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xls" ContentType="application/vnd.ms-excel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11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12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1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4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5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6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8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19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0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1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2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3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24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25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26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2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28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29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30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31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32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33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34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35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36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3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38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39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40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41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42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43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44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45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46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drawings/drawing47.xml" ContentType="application/vnd.openxmlformats-officedocument.drawing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drawings/drawing48.xml" ContentType="application/vnd.openxmlformats-officedocument.drawing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4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drawings/drawing50.xml" ContentType="application/vnd.openxmlformats-officedocument.drawing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drawings/drawing51.xml" ContentType="application/vnd.openxmlformats-officedocument.drawing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52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drawings/drawing53.xml" ContentType="application/vnd.openxmlformats-officedocument.drawing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drawings/drawing54.xml" ContentType="application/vnd.openxmlformats-officedocument.drawing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55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drawings/drawing56.xml" ContentType="application/vnd.openxmlformats-officedocument.drawing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drawings/drawing57.xml" ContentType="application/vnd.openxmlformats-officedocument.drawing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58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drawings/drawing59.xml" ContentType="application/vnd.openxmlformats-officedocument.drawing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drawings/drawing60.xml" ContentType="application/vnd.openxmlformats-officedocument.drawing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61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drawings/drawing62.xml" ContentType="application/vnd.openxmlformats-officedocument.drawing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drawings/drawing63.xml" ContentType="application/vnd.openxmlformats-officedocument.drawing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64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65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66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67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68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69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70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71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72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73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drawings/drawing74.xml" ContentType="application/vnd.openxmlformats-officedocument.drawing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drawings/drawing75.xml" ContentType="application/vnd.openxmlformats-officedocument.drawing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drawings/drawing76.xml" ContentType="application/vnd.openxmlformats-officedocument.drawing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drawings/drawing77.xml" ContentType="application/vnd.openxmlformats-officedocument.drawing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drawings/drawing78.xml" ContentType="application/vnd.openxmlformats-officedocument.drawing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drawings/drawing79.xml" ContentType="application/vnd.openxmlformats-officedocument.drawing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drawings/drawing80.xml" ContentType="application/vnd.openxmlformats-officedocument.drawing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drawings/drawing81.xml" ContentType="application/vnd.openxmlformats-officedocument.drawing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drawings/drawing82.xml" ContentType="application/vnd.openxmlformats-officedocument.drawing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drawings/drawing83.xml" ContentType="application/vnd.openxmlformats-officedocument.drawing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drawings/drawing84.xml" ContentType="application/vnd.openxmlformats-officedocument.drawing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drawings/drawing85.xml" ContentType="application/vnd.openxmlformats-officedocument.drawing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drawings/drawing86.xml" ContentType="application/vnd.openxmlformats-officedocument.drawing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drawings/drawing87.xml" ContentType="application/vnd.openxmlformats-officedocument.drawing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drawings/drawing88.xml" ContentType="application/vnd.openxmlformats-officedocument.drawing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drawings/drawing89.xml" ContentType="application/vnd.openxmlformats-officedocument.drawing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drawings/drawing90.xml" ContentType="application/vnd.openxmlformats-officedocument.drawing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drawings/drawing91.xml" ContentType="application/vnd.openxmlformats-officedocument.drawing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drawings/drawing92.xml" ContentType="application/vnd.openxmlformats-officedocument.drawing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drawings/drawing93.xml" ContentType="application/vnd.openxmlformats-officedocument.drawing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drawings/drawing94.xml" ContentType="application/vnd.openxmlformats-officedocument.drawing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drawings/drawing95.xml" ContentType="application/vnd.openxmlformats-officedocument.drawing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drawings/drawing96.xml" ContentType="application/vnd.openxmlformats-officedocument.drawing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drawings/drawing97.xml" ContentType="application/vnd.openxmlformats-officedocument.drawing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drawings/drawing98.xml" ContentType="application/vnd.openxmlformats-officedocument.drawing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drawings/drawing99.xml" ContentType="application/vnd.openxmlformats-officedocument.drawing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drawings/drawing100.xml" ContentType="application/vnd.openxmlformats-officedocument.drawing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drawings/drawing101.xml" ContentType="application/vnd.openxmlformats-officedocument.drawing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drawings/drawing102.xml" ContentType="application/vnd.openxmlformats-officedocument.drawing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drawings/drawing103.xml" ContentType="application/vnd.openxmlformats-officedocument.drawing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drawings/drawing104.xml" ContentType="application/vnd.openxmlformats-officedocument.drawing+xml"/>
  <Override PartName="/xl/charts/chart427.xml" ContentType="application/vnd.openxmlformats-officedocument.drawingml.chart+xml"/>
  <Override PartName="/xl/drawings/drawing105.xml" ContentType="application/vnd.openxmlformats-officedocument.drawing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drawings/drawing106.xml" ContentType="application/vnd.openxmlformats-officedocument.drawing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drawings/drawing107.xml" ContentType="application/vnd.openxmlformats-officedocument.drawing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drawings/drawing108.xml" ContentType="application/vnd.openxmlformats-officedocument.drawing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drawings/drawing109.xml" ContentType="application/vnd.openxmlformats-officedocument.drawing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drawings/drawing110.xml" ContentType="application/vnd.openxmlformats-officedocument.drawing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drawings/drawing111.xml" ContentType="application/vnd.openxmlformats-officedocument.drawing+xml"/>
  <Override PartName="/xl/charts/chart446.xml" ContentType="application/vnd.openxmlformats-officedocument.drawingml.chart+xml"/>
  <Override PartName="/xl/drawings/drawing112.xml" ContentType="application/vnd.openxmlformats-officedocument.drawing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drawings/drawing113.xml" ContentType="application/vnd.openxmlformats-officedocument.drawing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drawings/drawing114.xml" ContentType="application/vnd.openxmlformats-officedocument.drawing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drawings/drawing115.xml" ContentType="application/vnd.openxmlformats-officedocument.drawing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drawings/drawing116.xml" ContentType="application/vnd.openxmlformats-officedocument.drawing+xml"/>
  <Override PartName="/xl/charts/chart45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G:\Administratif\Controle de gestion\1-CDG\1-CHIFFRES\17-INDICATEURS MENSUELS\2015\"/>
    </mc:Choice>
  </mc:AlternateContent>
  <bookViews>
    <workbookView xWindow="-390" yWindow="105" windowWidth="9690" windowHeight="12300" tabRatio="892" firstSheet="63" activeTab="64"/>
  </bookViews>
  <sheets>
    <sheet name="Présentation" sheetId="10" r:id="rId1"/>
    <sheet name="INDICATEURS" sheetId="24" r:id="rId2"/>
    <sheet name="Ind P&amp;L" sheetId="25" r:id="rId3"/>
    <sheet name="Ind Ventes" sheetId="26" r:id="rId4"/>
    <sheet name="Ind Produits Mix" sheetId="27" r:id="rId5"/>
    <sheet name="Ind MARGE" sheetId="72" r:id="rId6"/>
    <sheet name="Ind CAR" sheetId="28" r:id="rId7"/>
    <sheet name="Ind Record" sheetId="163" r:id="rId8"/>
    <sheet name="Analyse ventes" sheetId="29" r:id="rId9"/>
    <sheet name="JV P&amp;L" sheetId="3" r:id="rId10"/>
    <sheet name="150 p&amp;l" sheetId="6" r:id="rId11"/>
    <sheet name="427 p&amp;l" sheetId="7" r:id="rId12"/>
    <sheet name="89 p&amp;l" sheetId="8" r:id="rId13"/>
    <sheet name="200 p&amp;l" sheetId="11" r:id="rId14"/>
    <sheet name="430 p&amp;l" sheetId="9" r:id="rId15"/>
    <sheet name="292 p&amp;l" sheetId="12" r:id="rId16"/>
    <sheet name="512 p&amp;l" sheetId="13" r:id="rId17"/>
    <sheet name="581 p&amp;l" sheetId="14" r:id="rId18"/>
    <sheet name="604 p&amp;l" sheetId="15" r:id="rId19"/>
    <sheet name="624 p&amp;l" sheetId="16" r:id="rId20"/>
    <sheet name="520 p&amp;l" sheetId="17" r:id="rId21"/>
    <sheet name="65 p&amp;l" sheetId="18" r:id="rId22"/>
    <sheet name="83 p&amp;l" sheetId="19" r:id="rId23"/>
    <sheet name="1085 p&amp;l" sheetId="20" r:id="rId24"/>
    <sheet name="1066 p&amp;l" sheetId="21" r:id="rId25"/>
    <sheet name="1280 p&amp;l" sheetId="22" r:id="rId26"/>
    <sheet name="1400 p&amp;l" sheetId="168" r:id="rId27"/>
    <sheet name="JV Prod mix" sheetId="31" r:id="rId28"/>
    <sheet name="150 pmix" sheetId="32" r:id="rId29"/>
    <sheet name="427 pmix" sheetId="34" r:id="rId30"/>
    <sheet name="89 pmix" sheetId="35" r:id="rId31"/>
    <sheet name="430 pmix" sheetId="36" r:id="rId32"/>
    <sheet name="200 pmix" sheetId="37" r:id="rId33"/>
    <sheet name="292 pmix" sheetId="38" r:id="rId34"/>
    <sheet name="512 pmix" sheetId="47" r:id="rId35"/>
    <sheet name="581 pmix" sheetId="46" r:id="rId36"/>
    <sheet name="604 pmix" sheetId="45" r:id="rId37"/>
    <sheet name="624 pmix" sheetId="44" r:id="rId38"/>
    <sheet name="520 pmix" sheetId="43" r:id="rId39"/>
    <sheet name="65 pmix" sheetId="42" r:id="rId40"/>
    <sheet name="83 pmix" sheetId="41" r:id="rId41"/>
    <sheet name="1085 pmix" sheetId="40" r:id="rId42"/>
    <sheet name="1066 pmix" sheetId="48" r:id="rId43"/>
    <sheet name="1280 pmix" sheetId="39" r:id="rId44"/>
    <sheet name="1400 pmix" sheetId="169" r:id="rId45"/>
    <sheet name="jv vtes" sheetId="49" r:id="rId46"/>
    <sheet name="150 vtes" sheetId="50" r:id="rId47"/>
    <sheet name="427 vtes" sheetId="51" r:id="rId48"/>
    <sheet name="89 vtes" sheetId="52" r:id="rId49"/>
    <sheet name="430 vtes" sheetId="53" r:id="rId50"/>
    <sheet name="200 vtes" sheetId="54" r:id="rId51"/>
    <sheet name="292 vtes" sheetId="55" r:id="rId52"/>
    <sheet name="512 vtes" sheetId="56" r:id="rId53"/>
    <sheet name="581 vtes" sheetId="57" r:id="rId54"/>
    <sheet name="604 vtes" sheetId="58" r:id="rId55"/>
    <sheet name="624 vtes" sheetId="59" r:id="rId56"/>
    <sheet name="520 vtes" sheetId="60" r:id="rId57"/>
    <sheet name="65 vtes" sheetId="61" r:id="rId58"/>
    <sheet name="83 vtes" sheetId="62" r:id="rId59"/>
    <sheet name="1085 vtes" sheetId="63" r:id="rId60"/>
    <sheet name="1066 vtes" sheetId="64" r:id="rId61"/>
    <sheet name="1280 vtes" sheetId="65" r:id="rId62"/>
    <sheet name="1400 vtes" sheetId="170" r:id="rId63"/>
    <sheet name="VH par hres" sheetId="67" r:id="rId64"/>
    <sheet name="Analyse CA jours" sheetId="68" r:id="rId65"/>
    <sheet name="150hres" sheetId="70" r:id="rId66"/>
    <sheet name="427hres" sheetId="92" r:id="rId67"/>
    <sheet name="89hres" sheetId="93" r:id="rId68"/>
    <sheet name="430hres" sheetId="94" r:id="rId69"/>
    <sheet name="200hres" sheetId="95" r:id="rId70"/>
    <sheet name="292hres" sheetId="96" r:id="rId71"/>
    <sheet name="512hres" sheetId="97" r:id="rId72"/>
    <sheet name="581hres" sheetId="99" r:id="rId73"/>
    <sheet name="604hres" sheetId="100" r:id="rId74"/>
    <sheet name="624hres" sheetId="101" r:id="rId75"/>
    <sheet name="520hres" sheetId="102" r:id="rId76"/>
    <sheet name="65hres" sheetId="103" r:id="rId77"/>
    <sheet name="83hres" sheetId="104" r:id="rId78"/>
    <sheet name="1085hres" sheetId="105" r:id="rId79"/>
    <sheet name="1066hres" sheetId="106" r:id="rId80"/>
    <sheet name="1280hres" sheetId="107" r:id="rId81"/>
    <sheet name="1400hres" sheetId="171" r:id="rId82"/>
    <sheet name="JV qcr" sheetId="125" r:id="rId83"/>
    <sheet name="150qcr" sheetId="109" r:id="rId84"/>
    <sheet name="427qcr" sheetId="110" r:id="rId85"/>
    <sheet name="89qcr" sheetId="111" r:id="rId86"/>
    <sheet name="430qcr" sheetId="112" r:id="rId87"/>
    <sheet name="200qcr" sheetId="113" r:id="rId88"/>
    <sheet name="292qcr" sheetId="114" r:id="rId89"/>
    <sheet name="512qcr" sheetId="115" r:id="rId90"/>
    <sheet name="581qcr" sheetId="116" r:id="rId91"/>
    <sheet name="604qcr" sheetId="117" r:id="rId92"/>
    <sheet name="624qcr" sheetId="118" r:id="rId93"/>
    <sheet name="520qcr" sheetId="119" r:id="rId94"/>
    <sheet name="65qcr" sheetId="120" r:id="rId95"/>
    <sheet name="83qcr" sheetId="121" r:id="rId96"/>
    <sheet name="1085qcr" sheetId="122" r:id="rId97"/>
    <sheet name="1066qcr" sheetId="123" r:id="rId98"/>
    <sheet name="1280qcr" sheetId="124" r:id="rId99"/>
    <sheet name="1400qcr" sheetId="172" r:id="rId100"/>
    <sheet name="JVcar" sheetId="144" r:id="rId101"/>
    <sheet name="150car" sheetId="127" r:id="rId102"/>
    <sheet name="427car" sheetId="128" r:id="rId103"/>
    <sheet name="89car" sheetId="129" r:id="rId104"/>
    <sheet name="430car" sheetId="130" r:id="rId105"/>
    <sheet name="200car" sheetId="131" r:id="rId106"/>
    <sheet name="292car" sheetId="132" r:id="rId107"/>
    <sheet name="512car" sheetId="133" r:id="rId108"/>
    <sheet name="581car" sheetId="134" r:id="rId109"/>
    <sheet name="604car" sheetId="135" r:id="rId110"/>
    <sheet name="624car" sheetId="136" r:id="rId111"/>
    <sheet name="520car" sheetId="137" r:id="rId112"/>
    <sheet name="65car" sheetId="138" r:id="rId113"/>
    <sheet name="83car" sheetId="139" r:id="rId114"/>
    <sheet name="1085car" sheetId="140" r:id="rId115"/>
    <sheet name="1066car" sheetId="141" r:id="rId116"/>
    <sheet name="1280car" sheetId="142" r:id="rId117"/>
    <sheet name="1400car" sheetId="173" r:id="rId118"/>
    <sheet name="150record" sheetId="145" r:id="rId119"/>
    <sheet name="427record" sheetId="146" r:id="rId120"/>
    <sheet name="89record" sheetId="147" r:id="rId121"/>
    <sheet name="430record" sheetId="148" r:id="rId122"/>
    <sheet name="200record" sheetId="149" r:id="rId123"/>
    <sheet name="292record" sheetId="150" r:id="rId124"/>
    <sheet name="512record" sheetId="151" r:id="rId125"/>
    <sheet name="581record" sheetId="152" r:id="rId126"/>
    <sheet name="604record" sheetId="153" r:id="rId127"/>
    <sheet name="624record" sheetId="154" r:id="rId128"/>
    <sheet name="520record" sheetId="155" r:id="rId129"/>
    <sheet name="65record" sheetId="156" r:id="rId130"/>
    <sheet name="83record" sheetId="157" r:id="rId131"/>
    <sheet name="1085record" sheetId="158" r:id="rId132"/>
    <sheet name="1066record" sheetId="159" r:id="rId133"/>
    <sheet name="1280record" sheetId="160" r:id="rId134"/>
    <sheet name="1400record" sheetId="174" r:id="rId135"/>
    <sheet name="Donnée CA jours" sheetId="69" state="hidden" r:id="rId136"/>
    <sheet name="Données VH" sheetId="108" state="hidden" r:id="rId137"/>
    <sheet name="donnée record" sheetId="162" state="hidden" r:id="rId138"/>
    <sheet name="VH CB-CSM" sheetId="164" state="hidden" r:id="rId139"/>
    <sheet name="VH CCCL- CAR" sheetId="166" state="hidden" r:id="rId140"/>
    <sheet name="Donnée CAR" sheetId="143" state="hidden" r:id="rId141"/>
    <sheet name="données prod mix" sheetId="33" state="hidden" r:id="rId142"/>
    <sheet name="Donnée marge qcr" sheetId="126" state="hidden" r:id="rId143"/>
    <sheet name="données p&amp;l" sheetId="5" state="hidden" r:id="rId144"/>
    <sheet name="données vtes" sheetId="66" state="hidden" r:id="rId145"/>
  </sheets>
  <definedNames>
    <definedName name="_xlnm._FilterDatabase" localSheetId="136" hidden="1">'Données VH'!$A$2:$B$548</definedName>
  </definedNames>
  <calcPr calcId="152511"/>
</workbook>
</file>

<file path=xl/calcChain.xml><?xml version="1.0" encoding="utf-8"?>
<calcChain xmlns="http://schemas.openxmlformats.org/spreadsheetml/2006/main">
  <c r="W7" i="69" l="1"/>
  <c r="X7" i="69"/>
  <c r="Y7" i="69"/>
  <c r="Z7" i="69"/>
  <c r="AA7" i="69"/>
  <c r="AB7" i="69"/>
  <c r="AC7" i="69"/>
  <c r="AD7" i="69"/>
  <c r="AE7" i="69"/>
  <c r="AF7" i="69"/>
  <c r="AG7" i="69"/>
  <c r="AH7" i="69"/>
  <c r="AI7" i="69"/>
  <c r="AJ7" i="69"/>
  <c r="AK7" i="69"/>
  <c r="AL7" i="69"/>
  <c r="W8" i="69"/>
  <c r="X8" i="69"/>
  <c r="Y8" i="69"/>
  <c r="Z8" i="69"/>
  <c r="AA8" i="69"/>
  <c r="AB8" i="69"/>
  <c r="AC8" i="69"/>
  <c r="AD8" i="69"/>
  <c r="AE8" i="69"/>
  <c r="AF8" i="69"/>
  <c r="AG8" i="69"/>
  <c r="AH8" i="69"/>
  <c r="AI8" i="69"/>
  <c r="AJ8" i="69"/>
  <c r="AK8" i="69"/>
  <c r="AL8" i="69"/>
  <c r="W9" i="69"/>
  <c r="X9" i="69"/>
  <c r="Y9" i="69"/>
  <c r="Z9" i="69"/>
  <c r="AA9" i="69"/>
  <c r="AB9" i="69"/>
  <c r="AC9" i="69"/>
  <c r="AD9" i="69"/>
  <c r="AE9" i="69"/>
  <c r="AF9" i="69"/>
  <c r="AG9" i="69"/>
  <c r="AH9" i="69"/>
  <c r="AI9" i="69"/>
  <c r="AJ9" i="69"/>
  <c r="AK9" i="69"/>
  <c r="AL9" i="69"/>
  <c r="W10" i="69"/>
  <c r="X10" i="69"/>
  <c r="Y10" i="69"/>
  <c r="Z10" i="69"/>
  <c r="AA10" i="69"/>
  <c r="AB10" i="69"/>
  <c r="AC10" i="69"/>
  <c r="AD10" i="69"/>
  <c r="AE10" i="69"/>
  <c r="AF10" i="69"/>
  <c r="AG10" i="69"/>
  <c r="AH10" i="69"/>
  <c r="AI10" i="69"/>
  <c r="AJ10" i="69"/>
  <c r="AK10" i="69"/>
  <c r="AL10" i="69"/>
  <c r="W11" i="69"/>
  <c r="X11" i="69"/>
  <c r="Y11" i="69"/>
  <c r="Z11" i="69"/>
  <c r="AA11" i="69"/>
  <c r="AB11" i="69"/>
  <c r="AC11" i="69"/>
  <c r="AD11" i="69"/>
  <c r="AE11" i="69"/>
  <c r="AF11" i="69"/>
  <c r="AG11" i="69"/>
  <c r="AH11" i="69"/>
  <c r="AI11" i="69"/>
  <c r="AJ11" i="69"/>
  <c r="AK11" i="69"/>
  <c r="AL11" i="69"/>
  <c r="W12" i="69"/>
  <c r="X12" i="69"/>
  <c r="Y12" i="69"/>
  <c r="Z12" i="69"/>
  <c r="AA12" i="69"/>
  <c r="AB12" i="69"/>
  <c r="AC12" i="69"/>
  <c r="AD12" i="69"/>
  <c r="AE12" i="69"/>
  <c r="AF12" i="69"/>
  <c r="AG12" i="69"/>
  <c r="AH12" i="69"/>
  <c r="AI12" i="69"/>
  <c r="AJ12" i="69"/>
  <c r="AK12" i="69"/>
  <c r="AL12" i="69"/>
  <c r="W13" i="69"/>
  <c r="X13" i="69"/>
  <c r="Y13" i="69"/>
  <c r="Z13" i="69"/>
  <c r="AA13" i="69"/>
  <c r="AB13" i="69"/>
  <c r="AC13" i="69"/>
  <c r="AD13" i="69"/>
  <c r="AE13" i="69"/>
  <c r="AF13" i="69"/>
  <c r="AG13" i="69"/>
  <c r="AH13" i="69"/>
  <c r="AI13" i="69"/>
  <c r="AJ13" i="69"/>
  <c r="AK13" i="69"/>
  <c r="AL13" i="69"/>
  <c r="W14" i="69"/>
  <c r="X14" i="69"/>
  <c r="Y14" i="69"/>
  <c r="Z14" i="69"/>
  <c r="AA14" i="69"/>
  <c r="AB14" i="69"/>
  <c r="AC14" i="69"/>
  <c r="AD14" i="69"/>
  <c r="AE14" i="69"/>
  <c r="AF14" i="69"/>
  <c r="AG14" i="69"/>
  <c r="AH14" i="69"/>
  <c r="AI14" i="69"/>
  <c r="AJ14" i="69"/>
  <c r="AK14" i="69"/>
  <c r="AL14" i="69"/>
  <c r="W15" i="69"/>
  <c r="X15" i="69"/>
  <c r="Y15" i="69"/>
  <c r="Z15" i="69"/>
  <c r="AA15" i="69"/>
  <c r="AB15" i="69"/>
  <c r="AC15" i="69"/>
  <c r="AD15" i="69"/>
  <c r="AE15" i="69"/>
  <c r="AF15" i="69"/>
  <c r="AG15" i="69"/>
  <c r="AH15" i="69"/>
  <c r="AI15" i="69"/>
  <c r="AJ15" i="69"/>
  <c r="AK15" i="69"/>
  <c r="AL15" i="69"/>
  <c r="W16" i="69"/>
  <c r="X16" i="69"/>
  <c r="Y16" i="69"/>
  <c r="Z16" i="69"/>
  <c r="AA16" i="69"/>
  <c r="AB16" i="69"/>
  <c r="AC16" i="69"/>
  <c r="AD16" i="69"/>
  <c r="AE16" i="69"/>
  <c r="AF16" i="69"/>
  <c r="AG16" i="69"/>
  <c r="AH16" i="69"/>
  <c r="AI16" i="69"/>
  <c r="AJ16" i="69"/>
  <c r="AK16" i="69"/>
  <c r="AL16" i="69"/>
  <c r="W17" i="69"/>
  <c r="X17" i="69"/>
  <c r="Y17" i="69"/>
  <c r="Z17" i="69"/>
  <c r="AA17" i="69"/>
  <c r="AB17" i="69"/>
  <c r="AC17" i="69"/>
  <c r="AD17" i="69"/>
  <c r="AE17" i="69"/>
  <c r="AF17" i="69"/>
  <c r="AG17" i="69"/>
  <c r="AH17" i="69"/>
  <c r="AI17" i="69"/>
  <c r="AJ17" i="69"/>
  <c r="AK17" i="69"/>
  <c r="AL17" i="69"/>
  <c r="W18" i="69"/>
  <c r="X18" i="69"/>
  <c r="Y18" i="69"/>
  <c r="Z18" i="69"/>
  <c r="AA18" i="69"/>
  <c r="AB18" i="69"/>
  <c r="AC18" i="69"/>
  <c r="AD18" i="69"/>
  <c r="AE18" i="69"/>
  <c r="AF18" i="69"/>
  <c r="AG18" i="69"/>
  <c r="AH18" i="69"/>
  <c r="AI18" i="69"/>
  <c r="AJ18" i="69"/>
  <c r="AK18" i="69"/>
  <c r="AL18" i="69"/>
  <c r="W19" i="69"/>
  <c r="X19" i="69"/>
  <c r="Y19" i="69"/>
  <c r="Z19" i="69"/>
  <c r="AA19" i="69"/>
  <c r="AB19" i="69"/>
  <c r="AC19" i="69"/>
  <c r="AD19" i="69"/>
  <c r="AE19" i="69"/>
  <c r="AF19" i="69"/>
  <c r="AG19" i="69"/>
  <c r="AH19" i="69"/>
  <c r="AI19" i="69"/>
  <c r="AJ19" i="69"/>
  <c r="AK19" i="69"/>
  <c r="AL19" i="69"/>
  <c r="W20" i="69"/>
  <c r="X20" i="69"/>
  <c r="Y20" i="69"/>
  <c r="Z20" i="69"/>
  <c r="AA20" i="69"/>
  <c r="AB20" i="69"/>
  <c r="AC20" i="69"/>
  <c r="AD20" i="69"/>
  <c r="AE20" i="69"/>
  <c r="AF20" i="69"/>
  <c r="AG20" i="69"/>
  <c r="AH20" i="69"/>
  <c r="AI20" i="69"/>
  <c r="AJ20" i="69"/>
  <c r="AK20" i="69"/>
  <c r="AL20" i="69"/>
  <c r="W21" i="69"/>
  <c r="X21" i="69"/>
  <c r="Y21" i="69"/>
  <c r="Z21" i="69"/>
  <c r="AA21" i="69"/>
  <c r="AB21" i="69"/>
  <c r="AC21" i="69"/>
  <c r="AD21" i="69"/>
  <c r="AE21" i="69"/>
  <c r="AF21" i="69"/>
  <c r="AG21" i="69"/>
  <c r="AH21" i="69"/>
  <c r="AI21" i="69"/>
  <c r="AJ21" i="69"/>
  <c r="AK21" i="69"/>
  <c r="AL21" i="69"/>
  <c r="W22" i="69"/>
  <c r="X22" i="69"/>
  <c r="Y22" i="69"/>
  <c r="Z22" i="69"/>
  <c r="AA22" i="69"/>
  <c r="AB22" i="69"/>
  <c r="AC22" i="69"/>
  <c r="AD22" i="69"/>
  <c r="AE22" i="69"/>
  <c r="AF22" i="69"/>
  <c r="AG22" i="69"/>
  <c r="AH22" i="69"/>
  <c r="AI22" i="69"/>
  <c r="AJ22" i="69"/>
  <c r="AK22" i="69"/>
  <c r="AL22" i="69"/>
  <c r="W23" i="69"/>
  <c r="X23" i="69"/>
  <c r="Y23" i="69"/>
  <c r="Z23" i="69"/>
  <c r="AA23" i="69"/>
  <c r="AB23" i="69"/>
  <c r="AC23" i="69"/>
  <c r="AD23" i="69"/>
  <c r="AE23" i="69"/>
  <c r="AF23" i="69"/>
  <c r="AG23" i="69"/>
  <c r="AH23" i="69"/>
  <c r="AI23" i="69"/>
  <c r="AJ23" i="69"/>
  <c r="AK23" i="69"/>
  <c r="AL23" i="69"/>
  <c r="W24" i="69"/>
  <c r="X24" i="69"/>
  <c r="Y24" i="69"/>
  <c r="Z24" i="69"/>
  <c r="AA24" i="69"/>
  <c r="AB24" i="69"/>
  <c r="AC24" i="69"/>
  <c r="AD24" i="69"/>
  <c r="AE24" i="69"/>
  <c r="AF24" i="69"/>
  <c r="AG24" i="69"/>
  <c r="AH24" i="69"/>
  <c r="AI24" i="69"/>
  <c r="AJ24" i="69"/>
  <c r="AK24" i="69"/>
  <c r="AL24" i="69"/>
  <c r="W25" i="69"/>
  <c r="X25" i="69"/>
  <c r="Y25" i="69"/>
  <c r="Z25" i="69"/>
  <c r="AA25" i="69"/>
  <c r="AB25" i="69"/>
  <c r="AC25" i="69"/>
  <c r="AD25" i="69"/>
  <c r="AE25" i="69"/>
  <c r="AF25" i="69"/>
  <c r="AG25" i="69"/>
  <c r="AH25" i="69"/>
  <c r="AI25" i="69"/>
  <c r="AJ25" i="69"/>
  <c r="AK25" i="69"/>
  <c r="AL25" i="69"/>
  <c r="W26" i="69"/>
  <c r="X26" i="69"/>
  <c r="Y26" i="69"/>
  <c r="Z26" i="69"/>
  <c r="AA26" i="69"/>
  <c r="AB26" i="69"/>
  <c r="AC26" i="69"/>
  <c r="AD26" i="69"/>
  <c r="AE26" i="69"/>
  <c r="AF26" i="69"/>
  <c r="AG26" i="69"/>
  <c r="AH26" i="69"/>
  <c r="AI26" i="69"/>
  <c r="AJ26" i="69"/>
  <c r="AK26" i="69"/>
  <c r="AL26" i="69"/>
  <c r="W27" i="69"/>
  <c r="X27" i="69"/>
  <c r="Y27" i="69"/>
  <c r="Z27" i="69"/>
  <c r="AA27" i="69"/>
  <c r="AB27" i="69"/>
  <c r="AC27" i="69"/>
  <c r="AD27" i="69"/>
  <c r="AE27" i="69"/>
  <c r="AF27" i="69"/>
  <c r="AG27" i="69"/>
  <c r="AH27" i="69"/>
  <c r="AI27" i="69"/>
  <c r="AJ27" i="69"/>
  <c r="AK27" i="69"/>
  <c r="AL27" i="69"/>
  <c r="W28" i="69"/>
  <c r="X28" i="69"/>
  <c r="Y28" i="69"/>
  <c r="Z28" i="69"/>
  <c r="AA28" i="69"/>
  <c r="AB28" i="69"/>
  <c r="AC28" i="69"/>
  <c r="AD28" i="69"/>
  <c r="AE28" i="69"/>
  <c r="AF28" i="69"/>
  <c r="AG28" i="69"/>
  <c r="AH28" i="69"/>
  <c r="AI28" i="69"/>
  <c r="AJ28" i="69"/>
  <c r="AK28" i="69"/>
  <c r="AL28" i="69"/>
  <c r="W29" i="69"/>
  <c r="X29" i="69"/>
  <c r="Y29" i="69"/>
  <c r="Z29" i="69"/>
  <c r="AA29" i="69"/>
  <c r="AB29" i="69"/>
  <c r="AC29" i="69"/>
  <c r="AD29" i="69"/>
  <c r="AE29" i="69"/>
  <c r="AF29" i="69"/>
  <c r="AG29" i="69"/>
  <c r="AH29" i="69"/>
  <c r="AI29" i="69"/>
  <c r="AJ29" i="69"/>
  <c r="AK29" i="69"/>
  <c r="AL29" i="69"/>
  <c r="W30" i="69"/>
  <c r="X30" i="69"/>
  <c r="Y30" i="69"/>
  <c r="Z30" i="69"/>
  <c r="AA30" i="69"/>
  <c r="AB30" i="69"/>
  <c r="AC30" i="69"/>
  <c r="AD30" i="69"/>
  <c r="AE30" i="69"/>
  <c r="AF30" i="69"/>
  <c r="AG30" i="69"/>
  <c r="AH30" i="69"/>
  <c r="AI30" i="69"/>
  <c r="AJ30" i="69"/>
  <c r="AK30" i="69"/>
  <c r="AL30" i="69"/>
  <c r="W31" i="69"/>
  <c r="X31" i="69"/>
  <c r="Y31" i="69"/>
  <c r="Z31" i="69"/>
  <c r="AA31" i="69"/>
  <c r="AB31" i="69"/>
  <c r="AC31" i="69"/>
  <c r="AD31" i="69"/>
  <c r="AE31" i="69"/>
  <c r="AF31" i="69"/>
  <c r="AG31" i="69"/>
  <c r="AH31" i="69"/>
  <c r="AI31" i="69"/>
  <c r="AJ31" i="69"/>
  <c r="AK31" i="69"/>
  <c r="AL31" i="69"/>
  <c r="W32" i="69"/>
  <c r="X32" i="69"/>
  <c r="Y32" i="69"/>
  <c r="Z32" i="69"/>
  <c r="AA32" i="69"/>
  <c r="AB32" i="69"/>
  <c r="AC32" i="69"/>
  <c r="AD32" i="69"/>
  <c r="AE32" i="69"/>
  <c r="AF32" i="69"/>
  <c r="AG32" i="69"/>
  <c r="AH32" i="69"/>
  <c r="AI32" i="69"/>
  <c r="AJ32" i="69"/>
  <c r="AK32" i="69"/>
  <c r="AL32" i="69"/>
  <c r="W33" i="69"/>
  <c r="X33" i="69"/>
  <c r="Y33" i="69"/>
  <c r="Z33" i="69"/>
  <c r="AA33" i="69"/>
  <c r="AB33" i="69"/>
  <c r="AC33" i="69"/>
  <c r="AD33" i="69"/>
  <c r="AE33" i="69"/>
  <c r="AF33" i="69"/>
  <c r="AG33" i="69"/>
  <c r="AH33" i="69"/>
  <c r="AI33" i="69"/>
  <c r="AJ33" i="69"/>
  <c r="AK33" i="69"/>
  <c r="AL33" i="69"/>
  <c r="W34" i="69"/>
  <c r="X34" i="69"/>
  <c r="Y34" i="69"/>
  <c r="Z34" i="69"/>
  <c r="AA34" i="69"/>
  <c r="AB34" i="69"/>
  <c r="AC34" i="69"/>
  <c r="AD34" i="69"/>
  <c r="AE34" i="69"/>
  <c r="AF34" i="69"/>
  <c r="AG34" i="69"/>
  <c r="AH34" i="69"/>
  <c r="AI34" i="69"/>
  <c r="AJ34" i="69"/>
  <c r="AK34" i="69"/>
  <c r="AL34" i="69"/>
  <c r="W35" i="69"/>
  <c r="X35" i="69"/>
  <c r="Y35" i="69"/>
  <c r="Z35" i="69"/>
  <c r="AA35" i="69"/>
  <c r="AB35" i="69"/>
  <c r="AC35" i="69"/>
  <c r="AD35" i="69"/>
  <c r="AE35" i="69"/>
  <c r="AF35" i="69"/>
  <c r="AG35" i="69"/>
  <c r="AH35" i="69"/>
  <c r="AI35" i="69"/>
  <c r="AJ35" i="69"/>
  <c r="AK35" i="69"/>
  <c r="AL35" i="69"/>
  <c r="W36" i="69"/>
  <c r="X36" i="69"/>
  <c r="Y36" i="69"/>
  <c r="Z36" i="69"/>
  <c r="AA36" i="69"/>
  <c r="AB36" i="69"/>
  <c r="AC36" i="69"/>
  <c r="AD36" i="69"/>
  <c r="AE36" i="69"/>
  <c r="AF36" i="69"/>
  <c r="AG36" i="69"/>
  <c r="AH36" i="69"/>
  <c r="AI36" i="69"/>
  <c r="AJ36" i="69"/>
  <c r="AK36" i="69"/>
  <c r="AL36" i="69"/>
  <c r="V47" i="5" l="1"/>
  <c r="C386" i="108" l="1"/>
  <c r="D386" i="108"/>
  <c r="E386" i="108"/>
  <c r="F386" i="108"/>
  <c r="G386" i="108"/>
  <c r="H386" i="108"/>
  <c r="I386" i="108"/>
  <c r="J386" i="108"/>
  <c r="K386" i="108"/>
  <c r="L386" i="108"/>
  <c r="M386" i="108"/>
  <c r="N386" i="108"/>
  <c r="O386" i="108"/>
  <c r="P386" i="108"/>
  <c r="Q386" i="108"/>
  <c r="R386" i="108"/>
  <c r="S386" i="108"/>
  <c r="T386" i="108"/>
  <c r="U386" i="108"/>
  <c r="V386" i="108"/>
  <c r="W386" i="108"/>
  <c r="X386" i="108"/>
  <c r="C418" i="108"/>
  <c r="D418" i="108"/>
  <c r="E418" i="108"/>
  <c r="F418" i="108"/>
  <c r="G418" i="108"/>
  <c r="H418" i="108"/>
  <c r="I418" i="108"/>
  <c r="J418" i="108"/>
  <c r="K418" i="108"/>
  <c r="L418" i="108"/>
  <c r="M418" i="108"/>
  <c r="N418" i="108"/>
  <c r="O418" i="108"/>
  <c r="P418" i="108"/>
  <c r="Q418" i="108"/>
  <c r="R418" i="108"/>
  <c r="S418" i="108"/>
  <c r="T418" i="108"/>
  <c r="U418" i="108"/>
  <c r="V418" i="108"/>
  <c r="W418" i="108"/>
  <c r="X418" i="108"/>
  <c r="C450" i="108"/>
  <c r="D450" i="108"/>
  <c r="E450" i="108"/>
  <c r="F450" i="108"/>
  <c r="G450" i="108"/>
  <c r="H450" i="108"/>
  <c r="I450" i="108"/>
  <c r="J450" i="108"/>
  <c r="K450" i="108"/>
  <c r="L450" i="108"/>
  <c r="M450" i="108"/>
  <c r="N450" i="108"/>
  <c r="O450" i="108"/>
  <c r="P450" i="108"/>
  <c r="Q450" i="108"/>
  <c r="R450" i="108"/>
  <c r="S450" i="108"/>
  <c r="T450" i="108"/>
  <c r="U450" i="108"/>
  <c r="V450" i="108"/>
  <c r="W450" i="108"/>
  <c r="X450" i="108"/>
  <c r="AD6" i="69"/>
  <c r="AC6" i="69"/>
  <c r="AA6" i="69"/>
  <c r="Z6" i="69"/>
  <c r="Y6" i="69"/>
  <c r="X6" i="69"/>
  <c r="W6" i="69"/>
  <c r="AM61" i="5" l="1"/>
  <c r="AM60" i="5"/>
  <c r="AM59" i="5"/>
  <c r="AM58" i="5"/>
  <c r="AM57" i="5"/>
  <c r="AM56" i="5"/>
  <c r="AM55" i="5"/>
  <c r="AM54" i="5"/>
  <c r="AM53" i="5"/>
  <c r="AM52" i="5"/>
  <c r="AM51" i="5"/>
  <c r="AM50" i="5"/>
  <c r="X10" i="143"/>
  <c r="V12" i="69" l="1"/>
  <c r="AJ66" i="33" l="1"/>
  <c r="X66" i="33"/>
  <c r="V66" i="33"/>
  <c r="V63" i="33" l="1"/>
  <c r="V62" i="33"/>
  <c r="V61" i="33"/>
  <c r="V60" i="33"/>
  <c r="V59" i="33"/>
  <c r="V58" i="33"/>
  <c r="V57" i="33"/>
  <c r="V56" i="33"/>
  <c r="AL48" i="33"/>
  <c r="AL46" i="33"/>
  <c r="AG46" i="33"/>
  <c r="X46" i="33"/>
  <c r="AL45" i="33"/>
  <c r="AG45" i="33"/>
  <c r="X45" i="33"/>
  <c r="AL44" i="33"/>
  <c r="AG44" i="33"/>
  <c r="AL43" i="33"/>
  <c r="AG43" i="33"/>
  <c r="X43" i="33"/>
  <c r="AL42" i="33"/>
  <c r="AG42" i="33"/>
  <c r="X42" i="33"/>
  <c r="AL41" i="33"/>
  <c r="AG41" i="33"/>
  <c r="X41" i="33"/>
  <c r="AL40" i="33"/>
  <c r="AG40" i="33"/>
  <c r="X40" i="33"/>
  <c r="AL39" i="33"/>
  <c r="AG39" i="33"/>
  <c r="X39" i="33"/>
  <c r="AL38" i="33"/>
  <c r="AG38" i="33"/>
  <c r="X38" i="33"/>
  <c r="AL37" i="33"/>
  <c r="AG37" i="33"/>
  <c r="X37" i="33"/>
  <c r="R48" i="33"/>
  <c r="R42" i="33"/>
  <c r="Q42" i="33"/>
  <c r="P42" i="33"/>
  <c r="O42" i="33"/>
  <c r="N42" i="33"/>
  <c r="M42" i="33"/>
  <c r="L42" i="33"/>
  <c r="K42" i="33"/>
  <c r="J42" i="33"/>
  <c r="I42" i="33"/>
  <c r="H42" i="33"/>
  <c r="G42" i="33"/>
  <c r="F42" i="33"/>
  <c r="E42" i="33"/>
  <c r="D42" i="33"/>
  <c r="C42" i="33"/>
  <c r="B42" i="33"/>
  <c r="R39" i="33"/>
  <c r="Q39" i="33"/>
  <c r="P39" i="33"/>
  <c r="O39" i="33"/>
  <c r="M39" i="33"/>
  <c r="L39" i="33"/>
  <c r="K39" i="33"/>
  <c r="J39" i="33"/>
  <c r="I39" i="33"/>
  <c r="H39" i="33"/>
  <c r="G39" i="33"/>
  <c r="F39" i="33"/>
  <c r="E39" i="33"/>
  <c r="D39" i="33"/>
  <c r="C39" i="33"/>
  <c r="B39" i="33"/>
  <c r="R38" i="33"/>
  <c r="Q38" i="33"/>
  <c r="P38" i="33"/>
  <c r="O38" i="33"/>
  <c r="N38" i="33"/>
  <c r="M38" i="33"/>
  <c r="L38" i="33"/>
  <c r="K38" i="33"/>
  <c r="J38" i="33"/>
  <c r="I38" i="33"/>
  <c r="H38" i="33"/>
  <c r="G38" i="33"/>
  <c r="F38" i="33"/>
  <c r="E38" i="33"/>
  <c r="D38" i="33"/>
  <c r="C38" i="33"/>
  <c r="B38" i="33"/>
  <c r="R37" i="33"/>
  <c r="Q37" i="33"/>
  <c r="P37" i="33"/>
  <c r="O37" i="33"/>
  <c r="N37" i="33"/>
  <c r="M37" i="33"/>
  <c r="L37" i="33"/>
  <c r="K37" i="33"/>
  <c r="J37" i="33"/>
  <c r="I37" i="33"/>
  <c r="H37" i="33"/>
  <c r="G37" i="33"/>
  <c r="F37" i="33"/>
  <c r="E37" i="33"/>
  <c r="D37" i="33"/>
  <c r="C37" i="33"/>
  <c r="B37" i="33"/>
  <c r="L19" i="115" l="1"/>
  <c r="AF66" i="33"/>
  <c r="AE66" i="33"/>
  <c r="J66" i="33"/>
  <c r="AC66" i="33"/>
  <c r="X50" i="33"/>
  <c r="B21" i="143" l="1"/>
  <c r="B22" i="143"/>
  <c r="B23" i="143"/>
  <c r="B24" i="143"/>
  <c r="B25" i="143"/>
  <c r="B26" i="143"/>
  <c r="B27" i="143"/>
  <c r="B28" i="143"/>
  <c r="B29" i="143"/>
  <c r="B30" i="143"/>
  <c r="B31" i="143"/>
  <c r="B32" i="143"/>
  <c r="B33" i="143"/>
  <c r="S15" i="162"/>
  <c r="S14" i="162"/>
  <c r="S13" i="162"/>
  <c r="S12" i="162"/>
  <c r="S11" i="162"/>
  <c r="S10" i="162"/>
  <c r="S9" i="162"/>
  <c r="S8" i="162"/>
  <c r="S7" i="162"/>
  <c r="S6" i="162"/>
  <c r="S5" i="162"/>
  <c r="S4" i="162"/>
  <c r="S3" i="162"/>
  <c r="V162" i="108" l="1"/>
  <c r="G162" i="108"/>
  <c r="E162" i="108"/>
  <c r="D162" i="108"/>
  <c r="C162" i="108"/>
  <c r="Z162" i="108"/>
  <c r="Y162" i="108"/>
  <c r="X162" i="108"/>
  <c r="W162" i="108"/>
  <c r="U162" i="108"/>
  <c r="T162" i="108"/>
  <c r="S162" i="108"/>
  <c r="R162" i="108"/>
  <c r="Q162" i="108"/>
  <c r="P162" i="108"/>
  <c r="O162" i="108"/>
  <c r="N162" i="108"/>
  <c r="M162" i="108"/>
  <c r="L162" i="108"/>
  <c r="K162" i="108"/>
  <c r="J162" i="108"/>
  <c r="I162" i="108"/>
  <c r="H162" i="108"/>
  <c r="F162" i="108"/>
  <c r="G66" i="33"/>
  <c r="Q9" i="95" l="1"/>
  <c r="Q10" i="95"/>
  <c r="Q11" i="95"/>
  <c r="Q12" i="95"/>
  <c r="Q13" i="95"/>
  <c r="Q14" i="95"/>
  <c r="Q15" i="95"/>
  <c r="Q16" i="95"/>
  <c r="Q17" i="95"/>
  <c r="Q18" i="95"/>
  <c r="Q19" i="95"/>
  <c r="Q20" i="95"/>
  <c r="Q21" i="95"/>
  <c r="Q22" i="95"/>
  <c r="Q23" i="95"/>
  <c r="Q24" i="95"/>
  <c r="Q25" i="95"/>
  <c r="Q26" i="95"/>
  <c r="Q27" i="95"/>
  <c r="Q28" i="95"/>
  <c r="Q29" i="95"/>
  <c r="Q30" i="95"/>
  <c r="Q31" i="95"/>
  <c r="Q32" i="95"/>
  <c r="Q33" i="95"/>
  <c r="Q34" i="95"/>
  <c r="Q35" i="95"/>
  <c r="Q36" i="95"/>
  <c r="Q37" i="95"/>
  <c r="Q38" i="95"/>
  <c r="Q8" i="95"/>
  <c r="M9" i="95"/>
  <c r="N9" i="95"/>
  <c r="O9" i="95"/>
  <c r="P9" i="95"/>
  <c r="M10" i="95"/>
  <c r="N10" i="95"/>
  <c r="O10" i="95"/>
  <c r="P10" i="95"/>
  <c r="M11" i="95"/>
  <c r="N11" i="95"/>
  <c r="O11" i="95"/>
  <c r="P11" i="95"/>
  <c r="M12" i="95"/>
  <c r="N12" i="95"/>
  <c r="O12" i="95"/>
  <c r="P12" i="95"/>
  <c r="M13" i="95"/>
  <c r="N13" i="95"/>
  <c r="O13" i="95"/>
  <c r="P13" i="95"/>
  <c r="M14" i="95"/>
  <c r="N14" i="95"/>
  <c r="O14" i="95"/>
  <c r="P14" i="95"/>
  <c r="M15" i="95"/>
  <c r="N15" i="95"/>
  <c r="O15" i="95"/>
  <c r="P15" i="95"/>
  <c r="M16" i="95"/>
  <c r="N16" i="95"/>
  <c r="O16" i="95"/>
  <c r="P16" i="95"/>
  <c r="M17" i="95"/>
  <c r="N17" i="95"/>
  <c r="O17" i="95"/>
  <c r="P17" i="95"/>
  <c r="M18" i="95"/>
  <c r="N18" i="95"/>
  <c r="O18" i="95"/>
  <c r="P18" i="95"/>
  <c r="M19" i="95"/>
  <c r="N19" i="95"/>
  <c r="O19" i="95"/>
  <c r="P19" i="95"/>
  <c r="M20" i="95"/>
  <c r="N20" i="95"/>
  <c r="O20" i="95"/>
  <c r="P20" i="95"/>
  <c r="M21" i="95"/>
  <c r="N21" i="95"/>
  <c r="O21" i="95"/>
  <c r="P21" i="95"/>
  <c r="M22" i="95"/>
  <c r="N22" i="95"/>
  <c r="O22" i="95"/>
  <c r="P22" i="95"/>
  <c r="M23" i="95"/>
  <c r="N23" i="95"/>
  <c r="O23" i="95"/>
  <c r="P23" i="95"/>
  <c r="M24" i="95"/>
  <c r="N24" i="95"/>
  <c r="O24" i="95"/>
  <c r="P24" i="95"/>
  <c r="M25" i="95"/>
  <c r="N25" i="95"/>
  <c r="O25" i="95"/>
  <c r="P25" i="95"/>
  <c r="M26" i="95"/>
  <c r="N26" i="95"/>
  <c r="O26" i="95"/>
  <c r="P26" i="95"/>
  <c r="M27" i="95"/>
  <c r="N27" i="95"/>
  <c r="O27" i="95"/>
  <c r="P27" i="95"/>
  <c r="M28" i="95"/>
  <c r="N28" i="95"/>
  <c r="O28" i="95"/>
  <c r="P28" i="95"/>
  <c r="M29" i="95"/>
  <c r="N29" i="95"/>
  <c r="O29" i="95"/>
  <c r="P29" i="95"/>
  <c r="M30" i="95"/>
  <c r="N30" i="95"/>
  <c r="O30" i="95"/>
  <c r="P30" i="95"/>
  <c r="M31" i="95"/>
  <c r="N31" i="95"/>
  <c r="O31" i="95"/>
  <c r="P31" i="95"/>
  <c r="M32" i="95"/>
  <c r="N32" i="95"/>
  <c r="O32" i="95"/>
  <c r="P32" i="95"/>
  <c r="M33" i="95"/>
  <c r="N33" i="95"/>
  <c r="O33" i="95"/>
  <c r="P33" i="95"/>
  <c r="M34" i="95"/>
  <c r="N34" i="95"/>
  <c r="O34" i="95"/>
  <c r="P34" i="95"/>
  <c r="M35" i="95"/>
  <c r="N35" i="95"/>
  <c r="O35" i="95"/>
  <c r="P35" i="95"/>
  <c r="M36" i="95"/>
  <c r="N36" i="95"/>
  <c r="O36" i="95"/>
  <c r="P36" i="95"/>
  <c r="M37" i="95"/>
  <c r="N37" i="95"/>
  <c r="O37" i="95"/>
  <c r="P37" i="95"/>
  <c r="M38" i="95"/>
  <c r="N38" i="95"/>
  <c r="O38" i="95"/>
  <c r="P38" i="95"/>
  <c r="N8" i="95"/>
  <c r="O8" i="95"/>
  <c r="P8" i="95"/>
  <c r="M8" i="95"/>
  <c r="T52" i="143" l="1"/>
  <c r="T53" i="143"/>
  <c r="T54" i="143"/>
  <c r="T55" i="143"/>
  <c r="T56" i="143"/>
  <c r="T57" i="143"/>
  <c r="T58" i="143"/>
  <c r="T59" i="143"/>
  <c r="T60" i="143"/>
  <c r="T61" i="143"/>
  <c r="T62" i="143"/>
  <c r="T63" i="143"/>
  <c r="T64" i="143"/>
  <c r="T65" i="143"/>
  <c r="T66" i="143"/>
  <c r="T67" i="143"/>
  <c r="T68" i="143"/>
  <c r="T69" i="143"/>
  <c r="T70" i="143"/>
  <c r="T71" i="143"/>
  <c r="T72" i="143"/>
  <c r="T73" i="143"/>
  <c r="T74" i="143"/>
  <c r="T75" i="143"/>
  <c r="B34" i="33" l="1"/>
  <c r="O8" i="171" l="1"/>
  <c r="P8" i="171"/>
  <c r="M8" i="171"/>
  <c r="N8" i="171"/>
  <c r="Q8" i="171"/>
  <c r="Q9" i="171"/>
  <c r="Q10" i="171"/>
  <c r="Q11" i="171"/>
  <c r="Q12" i="171"/>
  <c r="Q13" i="171"/>
  <c r="Q14" i="171"/>
  <c r="Q15" i="171"/>
  <c r="Q16" i="171"/>
  <c r="Q17" i="171"/>
  <c r="Q18" i="171"/>
  <c r="Q19" i="171"/>
  <c r="Q20" i="171"/>
  <c r="Q21" i="171"/>
  <c r="Q22" i="171"/>
  <c r="Q23" i="171"/>
  <c r="Q24" i="171"/>
  <c r="Q25" i="171"/>
  <c r="Q26" i="171"/>
  <c r="Q27" i="171"/>
  <c r="Q28" i="171"/>
  <c r="Q29" i="171"/>
  <c r="Q30" i="171"/>
  <c r="Q31" i="171"/>
  <c r="Q32" i="171"/>
  <c r="Q33" i="171"/>
  <c r="Q34" i="171"/>
  <c r="Q35" i="171"/>
  <c r="Q36" i="171"/>
  <c r="Q37" i="171"/>
  <c r="Q38" i="171"/>
  <c r="M9" i="171"/>
  <c r="N9" i="171"/>
  <c r="O9" i="171"/>
  <c r="P9" i="171"/>
  <c r="M10" i="171"/>
  <c r="N10" i="171"/>
  <c r="O10" i="171"/>
  <c r="P10" i="171"/>
  <c r="M11" i="171"/>
  <c r="N11" i="171"/>
  <c r="O11" i="171"/>
  <c r="P11" i="171"/>
  <c r="M12" i="171"/>
  <c r="N12" i="171"/>
  <c r="O12" i="171"/>
  <c r="P12" i="171"/>
  <c r="M13" i="171"/>
  <c r="N13" i="171"/>
  <c r="O13" i="171"/>
  <c r="P13" i="171"/>
  <c r="M14" i="171"/>
  <c r="N14" i="171"/>
  <c r="O14" i="171"/>
  <c r="P14" i="171"/>
  <c r="M15" i="171"/>
  <c r="N15" i="171"/>
  <c r="O15" i="171"/>
  <c r="P15" i="171"/>
  <c r="M16" i="171"/>
  <c r="N16" i="171"/>
  <c r="O16" i="171"/>
  <c r="P16" i="171"/>
  <c r="M17" i="171"/>
  <c r="N17" i="171"/>
  <c r="O17" i="171"/>
  <c r="P17" i="171"/>
  <c r="M18" i="171"/>
  <c r="N18" i="171"/>
  <c r="O18" i="171"/>
  <c r="P18" i="171"/>
  <c r="M19" i="171"/>
  <c r="N19" i="171"/>
  <c r="O19" i="171"/>
  <c r="P19" i="171"/>
  <c r="M20" i="171"/>
  <c r="N20" i="171"/>
  <c r="O20" i="171"/>
  <c r="P20" i="171"/>
  <c r="M21" i="171"/>
  <c r="N21" i="171"/>
  <c r="O21" i="171"/>
  <c r="P21" i="171"/>
  <c r="M22" i="171"/>
  <c r="N22" i="171"/>
  <c r="O22" i="171"/>
  <c r="P22" i="171"/>
  <c r="M23" i="171"/>
  <c r="N23" i="171"/>
  <c r="O23" i="171"/>
  <c r="P23" i="171"/>
  <c r="M24" i="171"/>
  <c r="N24" i="171"/>
  <c r="O24" i="171"/>
  <c r="P24" i="171"/>
  <c r="M25" i="171"/>
  <c r="N25" i="171"/>
  <c r="O25" i="171"/>
  <c r="P25" i="171"/>
  <c r="M26" i="171"/>
  <c r="N26" i="171"/>
  <c r="O26" i="171"/>
  <c r="P26" i="171"/>
  <c r="M27" i="171"/>
  <c r="N27" i="171"/>
  <c r="O27" i="171"/>
  <c r="P27" i="171"/>
  <c r="M28" i="171"/>
  <c r="N28" i="171"/>
  <c r="O28" i="171"/>
  <c r="P28" i="171"/>
  <c r="M29" i="171"/>
  <c r="N29" i="171"/>
  <c r="O29" i="171"/>
  <c r="P29" i="171"/>
  <c r="M30" i="171"/>
  <c r="N30" i="171"/>
  <c r="O30" i="171"/>
  <c r="P30" i="171"/>
  <c r="M31" i="171"/>
  <c r="N31" i="171"/>
  <c r="O31" i="171"/>
  <c r="P31" i="171"/>
  <c r="M32" i="171"/>
  <c r="N32" i="171"/>
  <c r="O32" i="171"/>
  <c r="P32" i="171"/>
  <c r="M33" i="171"/>
  <c r="N33" i="171"/>
  <c r="O33" i="171"/>
  <c r="P33" i="171"/>
  <c r="M34" i="171"/>
  <c r="N34" i="171"/>
  <c r="O34" i="171"/>
  <c r="P34" i="171"/>
  <c r="M35" i="171"/>
  <c r="N35" i="171"/>
  <c r="O35" i="171"/>
  <c r="P35" i="171"/>
  <c r="M36" i="171"/>
  <c r="N36" i="171"/>
  <c r="O36" i="171"/>
  <c r="P36" i="171"/>
  <c r="M37" i="171"/>
  <c r="N37" i="171"/>
  <c r="O37" i="171"/>
  <c r="P37" i="171"/>
  <c r="M38" i="171"/>
  <c r="N38" i="171"/>
  <c r="O38" i="171"/>
  <c r="P38" i="171"/>
  <c r="C9" i="171"/>
  <c r="D9" i="171"/>
  <c r="E9" i="171"/>
  <c r="F9" i="171"/>
  <c r="G9" i="171"/>
  <c r="H9" i="171"/>
  <c r="C10" i="171"/>
  <c r="D10" i="171"/>
  <c r="E10" i="171"/>
  <c r="F10" i="171"/>
  <c r="G10" i="171"/>
  <c r="H10" i="171"/>
  <c r="C11" i="171"/>
  <c r="D11" i="171"/>
  <c r="E11" i="171"/>
  <c r="F11" i="171"/>
  <c r="G11" i="171"/>
  <c r="H11" i="171"/>
  <c r="C12" i="171"/>
  <c r="D12" i="171"/>
  <c r="E12" i="171"/>
  <c r="F12" i="171"/>
  <c r="G12" i="171"/>
  <c r="H12" i="171"/>
  <c r="C13" i="171"/>
  <c r="D13" i="171"/>
  <c r="E13" i="171"/>
  <c r="F13" i="171"/>
  <c r="G13" i="171"/>
  <c r="H13" i="171"/>
  <c r="C14" i="171"/>
  <c r="D14" i="171"/>
  <c r="E14" i="171"/>
  <c r="F14" i="171"/>
  <c r="G14" i="171"/>
  <c r="H14" i="171"/>
  <c r="C15" i="171"/>
  <c r="D15" i="171"/>
  <c r="E15" i="171"/>
  <c r="F15" i="171"/>
  <c r="G15" i="171"/>
  <c r="H15" i="171"/>
  <c r="C16" i="171"/>
  <c r="D16" i="171"/>
  <c r="E16" i="171"/>
  <c r="F16" i="171"/>
  <c r="G16" i="171"/>
  <c r="H16" i="171"/>
  <c r="C17" i="171"/>
  <c r="D17" i="171"/>
  <c r="E17" i="171"/>
  <c r="F17" i="171"/>
  <c r="G17" i="171"/>
  <c r="H17" i="171"/>
  <c r="C18" i="171"/>
  <c r="D18" i="171"/>
  <c r="E18" i="171"/>
  <c r="F18" i="171"/>
  <c r="G18" i="171"/>
  <c r="H18" i="171"/>
  <c r="C19" i="171"/>
  <c r="D19" i="171"/>
  <c r="E19" i="171"/>
  <c r="F19" i="171"/>
  <c r="G19" i="171"/>
  <c r="H19" i="171"/>
  <c r="C20" i="171"/>
  <c r="D20" i="171"/>
  <c r="E20" i="171"/>
  <c r="F20" i="171"/>
  <c r="G20" i="171"/>
  <c r="H20" i="171"/>
  <c r="C21" i="171"/>
  <c r="D21" i="171"/>
  <c r="E21" i="171"/>
  <c r="F21" i="171"/>
  <c r="G21" i="171"/>
  <c r="H21" i="171"/>
  <c r="C22" i="171"/>
  <c r="D22" i="171"/>
  <c r="E22" i="171"/>
  <c r="F22" i="171"/>
  <c r="G22" i="171"/>
  <c r="H22" i="171"/>
  <c r="C23" i="171"/>
  <c r="D23" i="171"/>
  <c r="E23" i="171"/>
  <c r="F23" i="171"/>
  <c r="G23" i="171"/>
  <c r="H23" i="171"/>
  <c r="C24" i="171"/>
  <c r="D24" i="171"/>
  <c r="E24" i="171"/>
  <c r="F24" i="171"/>
  <c r="G24" i="171"/>
  <c r="H24" i="171"/>
  <c r="C25" i="171"/>
  <c r="D25" i="171"/>
  <c r="E25" i="171"/>
  <c r="F25" i="171"/>
  <c r="G25" i="171"/>
  <c r="H25" i="171"/>
  <c r="C26" i="171"/>
  <c r="D26" i="171"/>
  <c r="E26" i="171"/>
  <c r="F26" i="171"/>
  <c r="G26" i="171"/>
  <c r="H26" i="171"/>
  <c r="C27" i="171"/>
  <c r="D27" i="171"/>
  <c r="E27" i="171"/>
  <c r="F27" i="171"/>
  <c r="G27" i="171"/>
  <c r="H27" i="171"/>
  <c r="C28" i="171"/>
  <c r="D28" i="171"/>
  <c r="E28" i="171"/>
  <c r="F28" i="171"/>
  <c r="G28" i="171"/>
  <c r="H28" i="171"/>
  <c r="C29" i="171"/>
  <c r="D29" i="171"/>
  <c r="E29" i="171"/>
  <c r="F29" i="171"/>
  <c r="G29" i="171"/>
  <c r="H29" i="171"/>
  <c r="C30" i="171"/>
  <c r="D30" i="171"/>
  <c r="E30" i="171"/>
  <c r="F30" i="171"/>
  <c r="G30" i="171"/>
  <c r="H30" i="171"/>
  <c r="C31" i="171"/>
  <c r="D31" i="171"/>
  <c r="E31" i="171"/>
  <c r="F31" i="171"/>
  <c r="G31" i="171"/>
  <c r="H31" i="171"/>
  <c r="C32" i="171"/>
  <c r="D32" i="171"/>
  <c r="E32" i="171"/>
  <c r="F32" i="171"/>
  <c r="G32" i="171"/>
  <c r="H32" i="171"/>
  <c r="C33" i="171"/>
  <c r="D33" i="171"/>
  <c r="E33" i="171"/>
  <c r="F33" i="171"/>
  <c r="G33" i="171"/>
  <c r="H33" i="171"/>
  <c r="C34" i="171"/>
  <c r="D34" i="171"/>
  <c r="E34" i="171"/>
  <c r="F34" i="171"/>
  <c r="G34" i="171"/>
  <c r="H34" i="171"/>
  <c r="C35" i="171"/>
  <c r="D35" i="171"/>
  <c r="E35" i="171"/>
  <c r="F35" i="171"/>
  <c r="G35" i="171"/>
  <c r="H35" i="171"/>
  <c r="C36" i="171"/>
  <c r="D36" i="171"/>
  <c r="E36" i="171"/>
  <c r="F36" i="171"/>
  <c r="G36" i="171"/>
  <c r="H36" i="171"/>
  <c r="C37" i="171"/>
  <c r="D37" i="171"/>
  <c r="E37" i="171"/>
  <c r="F37" i="171"/>
  <c r="G37" i="171"/>
  <c r="H37" i="171"/>
  <c r="C38" i="171"/>
  <c r="D38" i="171"/>
  <c r="E38" i="171"/>
  <c r="F38" i="171"/>
  <c r="G38" i="171"/>
  <c r="H38" i="171"/>
  <c r="D8" i="171"/>
  <c r="E8" i="171"/>
  <c r="F8" i="171"/>
  <c r="G8" i="171"/>
  <c r="H8" i="171"/>
  <c r="C8" i="171"/>
  <c r="M9" i="100"/>
  <c r="N9" i="100"/>
  <c r="O9" i="100"/>
  <c r="P9" i="100"/>
  <c r="Q9" i="100"/>
  <c r="M10" i="100"/>
  <c r="N10" i="100"/>
  <c r="O10" i="100"/>
  <c r="P10" i="100"/>
  <c r="Q10" i="100"/>
  <c r="M11" i="100"/>
  <c r="N11" i="100"/>
  <c r="O11" i="100"/>
  <c r="P11" i="100"/>
  <c r="Q11" i="100"/>
  <c r="M12" i="100"/>
  <c r="N12" i="100"/>
  <c r="O12" i="100"/>
  <c r="P12" i="100"/>
  <c r="Q12" i="100"/>
  <c r="M13" i="100"/>
  <c r="N13" i="100"/>
  <c r="O13" i="100"/>
  <c r="P13" i="100"/>
  <c r="Q13" i="100"/>
  <c r="M14" i="100"/>
  <c r="N14" i="100"/>
  <c r="O14" i="100"/>
  <c r="P14" i="100"/>
  <c r="Q14" i="100"/>
  <c r="M15" i="100"/>
  <c r="N15" i="100"/>
  <c r="O15" i="100"/>
  <c r="P15" i="100"/>
  <c r="Q15" i="100"/>
  <c r="M16" i="100"/>
  <c r="N16" i="100"/>
  <c r="O16" i="100"/>
  <c r="P16" i="100"/>
  <c r="Q16" i="100"/>
  <c r="M17" i="100"/>
  <c r="N17" i="100"/>
  <c r="O17" i="100"/>
  <c r="P17" i="100"/>
  <c r="Q17" i="100"/>
  <c r="M18" i="100"/>
  <c r="N18" i="100"/>
  <c r="O18" i="100"/>
  <c r="P18" i="100"/>
  <c r="Q18" i="100"/>
  <c r="M19" i="100"/>
  <c r="N19" i="100"/>
  <c r="O19" i="100"/>
  <c r="P19" i="100"/>
  <c r="Q19" i="100"/>
  <c r="M20" i="100"/>
  <c r="N20" i="100"/>
  <c r="O20" i="100"/>
  <c r="P20" i="100"/>
  <c r="Q20" i="100"/>
  <c r="M21" i="100"/>
  <c r="N21" i="100"/>
  <c r="O21" i="100"/>
  <c r="P21" i="100"/>
  <c r="Q21" i="100"/>
  <c r="M22" i="100"/>
  <c r="N22" i="100"/>
  <c r="O22" i="100"/>
  <c r="P22" i="100"/>
  <c r="Q22" i="100"/>
  <c r="M23" i="100"/>
  <c r="N23" i="100"/>
  <c r="O23" i="100"/>
  <c r="P23" i="100"/>
  <c r="Q23" i="100"/>
  <c r="M24" i="100"/>
  <c r="N24" i="100"/>
  <c r="O24" i="100"/>
  <c r="P24" i="100"/>
  <c r="Q24" i="100"/>
  <c r="M25" i="100"/>
  <c r="N25" i="100"/>
  <c r="O25" i="100"/>
  <c r="P25" i="100"/>
  <c r="Q25" i="100"/>
  <c r="M26" i="100"/>
  <c r="N26" i="100"/>
  <c r="O26" i="100"/>
  <c r="P26" i="100"/>
  <c r="Q26" i="100"/>
  <c r="M27" i="100"/>
  <c r="N27" i="100"/>
  <c r="O27" i="100"/>
  <c r="P27" i="100"/>
  <c r="Q27" i="100"/>
  <c r="M28" i="100"/>
  <c r="N28" i="100"/>
  <c r="O28" i="100"/>
  <c r="P28" i="100"/>
  <c r="Q28" i="100"/>
  <c r="M29" i="100"/>
  <c r="N29" i="100"/>
  <c r="O29" i="100"/>
  <c r="P29" i="100"/>
  <c r="Q29" i="100"/>
  <c r="M30" i="100"/>
  <c r="N30" i="100"/>
  <c r="O30" i="100"/>
  <c r="P30" i="100"/>
  <c r="Q30" i="100"/>
  <c r="M31" i="100"/>
  <c r="N31" i="100"/>
  <c r="O31" i="100"/>
  <c r="P31" i="100"/>
  <c r="Q31" i="100"/>
  <c r="M32" i="100"/>
  <c r="N32" i="100"/>
  <c r="O32" i="100"/>
  <c r="P32" i="100"/>
  <c r="Q32" i="100"/>
  <c r="M33" i="100"/>
  <c r="N33" i="100"/>
  <c r="O33" i="100"/>
  <c r="P33" i="100"/>
  <c r="Q33" i="100"/>
  <c r="M34" i="100"/>
  <c r="N34" i="100"/>
  <c r="O34" i="100"/>
  <c r="P34" i="100"/>
  <c r="Q34" i="100"/>
  <c r="M35" i="100"/>
  <c r="N35" i="100"/>
  <c r="O35" i="100"/>
  <c r="P35" i="100"/>
  <c r="Q35" i="100"/>
  <c r="M36" i="100"/>
  <c r="N36" i="100"/>
  <c r="O36" i="100"/>
  <c r="P36" i="100"/>
  <c r="Q36" i="100"/>
  <c r="M37" i="100"/>
  <c r="N37" i="100"/>
  <c r="O37" i="100"/>
  <c r="P37" i="100"/>
  <c r="Q37" i="100"/>
  <c r="M38" i="100"/>
  <c r="N38" i="100"/>
  <c r="O38" i="100"/>
  <c r="P38" i="100"/>
  <c r="Q38" i="100"/>
  <c r="Q8" i="100"/>
  <c r="N8" i="100"/>
  <c r="O8" i="100"/>
  <c r="P8" i="100"/>
  <c r="M8" i="100"/>
  <c r="M9" i="94"/>
  <c r="N9" i="94"/>
  <c r="O9" i="94"/>
  <c r="P9" i="94"/>
  <c r="Q9" i="94"/>
  <c r="M10" i="94"/>
  <c r="N10" i="94"/>
  <c r="O10" i="94"/>
  <c r="P10" i="94"/>
  <c r="Q10" i="94"/>
  <c r="M11" i="94"/>
  <c r="N11" i="94"/>
  <c r="O11" i="94"/>
  <c r="P11" i="94"/>
  <c r="Q11" i="94"/>
  <c r="M12" i="94"/>
  <c r="N12" i="94"/>
  <c r="O12" i="94"/>
  <c r="P12" i="94"/>
  <c r="Q12" i="94"/>
  <c r="M13" i="94"/>
  <c r="N13" i="94"/>
  <c r="O13" i="94"/>
  <c r="P13" i="94"/>
  <c r="Q13" i="94"/>
  <c r="M14" i="94"/>
  <c r="N14" i="94"/>
  <c r="O14" i="94"/>
  <c r="P14" i="94"/>
  <c r="Q14" i="94"/>
  <c r="M15" i="94"/>
  <c r="N15" i="94"/>
  <c r="O15" i="94"/>
  <c r="P15" i="94"/>
  <c r="Q15" i="94"/>
  <c r="M16" i="94"/>
  <c r="N16" i="94"/>
  <c r="O16" i="94"/>
  <c r="P16" i="94"/>
  <c r="Q16" i="94"/>
  <c r="M17" i="94"/>
  <c r="N17" i="94"/>
  <c r="O17" i="94"/>
  <c r="P17" i="94"/>
  <c r="Q17" i="94"/>
  <c r="M18" i="94"/>
  <c r="N18" i="94"/>
  <c r="O18" i="94"/>
  <c r="P18" i="94"/>
  <c r="Q18" i="94"/>
  <c r="M19" i="94"/>
  <c r="N19" i="94"/>
  <c r="O19" i="94"/>
  <c r="P19" i="94"/>
  <c r="Q19" i="94"/>
  <c r="M20" i="94"/>
  <c r="N20" i="94"/>
  <c r="O20" i="94"/>
  <c r="P20" i="94"/>
  <c r="Q20" i="94"/>
  <c r="M21" i="94"/>
  <c r="N21" i="94"/>
  <c r="O21" i="94"/>
  <c r="P21" i="94"/>
  <c r="Q21" i="94"/>
  <c r="M22" i="94"/>
  <c r="N22" i="94"/>
  <c r="O22" i="94"/>
  <c r="P22" i="94"/>
  <c r="Q22" i="94"/>
  <c r="M23" i="94"/>
  <c r="N23" i="94"/>
  <c r="O23" i="94"/>
  <c r="P23" i="94"/>
  <c r="Q23" i="94"/>
  <c r="M24" i="94"/>
  <c r="N24" i="94"/>
  <c r="O24" i="94"/>
  <c r="P24" i="94"/>
  <c r="Q24" i="94"/>
  <c r="M25" i="94"/>
  <c r="N25" i="94"/>
  <c r="O25" i="94"/>
  <c r="P25" i="94"/>
  <c r="Q25" i="94"/>
  <c r="M26" i="94"/>
  <c r="N26" i="94"/>
  <c r="O26" i="94"/>
  <c r="P26" i="94"/>
  <c r="Q26" i="94"/>
  <c r="M27" i="94"/>
  <c r="N27" i="94"/>
  <c r="O27" i="94"/>
  <c r="P27" i="94"/>
  <c r="Q27" i="94"/>
  <c r="M28" i="94"/>
  <c r="N28" i="94"/>
  <c r="O28" i="94"/>
  <c r="P28" i="94"/>
  <c r="Q28" i="94"/>
  <c r="M29" i="94"/>
  <c r="N29" i="94"/>
  <c r="O29" i="94"/>
  <c r="P29" i="94"/>
  <c r="Q29" i="94"/>
  <c r="M30" i="94"/>
  <c r="N30" i="94"/>
  <c r="O30" i="94"/>
  <c r="P30" i="94"/>
  <c r="Q30" i="94"/>
  <c r="M31" i="94"/>
  <c r="N31" i="94"/>
  <c r="O31" i="94"/>
  <c r="P31" i="94"/>
  <c r="Q31" i="94"/>
  <c r="M32" i="94"/>
  <c r="N32" i="94"/>
  <c r="O32" i="94"/>
  <c r="P32" i="94"/>
  <c r="Q32" i="94"/>
  <c r="M33" i="94"/>
  <c r="N33" i="94"/>
  <c r="O33" i="94"/>
  <c r="P33" i="94"/>
  <c r="Q33" i="94"/>
  <c r="M34" i="94"/>
  <c r="N34" i="94"/>
  <c r="O34" i="94"/>
  <c r="P34" i="94"/>
  <c r="Q34" i="94"/>
  <c r="M35" i="94"/>
  <c r="N35" i="94"/>
  <c r="O35" i="94"/>
  <c r="P35" i="94"/>
  <c r="Q35" i="94"/>
  <c r="M36" i="94"/>
  <c r="N36" i="94"/>
  <c r="O36" i="94"/>
  <c r="P36" i="94"/>
  <c r="Q36" i="94"/>
  <c r="M37" i="94"/>
  <c r="N37" i="94"/>
  <c r="O37" i="94"/>
  <c r="P37" i="94"/>
  <c r="Q37" i="94"/>
  <c r="M38" i="94"/>
  <c r="N38" i="94"/>
  <c r="O38" i="94"/>
  <c r="P38" i="94"/>
  <c r="Q38" i="94"/>
  <c r="Q8" i="94"/>
  <c r="N8" i="94"/>
  <c r="O8" i="94"/>
  <c r="P8" i="94"/>
  <c r="M8" i="94"/>
  <c r="AJ18" i="143" l="1"/>
  <c r="Q20" i="107" l="1"/>
  <c r="M9" i="107"/>
  <c r="N9" i="107"/>
  <c r="O9" i="107"/>
  <c r="P9" i="107"/>
  <c r="Q9" i="107"/>
  <c r="M10" i="107"/>
  <c r="N10" i="107"/>
  <c r="O10" i="107"/>
  <c r="P10" i="107"/>
  <c r="Q10" i="107"/>
  <c r="M11" i="107"/>
  <c r="N11" i="107"/>
  <c r="O11" i="107"/>
  <c r="P11" i="107"/>
  <c r="Q11" i="107"/>
  <c r="M12" i="107"/>
  <c r="N12" i="107"/>
  <c r="O12" i="107"/>
  <c r="P12" i="107"/>
  <c r="Q12" i="107"/>
  <c r="M13" i="107"/>
  <c r="N13" i="107"/>
  <c r="O13" i="107"/>
  <c r="P13" i="107"/>
  <c r="Q13" i="107"/>
  <c r="M14" i="107"/>
  <c r="N14" i="107"/>
  <c r="O14" i="107"/>
  <c r="P14" i="107"/>
  <c r="Q14" i="107"/>
  <c r="M15" i="107"/>
  <c r="N15" i="107"/>
  <c r="O15" i="107"/>
  <c r="P15" i="107"/>
  <c r="Q15" i="107"/>
  <c r="M16" i="107"/>
  <c r="N16" i="107"/>
  <c r="O16" i="107"/>
  <c r="P16" i="107"/>
  <c r="Q16" i="107"/>
  <c r="M17" i="107"/>
  <c r="N17" i="107"/>
  <c r="O17" i="107"/>
  <c r="P17" i="107"/>
  <c r="Q17" i="107"/>
  <c r="M18" i="107"/>
  <c r="N18" i="107"/>
  <c r="O18" i="107"/>
  <c r="P18" i="107"/>
  <c r="Q18" i="107"/>
  <c r="M19" i="107"/>
  <c r="N19" i="107"/>
  <c r="O19" i="107"/>
  <c r="P19" i="107"/>
  <c r="Q19" i="107"/>
  <c r="M20" i="107"/>
  <c r="N20" i="107"/>
  <c r="O20" i="107"/>
  <c r="P20" i="107"/>
  <c r="M21" i="107"/>
  <c r="N21" i="107"/>
  <c r="O21" i="107"/>
  <c r="P21" i="107"/>
  <c r="Q21" i="107"/>
  <c r="M22" i="107"/>
  <c r="N22" i="107"/>
  <c r="O22" i="107"/>
  <c r="P22" i="107"/>
  <c r="Q22" i="107"/>
  <c r="M23" i="107"/>
  <c r="N23" i="107"/>
  <c r="O23" i="107"/>
  <c r="P23" i="107"/>
  <c r="Q23" i="107"/>
  <c r="M24" i="107"/>
  <c r="N24" i="107"/>
  <c r="O24" i="107"/>
  <c r="P24" i="107"/>
  <c r="Q24" i="107"/>
  <c r="M25" i="107"/>
  <c r="N25" i="107"/>
  <c r="O25" i="107"/>
  <c r="P25" i="107"/>
  <c r="Q25" i="107"/>
  <c r="M26" i="107"/>
  <c r="N26" i="107"/>
  <c r="O26" i="107"/>
  <c r="P26" i="107"/>
  <c r="Q26" i="107"/>
  <c r="M27" i="107"/>
  <c r="N27" i="107"/>
  <c r="O27" i="107"/>
  <c r="P27" i="107"/>
  <c r="Q27" i="107"/>
  <c r="M28" i="107"/>
  <c r="N28" i="107"/>
  <c r="O28" i="107"/>
  <c r="P28" i="107"/>
  <c r="Q28" i="107"/>
  <c r="M29" i="107"/>
  <c r="N29" i="107"/>
  <c r="O29" i="107"/>
  <c r="P29" i="107"/>
  <c r="Q29" i="107"/>
  <c r="M30" i="107"/>
  <c r="N30" i="107"/>
  <c r="O30" i="107"/>
  <c r="P30" i="107"/>
  <c r="Q30" i="107"/>
  <c r="M31" i="107"/>
  <c r="N31" i="107"/>
  <c r="O31" i="107"/>
  <c r="P31" i="107"/>
  <c r="Q31" i="107"/>
  <c r="M32" i="107"/>
  <c r="N32" i="107"/>
  <c r="O32" i="107"/>
  <c r="P32" i="107"/>
  <c r="Q32" i="107"/>
  <c r="M33" i="107"/>
  <c r="N33" i="107"/>
  <c r="O33" i="107"/>
  <c r="P33" i="107"/>
  <c r="Q33" i="107"/>
  <c r="M34" i="107"/>
  <c r="N34" i="107"/>
  <c r="O34" i="107"/>
  <c r="P34" i="107"/>
  <c r="Q34" i="107"/>
  <c r="M35" i="107"/>
  <c r="N35" i="107"/>
  <c r="O35" i="107"/>
  <c r="P35" i="107"/>
  <c r="Q35" i="107"/>
  <c r="M36" i="107"/>
  <c r="N36" i="107"/>
  <c r="O36" i="107"/>
  <c r="P36" i="107"/>
  <c r="Q36" i="107"/>
  <c r="M37" i="107"/>
  <c r="N37" i="107"/>
  <c r="O37" i="107"/>
  <c r="P37" i="107"/>
  <c r="Q37" i="107"/>
  <c r="M38" i="107"/>
  <c r="N38" i="107"/>
  <c r="O38" i="107"/>
  <c r="P38" i="107"/>
  <c r="Q38" i="107"/>
  <c r="Q8" i="107"/>
  <c r="N8" i="107"/>
  <c r="O8" i="107"/>
  <c r="P8" i="107"/>
  <c r="M8" i="107"/>
  <c r="M9" i="102"/>
  <c r="N9" i="102"/>
  <c r="O9" i="102"/>
  <c r="P9" i="102"/>
  <c r="Q9" i="102"/>
  <c r="M10" i="102"/>
  <c r="N10" i="102"/>
  <c r="O10" i="102"/>
  <c r="P10" i="102"/>
  <c r="Q10" i="102"/>
  <c r="M11" i="102"/>
  <c r="N11" i="102"/>
  <c r="O11" i="102"/>
  <c r="P11" i="102"/>
  <c r="Q11" i="102"/>
  <c r="M12" i="102"/>
  <c r="N12" i="102"/>
  <c r="O12" i="102"/>
  <c r="P12" i="102"/>
  <c r="Q12" i="102"/>
  <c r="M13" i="102"/>
  <c r="N13" i="102"/>
  <c r="O13" i="102"/>
  <c r="P13" i="102"/>
  <c r="Q13" i="102"/>
  <c r="M14" i="102"/>
  <c r="N14" i="102"/>
  <c r="O14" i="102"/>
  <c r="P14" i="102"/>
  <c r="Q14" i="102"/>
  <c r="M15" i="102"/>
  <c r="N15" i="102"/>
  <c r="O15" i="102"/>
  <c r="P15" i="102"/>
  <c r="Q15" i="102"/>
  <c r="M16" i="102"/>
  <c r="N16" i="102"/>
  <c r="O16" i="102"/>
  <c r="P16" i="102"/>
  <c r="Q16" i="102"/>
  <c r="M17" i="102"/>
  <c r="N17" i="102"/>
  <c r="O17" i="102"/>
  <c r="P17" i="102"/>
  <c r="Q17" i="102"/>
  <c r="M18" i="102"/>
  <c r="N18" i="102"/>
  <c r="O18" i="102"/>
  <c r="P18" i="102"/>
  <c r="Q18" i="102"/>
  <c r="M19" i="102"/>
  <c r="N19" i="102"/>
  <c r="O19" i="102"/>
  <c r="P19" i="102"/>
  <c r="Q19" i="102"/>
  <c r="M20" i="102"/>
  <c r="N20" i="102"/>
  <c r="O20" i="102"/>
  <c r="P20" i="102"/>
  <c r="Q20" i="102"/>
  <c r="M21" i="102"/>
  <c r="N21" i="102"/>
  <c r="O21" i="102"/>
  <c r="P21" i="102"/>
  <c r="Q21" i="102"/>
  <c r="M22" i="102"/>
  <c r="N22" i="102"/>
  <c r="O22" i="102"/>
  <c r="P22" i="102"/>
  <c r="Q22" i="102"/>
  <c r="M23" i="102"/>
  <c r="N23" i="102"/>
  <c r="O23" i="102"/>
  <c r="P23" i="102"/>
  <c r="Q23" i="102"/>
  <c r="M24" i="102"/>
  <c r="N24" i="102"/>
  <c r="O24" i="102"/>
  <c r="P24" i="102"/>
  <c r="Q24" i="102"/>
  <c r="M25" i="102"/>
  <c r="N25" i="102"/>
  <c r="O25" i="102"/>
  <c r="P25" i="102"/>
  <c r="Q25" i="102"/>
  <c r="M26" i="102"/>
  <c r="N26" i="102"/>
  <c r="O26" i="102"/>
  <c r="P26" i="102"/>
  <c r="Q26" i="102"/>
  <c r="M27" i="102"/>
  <c r="N27" i="102"/>
  <c r="O27" i="102"/>
  <c r="P27" i="102"/>
  <c r="Q27" i="102"/>
  <c r="M28" i="102"/>
  <c r="N28" i="102"/>
  <c r="O28" i="102"/>
  <c r="P28" i="102"/>
  <c r="Q28" i="102"/>
  <c r="M29" i="102"/>
  <c r="N29" i="102"/>
  <c r="O29" i="102"/>
  <c r="P29" i="102"/>
  <c r="Q29" i="102"/>
  <c r="M30" i="102"/>
  <c r="N30" i="102"/>
  <c r="O30" i="102"/>
  <c r="P30" i="102"/>
  <c r="Q30" i="102"/>
  <c r="M31" i="102"/>
  <c r="N31" i="102"/>
  <c r="O31" i="102"/>
  <c r="P31" i="102"/>
  <c r="Q31" i="102"/>
  <c r="M32" i="102"/>
  <c r="N32" i="102"/>
  <c r="O32" i="102"/>
  <c r="P32" i="102"/>
  <c r="Q32" i="102"/>
  <c r="M33" i="102"/>
  <c r="N33" i="102"/>
  <c r="O33" i="102"/>
  <c r="P33" i="102"/>
  <c r="Q33" i="102"/>
  <c r="M34" i="102"/>
  <c r="N34" i="102"/>
  <c r="O34" i="102"/>
  <c r="P34" i="102"/>
  <c r="Q34" i="102"/>
  <c r="M35" i="102"/>
  <c r="N35" i="102"/>
  <c r="O35" i="102"/>
  <c r="P35" i="102"/>
  <c r="Q35" i="102"/>
  <c r="M36" i="102"/>
  <c r="N36" i="102"/>
  <c r="O36" i="102"/>
  <c r="P36" i="102"/>
  <c r="Q36" i="102"/>
  <c r="M37" i="102"/>
  <c r="N37" i="102"/>
  <c r="O37" i="102"/>
  <c r="P37" i="102"/>
  <c r="Q37" i="102"/>
  <c r="M38" i="102"/>
  <c r="N38" i="102"/>
  <c r="O38" i="102"/>
  <c r="P38" i="102"/>
  <c r="Q38" i="102"/>
  <c r="N8" i="102"/>
  <c r="O8" i="102"/>
  <c r="P8" i="102"/>
  <c r="Q8" i="102"/>
  <c r="M8" i="102"/>
  <c r="M9" i="97"/>
  <c r="N9" i="97"/>
  <c r="O9" i="97"/>
  <c r="P9" i="97"/>
  <c r="Q9" i="97"/>
  <c r="M10" i="97"/>
  <c r="N10" i="97"/>
  <c r="O10" i="97"/>
  <c r="P10" i="97"/>
  <c r="Q10" i="97"/>
  <c r="M11" i="97"/>
  <c r="N11" i="97"/>
  <c r="O11" i="97"/>
  <c r="P11" i="97"/>
  <c r="Q11" i="97"/>
  <c r="M12" i="97"/>
  <c r="N12" i="97"/>
  <c r="O12" i="97"/>
  <c r="P12" i="97"/>
  <c r="Q12" i="97"/>
  <c r="M13" i="97"/>
  <c r="N13" i="97"/>
  <c r="O13" i="97"/>
  <c r="P13" i="97"/>
  <c r="Q13" i="97"/>
  <c r="M14" i="97"/>
  <c r="N14" i="97"/>
  <c r="O14" i="97"/>
  <c r="P14" i="97"/>
  <c r="Q14" i="97"/>
  <c r="M15" i="97"/>
  <c r="N15" i="97"/>
  <c r="O15" i="97"/>
  <c r="P15" i="97"/>
  <c r="Q15" i="97"/>
  <c r="M16" i="97"/>
  <c r="N16" i="97"/>
  <c r="O16" i="97"/>
  <c r="P16" i="97"/>
  <c r="Q16" i="97"/>
  <c r="M17" i="97"/>
  <c r="N17" i="97"/>
  <c r="O17" i="97"/>
  <c r="P17" i="97"/>
  <c r="Q17" i="97"/>
  <c r="M18" i="97"/>
  <c r="N18" i="97"/>
  <c r="O18" i="97"/>
  <c r="P18" i="97"/>
  <c r="Q18" i="97"/>
  <c r="M19" i="97"/>
  <c r="N19" i="97"/>
  <c r="O19" i="97"/>
  <c r="P19" i="97"/>
  <c r="Q19" i="97"/>
  <c r="M20" i="97"/>
  <c r="N20" i="97"/>
  <c r="O20" i="97"/>
  <c r="P20" i="97"/>
  <c r="Q20" i="97"/>
  <c r="M21" i="97"/>
  <c r="N21" i="97"/>
  <c r="O21" i="97"/>
  <c r="P21" i="97"/>
  <c r="Q21" i="97"/>
  <c r="M22" i="97"/>
  <c r="N22" i="97"/>
  <c r="O22" i="97"/>
  <c r="P22" i="97"/>
  <c r="Q22" i="97"/>
  <c r="M23" i="97"/>
  <c r="N23" i="97"/>
  <c r="O23" i="97"/>
  <c r="P23" i="97"/>
  <c r="Q23" i="97"/>
  <c r="M24" i="97"/>
  <c r="N24" i="97"/>
  <c r="O24" i="97"/>
  <c r="P24" i="97"/>
  <c r="Q24" i="97"/>
  <c r="M25" i="97"/>
  <c r="N25" i="97"/>
  <c r="O25" i="97"/>
  <c r="P25" i="97"/>
  <c r="Q25" i="97"/>
  <c r="M26" i="97"/>
  <c r="N26" i="97"/>
  <c r="O26" i="97"/>
  <c r="P26" i="97"/>
  <c r="Q26" i="97"/>
  <c r="M27" i="97"/>
  <c r="N27" i="97"/>
  <c r="O27" i="97"/>
  <c r="P27" i="97"/>
  <c r="Q27" i="97"/>
  <c r="M28" i="97"/>
  <c r="N28" i="97"/>
  <c r="O28" i="97"/>
  <c r="P28" i="97"/>
  <c r="Q28" i="97"/>
  <c r="M29" i="97"/>
  <c r="N29" i="97"/>
  <c r="O29" i="97"/>
  <c r="P29" i="97"/>
  <c r="Q29" i="97"/>
  <c r="M30" i="97"/>
  <c r="N30" i="97"/>
  <c r="O30" i="97"/>
  <c r="P30" i="97"/>
  <c r="Q30" i="97"/>
  <c r="M31" i="97"/>
  <c r="N31" i="97"/>
  <c r="O31" i="97"/>
  <c r="P31" i="97"/>
  <c r="Q31" i="97"/>
  <c r="M32" i="97"/>
  <c r="N32" i="97"/>
  <c r="O32" i="97"/>
  <c r="P32" i="97"/>
  <c r="Q32" i="97"/>
  <c r="M33" i="97"/>
  <c r="N33" i="97"/>
  <c r="O33" i="97"/>
  <c r="P33" i="97"/>
  <c r="Q33" i="97"/>
  <c r="M34" i="97"/>
  <c r="N34" i="97"/>
  <c r="O34" i="97"/>
  <c r="P34" i="97"/>
  <c r="Q34" i="97"/>
  <c r="M35" i="97"/>
  <c r="N35" i="97"/>
  <c r="O35" i="97"/>
  <c r="P35" i="97"/>
  <c r="Q35" i="97"/>
  <c r="M36" i="97"/>
  <c r="N36" i="97"/>
  <c r="O36" i="97"/>
  <c r="P36" i="97"/>
  <c r="Q36" i="97"/>
  <c r="M37" i="97"/>
  <c r="N37" i="97"/>
  <c r="O37" i="97"/>
  <c r="P37" i="97"/>
  <c r="Q37" i="97"/>
  <c r="M38" i="97"/>
  <c r="N38" i="97"/>
  <c r="O38" i="97"/>
  <c r="P38" i="97"/>
  <c r="Q38" i="97"/>
  <c r="N8" i="97"/>
  <c r="O8" i="97"/>
  <c r="P8" i="97"/>
  <c r="Q8" i="97"/>
  <c r="M8" i="97"/>
  <c r="M9" i="96"/>
  <c r="N9" i="96"/>
  <c r="O9" i="96"/>
  <c r="P9" i="96"/>
  <c r="Q9" i="96"/>
  <c r="M10" i="96"/>
  <c r="N10" i="96"/>
  <c r="O10" i="96"/>
  <c r="P10" i="96"/>
  <c r="Q10" i="96"/>
  <c r="M11" i="96"/>
  <c r="N11" i="96"/>
  <c r="O11" i="96"/>
  <c r="P11" i="96"/>
  <c r="Q11" i="96"/>
  <c r="M12" i="96"/>
  <c r="N12" i="96"/>
  <c r="O12" i="96"/>
  <c r="P12" i="96"/>
  <c r="Q12" i="96"/>
  <c r="M13" i="96"/>
  <c r="N13" i="96"/>
  <c r="O13" i="96"/>
  <c r="P13" i="96"/>
  <c r="Q13" i="96"/>
  <c r="M14" i="96"/>
  <c r="N14" i="96"/>
  <c r="O14" i="96"/>
  <c r="P14" i="96"/>
  <c r="Q14" i="96"/>
  <c r="M15" i="96"/>
  <c r="N15" i="96"/>
  <c r="O15" i="96"/>
  <c r="P15" i="96"/>
  <c r="Q15" i="96"/>
  <c r="M16" i="96"/>
  <c r="N16" i="96"/>
  <c r="O16" i="96"/>
  <c r="P16" i="96"/>
  <c r="Q16" i="96"/>
  <c r="M17" i="96"/>
  <c r="N17" i="96"/>
  <c r="O17" i="96"/>
  <c r="P17" i="96"/>
  <c r="Q17" i="96"/>
  <c r="M18" i="96"/>
  <c r="N18" i="96"/>
  <c r="O18" i="96"/>
  <c r="P18" i="96"/>
  <c r="Q18" i="96"/>
  <c r="M19" i="96"/>
  <c r="N19" i="96"/>
  <c r="O19" i="96"/>
  <c r="P19" i="96"/>
  <c r="Q19" i="96"/>
  <c r="M20" i="96"/>
  <c r="N20" i="96"/>
  <c r="O20" i="96"/>
  <c r="P20" i="96"/>
  <c r="Q20" i="96"/>
  <c r="M21" i="96"/>
  <c r="N21" i="96"/>
  <c r="O21" i="96"/>
  <c r="P21" i="96"/>
  <c r="Q21" i="96"/>
  <c r="M22" i="96"/>
  <c r="N22" i="96"/>
  <c r="O22" i="96"/>
  <c r="P22" i="96"/>
  <c r="Q22" i="96"/>
  <c r="M23" i="96"/>
  <c r="N23" i="96"/>
  <c r="O23" i="96"/>
  <c r="P23" i="96"/>
  <c r="Q23" i="96"/>
  <c r="M24" i="96"/>
  <c r="N24" i="96"/>
  <c r="O24" i="96"/>
  <c r="P24" i="96"/>
  <c r="Q24" i="96"/>
  <c r="M25" i="96"/>
  <c r="N25" i="96"/>
  <c r="O25" i="96"/>
  <c r="P25" i="96"/>
  <c r="Q25" i="96"/>
  <c r="M26" i="96"/>
  <c r="N26" i="96"/>
  <c r="O26" i="96"/>
  <c r="P26" i="96"/>
  <c r="Q26" i="96"/>
  <c r="M27" i="96"/>
  <c r="N27" i="96"/>
  <c r="O27" i="96"/>
  <c r="P27" i="96"/>
  <c r="Q27" i="96"/>
  <c r="M28" i="96"/>
  <c r="N28" i="96"/>
  <c r="O28" i="96"/>
  <c r="P28" i="96"/>
  <c r="Q28" i="96"/>
  <c r="M29" i="96"/>
  <c r="N29" i="96"/>
  <c r="O29" i="96"/>
  <c r="P29" i="96"/>
  <c r="Q29" i="96"/>
  <c r="M30" i="96"/>
  <c r="N30" i="96"/>
  <c r="O30" i="96"/>
  <c r="P30" i="96"/>
  <c r="Q30" i="96"/>
  <c r="M31" i="96"/>
  <c r="N31" i="96"/>
  <c r="O31" i="96"/>
  <c r="P31" i="96"/>
  <c r="Q31" i="96"/>
  <c r="M32" i="96"/>
  <c r="N32" i="96"/>
  <c r="O32" i="96"/>
  <c r="P32" i="96"/>
  <c r="Q32" i="96"/>
  <c r="M33" i="96"/>
  <c r="N33" i="96"/>
  <c r="O33" i="96"/>
  <c r="P33" i="96"/>
  <c r="Q33" i="96"/>
  <c r="M34" i="96"/>
  <c r="N34" i="96"/>
  <c r="O34" i="96"/>
  <c r="P34" i="96"/>
  <c r="Q34" i="96"/>
  <c r="M35" i="96"/>
  <c r="N35" i="96"/>
  <c r="O35" i="96"/>
  <c r="P35" i="96"/>
  <c r="Q35" i="96"/>
  <c r="M36" i="96"/>
  <c r="N36" i="96"/>
  <c r="O36" i="96"/>
  <c r="P36" i="96"/>
  <c r="Q36" i="96"/>
  <c r="M37" i="96"/>
  <c r="N37" i="96"/>
  <c r="O37" i="96"/>
  <c r="P37" i="96"/>
  <c r="Q37" i="96"/>
  <c r="M38" i="96"/>
  <c r="N38" i="96"/>
  <c r="O38" i="96"/>
  <c r="P38" i="96"/>
  <c r="Q38" i="96"/>
  <c r="N8" i="96"/>
  <c r="O8" i="96"/>
  <c r="P8" i="96"/>
  <c r="Q8" i="96"/>
  <c r="M8" i="96"/>
  <c r="V73" i="67"/>
  <c r="X34" i="67"/>
  <c r="X57" i="67"/>
  <c r="X51" i="67"/>
  <c r="X26" i="67"/>
  <c r="Z514" i="108"/>
  <c r="Y514" i="108"/>
  <c r="X514" i="108"/>
  <c r="Z482" i="108"/>
  <c r="X322" i="108"/>
  <c r="W26" i="67" s="1"/>
  <c r="U258" i="108"/>
  <c r="T12" i="67" s="1"/>
  <c r="V226" i="108"/>
  <c r="U23" i="67" s="1"/>
  <c r="Z98" i="108"/>
  <c r="Z66" i="108"/>
  <c r="Y66" i="108"/>
  <c r="X68" i="67" s="1"/>
  <c r="X66" i="108"/>
  <c r="W68" i="67" s="1"/>
  <c r="Z194" i="108"/>
  <c r="Y194" i="108"/>
  <c r="X194" i="108"/>
  <c r="A6" i="143" l="1"/>
  <c r="A7" i="143" s="1"/>
  <c r="M9" i="92" l="1"/>
  <c r="N9" i="92"/>
  <c r="O9" i="92"/>
  <c r="P9" i="92"/>
  <c r="Q9" i="92"/>
  <c r="M10" i="92"/>
  <c r="N10" i="92"/>
  <c r="O10" i="92"/>
  <c r="P10" i="92"/>
  <c r="Q10" i="92"/>
  <c r="M11" i="92"/>
  <c r="N11" i="92"/>
  <c r="O11" i="92"/>
  <c r="P11" i="92"/>
  <c r="Q11" i="92"/>
  <c r="M12" i="92"/>
  <c r="N12" i="92"/>
  <c r="O12" i="92"/>
  <c r="P12" i="92"/>
  <c r="Q12" i="92"/>
  <c r="M13" i="92"/>
  <c r="N13" i="92"/>
  <c r="O13" i="92"/>
  <c r="P13" i="92"/>
  <c r="Q13" i="92"/>
  <c r="M14" i="92"/>
  <c r="N14" i="92"/>
  <c r="O14" i="92"/>
  <c r="P14" i="92"/>
  <c r="Q14" i="92"/>
  <c r="M15" i="92"/>
  <c r="N15" i="92"/>
  <c r="O15" i="92"/>
  <c r="P15" i="92"/>
  <c r="Q15" i="92"/>
  <c r="M16" i="92"/>
  <c r="N16" i="92"/>
  <c r="O16" i="92"/>
  <c r="P16" i="92"/>
  <c r="Q16" i="92"/>
  <c r="M17" i="92"/>
  <c r="N17" i="92"/>
  <c r="O17" i="92"/>
  <c r="P17" i="92"/>
  <c r="Q17" i="92"/>
  <c r="M18" i="92"/>
  <c r="N18" i="92"/>
  <c r="O18" i="92"/>
  <c r="P18" i="92"/>
  <c r="Q18" i="92"/>
  <c r="M19" i="92"/>
  <c r="N19" i="92"/>
  <c r="O19" i="92"/>
  <c r="P19" i="92"/>
  <c r="Q19" i="92"/>
  <c r="M20" i="92"/>
  <c r="N20" i="92"/>
  <c r="O20" i="92"/>
  <c r="P20" i="92"/>
  <c r="Q20" i="92"/>
  <c r="M21" i="92"/>
  <c r="N21" i="92"/>
  <c r="O21" i="92"/>
  <c r="P21" i="92"/>
  <c r="Q21" i="92"/>
  <c r="M22" i="92"/>
  <c r="N22" i="92"/>
  <c r="O22" i="92"/>
  <c r="P22" i="92"/>
  <c r="Q22" i="92"/>
  <c r="M23" i="92"/>
  <c r="N23" i="92"/>
  <c r="O23" i="92"/>
  <c r="P23" i="92"/>
  <c r="Q23" i="92"/>
  <c r="M24" i="92"/>
  <c r="N24" i="92"/>
  <c r="O24" i="92"/>
  <c r="P24" i="92"/>
  <c r="Q24" i="92"/>
  <c r="M25" i="92"/>
  <c r="N25" i="92"/>
  <c r="O25" i="92"/>
  <c r="P25" i="92"/>
  <c r="Q25" i="92"/>
  <c r="M26" i="92"/>
  <c r="N26" i="92"/>
  <c r="O26" i="92"/>
  <c r="P26" i="92"/>
  <c r="Q26" i="92"/>
  <c r="M27" i="92"/>
  <c r="N27" i="92"/>
  <c r="O27" i="92"/>
  <c r="P27" i="92"/>
  <c r="Q27" i="92"/>
  <c r="M28" i="92"/>
  <c r="N28" i="92"/>
  <c r="O28" i="92"/>
  <c r="P28" i="92"/>
  <c r="Q28" i="92"/>
  <c r="M29" i="92"/>
  <c r="N29" i="92"/>
  <c r="O29" i="92"/>
  <c r="P29" i="92"/>
  <c r="Q29" i="92"/>
  <c r="M30" i="92"/>
  <c r="N30" i="92"/>
  <c r="O30" i="92"/>
  <c r="P30" i="92"/>
  <c r="Q30" i="92"/>
  <c r="M31" i="92"/>
  <c r="N31" i="92"/>
  <c r="O31" i="92"/>
  <c r="P31" i="92"/>
  <c r="Q31" i="92"/>
  <c r="M32" i="92"/>
  <c r="N32" i="92"/>
  <c r="O32" i="92"/>
  <c r="P32" i="92"/>
  <c r="Q32" i="92"/>
  <c r="M33" i="92"/>
  <c r="N33" i="92"/>
  <c r="O33" i="92"/>
  <c r="P33" i="92"/>
  <c r="Q33" i="92"/>
  <c r="M34" i="92"/>
  <c r="N34" i="92"/>
  <c r="O34" i="92"/>
  <c r="P34" i="92"/>
  <c r="Q34" i="92"/>
  <c r="M35" i="92"/>
  <c r="N35" i="92"/>
  <c r="O35" i="92"/>
  <c r="P35" i="92"/>
  <c r="Q35" i="92"/>
  <c r="M36" i="92"/>
  <c r="N36" i="92"/>
  <c r="O36" i="92"/>
  <c r="P36" i="92"/>
  <c r="Q36" i="92"/>
  <c r="M37" i="92"/>
  <c r="N37" i="92"/>
  <c r="O37" i="92"/>
  <c r="P37" i="92"/>
  <c r="Q37" i="92"/>
  <c r="M38" i="92"/>
  <c r="N38" i="92"/>
  <c r="O38" i="92"/>
  <c r="P38" i="92"/>
  <c r="Q38" i="92"/>
  <c r="Q8" i="92"/>
  <c r="N8" i="92"/>
  <c r="O8" i="92"/>
  <c r="P8" i="92"/>
  <c r="M8" i="92"/>
  <c r="B12" i="69" l="1"/>
  <c r="S17" i="143"/>
  <c r="S14" i="143"/>
  <c r="S15" i="143"/>
  <c r="S16" i="143"/>
  <c r="S13" i="143"/>
  <c r="S12" i="143"/>
  <c r="S11" i="143"/>
  <c r="S10" i="143"/>
  <c r="S9" i="143"/>
  <c r="S8" i="143"/>
  <c r="S7" i="143"/>
  <c r="S6" i="143"/>
  <c r="S5" i="143"/>
  <c r="B34" i="143" l="1"/>
  <c r="B73" i="67" l="1"/>
  <c r="Y18" i="143" l="1"/>
  <c r="C9" i="93" l="1"/>
  <c r="D9" i="93"/>
  <c r="E9" i="93"/>
  <c r="F9" i="93"/>
  <c r="G9" i="93"/>
  <c r="H9" i="93"/>
  <c r="C10" i="93"/>
  <c r="D10" i="93"/>
  <c r="E10" i="93"/>
  <c r="F10" i="93"/>
  <c r="G10" i="93"/>
  <c r="H10" i="93"/>
  <c r="C11" i="93"/>
  <c r="D11" i="93"/>
  <c r="E11" i="93"/>
  <c r="F11" i="93"/>
  <c r="G11" i="93"/>
  <c r="H11" i="93"/>
  <c r="C12" i="93"/>
  <c r="D12" i="93"/>
  <c r="E12" i="93"/>
  <c r="F12" i="93"/>
  <c r="G12" i="93"/>
  <c r="H12" i="93"/>
  <c r="C13" i="93"/>
  <c r="D13" i="93"/>
  <c r="E13" i="93"/>
  <c r="F13" i="93"/>
  <c r="G13" i="93"/>
  <c r="H13" i="93"/>
  <c r="C14" i="93"/>
  <c r="D14" i="93"/>
  <c r="E14" i="93"/>
  <c r="F14" i="93"/>
  <c r="G14" i="93"/>
  <c r="H14" i="93"/>
  <c r="C15" i="93"/>
  <c r="D15" i="93"/>
  <c r="E15" i="93"/>
  <c r="F15" i="93"/>
  <c r="G15" i="93"/>
  <c r="H15" i="93"/>
  <c r="C16" i="93"/>
  <c r="D16" i="93"/>
  <c r="E16" i="93"/>
  <c r="F16" i="93"/>
  <c r="G16" i="93"/>
  <c r="H16" i="93"/>
  <c r="C17" i="93"/>
  <c r="D17" i="93"/>
  <c r="E17" i="93"/>
  <c r="F17" i="93"/>
  <c r="G17" i="93"/>
  <c r="H17" i="93"/>
  <c r="C18" i="93"/>
  <c r="D18" i="93"/>
  <c r="E18" i="93"/>
  <c r="F18" i="93"/>
  <c r="G18" i="93"/>
  <c r="H18" i="93"/>
  <c r="C19" i="93"/>
  <c r="D19" i="93"/>
  <c r="E19" i="93"/>
  <c r="F19" i="93"/>
  <c r="G19" i="93"/>
  <c r="H19" i="93"/>
  <c r="C20" i="93"/>
  <c r="D20" i="93"/>
  <c r="E20" i="93"/>
  <c r="F20" i="93"/>
  <c r="G20" i="93"/>
  <c r="H20" i="93"/>
  <c r="C21" i="93"/>
  <c r="D21" i="93"/>
  <c r="E21" i="93"/>
  <c r="F21" i="93"/>
  <c r="G21" i="93"/>
  <c r="H21" i="93"/>
  <c r="C22" i="93"/>
  <c r="D22" i="93"/>
  <c r="E22" i="93"/>
  <c r="F22" i="93"/>
  <c r="G22" i="93"/>
  <c r="H22" i="93"/>
  <c r="C23" i="93"/>
  <c r="D23" i="93"/>
  <c r="E23" i="93"/>
  <c r="F23" i="93"/>
  <c r="G23" i="93"/>
  <c r="H23" i="93"/>
  <c r="C24" i="93"/>
  <c r="D24" i="93"/>
  <c r="E24" i="93"/>
  <c r="F24" i="93"/>
  <c r="G24" i="93"/>
  <c r="H24" i="93"/>
  <c r="C25" i="93"/>
  <c r="D25" i="93"/>
  <c r="E25" i="93"/>
  <c r="F25" i="93"/>
  <c r="G25" i="93"/>
  <c r="H25" i="93"/>
  <c r="C26" i="93"/>
  <c r="D26" i="93"/>
  <c r="E26" i="93"/>
  <c r="F26" i="93"/>
  <c r="G26" i="93"/>
  <c r="H26" i="93"/>
  <c r="C27" i="93"/>
  <c r="D27" i="93"/>
  <c r="E27" i="93"/>
  <c r="F27" i="93"/>
  <c r="G27" i="93"/>
  <c r="H27" i="93"/>
  <c r="C28" i="93"/>
  <c r="D28" i="93"/>
  <c r="E28" i="93"/>
  <c r="F28" i="93"/>
  <c r="G28" i="93"/>
  <c r="H28" i="93"/>
  <c r="C29" i="93"/>
  <c r="D29" i="93"/>
  <c r="E29" i="93"/>
  <c r="F29" i="93"/>
  <c r="G29" i="93"/>
  <c r="H29" i="93"/>
  <c r="C30" i="93"/>
  <c r="D30" i="93"/>
  <c r="E30" i="93"/>
  <c r="F30" i="93"/>
  <c r="G30" i="93"/>
  <c r="H30" i="93"/>
  <c r="C31" i="93"/>
  <c r="D31" i="93"/>
  <c r="E31" i="93"/>
  <c r="F31" i="93"/>
  <c r="G31" i="93"/>
  <c r="H31" i="93"/>
  <c r="C32" i="93"/>
  <c r="D32" i="93"/>
  <c r="E32" i="93"/>
  <c r="F32" i="93"/>
  <c r="G32" i="93"/>
  <c r="H32" i="93"/>
  <c r="C33" i="93"/>
  <c r="D33" i="93"/>
  <c r="E33" i="93"/>
  <c r="F33" i="93"/>
  <c r="G33" i="93"/>
  <c r="H33" i="93"/>
  <c r="C34" i="93"/>
  <c r="D34" i="93"/>
  <c r="E34" i="93"/>
  <c r="F34" i="93"/>
  <c r="G34" i="93"/>
  <c r="H34" i="93"/>
  <c r="C35" i="93"/>
  <c r="D35" i="93"/>
  <c r="E35" i="93"/>
  <c r="F35" i="93"/>
  <c r="G35" i="93"/>
  <c r="H35" i="93"/>
  <c r="C36" i="93"/>
  <c r="D36" i="93"/>
  <c r="E36" i="93"/>
  <c r="F36" i="93"/>
  <c r="G36" i="93"/>
  <c r="H36" i="93"/>
  <c r="C37" i="93"/>
  <c r="D37" i="93"/>
  <c r="E37" i="93"/>
  <c r="F37" i="93"/>
  <c r="G37" i="93"/>
  <c r="H37" i="93"/>
  <c r="C38" i="93"/>
  <c r="D38" i="93"/>
  <c r="E38" i="93"/>
  <c r="F38" i="93"/>
  <c r="G38" i="93"/>
  <c r="H38" i="93"/>
  <c r="D8" i="93"/>
  <c r="E8" i="93"/>
  <c r="F8" i="93"/>
  <c r="G8" i="93"/>
  <c r="H8" i="93"/>
  <c r="C8" i="93"/>
  <c r="Q9" i="103" l="1"/>
  <c r="Q10" i="103"/>
  <c r="Q11" i="103"/>
  <c r="Q12" i="103"/>
  <c r="Q13" i="103"/>
  <c r="Q14" i="103"/>
  <c r="Q15" i="103"/>
  <c r="Q16" i="103"/>
  <c r="Q17" i="103"/>
  <c r="Q18" i="103"/>
  <c r="Q19" i="103"/>
  <c r="Q20" i="103"/>
  <c r="Q21" i="103"/>
  <c r="Q22" i="103"/>
  <c r="Q23" i="103"/>
  <c r="Q24" i="103"/>
  <c r="Q25" i="103"/>
  <c r="Q26" i="103"/>
  <c r="Q27" i="103"/>
  <c r="Q28" i="103"/>
  <c r="Q29" i="103"/>
  <c r="Q30" i="103"/>
  <c r="Q31" i="103"/>
  <c r="Q32" i="103"/>
  <c r="Q33" i="103"/>
  <c r="Q34" i="103"/>
  <c r="Q35" i="103"/>
  <c r="Q36" i="103"/>
  <c r="Q37" i="103"/>
  <c r="Q38" i="103"/>
  <c r="Q8" i="103"/>
  <c r="M9" i="103"/>
  <c r="N9" i="103"/>
  <c r="O9" i="103"/>
  <c r="P9" i="103"/>
  <c r="M10" i="103"/>
  <c r="N10" i="103"/>
  <c r="O10" i="103"/>
  <c r="P10" i="103"/>
  <c r="M11" i="103"/>
  <c r="N11" i="103"/>
  <c r="O11" i="103"/>
  <c r="P11" i="103"/>
  <c r="M12" i="103"/>
  <c r="N12" i="103"/>
  <c r="O12" i="103"/>
  <c r="P12" i="103"/>
  <c r="M13" i="103"/>
  <c r="N13" i="103"/>
  <c r="O13" i="103"/>
  <c r="P13" i="103"/>
  <c r="M14" i="103"/>
  <c r="N14" i="103"/>
  <c r="O14" i="103"/>
  <c r="P14" i="103"/>
  <c r="M15" i="103"/>
  <c r="N15" i="103"/>
  <c r="O15" i="103"/>
  <c r="P15" i="103"/>
  <c r="M16" i="103"/>
  <c r="N16" i="103"/>
  <c r="O16" i="103"/>
  <c r="P16" i="103"/>
  <c r="M17" i="103"/>
  <c r="N17" i="103"/>
  <c r="O17" i="103"/>
  <c r="P17" i="103"/>
  <c r="M18" i="103"/>
  <c r="N18" i="103"/>
  <c r="O18" i="103"/>
  <c r="P18" i="103"/>
  <c r="M19" i="103"/>
  <c r="N19" i="103"/>
  <c r="O19" i="103"/>
  <c r="P19" i="103"/>
  <c r="M20" i="103"/>
  <c r="N20" i="103"/>
  <c r="O20" i="103"/>
  <c r="P20" i="103"/>
  <c r="M21" i="103"/>
  <c r="N21" i="103"/>
  <c r="O21" i="103"/>
  <c r="P21" i="103"/>
  <c r="M22" i="103"/>
  <c r="N22" i="103"/>
  <c r="O22" i="103"/>
  <c r="P22" i="103"/>
  <c r="M23" i="103"/>
  <c r="N23" i="103"/>
  <c r="O23" i="103"/>
  <c r="P23" i="103"/>
  <c r="M24" i="103"/>
  <c r="N24" i="103"/>
  <c r="O24" i="103"/>
  <c r="P24" i="103"/>
  <c r="M25" i="103"/>
  <c r="N25" i="103"/>
  <c r="O25" i="103"/>
  <c r="P25" i="103"/>
  <c r="M26" i="103"/>
  <c r="N26" i="103"/>
  <c r="O26" i="103"/>
  <c r="P26" i="103"/>
  <c r="M27" i="103"/>
  <c r="N27" i="103"/>
  <c r="O27" i="103"/>
  <c r="P27" i="103"/>
  <c r="M28" i="103"/>
  <c r="N28" i="103"/>
  <c r="O28" i="103"/>
  <c r="P28" i="103"/>
  <c r="M29" i="103"/>
  <c r="N29" i="103"/>
  <c r="O29" i="103"/>
  <c r="P29" i="103"/>
  <c r="M30" i="103"/>
  <c r="N30" i="103"/>
  <c r="O30" i="103"/>
  <c r="P30" i="103"/>
  <c r="M31" i="103"/>
  <c r="N31" i="103"/>
  <c r="O31" i="103"/>
  <c r="P31" i="103"/>
  <c r="M32" i="103"/>
  <c r="N32" i="103"/>
  <c r="O32" i="103"/>
  <c r="P32" i="103"/>
  <c r="M33" i="103"/>
  <c r="N33" i="103"/>
  <c r="O33" i="103"/>
  <c r="P33" i="103"/>
  <c r="M34" i="103"/>
  <c r="N34" i="103"/>
  <c r="O34" i="103"/>
  <c r="P34" i="103"/>
  <c r="M35" i="103"/>
  <c r="N35" i="103"/>
  <c r="O35" i="103"/>
  <c r="P35" i="103"/>
  <c r="M36" i="103"/>
  <c r="N36" i="103"/>
  <c r="O36" i="103"/>
  <c r="P36" i="103"/>
  <c r="M37" i="103"/>
  <c r="N37" i="103"/>
  <c r="O37" i="103"/>
  <c r="P37" i="103"/>
  <c r="M38" i="103"/>
  <c r="N38" i="103"/>
  <c r="O38" i="103"/>
  <c r="P38" i="103"/>
  <c r="N8" i="103"/>
  <c r="O8" i="103"/>
  <c r="P8" i="103"/>
  <c r="M8" i="103"/>
  <c r="Q9" i="99"/>
  <c r="Q10" i="99"/>
  <c r="Q11" i="99"/>
  <c r="Q12" i="99"/>
  <c r="Q13" i="99"/>
  <c r="Q14" i="99"/>
  <c r="Q15" i="99"/>
  <c r="Q16" i="99"/>
  <c r="Q17" i="99"/>
  <c r="Q18" i="99"/>
  <c r="Q19" i="99"/>
  <c r="Q20" i="99"/>
  <c r="Q21" i="99"/>
  <c r="Q22" i="99"/>
  <c r="Q23" i="99"/>
  <c r="Q24" i="99"/>
  <c r="Q25" i="99"/>
  <c r="Q26" i="99"/>
  <c r="Q27" i="99"/>
  <c r="Q28" i="99"/>
  <c r="Q29" i="99"/>
  <c r="Q30" i="99"/>
  <c r="Q31" i="99"/>
  <c r="Q32" i="99"/>
  <c r="Q33" i="99"/>
  <c r="Q34" i="99"/>
  <c r="Q35" i="99"/>
  <c r="Q36" i="99"/>
  <c r="Q37" i="99"/>
  <c r="Q38" i="99"/>
  <c r="Q8" i="99"/>
  <c r="M9" i="99"/>
  <c r="N9" i="99"/>
  <c r="O9" i="99"/>
  <c r="P9" i="99"/>
  <c r="M10" i="99"/>
  <c r="N10" i="99"/>
  <c r="O10" i="99"/>
  <c r="P10" i="99"/>
  <c r="M11" i="99"/>
  <c r="N11" i="99"/>
  <c r="O11" i="99"/>
  <c r="P11" i="99"/>
  <c r="M12" i="99"/>
  <c r="N12" i="99"/>
  <c r="O12" i="99"/>
  <c r="P12" i="99"/>
  <c r="M13" i="99"/>
  <c r="N13" i="99"/>
  <c r="O13" i="99"/>
  <c r="P13" i="99"/>
  <c r="M14" i="99"/>
  <c r="N14" i="99"/>
  <c r="O14" i="99"/>
  <c r="P14" i="99"/>
  <c r="M15" i="99"/>
  <c r="N15" i="99"/>
  <c r="O15" i="99"/>
  <c r="P15" i="99"/>
  <c r="M16" i="99"/>
  <c r="N16" i="99"/>
  <c r="O16" i="99"/>
  <c r="P16" i="99"/>
  <c r="M17" i="99"/>
  <c r="N17" i="99"/>
  <c r="O17" i="99"/>
  <c r="P17" i="99"/>
  <c r="M18" i="99"/>
  <c r="N18" i="99"/>
  <c r="O18" i="99"/>
  <c r="P18" i="99"/>
  <c r="M19" i="99"/>
  <c r="N19" i="99"/>
  <c r="O19" i="99"/>
  <c r="P19" i="99"/>
  <c r="M20" i="99"/>
  <c r="N20" i="99"/>
  <c r="O20" i="99"/>
  <c r="P20" i="99"/>
  <c r="M21" i="99"/>
  <c r="N21" i="99"/>
  <c r="O21" i="99"/>
  <c r="P21" i="99"/>
  <c r="M22" i="99"/>
  <c r="N22" i="99"/>
  <c r="O22" i="99"/>
  <c r="P22" i="99"/>
  <c r="M23" i="99"/>
  <c r="N23" i="99"/>
  <c r="O23" i="99"/>
  <c r="P23" i="99"/>
  <c r="M24" i="99"/>
  <c r="N24" i="99"/>
  <c r="O24" i="99"/>
  <c r="P24" i="99"/>
  <c r="M25" i="99"/>
  <c r="N25" i="99"/>
  <c r="O25" i="99"/>
  <c r="P25" i="99"/>
  <c r="M26" i="99"/>
  <c r="N26" i="99"/>
  <c r="O26" i="99"/>
  <c r="P26" i="99"/>
  <c r="M27" i="99"/>
  <c r="N27" i="99"/>
  <c r="O27" i="99"/>
  <c r="P27" i="99"/>
  <c r="M28" i="99"/>
  <c r="N28" i="99"/>
  <c r="O28" i="99"/>
  <c r="P28" i="99"/>
  <c r="M29" i="99"/>
  <c r="N29" i="99"/>
  <c r="O29" i="99"/>
  <c r="P29" i="99"/>
  <c r="M30" i="99"/>
  <c r="N30" i="99"/>
  <c r="O30" i="99"/>
  <c r="P30" i="99"/>
  <c r="M31" i="99"/>
  <c r="N31" i="99"/>
  <c r="O31" i="99"/>
  <c r="P31" i="99"/>
  <c r="M32" i="99"/>
  <c r="N32" i="99"/>
  <c r="O32" i="99"/>
  <c r="P32" i="99"/>
  <c r="M33" i="99"/>
  <c r="N33" i="99"/>
  <c r="O33" i="99"/>
  <c r="P33" i="99"/>
  <c r="M34" i="99"/>
  <c r="N34" i="99"/>
  <c r="O34" i="99"/>
  <c r="P34" i="99"/>
  <c r="M35" i="99"/>
  <c r="N35" i="99"/>
  <c r="O35" i="99"/>
  <c r="P35" i="99"/>
  <c r="M36" i="99"/>
  <c r="N36" i="99"/>
  <c r="O36" i="99"/>
  <c r="P36" i="99"/>
  <c r="M37" i="99"/>
  <c r="N37" i="99"/>
  <c r="O37" i="99"/>
  <c r="P37" i="99"/>
  <c r="M38" i="99"/>
  <c r="N38" i="99"/>
  <c r="O38" i="99"/>
  <c r="P38" i="99"/>
  <c r="N8" i="99"/>
  <c r="O8" i="99"/>
  <c r="P8" i="99"/>
  <c r="M8" i="99"/>
  <c r="Q39" i="99" l="1"/>
  <c r="F66" i="33"/>
  <c r="E50" i="33" l="1"/>
  <c r="Q66" i="33" l="1"/>
  <c r="C546" i="108" l="1"/>
  <c r="D546" i="108"/>
  <c r="E546" i="108"/>
  <c r="F546" i="108"/>
  <c r="G546" i="108"/>
  <c r="H546" i="108"/>
  <c r="I546" i="108"/>
  <c r="J546" i="108"/>
  <c r="K546" i="108"/>
  <c r="L546" i="108"/>
  <c r="M546" i="108"/>
  <c r="N546" i="108"/>
  <c r="O546" i="108"/>
  <c r="P546" i="108"/>
  <c r="Q546" i="108"/>
  <c r="R546" i="108"/>
  <c r="S546" i="108"/>
  <c r="T546" i="108"/>
  <c r="S46" i="67" s="1"/>
  <c r="U546" i="108"/>
  <c r="T46" i="67" s="1"/>
  <c r="V546" i="108"/>
  <c r="U46" i="67" s="1"/>
  <c r="W546" i="108"/>
  <c r="V46" i="67" s="1"/>
  <c r="X546" i="108"/>
  <c r="W46" i="67" s="1"/>
  <c r="C548" i="108"/>
  <c r="D547" i="108" s="1"/>
  <c r="D548" i="108" s="1"/>
  <c r="E547" i="108" s="1"/>
  <c r="E548" i="108" s="1"/>
  <c r="F547" i="108" s="1"/>
  <c r="F548" i="108" s="1"/>
  <c r="G547" i="108" s="1"/>
  <c r="G548" i="108" s="1"/>
  <c r="H547" i="108" s="1"/>
  <c r="H548" i="108" s="1"/>
  <c r="I547" i="108" s="1"/>
  <c r="I548" i="108" s="1"/>
  <c r="J547" i="108" s="1"/>
  <c r="J548" i="108" s="1"/>
  <c r="K547" i="108" s="1"/>
  <c r="K548" i="108" s="1"/>
  <c r="L547" i="108" s="1"/>
  <c r="L548" i="108" s="1"/>
  <c r="M547" i="108" s="1"/>
  <c r="M548" i="108" s="1"/>
  <c r="N547" i="108" s="1"/>
  <c r="N548" i="108" s="1"/>
  <c r="O547" i="108" s="1"/>
  <c r="O548" i="108" s="1"/>
  <c r="P547" i="108" s="1"/>
  <c r="P548" i="108" s="1"/>
  <c r="Q547" i="108" s="1"/>
  <c r="Q548" i="108" s="1"/>
  <c r="R547" i="108" s="1"/>
  <c r="R548" i="108" s="1"/>
  <c r="S547" i="108" s="1"/>
  <c r="S548" i="108" s="1"/>
  <c r="T547" i="108" s="1"/>
  <c r="T548" i="108" s="1"/>
  <c r="U547" i="108" s="1"/>
  <c r="U548" i="108" s="1"/>
  <c r="V547" i="108" s="1"/>
  <c r="V548" i="108" s="1"/>
  <c r="W547" i="108" s="1"/>
  <c r="W548" i="108" s="1"/>
  <c r="X547" i="108" s="1"/>
  <c r="X548" i="108" s="1"/>
  <c r="Y547" i="108" s="1"/>
  <c r="Y548" i="108" s="1"/>
  <c r="Z547" i="108" s="1"/>
  <c r="Z548" i="108" s="1"/>
  <c r="O39" i="94" l="1"/>
  <c r="Q39" i="94"/>
  <c r="M39" i="94"/>
  <c r="N39" i="94"/>
  <c r="P39" i="94"/>
  <c r="C34" i="108"/>
  <c r="D34" i="108"/>
  <c r="E34" i="108"/>
  <c r="F34" i="108"/>
  <c r="G34" i="108"/>
  <c r="H34" i="108"/>
  <c r="I34" i="108"/>
  <c r="J34" i="108"/>
  <c r="K34" i="108"/>
  <c r="L34" i="108"/>
  <c r="M34" i="108"/>
  <c r="N34" i="108"/>
  <c r="O34" i="108"/>
  <c r="P34" i="108"/>
  <c r="Q34" i="108"/>
  <c r="R34" i="108"/>
  <c r="S34" i="108"/>
  <c r="R65" i="67" s="1"/>
  <c r="T34" i="108"/>
  <c r="S65" i="67" s="1"/>
  <c r="U34" i="108"/>
  <c r="T65" i="67" s="1"/>
  <c r="V34" i="108"/>
  <c r="W34" i="108"/>
  <c r="X34" i="108"/>
  <c r="C66" i="108"/>
  <c r="D66" i="108"/>
  <c r="E66" i="108"/>
  <c r="F66" i="108"/>
  <c r="G66" i="108"/>
  <c r="H66" i="108"/>
  <c r="I66" i="108"/>
  <c r="J66" i="108"/>
  <c r="K66" i="108"/>
  <c r="L66" i="108"/>
  <c r="M66" i="108"/>
  <c r="N66" i="108"/>
  <c r="O66" i="108"/>
  <c r="P66" i="108"/>
  <c r="Q66" i="108"/>
  <c r="R66" i="108"/>
  <c r="S66" i="108"/>
  <c r="T66" i="108"/>
  <c r="U66" i="108"/>
  <c r="V66" i="108"/>
  <c r="W66" i="108"/>
  <c r="V68" i="67" s="1"/>
  <c r="AA18" i="143" l="1"/>
  <c r="X18" i="143"/>
  <c r="AL6" i="5" l="1"/>
  <c r="AL7" i="5"/>
  <c r="AL8" i="5"/>
  <c r="AL9" i="5"/>
  <c r="AL10" i="5"/>
  <c r="AL11" i="5"/>
  <c r="AL12" i="5"/>
  <c r="AL13" i="5"/>
  <c r="AL14" i="5"/>
  <c r="AL15" i="5"/>
  <c r="AL16" i="5"/>
  <c r="AL5" i="5"/>
  <c r="AL66" i="33"/>
  <c r="M9" i="101" l="1"/>
  <c r="N9" i="101"/>
  <c r="O9" i="101"/>
  <c r="P9" i="101"/>
  <c r="Q9" i="101"/>
  <c r="M10" i="101"/>
  <c r="N10" i="101"/>
  <c r="O10" i="101"/>
  <c r="P10" i="101"/>
  <c r="Q10" i="101"/>
  <c r="M11" i="101"/>
  <c r="N11" i="101"/>
  <c r="O11" i="101"/>
  <c r="P11" i="101"/>
  <c r="Q11" i="101"/>
  <c r="M12" i="101"/>
  <c r="N12" i="101"/>
  <c r="O12" i="101"/>
  <c r="P12" i="101"/>
  <c r="Q12" i="101"/>
  <c r="M13" i="101"/>
  <c r="N13" i="101"/>
  <c r="O13" i="101"/>
  <c r="P13" i="101"/>
  <c r="Q13" i="101"/>
  <c r="M14" i="101"/>
  <c r="N14" i="101"/>
  <c r="O14" i="101"/>
  <c r="P14" i="101"/>
  <c r="Q14" i="101"/>
  <c r="M15" i="101"/>
  <c r="N15" i="101"/>
  <c r="O15" i="101"/>
  <c r="P15" i="101"/>
  <c r="Q15" i="101"/>
  <c r="M16" i="101"/>
  <c r="N16" i="101"/>
  <c r="O16" i="101"/>
  <c r="P16" i="101"/>
  <c r="Q16" i="101"/>
  <c r="M17" i="101"/>
  <c r="N17" i="101"/>
  <c r="O17" i="101"/>
  <c r="P17" i="101"/>
  <c r="Q17" i="101"/>
  <c r="M18" i="101"/>
  <c r="N18" i="101"/>
  <c r="O18" i="101"/>
  <c r="P18" i="101"/>
  <c r="Q18" i="101"/>
  <c r="M19" i="101"/>
  <c r="N19" i="101"/>
  <c r="O19" i="101"/>
  <c r="P19" i="101"/>
  <c r="Q19" i="101"/>
  <c r="M20" i="101"/>
  <c r="N20" i="101"/>
  <c r="O20" i="101"/>
  <c r="P20" i="101"/>
  <c r="Q20" i="101"/>
  <c r="M21" i="101"/>
  <c r="N21" i="101"/>
  <c r="O21" i="101"/>
  <c r="P21" i="101"/>
  <c r="Q21" i="101"/>
  <c r="M22" i="101"/>
  <c r="N22" i="101"/>
  <c r="O22" i="101"/>
  <c r="P22" i="101"/>
  <c r="Q22" i="101"/>
  <c r="M23" i="101"/>
  <c r="N23" i="101"/>
  <c r="O23" i="101"/>
  <c r="P23" i="101"/>
  <c r="Q23" i="101"/>
  <c r="M24" i="101"/>
  <c r="N24" i="101"/>
  <c r="O24" i="101"/>
  <c r="P24" i="101"/>
  <c r="Q24" i="101"/>
  <c r="M25" i="101"/>
  <c r="N25" i="101"/>
  <c r="O25" i="101"/>
  <c r="P25" i="101"/>
  <c r="Q25" i="101"/>
  <c r="M26" i="101"/>
  <c r="N26" i="101"/>
  <c r="O26" i="101"/>
  <c r="P26" i="101"/>
  <c r="Q26" i="101"/>
  <c r="M27" i="101"/>
  <c r="N27" i="101"/>
  <c r="O27" i="101"/>
  <c r="P27" i="101"/>
  <c r="Q27" i="101"/>
  <c r="M28" i="101"/>
  <c r="N28" i="101"/>
  <c r="O28" i="101"/>
  <c r="P28" i="101"/>
  <c r="Q28" i="101"/>
  <c r="M29" i="101"/>
  <c r="N29" i="101"/>
  <c r="O29" i="101"/>
  <c r="P29" i="101"/>
  <c r="Q29" i="101"/>
  <c r="M30" i="101"/>
  <c r="N30" i="101"/>
  <c r="O30" i="101"/>
  <c r="P30" i="101"/>
  <c r="Q30" i="101"/>
  <c r="M31" i="101"/>
  <c r="N31" i="101"/>
  <c r="O31" i="101"/>
  <c r="P31" i="101"/>
  <c r="Q31" i="101"/>
  <c r="M32" i="101"/>
  <c r="N32" i="101"/>
  <c r="O32" i="101"/>
  <c r="P32" i="101"/>
  <c r="Q32" i="101"/>
  <c r="M33" i="101"/>
  <c r="N33" i="101"/>
  <c r="O33" i="101"/>
  <c r="P33" i="101"/>
  <c r="Q33" i="101"/>
  <c r="M34" i="101"/>
  <c r="N34" i="101"/>
  <c r="O34" i="101"/>
  <c r="P34" i="101"/>
  <c r="Q34" i="101"/>
  <c r="M35" i="101"/>
  <c r="N35" i="101"/>
  <c r="O35" i="101"/>
  <c r="P35" i="101"/>
  <c r="Q35" i="101"/>
  <c r="M36" i="101"/>
  <c r="N36" i="101"/>
  <c r="O36" i="101"/>
  <c r="P36" i="101"/>
  <c r="Q36" i="101"/>
  <c r="M37" i="101"/>
  <c r="N37" i="101"/>
  <c r="O37" i="101"/>
  <c r="P37" i="101"/>
  <c r="Q37" i="101"/>
  <c r="M38" i="101"/>
  <c r="N38" i="101"/>
  <c r="O38" i="101"/>
  <c r="P38" i="101"/>
  <c r="Q38" i="101"/>
  <c r="Q8" i="101"/>
  <c r="N8" i="101"/>
  <c r="O8" i="101"/>
  <c r="P8" i="101"/>
  <c r="M8" i="101"/>
  <c r="C53" i="69" l="1"/>
  <c r="I66" i="33" l="1"/>
  <c r="AM46" i="5" l="1"/>
  <c r="AM44" i="5"/>
  <c r="AM42" i="5"/>
  <c r="AM40" i="5"/>
  <c r="AM38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6" i="5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6" i="66"/>
  <c r="A7" i="66" s="1"/>
  <c r="A8" i="66" s="1"/>
  <c r="A9" i="66" s="1"/>
  <c r="A10" i="66" s="1"/>
  <c r="A11" i="66" s="1"/>
  <c r="A12" i="66" s="1"/>
  <c r="A13" i="66" s="1"/>
  <c r="A14" i="66" s="1"/>
  <c r="A15" i="66" s="1"/>
  <c r="A16" i="66" s="1"/>
  <c r="A17" i="66" s="1"/>
  <c r="A6" i="126"/>
  <c r="A7" i="126" s="1"/>
  <c r="A8" i="126" s="1"/>
  <c r="A9" i="126" s="1"/>
  <c r="A10" i="126" s="1"/>
  <c r="A11" i="126" s="1"/>
  <c r="A12" i="126" s="1"/>
  <c r="A13" i="126" s="1"/>
  <c r="A14" i="126" s="1"/>
  <c r="A15" i="126" s="1"/>
  <c r="A16" i="126" s="1"/>
  <c r="A17" i="126" s="1"/>
  <c r="A18" i="126" s="1"/>
  <c r="A6" i="33"/>
  <c r="A7" i="33" s="1"/>
  <c r="A8" i="33" s="1"/>
  <c r="A9" i="33" s="1"/>
  <c r="A10" i="33" s="1"/>
  <c r="A11" i="33" s="1"/>
  <c r="A12" i="33" s="1"/>
  <c r="A13" i="33" s="1"/>
  <c r="A14" i="33" s="1"/>
  <c r="A15" i="33" s="1"/>
  <c r="A16" i="33" s="1"/>
  <c r="A17" i="33" s="1"/>
  <c r="A8" i="143"/>
  <c r="A9" i="143" s="1"/>
  <c r="A10" i="143" s="1"/>
  <c r="A11" i="143" s="1"/>
  <c r="A12" i="143" s="1"/>
  <c r="A13" i="143" s="1"/>
  <c r="A14" i="143" s="1"/>
  <c r="A15" i="143" s="1"/>
  <c r="A16" i="143" s="1"/>
  <c r="A17" i="143" s="1"/>
  <c r="A4" i="162"/>
  <c r="A5" i="162" s="1"/>
  <c r="A6" i="162" s="1"/>
  <c r="A7" i="162" s="1"/>
  <c r="A8" i="162" s="1"/>
  <c r="A9" i="162" s="1"/>
  <c r="A10" i="162" s="1"/>
  <c r="A11" i="162" s="1"/>
  <c r="A12" i="162" s="1"/>
  <c r="A13" i="162" s="1"/>
  <c r="A14" i="162" s="1"/>
  <c r="A15" i="162" s="1"/>
  <c r="AM36" i="5" l="1"/>
  <c r="CU516" i="108"/>
  <c r="AM7" i="69" s="1"/>
  <c r="CU517" i="108"/>
  <c r="AM8" i="69" s="1"/>
  <c r="CU518" i="108"/>
  <c r="AM9" i="69" s="1"/>
  <c r="CU519" i="108"/>
  <c r="AM10" i="69" s="1"/>
  <c r="CU520" i="108"/>
  <c r="AM11" i="69" s="1"/>
  <c r="CU521" i="108"/>
  <c r="AM12" i="69" s="1"/>
  <c r="CU522" i="108"/>
  <c r="AM13" i="69" s="1"/>
  <c r="CU523" i="108"/>
  <c r="AM14" i="69" s="1"/>
  <c r="CU524" i="108"/>
  <c r="AM15" i="69" s="1"/>
  <c r="CU525" i="108"/>
  <c r="AM16" i="69" s="1"/>
  <c r="CU526" i="108"/>
  <c r="AM17" i="69" s="1"/>
  <c r="CU527" i="108"/>
  <c r="AM18" i="69" s="1"/>
  <c r="CU528" i="108"/>
  <c r="AM19" i="69" s="1"/>
  <c r="CU529" i="108"/>
  <c r="AM20" i="69" s="1"/>
  <c r="CU530" i="108"/>
  <c r="AM21" i="69" s="1"/>
  <c r="CU531" i="108"/>
  <c r="AM22" i="69" s="1"/>
  <c r="CU532" i="108"/>
  <c r="AM23" i="69" s="1"/>
  <c r="CU533" i="108"/>
  <c r="AM24" i="69" s="1"/>
  <c r="CU534" i="108"/>
  <c r="AM25" i="69" s="1"/>
  <c r="CU535" i="108"/>
  <c r="AM26" i="69" s="1"/>
  <c r="CU536" i="108"/>
  <c r="AM27" i="69" s="1"/>
  <c r="CU537" i="108"/>
  <c r="AM28" i="69" s="1"/>
  <c r="CU538" i="108"/>
  <c r="AM29" i="69" s="1"/>
  <c r="CU539" i="108"/>
  <c r="AM30" i="69" s="1"/>
  <c r="CU540" i="108"/>
  <c r="AM31" i="69" s="1"/>
  <c r="CU541" i="108"/>
  <c r="AM32" i="69" s="1"/>
  <c r="CU542" i="108"/>
  <c r="AM33" i="69" s="1"/>
  <c r="CU543" i="108"/>
  <c r="AM34" i="69" s="1"/>
  <c r="CU544" i="108"/>
  <c r="AM35" i="69" s="1"/>
  <c r="CU545" i="108"/>
  <c r="AM36" i="69" s="1"/>
  <c r="CU515" i="108"/>
  <c r="AM6" i="69" s="1"/>
  <c r="CU484" i="108"/>
  <c r="CU485" i="108"/>
  <c r="CU486" i="108"/>
  <c r="CU487" i="108"/>
  <c r="CU488" i="108"/>
  <c r="CU489" i="108"/>
  <c r="CU490" i="108"/>
  <c r="CU491" i="108"/>
  <c r="CU492" i="108"/>
  <c r="CU493" i="108"/>
  <c r="CU494" i="108"/>
  <c r="CU495" i="108"/>
  <c r="CU496" i="108"/>
  <c r="CU497" i="108"/>
  <c r="CU498" i="108"/>
  <c r="CU499" i="108"/>
  <c r="CU500" i="108"/>
  <c r="CU501" i="108"/>
  <c r="CU502" i="108"/>
  <c r="CU503" i="108"/>
  <c r="CU504" i="108"/>
  <c r="CU505" i="108"/>
  <c r="CU506" i="108"/>
  <c r="CU507" i="108"/>
  <c r="CU508" i="108"/>
  <c r="CU509" i="108"/>
  <c r="CU510" i="108"/>
  <c r="CU511" i="108"/>
  <c r="CU512" i="108"/>
  <c r="CU513" i="108"/>
  <c r="CU483" i="108"/>
  <c r="AL6" i="69" s="1"/>
  <c r="CU452" i="108"/>
  <c r="CU453" i="108"/>
  <c r="CU454" i="108"/>
  <c r="CU455" i="108"/>
  <c r="CU456" i="108"/>
  <c r="CU457" i="108"/>
  <c r="CU458" i="108"/>
  <c r="CU459" i="108"/>
  <c r="CU460" i="108"/>
  <c r="CU461" i="108"/>
  <c r="CU462" i="108"/>
  <c r="CU463" i="108"/>
  <c r="CU464" i="108"/>
  <c r="CU465" i="108"/>
  <c r="CU466" i="108"/>
  <c r="CU467" i="108"/>
  <c r="CU468" i="108"/>
  <c r="CU469" i="108"/>
  <c r="CU470" i="108"/>
  <c r="CU471" i="108"/>
  <c r="CU472" i="108"/>
  <c r="CU473" i="108"/>
  <c r="CU474" i="108"/>
  <c r="CU475" i="108"/>
  <c r="CU476" i="108"/>
  <c r="CU477" i="108"/>
  <c r="CU478" i="108"/>
  <c r="CU479" i="108"/>
  <c r="CU480" i="108"/>
  <c r="CU481" i="108"/>
  <c r="CU451" i="108"/>
  <c r="CU420" i="108"/>
  <c r="CU421" i="108"/>
  <c r="CU422" i="108"/>
  <c r="CU423" i="108"/>
  <c r="CU424" i="108"/>
  <c r="CU425" i="108"/>
  <c r="CU426" i="108"/>
  <c r="CU427" i="108"/>
  <c r="CU428" i="108"/>
  <c r="CU429" i="108"/>
  <c r="CU430" i="108"/>
  <c r="CU431" i="108"/>
  <c r="CU432" i="108"/>
  <c r="CU433" i="108"/>
  <c r="CU434" i="108"/>
  <c r="CU435" i="108"/>
  <c r="CU436" i="108"/>
  <c r="CU437" i="108"/>
  <c r="CU438" i="108"/>
  <c r="CU439" i="108"/>
  <c r="CU440" i="108"/>
  <c r="CU441" i="108"/>
  <c r="CU442" i="108"/>
  <c r="CU443" i="108"/>
  <c r="CU444" i="108"/>
  <c r="CU445" i="108"/>
  <c r="CU446" i="108"/>
  <c r="CU447" i="108"/>
  <c r="CU448" i="108"/>
  <c r="CU449" i="108"/>
  <c r="CU419" i="108"/>
  <c r="AJ6" i="69" s="1"/>
  <c r="CU388" i="108"/>
  <c r="CU389" i="108"/>
  <c r="CU390" i="108"/>
  <c r="CU391" i="108"/>
  <c r="CU392" i="108"/>
  <c r="CU393" i="108"/>
  <c r="CU394" i="108"/>
  <c r="CU395" i="108"/>
  <c r="CU396" i="108"/>
  <c r="CU397" i="108"/>
  <c r="CU398" i="108"/>
  <c r="CU399" i="108"/>
  <c r="CU400" i="108"/>
  <c r="CU401" i="108"/>
  <c r="CU402" i="108"/>
  <c r="CU403" i="108"/>
  <c r="CU404" i="108"/>
  <c r="CU405" i="108"/>
  <c r="CU406" i="108"/>
  <c r="CU407" i="108"/>
  <c r="CU408" i="108"/>
  <c r="CU409" i="108"/>
  <c r="CU410" i="108"/>
  <c r="CU411" i="108"/>
  <c r="CU412" i="108"/>
  <c r="CU413" i="108"/>
  <c r="CU414" i="108"/>
  <c r="CU415" i="108"/>
  <c r="CU416" i="108"/>
  <c r="CU417" i="108"/>
  <c r="CU387" i="108"/>
  <c r="AI6" i="69" s="1"/>
  <c r="CU356" i="108"/>
  <c r="CU357" i="108"/>
  <c r="CU358" i="108"/>
  <c r="CU359" i="108"/>
  <c r="CU360" i="108"/>
  <c r="CU361" i="108"/>
  <c r="CU362" i="108"/>
  <c r="CU363" i="108"/>
  <c r="CU364" i="108"/>
  <c r="CU365" i="108"/>
  <c r="CU366" i="108"/>
  <c r="CU367" i="108"/>
  <c r="CU368" i="108"/>
  <c r="CU369" i="108"/>
  <c r="CU370" i="108"/>
  <c r="CU371" i="108"/>
  <c r="CU372" i="108"/>
  <c r="CU373" i="108"/>
  <c r="CU374" i="108"/>
  <c r="CU375" i="108"/>
  <c r="CU376" i="108"/>
  <c r="CU377" i="108"/>
  <c r="CU378" i="108"/>
  <c r="CU379" i="108"/>
  <c r="CU380" i="108"/>
  <c r="CU381" i="108"/>
  <c r="CU382" i="108"/>
  <c r="CU383" i="108"/>
  <c r="CU384" i="108"/>
  <c r="CU385" i="108"/>
  <c r="CU355" i="108"/>
  <c r="AH6" i="69" s="1"/>
  <c r="CU324" i="108"/>
  <c r="CU325" i="108"/>
  <c r="CU326" i="108"/>
  <c r="CU327" i="108"/>
  <c r="CU328" i="108"/>
  <c r="CU329" i="108"/>
  <c r="CU330" i="108"/>
  <c r="CU331" i="108"/>
  <c r="CU332" i="108"/>
  <c r="CU333" i="108"/>
  <c r="CU334" i="108"/>
  <c r="CU335" i="108"/>
  <c r="CU336" i="108"/>
  <c r="CU337" i="108"/>
  <c r="CU338" i="108"/>
  <c r="CU339" i="108"/>
  <c r="CU340" i="108"/>
  <c r="CU341" i="108"/>
  <c r="CU342" i="108"/>
  <c r="CU343" i="108"/>
  <c r="CU344" i="108"/>
  <c r="CU345" i="108"/>
  <c r="CU346" i="108"/>
  <c r="CU347" i="108"/>
  <c r="CU348" i="108"/>
  <c r="CU349" i="108"/>
  <c r="CU350" i="108"/>
  <c r="CU351" i="108"/>
  <c r="CU352" i="108"/>
  <c r="CU353" i="108"/>
  <c r="CU323" i="108"/>
  <c r="AG6" i="69" s="1"/>
  <c r="CU292" i="108"/>
  <c r="CU293" i="108"/>
  <c r="CU294" i="108"/>
  <c r="CU295" i="108"/>
  <c r="CU296" i="108"/>
  <c r="CU297" i="108"/>
  <c r="CU298" i="108"/>
  <c r="CU299" i="108"/>
  <c r="CU300" i="108"/>
  <c r="CU301" i="108"/>
  <c r="CU302" i="108"/>
  <c r="CU303" i="108"/>
  <c r="CU304" i="108"/>
  <c r="CU305" i="108"/>
  <c r="CU306" i="108"/>
  <c r="CU307" i="108"/>
  <c r="CU308" i="108"/>
  <c r="CU309" i="108"/>
  <c r="CU310" i="108"/>
  <c r="CU311" i="108"/>
  <c r="CU312" i="108"/>
  <c r="CU313" i="108"/>
  <c r="CU314" i="108"/>
  <c r="CU315" i="108"/>
  <c r="CU316" i="108"/>
  <c r="CU317" i="108"/>
  <c r="CU318" i="108"/>
  <c r="CU319" i="108"/>
  <c r="CU320" i="108"/>
  <c r="CU321" i="108"/>
  <c r="CU291" i="108"/>
  <c r="AF6" i="69" s="1"/>
  <c r="CU260" i="108"/>
  <c r="CU261" i="108"/>
  <c r="CU262" i="108"/>
  <c r="CU263" i="108"/>
  <c r="CU264" i="108"/>
  <c r="CU265" i="108"/>
  <c r="CU266" i="108"/>
  <c r="CU267" i="108"/>
  <c r="CU268" i="108"/>
  <c r="CU269" i="108"/>
  <c r="CU270" i="108"/>
  <c r="CU271" i="108"/>
  <c r="CU272" i="108"/>
  <c r="CU273" i="108"/>
  <c r="CU274" i="108"/>
  <c r="CU275" i="108"/>
  <c r="CU276" i="108"/>
  <c r="CU277" i="108"/>
  <c r="CU278" i="108"/>
  <c r="CU279" i="108"/>
  <c r="CU280" i="108"/>
  <c r="CU281" i="108"/>
  <c r="CU282" i="108"/>
  <c r="CU283" i="108"/>
  <c r="CU284" i="108"/>
  <c r="CU285" i="108"/>
  <c r="CU286" i="108"/>
  <c r="CU287" i="108"/>
  <c r="CU288" i="108"/>
  <c r="CU289" i="108"/>
  <c r="CU259" i="108"/>
  <c r="AE6" i="69" s="1"/>
  <c r="AB6" i="69"/>
  <c r="AK6" i="69" l="1"/>
  <c r="W54" i="69"/>
  <c r="W48" i="69"/>
  <c r="W51" i="69"/>
  <c r="W49" i="69"/>
  <c r="W53" i="69"/>
  <c r="CU546" i="108"/>
  <c r="CU34" i="108"/>
  <c r="Q48" i="69"/>
  <c r="Q49" i="69"/>
  <c r="Q50" i="69"/>
  <c r="Q51" i="69"/>
  <c r="Q52" i="69"/>
  <c r="Q53" i="69"/>
  <c r="Q54" i="69"/>
  <c r="Q55" i="69" l="1"/>
  <c r="Z18" i="143" l="1"/>
  <c r="E48" i="69" l="1"/>
  <c r="E49" i="69"/>
  <c r="E50" i="69"/>
  <c r="E51" i="69"/>
  <c r="E52" i="69"/>
  <c r="E53" i="69"/>
  <c r="E54" i="69"/>
  <c r="E55" i="69" l="1"/>
  <c r="C32" i="162" l="1"/>
  <c r="D32" i="162"/>
  <c r="E32" i="162"/>
  <c r="G32" i="162"/>
  <c r="H32" i="162"/>
  <c r="I32" i="162"/>
  <c r="J32" i="162"/>
  <c r="K32" i="162"/>
  <c r="L32" i="162"/>
  <c r="N32" i="162"/>
  <c r="O32" i="162"/>
  <c r="P32" i="162"/>
  <c r="Q32" i="162"/>
  <c r="B32" i="162"/>
  <c r="AN34" i="33" l="1"/>
  <c r="C10" i="97" l="1"/>
  <c r="D10" i="97"/>
  <c r="E10" i="97"/>
  <c r="F10" i="97"/>
  <c r="G10" i="97"/>
  <c r="H10" i="97"/>
  <c r="C11" i="97"/>
  <c r="D11" i="97"/>
  <c r="E11" i="97"/>
  <c r="F11" i="97"/>
  <c r="G11" i="97"/>
  <c r="H11" i="97"/>
  <c r="C12" i="97"/>
  <c r="D12" i="97"/>
  <c r="E12" i="97"/>
  <c r="F12" i="97"/>
  <c r="G12" i="97"/>
  <c r="H12" i="97"/>
  <c r="C13" i="97"/>
  <c r="D13" i="97"/>
  <c r="E13" i="97"/>
  <c r="F13" i="97"/>
  <c r="G13" i="97"/>
  <c r="H13" i="97"/>
  <c r="C14" i="97"/>
  <c r="D14" i="97"/>
  <c r="E14" i="97"/>
  <c r="F14" i="97"/>
  <c r="G14" i="97"/>
  <c r="H14" i="97"/>
  <c r="C15" i="97"/>
  <c r="D15" i="97"/>
  <c r="E15" i="97"/>
  <c r="F15" i="97"/>
  <c r="G15" i="97"/>
  <c r="H15" i="97"/>
  <c r="C16" i="97"/>
  <c r="D16" i="97"/>
  <c r="E16" i="97"/>
  <c r="F16" i="97"/>
  <c r="G16" i="97"/>
  <c r="H16" i="97"/>
  <c r="C17" i="97"/>
  <c r="D17" i="97"/>
  <c r="E17" i="97"/>
  <c r="F17" i="97"/>
  <c r="G17" i="97"/>
  <c r="H17" i="97"/>
  <c r="C18" i="97"/>
  <c r="D18" i="97"/>
  <c r="E18" i="97"/>
  <c r="F18" i="97"/>
  <c r="G18" i="97"/>
  <c r="H18" i="97"/>
  <c r="C19" i="97"/>
  <c r="D19" i="97"/>
  <c r="E19" i="97"/>
  <c r="F19" i="97"/>
  <c r="G19" i="97"/>
  <c r="H19" i="97"/>
  <c r="C20" i="97"/>
  <c r="D20" i="97"/>
  <c r="E20" i="97"/>
  <c r="F20" i="97"/>
  <c r="G20" i="97"/>
  <c r="H20" i="97"/>
  <c r="C21" i="97"/>
  <c r="D21" i="97"/>
  <c r="E21" i="97"/>
  <c r="F21" i="97"/>
  <c r="G21" i="97"/>
  <c r="H21" i="97"/>
  <c r="C22" i="97"/>
  <c r="D22" i="97"/>
  <c r="E22" i="97"/>
  <c r="F22" i="97"/>
  <c r="G22" i="97"/>
  <c r="H22" i="97"/>
  <c r="C23" i="97"/>
  <c r="D23" i="97"/>
  <c r="E23" i="97"/>
  <c r="F23" i="97"/>
  <c r="G23" i="97"/>
  <c r="H23" i="97"/>
  <c r="C24" i="97"/>
  <c r="D24" i="97"/>
  <c r="E24" i="97"/>
  <c r="F24" i="97"/>
  <c r="G24" i="97"/>
  <c r="H24" i="97"/>
  <c r="C25" i="97"/>
  <c r="D25" i="97"/>
  <c r="E25" i="97"/>
  <c r="F25" i="97"/>
  <c r="G25" i="97"/>
  <c r="H25" i="97"/>
  <c r="C26" i="97"/>
  <c r="D26" i="97"/>
  <c r="E26" i="97"/>
  <c r="F26" i="97"/>
  <c r="G26" i="97"/>
  <c r="H26" i="97"/>
  <c r="C27" i="97"/>
  <c r="D27" i="97"/>
  <c r="E27" i="97"/>
  <c r="F27" i="97"/>
  <c r="G27" i="97"/>
  <c r="H27" i="97"/>
  <c r="C28" i="97"/>
  <c r="D28" i="97"/>
  <c r="E28" i="97"/>
  <c r="F28" i="97"/>
  <c r="G28" i="97"/>
  <c r="H28" i="97"/>
  <c r="C29" i="97"/>
  <c r="D29" i="97"/>
  <c r="E29" i="97"/>
  <c r="F29" i="97"/>
  <c r="G29" i="97"/>
  <c r="H29" i="97"/>
  <c r="C30" i="97"/>
  <c r="D30" i="97"/>
  <c r="E30" i="97"/>
  <c r="F30" i="97"/>
  <c r="G30" i="97"/>
  <c r="H30" i="97"/>
  <c r="C31" i="97"/>
  <c r="D31" i="97"/>
  <c r="E31" i="97"/>
  <c r="F31" i="97"/>
  <c r="G31" i="97"/>
  <c r="H31" i="97"/>
  <c r="C32" i="97"/>
  <c r="D32" i="97"/>
  <c r="E32" i="97"/>
  <c r="F32" i="97"/>
  <c r="G32" i="97"/>
  <c r="H32" i="97"/>
  <c r="C33" i="97"/>
  <c r="D33" i="97"/>
  <c r="E33" i="97"/>
  <c r="F33" i="97"/>
  <c r="G33" i="97"/>
  <c r="H33" i="97"/>
  <c r="C34" i="97"/>
  <c r="D34" i="97"/>
  <c r="E34" i="97"/>
  <c r="F34" i="97"/>
  <c r="G34" i="97"/>
  <c r="H34" i="97"/>
  <c r="C35" i="97"/>
  <c r="D35" i="97"/>
  <c r="E35" i="97"/>
  <c r="F35" i="97"/>
  <c r="G35" i="97"/>
  <c r="H35" i="97"/>
  <c r="C36" i="97"/>
  <c r="D36" i="97"/>
  <c r="E36" i="97"/>
  <c r="F36" i="97"/>
  <c r="G36" i="97"/>
  <c r="H36" i="97"/>
  <c r="C37" i="97"/>
  <c r="D37" i="97"/>
  <c r="E37" i="97"/>
  <c r="F37" i="97"/>
  <c r="G37" i="97"/>
  <c r="H37" i="97"/>
  <c r="C38" i="97"/>
  <c r="D38" i="97"/>
  <c r="E38" i="97"/>
  <c r="F38" i="97"/>
  <c r="G38" i="97"/>
  <c r="H38" i="97"/>
  <c r="D9" i="97"/>
  <c r="E9" i="97"/>
  <c r="F9" i="97"/>
  <c r="G9" i="97"/>
  <c r="H9" i="97"/>
  <c r="C9" i="97"/>
  <c r="D8" i="97"/>
  <c r="E8" i="97"/>
  <c r="F8" i="97"/>
  <c r="G8" i="97"/>
  <c r="H8" i="97"/>
  <c r="C8" i="97"/>
  <c r="C10" i="94"/>
  <c r="D10" i="94"/>
  <c r="E10" i="94"/>
  <c r="F10" i="94"/>
  <c r="G10" i="94"/>
  <c r="H10" i="94"/>
  <c r="C11" i="94"/>
  <c r="D11" i="94"/>
  <c r="E11" i="94"/>
  <c r="F11" i="94"/>
  <c r="G11" i="94"/>
  <c r="H11" i="94"/>
  <c r="C12" i="94"/>
  <c r="D12" i="94"/>
  <c r="E12" i="94"/>
  <c r="F12" i="94"/>
  <c r="G12" i="94"/>
  <c r="H12" i="94"/>
  <c r="C13" i="94"/>
  <c r="D13" i="94"/>
  <c r="E13" i="94"/>
  <c r="F13" i="94"/>
  <c r="G13" i="94"/>
  <c r="H13" i="94"/>
  <c r="C14" i="94"/>
  <c r="D14" i="94"/>
  <c r="E14" i="94"/>
  <c r="F14" i="94"/>
  <c r="G14" i="94"/>
  <c r="H14" i="94"/>
  <c r="C15" i="94"/>
  <c r="D15" i="94"/>
  <c r="E15" i="94"/>
  <c r="F15" i="94"/>
  <c r="G15" i="94"/>
  <c r="H15" i="94"/>
  <c r="C16" i="94"/>
  <c r="D16" i="94"/>
  <c r="E16" i="94"/>
  <c r="F16" i="94"/>
  <c r="G16" i="94"/>
  <c r="H16" i="94"/>
  <c r="C17" i="94"/>
  <c r="D17" i="94"/>
  <c r="E17" i="94"/>
  <c r="F17" i="94"/>
  <c r="G17" i="94"/>
  <c r="H17" i="94"/>
  <c r="C18" i="94"/>
  <c r="D18" i="94"/>
  <c r="E18" i="94"/>
  <c r="F18" i="94"/>
  <c r="G18" i="94"/>
  <c r="H18" i="94"/>
  <c r="C19" i="94"/>
  <c r="D19" i="94"/>
  <c r="E19" i="94"/>
  <c r="F19" i="94"/>
  <c r="G19" i="94"/>
  <c r="H19" i="94"/>
  <c r="C20" i="94"/>
  <c r="D20" i="94"/>
  <c r="E20" i="94"/>
  <c r="F20" i="94"/>
  <c r="G20" i="94"/>
  <c r="H20" i="94"/>
  <c r="C21" i="94"/>
  <c r="D21" i="94"/>
  <c r="E21" i="94"/>
  <c r="F21" i="94"/>
  <c r="G21" i="94"/>
  <c r="H21" i="94"/>
  <c r="C22" i="94"/>
  <c r="D22" i="94"/>
  <c r="E22" i="94"/>
  <c r="F22" i="94"/>
  <c r="G22" i="94"/>
  <c r="H22" i="94"/>
  <c r="C23" i="94"/>
  <c r="D23" i="94"/>
  <c r="E23" i="94"/>
  <c r="F23" i="94"/>
  <c r="G23" i="94"/>
  <c r="H23" i="94"/>
  <c r="C24" i="94"/>
  <c r="D24" i="94"/>
  <c r="E24" i="94"/>
  <c r="F24" i="94"/>
  <c r="G24" i="94"/>
  <c r="H24" i="94"/>
  <c r="C25" i="94"/>
  <c r="D25" i="94"/>
  <c r="E25" i="94"/>
  <c r="F25" i="94"/>
  <c r="G25" i="94"/>
  <c r="H25" i="94"/>
  <c r="C26" i="94"/>
  <c r="D26" i="94"/>
  <c r="E26" i="94"/>
  <c r="F26" i="94"/>
  <c r="G26" i="94"/>
  <c r="H26" i="94"/>
  <c r="C27" i="94"/>
  <c r="D27" i="94"/>
  <c r="E27" i="94"/>
  <c r="F27" i="94"/>
  <c r="G27" i="94"/>
  <c r="H27" i="94"/>
  <c r="C28" i="94"/>
  <c r="D28" i="94"/>
  <c r="E28" i="94"/>
  <c r="F28" i="94"/>
  <c r="G28" i="94"/>
  <c r="H28" i="94"/>
  <c r="C29" i="94"/>
  <c r="D29" i="94"/>
  <c r="E29" i="94"/>
  <c r="F29" i="94"/>
  <c r="G29" i="94"/>
  <c r="H29" i="94"/>
  <c r="C30" i="94"/>
  <c r="D30" i="94"/>
  <c r="E30" i="94"/>
  <c r="F30" i="94"/>
  <c r="G30" i="94"/>
  <c r="H30" i="94"/>
  <c r="C31" i="94"/>
  <c r="D31" i="94"/>
  <c r="E31" i="94"/>
  <c r="F31" i="94"/>
  <c r="G31" i="94"/>
  <c r="H31" i="94"/>
  <c r="C32" i="94"/>
  <c r="D32" i="94"/>
  <c r="E32" i="94"/>
  <c r="F32" i="94"/>
  <c r="G32" i="94"/>
  <c r="H32" i="94"/>
  <c r="C33" i="94"/>
  <c r="D33" i="94"/>
  <c r="E33" i="94"/>
  <c r="F33" i="94"/>
  <c r="G33" i="94"/>
  <c r="H33" i="94"/>
  <c r="C34" i="94"/>
  <c r="D34" i="94"/>
  <c r="E34" i="94"/>
  <c r="F34" i="94"/>
  <c r="G34" i="94"/>
  <c r="H34" i="94"/>
  <c r="C35" i="94"/>
  <c r="D35" i="94"/>
  <c r="E35" i="94"/>
  <c r="F35" i="94"/>
  <c r="G35" i="94"/>
  <c r="H35" i="94"/>
  <c r="C36" i="94"/>
  <c r="D36" i="94"/>
  <c r="E36" i="94"/>
  <c r="F36" i="94"/>
  <c r="G36" i="94"/>
  <c r="H36" i="94"/>
  <c r="C37" i="94"/>
  <c r="D37" i="94"/>
  <c r="E37" i="94"/>
  <c r="F37" i="94"/>
  <c r="G37" i="94"/>
  <c r="H37" i="94"/>
  <c r="C38" i="94"/>
  <c r="D38" i="94"/>
  <c r="E38" i="94"/>
  <c r="F38" i="94"/>
  <c r="G38" i="94"/>
  <c r="H38" i="94"/>
  <c r="D9" i="94"/>
  <c r="E9" i="94"/>
  <c r="F9" i="94"/>
  <c r="G9" i="94"/>
  <c r="H9" i="94"/>
  <c r="C9" i="94"/>
  <c r="D8" i="94"/>
  <c r="E8" i="94"/>
  <c r="F8" i="94"/>
  <c r="G8" i="94"/>
  <c r="H8" i="94"/>
  <c r="C8" i="94"/>
  <c r="U29" i="67" l="1"/>
  <c r="V29" i="67"/>
  <c r="W29" i="67"/>
  <c r="C482" i="108"/>
  <c r="D482" i="108"/>
  <c r="E482" i="108"/>
  <c r="F482" i="108"/>
  <c r="G482" i="108"/>
  <c r="H482" i="108"/>
  <c r="I482" i="108"/>
  <c r="J482" i="108"/>
  <c r="K482" i="108"/>
  <c r="L482" i="108"/>
  <c r="M482" i="108"/>
  <c r="N482" i="108"/>
  <c r="O482" i="108"/>
  <c r="P482" i="108"/>
  <c r="Q482" i="108"/>
  <c r="R482" i="108"/>
  <c r="S482" i="108"/>
  <c r="T482" i="108"/>
  <c r="U482" i="108"/>
  <c r="V482" i="108"/>
  <c r="W482" i="108"/>
  <c r="X482" i="108"/>
  <c r="Y482" i="108"/>
  <c r="A806" i="166" l="1"/>
  <c r="D48" i="69"/>
  <c r="D49" i="69"/>
  <c r="D50" i="69"/>
  <c r="D51" i="69"/>
  <c r="D52" i="69"/>
  <c r="D53" i="69"/>
  <c r="D54" i="69"/>
  <c r="D55" i="69" l="1"/>
  <c r="V18" i="143"/>
  <c r="AM16" i="143"/>
  <c r="AM15" i="143"/>
  <c r="AM14" i="143"/>
  <c r="AM13" i="143"/>
  <c r="AM12" i="143"/>
  <c r="AM11" i="143"/>
  <c r="AM10" i="143"/>
  <c r="AM9" i="143"/>
  <c r="AM8" i="143"/>
  <c r="AM7" i="143"/>
  <c r="AM6" i="143"/>
  <c r="AM5" i="143"/>
  <c r="M10" i="106" l="1"/>
  <c r="N10" i="106"/>
  <c r="O10" i="106"/>
  <c r="P10" i="106"/>
  <c r="Q10" i="106"/>
  <c r="M11" i="106"/>
  <c r="N11" i="106"/>
  <c r="O11" i="106"/>
  <c r="P11" i="106"/>
  <c r="Q11" i="106"/>
  <c r="M12" i="106"/>
  <c r="N12" i="106"/>
  <c r="O12" i="106"/>
  <c r="P12" i="106"/>
  <c r="Q12" i="106"/>
  <c r="M13" i="106"/>
  <c r="N13" i="106"/>
  <c r="O13" i="106"/>
  <c r="P13" i="106"/>
  <c r="Q13" i="106"/>
  <c r="M14" i="106"/>
  <c r="N14" i="106"/>
  <c r="O14" i="106"/>
  <c r="P14" i="106"/>
  <c r="Q14" i="106"/>
  <c r="M15" i="106"/>
  <c r="N15" i="106"/>
  <c r="O15" i="106"/>
  <c r="P15" i="106"/>
  <c r="Q15" i="106"/>
  <c r="M16" i="106"/>
  <c r="N16" i="106"/>
  <c r="O16" i="106"/>
  <c r="P16" i="106"/>
  <c r="Q16" i="106"/>
  <c r="M17" i="106"/>
  <c r="N17" i="106"/>
  <c r="O17" i="106"/>
  <c r="P17" i="106"/>
  <c r="Q17" i="106"/>
  <c r="M18" i="106"/>
  <c r="N18" i="106"/>
  <c r="O18" i="106"/>
  <c r="P18" i="106"/>
  <c r="Q18" i="106"/>
  <c r="M19" i="106"/>
  <c r="N19" i="106"/>
  <c r="O19" i="106"/>
  <c r="P19" i="106"/>
  <c r="Q19" i="106"/>
  <c r="M20" i="106"/>
  <c r="N20" i="106"/>
  <c r="O20" i="106"/>
  <c r="P20" i="106"/>
  <c r="Q20" i="106"/>
  <c r="M21" i="106"/>
  <c r="N21" i="106"/>
  <c r="O21" i="106"/>
  <c r="P21" i="106"/>
  <c r="Q21" i="106"/>
  <c r="M22" i="106"/>
  <c r="N22" i="106"/>
  <c r="O22" i="106"/>
  <c r="P22" i="106"/>
  <c r="Q22" i="106"/>
  <c r="M23" i="106"/>
  <c r="N23" i="106"/>
  <c r="O23" i="106"/>
  <c r="P23" i="106"/>
  <c r="Q23" i="106"/>
  <c r="M24" i="106"/>
  <c r="N24" i="106"/>
  <c r="O24" i="106"/>
  <c r="P24" i="106"/>
  <c r="Q24" i="106"/>
  <c r="M25" i="106"/>
  <c r="N25" i="106"/>
  <c r="O25" i="106"/>
  <c r="P25" i="106"/>
  <c r="Q25" i="106"/>
  <c r="M26" i="106"/>
  <c r="N26" i="106"/>
  <c r="O26" i="106"/>
  <c r="P26" i="106"/>
  <c r="Q26" i="106"/>
  <c r="M27" i="106"/>
  <c r="N27" i="106"/>
  <c r="O27" i="106"/>
  <c r="P27" i="106"/>
  <c r="Q27" i="106"/>
  <c r="M28" i="106"/>
  <c r="N28" i="106"/>
  <c r="O28" i="106"/>
  <c r="P28" i="106"/>
  <c r="Q28" i="106"/>
  <c r="M29" i="106"/>
  <c r="N29" i="106"/>
  <c r="O29" i="106"/>
  <c r="P29" i="106"/>
  <c r="Q29" i="106"/>
  <c r="M30" i="106"/>
  <c r="N30" i="106"/>
  <c r="O30" i="106"/>
  <c r="P30" i="106"/>
  <c r="Q30" i="106"/>
  <c r="M31" i="106"/>
  <c r="N31" i="106"/>
  <c r="O31" i="106"/>
  <c r="P31" i="106"/>
  <c r="Q31" i="106"/>
  <c r="M32" i="106"/>
  <c r="N32" i="106"/>
  <c r="O32" i="106"/>
  <c r="P32" i="106"/>
  <c r="Q32" i="106"/>
  <c r="M33" i="106"/>
  <c r="N33" i="106"/>
  <c r="O33" i="106"/>
  <c r="P33" i="106"/>
  <c r="Q33" i="106"/>
  <c r="M34" i="106"/>
  <c r="N34" i="106"/>
  <c r="O34" i="106"/>
  <c r="P34" i="106"/>
  <c r="Q34" i="106"/>
  <c r="M35" i="106"/>
  <c r="N35" i="106"/>
  <c r="O35" i="106"/>
  <c r="P35" i="106"/>
  <c r="Q35" i="106"/>
  <c r="M36" i="106"/>
  <c r="N36" i="106"/>
  <c r="O36" i="106"/>
  <c r="P36" i="106"/>
  <c r="Q36" i="106"/>
  <c r="M37" i="106"/>
  <c r="N37" i="106"/>
  <c r="O37" i="106"/>
  <c r="P37" i="106"/>
  <c r="Q37" i="106"/>
  <c r="M38" i="106"/>
  <c r="N38" i="106"/>
  <c r="O38" i="106"/>
  <c r="P38" i="106"/>
  <c r="Q38" i="106"/>
  <c r="Q9" i="106"/>
  <c r="Q8" i="106"/>
  <c r="N8" i="106"/>
  <c r="O8" i="106"/>
  <c r="P8" i="106"/>
  <c r="N9" i="106"/>
  <c r="O9" i="106"/>
  <c r="P9" i="106"/>
  <c r="M9" i="106"/>
  <c r="M8" i="106"/>
  <c r="C10" i="95"/>
  <c r="D10" i="95"/>
  <c r="E10" i="95"/>
  <c r="F10" i="95"/>
  <c r="G10" i="95"/>
  <c r="H10" i="95"/>
  <c r="C11" i="95"/>
  <c r="D11" i="95"/>
  <c r="E11" i="95"/>
  <c r="F11" i="95"/>
  <c r="G11" i="95"/>
  <c r="H11" i="95"/>
  <c r="C12" i="95"/>
  <c r="D12" i="95"/>
  <c r="E12" i="95"/>
  <c r="F12" i="95"/>
  <c r="G12" i="95"/>
  <c r="H12" i="95"/>
  <c r="C13" i="95"/>
  <c r="D13" i="95"/>
  <c r="E13" i="95"/>
  <c r="F13" i="95"/>
  <c r="G13" i="95"/>
  <c r="H13" i="95"/>
  <c r="C14" i="95"/>
  <c r="D14" i="95"/>
  <c r="E14" i="95"/>
  <c r="F14" i="95"/>
  <c r="G14" i="95"/>
  <c r="H14" i="95"/>
  <c r="C15" i="95"/>
  <c r="D15" i="95"/>
  <c r="E15" i="95"/>
  <c r="F15" i="95"/>
  <c r="G15" i="95"/>
  <c r="H15" i="95"/>
  <c r="C16" i="95"/>
  <c r="D16" i="95"/>
  <c r="E16" i="95"/>
  <c r="F16" i="95"/>
  <c r="G16" i="95"/>
  <c r="H16" i="95"/>
  <c r="C17" i="95"/>
  <c r="D17" i="95"/>
  <c r="E17" i="95"/>
  <c r="F17" i="95"/>
  <c r="G17" i="95"/>
  <c r="H17" i="95"/>
  <c r="C18" i="95"/>
  <c r="D18" i="95"/>
  <c r="E18" i="95"/>
  <c r="F18" i="95"/>
  <c r="G18" i="95"/>
  <c r="H18" i="95"/>
  <c r="C19" i="95"/>
  <c r="D19" i="95"/>
  <c r="E19" i="95"/>
  <c r="F19" i="95"/>
  <c r="G19" i="95"/>
  <c r="H19" i="95"/>
  <c r="C20" i="95"/>
  <c r="D20" i="95"/>
  <c r="E20" i="95"/>
  <c r="F20" i="95"/>
  <c r="G20" i="95"/>
  <c r="H20" i="95"/>
  <c r="C21" i="95"/>
  <c r="D21" i="95"/>
  <c r="E21" i="95"/>
  <c r="F21" i="95"/>
  <c r="G21" i="95"/>
  <c r="H21" i="95"/>
  <c r="C22" i="95"/>
  <c r="D22" i="95"/>
  <c r="E22" i="95"/>
  <c r="F22" i="95"/>
  <c r="G22" i="95"/>
  <c r="H22" i="95"/>
  <c r="C23" i="95"/>
  <c r="D23" i="95"/>
  <c r="E23" i="95"/>
  <c r="F23" i="95"/>
  <c r="G23" i="95"/>
  <c r="H23" i="95"/>
  <c r="C24" i="95"/>
  <c r="D24" i="95"/>
  <c r="E24" i="95"/>
  <c r="F24" i="95"/>
  <c r="G24" i="95"/>
  <c r="H24" i="95"/>
  <c r="C25" i="95"/>
  <c r="D25" i="95"/>
  <c r="E25" i="95"/>
  <c r="F25" i="95"/>
  <c r="G25" i="95"/>
  <c r="H25" i="95"/>
  <c r="C26" i="95"/>
  <c r="D26" i="95"/>
  <c r="E26" i="95"/>
  <c r="F26" i="95"/>
  <c r="G26" i="95"/>
  <c r="H26" i="95"/>
  <c r="C27" i="95"/>
  <c r="D27" i="95"/>
  <c r="E27" i="95"/>
  <c r="F27" i="95"/>
  <c r="G27" i="95"/>
  <c r="H27" i="95"/>
  <c r="C28" i="95"/>
  <c r="D28" i="95"/>
  <c r="E28" i="95"/>
  <c r="F28" i="95"/>
  <c r="G28" i="95"/>
  <c r="H28" i="95"/>
  <c r="C29" i="95"/>
  <c r="D29" i="95"/>
  <c r="E29" i="95"/>
  <c r="F29" i="95"/>
  <c r="G29" i="95"/>
  <c r="H29" i="95"/>
  <c r="C30" i="95"/>
  <c r="D30" i="95"/>
  <c r="E30" i="95"/>
  <c r="F30" i="95"/>
  <c r="G30" i="95"/>
  <c r="H30" i="95"/>
  <c r="C31" i="95"/>
  <c r="D31" i="95"/>
  <c r="E31" i="95"/>
  <c r="F31" i="95"/>
  <c r="G31" i="95"/>
  <c r="H31" i="95"/>
  <c r="C32" i="95"/>
  <c r="D32" i="95"/>
  <c r="E32" i="95"/>
  <c r="F32" i="95"/>
  <c r="G32" i="95"/>
  <c r="H32" i="95"/>
  <c r="C33" i="95"/>
  <c r="D33" i="95"/>
  <c r="E33" i="95"/>
  <c r="F33" i="95"/>
  <c r="G33" i="95"/>
  <c r="H33" i="95"/>
  <c r="C34" i="95"/>
  <c r="D34" i="95"/>
  <c r="E34" i="95"/>
  <c r="F34" i="95"/>
  <c r="G34" i="95"/>
  <c r="H34" i="95"/>
  <c r="C35" i="95"/>
  <c r="D35" i="95"/>
  <c r="E35" i="95"/>
  <c r="F35" i="95"/>
  <c r="G35" i="95"/>
  <c r="H35" i="95"/>
  <c r="C36" i="95"/>
  <c r="D36" i="95"/>
  <c r="E36" i="95"/>
  <c r="F36" i="95"/>
  <c r="G36" i="95"/>
  <c r="H36" i="95"/>
  <c r="C37" i="95"/>
  <c r="D37" i="95"/>
  <c r="E37" i="95"/>
  <c r="F37" i="95"/>
  <c r="G37" i="95"/>
  <c r="H37" i="95"/>
  <c r="C38" i="95"/>
  <c r="D38" i="95"/>
  <c r="E38" i="95"/>
  <c r="F38" i="95"/>
  <c r="G38" i="95"/>
  <c r="H38" i="95"/>
  <c r="D9" i="95"/>
  <c r="E9" i="95"/>
  <c r="F9" i="95"/>
  <c r="G9" i="95"/>
  <c r="H9" i="95"/>
  <c r="C9" i="95"/>
  <c r="D8" i="95"/>
  <c r="E8" i="95"/>
  <c r="F8" i="95"/>
  <c r="G8" i="95"/>
  <c r="H8" i="95"/>
  <c r="C8" i="95"/>
  <c r="A783" i="166"/>
  <c r="A784" i="166" s="1"/>
  <c r="A785" i="166" s="1"/>
  <c r="A786" i="166" s="1"/>
  <c r="A787" i="166" s="1"/>
  <c r="A788" i="166" s="1"/>
  <c r="A789" i="166" s="1"/>
  <c r="A790" i="166" s="1"/>
  <c r="A791" i="166" s="1"/>
  <c r="A792" i="166" s="1"/>
  <c r="A793" i="166" s="1"/>
  <c r="A794" i="166" s="1"/>
  <c r="A795" i="166" s="1"/>
  <c r="A796" i="166" s="1"/>
  <c r="A797" i="166" s="1"/>
  <c r="A798" i="166" s="1"/>
  <c r="A799" i="166" s="1"/>
  <c r="A800" i="166" s="1"/>
  <c r="A801" i="166" s="1"/>
  <c r="A802" i="166" s="1"/>
  <c r="A803" i="166" s="1"/>
  <c r="A804" i="166" s="1"/>
  <c r="A805" i="166" s="1"/>
  <c r="A807" i="166" s="1"/>
  <c r="A808" i="166" s="1"/>
  <c r="A809" i="166" s="1"/>
  <c r="A810" i="166" s="1"/>
  <c r="A811" i="166" s="1"/>
  <c r="A812" i="166" s="1"/>
  <c r="A813" i="166" s="1"/>
  <c r="A814" i="166" s="1"/>
  <c r="A815" i="166" s="1"/>
  <c r="A816" i="166" s="1"/>
  <c r="A817" i="166" s="1"/>
  <c r="A818" i="166" s="1"/>
  <c r="A819" i="166" s="1"/>
  <c r="A820" i="166" s="1"/>
  <c r="A821" i="166" s="1"/>
  <c r="A822" i="166" s="1"/>
  <c r="A823" i="166" s="1"/>
  <c r="A824" i="166" s="1"/>
  <c r="A825" i="166" s="1"/>
  <c r="A826" i="166" s="1"/>
  <c r="A827" i="166" s="1"/>
  <c r="A828" i="166" s="1"/>
  <c r="A829" i="166" s="1"/>
  <c r="A830" i="166" s="1"/>
  <c r="A831" i="166" s="1"/>
  <c r="A832" i="166" s="1"/>
  <c r="A833" i="166" s="1"/>
  <c r="A834" i="166" s="1"/>
  <c r="A835" i="166" s="1"/>
  <c r="A836" i="166" s="1"/>
  <c r="A837" i="166" s="1"/>
  <c r="A838" i="166" s="1"/>
  <c r="A839" i="166" s="1"/>
  <c r="A840" i="166" s="1"/>
  <c r="A841" i="166" s="1"/>
  <c r="A842" i="166" s="1"/>
  <c r="A843" i="166" s="1"/>
  <c r="A844" i="166" s="1"/>
  <c r="A845" i="166" s="1"/>
  <c r="A846" i="166" s="1"/>
  <c r="A847" i="166" s="1"/>
  <c r="A848" i="166" s="1"/>
  <c r="A849" i="166" s="1"/>
  <c r="A850" i="166" s="1"/>
  <c r="A851" i="166" s="1"/>
  <c r="A852" i="166" s="1"/>
  <c r="A853" i="166" s="1"/>
  <c r="A854" i="166" s="1"/>
  <c r="A855" i="166" s="1"/>
  <c r="A856" i="166" s="1"/>
  <c r="A857" i="166" s="1"/>
  <c r="A858" i="166" s="1"/>
  <c r="A859" i="166" s="1"/>
  <c r="A860" i="166" s="1"/>
  <c r="A861" i="166" s="1"/>
  <c r="A862" i="166" s="1"/>
  <c r="A863" i="166" s="1"/>
  <c r="A864" i="166" s="1"/>
  <c r="A865" i="166" s="1"/>
  <c r="A866" i="166" s="1"/>
  <c r="A867" i="166" s="1"/>
  <c r="A868" i="166" s="1"/>
  <c r="A869" i="166" s="1"/>
  <c r="A870" i="166" s="1"/>
  <c r="A871" i="166" s="1"/>
  <c r="A872" i="166" s="1"/>
  <c r="A873" i="166" s="1"/>
  <c r="A874" i="166" s="1"/>
  <c r="A875" i="166" s="1"/>
  <c r="A876" i="166" s="1"/>
  <c r="A877" i="166" s="1"/>
  <c r="R21" i="143"/>
  <c r="R22" i="143"/>
  <c r="R23" i="143"/>
  <c r="R24" i="143"/>
  <c r="R25" i="143"/>
  <c r="R26" i="143"/>
  <c r="R27" i="143"/>
  <c r="R28" i="143"/>
  <c r="R29" i="143"/>
  <c r="R30" i="143"/>
  <c r="R31" i="143"/>
  <c r="R32" i="143"/>
  <c r="R33" i="143"/>
  <c r="R9" i="33"/>
  <c r="R10" i="33"/>
  <c r="R11" i="33"/>
  <c r="R12" i="33"/>
  <c r="R13" i="33"/>
  <c r="R14" i="33"/>
  <c r="R15" i="33"/>
  <c r="R16" i="33"/>
  <c r="R17" i="33"/>
  <c r="R8" i="33"/>
  <c r="R7" i="33"/>
  <c r="R6" i="33"/>
  <c r="R5" i="33"/>
  <c r="Q17" i="33"/>
  <c r="V34" i="66"/>
  <c r="V50" i="66"/>
  <c r="CU162" i="108" l="1"/>
  <c r="CU290" i="108"/>
  <c r="CU322" i="108"/>
  <c r="CU98" i="108"/>
  <c r="CU354" i="108"/>
  <c r="CU194" i="108"/>
  <c r="CU450" i="108"/>
  <c r="CU258" i="108"/>
  <c r="CU130" i="108"/>
  <c r="CU226" i="108"/>
  <c r="CU482" i="108"/>
  <c r="CU514" i="108"/>
  <c r="CU386" i="108"/>
  <c r="CU418" i="108"/>
  <c r="R18" i="66"/>
  <c r="R19" i="172" l="1"/>
  <c r="R9" i="172"/>
  <c r="R10" i="172"/>
  <c r="R11" i="172"/>
  <c r="R12" i="172"/>
  <c r="R13" i="172"/>
  <c r="R14" i="172"/>
  <c r="R15" i="172"/>
  <c r="R16" i="172"/>
  <c r="R17" i="172"/>
  <c r="R18" i="172"/>
  <c r="R8" i="172"/>
  <c r="R7" i="172"/>
  <c r="S7" i="172" s="1"/>
  <c r="P19" i="172"/>
  <c r="P9" i="172"/>
  <c r="P10" i="172"/>
  <c r="P11" i="172"/>
  <c r="P12" i="172"/>
  <c r="P13" i="172"/>
  <c r="P14" i="172"/>
  <c r="P15" i="172"/>
  <c r="P16" i="172"/>
  <c r="P17" i="172"/>
  <c r="P18" i="172"/>
  <c r="P8" i="172"/>
  <c r="P7" i="172"/>
  <c r="Q7" i="172" s="1"/>
  <c r="N19" i="172"/>
  <c r="N9" i="172"/>
  <c r="N10" i="172"/>
  <c r="N11" i="172"/>
  <c r="N12" i="172"/>
  <c r="N13" i="172"/>
  <c r="N14" i="172"/>
  <c r="N15" i="172"/>
  <c r="N16" i="172"/>
  <c r="N17" i="172"/>
  <c r="N18" i="172"/>
  <c r="N8" i="172"/>
  <c r="N7" i="172"/>
  <c r="O7" i="172" s="1"/>
  <c r="L19" i="172"/>
  <c r="L9" i="172"/>
  <c r="L10" i="172"/>
  <c r="L11" i="172"/>
  <c r="L12" i="172"/>
  <c r="L13" i="172"/>
  <c r="L14" i="172"/>
  <c r="L15" i="172"/>
  <c r="L16" i="172"/>
  <c r="L17" i="172"/>
  <c r="L18" i="172"/>
  <c r="L8" i="172"/>
  <c r="L7" i="172"/>
  <c r="M7" i="172" s="1"/>
  <c r="A38" i="171"/>
  <c r="K38" i="171" s="1"/>
  <c r="I37" i="171"/>
  <c r="A37" i="171"/>
  <c r="K37" i="171" s="1"/>
  <c r="I36" i="171"/>
  <c r="A36" i="171"/>
  <c r="K36" i="171" s="1"/>
  <c r="A35" i="171"/>
  <c r="K35" i="171" s="1"/>
  <c r="R34" i="171"/>
  <c r="A34" i="171"/>
  <c r="K34" i="171" s="1"/>
  <c r="A33" i="171"/>
  <c r="K33" i="171" s="1"/>
  <c r="A32" i="171"/>
  <c r="K32" i="171" s="1"/>
  <c r="A31" i="171"/>
  <c r="K31" i="171" s="1"/>
  <c r="I30" i="171"/>
  <c r="A30" i="171"/>
  <c r="K30" i="171" s="1"/>
  <c r="A29" i="171"/>
  <c r="K29" i="171" s="1"/>
  <c r="A28" i="171"/>
  <c r="K28" i="171" s="1"/>
  <c r="A27" i="171"/>
  <c r="K27" i="171" s="1"/>
  <c r="I26" i="171"/>
  <c r="A26" i="171"/>
  <c r="K26" i="171" s="1"/>
  <c r="A25" i="171"/>
  <c r="K25" i="171" s="1"/>
  <c r="A24" i="171"/>
  <c r="K24" i="171" s="1"/>
  <c r="A23" i="171"/>
  <c r="K23" i="171" s="1"/>
  <c r="R22" i="171"/>
  <c r="A22" i="171"/>
  <c r="K22" i="171" s="1"/>
  <c r="R21" i="171"/>
  <c r="A21" i="171"/>
  <c r="K21" i="171" s="1"/>
  <c r="R20" i="171"/>
  <c r="A20" i="171"/>
  <c r="K20" i="171" s="1"/>
  <c r="R19" i="171"/>
  <c r="I19" i="171"/>
  <c r="A19" i="171"/>
  <c r="K19" i="171" s="1"/>
  <c r="A18" i="171"/>
  <c r="K18" i="171" s="1"/>
  <c r="R17" i="171"/>
  <c r="A17" i="171"/>
  <c r="K17" i="171" s="1"/>
  <c r="R16" i="171"/>
  <c r="A16" i="171"/>
  <c r="K16" i="171" s="1"/>
  <c r="R15" i="171"/>
  <c r="I15" i="171"/>
  <c r="A15" i="171"/>
  <c r="K15" i="171" s="1"/>
  <c r="A14" i="171"/>
  <c r="K14" i="171" s="1"/>
  <c r="R13" i="171"/>
  <c r="A13" i="171"/>
  <c r="K13" i="171" s="1"/>
  <c r="R12" i="171"/>
  <c r="A12" i="171"/>
  <c r="K12" i="171" s="1"/>
  <c r="R11" i="171"/>
  <c r="E40" i="171"/>
  <c r="A11" i="171"/>
  <c r="K11" i="171" s="1"/>
  <c r="R10" i="171"/>
  <c r="A10" i="171"/>
  <c r="K10" i="171" s="1"/>
  <c r="A9" i="171"/>
  <c r="K9" i="171" s="1"/>
  <c r="N40" i="171"/>
  <c r="F40" i="171"/>
  <c r="A8" i="171"/>
  <c r="K8" i="171" s="1"/>
  <c r="M7" i="171"/>
  <c r="N6" i="171" s="1"/>
  <c r="N7" i="171" s="1"/>
  <c r="O6" i="171" s="1"/>
  <c r="O7" i="171" s="1"/>
  <c r="P6" i="171" s="1"/>
  <c r="P7" i="171" s="1"/>
  <c r="Q7" i="171" s="1"/>
  <c r="C7" i="171"/>
  <c r="D6" i="171" s="1"/>
  <c r="D7" i="171" s="1"/>
  <c r="E6" i="171" s="1"/>
  <c r="E7" i="171" s="1"/>
  <c r="F6" i="171" s="1"/>
  <c r="F7" i="171" s="1"/>
  <c r="G6" i="171" s="1"/>
  <c r="G7" i="171" s="1"/>
  <c r="H6" i="171" s="1"/>
  <c r="H7" i="171" s="1"/>
  <c r="C73" i="67"/>
  <c r="D73" i="67"/>
  <c r="E73" i="67"/>
  <c r="F73" i="67"/>
  <c r="G73" i="67"/>
  <c r="H73" i="67"/>
  <c r="I73" i="67"/>
  <c r="J73" i="67"/>
  <c r="K73" i="67"/>
  <c r="L73" i="67"/>
  <c r="M73" i="67"/>
  <c r="N73" i="67"/>
  <c r="O73" i="67"/>
  <c r="P73" i="67"/>
  <c r="Q73" i="67"/>
  <c r="R73" i="67"/>
  <c r="S73" i="67"/>
  <c r="T73" i="67"/>
  <c r="U73" i="67"/>
  <c r="W73" i="67"/>
  <c r="X73" i="67"/>
  <c r="Y73" i="67"/>
  <c r="Y44" i="67"/>
  <c r="X44" i="67"/>
  <c r="W44" i="67"/>
  <c r="V44" i="67"/>
  <c r="U44" i="67"/>
  <c r="S18" i="172" l="1"/>
  <c r="Q12" i="172"/>
  <c r="M14" i="172"/>
  <c r="S15" i="172"/>
  <c r="S10" i="172"/>
  <c r="O11" i="172"/>
  <c r="O16" i="172"/>
  <c r="O12" i="172"/>
  <c r="O14" i="172"/>
  <c r="O10" i="172"/>
  <c r="Q17" i="172"/>
  <c r="Q13" i="172"/>
  <c r="M17" i="172"/>
  <c r="M13" i="172"/>
  <c r="Q18" i="172"/>
  <c r="Q14" i="172"/>
  <c r="Q10" i="172"/>
  <c r="M19" i="172"/>
  <c r="S19" i="172"/>
  <c r="O13" i="172"/>
  <c r="O9" i="172"/>
  <c r="O18" i="172"/>
  <c r="O17" i="172"/>
  <c r="O19" i="172"/>
  <c r="O8" i="172"/>
  <c r="O15" i="172"/>
  <c r="S11" i="172"/>
  <c r="S14" i="172"/>
  <c r="S17" i="172"/>
  <c r="S13" i="172"/>
  <c r="Q8" i="172"/>
  <c r="M16" i="172"/>
  <c r="M18" i="172"/>
  <c r="M10" i="172"/>
  <c r="M12" i="172"/>
  <c r="H39" i="171"/>
  <c r="I12" i="171"/>
  <c r="I21" i="171"/>
  <c r="R26" i="171"/>
  <c r="R30" i="171"/>
  <c r="I35" i="171"/>
  <c r="R35" i="171"/>
  <c r="R36" i="171"/>
  <c r="R37" i="171"/>
  <c r="N39" i="171"/>
  <c r="I34" i="171"/>
  <c r="C40" i="171"/>
  <c r="G40" i="171"/>
  <c r="O39" i="171"/>
  <c r="I9" i="171"/>
  <c r="R14" i="171"/>
  <c r="R18" i="171"/>
  <c r="I23" i="171"/>
  <c r="R23" i="171"/>
  <c r="R24" i="171"/>
  <c r="R25" i="171"/>
  <c r="I27" i="171"/>
  <c r="R27" i="171"/>
  <c r="R28" i="171"/>
  <c r="R29" i="171"/>
  <c r="I31" i="171"/>
  <c r="R31" i="171"/>
  <c r="R32" i="171"/>
  <c r="R33" i="171"/>
  <c r="I38" i="171"/>
  <c r="D39" i="171"/>
  <c r="P39" i="171"/>
  <c r="I10" i="171"/>
  <c r="I13" i="171"/>
  <c r="I16" i="171"/>
  <c r="I17" i="171"/>
  <c r="I20" i="171"/>
  <c r="E39" i="171"/>
  <c r="R8" i="171"/>
  <c r="Q40" i="171"/>
  <c r="R9" i="171"/>
  <c r="Q39" i="171"/>
  <c r="I14" i="171"/>
  <c r="I18" i="171"/>
  <c r="I22" i="171"/>
  <c r="I24" i="171"/>
  <c r="I25" i="171"/>
  <c r="I28" i="171"/>
  <c r="I29" i="171"/>
  <c r="I32" i="171"/>
  <c r="I33" i="171"/>
  <c r="R38" i="171"/>
  <c r="S9" i="172"/>
  <c r="S16" i="172"/>
  <c r="S12" i="172"/>
  <c r="S8" i="172"/>
  <c r="Q15" i="172"/>
  <c r="Q19" i="172"/>
  <c r="Q16" i="172"/>
  <c r="Q11" i="172"/>
  <c r="Q9" i="172"/>
  <c r="M11" i="172"/>
  <c r="M15" i="172"/>
  <c r="M9" i="172"/>
  <c r="M8" i="172"/>
  <c r="I11" i="171"/>
  <c r="M39" i="171"/>
  <c r="P40" i="171"/>
  <c r="I8" i="171"/>
  <c r="D40" i="171"/>
  <c r="H40" i="171"/>
  <c r="O40" i="171"/>
  <c r="F39" i="171"/>
  <c r="C39" i="171"/>
  <c r="G39" i="171"/>
  <c r="M40" i="171"/>
  <c r="S48" i="69"/>
  <c r="B45" i="68" s="1"/>
  <c r="S49" i="69"/>
  <c r="C45" i="68" s="1"/>
  <c r="S50" i="69"/>
  <c r="D45" i="68" s="1"/>
  <c r="S51" i="69"/>
  <c r="E45" i="68" s="1"/>
  <c r="S52" i="69"/>
  <c r="F45" i="68" s="1"/>
  <c r="S53" i="69"/>
  <c r="G45" i="68" s="1"/>
  <c r="S54" i="69"/>
  <c r="H45" i="68" s="1"/>
  <c r="J45" i="68" l="1"/>
  <c r="R39" i="171"/>
  <c r="R40" i="171"/>
  <c r="I40" i="171"/>
  <c r="I39" i="171"/>
  <c r="S55" i="69"/>
  <c r="T44" i="67"/>
  <c r="S44" i="67"/>
  <c r="R46" i="67"/>
  <c r="R44" i="67" s="1"/>
  <c r="Q46" i="67"/>
  <c r="Q44" i="67" s="1"/>
  <c r="P46" i="67"/>
  <c r="P44" i="67" s="1"/>
  <c r="O46" i="67"/>
  <c r="O44" i="67" s="1"/>
  <c r="N46" i="67"/>
  <c r="N44" i="67" s="1"/>
  <c r="M46" i="67"/>
  <c r="M44" i="67" s="1"/>
  <c r="L46" i="67"/>
  <c r="L44" i="67" s="1"/>
  <c r="K46" i="67"/>
  <c r="K44" i="67" s="1"/>
  <c r="J46" i="67"/>
  <c r="J44" i="67" s="1"/>
  <c r="I46" i="67"/>
  <c r="I44" i="67" s="1"/>
  <c r="H46" i="67"/>
  <c r="H44" i="67" s="1"/>
  <c r="G46" i="67"/>
  <c r="G44" i="67" s="1"/>
  <c r="F46" i="67"/>
  <c r="F44" i="67" s="1"/>
  <c r="E46" i="67"/>
  <c r="E44" i="67" s="1"/>
  <c r="D46" i="67"/>
  <c r="D44" i="67" s="1"/>
  <c r="C46" i="67"/>
  <c r="C44" i="67" s="1"/>
  <c r="B46" i="67"/>
  <c r="B44" i="67" s="1"/>
  <c r="A516" i="108"/>
  <c r="A517" i="108" s="1"/>
  <c r="A518" i="108" s="1"/>
  <c r="A519" i="108" s="1"/>
  <c r="A520" i="108" s="1"/>
  <c r="A521" i="108" s="1"/>
  <c r="A522" i="108" s="1"/>
  <c r="A523" i="108" s="1"/>
  <c r="A524" i="108" s="1"/>
  <c r="A525" i="108" s="1"/>
  <c r="A526" i="108" s="1"/>
  <c r="A527" i="108" s="1"/>
  <c r="A528" i="108" s="1"/>
  <c r="A529" i="108" s="1"/>
  <c r="A530" i="108" s="1"/>
  <c r="A531" i="108" s="1"/>
  <c r="A532" i="108" s="1"/>
  <c r="A533" i="108" s="1"/>
  <c r="A534" i="108" s="1"/>
  <c r="A535" i="108" s="1"/>
  <c r="A536" i="108" s="1"/>
  <c r="A537" i="108" s="1"/>
  <c r="A538" i="108" s="1"/>
  <c r="A539" i="108" s="1"/>
  <c r="A540" i="108" s="1"/>
  <c r="A541" i="108" s="1"/>
  <c r="A542" i="108" s="1"/>
  <c r="A543" i="108" s="1"/>
  <c r="A544" i="108" s="1"/>
  <c r="A545" i="108" s="1"/>
  <c r="A546" i="108" s="1"/>
  <c r="R16" i="162"/>
  <c r="S36" i="162"/>
  <c r="S37" i="162"/>
  <c r="S38" i="162"/>
  <c r="S39" i="162"/>
  <c r="S40" i="162"/>
  <c r="S41" i="162"/>
  <c r="S42" i="162"/>
  <c r="S43" i="162"/>
  <c r="S44" i="162"/>
  <c r="S45" i="162"/>
  <c r="S46" i="162"/>
  <c r="S47" i="162"/>
  <c r="S35" i="162"/>
  <c r="S20" i="162"/>
  <c r="S21" i="162"/>
  <c r="S22" i="162"/>
  <c r="S23" i="162"/>
  <c r="S24" i="162"/>
  <c r="S25" i="162"/>
  <c r="S26" i="162"/>
  <c r="S27" i="162"/>
  <c r="S28" i="162"/>
  <c r="S29" i="162"/>
  <c r="S30" i="162"/>
  <c r="S31" i="162"/>
  <c r="S19" i="162"/>
  <c r="R34" i="143"/>
  <c r="AL34" i="143"/>
  <c r="AL18" i="143"/>
  <c r="AM17" i="143"/>
  <c r="T76" i="143"/>
  <c r="T77" i="143"/>
  <c r="BE22" i="33"/>
  <c r="BE23" i="33"/>
  <c r="BE24" i="33"/>
  <c r="BE25" i="33"/>
  <c r="BE26" i="33"/>
  <c r="BE27" i="33"/>
  <c r="BE28" i="33"/>
  <c r="BE29" i="33"/>
  <c r="BE30" i="33"/>
  <c r="BE31" i="33"/>
  <c r="BE32" i="33"/>
  <c r="BE33" i="33"/>
  <c r="BE21" i="33"/>
  <c r="AJ22" i="33"/>
  <c r="AK22" i="33"/>
  <c r="AJ23" i="33"/>
  <c r="AK23" i="33"/>
  <c r="AJ24" i="33"/>
  <c r="AK24" i="33"/>
  <c r="AJ25" i="33"/>
  <c r="AK25" i="33"/>
  <c r="AJ26" i="33"/>
  <c r="AK26" i="33"/>
  <c r="AJ27" i="33"/>
  <c r="AK27" i="33"/>
  <c r="AJ28" i="33"/>
  <c r="AK28" i="33"/>
  <c r="AJ29" i="33"/>
  <c r="AK29" i="33"/>
  <c r="AJ30" i="33"/>
  <c r="AK30" i="33"/>
  <c r="AJ31" i="33"/>
  <c r="AK31" i="33"/>
  <c r="AJ32" i="33"/>
  <c r="AK32" i="33"/>
  <c r="AJ33" i="33"/>
  <c r="AK33" i="33"/>
  <c r="AK21" i="33"/>
  <c r="AJ21" i="33"/>
  <c r="AL6" i="33"/>
  <c r="AL7" i="33"/>
  <c r="AL8" i="33"/>
  <c r="AL9" i="33"/>
  <c r="AL10" i="33"/>
  <c r="AL11" i="33"/>
  <c r="AL12" i="33"/>
  <c r="AL13" i="33"/>
  <c r="AL14" i="33"/>
  <c r="AL15" i="33"/>
  <c r="AL16" i="33"/>
  <c r="AL17" i="33"/>
  <c r="AL5" i="33"/>
  <c r="AK5" i="33"/>
  <c r="R18" i="33"/>
  <c r="AM54" i="33"/>
  <c r="AM55" i="33"/>
  <c r="AM56" i="33"/>
  <c r="AM57" i="33"/>
  <c r="AM58" i="33"/>
  <c r="AM59" i="33"/>
  <c r="AM60" i="33"/>
  <c r="AM61" i="33"/>
  <c r="AM62" i="33"/>
  <c r="AM63" i="33"/>
  <c r="AM64" i="33"/>
  <c r="AM65" i="33"/>
  <c r="AM53" i="33"/>
  <c r="R66" i="33"/>
  <c r="S54" i="33"/>
  <c r="S55" i="33"/>
  <c r="S56" i="33"/>
  <c r="S57" i="33"/>
  <c r="S58" i="33"/>
  <c r="S59" i="33"/>
  <c r="S60" i="33"/>
  <c r="S61" i="33"/>
  <c r="S62" i="33"/>
  <c r="S63" i="33"/>
  <c r="S64" i="33"/>
  <c r="S65" i="33"/>
  <c r="S53" i="33"/>
  <c r="AM38" i="33"/>
  <c r="AM39" i="33"/>
  <c r="AM40" i="33"/>
  <c r="AM41" i="33"/>
  <c r="AM42" i="33"/>
  <c r="AM43" i="33"/>
  <c r="AM44" i="33"/>
  <c r="AM45" i="33"/>
  <c r="AM46" i="33"/>
  <c r="AM47" i="33"/>
  <c r="AM48" i="33"/>
  <c r="AM49" i="33"/>
  <c r="AM37" i="33"/>
  <c r="AL50" i="33"/>
  <c r="R50" i="33"/>
  <c r="S38" i="33"/>
  <c r="S39" i="33"/>
  <c r="S40" i="33"/>
  <c r="S41" i="33"/>
  <c r="S42" i="33"/>
  <c r="S43" i="33"/>
  <c r="S44" i="33"/>
  <c r="S45" i="33"/>
  <c r="S46" i="33"/>
  <c r="S47" i="33"/>
  <c r="S48" i="33"/>
  <c r="S49" i="33"/>
  <c r="S37" i="33"/>
  <c r="BD34" i="33"/>
  <c r="AH34" i="33"/>
  <c r="AI34" i="33"/>
  <c r="AM34" i="66"/>
  <c r="AL50" i="66"/>
  <c r="R50" i="66"/>
  <c r="Q50" i="66"/>
  <c r="S18" i="66"/>
  <c r="AL18" i="66"/>
  <c r="AL47" i="5"/>
  <c r="AL18" i="33" l="1"/>
  <c r="AM16" i="33"/>
  <c r="AM14" i="33"/>
  <c r="AM12" i="33"/>
  <c r="AM10" i="33"/>
  <c r="AM8" i="33"/>
  <c r="AM6" i="33"/>
  <c r="AM17" i="33"/>
  <c r="AM15" i="33"/>
  <c r="AM13" i="33"/>
  <c r="AM11" i="33"/>
  <c r="AM9" i="33"/>
  <c r="AM7" i="33"/>
  <c r="S32" i="162"/>
  <c r="S21" i="143"/>
  <c r="S66" i="33"/>
  <c r="S50" i="33"/>
  <c r="AM50" i="69"/>
  <c r="D46" i="68" s="1"/>
  <c r="AM52" i="69"/>
  <c r="F46" i="68" s="1"/>
  <c r="AM48" i="69"/>
  <c r="B46" i="68" s="1"/>
  <c r="AM54" i="69"/>
  <c r="H46" i="68" s="1"/>
  <c r="AM53" i="69"/>
  <c r="G46" i="68" s="1"/>
  <c r="AM51" i="69"/>
  <c r="E46" i="68" s="1"/>
  <c r="AM49" i="69"/>
  <c r="C46" i="68" s="1"/>
  <c r="AM34" i="143"/>
  <c r="C48" i="162"/>
  <c r="D48" i="162"/>
  <c r="E48" i="162"/>
  <c r="G48" i="162"/>
  <c r="H48" i="162"/>
  <c r="I48" i="162"/>
  <c r="J48" i="162"/>
  <c r="K48" i="162"/>
  <c r="L48" i="162"/>
  <c r="N48" i="162"/>
  <c r="O48" i="162"/>
  <c r="P48" i="162"/>
  <c r="Q48" i="162"/>
  <c r="B48" i="162"/>
  <c r="C16" i="162"/>
  <c r="D16" i="162"/>
  <c r="E16" i="162"/>
  <c r="F16" i="162"/>
  <c r="G16" i="162"/>
  <c r="H16" i="162"/>
  <c r="I16" i="162"/>
  <c r="J16" i="162"/>
  <c r="K16" i="162"/>
  <c r="L16" i="162"/>
  <c r="M16" i="162"/>
  <c r="N16" i="162"/>
  <c r="O16" i="162"/>
  <c r="P16" i="162"/>
  <c r="Q16" i="162"/>
  <c r="B16" i="162"/>
  <c r="C54" i="69"/>
  <c r="C52" i="69"/>
  <c r="C51" i="69"/>
  <c r="C50" i="69"/>
  <c r="C49" i="69"/>
  <c r="C48" i="69"/>
  <c r="W40" i="67"/>
  <c r="W38" i="67" s="1"/>
  <c r="F54" i="69"/>
  <c r="F53" i="69"/>
  <c r="F50" i="69"/>
  <c r="F49" i="69"/>
  <c r="F52" i="69"/>
  <c r="F48" i="69"/>
  <c r="F51" i="69"/>
  <c r="J46" i="68" l="1"/>
  <c r="C55" i="69"/>
  <c r="S48" i="162"/>
  <c r="AM55" i="69"/>
  <c r="S16" i="162"/>
  <c r="F55" i="69"/>
  <c r="X23" i="67"/>
  <c r="Y23" i="67"/>
  <c r="C21" i="143"/>
  <c r="D21" i="143"/>
  <c r="E21" i="143"/>
  <c r="F21" i="143"/>
  <c r="G21" i="143"/>
  <c r="H21" i="143"/>
  <c r="I21" i="143"/>
  <c r="J21" i="143"/>
  <c r="K21" i="143"/>
  <c r="L21" i="143"/>
  <c r="M21" i="143"/>
  <c r="N21" i="143"/>
  <c r="O21" i="143"/>
  <c r="P21" i="143"/>
  <c r="Q21" i="143"/>
  <c r="C22" i="143"/>
  <c r="D22" i="143"/>
  <c r="E22" i="143"/>
  <c r="F22" i="143"/>
  <c r="G22" i="143"/>
  <c r="H22" i="143"/>
  <c r="I22" i="143"/>
  <c r="J22" i="143"/>
  <c r="K22" i="143"/>
  <c r="L22" i="143"/>
  <c r="M22" i="143"/>
  <c r="N22" i="143"/>
  <c r="O22" i="143"/>
  <c r="P22" i="143"/>
  <c r="Q22" i="143"/>
  <c r="C23" i="143"/>
  <c r="D23" i="143"/>
  <c r="E23" i="143"/>
  <c r="F23" i="143"/>
  <c r="G23" i="143"/>
  <c r="H23" i="143"/>
  <c r="I23" i="143"/>
  <c r="J23" i="143"/>
  <c r="K23" i="143"/>
  <c r="L23" i="143"/>
  <c r="M23" i="143"/>
  <c r="N23" i="143"/>
  <c r="O23" i="143"/>
  <c r="P23" i="143"/>
  <c r="Q23" i="143"/>
  <c r="C24" i="143"/>
  <c r="D24" i="143"/>
  <c r="E24" i="143"/>
  <c r="F24" i="143"/>
  <c r="G24" i="143"/>
  <c r="H24" i="143"/>
  <c r="I24" i="143"/>
  <c r="J24" i="143"/>
  <c r="K24" i="143"/>
  <c r="L24" i="143"/>
  <c r="M24" i="143"/>
  <c r="N24" i="143"/>
  <c r="O24" i="143"/>
  <c r="P24" i="143"/>
  <c r="Q24" i="143"/>
  <c r="C25" i="143"/>
  <c r="D25" i="143"/>
  <c r="E25" i="143"/>
  <c r="F25" i="143"/>
  <c r="G25" i="143"/>
  <c r="H25" i="143"/>
  <c r="I25" i="143"/>
  <c r="J25" i="143"/>
  <c r="K25" i="143"/>
  <c r="L25" i="143"/>
  <c r="M25" i="143"/>
  <c r="N25" i="143"/>
  <c r="O25" i="143"/>
  <c r="P25" i="143"/>
  <c r="Q25" i="143"/>
  <c r="A25" i="143"/>
  <c r="C290" i="108" l="1"/>
  <c r="B57" i="67" s="1"/>
  <c r="D290" i="108"/>
  <c r="C57" i="67" s="1"/>
  <c r="E290" i="108"/>
  <c r="D57" i="67" s="1"/>
  <c r="F290" i="108"/>
  <c r="E57" i="67" s="1"/>
  <c r="G290" i="108"/>
  <c r="F57" i="67" s="1"/>
  <c r="H290" i="108"/>
  <c r="G57" i="67" s="1"/>
  <c r="I290" i="108"/>
  <c r="H57" i="67" s="1"/>
  <c r="J290" i="108"/>
  <c r="I57" i="67" s="1"/>
  <c r="K290" i="108"/>
  <c r="J57" i="67" s="1"/>
  <c r="L290" i="108"/>
  <c r="K57" i="67" s="1"/>
  <c r="M290" i="108"/>
  <c r="L57" i="67" s="1"/>
  <c r="N290" i="108"/>
  <c r="M57" i="67" s="1"/>
  <c r="O290" i="108"/>
  <c r="N57" i="67" s="1"/>
  <c r="P290" i="108"/>
  <c r="O57" i="67" s="1"/>
  <c r="Q290" i="108"/>
  <c r="P57" i="67" s="1"/>
  <c r="R290" i="108"/>
  <c r="Q57" i="67" s="1"/>
  <c r="S290" i="108"/>
  <c r="R57" i="67" s="1"/>
  <c r="T290" i="108"/>
  <c r="S57" i="67" s="1"/>
  <c r="U290" i="108"/>
  <c r="T57" i="67" s="1"/>
  <c r="V290" i="108"/>
  <c r="U57" i="67" s="1"/>
  <c r="W290" i="108"/>
  <c r="X290" i="108"/>
  <c r="W57" i="67" s="1"/>
  <c r="C322" i="108"/>
  <c r="D322" i="108"/>
  <c r="E322" i="108"/>
  <c r="F322" i="108"/>
  <c r="G322" i="108"/>
  <c r="H322" i="108"/>
  <c r="I322" i="108"/>
  <c r="J322" i="108"/>
  <c r="K322" i="108"/>
  <c r="L322" i="108"/>
  <c r="M322" i="108"/>
  <c r="N322" i="108"/>
  <c r="O322" i="108"/>
  <c r="P322" i="108"/>
  <c r="Q322" i="108"/>
  <c r="R322" i="108"/>
  <c r="S322" i="108"/>
  <c r="T322" i="108"/>
  <c r="U322" i="108"/>
  <c r="V322" i="108"/>
  <c r="W322" i="108"/>
  <c r="V26" i="67" s="1"/>
  <c r="Y53" i="69" l="1"/>
  <c r="C26" i="143"/>
  <c r="D26" i="143"/>
  <c r="E26" i="143"/>
  <c r="F26" i="143"/>
  <c r="G26" i="143"/>
  <c r="H26" i="143"/>
  <c r="I26" i="143"/>
  <c r="J26" i="143"/>
  <c r="K26" i="143"/>
  <c r="L26" i="143"/>
  <c r="M26" i="143"/>
  <c r="N26" i="143"/>
  <c r="O26" i="143"/>
  <c r="P26" i="143"/>
  <c r="Q26" i="143"/>
  <c r="O12" i="33" l="1"/>
  <c r="O13" i="33"/>
  <c r="O14" i="33"/>
  <c r="O15" i="33"/>
  <c r="O16" i="33"/>
  <c r="O17" i="33"/>
  <c r="O5" i="33"/>
  <c r="O6" i="33"/>
  <c r="O7" i="33"/>
  <c r="O8" i="33"/>
  <c r="O9" i="33"/>
  <c r="O10" i="33"/>
  <c r="O11" i="33"/>
  <c r="P11" i="33"/>
  <c r="D66" i="33" l="1"/>
  <c r="C27" i="143" l="1"/>
  <c r="D27" i="143"/>
  <c r="E27" i="143"/>
  <c r="F27" i="143"/>
  <c r="G27" i="143"/>
  <c r="H27" i="143"/>
  <c r="I27" i="143"/>
  <c r="J27" i="143"/>
  <c r="K27" i="143"/>
  <c r="L27" i="143"/>
  <c r="M27" i="143"/>
  <c r="N27" i="143"/>
  <c r="O27" i="143"/>
  <c r="P27" i="143"/>
  <c r="Q27" i="143"/>
  <c r="C28" i="143"/>
  <c r="D28" i="143"/>
  <c r="E28" i="143"/>
  <c r="F28" i="143"/>
  <c r="G28" i="143"/>
  <c r="H28" i="143"/>
  <c r="I28" i="143"/>
  <c r="J28" i="143"/>
  <c r="K28" i="143"/>
  <c r="L28" i="143"/>
  <c r="M28" i="143"/>
  <c r="N28" i="143"/>
  <c r="O28" i="143"/>
  <c r="P28" i="143"/>
  <c r="Q28" i="143"/>
  <c r="C29" i="143"/>
  <c r="D29" i="143"/>
  <c r="E29" i="143"/>
  <c r="F29" i="143"/>
  <c r="G29" i="143"/>
  <c r="H29" i="143"/>
  <c r="I29" i="143"/>
  <c r="J29" i="143"/>
  <c r="K29" i="143"/>
  <c r="L29" i="143"/>
  <c r="M29" i="143"/>
  <c r="N29" i="143"/>
  <c r="O29" i="143"/>
  <c r="P29" i="143"/>
  <c r="Q29" i="143"/>
  <c r="C30" i="143"/>
  <c r="D30" i="143"/>
  <c r="E30" i="143"/>
  <c r="F30" i="143"/>
  <c r="G30" i="143"/>
  <c r="H30" i="143"/>
  <c r="I30" i="143"/>
  <c r="J30" i="143"/>
  <c r="K30" i="143"/>
  <c r="L30" i="143"/>
  <c r="M30" i="143"/>
  <c r="N30" i="143"/>
  <c r="O30" i="143"/>
  <c r="P30" i="143"/>
  <c r="Q30" i="143"/>
  <c r="C31" i="143"/>
  <c r="D31" i="143"/>
  <c r="E31" i="143"/>
  <c r="F31" i="143"/>
  <c r="G31" i="143"/>
  <c r="H31" i="143"/>
  <c r="I31" i="143"/>
  <c r="J31" i="143"/>
  <c r="K31" i="143"/>
  <c r="L31" i="143"/>
  <c r="M31" i="143"/>
  <c r="N31" i="143"/>
  <c r="O31" i="143"/>
  <c r="P31" i="143"/>
  <c r="Q31" i="143"/>
  <c r="C32" i="143"/>
  <c r="D32" i="143"/>
  <c r="E32" i="143"/>
  <c r="F32" i="143"/>
  <c r="G32" i="143"/>
  <c r="H32" i="143"/>
  <c r="I32" i="143"/>
  <c r="J32" i="143"/>
  <c r="K32" i="143"/>
  <c r="L32" i="143"/>
  <c r="M32" i="143"/>
  <c r="N32" i="143"/>
  <c r="O32" i="143"/>
  <c r="P32" i="143"/>
  <c r="Q32" i="143"/>
  <c r="AI10" i="33" l="1"/>
  <c r="AI11" i="33"/>
  <c r="AI12" i="33"/>
  <c r="AI13" i="33"/>
  <c r="AI14" i="33"/>
  <c r="AI15" i="33"/>
  <c r="C354" i="108" l="1"/>
  <c r="D354" i="108"/>
  <c r="E354" i="108"/>
  <c r="F354" i="108"/>
  <c r="G354" i="108"/>
  <c r="H354" i="108"/>
  <c r="I354" i="108"/>
  <c r="J354" i="108"/>
  <c r="K354" i="108"/>
  <c r="L354" i="108"/>
  <c r="M354" i="108"/>
  <c r="N354" i="108"/>
  <c r="O354" i="108"/>
  <c r="P354" i="108"/>
  <c r="Q354" i="108"/>
  <c r="R354" i="108"/>
  <c r="S354" i="108"/>
  <c r="T354" i="108"/>
  <c r="U354" i="108"/>
  <c r="V354" i="108"/>
  <c r="U34" i="67" s="1"/>
  <c r="W354" i="108"/>
  <c r="V34" i="67" s="1"/>
  <c r="X354" i="108"/>
  <c r="W34" i="67" s="1"/>
  <c r="R12" i="122" l="1"/>
  <c r="R13" i="122"/>
  <c r="R14" i="122"/>
  <c r="R15" i="122"/>
  <c r="R16" i="122"/>
  <c r="R17" i="122"/>
  <c r="P12" i="122"/>
  <c r="P13" i="122"/>
  <c r="P14" i="122"/>
  <c r="P15" i="122"/>
  <c r="P16" i="122"/>
  <c r="P17" i="122"/>
  <c r="N12" i="122"/>
  <c r="N13" i="122"/>
  <c r="N14" i="122"/>
  <c r="N15" i="122"/>
  <c r="O16" i="122" s="1"/>
  <c r="N16" i="122"/>
  <c r="N17" i="122"/>
  <c r="L12" i="122"/>
  <c r="L13" i="122"/>
  <c r="L14" i="122"/>
  <c r="L15" i="122"/>
  <c r="L16" i="122"/>
  <c r="L17" i="122"/>
  <c r="L18" i="122"/>
  <c r="D8" i="107"/>
  <c r="E8" i="107"/>
  <c r="F8" i="107"/>
  <c r="G8" i="107"/>
  <c r="H8" i="107"/>
  <c r="D9" i="107"/>
  <c r="E9" i="107"/>
  <c r="F9" i="107"/>
  <c r="G9" i="107"/>
  <c r="H9" i="107"/>
  <c r="D10" i="107"/>
  <c r="E10" i="107"/>
  <c r="F10" i="107"/>
  <c r="G10" i="107"/>
  <c r="H10" i="107"/>
  <c r="D11" i="107"/>
  <c r="E11" i="107"/>
  <c r="F11" i="107"/>
  <c r="G11" i="107"/>
  <c r="H11" i="107"/>
  <c r="D12" i="107"/>
  <c r="E12" i="107"/>
  <c r="F12" i="107"/>
  <c r="G12" i="107"/>
  <c r="H12" i="107"/>
  <c r="D13" i="107"/>
  <c r="E13" i="107"/>
  <c r="F13" i="107"/>
  <c r="G13" i="107"/>
  <c r="H13" i="107"/>
  <c r="D14" i="107"/>
  <c r="E14" i="107"/>
  <c r="F14" i="107"/>
  <c r="G14" i="107"/>
  <c r="H14" i="107"/>
  <c r="D15" i="107"/>
  <c r="E15" i="107"/>
  <c r="F15" i="107"/>
  <c r="G15" i="107"/>
  <c r="H15" i="107"/>
  <c r="D16" i="107"/>
  <c r="E16" i="107"/>
  <c r="F16" i="107"/>
  <c r="G16" i="107"/>
  <c r="H16" i="107"/>
  <c r="D17" i="107"/>
  <c r="E17" i="107"/>
  <c r="F17" i="107"/>
  <c r="G17" i="107"/>
  <c r="H17" i="107"/>
  <c r="D18" i="107"/>
  <c r="E18" i="107"/>
  <c r="F18" i="107"/>
  <c r="G18" i="107"/>
  <c r="H18" i="107"/>
  <c r="D19" i="107"/>
  <c r="E19" i="107"/>
  <c r="F19" i="107"/>
  <c r="G19" i="107"/>
  <c r="H19" i="107"/>
  <c r="D20" i="107"/>
  <c r="E20" i="107"/>
  <c r="F20" i="107"/>
  <c r="G20" i="107"/>
  <c r="H20" i="107"/>
  <c r="D21" i="107"/>
  <c r="E21" i="107"/>
  <c r="F21" i="107"/>
  <c r="G21" i="107"/>
  <c r="H21" i="107"/>
  <c r="D22" i="107"/>
  <c r="E22" i="107"/>
  <c r="F22" i="107"/>
  <c r="G22" i="107"/>
  <c r="H22" i="107"/>
  <c r="D23" i="107"/>
  <c r="E23" i="107"/>
  <c r="F23" i="107"/>
  <c r="G23" i="107"/>
  <c r="H23" i="107"/>
  <c r="D24" i="107"/>
  <c r="E24" i="107"/>
  <c r="F24" i="107"/>
  <c r="G24" i="107"/>
  <c r="H24" i="107"/>
  <c r="D25" i="107"/>
  <c r="E25" i="107"/>
  <c r="F25" i="107"/>
  <c r="G25" i="107"/>
  <c r="H25" i="107"/>
  <c r="D26" i="107"/>
  <c r="E26" i="107"/>
  <c r="F26" i="107"/>
  <c r="G26" i="107"/>
  <c r="H26" i="107"/>
  <c r="D27" i="107"/>
  <c r="E27" i="107"/>
  <c r="F27" i="107"/>
  <c r="G27" i="107"/>
  <c r="H27" i="107"/>
  <c r="D28" i="107"/>
  <c r="E28" i="107"/>
  <c r="F28" i="107"/>
  <c r="G28" i="107"/>
  <c r="H28" i="107"/>
  <c r="D29" i="107"/>
  <c r="E29" i="107"/>
  <c r="F29" i="107"/>
  <c r="G29" i="107"/>
  <c r="H29" i="107"/>
  <c r="D30" i="107"/>
  <c r="E30" i="107"/>
  <c r="F30" i="107"/>
  <c r="G30" i="107"/>
  <c r="H30" i="107"/>
  <c r="D31" i="107"/>
  <c r="E31" i="107"/>
  <c r="F31" i="107"/>
  <c r="G31" i="107"/>
  <c r="H31" i="107"/>
  <c r="D32" i="107"/>
  <c r="E32" i="107"/>
  <c r="F32" i="107"/>
  <c r="G32" i="107"/>
  <c r="H32" i="107"/>
  <c r="D33" i="107"/>
  <c r="E33" i="107"/>
  <c r="F33" i="107"/>
  <c r="G33" i="107"/>
  <c r="H33" i="107"/>
  <c r="D34" i="107"/>
  <c r="E34" i="107"/>
  <c r="F34" i="107"/>
  <c r="G34" i="107"/>
  <c r="H34" i="107"/>
  <c r="D35" i="107"/>
  <c r="E35" i="107"/>
  <c r="F35" i="107"/>
  <c r="G35" i="107"/>
  <c r="H35" i="107"/>
  <c r="D36" i="107"/>
  <c r="E36" i="107"/>
  <c r="F36" i="107"/>
  <c r="G36" i="107"/>
  <c r="H36" i="107"/>
  <c r="D37" i="107"/>
  <c r="E37" i="107"/>
  <c r="F37" i="107"/>
  <c r="G37" i="107"/>
  <c r="H37" i="107"/>
  <c r="D38" i="107"/>
  <c r="E38" i="107"/>
  <c r="F38" i="107"/>
  <c r="G38" i="107"/>
  <c r="H38" i="107"/>
  <c r="C9" i="107"/>
  <c r="C10" i="107"/>
  <c r="C11" i="107"/>
  <c r="C12" i="107"/>
  <c r="C13" i="107"/>
  <c r="C14" i="107"/>
  <c r="C15" i="107"/>
  <c r="C16" i="107"/>
  <c r="C17" i="107"/>
  <c r="C18" i="107"/>
  <c r="C19" i="107"/>
  <c r="C20" i="107"/>
  <c r="C21" i="107"/>
  <c r="C22" i="107"/>
  <c r="C23" i="107"/>
  <c r="C24" i="107"/>
  <c r="C25" i="107"/>
  <c r="C26" i="107"/>
  <c r="C27" i="107"/>
  <c r="C28" i="107"/>
  <c r="C29" i="107"/>
  <c r="C30" i="107"/>
  <c r="C31" i="107"/>
  <c r="C32" i="107"/>
  <c r="C33" i="107"/>
  <c r="C34" i="107"/>
  <c r="C35" i="107"/>
  <c r="C36" i="107"/>
  <c r="C37" i="107"/>
  <c r="C38" i="107"/>
  <c r="C8" i="107"/>
  <c r="D8" i="106"/>
  <c r="E8" i="106"/>
  <c r="F8" i="106"/>
  <c r="G8" i="106"/>
  <c r="H8" i="106"/>
  <c r="D9" i="106"/>
  <c r="E9" i="106"/>
  <c r="F9" i="106"/>
  <c r="G9" i="106"/>
  <c r="H9" i="106"/>
  <c r="D10" i="106"/>
  <c r="E10" i="106"/>
  <c r="F10" i="106"/>
  <c r="G10" i="106"/>
  <c r="H10" i="106"/>
  <c r="D11" i="106"/>
  <c r="E11" i="106"/>
  <c r="F11" i="106"/>
  <c r="G11" i="106"/>
  <c r="H11" i="106"/>
  <c r="D12" i="106"/>
  <c r="E12" i="106"/>
  <c r="F12" i="106"/>
  <c r="G12" i="106"/>
  <c r="H12" i="106"/>
  <c r="D13" i="106"/>
  <c r="E13" i="106"/>
  <c r="F13" i="106"/>
  <c r="G13" i="106"/>
  <c r="H13" i="106"/>
  <c r="D14" i="106"/>
  <c r="E14" i="106"/>
  <c r="F14" i="106"/>
  <c r="G14" i="106"/>
  <c r="H14" i="106"/>
  <c r="D15" i="106"/>
  <c r="E15" i="106"/>
  <c r="F15" i="106"/>
  <c r="G15" i="106"/>
  <c r="H15" i="106"/>
  <c r="D16" i="106"/>
  <c r="E16" i="106"/>
  <c r="F16" i="106"/>
  <c r="G16" i="106"/>
  <c r="H16" i="106"/>
  <c r="D17" i="106"/>
  <c r="E17" i="106"/>
  <c r="F17" i="106"/>
  <c r="G17" i="106"/>
  <c r="H17" i="106"/>
  <c r="D18" i="106"/>
  <c r="E18" i="106"/>
  <c r="F18" i="106"/>
  <c r="G18" i="106"/>
  <c r="H18" i="106"/>
  <c r="D19" i="106"/>
  <c r="E19" i="106"/>
  <c r="F19" i="106"/>
  <c r="G19" i="106"/>
  <c r="H19" i="106"/>
  <c r="D20" i="106"/>
  <c r="E20" i="106"/>
  <c r="F20" i="106"/>
  <c r="G20" i="106"/>
  <c r="H20" i="106"/>
  <c r="D21" i="106"/>
  <c r="E21" i="106"/>
  <c r="F21" i="106"/>
  <c r="G21" i="106"/>
  <c r="H21" i="106"/>
  <c r="D22" i="106"/>
  <c r="E22" i="106"/>
  <c r="F22" i="106"/>
  <c r="G22" i="106"/>
  <c r="H22" i="106"/>
  <c r="D23" i="106"/>
  <c r="E23" i="106"/>
  <c r="F23" i="106"/>
  <c r="G23" i="106"/>
  <c r="H23" i="106"/>
  <c r="D24" i="106"/>
  <c r="E24" i="106"/>
  <c r="F24" i="106"/>
  <c r="G24" i="106"/>
  <c r="H24" i="106"/>
  <c r="D25" i="106"/>
  <c r="E25" i="106"/>
  <c r="F25" i="106"/>
  <c r="G25" i="106"/>
  <c r="H25" i="106"/>
  <c r="D26" i="106"/>
  <c r="E26" i="106"/>
  <c r="F26" i="106"/>
  <c r="G26" i="106"/>
  <c r="H26" i="106"/>
  <c r="D27" i="106"/>
  <c r="E27" i="106"/>
  <c r="F27" i="106"/>
  <c r="G27" i="106"/>
  <c r="H27" i="106"/>
  <c r="D28" i="106"/>
  <c r="E28" i="106"/>
  <c r="F28" i="106"/>
  <c r="G28" i="106"/>
  <c r="H28" i="106"/>
  <c r="D29" i="106"/>
  <c r="E29" i="106"/>
  <c r="F29" i="106"/>
  <c r="G29" i="106"/>
  <c r="H29" i="106"/>
  <c r="D30" i="106"/>
  <c r="E30" i="106"/>
  <c r="F30" i="106"/>
  <c r="G30" i="106"/>
  <c r="H30" i="106"/>
  <c r="D31" i="106"/>
  <c r="E31" i="106"/>
  <c r="F31" i="106"/>
  <c r="G31" i="106"/>
  <c r="H31" i="106"/>
  <c r="D32" i="106"/>
  <c r="E32" i="106"/>
  <c r="F32" i="106"/>
  <c r="G32" i="106"/>
  <c r="H32" i="106"/>
  <c r="D33" i="106"/>
  <c r="E33" i="106"/>
  <c r="F33" i="106"/>
  <c r="G33" i="106"/>
  <c r="H33" i="106"/>
  <c r="D34" i="106"/>
  <c r="E34" i="106"/>
  <c r="F34" i="106"/>
  <c r="G34" i="106"/>
  <c r="H34" i="106"/>
  <c r="D35" i="106"/>
  <c r="E35" i="106"/>
  <c r="F35" i="106"/>
  <c r="G35" i="106"/>
  <c r="H35" i="106"/>
  <c r="D36" i="106"/>
  <c r="E36" i="106"/>
  <c r="F36" i="106"/>
  <c r="G36" i="106"/>
  <c r="H36" i="106"/>
  <c r="D37" i="106"/>
  <c r="E37" i="106"/>
  <c r="F37" i="106"/>
  <c r="G37" i="106"/>
  <c r="H37" i="106"/>
  <c r="D38" i="106"/>
  <c r="E38" i="106"/>
  <c r="F38" i="106"/>
  <c r="G38" i="106"/>
  <c r="H38" i="106"/>
  <c r="C9" i="106"/>
  <c r="C10" i="106"/>
  <c r="C11" i="106"/>
  <c r="C12" i="106"/>
  <c r="C13" i="106"/>
  <c r="C14" i="106"/>
  <c r="C15" i="106"/>
  <c r="C16" i="106"/>
  <c r="C17" i="106"/>
  <c r="C18" i="106"/>
  <c r="C19" i="106"/>
  <c r="C20" i="106"/>
  <c r="C21" i="106"/>
  <c r="C22" i="106"/>
  <c r="C23" i="106"/>
  <c r="C24" i="106"/>
  <c r="C25" i="106"/>
  <c r="C26" i="106"/>
  <c r="C27" i="106"/>
  <c r="C28" i="106"/>
  <c r="C29" i="106"/>
  <c r="C30" i="106"/>
  <c r="C31" i="106"/>
  <c r="C32" i="106"/>
  <c r="C33" i="106"/>
  <c r="C34" i="106"/>
  <c r="C35" i="106"/>
  <c r="C36" i="106"/>
  <c r="C37" i="106"/>
  <c r="C38" i="106"/>
  <c r="C8" i="106"/>
  <c r="O39" i="101"/>
  <c r="D8" i="99"/>
  <c r="E8" i="99"/>
  <c r="F8" i="99"/>
  <c r="G8" i="99"/>
  <c r="H8" i="99"/>
  <c r="D9" i="99"/>
  <c r="E9" i="99"/>
  <c r="F9" i="99"/>
  <c r="G9" i="99"/>
  <c r="H9" i="99"/>
  <c r="D10" i="99"/>
  <c r="E10" i="99"/>
  <c r="F10" i="99"/>
  <c r="G10" i="99"/>
  <c r="H10" i="99"/>
  <c r="D11" i="99"/>
  <c r="E11" i="99"/>
  <c r="F11" i="99"/>
  <c r="G11" i="99"/>
  <c r="H11" i="99"/>
  <c r="D12" i="99"/>
  <c r="E12" i="99"/>
  <c r="F12" i="99"/>
  <c r="G12" i="99"/>
  <c r="H12" i="99"/>
  <c r="D13" i="99"/>
  <c r="E13" i="99"/>
  <c r="F13" i="99"/>
  <c r="G13" i="99"/>
  <c r="H13" i="99"/>
  <c r="D14" i="99"/>
  <c r="E14" i="99"/>
  <c r="F14" i="99"/>
  <c r="G14" i="99"/>
  <c r="H14" i="99"/>
  <c r="D15" i="99"/>
  <c r="E15" i="99"/>
  <c r="F15" i="99"/>
  <c r="G15" i="99"/>
  <c r="H15" i="99"/>
  <c r="D16" i="99"/>
  <c r="E16" i="99"/>
  <c r="F16" i="99"/>
  <c r="G16" i="99"/>
  <c r="H16" i="99"/>
  <c r="D17" i="99"/>
  <c r="E17" i="99"/>
  <c r="F17" i="99"/>
  <c r="G17" i="99"/>
  <c r="H17" i="99"/>
  <c r="D18" i="99"/>
  <c r="E18" i="99"/>
  <c r="F18" i="99"/>
  <c r="G18" i="99"/>
  <c r="H18" i="99"/>
  <c r="D19" i="99"/>
  <c r="E19" i="99"/>
  <c r="F19" i="99"/>
  <c r="G19" i="99"/>
  <c r="H19" i="99"/>
  <c r="D20" i="99"/>
  <c r="E20" i="99"/>
  <c r="F20" i="99"/>
  <c r="G20" i="99"/>
  <c r="H20" i="99"/>
  <c r="D21" i="99"/>
  <c r="E21" i="99"/>
  <c r="F21" i="99"/>
  <c r="G21" i="99"/>
  <c r="H21" i="99"/>
  <c r="D22" i="99"/>
  <c r="E22" i="99"/>
  <c r="F22" i="99"/>
  <c r="G22" i="99"/>
  <c r="H22" i="99"/>
  <c r="D23" i="99"/>
  <c r="E23" i="99"/>
  <c r="F23" i="99"/>
  <c r="G23" i="99"/>
  <c r="H23" i="99"/>
  <c r="D24" i="99"/>
  <c r="E24" i="99"/>
  <c r="F24" i="99"/>
  <c r="G24" i="99"/>
  <c r="H24" i="99"/>
  <c r="D25" i="99"/>
  <c r="E25" i="99"/>
  <c r="F25" i="99"/>
  <c r="G25" i="99"/>
  <c r="H25" i="99"/>
  <c r="D26" i="99"/>
  <c r="E26" i="99"/>
  <c r="F26" i="99"/>
  <c r="G26" i="99"/>
  <c r="H26" i="99"/>
  <c r="D27" i="99"/>
  <c r="E27" i="99"/>
  <c r="F27" i="99"/>
  <c r="G27" i="99"/>
  <c r="H27" i="99"/>
  <c r="D28" i="99"/>
  <c r="E28" i="99"/>
  <c r="F28" i="99"/>
  <c r="G28" i="99"/>
  <c r="H28" i="99"/>
  <c r="D29" i="99"/>
  <c r="E29" i="99"/>
  <c r="F29" i="99"/>
  <c r="G29" i="99"/>
  <c r="H29" i="99"/>
  <c r="D30" i="99"/>
  <c r="E30" i="99"/>
  <c r="F30" i="99"/>
  <c r="G30" i="99"/>
  <c r="H30" i="99"/>
  <c r="D31" i="99"/>
  <c r="E31" i="99"/>
  <c r="F31" i="99"/>
  <c r="G31" i="99"/>
  <c r="H31" i="99"/>
  <c r="D32" i="99"/>
  <c r="E32" i="99"/>
  <c r="F32" i="99"/>
  <c r="G32" i="99"/>
  <c r="H32" i="99"/>
  <c r="D33" i="99"/>
  <c r="E33" i="99"/>
  <c r="F33" i="99"/>
  <c r="G33" i="99"/>
  <c r="H33" i="99"/>
  <c r="D34" i="99"/>
  <c r="E34" i="99"/>
  <c r="F34" i="99"/>
  <c r="G34" i="99"/>
  <c r="H34" i="99"/>
  <c r="D35" i="99"/>
  <c r="E35" i="99"/>
  <c r="F35" i="99"/>
  <c r="G35" i="99"/>
  <c r="H35" i="99"/>
  <c r="D36" i="99"/>
  <c r="E36" i="99"/>
  <c r="F36" i="99"/>
  <c r="G36" i="99"/>
  <c r="H36" i="99"/>
  <c r="D37" i="99"/>
  <c r="E37" i="99"/>
  <c r="F37" i="99"/>
  <c r="G37" i="99"/>
  <c r="H37" i="99"/>
  <c r="D38" i="99"/>
  <c r="E38" i="99"/>
  <c r="F38" i="99"/>
  <c r="G38" i="99"/>
  <c r="H38" i="99"/>
  <c r="C9" i="99"/>
  <c r="C10" i="99"/>
  <c r="C11" i="99"/>
  <c r="C12" i="99"/>
  <c r="C13" i="99"/>
  <c r="C14" i="99"/>
  <c r="C15" i="99"/>
  <c r="C16" i="99"/>
  <c r="C17" i="99"/>
  <c r="C18" i="99"/>
  <c r="C19" i="99"/>
  <c r="C20" i="99"/>
  <c r="C21" i="99"/>
  <c r="C22" i="99"/>
  <c r="C23" i="99"/>
  <c r="C24" i="99"/>
  <c r="C25" i="99"/>
  <c r="C26" i="99"/>
  <c r="C27" i="99"/>
  <c r="C28" i="99"/>
  <c r="C29" i="99"/>
  <c r="C30" i="99"/>
  <c r="C31" i="99"/>
  <c r="C32" i="99"/>
  <c r="C33" i="99"/>
  <c r="C34" i="99"/>
  <c r="C35" i="99"/>
  <c r="C36" i="99"/>
  <c r="C37" i="99"/>
  <c r="C38" i="99"/>
  <c r="C8" i="99"/>
  <c r="D8" i="92"/>
  <c r="E8" i="92"/>
  <c r="F8" i="92"/>
  <c r="G8" i="92"/>
  <c r="H8" i="92"/>
  <c r="D9" i="92"/>
  <c r="E9" i="92"/>
  <c r="F9" i="92"/>
  <c r="G9" i="92"/>
  <c r="H9" i="92"/>
  <c r="D10" i="92"/>
  <c r="E10" i="92"/>
  <c r="F10" i="92"/>
  <c r="G10" i="92"/>
  <c r="H10" i="92"/>
  <c r="D11" i="92"/>
  <c r="E11" i="92"/>
  <c r="F11" i="92"/>
  <c r="G11" i="92"/>
  <c r="H11" i="92"/>
  <c r="D12" i="92"/>
  <c r="E12" i="92"/>
  <c r="F12" i="92"/>
  <c r="G12" i="92"/>
  <c r="H12" i="92"/>
  <c r="D13" i="92"/>
  <c r="E13" i="92"/>
  <c r="F13" i="92"/>
  <c r="G13" i="92"/>
  <c r="H13" i="92"/>
  <c r="D14" i="92"/>
  <c r="E14" i="92"/>
  <c r="F14" i="92"/>
  <c r="G14" i="92"/>
  <c r="H14" i="92"/>
  <c r="D15" i="92"/>
  <c r="E15" i="92"/>
  <c r="F15" i="92"/>
  <c r="G15" i="92"/>
  <c r="H15" i="92"/>
  <c r="D16" i="92"/>
  <c r="E16" i="92"/>
  <c r="F16" i="92"/>
  <c r="G16" i="92"/>
  <c r="H16" i="92"/>
  <c r="D17" i="92"/>
  <c r="E17" i="92"/>
  <c r="F17" i="92"/>
  <c r="G17" i="92"/>
  <c r="H17" i="92"/>
  <c r="D18" i="92"/>
  <c r="E18" i="92"/>
  <c r="F18" i="92"/>
  <c r="G18" i="92"/>
  <c r="H18" i="92"/>
  <c r="D19" i="92"/>
  <c r="E19" i="92"/>
  <c r="F19" i="92"/>
  <c r="G19" i="92"/>
  <c r="H19" i="92"/>
  <c r="D20" i="92"/>
  <c r="E20" i="92"/>
  <c r="F20" i="92"/>
  <c r="G20" i="92"/>
  <c r="H20" i="92"/>
  <c r="D21" i="92"/>
  <c r="E21" i="92"/>
  <c r="F21" i="92"/>
  <c r="G21" i="92"/>
  <c r="H21" i="92"/>
  <c r="D22" i="92"/>
  <c r="E22" i="92"/>
  <c r="F22" i="92"/>
  <c r="G22" i="92"/>
  <c r="H22" i="92"/>
  <c r="D23" i="92"/>
  <c r="E23" i="92"/>
  <c r="F23" i="92"/>
  <c r="G23" i="92"/>
  <c r="H23" i="92"/>
  <c r="D24" i="92"/>
  <c r="E24" i="92"/>
  <c r="F24" i="92"/>
  <c r="G24" i="92"/>
  <c r="H24" i="92"/>
  <c r="D25" i="92"/>
  <c r="E25" i="92"/>
  <c r="F25" i="92"/>
  <c r="G25" i="92"/>
  <c r="H25" i="92"/>
  <c r="D26" i="92"/>
  <c r="E26" i="92"/>
  <c r="F26" i="92"/>
  <c r="G26" i="92"/>
  <c r="H26" i="92"/>
  <c r="D27" i="92"/>
  <c r="E27" i="92"/>
  <c r="F27" i="92"/>
  <c r="G27" i="92"/>
  <c r="H27" i="92"/>
  <c r="D28" i="92"/>
  <c r="E28" i="92"/>
  <c r="F28" i="92"/>
  <c r="G28" i="92"/>
  <c r="H28" i="92"/>
  <c r="D29" i="92"/>
  <c r="E29" i="92"/>
  <c r="F29" i="92"/>
  <c r="G29" i="92"/>
  <c r="H29" i="92"/>
  <c r="D30" i="92"/>
  <c r="E30" i="92"/>
  <c r="F30" i="92"/>
  <c r="G30" i="92"/>
  <c r="H30" i="92"/>
  <c r="D31" i="92"/>
  <c r="E31" i="92"/>
  <c r="F31" i="92"/>
  <c r="G31" i="92"/>
  <c r="H31" i="92"/>
  <c r="D32" i="92"/>
  <c r="E32" i="92"/>
  <c r="F32" i="92"/>
  <c r="G32" i="92"/>
  <c r="H32" i="92"/>
  <c r="D33" i="92"/>
  <c r="E33" i="92"/>
  <c r="F33" i="92"/>
  <c r="G33" i="92"/>
  <c r="H33" i="92"/>
  <c r="D34" i="92"/>
  <c r="E34" i="92"/>
  <c r="F34" i="92"/>
  <c r="G34" i="92"/>
  <c r="H34" i="92"/>
  <c r="D35" i="92"/>
  <c r="E35" i="92"/>
  <c r="F35" i="92"/>
  <c r="G35" i="92"/>
  <c r="H35" i="92"/>
  <c r="D36" i="92"/>
  <c r="E36" i="92"/>
  <c r="F36" i="92"/>
  <c r="G36" i="92"/>
  <c r="H36" i="92"/>
  <c r="D37" i="92"/>
  <c r="E37" i="92"/>
  <c r="F37" i="92"/>
  <c r="G37" i="92"/>
  <c r="H37" i="92"/>
  <c r="D38" i="92"/>
  <c r="E38" i="92"/>
  <c r="F38" i="92"/>
  <c r="G38" i="92"/>
  <c r="H38" i="92"/>
  <c r="C9" i="92"/>
  <c r="C10" i="92"/>
  <c r="C11" i="92"/>
  <c r="C12" i="92"/>
  <c r="C13" i="92"/>
  <c r="C14" i="92"/>
  <c r="C15" i="92"/>
  <c r="C16" i="92"/>
  <c r="C17" i="92"/>
  <c r="C18" i="92"/>
  <c r="C19" i="92"/>
  <c r="C20" i="92"/>
  <c r="C21" i="92"/>
  <c r="C22" i="92"/>
  <c r="C23" i="92"/>
  <c r="C24" i="92"/>
  <c r="C25" i="92"/>
  <c r="C26" i="92"/>
  <c r="C27" i="92"/>
  <c r="C28" i="92"/>
  <c r="C29" i="92"/>
  <c r="C30" i="92"/>
  <c r="C31" i="92"/>
  <c r="C32" i="92"/>
  <c r="C33" i="92"/>
  <c r="C34" i="92"/>
  <c r="C35" i="92"/>
  <c r="C36" i="92"/>
  <c r="C37" i="92"/>
  <c r="C38" i="92"/>
  <c r="C8" i="92"/>
  <c r="N8" i="93"/>
  <c r="O8" i="93"/>
  <c r="P8" i="93"/>
  <c r="Q8" i="93"/>
  <c r="N9" i="93"/>
  <c r="O9" i="93"/>
  <c r="P9" i="93"/>
  <c r="Q9" i="93"/>
  <c r="N10" i="93"/>
  <c r="O10" i="93"/>
  <c r="P10" i="93"/>
  <c r="Q10" i="93"/>
  <c r="N11" i="93"/>
  <c r="O11" i="93"/>
  <c r="P11" i="93"/>
  <c r="Q11" i="93"/>
  <c r="N12" i="93"/>
  <c r="O12" i="93"/>
  <c r="P12" i="93"/>
  <c r="Q12" i="93"/>
  <c r="N13" i="93"/>
  <c r="O13" i="93"/>
  <c r="P13" i="93"/>
  <c r="Q13" i="93"/>
  <c r="N14" i="93"/>
  <c r="O14" i="93"/>
  <c r="P14" i="93"/>
  <c r="Q14" i="93"/>
  <c r="N15" i="93"/>
  <c r="O15" i="93"/>
  <c r="P15" i="93"/>
  <c r="Q15" i="93"/>
  <c r="N16" i="93"/>
  <c r="O16" i="93"/>
  <c r="P16" i="93"/>
  <c r="Q16" i="93"/>
  <c r="N17" i="93"/>
  <c r="O17" i="93"/>
  <c r="P17" i="93"/>
  <c r="Q17" i="93"/>
  <c r="N18" i="93"/>
  <c r="O18" i="93"/>
  <c r="P18" i="93"/>
  <c r="Q18" i="93"/>
  <c r="N19" i="93"/>
  <c r="O19" i="93"/>
  <c r="P19" i="93"/>
  <c r="Q19" i="93"/>
  <c r="N20" i="93"/>
  <c r="O20" i="93"/>
  <c r="P20" i="93"/>
  <c r="Q20" i="93"/>
  <c r="N21" i="93"/>
  <c r="O21" i="93"/>
  <c r="P21" i="93"/>
  <c r="Q21" i="93"/>
  <c r="N22" i="93"/>
  <c r="O22" i="93"/>
  <c r="P22" i="93"/>
  <c r="Q22" i="93"/>
  <c r="N23" i="93"/>
  <c r="O23" i="93"/>
  <c r="P23" i="93"/>
  <c r="Q23" i="93"/>
  <c r="N24" i="93"/>
  <c r="O24" i="93"/>
  <c r="P24" i="93"/>
  <c r="Q24" i="93"/>
  <c r="N25" i="93"/>
  <c r="O25" i="93"/>
  <c r="P25" i="93"/>
  <c r="Q25" i="93"/>
  <c r="N26" i="93"/>
  <c r="O26" i="93"/>
  <c r="P26" i="93"/>
  <c r="Q26" i="93"/>
  <c r="N27" i="93"/>
  <c r="O27" i="93"/>
  <c r="P27" i="93"/>
  <c r="Q27" i="93"/>
  <c r="N28" i="93"/>
  <c r="O28" i="93"/>
  <c r="P28" i="93"/>
  <c r="Q28" i="93"/>
  <c r="N29" i="93"/>
  <c r="O29" i="93"/>
  <c r="P29" i="93"/>
  <c r="Q29" i="93"/>
  <c r="N30" i="93"/>
  <c r="O30" i="93"/>
  <c r="P30" i="93"/>
  <c r="Q30" i="93"/>
  <c r="N31" i="93"/>
  <c r="O31" i="93"/>
  <c r="P31" i="93"/>
  <c r="Q31" i="93"/>
  <c r="N32" i="93"/>
  <c r="O32" i="93"/>
  <c r="P32" i="93"/>
  <c r="Q32" i="93"/>
  <c r="N33" i="93"/>
  <c r="O33" i="93"/>
  <c r="P33" i="93"/>
  <c r="Q33" i="93"/>
  <c r="N34" i="93"/>
  <c r="O34" i="93"/>
  <c r="P34" i="93"/>
  <c r="Q34" i="93"/>
  <c r="N35" i="93"/>
  <c r="O35" i="93"/>
  <c r="P35" i="93"/>
  <c r="Q35" i="93"/>
  <c r="N36" i="93"/>
  <c r="O36" i="93"/>
  <c r="P36" i="93"/>
  <c r="Q36" i="93"/>
  <c r="N37" i="93"/>
  <c r="O37" i="93"/>
  <c r="P37" i="93"/>
  <c r="Q37" i="93"/>
  <c r="N38" i="93"/>
  <c r="O38" i="93"/>
  <c r="P38" i="93"/>
  <c r="Q3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8" i="93"/>
  <c r="C98" i="108"/>
  <c r="B17" i="67" s="1"/>
  <c r="D98" i="108"/>
  <c r="C17" i="67" s="1"/>
  <c r="C15" i="67" s="1"/>
  <c r="E98" i="108"/>
  <c r="F98" i="108"/>
  <c r="G98" i="108"/>
  <c r="F17" i="67" s="1"/>
  <c r="F15" i="67" s="1"/>
  <c r="H98" i="108"/>
  <c r="I98" i="108"/>
  <c r="J98" i="108"/>
  <c r="K98" i="108"/>
  <c r="J17" i="67" s="1"/>
  <c r="J15" i="67" s="1"/>
  <c r="L98" i="108"/>
  <c r="M98" i="108"/>
  <c r="N98" i="108"/>
  <c r="O98" i="108"/>
  <c r="N17" i="67" s="1"/>
  <c r="N15" i="67" s="1"/>
  <c r="P98" i="108"/>
  <c r="Q98" i="108"/>
  <c r="R98" i="108"/>
  <c r="S98" i="108"/>
  <c r="R17" i="67" s="1"/>
  <c r="R15" i="67" s="1"/>
  <c r="T98" i="108"/>
  <c r="U98" i="108"/>
  <c r="V98" i="108"/>
  <c r="W98" i="108"/>
  <c r="V17" i="67" s="1"/>
  <c r="V15" i="67" s="1"/>
  <c r="X98" i="108"/>
  <c r="Y98" i="108"/>
  <c r="Y17" i="67"/>
  <c r="C130" i="108"/>
  <c r="B20" i="67" s="1"/>
  <c r="D130" i="108"/>
  <c r="C20" i="67" s="1"/>
  <c r="C18" i="67" s="1"/>
  <c r="E130" i="108"/>
  <c r="D20" i="67" s="1"/>
  <c r="F130" i="108"/>
  <c r="E20" i="67" s="1"/>
  <c r="E18" i="67" s="1"/>
  <c r="G130" i="108"/>
  <c r="F20" i="67" s="1"/>
  <c r="F18" i="67" s="1"/>
  <c r="H130" i="108"/>
  <c r="G20" i="67" s="1"/>
  <c r="G18" i="67" s="1"/>
  <c r="I130" i="108"/>
  <c r="H20" i="67" s="1"/>
  <c r="H18" i="67" s="1"/>
  <c r="J130" i="108"/>
  <c r="I20" i="67" s="1"/>
  <c r="I18" i="67" s="1"/>
  <c r="K130" i="108"/>
  <c r="J20" i="67" s="1"/>
  <c r="J18" i="67" s="1"/>
  <c r="L130" i="108"/>
  <c r="K20" i="67" s="1"/>
  <c r="K18" i="67" s="1"/>
  <c r="M130" i="108"/>
  <c r="L20" i="67" s="1"/>
  <c r="L18" i="67" s="1"/>
  <c r="N130" i="108"/>
  <c r="M20" i="67" s="1"/>
  <c r="M18" i="67" s="1"/>
  <c r="O130" i="108"/>
  <c r="N20" i="67" s="1"/>
  <c r="N18" i="67" s="1"/>
  <c r="P130" i="108"/>
  <c r="O20" i="67" s="1"/>
  <c r="O18" i="67" s="1"/>
  <c r="Q130" i="108"/>
  <c r="P20" i="67" s="1"/>
  <c r="R130" i="108"/>
  <c r="Q20" i="67" s="1"/>
  <c r="Q18" i="67" s="1"/>
  <c r="S130" i="108"/>
  <c r="R20" i="67" s="1"/>
  <c r="R18" i="67" s="1"/>
  <c r="T130" i="108"/>
  <c r="S20" i="67" s="1"/>
  <c r="S18" i="67" s="1"/>
  <c r="U130" i="108"/>
  <c r="T20" i="67" s="1"/>
  <c r="T18" i="67" s="1"/>
  <c r="V130" i="108"/>
  <c r="U20" i="67" s="1"/>
  <c r="U18" i="67" s="1"/>
  <c r="W130" i="108"/>
  <c r="V20" i="67" s="1"/>
  <c r="V18" i="67" s="1"/>
  <c r="X130" i="108"/>
  <c r="Y48" i="69"/>
  <c r="A8" i="101"/>
  <c r="K8" i="101" s="1"/>
  <c r="A9" i="101"/>
  <c r="K9" i="101" s="1"/>
  <c r="A10" i="101"/>
  <c r="K10" i="101" s="1"/>
  <c r="A11" i="101"/>
  <c r="K11" i="101" s="1"/>
  <c r="A12" i="101"/>
  <c r="K12" i="101" s="1"/>
  <c r="A13" i="101"/>
  <c r="K13" i="101" s="1"/>
  <c r="A14" i="101"/>
  <c r="K14" i="101" s="1"/>
  <c r="A15" i="101"/>
  <c r="K15" i="101" s="1"/>
  <c r="A16" i="101"/>
  <c r="K16" i="101" s="1"/>
  <c r="A17" i="101"/>
  <c r="K17" i="101" s="1"/>
  <c r="A18" i="101"/>
  <c r="K18" i="101" s="1"/>
  <c r="A19" i="101"/>
  <c r="K19" i="101" s="1"/>
  <c r="A20" i="101"/>
  <c r="K20" i="101" s="1"/>
  <c r="A21" i="101"/>
  <c r="K21" i="101" s="1"/>
  <c r="A22" i="101"/>
  <c r="K22" i="101" s="1"/>
  <c r="A23" i="101"/>
  <c r="K23" i="101" s="1"/>
  <c r="A24" i="101"/>
  <c r="K24" i="101" s="1"/>
  <c r="A25" i="101"/>
  <c r="K25" i="101" s="1"/>
  <c r="A26" i="101"/>
  <c r="K26" i="101" s="1"/>
  <c r="A27" i="101"/>
  <c r="K27" i="101" s="1"/>
  <c r="A28" i="101"/>
  <c r="K28" i="101" s="1"/>
  <c r="A29" i="101"/>
  <c r="K29" i="101" s="1"/>
  <c r="A30" i="101"/>
  <c r="K30" i="101" s="1"/>
  <c r="A31" i="101"/>
  <c r="K31" i="101" s="1"/>
  <c r="A32" i="101"/>
  <c r="K32" i="101" s="1"/>
  <c r="A33" i="101"/>
  <c r="K33" i="101" s="1"/>
  <c r="A34" i="101"/>
  <c r="K34" i="101" s="1"/>
  <c r="A35" i="101"/>
  <c r="K35" i="101" s="1"/>
  <c r="A36" i="101"/>
  <c r="K36" i="101" s="1"/>
  <c r="A37" i="101"/>
  <c r="K37" i="101" s="1"/>
  <c r="A38" i="101"/>
  <c r="K38" i="101" s="1"/>
  <c r="Q34" i="33"/>
  <c r="A686" i="166"/>
  <c r="A687" i="166" s="1"/>
  <c r="A688" i="166" s="1"/>
  <c r="A689" i="166" s="1"/>
  <c r="A690" i="166"/>
  <c r="A691" i="166" s="1"/>
  <c r="A692" i="166" s="1"/>
  <c r="A693" i="166" s="1"/>
  <c r="A694" i="166" s="1"/>
  <c r="A695" i="166" s="1"/>
  <c r="A696" i="166" s="1"/>
  <c r="A697" i="166" s="1"/>
  <c r="A698" i="166" s="1"/>
  <c r="A699" i="166" s="1"/>
  <c r="A700" i="166" s="1"/>
  <c r="A701" i="166" s="1"/>
  <c r="A702" i="166" s="1"/>
  <c r="A703" i="166" s="1"/>
  <c r="A704" i="166" s="1"/>
  <c r="A705" i="166" s="1"/>
  <c r="A706" i="166" s="1"/>
  <c r="A707" i="166" s="1"/>
  <c r="A708" i="166" s="1"/>
  <c r="A709" i="166" s="1"/>
  <c r="A710" i="166" s="1"/>
  <c r="A711" i="166" s="1"/>
  <c r="A712" i="166" s="1"/>
  <c r="A713" i="166" s="1"/>
  <c r="A714" i="166" s="1"/>
  <c r="A715" i="166" s="1"/>
  <c r="A716" i="166" s="1"/>
  <c r="A717" i="166" s="1"/>
  <c r="A718" i="166" s="1"/>
  <c r="A719" i="166" s="1"/>
  <c r="A720" i="166" s="1"/>
  <c r="A721" i="166" s="1"/>
  <c r="A722" i="166" s="1"/>
  <c r="A723" i="166" s="1"/>
  <c r="A724" i="166" s="1"/>
  <c r="A725" i="166" s="1"/>
  <c r="A726" i="166" s="1"/>
  <c r="A727" i="166" s="1"/>
  <c r="A728" i="166" s="1"/>
  <c r="A729" i="166" s="1"/>
  <c r="A730" i="166" s="1"/>
  <c r="A731" i="166" s="1"/>
  <c r="A732" i="166" s="1"/>
  <c r="A733" i="166" s="1"/>
  <c r="A734" i="166" s="1"/>
  <c r="A735" i="166" s="1"/>
  <c r="A736" i="166" s="1"/>
  <c r="A737" i="166" s="1"/>
  <c r="A738" i="166" s="1"/>
  <c r="A739" i="166" s="1"/>
  <c r="A740" i="166" s="1"/>
  <c r="A741" i="166" s="1"/>
  <c r="A742" i="166" s="1"/>
  <c r="A743" i="166" s="1"/>
  <c r="A744" i="166" s="1"/>
  <c r="A745" i="166" s="1"/>
  <c r="A746" i="166" s="1"/>
  <c r="A747" i="166" s="1"/>
  <c r="A748" i="166" s="1"/>
  <c r="A749" i="166" s="1"/>
  <c r="A750" i="166" s="1"/>
  <c r="A751" i="166" s="1"/>
  <c r="A752" i="166" s="1"/>
  <c r="A753" i="166" s="1"/>
  <c r="A754" i="166" s="1"/>
  <c r="A755" i="166" s="1"/>
  <c r="A756" i="166" s="1"/>
  <c r="A757" i="166" s="1"/>
  <c r="A758" i="166" s="1"/>
  <c r="A759" i="166" s="1"/>
  <c r="A760" i="166" s="1"/>
  <c r="A761" i="166" s="1"/>
  <c r="A762" i="166" s="1"/>
  <c r="A763" i="166" s="1"/>
  <c r="A764" i="166" s="1"/>
  <c r="A765" i="166" s="1"/>
  <c r="A766" i="166" s="1"/>
  <c r="A767" i="166" s="1"/>
  <c r="A768" i="166" s="1"/>
  <c r="A769" i="166" s="1"/>
  <c r="A770" i="166" s="1"/>
  <c r="A771" i="166" s="1"/>
  <c r="A772" i="166" s="1"/>
  <c r="A773" i="166" s="1"/>
  <c r="A774" i="166" s="1"/>
  <c r="A775" i="166" s="1"/>
  <c r="A776" i="166" s="1"/>
  <c r="A777" i="166" s="1"/>
  <c r="A778" i="166" s="1"/>
  <c r="A779" i="166" s="1"/>
  <c r="A780" i="166" s="1"/>
  <c r="A589" i="166"/>
  <c r="A590" i="166" s="1"/>
  <c r="A591" i="166" s="1"/>
  <c r="A592" i="166" s="1"/>
  <c r="A593" i="166" s="1"/>
  <c r="A594" i="166" s="1"/>
  <c r="A595" i="166" s="1"/>
  <c r="A596" i="166" s="1"/>
  <c r="A597" i="166" s="1"/>
  <c r="A598" i="166" s="1"/>
  <c r="A599" i="166" s="1"/>
  <c r="A600" i="166" s="1"/>
  <c r="A601" i="166" s="1"/>
  <c r="A602" i="166" s="1"/>
  <c r="A603" i="166" s="1"/>
  <c r="A604" i="166" s="1"/>
  <c r="A605" i="166" s="1"/>
  <c r="A606" i="166" s="1"/>
  <c r="A607" i="166" s="1"/>
  <c r="A608" i="166" s="1"/>
  <c r="A609" i="166" s="1"/>
  <c r="A610" i="166" s="1"/>
  <c r="A611" i="166" s="1"/>
  <c r="A612" i="166" s="1"/>
  <c r="A613" i="166" s="1"/>
  <c r="A614" i="166" s="1"/>
  <c r="A615" i="166" s="1"/>
  <c r="A616" i="166" s="1"/>
  <c r="A617" i="166" s="1"/>
  <c r="A618" i="166" s="1"/>
  <c r="A619" i="166" s="1"/>
  <c r="A620" i="166" s="1"/>
  <c r="A621" i="166" s="1"/>
  <c r="A622" i="166" s="1"/>
  <c r="A623" i="166" s="1"/>
  <c r="A624" i="166" s="1"/>
  <c r="A625" i="166" s="1"/>
  <c r="A626" i="166" s="1"/>
  <c r="A627" i="166" s="1"/>
  <c r="A628" i="166" s="1"/>
  <c r="A629" i="166" s="1"/>
  <c r="A630" i="166" s="1"/>
  <c r="A631" i="166" s="1"/>
  <c r="A632" i="166" s="1"/>
  <c r="A633" i="166" s="1"/>
  <c r="A634" i="166" s="1"/>
  <c r="A635" i="166" s="1"/>
  <c r="A636" i="166" s="1"/>
  <c r="A637" i="166" s="1"/>
  <c r="A638" i="166" s="1"/>
  <c r="A639" i="166" s="1"/>
  <c r="A640" i="166" s="1"/>
  <c r="A641" i="166" s="1"/>
  <c r="A642" i="166" s="1"/>
  <c r="A643" i="166" s="1"/>
  <c r="A644" i="166" s="1"/>
  <c r="A645" i="166" s="1"/>
  <c r="A646" i="166" s="1"/>
  <c r="A647" i="166" s="1"/>
  <c r="A648" i="166" s="1"/>
  <c r="A649" i="166" s="1"/>
  <c r="A650" i="166" s="1"/>
  <c r="A651" i="166" s="1"/>
  <c r="A652" i="166" s="1"/>
  <c r="A653" i="166" s="1"/>
  <c r="A654" i="166" s="1"/>
  <c r="A655" i="166" s="1"/>
  <c r="A656" i="166" s="1"/>
  <c r="A657" i="166" s="1"/>
  <c r="A658" i="166" s="1"/>
  <c r="A659" i="166" s="1"/>
  <c r="A660" i="166" s="1"/>
  <c r="A661" i="166" s="1"/>
  <c r="A662" i="166" s="1"/>
  <c r="A663" i="166" s="1"/>
  <c r="A664" i="166" s="1"/>
  <c r="A665" i="166" s="1"/>
  <c r="A666" i="166" s="1"/>
  <c r="A667" i="166" s="1"/>
  <c r="A668" i="166" s="1"/>
  <c r="A669" i="166" s="1"/>
  <c r="A670" i="166" s="1"/>
  <c r="A671" i="166" s="1"/>
  <c r="A672" i="166" s="1"/>
  <c r="A673" i="166" s="1"/>
  <c r="A674" i="166" s="1"/>
  <c r="A675" i="166" s="1"/>
  <c r="A676" i="166" s="1"/>
  <c r="A677" i="166" s="1"/>
  <c r="A678" i="166" s="1"/>
  <c r="A679" i="166" s="1"/>
  <c r="A680" i="166" s="1"/>
  <c r="A681" i="166" s="1"/>
  <c r="A682" i="166" s="1"/>
  <c r="A683" i="166" s="1"/>
  <c r="A492" i="166"/>
  <c r="A493" i="166" s="1"/>
  <c r="A494" i="166" s="1"/>
  <c r="A495" i="166" s="1"/>
  <c r="A496" i="166" s="1"/>
  <c r="A497" i="166" s="1"/>
  <c r="A498" i="166" s="1"/>
  <c r="A499" i="166" s="1"/>
  <c r="A500" i="166" s="1"/>
  <c r="A501" i="166" s="1"/>
  <c r="A502" i="166" s="1"/>
  <c r="A503" i="166" s="1"/>
  <c r="A504" i="166" s="1"/>
  <c r="A505" i="166" s="1"/>
  <c r="A506" i="166" s="1"/>
  <c r="A507" i="166" s="1"/>
  <c r="A508" i="166" s="1"/>
  <c r="A509" i="166" s="1"/>
  <c r="A510" i="166" s="1"/>
  <c r="A511" i="166" s="1"/>
  <c r="A512" i="166" s="1"/>
  <c r="A513" i="166" s="1"/>
  <c r="A514" i="166" s="1"/>
  <c r="A515" i="166" s="1"/>
  <c r="A516" i="166" s="1"/>
  <c r="A517" i="166" s="1"/>
  <c r="A518" i="166" s="1"/>
  <c r="A519" i="166" s="1"/>
  <c r="A520" i="166" s="1"/>
  <c r="A521" i="166" s="1"/>
  <c r="A522" i="166" s="1"/>
  <c r="A523" i="166" s="1"/>
  <c r="A524" i="166" s="1"/>
  <c r="A525" i="166" s="1"/>
  <c r="A526" i="166" s="1"/>
  <c r="A527" i="166" s="1"/>
  <c r="A528" i="166" s="1"/>
  <c r="A529" i="166" s="1"/>
  <c r="A530" i="166" s="1"/>
  <c r="A531" i="166" s="1"/>
  <c r="A532" i="166" s="1"/>
  <c r="A533" i="166" s="1"/>
  <c r="A534" i="166" s="1"/>
  <c r="A535" i="166" s="1"/>
  <c r="A536" i="166" s="1"/>
  <c r="A537" i="166" s="1"/>
  <c r="A538" i="166" s="1"/>
  <c r="A539" i="166" s="1"/>
  <c r="A540" i="166" s="1"/>
  <c r="A541" i="166" s="1"/>
  <c r="A542" i="166" s="1"/>
  <c r="A543" i="166" s="1"/>
  <c r="A544" i="166" s="1"/>
  <c r="A545" i="166" s="1"/>
  <c r="A546" i="166" s="1"/>
  <c r="A547" i="166" s="1"/>
  <c r="A548" i="166" s="1"/>
  <c r="A549" i="166" s="1"/>
  <c r="A550" i="166" s="1"/>
  <c r="A551" i="166" s="1"/>
  <c r="A552" i="166" s="1"/>
  <c r="A553" i="166" s="1"/>
  <c r="A554" i="166" s="1"/>
  <c r="A555" i="166" s="1"/>
  <c r="A556" i="166" s="1"/>
  <c r="A557" i="166" s="1"/>
  <c r="A558" i="166" s="1"/>
  <c r="A559" i="166" s="1"/>
  <c r="A560" i="166" s="1"/>
  <c r="A561" i="166" s="1"/>
  <c r="A562" i="166" s="1"/>
  <c r="A563" i="166" s="1"/>
  <c r="A564" i="166" s="1"/>
  <c r="A565" i="166" s="1"/>
  <c r="A566" i="166" s="1"/>
  <c r="A567" i="166" s="1"/>
  <c r="A568" i="166" s="1"/>
  <c r="A569" i="166" s="1"/>
  <c r="A570" i="166" s="1"/>
  <c r="A571" i="166" s="1"/>
  <c r="A572" i="166" s="1"/>
  <c r="A573" i="166" s="1"/>
  <c r="A574" i="166" s="1"/>
  <c r="A575" i="166" s="1"/>
  <c r="A576" i="166" s="1"/>
  <c r="A577" i="166" s="1"/>
  <c r="A578" i="166" s="1"/>
  <c r="A579" i="166" s="1"/>
  <c r="A580" i="166" s="1"/>
  <c r="A581" i="166" s="1"/>
  <c r="A582" i="166" s="1"/>
  <c r="A583" i="166" s="1"/>
  <c r="A584" i="166" s="1"/>
  <c r="A585" i="166" s="1"/>
  <c r="A586" i="166" s="1"/>
  <c r="A395" i="166"/>
  <c r="A396" i="166" s="1"/>
  <c r="A397" i="166" s="1"/>
  <c r="A398" i="166" s="1"/>
  <c r="A399" i="166" s="1"/>
  <c r="A400" i="166" s="1"/>
  <c r="A401" i="166" s="1"/>
  <c r="A402" i="166" s="1"/>
  <c r="A403" i="166" s="1"/>
  <c r="A404" i="166" s="1"/>
  <c r="A405" i="166" s="1"/>
  <c r="A406" i="166" s="1"/>
  <c r="A407" i="166" s="1"/>
  <c r="A408" i="166" s="1"/>
  <c r="A409" i="166" s="1"/>
  <c r="A410" i="166" s="1"/>
  <c r="A411" i="166" s="1"/>
  <c r="A412" i="166" s="1"/>
  <c r="A413" i="166" s="1"/>
  <c r="A414" i="166" s="1"/>
  <c r="A415" i="166" s="1"/>
  <c r="A416" i="166" s="1"/>
  <c r="A417" i="166" s="1"/>
  <c r="A418" i="166" s="1"/>
  <c r="A419" i="166" s="1"/>
  <c r="A420" i="166" s="1"/>
  <c r="A421" i="166" s="1"/>
  <c r="A422" i="166" s="1"/>
  <c r="A423" i="166" s="1"/>
  <c r="A424" i="166" s="1"/>
  <c r="A425" i="166" s="1"/>
  <c r="A426" i="166" s="1"/>
  <c r="A427" i="166" s="1"/>
  <c r="A428" i="166" s="1"/>
  <c r="A429" i="166" s="1"/>
  <c r="A430" i="166" s="1"/>
  <c r="A431" i="166" s="1"/>
  <c r="A432" i="166" s="1"/>
  <c r="A433" i="166" s="1"/>
  <c r="A434" i="166" s="1"/>
  <c r="A435" i="166" s="1"/>
  <c r="A436" i="166" s="1"/>
  <c r="A437" i="166" s="1"/>
  <c r="A438" i="166" s="1"/>
  <c r="A439" i="166" s="1"/>
  <c r="A440" i="166" s="1"/>
  <c r="A441" i="166" s="1"/>
  <c r="A442" i="166" s="1"/>
  <c r="A443" i="166" s="1"/>
  <c r="A444" i="166" s="1"/>
  <c r="A445" i="166" s="1"/>
  <c r="A446" i="166" s="1"/>
  <c r="A447" i="166" s="1"/>
  <c r="A448" i="166" s="1"/>
  <c r="A449" i="166" s="1"/>
  <c r="A450" i="166" s="1"/>
  <c r="A451" i="166" s="1"/>
  <c r="A452" i="166" s="1"/>
  <c r="A453" i="166" s="1"/>
  <c r="A454" i="166" s="1"/>
  <c r="A455" i="166" s="1"/>
  <c r="A456" i="166" s="1"/>
  <c r="A457" i="166" s="1"/>
  <c r="A458" i="166" s="1"/>
  <c r="A459" i="166" s="1"/>
  <c r="A460" i="166" s="1"/>
  <c r="A461" i="166" s="1"/>
  <c r="A462" i="166" s="1"/>
  <c r="A463" i="166" s="1"/>
  <c r="A464" i="166" s="1"/>
  <c r="A465" i="166" s="1"/>
  <c r="A466" i="166" s="1"/>
  <c r="A467" i="166" s="1"/>
  <c r="A468" i="166" s="1"/>
  <c r="A469" i="166" s="1"/>
  <c r="A470" i="166" s="1"/>
  <c r="A471" i="166" s="1"/>
  <c r="A472" i="166" s="1"/>
  <c r="A473" i="166" s="1"/>
  <c r="A474" i="166" s="1"/>
  <c r="A475" i="166" s="1"/>
  <c r="A476" i="166" s="1"/>
  <c r="A477" i="166" s="1"/>
  <c r="A478" i="166" s="1"/>
  <c r="A479" i="166" s="1"/>
  <c r="A480" i="166" s="1"/>
  <c r="A481" i="166" s="1"/>
  <c r="A482" i="166" s="1"/>
  <c r="A483" i="166" s="1"/>
  <c r="A484" i="166" s="1"/>
  <c r="A485" i="166" s="1"/>
  <c r="A486" i="166" s="1"/>
  <c r="A487" i="166" s="1"/>
  <c r="A488" i="166" s="1"/>
  <c r="A489" i="166" s="1"/>
  <c r="A298" i="166"/>
  <c r="A299" i="166" s="1"/>
  <c r="A300" i="166" s="1"/>
  <c r="A301" i="166" s="1"/>
  <c r="A302" i="166" s="1"/>
  <c r="A303" i="166" s="1"/>
  <c r="A304" i="166" s="1"/>
  <c r="A305" i="166" s="1"/>
  <c r="A306" i="166" s="1"/>
  <c r="A307" i="166" s="1"/>
  <c r="A308" i="166" s="1"/>
  <c r="A309" i="166" s="1"/>
  <c r="A310" i="166" s="1"/>
  <c r="A311" i="166" s="1"/>
  <c r="A312" i="166" s="1"/>
  <c r="A313" i="166" s="1"/>
  <c r="A314" i="166" s="1"/>
  <c r="A315" i="166" s="1"/>
  <c r="A316" i="166" s="1"/>
  <c r="A317" i="166" s="1"/>
  <c r="A318" i="166" s="1"/>
  <c r="A319" i="166" s="1"/>
  <c r="A320" i="166" s="1"/>
  <c r="A321" i="166" s="1"/>
  <c r="A322" i="166" s="1"/>
  <c r="A323" i="166" s="1"/>
  <c r="A324" i="166" s="1"/>
  <c r="A325" i="166" s="1"/>
  <c r="A326" i="166" s="1"/>
  <c r="A327" i="166" s="1"/>
  <c r="A328" i="166" s="1"/>
  <c r="A329" i="166" s="1"/>
  <c r="A330" i="166" s="1"/>
  <c r="A331" i="166" s="1"/>
  <c r="A332" i="166" s="1"/>
  <c r="A333" i="166" s="1"/>
  <c r="A334" i="166" s="1"/>
  <c r="A335" i="166" s="1"/>
  <c r="A336" i="166" s="1"/>
  <c r="A337" i="166" s="1"/>
  <c r="A338" i="166" s="1"/>
  <c r="A339" i="166" s="1"/>
  <c r="A340" i="166" s="1"/>
  <c r="A341" i="166" s="1"/>
  <c r="A342" i="166" s="1"/>
  <c r="A343" i="166" s="1"/>
  <c r="A344" i="166" s="1"/>
  <c r="A345" i="166" s="1"/>
  <c r="A346" i="166" s="1"/>
  <c r="A347" i="166" s="1"/>
  <c r="A348" i="166" s="1"/>
  <c r="A349" i="166" s="1"/>
  <c r="A350" i="166" s="1"/>
  <c r="A351" i="166" s="1"/>
  <c r="A352" i="166" s="1"/>
  <c r="A353" i="166" s="1"/>
  <c r="A354" i="166" s="1"/>
  <c r="A355" i="166" s="1"/>
  <c r="A356" i="166" s="1"/>
  <c r="A357" i="166" s="1"/>
  <c r="A358" i="166" s="1"/>
  <c r="A359" i="166" s="1"/>
  <c r="A360" i="166" s="1"/>
  <c r="A361" i="166" s="1"/>
  <c r="A362" i="166" s="1"/>
  <c r="A363" i="166" s="1"/>
  <c r="A364" i="166" s="1"/>
  <c r="A365" i="166" s="1"/>
  <c r="A366" i="166" s="1"/>
  <c r="A367" i="166" s="1"/>
  <c r="A368" i="166" s="1"/>
  <c r="A369" i="166" s="1"/>
  <c r="A370" i="166" s="1"/>
  <c r="A371" i="166" s="1"/>
  <c r="A372" i="166" s="1"/>
  <c r="A373" i="166" s="1"/>
  <c r="A374" i="166" s="1"/>
  <c r="A375" i="166" s="1"/>
  <c r="A376" i="166" s="1"/>
  <c r="A377" i="166" s="1"/>
  <c r="A378" i="166" s="1"/>
  <c r="A379" i="166" s="1"/>
  <c r="A380" i="166" s="1"/>
  <c r="A381" i="166" s="1"/>
  <c r="A382" i="166" s="1"/>
  <c r="A383" i="166" s="1"/>
  <c r="A384" i="166" s="1"/>
  <c r="A385" i="166" s="1"/>
  <c r="A386" i="166" s="1"/>
  <c r="A387" i="166" s="1"/>
  <c r="A388" i="166" s="1"/>
  <c r="A389" i="166" s="1"/>
  <c r="A390" i="166" s="1"/>
  <c r="A391" i="166" s="1"/>
  <c r="A392" i="166" s="1"/>
  <c r="A201" i="166"/>
  <c r="A202" i="166" s="1"/>
  <c r="A203" i="166" s="1"/>
  <c r="A204" i="166" s="1"/>
  <c r="A205" i="166" s="1"/>
  <c r="A206" i="166" s="1"/>
  <c r="A207" i="166" s="1"/>
  <c r="A208" i="166" s="1"/>
  <c r="A209" i="166" s="1"/>
  <c r="A210" i="166" s="1"/>
  <c r="A211" i="166" s="1"/>
  <c r="A212" i="166" s="1"/>
  <c r="A213" i="166" s="1"/>
  <c r="A214" i="166" s="1"/>
  <c r="A215" i="166" s="1"/>
  <c r="A216" i="166" s="1"/>
  <c r="A217" i="166" s="1"/>
  <c r="A218" i="166" s="1"/>
  <c r="A219" i="166" s="1"/>
  <c r="A220" i="166" s="1"/>
  <c r="A221" i="166" s="1"/>
  <c r="A222" i="166" s="1"/>
  <c r="A223" i="166" s="1"/>
  <c r="A224" i="166" s="1"/>
  <c r="A225" i="166" s="1"/>
  <c r="A226" i="166" s="1"/>
  <c r="A227" i="166" s="1"/>
  <c r="A228" i="166" s="1"/>
  <c r="A229" i="166" s="1"/>
  <c r="A230" i="166" s="1"/>
  <c r="A231" i="166" s="1"/>
  <c r="A232" i="166" s="1"/>
  <c r="A233" i="166" s="1"/>
  <c r="A234" i="166" s="1"/>
  <c r="A235" i="166" s="1"/>
  <c r="A236" i="166" s="1"/>
  <c r="A237" i="166" s="1"/>
  <c r="A238" i="166" s="1"/>
  <c r="A239" i="166" s="1"/>
  <c r="A240" i="166" s="1"/>
  <c r="A241" i="166" s="1"/>
  <c r="A242" i="166" s="1"/>
  <c r="A243" i="166" s="1"/>
  <c r="A244" i="166" s="1"/>
  <c r="A245" i="166" s="1"/>
  <c r="A246" i="166" s="1"/>
  <c r="A247" i="166" s="1"/>
  <c r="A248" i="166" s="1"/>
  <c r="A249" i="166" s="1"/>
  <c r="A250" i="166" s="1"/>
  <c r="A251" i="166" s="1"/>
  <c r="A252" i="166" s="1"/>
  <c r="A253" i="166" s="1"/>
  <c r="A254" i="166" s="1"/>
  <c r="A255" i="166" s="1"/>
  <c r="A256" i="166" s="1"/>
  <c r="A257" i="166" s="1"/>
  <c r="A258" i="166" s="1"/>
  <c r="A259" i="166" s="1"/>
  <c r="A260" i="166" s="1"/>
  <c r="A261" i="166" s="1"/>
  <c r="A262" i="166" s="1"/>
  <c r="A263" i="166" s="1"/>
  <c r="A264" i="166" s="1"/>
  <c r="A265" i="166" s="1"/>
  <c r="A266" i="166" s="1"/>
  <c r="A267" i="166" s="1"/>
  <c r="A268" i="166" s="1"/>
  <c r="A269" i="166" s="1"/>
  <c r="A270" i="166" s="1"/>
  <c r="A271" i="166" s="1"/>
  <c r="A272" i="166" s="1"/>
  <c r="A273" i="166" s="1"/>
  <c r="A274" i="166" s="1"/>
  <c r="A275" i="166" s="1"/>
  <c r="A276" i="166" s="1"/>
  <c r="A277" i="166" s="1"/>
  <c r="A278" i="166" s="1"/>
  <c r="A279" i="166" s="1"/>
  <c r="A280" i="166" s="1"/>
  <c r="A281" i="166" s="1"/>
  <c r="A282" i="166" s="1"/>
  <c r="A283" i="166" s="1"/>
  <c r="A284" i="166" s="1"/>
  <c r="A285" i="166" s="1"/>
  <c r="A286" i="166" s="1"/>
  <c r="A287" i="166" s="1"/>
  <c r="A288" i="166" s="1"/>
  <c r="A289" i="166" s="1"/>
  <c r="A290" i="166" s="1"/>
  <c r="A291" i="166" s="1"/>
  <c r="A292" i="166" s="1"/>
  <c r="A293" i="166" s="1"/>
  <c r="A294" i="166" s="1"/>
  <c r="A295" i="166" s="1"/>
  <c r="A104" i="166"/>
  <c r="A105" i="166" s="1"/>
  <c r="A106" i="166" s="1"/>
  <c r="A107" i="166" s="1"/>
  <c r="A108" i="166" s="1"/>
  <c r="A109" i="166" s="1"/>
  <c r="A110" i="166" s="1"/>
  <c r="A111" i="166" s="1"/>
  <c r="A112" i="166" s="1"/>
  <c r="A113" i="166" s="1"/>
  <c r="A114" i="166" s="1"/>
  <c r="A115" i="166" s="1"/>
  <c r="A116" i="166" s="1"/>
  <c r="A117" i="166" s="1"/>
  <c r="A118" i="166" s="1"/>
  <c r="A119" i="166" s="1"/>
  <c r="A120" i="166" s="1"/>
  <c r="A121" i="166" s="1"/>
  <c r="A122" i="166" s="1"/>
  <c r="A123" i="166" s="1"/>
  <c r="A124" i="166" s="1"/>
  <c r="A125" i="166" s="1"/>
  <c r="A126" i="166" s="1"/>
  <c r="A127" i="166" s="1"/>
  <c r="A128" i="166" s="1"/>
  <c r="A129" i="166" s="1"/>
  <c r="A130" i="166" s="1"/>
  <c r="A131" i="166" s="1"/>
  <c r="A132" i="166" s="1"/>
  <c r="A133" i="166" s="1"/>
  <c r="A134" i="166" s="1"/>
  <c r="A135" i="166" s="1"/>
  <c r="A136" i="166" s="1"/>
  <c r="A137" i="166" s="1"/>
  <c r="A138" i="166" s="1"/>
  <c r="A139" i="166" s="1"/>
  <c r="A140" i="166" s="1"/>
  <c r="A141" i="166" s="1"/>
  <c r="A142" i="166" s="1"/>
  <c r="A143" i="166" s="1"/>
  <c r="A144" i="166" s="1"/>
  <c r="A145" i="166" s="1"/>
  <c r="A146" i="166" s="1"/>
  <c r="A147" i="166" s="1"/>
  <c r="A148" i="166" s="1"/>
  <c r="A149" i="166" s="1"/>
  <c r="A150" i="166" s="1"/>
  <c r="A151" i="166" s="1"/>
  <c r="A152" i="166" s="1"/>
  <c r="A153" i="166" s="1"/>
  <c r="A154" i="166" s="1"/>
  <c r="A155" i="166" s="1"/>
  <c r="A156" i="166" s="1"/>
  <c r="A157" i="166" s="1"/>
  <c r="A158" i="166" s="1"/>
  <c r="A159" i="166" s="1"/>
  <c r="A160" i="166" s="1"/>
  <c r="A161" i="166" s="1"/>
  <c r="A162" i="166" s="1"/>
  <c r="A163" i="166" s="1"/>
  <c r="A164" i="166" s="1"/>
  <c r="A165" i="166" s="1"/>
  <c r="A166" i="166" s="1"/>
  <c r="A167" i="166" s="1"/>
  <c r="A168" i="166" s="1"/>
  <c r="A169" i="166" s="1"/>
  <c r="A170" i="166" s="1"/>
  <c r="A171" i="166" s="1"/>
  <c r="A172" i="166" s="1"/>
  <c r="A173" i="166" s="1"/>
  <c r="A174" i="166" s="1"/>
  <c r="A175" i="166" s="1"/>
  <c r="A176" i="166" s="1"/>
  <c r="A177" i="166" s="1"/>
  <c r="A178" i="166" s="1"/>
  <c r="A179" i="166" s="1"/>
  <c r="A180" i="166" s="1"/>
  <c r="A181" i="166" s="1"/>
  <c r="A182" i="166" s="1"/>
  <c r="A183" i="166" s="1"/>
  <c r="A184" i="166" s="1"/>
  <c r="A185" i="166" s="1"/>
  <c r="A186" i="166" s="1"/>
  <c r="A187" i="166" s="1"/>
  <c r="A188" i="166" s="1"/>
  <c r="A189" i="166" s="1"/>
  <c r="A190" i="166" s="1"/>
  <c r="A191" i="166" s="1"/>
  <c r="A192" i="166" s="1"/>
  <c r="A193" i="166" s="1"/>
  <c r="A194" i="166" s="1"/>
  <c r="A195" i="166" s="1"/>
  <c r="A196" i="166" s="1"/>
  <c r="A197" i="166" s="1"/>
  <c r="A198" i="166" s="1"/>
  <c r="A7" i="166"/>
  <c r="A8" i="166" s="1"/>
  <c r="A9" i="166" s="1"/>
  <c r="A10" i="166" s="1"/>
  <c r="A11" i="166" s="1"/>
  <c r="A12" i="166" s="1"/>
  <c r="A13" i="166" s="1"/>
  <c r="A14" i="166" s="1"/>
  <c r="A15" i="166" s="1"/>
  <c r="A16" i="166" s="1"/>
  <c r="A17" i="166" s="1"/>
  <c r="A18" i="166" s="1"/>
  <c r="A19" i="166" s="1"/>
  <c r="A20" i="166" s="1"/>
  <c r="A21" i="166" s="1"/>
  <c r="A22" i="166" s="1"/>
  <c r="A23" i="166" s="1"/>
  <c r="A24" i="166" s="1"/>
  <c r="A25" i="166" s="1"/>
  <c r="A26" i="166" s="1"/>
  <c r="A27" i="166" s="1"/>
  <c r="A28" i="166" s="1"/>
  <c r="A29" i="166" s="1"/>
  <c r="A30" i="166" s="1"/>
  <c r="A31" i="166" s="1"/>
  <c r="A32" i="166" s="1"/>
  <c r="A33" i="166" s="1"/>
  <c r="A34" i="166" s="1"/>
  <c r="A35" i="166" s="1"/>
  <c r="A36" i="166" s="1"/>
  <c r="A37" i="166" s="1"/>
  <c r="A38" i="166" s="1"/>
  <c r="A39" i="166" s="1"/>
  <c r="A40" i="166" s="1"/>
  <c r="A41" i="166" s="1"/>
  <c r="A42" i="166" s="1"/>
  <c r="A43" i="166" s="1"/>
  <c r="A44" i="166" s="1"/>
  <c r="A45" i="166" s="1"/>
  <c r="A46" i="166" s="1"/>
  <c r="A47" i="166" s="1"/>
  <c r="A48" i="166" s="1"/>
  <c r="A49" i="166" s="1"/>
  <c r="A50" i="166" s="1"/>
  <c r="A51" i="166" s="1"/>
  <c r="A52" i="166" s="1"/>
  <c r="A53" i="166" s="1"/>
  <c r="A54" i="166" s="1"/>
  <c r="A55" i="166" s="1"/>
  <c r="A56" i="166" s="1"/>
  <c r="A57" i="166" s="1"/>
  <c r="A58" i="166" s="1"/>
  <c r="A59" i="166" s="1"/>
  <c r="A60" i="166" s="1"/>
  <c r="A61" i="166" s="1"/>
  <c r="A62" i="166" s="1"/>
  <c r="A63" i="166" s="1"/>
  <c r="A64" i="166" s="1"/>
  <c r="A65" i="166" s="1"/>
  <c r="A66" i="166" s="1"/>
  <c r="A67" i="166" s="1"/>
  <c r="A68" i="166" s="1"/>
  <c r="A69" i="166" s="1"/>
  <c r="A70" i="166" s="1"/>
  <c r="A71" i="166" s="1"/>
  <c r="A72" i="166" s="1"/>
  <c r="A73" i="166" s="1"/>
  <c r="A74" i="166" s="1"/>
  <c r="A75" i="166" s="1"/>
  <c r="A76" i="166" s="1"/>
  <c r="A77" i="166" s="1"/>
  <c r="A78" i="166" s="1"/>
  <c r="A79" i="166" s="1"/>
  <c r="A80" i="166" s="1"/>
  <c r="A81" i="166" s="1"/>
  <c r="A82" i="166" s="1"/>
  <c r="A83" i="166" s="1"/>
  <c r="A84" i="166" s="1"/>
  <c r="A85" i="166" s="1"/>
  <c r="A86" i="166" s="1"/>
  <c r="A87" i="166" s="1"/>
  <c r="A88" i="166" s="1"/>
  <c r="A89" i="166" s="1"/>
  <c r="A90" i="166" s="1"/>
  <c r="A91" i="166" s="1"/>
  <c r="A92" i="166" s="1"/>
  <c r="A93" i="166" s="1"/>
  <c r="A94" i="166" s="1"/>
  <c r="A95" i="166" s="1"/>
  <c r="A96" i="166" s="1"/>
  <c r="A97" i="166" s="1"/>
  <c r="A98" i="166" s="1"/>
  <c r="A99" i="166" s="1"/>
  <c r="A100" i="166" s="1"/>
  <c r="A101" i="166" s="1"/>
  <c r="A686" i="164"/>
  <c r="A687" i="164"/>
  <c r="A688" i="164" s="1"/>
  <c r="A689" i="164" s="1"/>
  <c r="A690" i="164" s="1"/>
  <c r="A691" i="164"/>
  <c r="A692" i="164" s="1"/>
  <c r="A693" i="164" s="1"/>
  <c r="A694" i="164" s="1"/>
  <c r="A695" i="164" s="1"/>
  <c r="A696" i="164" s="1"/>
  <c r="A697" i="164" s="1"/>
  <c r="A698" i="164" s="1"/>
  <c r="A699" i="164" s="1"/>
  <c r="A700" i="164" s="1"/>
  <c r="A701" i="164" s="1"/>
  <c r="A702" i="164" s="1"/>
  <c r="A703" i="164" s="1"/>
  <c r="A704" i="164" s="1"/>
  <c r="A705" i="164" s="1"/>
  <c r="A706" i="164" s="1"/>
  <c r="A707" i="164" s="1"/>
  <c r="A708" i="164" s="1"/>
  <c r="A709" i="164" s="1"/>
  <c r="A710" i="164" s="1"/>
  <c r="A711" i="164" s="1"/>
  <c r="A712" i="164" s="1"/>
  <c r="A713" i="164" s="1"/>
  <c r="A714" i="164" s="1"/>
  <c r="A715" i="164" s="1"/>
  <c r="A716" i="164" s="1"/>
  <c r="A717" i="164" s="1"/>
  <c r="A718" i="164" s="1"/>
  <c r="A719" i="164" s="1"/>
  <c r="A720" i="164" s="1"/>
  <c r="A721" i="164" s="1"/>
  <c r="A722" i="164" s="1"/>
  <c r="A723" i="164" s="1"/>
  <c r="A724" i="164" s="1"/>
  <c r="A725" i="164" s="1"/>
  <c r="A726" i="164" s="1"/>
  <c r="A727" i="164" s="1"/>
  <c r="A728" i="164" s="1"/>
  <c r="A729" i="164" s="1"/>
  <c r="A730" i="164" s="1"/>
  <c r="A731" i="164" s="1"/>
  <c r="A732" i="164" s="1"/>
  <c r="A733" i="164" s="1"/>
  <c r="A734" i="164" s="1"/>
  <c r="A735" i="164" s="1"/>
  <c r="A736" i="164" s="1"/>
  <c r="A737" i="164" s="1"/>
  <c r="A738" i="164" s="1"/>
  <c r="A739" i="164" s="1"/>
  <c r="A740" i="164" s="1"/>
  <c r="A741" i="164" s="1"/>
  <c r="A742" i="164" s="1"/>
  <c r="A743" i="164" s="1"/>
  <c r="A744" i="164" s="1"/>
  <c r="A745" i="164" s="1"/>
  <c r="A746" i="164" s="1"/>
  <c r="A747" i="164" s="1"/>
  <c r="A748" i="164" s="1"/>
  <c r="A749" i="164" s="1"/>
  <c r="A750" i="164" s="1"/>
  <c r="A751" i="164" s="1"/>
  <c r="A752" i="164" s="1"/>
  <c r="A753" i="164" s="1"/>
  <c r="A754" i="164" s="1"/>
  <c r="A755" i="164" s="1"/>
  <c r="A756" i="164" s="1"/>
  <c r="A757" i="164" s="1"/>
  <c r="A758" i="164" s="1"/>
  <c r="A759" i="164" s="1"/>
  <c r="A760" i="164" s="1"/>
  <c r="A761" i="164" s="1"/>
  <c r="A762" i="164" s="1"/>
  <c r="A763" i="164" s="1"/>
  <c r="A764" i="164" s="1"/>
  <c r="A765" i="164" s="1"/>
  <c r="A766" i="164" s="1"/>
  <c r="A767" i="164" s="1"/>
  <c r="A768" i="164" s="1"/>
  <c r="A769" i="164" s="1"/>
  <c r="A770" i="164" s="1"/>
  <c r="A771" i="164" s="1"/>
  <c r="A772" i="164" s="1"/>
  <c r="A773" i="164" s="1"/>
  <c r="A774" i="164" s="1"/>
  <c r="A775" i="164" s="1"/>
  <c r="A776" i="164" s="1"/>
  <c r="A777" i="164" s="1"/>
  <c r="A778" i="164" s="1"/>
  <c r="A779" i="164" s="1"/>
  <c r="A780" i="164" s="1"/>
  <c r="A589" i="164"/>
  <c r="A590" i="164" s="1"/>
  <c r="A591" i="164" s="1"/>
  <c r="A592" i="164" s="1"/>
  <c r="A593" i="164" s="1"/>
  <c r="A594" i="164" s="1"/>
  <c r="A595" i="164"/>
  <c r="A596" i="164" s="1"/>
  <c r="A597" i="164" s="1"/>
  <c r="A598" i="164" s="1"/>
  <c r="A599" i="164" s="1"/>
  <c r="A600" i="164" s="1"/>
  <c r="A601" i="164" s="1"/>
  <c r="A602" i="164" s="1"/>
  <c r="A603" i="164" s="1"/>
  <c r="A604" i="164" s="1"/>
  <c r="A605" i="164" s="1"/>
  <c r="A606" i="164" s="1"/>
  <c r="A607" i="164" s="1"/>
  <c r="A608" i="164" s="1"/>
  <c r="A609" i="164" s="1"/>
  <c r="A610" i="164" s="1"/>
  <c r="A611" i="164" s="1"/>
  <c r="A612" i="164" s="1"/>
  <c r="A613" i="164" s="1"/>
  <c r="A614" i="164" s="1"/>
  <c r="A615" i="164" s="1"/>
  <c r="A616" i="164" s="1"/>
  <c r="A617" i="164" s="1"/>
  <c r="A618" i="164" s="1"/>
  <c r="A619" i="164" s="1"/>
  <c r="A620" i="164" s="1"/>
  <c r="A621" i="164" s="1"/>
  <c r="A622" i="164" s="1"/>
  <c r="A623" i="164" s="1"/>
  <c r="A624" i="164" s="1"/>
  <c r="A625" i="164" s="1"/>
  <c r="A626" i="164" s="1"/>
  <c r="A627" i="164" s="1"/>
  <c r="A628" i="164" s="1"/>
  <c r="A629" i="164" s="1"/>
  <c r="A630" i="164" s="1"/>
  <c r="A631" i="164" s="1"/>
  <c r="A632" i="164" s="1"/>
  <c r="A633" i="164" s="1"/>
  <c r="A634" i="164" s="1"/>
  <c r="A635" i="164" s="1"/>
  <c r="A636" i="164" s="1"/>
  <c r="A637" i="164" s="1"/>
  <c r="A638" i="164" s="1"/>
  <c r="A639" i="164" s="1"/>
  <c r="A640" i="164" s="1"/>
  <c r="A641" i="164" s="1"/>
  <c r="A642" i="164" s="1"/>
  <c r="A643" i="164" s="1"/>
  <c r="A644" i="164" s="1"/>
  <c r="A645" i="164" s="1"/>
  <c r="A646" i="164" s="1"/>
  <c r="A647" i="164" s="1"/>
  <c r="A648" i="164" s="1"/>
  <c r="A649" i="164" s="1"/>
  <c r="A650" i="164" s="1"/>
  <c r="A651" i="164" s="1"/>
  <c r="A652" i="164" s="1"/>
  <c r="A653" i="164" s="1"/>
  <c r="A654" i="164" s="1"/>
  <c r="A655" i="164" s="1"/>
  <c r="A656" i="164" s="1"/>
  <c r="A657" i="164" s="1"/>
  <c r="A658" i="164" s="1"/>
  <c r="A659" i="164" s="1"/>
  <c r="A660" i="164" s="1"/>
  <c r="A661" i="164" s="1"/>
  <c r="A662" i="164" s="1"/>
  <c r="A663" i="164" s="1"/>
  <c r="A664" i="164" s="1"/>
  <c r="A665" i="164" s="1"/>
  <c r="A666" i="164" s="1"/>
  <c r="A667" i="164" s="1"/>
  <c r="A668" i="164" s="1"/>
  <c r="A669" i="164" s="1"/>
  <c r="A670" i="164" s="1"/>
  <c r="A671" i="164" s="1"/>
  <c r="A672" i="164" s="1"/>
  <c r="A673" i="164" s="1"/>
  <c r="A674" i="164" s="1"/>
  <c r="A675" i="164" s="1"/>
  <c r="A676" i="164" s="1"/>
  <c r="A677" i="164" s="1"/>
  <c r="A678" i="164" s="1"/>
  <c r="A679" i="164" s="1"/>
  <c r="A680" i="164" s="1"/>
  <c r="A681" i="164" s="1"/>
  <c r="A682" i="164" s="1"/>
  <c r="A683" i="164" s="1"/>
  <c r="A492" i="164"/>
  <c r="A493" i="164" s="1"/>
  <c r="A494" i="164" s="1"/>
  <c r="A495" i="164" s="1"/>
  <c r="A496" i="164" s="1"/>
  <c r="A497" i="164" s="1"/>
  <c r="A498" i="164" s="1"/>
  <c r="A499" i="164" s="1"/>
  <c r="A500" i="164" s="1"/>
  <c r="A501" i="164" s="1"/>
  <c r="A502" i="164" s="1"/>
  <c r="A503" i="164" s="1"/>
  <c r="A504" i="164" s="1"/>
  <c r="A505" i="164" s="1"/>
  <c r="A506" i="164" s="1"/>
  <c r="A507" i="164" s="1"/>
  <c r="A508" i="164" s="1"/>
  <c r="A509" i="164" s="1"/>
  <c r="A510" i="164" s="1"/>
  <c r="A511" i="164" s="1"/>
  <c r="A512" i="164" s="1"/>
  <c r="A513" i="164" s="1"/>
  <c r="A514" i="164" s="1"/>
  <c r="A515" i="164" s="1"/>
  <c r="A516" i="164" s="1"/>
  <c r="A517" i="164" s="1"/>
  <c r="A518" i="164" s="1"/>
  <c r="A519" i="164" s="1"/>
  <c r="A520" i="164" s="1"/>
  <c r="A521" i="164" s="1"/>
  <c r="A522" i="164" s="1"/>
  <c r="A523" i="164" s="1"/>
  <c r="A524" i="164" s="1"/>
  <c r="A525" i="164" s="1"/>
  <c r="A526" i="164" s="1"/>
  <c r="A527" i="164" s="1"/>
  <c r="A528" i="164" s="1"/>
  <c r="A529" i="164" s="1"/>
  <c r="A530" i="164" s="1"/>
  <c r="A531" i="164" s="1"/>
  <c r="A532" i="164" s="1"/>
  <c r="A533" i="164" s="1"/>
  <c r="A534" i="164" s="1"/>
  <c r="A535" i="164" s="1"/>
  <c r="A536" i="164" s="1"/>
  <c r="A537" i="164" s="1"/>
  <c r="A538" i="164" s="1"/>
  <c r="A539" i="164" s="1"/>
  <c r="A540" i="164" s="1"/>
  <c r="A541" i="164" s="1"/>
  <c r="A542" i="164" s="1"/>
  <c r="A543" i="164" s="1"/>
  <c r="A544" i="164" s="1"/>
  <c r="A545" i="164" s="1"/>
  <c r="A546" i="164" s="1"/>
  <c r="A547" i="164" s="1"/>
  <c r="A548" i="164" s="1"/>
  <c r="A549" i="164" s="1"/>
  <c r="A550" i="164" s="1"/>
  <c r="A551" i="164" s="1"/>
  <c r="A552" i="164" s="1"/>
  <c r="A553" i="164" s="1"/>
  <c r="A554" i="164" s="1"/>
  <c r="A555" i="164" s="1"/>
  <c r="A556" i="164" s="1"/>
  <c r="A557" i="164" s="1"/>
  <c r="A558" i="164" s="1"/>
  <c r="A559" i="164" s="1"/>
  <c r="A560" i="164" s="1"/>
  <c r="A561" i="164" s="1"/>
  <c r="A562" i="164" s="1"/>
  <c r="A563" i="164" s="1"/>
  <c r="A564" i="164" s="1"/>
  <c r="A565" i="164" s="1"/>
  <c r="A566" i="164" s="1"/>
  <c r="A567" i="164" s="1"/>
  <c r="A568" i="164" s="1"/>
  <c r="A569" i="164" s="1"/>
  <c r="A570" i="164" s="1"/>
  <c r="A571" i="164" s="1"/>
  <c r="A572" i="164" s="1"/>
  <c r="A573" i="164" s="1"/>
  <c r="A574" i="164" s="1"/>
  <c r="A575" i="164" s="1"/>
  <c r="A576" i="164" s="1"/>
  <c r="A577" i="164" s="1"/>
  <c r="A578" i="164" s="1"/>
  <c r="A579" i="164" s="1"/>
  <c r="A580" i="164" s="1"/>
  <c r="A581" i="164" s="1"/>
  <c r="A582" i="164" s="1"/>
  <c r="A583" i="164" s="1"/>
  <c r="A584" i="164" s="1"/>
  <c r="A585" i="164" s="1"/>
  <c r="A586" i="164" s="1"/>
  <c r="A395" i="164"/>
  <c r="A396" i="164" s="1"/>
  <c r="A397" i="164" s="1"/>
  <c r="A398" i="164" s="1"/>
  <c r="A399" i="164" s="1"/>
  <c r="A400" i="164" s="1"/>
  <c r="A401" i="164" s="1"/>
  <c r="A402" i="164"/>
  <c r="A403" i="164" s="1"/>
  <c r="A404" i="164" s="1"/>
  <c r="A405" i="164" s="1"/>
  <c r="A406" i="164" s="1"/>
  <c r="A407" i="164" s="1"/>
  <c r="A408" i="164" s="1"/>
  <c r="A409" i="164" s="1"/>
  <c r="A410" i="164" s="1"/>
  <c r="A411" i="164" s="1"/>
  <c r="A412" i="164" s="1"/>
  <c r="A413" i="164" s="1"/>
  <c r="A414" i="164" s="1"/>
  <c r="A415" i="164" s="1"/>
  <c r="A416" i="164" s="1"/>
  <c r="A417" i="164" s="1"/>
  <c r="A418" i="164" s="1"/>
  <c r="A419" i="164" s="1"/>
  <c r="A420" i="164" s="1"/>
  <c r="A421" i="164" s="1"/>
  <c r="A422" i="164" s="1"/>
  <c r="A423" i="164" s="1"/>
  <c r="A424" i="164" s="1"/>
  <c r="A425" i="164" s="1"/>
  <c r="A426" i="164" s="1"/>
  <c r="A427" i="164" s="1"/>
  <c r="A428" i="164" s="1"/>
  <c r="A429" i="164" s="1"/>
  <c r="A430" i="164" s="1"/>
  <c r="A431" i="164" s="1"/>
  <c r="A432" i="164" s="1"/>
  <c r="A433" i="164" s="1"/>
  <c r="A434" i="164" s="1"/>
  <c r="A435" i="164" s="1"/>
  <c r="A436" i="164" s="1"/>
  <c r="A437" i="164" s="1"/>
  <c r="A438" i="164" s="1"/>
  <c r="A439" i="164" s="1"/>
  <c r="A440" i="164" s="1"/>
  <c r="A441" i="164" s="1"/>
  <c r="A442" i="164" s="1"/>
  <c r="A443" i="164" s="1"/>
  <c r="A444" i="164" s="1"/>
  <c r="A445" i="164" s="1"/>
  <c r="A446" i="164" s="1"/>
  <c r="A447" i="164" s="1"/>
  <c r="A448" i="164" s="1"/>
  <c r="A449" i="164" s="1"/>
  <c r="A450" i="164" s="1"/>
  <c r="A451" i="164" s="1"/>
  <c r="A452" i="164" s="1"/>
  <c r="A453" i="164" s="1"/>
  <c r="A454" i="164" s="1"/>
  <c r="A455" i="164" s="1"/>
  <c r="A456" i="164" s="1"/>
  <c r="A457" i="164" s="1"/>
  <c r="A458" i="164" s="1"/>
  <c r="A459" i="164" s="1"/>
  <c r="A460" i="164" s="1"/>
  <c r="A461" i="164" s="1"/>
  <c r="A462" i="164" s="1"/>
  <c r="A463" i="164" s="1"/>
  <c r="A464" i="164" s="1"/>
  <c r="A465" i="164" s="1"/>
  <c r="A466" i="164" s="1"/>
  <c r="A467" i="164" s="1"/>
  <c r="A468" i="164" s="1"/>
  <c r="A469" i="164" s="1"/>
  <c r="A470" i="164" s="1"/>
  <c r="A471" i="164" s="1"/>
  <c r="A472" i="164" s="1"/>
  <c r="A473" i="164" s="1"/>
  <c r="A474" i="164" s="1"/>
  <c r="A475" i="164" s="1"/>
  <c r="A476" i="164" s="1"/>
  <c r="A477" i="164" s="1"/>
  <c r="A478" i="164" s="1"/>
  <c r="A479" i="164" s="1"/>
  <c r="A480" i="164" s="1"/>
  <c r="A481" i="164" s="1"/>
  <c r="A482" i="164" s="1"/>
  <c r="A483" i="164" s="1"/>
  <c r="A484" i="164" s="1"/>
  <c r="A485" i="164" s="1"/>
  <c r="A486" i="164" s="1"/>
  <c r="A487" i="164" s="1"/>
  <c r="A488" i="164" s="1"/>
  <c r="A489" i="164" s="1"/>
  <c r="A298" i="164"/>
  <c r="A299" i="164" s="1"/>
  <c r="A300" i="164" s="1"/>
  <c r="A301" i="164" s="1"/>
  <c r="A302" i="164" s="1"/>
  <c r="A303" i="164" s="1"/>
  <c r="A304" i="164" s="1"/>
  <c r="A305" i="164" s="1"/>
  <c r="A306" i="164"/>
  <c r="A307" i="164" s="1"/>
  <c r="A308" i="164" s="1"/>
  <c r="A309" i="164" s="1"/>
  <c r="A310" i="164" s="1"/>
  <c r="A311" i="164" s="1"/>
  <c r="A312" i="164" s="1"/>
  <c r="A313" i="164" s="1"/>
  <c r="A314" i="164" s="1"/>
  <c r="A315" i="164" s="1"/>
  <c r="A316" i="164" s="1"/>
  <c r="A317" i="164" s="1"/>
  <c r="A318" i="164" s="1"/>
  <c r="A319" i="164" s="1"/>
  <c r="A320" i="164" s="1"/>
  <c r="A321" i="164" s="1"/>
  <c r="A322" i="164" s="1"/>
  <c r="A323" i="164" s="1"/>
  <c r="A324" i="164" s="1"/>
  <c r="A325" i="164" s="1"/>
  <c r="A326" i="164" s="1"/>
  <c r="A327" i="164" s="1"/>
  <c r="A328" i="164" s="1"/>
  <c r="A329" i="164" s="1"/>
  <c r="A330" i="164" s="1"/>
  <c r="A331" i="164" s="1"/>
  <c r="A332" i="164" s="1"/>
  <c r="A333" i="164" s="1"/>
  <c r="A334" i="164" s="1"/>
  <c r="A335" i="164" s="1"/>
  <c r="A336" i="164" s="1"/>
  <c r="A337" i="164" s="1"/>
  <c r="A338" i="164" s="1"/>
  <c r="A339" i="164" s="1"/>
  <c r="A340" i="164" s="1"/>
  <c r="A341" i="164" s="1"/>
  <c r="A342" i="164" s="1"/>
  <c r="A343" i="164" s="1"/>
  <c r="A344" i="164" s="1"/>
  <c r="A345" i="164" s="1"/>
  <c r="A346" i="164" s="1"/>
  <c r="A347" i="164" s="1"/>
  <c r="A348" i="164" s="1"/>
  <c r="A349" i="164" s="1"/>
  <c r="A350" i="164" s="1"/>
  <c r="A351" i="164" s="1"/>
  <c r="A352" i="164" s="1"/>
  <c r="A353" i="164" s="1"/>
  <c r="A354" i="164" s="1"/>
  <c r="A355" i="164" s="1"/>
  <c r="A356" i="164" s="1"/>
  <c r="A357" i="164" s="1"/>
  <c r="A358" i="164" s="1"/>
  <c r="A359" i="164" s="1"/>
  <c r="A360" i="164" s="1"/>
  <c r="A361" i="164" s="1"/>
  <c r="A362" i="164" s="1"/>
  <c r="A363" i="164" s="1"/>
  <c r="A364" i="164" s="1"/>
  <c r="A365" i="164" s="1"/>
  <c r="A366" i="164" s="1"/>
  <c r="A367" i="164" s="1"/>
  <c r="A368" i="164" s="1"/>
  <c r="A369" i="164" s="1"/>
  <c r="A370" i="164" s="1"/>
  <c r="A371" i="164" s="1"/>
  <c r="A372" i="164" s="1"/>
  <c r="A373" i="164" s="1"/>
  <c r="A374" i="164" s="1"/>
  <c r="A375" i="164" s="1"/>
  <c r="A376" i="164" s="1"/>
  <c r="A377" i="164" s="1"/>
  <c r="A378" i="164" s="1"/>
  <c r="A379" i="164" s="1"/>
  <c r="A380" i="164" s="1"/>
  <c r="A381" i="164" s="1"/>
  <c r="A382" i="164" s="1"/>
  <c r="A383" i="164" s="1"/>
  <c r="A384" i="164" s="1"/>
  <c r="A385" i="164" s="1"/>
  <c r="A386" i="164" s="1"/>
  <c r="A387" i="164" s="1"/>
  <c r="A388" i="164" s="1"/>
  <c r="A389" i="164" s="1"/>
  <c r="A390" i="164" s="1"/>
  <c r="A391" i="164" s="1"/>
  <c r="A392" i="164" s="1"/>
  <c r="A201" i="164"/>
  <c r="A202" i="164"/>
  <c r="A203" i="164" s="1"/>
  <c r="A204" i="164" s="1"/>
  <c r="A205" i="164" s="1"/>
  <c r="A206" i="164" s="1"/>
  <c r="A207" i="164" s="1"/>
  <c r="A208" i="164" s="1"/>
  <c r="A209" i="164" s="1"/>
  <c r="A210" i="164" s="1"/>
  <c r="A211" i="164" s="1"/>
  <c r="A212" i="164" s="1"/>
  <c r="A213" i="164" s="1"/>
  <c r="A214" i="164" s="1"/>
  <c r="A215" i="164"/>
  <c r="A216" i="164" s="1"/>
  <c r="A217" i="164" s="1"/>
  <c r="A218" i="164" s="1"/>
  <c r="A219" i="164" s="1"/>
  <c r="A220" i="164" s="1"/>
  <c r="A221" i="164" s="1"/>
  <c r="A222" i="164" s="1"/>
  <c r="A223" i="164" s="1"/>
  <c r="A224" i="164" s="1"/>
  <c r="A225" i="164" s="1"/>
  <c r="A226" i="164" s="1"/>
  <c r="A227" i="164" s="1"/>
  <c r="A228" i="164" s="1"/>
  <c r="A229" i="164" s="1"/>
  <c r="A230" i="164" s="1"/>
  <c r="A231" i="164" s="1"/>
  <c r="A232" i="164" s="1"/>
  <c r="A233" i="164" s="1"/>
  <c r="A234" i="164" s="1"/>
  <c r="A235" i="164" s="1"/>
  <c r="A236" i="164" s="1"/>
  <c r="A237" i="164" s="1"/>
  <c r="A238" i="164" s="1"/>
  <c r="A239" i="164" s="1"/>
  <c r="A240" i="164" s="1"/>
  <c r="A241" i="164" s="1"/>
  <c r="A242" i="164" s="1"/>
  <c r="A243" i="164" s="1"/>
  <c r="A244" i="164" s="1"/>
  <c r="A245" i="164" s="1"/>
  <c r="A246" i="164" s="1"/>
  <c r="A247" i="164" s="1"/>
  <c r="A248" i="164" s="1"/>
  <c r="A249" i="164" s="1"/>
  <c r="A250" i="164" s="1"/>
  <c r="A251" i="164" s="1"/>
  <c r="A252" i="164" s="1"/>
  <c r="A253" i="164" s="1"/>
  <c r="A254" i="164" s="1"/>
  <c r="A255" i="164" s="1"/>
  <c r="A256" i="164" s="1"/>
  <c r="A257" i="164" s="1"/>
  <c r="A258" i="164" s="1"/>
  <c r="A259" i="164" s="1"/>
  <c r="A260" i="164" s="1"/>
  <c r="A261" i="164" s="1"/>
  <c r="A262" i="164" s="1"/>
  <c r="A263" i="164" s="1"/>
  <c r="A264" i="164" s="1"/>
  <c r="A265" i="164" s="1"/>
  <c r="A266" i="164" s="1"/>
  <c r="A267" i="164" s="1"/>
  <c r="A268" i="164" s="1"/>
  <c r="A269" i="164" s="1"/>
  <c r="A270" i="164" s="1"/>
  <c r="A271" i="164" s="1"/>
  <c r="A272" i="164" s="1"/>
  <c r="A273" i="164" s="1"/>
  <c r="A274" i="164" s="1"/>
  <c r="A275" i="164" s="1"/>
  <c r="A276" i="164" s="1"/>
  <c r="A277" i="164" s="1"/>
  <c r="A278" i="164" s="1"/>
  <c r="A279" i="164" s="1"/>
  <c r="A280" i="164" s="1"/>
  <c r="A281" i="164" s="1"/>
  <c r="A282" i="164" s="1"/>
  <c r="A283" i="164" s="1"/>
  <c r="A284" i="164" s="1"/>
  <c r="A285" i="164" s="1"/>
  <c r="A286" i="164" s="1"/>
  <c r="A287" i="164" s="1"/>
  <c r="A288" i="164" s="1"/>
  <c r="A289" i="164" s="1"/>
  <c r="A290" i="164" s="1"/>
  <c r="A291" i="164" s="1"/>
  <c r="A292" i="164" s="1"/>
  <c r="A293" i="164" s="1"/>
  <c r="A294" i="164" s="1"/>
  <c r="A295" i="164" s="1"/>
  <c r="A104" i="164"/>
  <c r="A105" i="164" s="1"/>
  <c r="A106" i="164" s="1"/>
  <c r="A107" i="164" s="1"/>
  <c r="A108" i="164" s="1"/>
  <c r="A109" i="164"/>
  <c r="A110" i="164" s="1"/>
  <c r="A111" i="164" s="1"/>
  <c r="A112" i="164" s="1"/>
  <c r="A113" i="164" s="1"/>
  <c r="A114" i="164" s="1"/>
  <c r="A115" i="164" s="1"/>
  <c r="A116" i="164" s="1"/>
  <c r="A117" i="164" s="1"/>
  <c r="A118" i="164" s="1"/>
  <c r="A119" i="164" s="1"/>
  <c r="A120" i="164" s="1"/>
  <c r="A121" i="164" s="1"/>
  <c r="A122" i="164" s="1"/>
  <c r="A123" i="164" s="1"/>
  <c r="A124" i="164" s="1"/>
  <c r="A125" i="164" s="1"/>
  <c r="A126" i="164" s="1"/>
  <c r="A127" i="164" s="1"/>
  <c r="A128" i="164" s="1"/>
  <c r="A129" i="164" s="1"/>
  <c r="A130" i="164" s="1"/>
  <c r="A131" i="164" s="1"/>
  <c r="A132" i="164" s="1"/>
  <c r="A133" i="164" s="1"/>
  <c r="A134" i="164" s="1"/>
  <c r="A135" i="164" s="1"/>
  <c r="A136" i="164" s="1"/>
  <c r="A137" i="164" s="1"/>
  <c r="A138" i="164" s="1"/>
  <c r="A139" i="164" s="1"/>
  <c r="A140" i="164" s="1"/>
  <c r="A141" i="164" s="1"/>
  <c r="A142" i="164" s="1"/>
  <c r="A143" i="164" s="1"/>
  <c r="A144" i="164" s="1"/>
  <c r="A145" i="164" s="1"/>
  <c r="A146" i="164" s="1"/>
  <c r="A147" i="164" s="1"/>
  <c r="A148" i="164" s="1"/>
  <c r="A149" i="164" s="1"/>
  <c r="A150" i="164" s="1"/>
  <c r="A151" i="164" s="1"/>
  <c r="A152" i="164" s="1"/>
  <c r="A153" i="164" s="1"/>
  <c r="A154" i="164" s="1"/>
  <c r="A155" i="164" s="1"/>
  <c r="A156" i="164" s="1"/>
  <c r="A157" i="164" s="1"/>
  <c r="A158" i="164" s="1"/>
  <c r="A159" i="164" s="1"/>
  <c r="A160" i="164" s="1"/>
  <c r="A161" i="164" s="1"/>
  <c r="A162" i="164" s="1"/>
  <c r="A163" i="164" s="1"/>
  <c r="A164" i="164" s="1"/>
  <c r="A165" i="164" s="1"/>
  <c r="A166" i="164" s="1"/>
  <c r="A167" i="164" s="1"/>
  <c r="A168" i="164" s="1"/>
  <c r="A169" i="164" s="1"/>
  <c r="A170" i="164" s="1"/>
  <c r="A171" i="164" s="1"/>
  <c r="A172" i="164" s="1"/>
  <c r="A173" i="164" s="1"/>
  <c r="A174" i="164" s="1"/>
  <c r="A175" i="164" s="1"/>
  <c r="A176" i="164" s="1"/>
  <c r="A177" i="164" s="1"/>
  <c r="A178" i="164" s="1"/>
  <c r="A179" i="164" s="1"/>
  <c r="A180" i="164" s="1"/>
  <c r="A181" i="164" s="1"/>
  <c r="A182" i="164" s="1"/>
  <c r="A183" i="164" s="1"/>
  <c r="A184" i="164" s="1"/>
  <c r="A185" i="164" s="1"/>
  <c r="A186" i="164" s="1"/>
  <c r="A187" i="164" s="1"/>
  <c r="A188" i="164" s="1"/>
  <c r="A189" i="164" s="1"/>
  <c r="A190" i="164" s="1"/>
  <c r="A191" i="164" s="1"/>
  <c r="A192" i="164" s="1"/>
  <c r="A193" i="164" s="1"/>
  <c r="A194" i="164" s="1"/>
  <c r="A195" i="164" s="1"/>
  <c r="A196" i="164" s="1"/>
  <c r="A197" i="164" s="1"/>
  <c r="A198" i="164" s="1"/>
  <c r="A7" i="164"/>
  <c r="A8" i="164" s="1"/>
  <c r="A9" i="164" s="1"/>
  <c r="A10" i="164" s="1"/>
  <c r="A11" i="164" s="1"/>
  <c r="A12" i="164" s="1"/>
  <c r="A13" i="164" s="1"/>
  <c r="A14" i="164"/>
  <c r="A15" i="164" s="1"/>
  <c r="A16" i="164" s="1"/>
  <c r="A17" i="164" s="1"/>
  <c r="A18" i="164" s="1"/>
  <c r="A19" i="164" s="1"/>
  <c r="A20" i="164" s="1"/>
  <c r="A21" i="164" s="1"/>
  <c r="A22" i="164" s="1"/>
  <c r="A23" i="164" s="1"/>
  <c r="A24" i="164" s="1"/>
  <c r="A25" i="164" s="1"/>
  <c r="A26" i="164" s="1"/>
  <c r="A27" i="164" s="1"/>
  <c r="A28" i="164" s="1"/>
  <c r="A29" i="164" s="1"/>
  <c r="A30" i="164" s="1"/>
  <c r="A31" i="164" s="1"/>
  <c r="A32" i="164" s="1"/>
  <c r="A33" i="164" s="1"/>
  <c r="A34" i="164" s="1"/>
  <c r="A35" i="164" s="1"/>
  <c r="A36" i="164" s="1"/>
  <c r="A37" i="164" s="1"/>
  <c r="A38" i="164" s="1"/>
  <c r="A39" i="164" s="1"/>
  <c r="A40" i="164" s="1"/>
  <c r="A41" i="164" s="1"/>
  <c r="A42" i="164" s="1"/>
  <c r="A43" i="164" s="1"/>
  <c r="A44" i="164" s="1"/>
  <c r="A45" i="164" s="1"/>
  <c r="A46" i="164" s="1"/>
  <c r="A47" i="164" s="1"/>
  <c r="A48" i="164" s="1"/>
  <c r="A49" i="164" s="1"/>
  <c r="A50" i="164" s="1"/>
  <c r="A51" i="164" s="1"/>
  <c r="A52" i="164" s="1"/>
  <c r="A53" i="164" s="1"/>
  <c r="A54" i="164" s="1"/>
  <c r="A55" i="164" s="1"/>
  <c r="A56" i="164" s="1"/>
  <c r="A57" i="164" s="1"/>
  <c r="A58" i="164" s="1"/>
  <c r="A59" i="164" s="1"/>
  <c r="A60" i="164" s="1"/>
  <c r="A61" i="164" s="1"/>
  <c r="A62" i="164" s="1"/>
  <c r="A63" i="164" s="1"/>
  <c r="A64" i="164" s="1"/>
  <c r="A65" i="164" s="1"/>
  <c r="A66" i="164" s="1"/>
  <c r="A67" i="164" s="1"/>
  <c r="A68" i="164" s="1"/>
  <c r="A69" i="164" s="1"/>
  <c r="A70" i="164" s="1"/>
  <c r="A71" i="164" s="1"/>
  <c r="A72" i="164" s="1"/>
  <c r="A73" i="164" s="1"/>
  <c r="A74" i="164" s="1"/>
  <c r="A75" i="164" s="1"/>
  <c r="A76" i="164" s="1"/>
  <c r="A77" i="164" s="1"/>
  <c r="A78" i="164" s="1"/>
  <c r="A79" i="164" s="1"/>
  <c r="A80" i="164" s="1"/>
  <c r="A81" i="164" s="1"/>
  <c r="A82" i="164" s="1"/>
  <c r="A83" i="164" s="1"/>
  <c r="A84" i="164" s="1"/>
  <c r="A85" i="164" s="1"/>
  <c r="A86" i="164" s="1"/>
  <c r="A87" i="164" s="1"/>
  <c r="A88" i="164" s="1"/>
  <c r="A89" i="164" s="1"/>
  <c r="A90" i="164" s="1"/>
  <c r="A91" i="164" s="1"/>
  <c r="A92" i="164" s="1"/>
  <c r="A93" i="164" s="1"/>
  <c r="A94" i="164" s="1"/>
  <c r="A95" i="164" s="1"/>
  <c r="A96" i="164" s="1"/>
  <c r="A97" i="164" s="1"/>
  <c r="A98" i="164" s="1"/>
  <c r="A99" i="164" s="1"/>
  <c r="A100" i="164" s="1"/>
  <c r="A101" i="164" s="1"/>
  <c r="A31" i="162"/>
  <c r="A47" i="162" s="1"/>
  <c r="A30" i="162"/>
  <c r="A46" i="162" s="1"/>
  <c r="A29" i="162"/>
  <c r="A45" i="162" s="1"/>
  <c r="A28" i="162"/>
  <c r="A44" i="162" s="1"/>
  <c r="A27" i="162"/>
  <c r="A43" i="162" s="1"/>
  <c r="A26" i="162"/>
  <c r="A42" i="162" s="1"/>
  <c r="A25" i="162"/>
  <c r="A41" i="162" s="1"/>
  <c r="A24" i="162"/>
  <c r="A40" i="162" s="1"/>
  <c r="A23" i="162"/>
  <c r="A39" i="162" s="1"/>
  <c r="A22" i="162"/>
  <c r="A38" i="162" s="1"/>
  <c r="A21" i="162"/>
  <c r="A37" i="162" s="1"/>
  <c r="A20" i="162"/>
  <c r="A36" i="162" s="1"/>
  <c r="A19" i="162"/>
  <c r="A35" i="162" s="1"/>
  <c r="A76" i="143"/>
  <c r="A74" i="143"/>
  <c r="A72" i="143"/>
  <c r="A70" i="143"/>
  <c r="A68" i="143"/>
  <c r="A66" i="143"/>
  <c r="A64" i="143"/>
  <c r="A62" i="143"/>
  <c r="A60" i="143"/>
  <c r="A58" i="143"/>
  <c r="A56" i="143"/>
  <c r="A54" i="143"/>
  <c r="A52" i="143"/>
  <c r="AK50" i="143"/>
  <c r="AJ50" i="143"/>
  <c r="AI50" i="143"/>
  <c r="AH50" i="143"/>
  <c r="AG50" i="143"/>
  <c r="AF50" i="143"/>
  <c r="AE50" i="143"/>
  <c r="AD50" i="143"/>
  <c r="AC50" i="143"/>
  <c r="AB50" i="143"/>
  <c r="AA50" i="143"/>
  <c r="Z50" i="143"/>
  <c r="Y50" i="143"/>
  <c r="X50" i="143"/>
  <c r="W50" i="143"/>
  <c r="V50" i="143"/>
  <c r="Q50" i="143"/>
  <c r="P50" i="143"/>
  <c r="O50" i="143"/>
  <c r="N50" i="143"/>
  <c r="M50" i="143"/>
  <c r="L50" i="143"/>
  <c r="K50" i="143"/>
  <c r="J50" i="143"/>
  <c r="I50" i="143"/>
  <c r="H50" i="143"/>
  <c r="G50" i="143"/>
  <c r="F50" i="143"/>
  <c r="E50" i="143"/>
  <c r="D50" i="143"/>
  <c r="C50" i="143"/>
  <c r="B50" i="143"/>
  <c r="AM49" i="143"/>
  <c r="U49" i="143"/>
  <c r="S49" i="143"/>
  <c r="A49" i="143"/>
  <c r="AM48" i="143"/>
  <c r="U48" i="143"/>
  <c r="S48" i="143"/>
  <c r="A48" i="143"/>
  <c r="AM47" i="143"/>
  <c r="U47" i="143"/>
  <c r="S47" i="143"/>
  <c r="A47" i="143"/>
  <c r="AM46" i="143"/>
  <c r="U46" i="143"/>
  <c r="S46" i="143"/>
  <c r="A46" i="143"/>
  <c r="AM45" i="143"/>
  <c r="U45" i="143"/>
  <c r="S45" i="143"/>
  <c r="A45" i="143"/>
  <c r="AM44" i="143"/>
  <c r="U44" i="143"/>
  <c r="S44" i="143"/>
  <c r="A44" i="143"/>
  <c r="AM43" i="143"/>
  <c r="U43" i="143"/>
  <c r="S43" i="143"/>
  <c r="A43" i="143"/>
  <c r="AM42" i="143"/>
  <c r="U42" i="143"/>
  <c r="S42" i="143"/>
  <c r="A42" i="143"/>
  <c r="AM41" i="143"/>
  <c r="U41" i="143"/>
  <c r="S41" i="143"/>
  <c r="A41" i="143"/>
  <c r="AM40" i="143"/>
  <c r="U40" i="143"/>
  <c r="S40" i="143"/>
  <c r="A40" i="143"/>
  <c r="AM39" i="143"/>
  <c r="U39" i="143"/>
  <c r="S39" i="143"/>
  <c r="A39" i="143"/>
  <c r="AM38" i="143"/>
  <c r="U38" i="143"/>
  <c r="S38" i="143"/>
  <c r="A38" i="143"/>
  <c r="AM37" i="143"/>
  <c r="AM50" i="143"/>
  <c r="U37" i="143"/>
  <c r="S37" i="143"/>
  <c r="S50" i="143" s="1"/>
  <c r="A37" i="143"/>
  <c r="AK34" i="143"/>
  <c r="AJ34" i="143"/>
  <c r="AI34" i="143"/>
  <c r="AH34" i="143"/>
  <c r="AG34" i="143"/>
  <c r="AF34" i="143"/>
  <c r="AE34" i="143"/>
  <c r="AD34" i="143"/>
  <c r="AC34" i="143"/>
  <c r="AB34" i="143"/>
  <c r="AA34" i="143"/>
  <c r="Z34" i="143"/>
  <c r="Y34" i="143"/>
  <c r="X34" i="143"/>
  <c r="W34" i="143"/>
  <c r="V34" i="143"/>
  <c r="U33" i="143"/>
  <c r="Q33" i="143"/>
  <c r="P33" i="143"/>
  <c r="O33" i="143"/>
  <c r="O34" i="143" s="1"/>
  <c r="N33" i="143"/>
  <c r="M33" i="143"/>
  <c r="L33" i="143"/>
  <c r="K33" i="143"/>
  <c r="K34" i="143" s="1"/>
  <c r="J33" i="143"/>
  <c r="I33" i="143"/>
  <c r="H33" i="143"/>
  <c r="G33" i="143"/>
  <c r="G34" i="143" s="1"/>
  <c r="F33" i="143"/>
  <c r="E33" i="143"/>
  <c r="D33" i="143"/>
  <c r="C33" i="143"/>
  <c r="A33" i="143"/>
  <c r="U32" i="143"/>
  <c r="A32" i="143"/>
  <c r="U31" i="143"/>
  <c r="A31" i="143"/>
  <c r="U30" i="143"/>
  <c r="A30" i="143"/>
  <c r="U29" i="143"/>
  <c r="A29" i="143"/>
  <c r="U28" i="143"/>
  <c r="A28" i="143"/>
  <c r="U27" i="143"/>
  <c r="A27" i="143"/>
  <c r="U26" i="143"/>
  <c r="A26" i="143"/>
  <c r="U25" i="143"/>
  <c r="U24" i="143"/>
  <c r="A24" i="143"/>
  <c r="U23" i="143"/>
  <c r="A23" i="143"/>
  <c r="U22" i="143"/>
  <c r="A22" i="143"/>
  <c r="U21" i="143"/>
  <c r="A21" i="143"/>
  <c r="AK18" i="143"/>
  <c r="AI18" i="143"/>
  <c r="AH18" i="143"/>
  <c r="AG18" i="143"/>
  <c r="AF18" i="143"/>
  <c r="AE18" i="143"/>
  <c r="AD18" i="143"/>
  <c r="AC18" i="143"/>
  <c r="AB18" i="143"/>
  <c r="W18" i="143"/>
  <c r="U17" i="143"/>
  <c r="U16" i="143"/>
  <c r="U15" i="143"/>
  <c r="U14" i="143"/>
  <c r="U13" i="143"/>
  <c r="U12" i="143"/>
  <c r="U11" i="143"/>
  <c r="U10" i="143"/>
  <c r="U9" i="143"/>
  <c r="U8" i="143"/>
  <c r="U7" i="143"/>
  <c r="U6" i="143"/>
  <c r="U5" i="143"/>
  <c r="U34" i="126"/>
  <c r="A34" i="126"/>
  <c r="A50" i="126" s="1"/>
  <c r="U33" i="126"/>
  <c r="A33" i="126"/>
  <c r="A49" i="126" s="1"/>
  <c r="U32" i="126"/>
  <c r="A32" i="126"/>
  <c r="A48" i="126" s="1"/>
  <c r="U31" i="126"/>
  <c r="A31" i="126"/>
  <c r="A47" i="126" s="1"/>
  <c r="U30" i="126"/>
  <c r="A30" i="126"/>
  <c r="A46" i="126" s="1"/>
  <c r="U29" i="126"/>
  <c r="A29" i="126"/>
  <c r="A45" i="126" s="1"/>
  <c r="U28" i="126"/>
  <c r="A28" i="126"/>
  <c r="A44" i="126" s="1"/>
  <c r="U27" i="126"/>
  <c r="A27" i="126"/>
  <c r="A43" i="126" s="1"/>
  <c r="U26" i="126"/>
  <c r="A26" i="126"/>
  <c r="A42" i="126" s="1"/>
  <c r="U25" i="126"/>
  <c r="A25" i="126"/>
  <c r="A41" i="126" s="1"/>
  <c r="U24" i="126"/>
  <c r="A24" i="126"/>
  <c r="A40" i="126" s="1"/>
  <c r="U23" i="126"/>
  <c r="A23" i="126"/>
  <c r="A39" i="126" s="1"/>
  <c r="U22" i="126"/>
  <c r="A22" i="126"/>
  <c r="A38" i="126" s="1"/>
  <c r="U21" i="126"/>
  <c r="A21" i="126"/>
  <c r="A37" i="126" s="1"/>
  <c r="U18" i="126"/>
  <c r="U17" i="126"/>
  <c r="U16" i="126"/>
  <c r="U15" i="126"/>
  <c r="U14" i="126"/>
  <c r="U13" i="126"/>
  <c r="U12" i="126"/>
  <c r="U11" i="126"/>
  <c r="U10" i="126"/>
  <c r="U9" i="126"/>
  <c r="U8" i="126"/>
  <c r="U7" i="126"/>
  <c r="U6" i="126"/>
  <c r="U5" i="126"/>
  <c r="W43" i="67"/>
  <c r="W41" i="67" s="1"/>
  <c r="W514" i="108"/>
  <c r="V43" i="67" s="1"/>
  <c r="V41" i="67" s="1"/>
  <c r="V514" i="108"/>
  <c r="U43" i="67" s="1"/>
  <c r="U41" i="67" s="1"/>
  <c r="U514" i="108"/>
  <c r="T43" i="67" s="1"/>
  <c r="T514" i="108"/>
  <c r="S43" i="67" s="1"/>
  <c r="S41" i="67" s="1"/>
  <c r="S514" i="108"/>
  <c r="R43" i="67" s="1"/>
  <c r="R41" i="67" s="1"/>
  <c r="R514" i="108"/>
  <c r="Q43" i="67" s="1"/>
  <c r="Q41" i="67" s="1"/>
  <c r="Q514" i="108"/>
  <c r="P43" i="67" s="1"/>
  <c r="P41" i="67" s="1"/>
  <c r="P514" i="108"/>
  <c r="O43" i="67" s="1"/>
  <c r="O41" i="67" s="1"/>
  <c r="O514" i="108"/>
  <c r="N43" i="67" s="1"/>
  <c r="N41" i="67" s="1"/>
  <c r="N514" i="108"/>
  <c r="M43" i="67" s="1"/>
  <c r="M514" i="108"/>
  <c r="L43" i="67" s="1"/>
  <c r="L41" i="67" s="1"/>
  <c r="L514" i="108"/>
  <c r="K43" i="67" s="1"/>
  <c r="K41" i="67" s="1"/>
  <c r="K514" i="108"/>
  <c r="J43" i="67" s="1"/>
  <c r="J41" i="67" s="1"/>
  <c r="J514" i="108"/>
  <c r="I43" i="67" s="1"/>
  <c r="I41" i="67" s="1"/>
  <c r="I514" i="108"/>
  <c r="H43" i="67" s="1"/>
  <c r="H41" i="67" s="1"/>
  <c r="H514" i="108"/>
  <c r="G43" i="67" s="1"/>
  <c r="G41" i="67" s="1"/>
  <c r="G514" i="108"/>
  <c r="F43" i="67" s="1"/>
  <c r="F41" i="67" s="1"/>
  <c r="F514" i="108"/>
  <c r="E43" i="67" s="1"/>
  <c r="E41" i="67" s="1"/>
  <c r="E514" i="108"/>
  <c r="D43" i="67" s="1"/>
  <c r="D41" i="67" s="1"/>
  <c r="D514" i="108"/>
  <c r="C43" i="67" s="1"/>
  <c r="C41" i="67" s="1"/>
  <c r="C514" i="108"/>
  <c r="B43" i="67" s="1"/>
  <c r="A484" i="108"/>
  <c r="A485" i="108" s="1"/>
  <c r="A486" i="108" s="1"/>
  <c r="A487" i="108" s="1"/>
  <c r="A488" i="108" s="1"/>
  <c r="A489" i="108" s="1"/>
  <c r="A490" i="108" s="1"/>
  <c r="A491" i="108" s="1"/>
  <c r="A492" i="108" s="1"/>
  <c r="A493" i="108" s="1"/>
  <c r="A494" i="108" s="1"/>
  <c r="A495" i="108" s="1"/>
  <c r="A496" i="108" s="1"/>
  <c r="A497" i="108" s="1"/>
  <c r="A498" i="108" s="1"/>
  <c r="A499" i="108" s="1"/>
  <c r="A500" i="108" s="1"/>
  <c r="A501" i="108" s="1"/>
  <c r="A502" i="108" s="1"/>
  <c r="A503" i="108" s="1"/>
  <c r="A504" i="108" s="1"/>
  <c r="A505" i="108" s="1"/>
  <c r="A506" i="108" s="1"/>
  <c r="A507" i="108" s="1"/>
  <c r="A508" i="108" s="1"/>
  <c r="A509" i="108" s="1"/>
  <c r="A510" i="108" s="1"/>
  <c r="A511" i="108" s="1"/>
  <c r="A512" i="108" s="1"/>
  <c r="A513" i="108" s="1"/>
  <c r="A514" i="108" s="1"/>
  <c r="V40" i="67"/>
  <c r="V38" i="67" s="1"/>
  <c r="U40" i="67"/>
  <c r="U38" i="67" s="1"/>
  <c r="T40" i="67"/>
  <c r="T38" i="67" s="1"/>
  <c r="S40" i="67"/>
  <c r="S38" i="67" s="1"/>
  <c r="R40" i="67"/>
  <c r="R38" i="67" s="1"/>
  <c r="Q40" i="67"/>
  <c r="Q38" i="67" s="1"/>
  <c r="P40" i="67"/>
  <c r="P38" i="67" s="1"/>
  <c r="O40" i="67"/>
  <c r="O38" i="67" s="1"/>
  <c r="N40" i="67"/>
  <c r="N38" i="67" s="1"/>
  <c r="M40" i="67"/>
  <c r="M38" i="67" s="1"/>
  <c r="L40" i="67"/>
  <c r="L38" i="67" s="1"/>
  <c r="K40" i="67"/>
  <c r="K38" i="67" s="1"/>
  <c r="J40" i="67"/>
  <c r="J38" i="67" s="1"/>
  <c r="I40" i="67"/>
  <c r="H40" i="67"/>
  <c r="H38" i="67" s="1"/>
  <c r="G40" i="67"/>
  <c r="G38" i="67" s="1"/>
  <c r="F40" i="67"/>
  <c r="F38" i="67" s="1"/>
  <c r="E40" i="67"/>
  <c r="E38" i="67" s="1"/>
  <c r="D40" i="67"/>
  <c r="D38" i="67" s="1"/>
  <c r="C40" i="67"/>
  <c r="C38" i="67" s="1"/>
  <c r="B40" i="67"/>
  <c r="A452" i="108"/>
  <c r="A453" i="108" s="1"/>
  <c r="A454" i="108" s="1"/>
  <c r="A455" i="108" s="1"/>
  <c r="A456" i="108" s="1"/>
  <c r="A457" i="108" s="1"/>
  <c r="A458" i="108" s="1"/>
  <c r="A459" i="108" s="1"/>
  <c r="A460" i="108" s="1"/>
  <c r="A461" i="108" s="1"/>
  <c r="A462" i="108" s="1"/>
  <c r="A463" i="108" s="1"/>
  <c r="A464" i="108" s="1"/>
  <c r="A465" i="108" s="1"/>
  <c r="A466" i="108" s="1"/>
  <c r="A467" i="108" s="1"/>
  <c r="A468" i="108" s="1"/>
  <c r="A469" i="108" s="1"/>
  <c r="A470" i="108" s="1"/>
  <c r="A471" i="108" s="1"/>
  <c r="A472" i="108" s="1"/>
  <c r="A473" i="108" s="1"/>
  <c r="A474" i="108" s="1"/>
  <c r="A475" i="108" s="1"/>
  <c r="A476" i="108" s="1"/>
  <c r="A477" i="108" s="1"/>
  <c r="A478" i="108" s="1"/>
  <c r="A479" i="108" s="1"/>
  <c r="A480" i="108" s="1"/>
  <c r="A481" i="108" s="1"/>
  <c r="A482" i="108" s="1"/>
  <c r="W27" i="67"/>
  <c r="V27" i="67"/>
  <c r="U27" i="67"/>
  <c r="T29" i="67"/>
  <c r="T27" i="67" s="1"/>
  <c r="S29" i="67"/>
  <c r="S27" i="67" s="1"/>
  <c r="R29" i="67"/>
  <c r="R27" i="67" s="1"/>
  <c r="Q29" i="67"/>
  <c r="Q27" i="67" s="1"/>
  <c r="P29" i="67"/>
  <c r="P27" i="67" s="1"/>
  <c r="O29" i="67"/>
  <c r="O27" i="67" s="1"/>
  <c r="N29" i="67"/>
  <c r="N27" i="67" s="1"/>
  <c r="M29" i="67"/>
  <c r="M27" i="67" s="1"/>
  <c r="L29" i="67"/>
  <c r="L27" i="67" s="1"/>
  <c r="K29" i="67"/>
  <c r="K27" i="67" s="1"/>
  <c r="J29" i="67"/>
  <c r="J27" i="67" s="1"/>
  <c r="I29" i="67"/>
  <c r="I27" i="67" s="1"/>
  <c r="H29" i="67"/>
  <c r="H27" i="67" s="1"/>
  <c r="G29" i="67"/>
  <c r="G27" i="67" s="1"/>
  <c r="F29" i="67"/>
  <c r="F27" i="67" s="1"/>
  <c r="E29" i="67"/>
  <c r="E27" i="67" s="1"/>
  <c r="D29" i="67"/>
  <c r="D27" i="67" s="1"/>
  <c r="C29" i="67"/>
  <c r="C27" i="67" s="1"/>
  <c r="B29" i="67"/>
  <c r="A420" i="108"/>
  <c r="A421" i="108" s="1"/>
  <c r="A422" i="108" s="1"/>
  <c r="A423" i="108" s="1"/>
  <c r="A424" i="108" s="1"/>
  <c r="A425" i="108" s="1"/>
  <c r="A426" i="108" s="1"/>
  <c r="A427" i="108" s="1"/>
  <c r="A428" i="108" s="1"/>
  <c r="A429" i="108" s="1"/>
  <c r="A430" i="108" s="1"/>
  <c r="A431" i="108" s="1"/>
  <c r="A432" i="108" s="1"/>
  <c r="A433" i="108" s="1"/>
  <c r="A434" i="108" s="1"/>
  <c r="A435" i="108" s="1"/>
  <c r="A436" i="108" s="1"/>
  <c r="A437" i="108" s="1"/>
  <c r="A438" i="108" s="1"/>
  <c r="A439" i="108" s="1"/>
  <c r="A440" i="108" s="1"/>
  <c r="A441" i="108" s="1"/>
  <c r="A442" i="108" s="1"/>
  <c r="A443" i="108" s="1"/>
  <c r="A444" i="108" s="1"/>
  <c r="A445" i="108" s="1"/>
  <c r="A446" i="108" s="1"/>
  <c r="A447" i="108" s="1"/>
  <c r="A448" i="108" s="1"/>
  <c r="A449" i="108" s="1"/>
  <c r="A450" i="108" s="1"/>
  <c r="W37" i="67"/>
  <c r="W35" i="67" s="1"/>
  <c r="V37" i="67"/>
  <c r="V35" i="67" s="1"/>
  <c r="U37" i="67"/>
  <c r="U35" i="67" s="1"/>
  <c r="T37" i="67"/>
  <c r="T35" i="67" s="1"/>
  <c r="S37" i="67"/>
  <c r="S35" i="67" s="1"/>
  <c r="B37" i="67"/>
  <c r="A388" i="108"/>
  <c r="A389" i="108" s="1"/>
  <c r="A390" i="108" s="1"/>
  <c r="A391" i="108" s="1"/>
  <c r="A392" i="108" s="1"/>
  <c r="A393" i="108" s="1"/>
  <c r="A394" i="108" s="1"/>
  <c r="A395" i="108" s="1"/>
  <c r="A396" i="108" s="1"/>
  <c r="A397" i="108" s="1"/>
  <c r="A398" i="108" s="1"/>
  <c r="A399" i="108" s="1"/>
  <c r="A400" i="108" s="1"/>
  <c r="A401" i="108" s="1"/>
  <c r="A402" i="108" s="1"/>
  <c r="A403" i="108" s="1"/>
  <c r="A404" i="108" s="1"/>
  <c r="A405" i="108" s="1"/>
  <c r="A406" i="108" s="1"/>
  <c r="A407" i="108" s="1"/>
  <c r="A408" i="108" s="1"/>
  <c r="A409" i="108" s="1"/>
  <c r="A410" i="108" s="1"/>
  <c r="A411" i="108" s="1"/>
  <c r="A412" i="108" s="1"/>
  <c r="A413" i="108" s="1"/>
  <c r="A414" i="108" s="1"/>
  <c r="A415" i="108" s="1"/>
  <c r="A416" i="108" s="1"/>
  <c r="A417" i="108" s="1"/>
  <c r="A418" i="108" s="1"/>
  <c r="W60" i="67"/>
  <c r="W58" i="67" s="1"/>
  <c r="V60" i="67"/>
  <c r="V58" i="67" s="1"/>
  <c r="U60" i="67"/>
  <c r="U58" i="67" s="1"/>
  <c r="T60" i="67"/>
  <c r="S60" i="67"/>
  <c r="S58" i="67" s="1"/>
  <c r="B60" i="67"/>
  <c r="A356" i="108"/>
  <c r="A357" i="108" s="1"/>
  <c r="A358" i="108" s="1"/>
  <c r="A359" i="108" s="1"/>
  <c r="A360" i="108" s="1"/>
  <c r="A361" i="108" s="1"/>
  <c r="A362" i="108" s="1"/>
  <c r="A363" i="108" s="1"/>
  <c r="A364" i="108" s="1"/>
  <c r="A365" i="108" s="1"/>
  <c r="A366" i="108" s="1"/>
  <c r="A367" i="108" s="1"/>
  <c r="A368" i="108" s="1"/>
  <c r="A369" i="108" s="1"/>
  <c r="A370" i="108" s="1"/>
  <c r="A371" i="108" s="1"/>
  <c r="A372" i="108" s="1"/>
  <c r="A373" i="108" s="1"/>
  <c r="A374" i="108" s="1"/>
  <c r="A375" i="108" s="1"/>
  <c r="A376" i="108" s="1"/>
  <c r="A377" i="108" s="1"/>
  <c r="A378" i="108" s="1"/>
  <c r="A379" i="108" s="1"/>
  <c r="A380" i="108" s="1"/>
  <c r="A381" i="108" s="1"/>
  <c r="A382" i="108" s="1"/>
  <c r="A383" i="108" s="1"/>
  <c r="A384" i="108" s="1"/>
  <c r="A385" i="108" s="1"/>
  <c r="A386" i="108" s="1"/>
  <c r="V32" i="67"/>
  <c r="T34" i="67"/>
  <c r="T32" i="67" s="1"/>
  <c r="S34" i="67"/>
  <c r="S32" i="67" s="1"/>
  <c r="R34" i="67"/>
  <c r="R32" i="67" s="1"/>
  <c r="Q34" i="67"/>
  <c r="Q32" i="67" s="1"/>
  <c r="P34" i="67"/>
  <c r="O34" i="67"/>
  <c r="O32" i="67" s="1"/>
  <c r="N34" i="67"/>
  <c r="N32" i="67" s="1"/>
  <c r="M34" i="67"/>
  <c r="M32" i="67" s="1"/>
  <c r="L34" i="67"/>
  <c r="L32" i="67" s="1"/>
  <c r="K34" i="67"/>
  <c r="K32" i="67" s="1"/>
  <c r="J34" i="67"/>
  <c r="J32" i="67" s="1"/>
  <c r="I34" i="67"/>
  <c r="I32" i="67" s="1"/>
  <c r="H34" i="67"/>
  <c r="H32" i="67" s="1"/>
  <c r="G34" i="67"/>
  <c r="G32" i="67" s="1"/>
  <c r="F34" i="67"/>
  <c r="F32" i="67" s="1"/>
  <c r="E34" i="67"/>
  <c r="E32" i="67" s="1"/>
  <c r="D34" i="67"/>
  <c r="D32" i="67" s="1"/>
  <c r="C34" i="67"/>
  <c r="C32" i="67" s="1"/>
  <c r="B34" i="67"/>
  <c r="A324" i="108"/>
  <c r="A325" i="108" s="1"/>
  <c r="A326" i="108" s="1"/>
  <c r="A327" i="108" s="1"/>
  <c r="A328" i="108" s="1"/>
  <c r="A329" i="108" s="1"/>
  <c r="A330" i="108" s="1"/>
  <c r="A331" i="108" s="1"/>
  <c r="A332" i="108" s="1"/>
  <c r="A333" i="108" s="1"/>
  <c r="A334" i="108" s="1"/>
  <c r="A335" i="108" s="1"/>
  <c r="A336" i="108" s="1"/>
  <c r="A337" i="108" s="1"/>
  <c r="A338" i="108" s="1"/>
  <c r="A339" i="108" s="1"/>
  <c r="A340" i="108" s="1"/>
  <c r="A341" i="108" s="1"/>
  <c r="A342" i="108" s="1"/>
  <c r="A343" i="108" s="1"/>
  <c r="A344" i="108" s="1"/>
  <c r="A345" i="108" s="1"/>
  <c r="A346" i="108" s="1"/>
  <c r="A347" i="108" s="1"/>
  <c r="A348" i="108" s="1"/>
  <c r="A349" i="108" s="1"/>
  <c r="A350" i="108" s="1"/>
  <c r="A351" i="108" s="1"/>
  <c r="A352" i="108" s="1"/>
  <c r="A353" i="108" s="1"/>
  <c r="A354" i="108" s="1"/>
  <c r="V24" i="67"/>
  <c r="U26" i="67"/>
  <c r="U24" i="67" s="1"/>
  <c r="T26" i="67"/>
  <c r="T24" i="67" s="1"/>
  <c r="S26" i="67"/>
  <c r="S24" i="67" s="1"/>
  <c r="R26" i="67"/>
  <c r="R24" i="67" s="1"/>
  <c r="Q26" i="67"/>
  <c r="Q24" i="67" s="1"/>
  <c r="P26" i="67"/>
  <c r="P24" i="67" s="1"/>
  <c r="O26" i="67"/>
  <c r="O24" i="67" s="1"/>
  <c r="N26" i="67"/>
  <c r="N24" i="67" s="1"/>
  <c r="M26" i="67"/>
  <c r="M24" i="67" s="1"/>
  <c r="L26" i="67"/>
  <c r="L24" i="67" s="1"/>
  <c r="K26" i="67"/>
  <c r="K24" i="67" s="1"/>
  <c r="J26" i="67"/>
  <c r="J24" i="67" s="1"/>
  <c r="I26" i="67"/>
  <c r="I24" i="67" s="1"/>
  <c r="H26" i="67"/>
  <c r="H24" i="67" s="1"/>
  <c r="G26" i="67"/>
  <c r="G24" i="67" s="1"/>
  <c r="F26" i="67"/>
  <c r="F24" i="67" s="1"/>
  <c r="E26" i="67"/>
  <c r="E24" i="67" s="1"/>
  <c r="D26" i="67"/>
  <c r="D24" i="67" s="1"/>
  <c r="C26" i="67"/>
  <c r="C24" i="67" s="1"/>
  <c r="B26" i="67"/>
  <c r="A292" i="108"/>
  <c r="A293" i="108" s="1"/>
  <c r="A294" i="108" s="1"/>
  <c r="A295" i="108" s="1"/>
  <c r="A296" i="108" s="1"/>
  <c r="A297" i="108" s="1"/>
  <c r="A298" i="108" s="1"/>
  <c r="A299" i="108" s="1"/>
  <c r="A300" i="108" s="1"/>
  <c r="A301" i="108" s="1"/>
  <c r="A302" i="108" s="1"/>
  <c r="A303" i="108" s="1"/>
  <c r="A304" i="108" s="1"/>
  <c r="A305" i="108" s="1"/>
  <c r="A306" i="108" s="1"/>
  <c r="A307" i="108" s="1"/>
  <c r="A308" i="108" s="1"/>
  <c r="A309" i="108" s="1"/>
  <c r="A310" i="108" s="1"/>
  <c r="A311" i="108" s="1"/>
  <c r="A312" i="108" s="1"/>
  <c r="A313" i="108" s="1"/>
  <c r="A314" i="108" s="1"/>
  <c r="A315" i="108" s="1"/>
  <c r="A316" i="108" s="1"/>
  <c r="A317" i="108" s="1"/>
  <c r="A318" i="108" s="1"/>
  <c r="A319" i="108" s="1"/>
  <c r="A320" i="108" s="1"/>
  <c r="A321" i="108" s="1"/>
  <c r="A322" i="108" s="1"/>
  <c r="W55" i="67"/>
  <c r="U55" i="67"/>
  <c r="T55" i="67"/>
  <c r="S55" i="67"/>
  <c r="R55" i="67"/>
  <c r="Q55" i="67"/>
  <c r="P55" i="67"/>
  <c r="O55" i="67"/>
  <c r="N55" i="67"/>
  <c r="M55" i="67"/>
  <c r="L55" i="67"/>
  <c r="K55" i="67"/>
  <c r="J55" i="67"/>
  <c r="I55" i="67"/>
  <c r="H55" i="67"/>
  <c r="G55" i="67"/>
  <c r="F55" i="67"/>
  <c r="E55" i="67"/>
  <c r="D55" i="67"/>
  <c r="C55" i="67"/>
  <c r="A260" i="108"/>
  <c r="A261" i="108" s="1"/>
  <c r="A262" i="108" s="1"/>
  <c r="A263" i="108" s="1"/>
  <c r="A264" i="108" s="1"/>
  <c r="A265" i="108" s="1"/>
  <c r="A266" i="108" s="1"/>
  <c r="A267" i="108" s="1"/>
  <c r="A268" i="108" s="1"/>
  <c r="A269" i="108" s="1"/>
  <c r="A270" i="108" s="1"/>
  <c r="A271" i="108" s="1"/>
  <c r="A272" i="108" s="1"/>
  <c r="A273" i="108" s="1"/>
  <c r="A274" i="108" s="1"/>
  <c r="A275" i="108" s="1"/>
  <c r="A276" i="108" s="1"/>
  <c r="A277" i="108" s="1"/>
  <c r="A278" i="108" s="1"/>
  <c r="A279" i="108" s="1"/>
  <c r="A280" i="108" s="1"/>
  <c r="A281" i="108" s="1"/>
  <c r="A282" i="108" s="1"/>
  <c r="A283" i="108" s="1"/>
  <c r="A284" i="108" s="1"/>
  <c r="A285" i="108" s="1"/>
  <c r="A286" i="108" s="1"/>
  <c r="A287" i="108" s="1"/>
  <c r="A288" i="108" s="1"/>
  <c r="A289" i="108" s="1"/>
  <c r="A290" i="108" s="1"/>
  <c r="X258" i="108"/>
  <c r="W12" i="67" s="1"/>
  <c r="W10" i="67" s="1"/>
  <c r="W258" i="108"/>
  <c r="V258" i="108"/>
  <c r="U12" i="67" s="1"/>
  <c r="T258" i="108"/>
  <c r="S258" i="108"/>
  <c r="R258" i="108"/>
  <c r="Q258" i="108"/>
  <c r="P258" i="108"/>
  <c r="O258" i="108"/>
  <c r="N258" i="108"/>
  <c r="M258" i="108"/>
  <c r="L258" i="108"/>
  <c r="K258" i="108"/>
  <c r="J258" i="108"/>
  <c r="I258" i="108"/>
  <c r="H258" i="108"/>
  <c r="G258" i="108"/>
  <c r="F258" i="108"/>
  <c r="E258" i="108"/>
  <c r="D258" i="108"/>
  <c r="C258" i="108"/>
  <c r="A228" i="108"/>
  <c r="A229" i="108" s="1"/>
  <c r="A230" i="108" s="1"/>
  <c r="A231" i="108" s="1"/>
  <c r="A232" i="108" s="1"/>
  <c r="A233" i="108" s="1"/>
  <c r="A234" i="108" s="1"/>
  <c r="A235" i="108" s="1"/>
  <c r="A236" i="108" s="1"/>
  <c r="A237" i="108" s="1"/>
  <c r="A238" i="108" s="1"/>
  <c r="A239" i="108" s="1"/>
  <c r="A240" i="108" s="1"/>
  <c r="A241" i="108" s="1"/>
  <c r="A242" i="108" s="1"/>
  <c r="A243" i="108" s="1"/>
  <c r="A244" i="108" s="1"/>
  <c r="A245" i="108" s="1"/>
  <c r="A246" i="108" s="1"/>
  <c r="A247" i="108" s="1"/>
  <c r="A248" i="108" s="1"/>
  <c r="A249" i="108" s="1"/>
  <c r="A250" i="108" s="1"/>
  <c r="A251" i="108" s="1"/>
  <c r="A252" i="108" s="1"/>
  <c r="A253" i="108" s="1"/>
  <c r="A254" i="108" s="1"/>
  <c r="A255" i="108" s="1"/>
  <c r="A256" i="108" s="1"/>
  <c r="A257" i="108" s="1"/>
  <c r="A258" i="108" s="1"/>
  <c r="X226" i="108"/>
  <c r="W226" i="108"/>
  <c r="V23" i="67" s="1"/>
  <c r="U226" i="108"/>
  <c r="T23" i="67" s="1"/>
  <c r="T226" i="108"/>
  <c r="S226" i="108"/>
  <c r="R226" i="108"/>
  <c r="Q226" i="108"/>
  <c r="P226" i="108"/>
  <c r="O226" i="108"/>
  <c r="N226" i="108"/>
  <c r="M226" i="108"/>
  <c r="L226" i="108"/>
  <c r="K23" i="67" s="1"/>
  <c r="K226" i="108"/>
  <c r="J226" i="108"/>
  <c r="I226" i="108"/>
  <c r="H23" i="67" s="1"/>
  <c r="H226" i="108"/>
  <c r="G226" i="108"/>
  <c r="F226" i="108"/>
  <c r="E226" i="108"/>
  <c r="D226" i="108"/>
  <c r="C23" i="67" s="1"/>
  <c r="C226" i="108"/>
  <c r="B23" i="67" s="1"/>
  <c r="A196" i="108"/>
  <c r="A197" i="108" s="1"/>
  <c r="A198" i="108" s="1"/>
  <c r="A199" i="108" s="1"/>
  <c r="A200" i="108" s="1"/>
  <c r="A201" i="108" s="1"/>
  <c r="A202" i="108" s="1"/>
  <c r="A203" i="108" s="1"/>
  <c r="A204" i="108" s="1"/>
  <c r="A205" i="108" s="1"/>
  <c r="A206" i="108" s="1"/>
  <c r="A207" i="108" s="1"/>
  <c r="A208" i="108" s="1"/>
  <c r="A209" i="108" s="1"/>
  <c r="A210" i="108" s="1"/>
  <c r="A211" i="108" s="1"/>
  <c r="A212" i="108" s="1"/>
  <c r="A213" i="108" s="1"/>
  <c r="A214" i="108" s="1"/>
  <c r="A215" i="108" s="1"/>
  <c r="A216" i="108" s="1"/>
  <c r="A217" i="108" s="1"/>
  <c r="A218" i="108" s="1"/>
  <c r="A219" i="108" s="1"/>
  <c r="A220" i="108" s="1"/>
  <c r="A221" i="108" s="1"/>
  <c r="A222" i="108" s="1"/>
  <c r="A223" i="108" s="1"/>
  <c r="A224" i="108" s="1"/>
  <c r="A225" i="108" s="1"/>
  <c r="A226" i="108" s="1"/>
  <c r="W54" i="67"/>
  <c r="W52" i="67" s="1"/>
  <c r="W194" i="108"/>
  <c r="V54" i="67" s="1"/>
  <c r="V52" i="67" s="1"/>
  <c r="V194" i="108"/>
  <c r="U54" i="67" s="1"/>
  <c r="U52" i="67" s="1"/>
  <c r="U194" i="108"/>
  <c r="T54" i="67" s="1"/>
  <c r="T52" i="67" s="1"/>
  <c r="T194" i="108"/>
  <c r="S54" i="67" s="1"/>
  <c r="S52" i="67" s="1"/>
  <c r="S194" i="108"/>
  <c r="R54" i="67" s="1"/>
  <c r="R194" i="108"/>
  <c r="Q54" i="67" s="1"/>
  <c r="Q52" i="67" s="1"/>
  <c r="Q194" i="108"/>
  <c r="P54" i="67" s="1"/>
  <c r="P52" i="67" s="1"/>
  <c r="P194" i="108"/>
  <c r="O54" i="67" s="1"/>
  <c r="O194" i="108"/>
  <c r="N54" i="67" s="1"/>
  <c r="N52" i="67" s="1"/>
  <c r="N194" i="108"/>
  <c r="M54" i="67" s="1"/>
  <c r="M52" i="67" s="1"/>
  <c r="M194" i="108"/>
  <c r="L54" i="67" s="1"/>
  <c r="L194" i="108"/>
  <c r="K54" i="67" s="1"/>
  <c r="K52" i="67" s="1"/>
  <c r="K194" i="108"/>
  <c r="J54" i="67" s="1"/>
  <c r="J52" i="67" s="1"/>
  <c r="J194" i="108"/>
  <c r="I54" i="67" s="1"/>
  <c r="I52" i="67" s="1"/>
  <c r="I194" i="108"/>
  <c r="H54" i="67" s="1"/>
  <c r="H52" i="67" s="1"/>
  <c r="H194" i="108"/>
  <c r="G54" i="67" s="1"/>
  <c r="G52" i="67" s="1"/>
  <c r="G194" i="108"/>
  <c r="F54" i="67" s="1"/>
  <c r="F194" i="108"/>
  <c r="E54" i="67" s="1"/>
  <c r="E52" i="67" s="1"/>
  <c r="E194" i="108"/>
  <c r="D194" i="108"/>
  <c r="C54" i="67" s="1"/>
  <c r="C52" i="67" s="1"/>
  <c r="C194" i="108"/>
  <c r="B54" i="67" s="1"/>
  <c r="A164" i="108"/>
  <c r="A165" i="108" s="1"/>
  <c r="A166" i="108" s="1"/>
  <c r="A167" i="108" s="1"/>
  <c r="A168" i="108" s="1"/>
  <c r="A169" i="108" s="1"/>
  <c r="A170" i="108" s="1"/>
  <c r="A171" i="108" s="1"/>
  <c r="A172" i="108" s="1"/>
  <c r="A173" i="108" s="1"/>
  <c r="A174" i="108" s="1"/>
  <c r="A175" i="108" s="1"/>
  <c r="A176" i="108" s="1"/>
  <c r="A177" i="108" s="1"/>
  <c r="A178" i="108" s="1"/>
  <c r="A179" i="108" s="1"/>
  <c r="A180" i="108" s="1"/>
  <c r="A181" i="108" s="1"/>
  <c r="A182" i="108" s="1"/>
  <c r="A183" i="108" s="1"/>
  <c r="A184" i="108" s="1"/>
  <c r="A185" i="108" s="1"/>
  <c r="A186" i="108" s="1"/>
  <c r="A187" i="108" s="1"/>
  <c r="A188" i="108" s="1"/>
  <c r="A189" i="108" s="1"/>
  <c r="A190" i="108" s="1"/>
  <c r="A191" i="108" s="1"/>
  <c r="A192" i="108" s="1"/>
  <c r="A193" i="108" s="1"/>
  <c r="A194" i="108" s="1"/>
  <c r="V51" i="67"/>
  <c r="V49" i="67" s="1"/>
  <c r="U51" i="67"/>
  <c r="T51" i="67"/>
  <c r="T49" i="67" s="1"/>
  <c r="S51" i="67"/>
  <c r="S49" i="67" s="1"/>
  <c r="R51" i="67"/>
  <c r="R49" i="67" s="1"/>
  <c r="Q51" i="67"/>
  <c r="Q49" i="67" s="1"/>
  <c r="P51" i="67"/>
  <c r="P49" i="67" s="1"/>
  <c r="O51" i="67"/>
  <c r="O49" i="67" s="1"/>
  <c r="N51" i="67"/>
  <c r="M51" i="67"/>
  <c r="M49" i="67" s="1"/>
  <c r="L51" i="67"/>
  <c r="L49" i="67" s="1"/>
  <c r="K51" i="67"/>
  <c r="K49" i="67" s="1"/>
  <c r="J51" i="67"/>
  <c r="I51" i="67"/>
  <c r="I49" i="67" s="1"/>
  <c r="H51" i="67"/>
  <c r="H49" i="67" s="1"/>
  <c r="G51" i="67"/>
  <c r="G49" i="67" s="1"/>
  <c r="F51" i="67"/>
  <c r="F49" i="67" s="1"/>
  <c r="E51" i="67"/>
  <c r="E49" i="67" s="1"/>
  <c r="C51" i="67"/>
  <c r="C49" i="67" s="1"/>
  <c r="B51" i="67"/>
  <c r="A132" i="108"/>
  <c r="A133" i="108" s="1"/>
  <c r="A134" i="108" s="1"/>
  <c r="A135" i="108" s="1"/>
  <c r="A136" i="108" s="1"/>
  <c r="A137" i="108" s="1"/>
  <c r="A138" i="108" s="1"/>
  <c r="A139" i="108" s="1"/>
  <c r="A140" i="108" s="1"/>
  <c r="A141" i="108" s="1"/>
  <c r="A142" i="108" s="1"/>
  <c r="A143" i="108" s="1"/>
  <c r="A144" i="108" s="1"/>
  <c r="A145" i="108" s="1"/>
  <c r="A146" i="108" s="1"/>
  <c r="A147" i="108" s="1"/>
  <c r="A148" i="108" s="1"/>
  <c r="A149" i="108" s="1"/>
  <c r="A150" i="108" s="1"/>
  <c r="A151" i="108" s="1"/>
  <c r="A152" i="108" s="1"/>
  <c r="A153" i="108" s="1"/>
  <c r="A154" i="108" s="1"/>
  <c r="A155" i="108" s="1"/>
  <c r="A156" i="108" s="1"/>
  <c r="A157" i="108" s="1"/>
  <c r="A158" i="108" s="1"/>
  <c r="A159" i="108" s="1"/>
  <c r="A160" i="108" s="1"/>
  <c r="A161" i="108" s="1"/>
  <c r="A162" i="108" s="1"/>
  <c r="A100" i="108"/>
  <c r="A101" i="108" s="1"/>
  <c r="A102" i="108" s="1"/>
  <c r="A103" i="108" s="1"/>
  <c r="A104" i="108" s="1"/>
  <c r="A105" i="108" s="1"/>
  <c r="A106" i="108" s="1"/>
  <c r="A107" i="108" s="1"/>
  <c r="A108" i="108" s="1"/>
  <c r="A109" i="108" s="1"/>
  <c r="A110" i="108" s="1"/>
  <c r="A111" i="108" s="1"/>
  <c r="A112" i="108" s="1"/>
  <c r="A113" i="108" s="1"/>
  <c r="A114" i="108" s="1"/>
  <c r="A115" i="108" s="1"/>
  <c r="A116" i="108" s="1"/>
  <c r="A117" i="108" s="1"/>
  <c r="A118" i="108" s="1"/>
  <c r="A119" i="108" s="1"/>
  <c r="A120" i="108" s="1"/>
  <c r="A121" i="108" s="1"/>
  <c r="A122" i="108" s="1"/>
  <c r="A123" i="108" s="1"/>
  <c r="A124" i="108" s="1"/>
  <c r="A125" i="108" s="1"/>
  <c r="A126" i="108" s="1"/>
  <c r="A127" i="108" s="1"/>
  <c r="A128" i="108" s="1"/>
  <c r="A129" i="108" s="1"/>
  <c r="A130" i="108" s="1"/>
  <c r="A68" i="108"/>
  <c r="A69" i="108" s="1"/>
  <c r="A70" i="108" s="1"/>
  <c r="A71" i="108" s="1"/>
  <c r="A72" i="108" s="1"/>
  <c r="A73" i="108" s="1"/>
  <c r="A74" i="108" s="1"/>
  <c r="A75" i="108" s="1"/>
  <c r="A76" i="108" s="1"/>
  <c r="A77" i="108" s="1"/>
  <c r="A78" i="108" s="1"/>
  <c r="A79" i="108" s="1"/>
  <c r="A80" i="108" s="1"/>
  <c r="A81" i="108" s="1"/>
  <c r="A82" i="108" s="1"/>
  <c r="A83" i="108" s="1"/>
  <c r="A84" i="108" s="1"/>
  <c r="A85" i="108" s="1"/>
  <c r="A86" i="108" s="1"/>
  <c r="A87" i="108" s="1"/>
  <c r="A88" i="108" s="1"/>
  <c r="A89" i="108" s="1"/>
  <c r="A90" i="108" s="1"/>
  <c r="A91" i="108" s="1"/>
  <c r="A92" i="108" s="1"/>
  <c r="A93" i="108" s="1"/>
  <c r="A94" i="108" s="1"/>
  <c r="A95" i="108" s="1"/>
  <c r="A96" i="108" s="1"/>
  <c r="A97" i="108" s="1"/>
  <c r="A98" i="108" s="1"/>
  <c r="U68" i="67"/>
  <c r="T68" i="67"/>
  <c r="S68" i="67"/>
  <c r="R68" i="67"/>
  <c r="Q68" i="67"/>
  <c r="P68" i="67"/>
  <c r="P66" i="67" s="1"/>
  <c r="O68" i="67"/>
  <c r="O66" i="67" s="1"/>
  <c r="N68" i="67"/>
  <c r="M68" i="67"/>
  <c r="M66" i="67" s="1"/>
  <c r="L68" i="67"/>
  <c r="L66" i="67" s="1"/>
  <c r="K68" i="67"/>
  <c r="K66" i="67" s="1"/>
  <c r="J68" i="67"/>
  <c r="J66" i="67" s="1"/>
  <c r="I68" i="67"/>
  <c r="I66" i="67" s="1"/>
  <c r="H68" i="67"/>
  <c r="H66" i="67" s="1"/>
  <c r="G68" i="67"/>
  <c r="G66" i="67" s="1"/>
  <c r="F68" i="67"/>
  <c r="F66" i="67" s="1"/>
  <c r="E68" i="67"/>
  <c r="E66" i="67" s="1"/>
  <c r="D68" i="67"/>
  <c r="D66" i="67" s="1"/>
  <c r="B68" i="67"/>
  <c r="A36" i="108"/>
  <c r="A37" i="108" s="1"/>
  <c r="A38" i="108" s="1"/>
  <c r="A39" i="108" s="1"/>
  <c r="A40" i="108" s="1"/>
  <c r="A41" i="108" s="1"/>
  <c r="A42" i="108" s="1"/>
  <c r="A43" i="108" s="1"/>
  <c r="A44" i="108" s="1"/>
  <c r="A45" i="108" s="1"/>
  <c r="A46" i="108" s="1"/>
  <c r="A47" i="108" s="1"/>
  <c r="A48" i="108" s="1"/>
  <c r="A49" i="108" s="1"/>
  <c r="A50" i="108" s="1"/>
  <c r="A51" i="108" s="1"/>
  <c r="A52" i="108" s="1"/>
  <c r="A53" i="108" s="1"/>
  <c r="A54" i="108" s="1"/>
  <c r="A55" i="108" s="1"/>
  <c r="A56" i="108" s="1"/>
  <c r="A57" i="108" s="1"/>
  <c r="A58" i="108" s="1"/>
  <c r="A59" i="108" s="1"/>
  <c r="A60" i="108" s="1"/>
  <c r="A61" i="108" s="1"/>
  <c r="A62" i="108" s="1"/>
  <c r="A63" i="108" s="1"/>
  <c r="A64" i="108" s="1"/>
  <c r="A65" i="108" s="1"/>
  <c r="A66" i="108" s="1"/>
  <c r="W65" i="67"/>
  <c r="W63" i="67" s="1"/>
  <c r="V65" i="67"/>
  <c r="V63" i="67" s="1"/>
  <c r="U65" i="67"/>
  <c r="U63" i="67" s="1"/>
  <c r="T63" i="67"/>
  <c r="R63" i="67"/>
  <c r="Q65" i="67"/>
  <c r="P65" i="67"/>
  <c r="O65" i="67"/>
  <c r="N65" i="67"/>
  <c r="M65" i="67"/>
  <c r="L65" i="67"/>
  <c r="K65" i="67"/>
  <c r="J65" i="67"/>
  <c r="I65" i="67"/>
  <c r="H65" i="67"/>
  <c r="G65" i="67"/>
  <c r="F65" i="67"/>
  <c r="E65" i="67"/>
  <c r="D65" i="67"/>
  <c r="C65" i="67"/>
  <c r="B65" i="67"/>
  <c r="A4" i="108"/>
  <c r="A5" i="108" s="1"/>
  <c r="A6" i="108" s="1"/>
  <c r="A7" i="108" s="1"/>
  <c r="A8" i="108" s="1"/>
  <c r="A9" i="108" s="1"/>
  <c r="A10" i="108" s="1"/>
  <c r="A11" i="108" s="1"/>
  <c r="A12" i="108" s="1"/>
  <c r="A13" i="108" s="1"/>
  <c r="A14" i="108" s="1"/>
  <c r="A15" i="108" s="1"/>
  <c r="A16" i="108" s="1"/>
  <c r="A17" i="108" s="1"/>
  <c r="A18" i="108" s="1"/>
  <c r="A19" i="108" s="1"/>
  <c r="A20" i="108" s="1"/>
  <c r="A21" i="108" s="1"/>
  <c r="A22" i="108" s="1"/>
  <c r="A23" i="108" s="1"/>
  <c r="A24" i="108" s="1"/>
  <c r="A25" i="108" s="1"/>
  <c r="A26" i="108" s="1"/>
  <c r="A27" i="108" s="1"/>
  <c r="A28" i="108" s="1"/>
  <c r="A29" i="108" s="1"/>
  <c r="A30" i="108" s="1"/>
  <c r="A31" i="108" s="1"/>
  <c r="A32" i="108" s="1"/>
  <c r="A33" i="108" s="1"/>
  <c r="A34" i="108" s="1"/>
  <c r="D1" i="108"/>
  <c r="E1" i="108"/>
  <c r="F1" i="108"/>
  <c r="G1" i="108" s="1"/>
  <c r="H1" i="108" s="1"/>
  <c r="I1" i="108" s="1"/>
  <c r="J1" i="108" s="1"/>
  <c r="K1" i="108" s="1"/>
  <c r="L1" i="108" s="1"/>
  <c r="M1" i="108" s="1"/>
  <c r="N1" i="108" s="1"/>
  <c r="O1" i="108" s="1"/>
  <c r="P1" i="108" s="1"/>
  <c r="Q1" i="108" s="1"/>
  <c r="R1" i="108" s="1"/>
  <c r="S1" i="108" s="1"/>
  <c r="T1" i="108" s="1"/>
  <c r="U1" i="108" s="1"/>
  <c r="V1" i="108" s="1"/>
  <c r="W1" i="108" s="1"/>
  <c r="X1" i="108" s="1"/>
  <c r="Y1" i="108" s="1"/>
  <c r="Z1" i="108" s="1"/>
  <c r="AA1" i="108" s="1"/>
  <c r="AB1" i="108" s="1"/>
  <c r="AC1" i="108" s="1"/>
  <c r="AD1" i="108" s="1"/>
  <c r="AE1" i="108" s="1"/>
  <c r="AF1" i="108" s="1"/>
  <c r="AG1" i="108" s="1"/>
  <c r="AH1" i="108" s="1"/>
  <c r="AI1" i="108" s="1"/>
  <c r="AJ1" i="108" s="1"/>
  <c r="AK1" i="108" s="1"/>
  <c r="AL1" i="108" s="1"/>
  <c r="AM1" i="108" s="1"/>
  <c r="AN1" i="108" s="1"/>
  <c r="AO1" i="108" s="1"/>
  <c r="AP1" i="108" s="1"/>
  <c r="AQ1" i="108" s="1"/>
  <c r="AR1" i="108" s="1"/>
  <c r="AS1" i="108" s="1"/>
  <c r="AT1" i="108" s="1"/>
  <c r="AU1" i="108" s="1"/>
  <c r="AV1" i="108" s="1"/>
  <c r="AW1" i="108" s="1"/>
  <c r="AX1" i="108" s="1"/>
  <c r="AY1" i="108" s="1"/>
  <c r="AZ1" i="108" s="1"/>
  <c r="BA1" i="108" s="1"/>
  <c r="BB1" i="108" s="1"/>
  <c r="BC1" i="108" s="1"/>
  <c r="BD1" i="108" s="1"/>
  <c r="BE1" i="108" s="1"/>
  <c r="BF1" i="108" s="1"/>
  <c r="BG1" i="108" s="1"/>
  <c r="BH1" i="108" s="1"/>
  <c r="BI1" i="108" s="1"/>
  <c r="BJ1" i="108" s="1"/>
  <c r="BK1" i="108" s="1"/>
  <c r="BL1" i="108" s="1"/>
  <c r="BM1" i="108" s="1"/>
  <c r="BN1" i="108" s="1"/>
  <c r="BO1" i="108" s="1"/>
  <c r="BP1" i="108" s="1"/>
  <c r="BQ1" i="108" s="1"/>
  <c r="BR1" i="108" s="1"/>
  <c r="BS1" i="108" s="1"/>
  <c r="BT1" i="108" s="1"/>
  <c r="BU1" i="108" s="1"/>
  <c r="BV1" i="108" s="1"/>
  <c r="BW1" i="108" s="1"/>
  <c r="BX1" i="108" s="1"/>
  <c r="BY1" i="108" s="1"/>
  <c r="BZ1" i="108" s="1"/>
  <c r="CA1" i="108" s="1"/>
  <c r="CB1" i="108" s="1"/>
  <c r="CC1" i="108" s="1"/>
  <c r="CD1" i="108" s="1"/>
  <c r="CE1" i="108" s="1"/>
  <c r="CF1" i="108" s="1"/>
  <c r="CG1" i="108" s="1"/>
  <c r="CH1" i="108" s="1"/>
  <c r="CI1" i="108" s="1"/>
  <c r="CJ1" i="108" s="1"/>
  <c r="CK1" i="108" s="1"/>
  <c r="CL1" i="108" s="1"/>
  <c r="CM1" i="108" s="1"/>
  <c r="CN1" i="108" s="1"/>
  <c r="CO1" i="108" s="1"/>
  <c r="CP1" i="108" s="1"/>
  <c r="CQ1" i="108" s="1"/>
  <c r="CR1" i="108" s="1"/>
  <c r="CS1" i="108" s="1"/>
  <c r="CT1" i="108" s="1"/>
  <c r="R54" i="69"/>
  <c r="H42" i="68" s="1"/>
  <c r="H39" i="68"/>
  <c r="P54" i="69"/>
  <c r="H28" i="68" s="1"/>
  <c r="O54" i="69"/>
  <c r="H36" i="68" s="1"/>
  <c r="N54" i="69"/>
  <c r="H59" i="68" s="1"/>
  <c r="M54" i="69"/>
  <c r="H33" i="68" s="1"/>
  <c r="L54" i="69"/>
  <c r="H25" i="68" s="1"/>
  <c r="K54" i="69"/>
  <c r="H56" i="68" s="1"/>
  <c r="J54" i="69"/>
  <c r="G11" i="68" s="1"/>
  <c r="I54" i="69"/>
  <c r="H22" i="68" s="1"/>
  <c r="H54" i="69"/>
  <c r="H53" i="68" s="1"/>
  <c r="G54" i="69"/>
  <c r="H50" i="68" s="1"/>
  <c r="H16" i="68"/>
  <c r="H67" i="68"/>
  <c r="H64" i="68"/>
  <c r="R53" i="69"/>
  <c r="G42" i="68" s="1"/>
  <c r="G39" i="68"/>
  <c r="P53" i="69"/>
  <c r="G28" i="68" s="1"/>
  <c r="O53" i="69"/>
  <c r="G36" i="68" s="1"/>
  <c r="N53" i="69"/>
  <c r="G59" i="68" s="1"/>
  <c r="M53" i="69"/>
  <c r="G33" i="68" s="1"/>
  <c r="L53" i="69"/>
  <c r="G25" i="68" s="1"/>
  <c r="K53" i="69"/>
  <c r="G56" i="68" s="1"/>
  <c r="J53" i="69"/>
  <c r="H11" i="68" s="1"/>
  <c r="I53" i="69"/>
  <c r="G22" i="68" s="1"/>
  <c r="H53" i="69"/>
  <c r="G53" i="68" s="1"/>
  <c r="G53" i="69"/>
  <c r="G50" i="68" s="1"/>
  <c r="G16" i="68"/>
  <c r="G67" i="68"/>
  <c r="G64" i="68"/>
  <c r="R52" i="69"/>
  <c r="F42" i="68" s="1"/>
  <c r="F39" i="68"/>
  <c r="P52" i="69"/>
  <c r="F28" i="68" s="1"/>
  <c r="O52" i="69"/>
  <c r="F36" i="68" s="1"/>
  <c r="N52" i="69"/>
  <c r="F59" i="68" s="1"/>
  <c r="M52" i="69"/>
  <c r="F33" i="68" s="1"/>
  <c r="L52" i="69"/>
  <c r="F25" i="68" s="1"/>
  <c r="K52" i="69"/>
  <c r="J52" i="69"/>
  <c r="F11" i="68" s="1"/>
  <c r="I52" i="69"/>
  <c r="F22" i="68" s="1"/>
  <c r="H52" i="69"/>
  <c r="F53" i="68" s="1"/>
  <c r="G52" i="69"/>
  <c r="F50" i="68" s="1"/>
  <c r="F16" i="68"/>
  <c r="F67" i="68"/>
  <c r="F64" i="68"/>
  <c r="R51" i="69"/>
  <c r="E42" i="68" s="1"/>
  <c r="E39" i="68"/>
  <c r="P51" i="69"/>
  <c r="E28" i="68" s="1"/>
  <c r="O51" i="69"/>
  <c r="E36" i="68" s="1"/>
  <c r="N51" i="69"/>
  <c r="E59" i="68" s="1"/>
  <c r="M51" i="69"/>
  <c r="E33" i="68" s="1"/>
  <c r="L51" i="69"/>
  <c r="E25" i="68" s="1"/>
  <c r="K51" i="69"/>
  <c r="E56" i="68" s="1"/>
  <c r="J51" i="69"/>
  <c r="E11" i="68" s="1"/>
  <c r="I51" i="69"/>
  <c r="E22" i="68" s="1"/>
  <c r="H51" i="69"/>
  <c r="E53" i="68" s="1"/>
  <c r="G51" i="69"/>
  <c r="E50" i="68" s="1"/>
  <c r="E19" i="68"/>
  <c r="E16" i="68"/>
  <c r="E67" i="68"/>
  <c r="R50" i="69"/>
  <c r="D42" i="68" s="1"/>
  <c r="D39" i="68"/>
  <c r="P50" i="69"/>
  <c r="D28" i="68" s="1"/>
  <c r="O50" i="69"/>
  <c r="D36" i="68" s="1"/>
  <c r="N50" i="69"/>
  <c r="D59" i="68" s="1"/>
  <c r="M50" i="69"/>
  <c r="D33" i="68" s="1"/>
  <c r="L50" i="69"/>
  <c r="D25" i="68" s="1"/>
  <c r="K50" i="69"/>
  <c r="D56" i="68" s="1"/>
  <c r="J50" i="69"/>
  <c r="D11" i="68" s="1"/>
  <c r="I50" i="69"/>
  <c r="D22" i="68" s="1"/>
  <c r="H50" i="69"/>
  <c r="D53" i="68" s="1"/>
  <c r="G50" i="69"/>
  <c r="D50" i="68" s="1"/>
  <c r="D16" i="68"/>
  <c r="D67" i="68"/>
  <c r="D64" i="68"/>
  <c r="R49" i="69"/>
  <c r="C42" i="68" s="1"/>
  <c r="C39" i="68"/>
  <c r="P49" i="69"/>
  <c r="C28" i="68" s="1"/>
  <c r="O49" i="69"/>
  <c r="C36" i="68" s="1"/>
  <c r="N49" i="69"/>
  <c r="C59" i="68" s="1"/>
  <c r="M49" i="69"/>
  <c r="C33" i="68" s="1"/>
  <c r="L49" i="69"/>
  <c r="C25" i="68" s="1"/>
  <c r="K49" i="69"/>
  <c r="C56" i="68" s="1"/>
  <c r="J49" i="69"/>
  <c r="C11" i="68" s="1"/>
  <c r="I49" i="69"/>
  <c r="H49" i="69"/>
  <c r="C53" i="68" s="1"/>
  <c r="G49" i="69"/>
  <c r="C50" i="68" s="1"/>
  <c r="C16" i="68"/>
  <c r="C67" i="68"/>
  <c r="C64" i="68"/>
  <c r="R48" i="69"/>
  <c r="B42" i="68" s="1"/>
  <c r="B39" i="68"/>
  <c r="P48" i="69"/>
  <c r="B28" i="68" s="1"/>
  <c r="O48" i="69"/>
  <c r="B36" i="68" s="1"/>
  <c r="N48" i="69"/>
  <c r="B59" i="68" s="1"/>
  <c r="M48" i="69"/>
  <c r="B33" i="68" s="1"/>
  <c r="L48" i="69"/>
  <c r="B25" i="68" s="1"/>
  <c r="K48" i="69"/>
  <c r="B56" i="68" s="1"/>
  <c r="J48" i="69"/>
  <c r="B11" i="68" s="1"/>
  <c r="I48" i="69"/>
  <c r="B22" i="68" s="1"/>
  <c r="H48" i="69"/>
  <c r="B53" i="68" s="1"/>
  <c r="G48" i="69"/>
  <c r="B50" i="68" s="1"/>
  <c r="B16" i="68"/>
  <c r="J16" i="68" s="1"/>
  <c r="B67" i="68"/>
  <c r="B64" i="68"/>
  <c r="V13" i="69"/>
  <c r="V14" i="69" s="1"/>
  <c r="V15" i="69" s="1"/>
  <c r="V16" i="69" s="1"/>
  <c r="V17" i="69" s="1"/>
  <c r="V18" i="69" s="1"/>
  <c r="V19" i="69" s="1"/>
  <c r="V20" i="69" s="1"/>
  <c r="V21" i="69" s="1"/>
  <c r="V22" i="69" s="1"/>
  <c r="V23" i="69" s="1"/>
  <c r="V24" i="69" s="1"/>
  <c r="V25" i="69" s="1"/>
  <c r="V26" i="69" s="1"/>
  <c r="V27" i="69" s="1"/>
  <c r="V28" i="69" s="1"/>
  <c r="V29" i="69" s="1"/>
  <c r="V30" i="69" s="1"/>
  <c r="V31" i="69" s="1"/>
  <c r="V32" i="69" s="1"/>
  <c r="V33" i="69" s="1"/>
  <c r="V34" i="69" s="1"/>
  <c r="V35" i="69" s="1"/>
  <c r="V36" i="69" s="1"/>
  <c r="V37" i="69" s="1"/>
  <c r="V38" i="69" s="1"/>
  <c r="V39" i="69" s="1"/>
  <c r="V40" i="69" s="1"/>
  <c r="V41" i="69" s="1"/>
  <c r="V42" i="69" s="1"/>
  <c r="V43" i="69" s="1"/>
  <c r="V44" i="69" s="1"/>
  <c r="V45" i="69" s="1"/>
  <c r="V46" i="69" s="1"/>
  <c r="B13" i="69"/>
  <c r="B14" i="69" s="1"/>
  <c r="B15" i="69" s="1"/>
  <c r="B16" i="69" s="1"/>
  <c r="B17" i="69" s="1"/>
  <c r="B18" i="69" s="1"/>
  <c r="B19" i="69" s="1"/>
  <c r="B20" i="69" s="1"/>
  <c r="B21" i="69" s="1"/>
  <c r="B22" i="69" s="1"/>
  <c r="B23" i="69" s="1"/>
  <c r="B24" i="69" s="1"/>
  <c r="B25" i="69" s="1"/>
  <c r="B26" i="69" s="1"/>
  <c r="B27" i="69" s="1"/>
  <c r="B28" i="69" s="1"/>
  <c r="B29" i="69" s="1"/>
  <c r="B30" i="69" s="1"/>
  <c r="B31" i="69" s="1"/>
  <c r="B32" i="69" s="1"/>
  <c r="B33" i="69" s="1"/>
  <c r="B34" i="69" s="1"/>
  <c r="B35" i="69" s="1"/>
  <c r="B36" i="69" s="1"/>
  <c r="B37" i="69" s="1"/>
  <c r="B38" i="69" s="1"/>
  <c r="B39" i="69" s="1"/>
  <c r="B40" i="69" s="1"/>
  <c r="B41" i="69" s="1"/>
  <c r="AK66" i="33"/>
  <c r="AI66" i="33"/>
  <c r="AH66" i="33"/>
  <c r="AG66" i="33"/>
  <c r="AD66" i="33"/>
  <c r="AB66" i="33"/>
  <c r="AA66" i="33"/>
  <c r="Z66" i="33"/>
  <c r="Y66" i="33"/>
  <c r="W66" i="33"/>
  <c r="P66" i="33"/>
  <c r="O66" i="33"/>
  <c r="N66" i="33"/>
  <c r="M66" i="33"/>
  <c r="L66" i="33"/>
  <c r="K66" i="33"/>
  <c r="H66" i="33"/>
  <c r="E66" i="33"/>
  <c r="C66" i="33"/>
  <c r="B66" i="33"/>
  <c r="U65" i="33"/>
  <c r="A65" i="33"/>
  <c r="U64" i="33"/>
  <c r="A64" i="33"/>
  <c r="U63" i="33"/>
  <c r="A63" i="33"/>
  <c r="U62" i="33"/>
  <c r="A62" i="33"/>
  <c r="U61" i="33"/>
  <c r="A61" i="33"/>
  <c r="U60" i="33"/>
  <c r="A60" i="33"/>
  <c r="U59" i="33"/>
  <c r="A59" i="33"/>
  <c r="U58" i="33"/>
  <c r="A58" i="33"/>
  <c r="U57" i="33"/>
  <c r="A57" i="33"/>
  <c r="U56" i="33"/>
  <c r="A56" i="33"/>
  <c r="U55" i="33"/>
  <c r="A55" i="33"/>
  <c r="U54" i="33"/>
  <c r="A54" i="33"/>
  <c r="U53" i="33"/>
  <c r="A53" i="33"/>
  <c r="AK50" i="33"/>
  <c r="AJ50" i="33"/>
  <c r="AI50" i="33"/>
  <c r="AH50" i="33"/>
  <c r="AG50" i="33"/>
  <c r="AF50" i="33"/>
  <c r="AE50" i="33"/>
  <c r="AD50" i="33"/>
  <c r="AC50" i="33"/>
  <c r="AB50" i="33"/>
  <c r="AA50" i="33"/>
  <c r="Z50" i="33"/>
  <c r="Y50" i="33"/>
  <c r="W50" i="33"/>
  <c r="V50" i="33"/>
  <c r="U49" i="33"/>
  <c r="A49" i="33"/>
  <c r="U48" i="33"/>
  <c r="Q50" i="33"/>
  <c r="M50" i="33"/>
  <c r="I50" i="33"/>
  <c r="A48" i="33"/>
  <c r="U47" i="33"/>
  <c r="O50" i="33"/>
  <c r="A47" i="33"/>
  <c r="U46" i="33"/>
  <c r="A46" i="33"/>
  <c r="U45" i="33"/>
  <c r="A45" i="33"/>
  <c r="U44" i="33"/>
  <c r="P50" i="33"/>
  <c r="N50" i="33"/>
  <c r="L50" i="33"/>
  <c r="K50" i="33"/>
  <c r="J50" i="33"/>
  <c r="H50" i="33"/>
  <c r="G50" i="33"/>
  <c r="F50" i="33"/>
  <c r="D50" i="33"/>
  <c r="C50" i="33"/>
  <c r="A44" i="33"/>
  <c r="U43" i="33"/>
  <c r="A43" i="33"/>
  <c r="U42" i="33"/>
  <c r="A42" i="33"/>
  <c r="U41" i="33"/>
  <c r="A41" i="33"/>
  <c r="U40" i="33"/>
  <c r="A40" i="33"/>
  <c r="U39" i="33"/>
  <c r="A39" i="33"/>
  <c r="U38" i="33"/>
  <c r="A38" i="33"/>
  <c r="U37" i="33"/>
  <c r="A37" i="33"/>
  <c r="BC34" i="33"/>
  <c r="BB34" i="33"/>
  <c r="BA34" i="33"/>
  <c r="AZ34" i="33"/>
  <c r="AY34" i="33"/>
  <c r="AX34" i="33"/>
  <c r="AW34" i="33"/>
  <c r="AV34" i="33"/>
  <c r="AU34" i="33"/>
  <c r="AT34" i="33"/>
  <c r="AS34" i="33"/>
  <c r="AR34" i="33"/>
  <c r="AQ34" i="33"/>
  <c r="AP34" i="33"/>
  <c r="AO34" i="33"/>
  <c r="AG34" i="33"/>
  <c r="AF34" i="33"/>
  <c r="AE34" i="33"/>
  <c r="AD34" i="33"/>
  <c r="AC34" i="33"/>
  <c r="AB34" i="33"/>
  <c r="AA34" i="33"/>
  <c r="Z34" i="33"/>
  <c r="Y34" i="33"/>
  <c r="X34" i="33"/>
  <c r="W34" i="33"/>
  <c r="V34" i="33"/>
  <c r="U34" i="33"/>
  <c r="T34" i="33"/>
  <c r="S34" i="33"/>
  <c r="R34" i="33"/>
  <c r="P34" i="33"/>
  <c r="O34" i="33"/>
  <c r="N34" i="33"/>
  <c r="M34" i="33"/>
  <c r="L34" i="33"/>
  <c r="K34" i="33"/>
  <c r="J34" i="33"/>
  <c r="I34" i="33"/>
  <c r="H34" i="33"/>
  <c r="G34" i="33"/>
  <c r="F34" i="33"/>
  <c r="E34" i="33"/>
  <c r="D34" i="33"/>
  <c r="C34" i="33"/>
  <c r="A33" i="33"/>
  <c r="A32" i="33"/>
  <c r="A31" i="33"/>
  <c r="A30" i="33"/>
  <c r="A29" i="33"/>
  <c r="A28" i="33"/>
  <c r="A27" i="33"/>
  <c r="A26" i="33"/>
  <c r="A25" i="33"/>
  <c r="A24" i="33"/>
  <c r="A23" i="33"/>
  <c r="A22" i="33"/>
  <c r="A21" i="33"/>
  <c r="AK17" i="33"/>
  <c r="AJ17" i="33"/>
  <c r="AI17" i="33"/>
  <c r="AH17" i="33"/>
  <c r="AG17" i="33"/>
  <c r="AF17" i="33"/>
  <c r="AE17" i="33"/>
  <c r="AD17" i="33"/>
  <c r="AC17" i="33"/>
  <c r="AB17" i="33"/>
  <c r="AA17" i="33"/>
  <c r="Z17" i="33"/>
  <c r="Y17" i="33"/>
  <c r="X17" i="33"/>
  <c r="W17" i="33"/>
  <c r="V17" i="33"/>
  <c r="U17" i="33"/>
  <c r="AM33" i="33" s="1"/>
  <c r="P17" i="33"/>
  <c r="N17" i="33"/>
  <c r="M17" i="33"/>
  <c r="L17" i="33"/>
  <c r="K17" i="33"/>
  <c r="J17" i="33"/>
  <c r="I17" i="33"/>
  <c r="H17" i="33"/>
  <c r="G17" i="33"/>
  <c r="F17" i="33"/>
  <c r="E17" i="33"/>
  <c r="D17" i="33"/>
  <c r="C17" i="33"/>
  <c r="B17" i="33"/>
  <c r="AK16" i="33"/>
  <c r="AJ16" i="33"/>
  <c r="AI16" i="33"/>
  <c r="AH16" i="33"/>
  <c r="AG16" i="33"/>
  <c r="AF16" i="33"/>
  <c r="AE16" i="33"/>
  <c r="AD16" i="33"/>
  <c r="AC16" i="33"/>
  <c r="AB16" i="33"/>
  <c r="AA16" i="33"/>
  <c r="Z16" i="33"/>
  <c r="Y16" i="33"/>
  <c r="X16" i="33"/>
  <c r="W16" i="33"/>
  <c r="V16" i="33"/>
  <c r="U16" i="33"/>
  <c r="AM32" i="33" s="1"/>
  <c r="Q16" i="33"/>
  <c r="P16" i="33"/>
  <c r="N16" i="33"/>
  <c r="M16" i="33"/>
  <c r="L16" i="33"/>
  <c r="K16" i="33"/>
  <c r="J16" i="33"/>
  <c r="I16" i="33"/>
  <c r="H16" i="33"/>
  <c r="G16" i="33"/>
  <c r="F16" i="33"/>
  <c r="E16" i="33"/>
  <c r="D16" i="33"/>
  <c r="C16" i="33"/>
  <c r="B16" i="33"/>
  <c r="AK15" i="33"/>
  <c r="AJ15" i="33"/>
  <c r="AH15" i="33"/>
  <c r="AG15" i="33"/>
  <c r="AF15" i="33"/>
  <c r="AE15" i="33"/>
  <c r="AD15" i="33"/>
  <c r="AC15" i="33"/>
  <c r="AB15" i="33"/>
  <c r="AA15" i="33"/>
  <c r="Z15" i="33"/>
  <c r="Y15" i="33"/>
  <c r="X15" i="33"/>
  <c r="W15" i="33"/>
  <c r="V15" i="33"/>
  <c r="U15" i="33"/>
  <c r="AM31" i="33" s="1"/>
  <c r="Q15" i="33"/>
  <c r="P15" i="33"/>
  <c r="N15" i="33"/>
  <c r="M15" i="33"/>
  <c r="L15" i="33"/>
  <c r="K15" i="33"/>
  <c r="J15" i="33"/>
  <c r="I15" i="33"/>
  <c r="H15" i="33"/>
  <c r="G15" i="33"/>
  <c r="F15" i="33"/>
  <c r="E15" i="33"/>
  <c r="D15" i="33"/>
  <c r="C15" i="33"/>
  <c r="B15" i="33"/>
  <c r="AK14" i="33"/>
  <c r="AJ14" i="33"/>
  <c r="AH14" i="33"/>
  <c r="AG14" i="33"/>
  <c r="AF14" i="33"/>
  <c r="AE14" i="33"/>
  <c r="AD14" i="33"/>
  <c r="AC14" i="33"/>
  <c r="AB14" i="33"/>
  <c r="AA14" i="33"/>
  <c r="Z14" i="33"/>
  <c r="Y14" i="33"/>
  <c r="X14" i="33"/>
  <c r="W14" i="33"/>
  <c r="V14" i="33"/>
  <c r="U14" i="33"/>
  <c r="AM30" i="33" s="1"/>
  <c r="Q14" i="33"/>
  <c r="P14" i="33"/>
  <c r="N14" i="33"/>
  <c r="M14" i="33"/>
  <c r="L14" i="33"/>
  <c r="K14" i="33"/>
  <c r="J14" i="33"/>
  <c r="I14" i="33"/>
  <c r="H14" i="33"/>
  <c r="G14" i="33"/>
  <c r="F14" i="33"/>
  <c r="E14" i="33"/>
  <c r="D14" i="33"/>
  <c r="C14" i="33"/>
  <c r="B14" i="33"/>
  <c r="AK13" i="33"/>
  <c r="AJ13" i="33"/>
  <c r="AH13" i="33"/>
  <c r="AG13" i="33"/>
  <c r="AF13" i="33"/>
  <c r="AE13" i="33"/>
  <c r="AD13" i="33"/>
  <c r="AC13" i="33"/>
  <c r="AB13" i="33"/>
  <c r="AA13" i="33"/>
  <c r="Z13" i="33"/>
  <c r="Y13" i="33"/>
  <c r="X13" i="33"/>
  <c r="W13" i="33"/>
  <c r="V13" i="33"/>
  <c r="U13" i="33"/>
  <c r="AM29" i="33" s="1"/>
  <c r="Q13" i="33"/>
  <c r="P13" i="33"/>
  <c r="N13" i="33"/>
  <c r="M13" i="33"/>
  <c r="L13" i="33"/>
  <c r="K13" i="33"/>
  <c r="J13" i="33"/>
  <c r="I13" i="33"/>
  <c r="H13" i="33"/>
  <c r="G13" i="33"/>
  <c r="F13" i="33"/>
  <c r="E13" i="33"/>
  <c r="D13" i="33"/>
  <c r="C13" i="33"/>
  <c r="B13" i="33"/>
  <c r="AK12" i="33"/>
  <c r="AJ12" i="33"/>
  <c r="AH12" i="33"/>
  <c r="AG12" i="33"/>
  <c r="AF12" i="33"/>
  <c r="AE12" i="33"/>
  <c r="AD12" i="33"/>
  <c r="AC12" i="33"/>
  <c r="AB12" i="33"/>
  <c r="AA12" i="33"/>
  <c r="Z12" i="33"/>
  <c r="Y12" i="33"/>
  <c r="X12" i="33"/>
  <c r="W12" i="33"/>
  <c r="V12" i="33"/>
  <c r="U12" i="33"/>
  <c r="AM28" i="33" s="1"/>
  <c r="Q12" i="33"/>
  <c r="P12" i="33"/>
  <c r="N12" i="33"/>
  <c r="M12" i="33"/>
  <c r="L12" i="33"/>
  <c r="K12" i="33"/>
  <c r="J12" i="33"/>
  <c r="I12" i="33"/>
  <c r="H12" i="33"/>
  <c r="G12" i="33"/>
  <c r="F12" i="33"/>
  <c r="E12" i="33"/>
  <c r="D12" i="33"/>
  <c r="C12" i="33"/>
  <c r="B12" i="33"/>
  <c r="AK11" i="33"/>
  <c r="AJ11" i="33"/>
  <c r="AH11" i="33"/>
  <c r="AG11" i="33"/>
  <c r="AF11" i="33"/>
  <c r="AE11" i="33"/>
  <c r="AD11" i="33"/>
  <c r="AC11" i="33"/>
  <c r="AB11" i="33"/>
  <c r="AA11" i="33"/>
  <c r="Z11" i="33"/>
  <c r="Y11" i="33"/>
  <c r="X11" i="33"/>
  <c r="W11" i="33"/>
  <c r="V11" i="33"/>
  <c r="U11" i="33"/>
  <c r="AM27" i="33" s="1"/>
  <c r="Q11" i="33"/>
  <c r="N11" i="33"/>
  <c r="M11" i="33"/>
  <c r="L11" i="33"/>
  <c r="K11" i="33"/>
  <c r="J11" i="33"/>
  <c r="I11" i="33"/>
  <c r="H11" i="33"/>
  <c r="G11" i="33"/>
  <c r="F11" i="33"/>
  <c r="E11" i="33"/>
  <c r="D11" i="33"/>
  <c r="C11" i="33"/>
  <c r="B11" i="33"/>
  <c r="AK10" i="33"/>
  <c r="AJ10" i="33"/>
  <c r="AH10" i="33"/>
  <c r="AG10" i="33"/>
  <c r="AF10" i="33"/>
  <c r="AE10" i="33"/>
  <c r="AD10" i="33"/>
  <c r="AC10" i="33"/>
  <c r="AB10" i="33"/>
  <c r="AA10" i="33"/>
  <c r="Z10" i="33"/>
  <c r="Y10" i="33"/>
  <c r="X10" i="33"/>
  <c r="W10" i="33"/>
  <c r="V10" i="33"/>
  <c r="U10" i="33"/>
  <c r="AM26" i="33" s="1"/>
  <c r="Q10" i="33"/>
  <c r="P10" i="33"/>
  <c r="N10" i="33"/>
  <c r="M10" i="33"/>
  <c r="L10" i="33"/>
  <c r="K10" i="33"/>
  <c r="J10" i="33"/>
  <c r="I10" i="33"/>
  <c r="H10" i="33"/>
  <c r="G10" i="33"/>
  <c r="F10" i="33"/>
  <c r="E10" i="33"/>
  <c r="D10" i="33"/>
  <c r="C10" i="33"/>
  <c r="B10" i="33"/>
  <c r="AK9" i="33"/>
  <c r="AJ9" i="33"/>
  <c r="AI9" i="33"/>
  <c r="AH9" i="33"/>
  <c r="AG9" i="33"/>
  <c r="AF9" i="33"/>
  <c r="AE9" i="33"/>
  <c r="AD9" i="33"/>
  <c r="AC9" i="33"/>
  <c r="AB9" i="33"/>
  <c r="AA9" i="33"/>
  <c r="Z9" i="33"/>
  <c r="Y9" i="33"/>
  <c r="X9" i="33"/>
  <c r="W9" i="33"/>
  <c r="V9" i="33"/>
  <c r="U9" i="33"/>
  <c r="AM25" i="33" s="1"/>
  <c r="Q9" i="33"/>
  <c r="P9" i="33"/>
  <c r="N9" i="33"/>
  <c r="M9" i="33"/>
  <c r="L9" i="33"/>
  <c r="K9" i="33"/>
  <c r="J9" i="33"/>
  <c r="I9" i="33"/>
  <c r="H9" i="33"/>
  <c r="G9" i="33"/>
  <c r="F9" i="33"/>
  <c r="E9" i="33"/>
  <c r="D9" i="33"/>
  <c r="C9" i="33"/>
  <c r="B9" i="33"/>
  <c r="AK8" i="33"/>
  <c r="AJ8" i="33"/>
  <c r="AI8" i="33"/>
  <c r="AH8" i="33"/>
  <c r="AG8" i="33"/>
  <c r="AF8" i="33"/>
  <c r="AE8" i="33"/>
  <c r="AD8" i="33"/>
  <c r="AC8" i="33"/>
  <c r="AB8" i="33"/>
  <c r="AA8" i="33"/>
  <c r="Z8" i="33"/>
  <c r="Y8" i="33"/>
  <c r="X8" i="33"/>
  <c r="W8" i="33"/>
  <c r="V8" i="33"/>
  <c r="U8" i="33"/>
  <c r="AM24" i="33" s="1"/>
  <c r="Q8" i="33"/>
  <c r="P8" i="33"/>
  <c r="N8" i="33"/>
  <c r="M8" i="33"/>
  <c r="L8" i="33"/>
  <c r="K8" i="33"/>
  <c r="J8" i="33"/>
  <c r="I8" i="33"/>
  <c r="H8" i="33"/>
  <c r="G8" i="33"/>
  <c r="F8" i="33"/>
  <c r="E8" i="33"/>
  <c r="D8" i="33"/>
  <c r="C8" i="33"/>
  <c r="B8" i="33"/>
  <c r="AK7" i="33"/>
  <c r="AJ7" i="33"/>
  <c r="AI7" i="33"/>
  <c r="AH7" i="33"/>
  <c r="AG7" i="33"/>
  <c r="AF7" i="33"/>
  <c r="AE7" i="33"/>
  <c r="AD7" i="33"/>
  <c r="AC7" i="33"/>
  <c r="AB7" i="33"/>
  <c r="AA7" i="33"/>
  <c r="Z7" i="33"/>
  <c r="Y7" i="33"/>
  <c r="X7" i="33"/>
  <c r="W7" i="33"/>
  <c r="V7" i="33"/>
  <c r="U7" i="33"/>
  <c r="AM23" i="33" s="1"/>
  <c r="Q7" i="33"/>
  <c r="P7" i="33"/>
  <c r="N7" i="33"/>
  <c r="M7" i="33"/>
  <c r="L7" i="33"/>
  <c r="K7" i="33"/>
  <c r="J7" i="33"/>
  <c r="I7" i="33"/>
  <c r="H7" i="33"/>
  <c r="G7" i="33"/>
  <c r="F7" i="33"/>
  <c r="E7" i="33"/>
  <c r="D7" i="33"/>
  <c r="C7" i="33"/>
  <c r="B7" i="33"/>
  <c r="AK6" i="33"/>
  <c r="AJ6" i="33"/>
  <c r="AI6" i="33"/>
  <c r="AH6" i="33"/>
  <c r="AG6" i="33"/>
  <c r="AF6" i="33"/>
  <c r="AE6" i="33"/>
  <c r="AD6" i="33"/>
  <c r="AC6" i="33"/>
  <c r="AB6" i="33"/>
  <c r="AA6" i="33"/>
  <c r="Z6" i="33"/>
  <c r="Y6" i="33"/>
  <c r="X6" i="33"/>
  <c r="W6" i="33"/>
  <c r="V6" i="33"/>
  <c r="U6" i="33"/>
  <c r="AM22" i="33" s="1"/>
  <c r="Q6" i="33"/>
  <c r="P6" i="33"/>
  <c r="N6" i="33"/>
  <c r="M6" i="33"/>
  <c r="L6" i="33"/>
  <c r="K6" i="33"/>
  <c r="J6" i="33"/>
  <c r="I6" i="33"/>
  <c r="H6" i="33"/>
  <c r="G6" i="33"/>
  <c r="F6" i="33"/>
  <c r="E6" i="33"/>
  <c r="D6" i="33"/>
  <c r="C6" i="33"/>
  <c r="B6" i="33"/>
  <c r="AJ5" i="33"/>
  <c r="AI5" i="33"/>
  <c r="AH5" i="33"/>
  <c r="AG5" i="33"/>
  <c r="AF5" i="33"/>
  <c r="AE5" i="33"/>
  <c r="AD5" i="33"/>
  <c r="AC5" i="33"/>
  <c r="AB5" i="33"/>
  <c r="AA5" i="33"/>
  <c r="Z5" i="33"/>
  <c r="Y5" i="33"/>
  <c r="X5" i="33"/>
  <c r="W5" i="33"/>
  <c r="V5" i="33"/>
  <c r="U5" i="33"/>
  <c r="AM21" i="33" s="1"/>
  <c r="Q5" i="33"/>
  <c r="P5" i="33"/>
  <c r="N5" i="33"/>
  <c r="M5" i="33"/>
  <c r="L5" i="33"/>
  <c r="K5" i="33"/>
  <c r="J5" i="33"/>
  <c r="I5" i="33"/>
  <c r="H5" i="33"/>
  <c r="G5" i="33"/>
  <c r="F5" i="33"/>
  <c r="E5" i="33"/>
  <c r="D5" i="33"/>
  <c r="C5" i="33"/>
  <c r="B5" i="33"/>
  <c r="U65" i="66"/>
  <c r="U64" i="66"/>
  <c r="U63" i="66"/>
  <c r="U62" i="66"/>
  <c r="U61" i="66"/>
  <c r="U60" i="66"/>
  <c r="U59" i="66"/>
  <c r="U58" i="66"/>
  <c r="U57" i="66"/>
  <c r="U56" i="66"/>
  <c r="U55" i="66"/>
  <c r="U54" i="66"/>
  <c r="U53" i="66"/>
  <c r="AK50" i="66"/>
  <c r="AJ50" i="66"/>
  <c r="AI50" i="66"/>
  <c r="AH50" i="66"/>
  <c r="AG50" i="66"/>
  <c r="AF50" i="66"/>
  <c r="AE50" i="66"/>
  <c r="AD50" i="66"/>
  <c r="AC50" i="66"/>
  <c r="AB50" i="66"/>
  <c r="AA50" i="66"/>
  <c r="Z50" i="66"/>
  <c r="Y50" i="66"/>
  <c r="X50" i="66"/>
  <c r="W50" i="66"/>
  <c r="P50" i="66"/>
  <c r="O50" i="66"/>
  <c r="N50" i="66"/>
  <c r="M50" i="66"/>
  <c r="L50" i="66"/>
  <c r="K50" i="66"/>
  <c r="J50" i="66"/>
  <c r="I50" i="66"/>
  <c r="H50" i="66"/>
  <c r="G50" i="66"/>
  <c r="F50" i="66"/>
  <c r="E50" i="66"/>
  <c r="D50" i="66"/>
  <c r="C50" i="66"/>
  <c r="B50" i="66"/>
  <c r="AM49" i="66"/>
  <c r="U49" i="66"/>
  <c r="S49" i="66"/>
  <c r="A49" i="66"/>
  <c r="AM48" i="66"/>
  <c r="U48" i="66"/>
  <c r="S48" i="66"/>
  <c r="A48" i="66"/>
  <c r="AM47" i="66"/>
  <c r="U47" i="66"/>
  <c r="S47" i="66"/>
  <c r="A47" i="66"/>
  <c r="AM46" i="66"/>
  <c r="U46" i="66"/>
  <c r="S46" i="66"/>
  <c r="A46" i="66"/>
  <c r="AM45" i="66"/>
  <c r="U45" i="66"/>
  <c r="S45" i="66"/>
  <c r="A45" i="66"/>
  <c r="AM44" i="66"/>
  <c r="U44" i="66"/>
  <c r="S44" i="66"/>
  <c r="A44" i="66"/>
  <c r="AM43" i="66"/>
  <c r="U43" i="66"/>
  <c r="S43" i="66"/>
  <c r="A43" i="66"/>
  <c r="AM42" i="66"/>
  <c r="U42" i="66"/>
  <c r="S42" i="66"/>
  <c r="A42" i="66"/>
  <c r="AM41" i="66"/>
  <c r="U41" i="66"/>
  <c r="S41" i="66"/>
  <c r="A41" i="66"/>
  <c r="AM40" i="66"/>
  <c r="U40" i="66"/>
  <c r="S40" i="66"/>
  <c r="A40" i="66"/>
  <c r="AM39" i="66"/>
  <c r="U39" i="66"/>
  <c r="S39" i="66"/>
  <c r="A39" i="66"/>
  <c r="AM38" i="66"/>
  <c r="U38" i="66"/>
  <c r="S38" i="66"/>
  <c r="A38" i="66"/>
  <c r="AM37" i="66"/>
  <c r="AM50" i="66" s="1"/>
  <c r="U37" i="66"/>
  <c r="S37" i="66"/>
  <c r="S50" i="66" s="1"/>
  <c r="A37" i="66"/>
  <c r="AK34" i="66"/>
  <c r="AJ34" i="66"/>
  <c r="AI34" i="66"/>
  <c r="AH34" i="66"/>
  <c r="AF34" i="66"/>
  <c r="AE34" i="66"/>
  <c r="AD34" i="66"/>
  <c r="AC34" i="66"/>
  <c r="AB34" i="66"/>
  <c r="AA34" i="66"/>
  <c r="Y34" i="66"/>
  <c r="X34" i="66"/>
  <c r="W34" i="66"/>
  <c r="U33" i="66"/>
  <c r="A33" i="66"/>
  <c r="U32" i="66"/>
  <c r="A32" i="66"/>
  <c r="U31" i="66"/>
  <c r="A31" i="66"/>
  <c r="U30" i="66"/>
  <c r="A30" i="66"/>
  <c r="U29" i="66"/>
  <c r="A29" i="66"/>
  <c r="U28" i="66"/>
  <c r="A28" i="66"/>
  <c r="U27" i="66"/>
  <c r="A27" i="66"/>
  <c r="U26" i="66"/>
  <c r="A26" i="66"/>
  <c r="U25" i="66"/>
  <c r="A25" i="66"/>
  <c r="U24" i="66"/>
  <c r="A24" i="66"/>
  <c r="U23" i="66"/>
  <c r="A23" i="66"/>
  <c r="U22" i="66"/>
  <c r="A22" i="66"/>
  <c r="U21" i="66"/>
  <c r="A21" i="66"/>
  <c r="AK18" i="66"/>
  <c r="AJ18" i="66"/>
  <c r="AI18" i="66"/>
  <c r="AH18" i="66"/>
  <c r="AG18" i="66"/>
  <c r="AF18" i="66"/>
  <c r="AE18" i="66"/>
  <c r="AD18" i="66"/>
  <c r="AC18" i="66"/>
  <c r="AB18" i="66"/>
  <c r="AA18" i="66"/>
  <c r="Z18" i="66"/>
  <c r="Y18" i="66"/>
  <c r="X18" i="66"/>
  <c r="W18" i="66"/>
  <c r="V18" i="66"/>
  <c r="Q18" i="66"/>
  <c r="P18" i="66"/>
  <c r="O18" i="66"/>
  <c r="N18" i="66"/>
  <c r="M18" i="66"/>
  <c r="L18" i="66"/>
  <c r="K18" i="66"/>
  <c r="J18" i="66"/>
  <c r="I18" i="66"/>
  <c r="H18" i="66"/>
  <c r="G18" i="66"/>
  <c r="F18" i="66"/>
  <c r="E18" i="66"/>
  <c r="D18" i="66"/>
  <c r="C18" i="66"/>
  <c r="B18" i="66"/>
  <c r="U17" i="66"/>
  <c r="U16" i="66"/>
  <c r="U15" i="66"/>
  <c r="U14" i="66"/>
  <c r="U13" i="66"/>
  <c r="U12" i="66"/>
  <c r="U11" i="66"/>
  <c r="U10" i="66"/>
  <c r="U9" i="66"/>
  <c r="U8" i="66"/>
  <c r="U7" i="66"/>
  <c r="U6" i="66"/>
  <c r="U5" i="66"/>
  <c r="AM47" i="5"/>
  <c r="AK47" i="5"/>
  <c r="AJ47" i="5"/>
  <c r="AI47" i="5"/>
  <c r="AH47" i="5"/>
  <c r="AG47" i="5"/>
  <c r="AF47" i="5"/>
  <c r="AE47" i="5"/>
  <c r="AD47" i="5"/>
  <c r="AC47" i="5"/>
  <c r="AB47" i="5"/>
  <c r="AA47" i="5"/>
  <c r="Z47" i="5"/>
  <c r="Y47" i="5"/>
  <c r="X47" i="5"/>
  <c r="W47" i="5"/>
  <c r="U32" i="5"/>
  <c r="A32" i="5"/>
  <c r="U47" i="5" s="1"/>
  <c r="U31" i="5"/>
  <c r="A31" i="5"/>
  <c r="A46" i="5" s="1"/>
  <c r="U61" i="5" s="1"/>
  <c r="U30" i="5"/>
  <c r="A30" i="5"/>
  <c r="U45" i="5" s="1"/>
  <c r="U29" i="5"/>
  <c r="A29" i="5"/>
  <c r="A44" i="5" s="1"/>
  <c r="U59" i="5" s="1"/>
  <c r="U28" i="5"/>
  <c r="A28" i="5"/>
  <c r="A43" i="5" s="1"/>
  <c r="U58" i="5" s="1"/>
  <c r="U27" i="5"/>
  <c r="A27" i="5"/>
  <c r="A42" i="5" s="1"/>
  <c r="U57" i="5" s="1"/>
  <c r="U26" i="5"/>
  <c r="A26" i="5"/>
  <c r="A41" i="5" s="1"/>
  <c r="U56" i="5" s="1"/>
  <c r="U25" i="5"/>
  <c r="A25" i="5"/>
  <c r="A40" i="5" s="1"/>
  <c r="U55" i="5" s="1"/>
  <c r="U24" i="5"/>
  <c r="A24" i="5"/>
  <c r="U39" i="5" s="1"/>
  <c r="U23" i="5"/>
  <c r="A23" i="5"/>
  <c r="U38" i="5" s="1"/>
  <c r="U22" i="5"/>
  <c r="A22" i="5"/>
  <c r="U37" i="5" s="1"/>
  <c r="U21" i="5"/>
  <c r="A21" i="5"/>
  <c r="A36" i="5" s="1"/>
  <c r="U51" i="5" s="1"/>
  <c r="U20" i="5"/>
  <c r="A20" i="5"/>
  <c r="U35" i="5" s="1"/>
  <c r="U17" i="5"/>
  <c r="AM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AM15" i="5"/>
  <c r="AK15" i="5"/>
  <c r="AJ15" i="5"/>
  <c r="AI15" i="5"/>
  <c r="AH15" i="5"/>
  <c r="AG15" i="5"/>
  <c r="AF15" i="5"/>
  <c r="AE15" i="5"/>
  <c r="AD15" i="5"/>
  <c r="AC15" i="5"/>
  <c r="AB15" i="5"/>
  <c r="AA15" i="5"/>
  <c r="Z15" i="5"/>
  <c r="Y15" i="5"/>
  <c r="X15" i="5"/>
  <c r="W15" i="5"/>
  <c r="V15" i="5"/>
  <c r="U15" i="5"/>
  <c r="AM14" i="5"/>
  <c r="AK14" i="5"/>
  <c r="AJ14" i="5"/>
  <c r="AI14" i="5"/>
  <c r="AH14" i="5"/>
  <c r="AG14" i="5"/>
  <c r="AF14" i="5"/>
  <c r="AE14" i="5"/>
  <c r="AD14" i="5"/>
  <c r="AC14" i="5"/>
  <c r="AB14" i="5"/>
  <c r="AA14" i="5"/>
  <c r="Z14" i="5"/>
  <c r="Y14" i="5"/>
  <c r="X14" i="5"/>
  <c r="W14" i="5"/>
  <c r="V14" i="5"/>
  <c r="U14" i="5"/>
  <c r="AM13" i="5"/>
  <c r="AK13" i="5"/>
  <c r="AJ13" i="5"/>
  <c r="AI13" i="5"/>
  <c r="AH13" i="5"/>
  <c r="AG13" i="5"/>
  <c r="AF13" i="5"/>
  <c r="AE13" i="5"/>
  <c r="AD13" i="5"/>
  <c r="AC13" i="5"/>
  <c r="AB13" i="5"/>
  <c r="AA13" i="5"/>
  <c r="Z13" i="5"/>
  <c r="Y13" i="5"/>
  <c r="X13" i="5"/>
  <c r="W13" i="5"/>
  <c r="V13" i="5"/>
  <c r="U13" i="5"/>
  <c r="AM12" i="5"/>
  <c r="AK12" i="5"/>
  <c r="AJ12" i="5"/>
  <c r="AI12" i="5"/>
  <c r="AH12" i="5"/>
  <c r="AG12" i="5"/>
  <c r="AF12" i="5"/>
  <c r="AE12" i="5"/>
  <c r="AD12" i="5"/>
  <c r="AC12" i="5"/>
  <c r="AB12" i="5"/>
  <c r="AA12" i="5"/>
  <c r="Z12" i="5"/>
  <c r="Y12" i="5"/>
  <c r="X12" i="5"/>
  <c r="W12" i="5"/>
  <c r="V12" i="5"/>
  <c r="U12" i="5"/>
  <c r="AM11" i="5"/>
  <c r="AK11" i="5"/>
  <c r="AJ11" i="5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AM10" i="5"/>
  <c r="AK10" i="5"/>
  <c r="AJ10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AM9" i="5"/>
  <c r="AK9" i="5"/>
  <c r="AJ9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AM8" i="5"/>
  <c r="AK8" i="5"/>
  <c r="AJ8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AM7" i="5"/>
  <c r="AK7" i="5"/>
  <c r="AJ7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AM6" i="5"/>
  <c r="AK6" i="5"/>
  <c r="AJ6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AM5" i="5"/>
  <c r="AK5" i="5"/>
  <c r="AJ5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R19" i="124"/>
  <c r="P19" i="124"/>
  <c r="N19" i="124"/>
  <c r="L19" i="124"/>
  <c r="R18" i="124"/>
  <c r="P18" i="124"/>
  <c r="N18" i="124"/>
  <c r="L18" i="124"/>
  <c r="R17" i="124"/>
  <c r="P17" i="124"/>
  <c r="N17" i="124"/>
  <c r="L17" i="124"/>
  <c r="M18" i="124" s="1"/>
  <c r="R16" i="124"/>
  <c r="P16" i="124"/>
  <c r="N16" i="124"/>
  <c r="L16" i="124"/>
  <c r="R15" i="124"/>
  <c r="P15" i="124"/>
  <c r="N15" i="124"/>
  <c r="L15" i="124"/>
  <c r="R14" i="124"/>
  <c r="P14" i="124"/>
  <c r="N14" i="124"/>
  <c r="L14" i="124"/>
  <c r="R13" i="124"/>
  <c r="P13" i="124"/>
  <c r="N13" i="124"/>
  <c r="L13" i="124"/>
  <c r="R12" i="124"/>
  <c r="P12" i="124"/>
  <c r="N12" i="124"/>
  <c r="O13" i="124" s="1"/>
  <c r="L12" i="124"/>
  <c r="R11" i="124"/>
  <c r="P11" i="124"/>
  <c r="N11" i="124"/>
  <c r="L11" i="124"/>
  <c r="R10" i="124"/>
  <c r="P10" i="124"/>
  <c r="N10" i="124"/>
  <c r="L10" i="124"/>
  <c r="R9" i="124"/>
  <c r="P9" i="124"/>
  <c r="N9" i="124"/>
  <c r="L9" i="124"/>
  <c r="R8" i="124"/>
  <c r="P8" i="124"/>
  <c r="Q9" i="124" s="1"/>
  <c r="N8" i="124"/>
  <c r="L8" i="124"/>
  <c r="R7" i="124"/>
  <c r="S7" i="124" s="1"/>
  <c r="P7" i="124"/>
  <c r="Q7" i="124" s="1"/>
  <c r="N7" i="124"/>
  <c r="O7" i="124" s="1"/>
  <c r="L7" i="124"/>
  <c r="M7" i="124" s="1"/>
  <c r="R19" i="123"/>
  <c r="P19" i="123"/>
  <c r="N19" i="123"/>
  <c r="L19" i="123"/>
  <c r="R18" i="123"/>
  <c r="P18" i="123"/>
  <c r="N18" i="123"/>
  <c r="L18" i="123"/>
  <c r="R17" i="123"/>
  <c r="P17" i="123"/>
  <c r="N17" i="123"/>
  <c r="L17" i="123"/>
  <c r="R16" i="123"/>
  <c r="P16" i="123"/>
  <c r="N16" i="123"/>
  <c r="L16" i="123"/>
  <c r="R15" i="123"/>
  <c r="P15" i="123"/>
  <c r="N15" i="123"/>
  <c r="L15" i="123"/>
  <c r="R14" i="123"/>
  <c r="P14" i="123"/>
  <c r="N14" i="123"/>
  <c r="L14" i="123"/>
  <c r="R13" i="123"/>
  <c r="P13" i="123"/>
  <c r="N13" i="123"/>
  <c r="L13" i="123"/>
  <c r="R12" i="123"/>
  <c r="P12" i="123"/>
  <c r="N12" i="123"/>
  <c r="L12" i="123"/>
  <c r="R11" i="123"/>
  <c r="P11" i="123"/>
  <c r="Q12" i="123" s="1"/>
  <c r="N11" i="123"/>
  <c r="L11" i="123"/>
  <c r="R10" i="123"/>
  <c r="P10" i="123"/>
  <c r="Q11" i="123" s="1"/>
  <c r="N10" i="123"/>
  <c r="L10" i="123"/>
  <c r="R9" i="123"/>
  <c r="P9" i="123"/>
  <c r="Q10" i="123" s="1"/>
  <c r="N9" i="123"/>
  <c r="O10" i="123" s="1"/>
  <c r="L9" i="123"/>
  <c r="R8" i="123"/>
  <c r="S9" i="123" s="1"/>
  <c r="P8" i="123"/>
  <c r="N8" i="123"/>
  <c r="L8" i="123"/>
  <c r="R7" i="123"/>
  <c r="S7" i="123" s="1"/>
  <c r="P7" i="123"/>
  <c r="Q7" i="123" s="1"/>
  <c r="N7" i="123"/>
  <c r="O7" i="123" s="1"/>
  <c r="L7" i="123"/>
  <c r="R19" i="122"/>
  <c r="P19" i="122"/>
  <c r="N19" i="122"/>
  <c r="L19" i="122"/>
  <c r="M19" i="122" s="1"/>
  <c r="R18" i="122"/>
  <c r="P18" i="122"/>
  <c r="N18" i="122"/>
  <c r="R11" i="122"/>
  <c r="P11" i="122"/>
  <c r="N11" i="122"/>
  <c r="O12" i="122" s="1"/>
  <c r="L11" i="122"/>
  <c r="R10" i="122"/>
  <c r="P10" i="122"/>
  <c r="N10" i="122"/>
  <c r="L10" i="122"/>
  <c r="R9" i="122"/>
  <c r="P9" i="122"/>
  <c r="N9" i="122"/>
  <c r="L9" i="122"/>
  <c r="R8" i="122"/>
  <c r="P8" i="122"/>
  <c r="N8" i="122"/>
  <c r="L8" i="122"/>
  <c r="R7" i="122"/>
  <c r="S7" i="122" s="1"/>
  <c r="P7" i="122"/>
  <c r="Q7" i="122" s="1"/>
  <c r="N7" i="122"/>
  <c r="O7" i="122" s="1"/>
  <c r="L7" i="122"/>
  <c r="M7" i="122" s="1"/>
  <c r="R19" i="121"/>
  <c r="P19" i="121"/>
  <c r="N19" i="121"/>
  <c r="L19" i="121"/>
  <c r="R18" i="121"/>
  <c r="P18" i="121"/>
  <c r="N18" i="121"/>
  <c r="L18" i="121"/>
  <c r="R17" i="121"/>
  <c r="P17" i="121"/>
  <c r="N17" i="121"/>
  <c r="L17" i="121"/>
  <c r="R16" i="121"/>
  <c r="P16" i="121"/>
  <c r="N16" i="121"/>
  <c r="L16" i="121"/>
  <c r="R15" i="121"/>
  <c r="P15" i="121"/>
  <c r="N15" i="121"/>
  <c r="L15" i="121"/>
  <c r="R14" i="121"/>
  <c r="P14" i="121"/>
  <c r="N14" i="121"/>
  <c r="L14" i="121"/>
  <c r="R13" i="121"/>
  <c r="P13" i="121"/>
  <c r="N13" i="121"/>
  <c r="L13" i="121"/>
  <c r="R12" i="121"/>
  <c r="P12" i="121"/>
  <c r="N12" i="121"/>
  <c r="L12" i="121"/>
  <c r="R11" i="121"/>
  <c r="P11" i="121"/>
  <c r="N11" i="121"/>
  <c r="L11" i="121"/>
  <c r="R10" i="121"/>
  <c r="P10" i="121"/>
  <c r="N10" i="121"/>
  <c r="L10" i="121"/>
  <c r="R9" i="121"/>
  <c r="P9" i="121"/>
  <c r="N9" i="121"/>
  <c r="L9" i="121"/>
  <c r="R8" i="121"/>
  <c r="P8" i="121"/>
  <c r="N8" i="121"/>
  <c r="L8" i="121"/>
  <c r="R7" i="121"/>
  <c r="S7" i="121" s="1"/>
  <c r="P7" i="121"/>
  <c r="Q7" i="121" s="1"/>
  <c r="N7" i="121"/>
  <c r="L7" i="121"/>
  <c r="M7" i="121" s="1"/>
  <c r="R19" i="120"/>
  <c r="P19" i="120"/>
  <c r="N19" i="120"/>
  <c r="L19" i="120"/>
  <c r="R18" i="120"/>
  <c r="P18" i="120"/>
  <c r="N18" i="120"/>
  <c r="L18" i="120"/>
  <c r="R17" i="120"/>
  <c r="P17" i="120"/>
  <c r="N17" i="120"/>
  <c r="L17" i="120"/>
  <c r="R16" i="120"/>
  <c r="P16" i="120"/>
  <c r="N16" i="120"/>
  <c r="O17" i="120" s="1"/>
  <c r="L16" i="120"/>
  <c r="R15" i="120"/>
  <c r="P15" i="120"/>
  <c r="N15" i="120"/>
  <c r="L15" i="120"/>
  <c r="R14" i="120"/>
  <c r="P14" i="120"/>
  <c r="N14" i="120"/>
  <c r="L14" i="120"/>
  <c r="R13" i="120"/>
  <c r="P13" i="120"/>
  <c r="N13" i="120"/>
  <c r="L13" i="120"/>
  <c r="R12" i="120"/>
  <c r="P12" i="120"/>
  <c r="N12" i="120"/>
  <c r="L12" i="120"/>
  <c r="R11" i="120"/>
  <c r="P11" i="120"/>
  <c r="N11" i="120"/>
  <c r="L11" i="120"/>
  <c r="R10" i="120"/>
  <c r="P10" i="120"/>
  <c r="N10" i="120"/>
  <c r="L10" i="120"/>
  <c r="R9" i="120"/>
  <c r="P9" i="120"/>
  <c r="N9" i="120"/>
  <c r="L9" i="120"/>
  <c r="R8" i="120"/>
  <c r="P8" i="120"/>
  <c r="N8" i="120"/>
  <c r="L8" i="120"/>
  <c r="M9" i="120" s="1"/>
  <c r="R7" i="120"/>
  <c r="S7" i="120" s="1"/>
  <c r="P7" i="120"/>
  <c r="Q8" i="120" s="1"/>
  <c r="N7" i="120"/>
  <c r="O7" i="120" s="1"/>
  <c r="L7" i="120"/>
  <c r="M7" i="120" s="1"/>
  <c r="R19" i="119"/>
  <c r="P19" i="119"/>
  <c r="N19" i="119"/>
  <c r="L19" i="119"/>
  <c r="R18" i="119"/>
  <c r="P18" i="119"/>
  <c r="N18" i="119"/>
  <c r="L18" i="119"/>
  <c r="R17" i="119"/>
  <c r="P17" i="119"/>
  <c r="N17" i="119"/>
  <c r="O18" i="119" s="1"/>
  <c r="L17" i="119"/>
  <c r="R16" i="119"/>
  <c r="P16" i="119"/>
  <c r="N16" i="119"/>
  <c r="L16" i="119"/>
  <c r="R15" i="119"/>
  <c r="P15" i="119"/>
  <c r="N15" i="119"/>
  <c r="L15" i="119"/>
  <c r="R14" i="119"/>
  <c r="P14" i="119"/>
  <c r="N14" i="119"/>
  <c r="L14" i="119"/>
  <c r="R13" i="119"/>
  <c r="P13" i="119"/>
  <c r="N13" i="119"/>
  <c r="L13" i="119"/>
  <c r="R12" i="119"/>
  <c r="P12" i="119"/>
  <c r="N12" i="119"/>
  <c r="L12" i="119"/>
  <c r="R11" i="119"/>
  <c r="P11" i="119"/>
  <c r="N11" i="119"/>
  <c r="L11" i="119"/>
  <c r="R10" i="119"/>
  <c r="P10" i="119"/>
  <c r="N10" i="119"/>
  <c r="L10" i="119"/>
  <c r="R9" i="119"/>
  <c r="P9" i="119"/>
  <c r="N9" i="119"/>
  <c r="L9" i="119"/>
  <c r="R8" i="119"/>
  <c r="P8" i="119"/>
  <c r="N8" i="119"/>
  <c r="L8" i="119"/>
  <c r="R7" i="119"/>
  <c r="S7" i="119" s="1"/>
  <c r="P7" i="119"/>
  <c r="Q7" i="119" s="1"/>
  <c r="N7" i="119"/>
  <c r="O7" i="119" s="1"/>
  <c r="L7" i="119"/>
  <c r="M7" i="119" s="1"/>
  <c r="R19" i="118"/>
  <c r="P19" i="118"/>
  <c r="N19" i="118"/>
  <c r="L19" i="118"/>
  <c r="R18" i="118"/>
  <c r="P18" i="118"/>
  <c r="N18" i="118"/>
  <c r="O19" i="118" s="1"/>
  <c r="L18" i="118"/>
  <c r="R17" i="118"/>
  <c r="P17" i="118"/>
  <c r="N17" i="118"/>
  <c r="L17" i="118"/>
  <c r="R16" i="118"/>
  <c r="P16" i="118"/>
  <c r="N16" i="118"/>
  <c r="L16" i="118"/>
  <c r="R15" i="118"/>
  <c r="P15" i="118"/>
  <c r="N15" i="118"/>
  <c r="L15" i="118"/>
  <c r="R14" i="118"/>
  <c r="P14" i="118"/>
  <c r="N14" i="118"/>
  <c r="L14" i="118"/>
  <c r="R13" i="118"/>
  <c r="P13" i="118"/>
  <c r="N13" i="118"/>
  <c r="L13" i="118"/>
  <c r="R12" i="118"/>
  <c r="P12" i="118"/>
  <c r="N12" i="118"/>
  <c r="L12" i="118"/>
  <c r="R11" i="118"/>
  <c r="P11" i="118"/>
  <c r="N11" i="118"/>
  <c r="L11" i="118"/>
  <c r="R10" i="118"/>
  <c r="P10" i="118"/>
  <c r="N10" i="118"/>
  <c r="L10" i="118"/>
  <c r="R9" i="118"/>
  <c r="P9" i="118"/>
  <c r="N9" i="118"/>
  <c r="L9" i="118"/>
  <c r="R8" i="118"/>
  <c r="P8" i="118"/>
  <c r="N8" i="118"/>
  <c r="L8" i="118"/>
  <c r="R7" i="118"/>
  <c r="S7" i="118" s="1"/>
  <c r="P7" i="118"/>
  <c r="Q7" i="118" s="1"/>
  <c r="N7" i="118"/>
  <c r="O7" i="118" s="1"/>
  <c r="L7" i="118"/>
  <c r="M7" i="118" s="1"/>
  <c r="R19" i="117"/>
  <c r="P19" i="117"/>
  <c r="N19" i="117"/>
  <c r="L19" i="117"/>
  <c r="R18" i="117"/>
  <c r="P18" i="117"/>
  <c r="N18" i="117"/>
  <c r="L18" i="117"/>
  <c r="R17" i="117"/>
  <c r="P17" i="117"/>
  <c r="N17" i="117"/>
  <c r="L17" i="117"/>
  <c r="R16" i="117"/>
  <c r="P16" i="117"/>
  <c r="N16" i="117"/>
  <c r="L16" i="117"/>
  <c r="R15" i="117"/>
  <c r="P15" i="117"/>
  <c r="N15" i="117"/>
  <c r="L15" i="117"/>
  <c r="R14" i="117"/>
  <c r="P14" i="117"/>
  <c r="N14" i="117"/>
  <c r="L14" i="117"/>
  <c r="R13" i="117"/>
  <c r="P13" i="117"/>
  <c r="N13" i="117"/>
  <c r="L13" i="117"/>
  <c r="R12" i="117"/>
  <c r="P12" i="117"/>
  <c r="N12" i="117"/>
  <c r="L12" i="117"/>
  <c r="R11" i="117"/>
  <c r="P11" i="117"/>
  <c r="N11" i="117"/>
  <c r="L11" i="117"/>
  <c r="R10" i="117"/>
  <c r="P10" i="117"/>
  <c r="N10" i="117"/>
  <c r="L10" i="117"/>
  <c r="R9" i="117"/>
  <c r="P9" i="117"/>
  <c r="N9" i="117"/>
  <c r="L9" i="117"/>
  <c r="R8" i="117"/>
  <c r="P8" i="117"/>
  <c r="N8" i="117"/>
  <c r="L8" i="117"/>
  <c r="R7" i="117"/>
  <c r="S7" i="117" s="1"/>
  <c r="P7" i="117"/>
  <c r="Q7" i="117" s="1"/>
  <c r="N7" i="117"/>
  <c r="O7" i="117" s="1"/>
  <c r="L7" i="117"/>
  <c r="M7" i="117" s="1"/>
  <c r="R19" i="116"/>
  <c r="P19" i="116"/>
  <c r="N19" i="116"/>
  <c r="L19" i="116"/>
  <c r="R18" i="116"/>
  <c r="P18" i="116"/>
  <c r="N18" i="116"/>
  <c r="L18" i="116"/>
  <c r="R17" i="116"/>
  <c r="P17" i="116"/>
  <c r="N17" i="116"/>
  <c r="L17" i="116"/>
  <c r="R16" i="116"/>
  <c r="P16" i="116"/>
  <c r="N16" i="116"/>
  <c r="O17" i="116" s="1"/>
  <c r="L16" i="116"/>
  <c r="R15" i="116"/>
  <c r="P15" i="116"/>
  <c r="N15" i="116"/>
  <c r="L15" i="116"/>
  <c r="R14" i="116"/>
  <c r="P14" i="116"/>
  <c r="N14" i="116"/>
  <c r="L14" i="116"/>
  <c r="R13" i="116"/>
  <c r="P13" i="116"/>
  <c r="N13" i="116"/>
  <c r="L13" i="116"/>
  <c r="R12" i="116"/>
  <c r="P12" i="116"/>
  <c r="N12" i="116"/>
  <c r="L12" i="116"/>
  <c r="R11" i="116"/>
  <c r="P11" i="116"/>
  <c r="N11" i="116"/>
  <c r="L11" i="116"/>
  <c r="R10" i="116"/>
  <c r="P10" i="116"/>
  <c r="N10" i="116"/>
  <c r="L10" i="116"/>
  <c r="R9" i="116"/>
  <c r="P9" i="116"/>
  <c r="N9" i="116"/>
  <c r="L9" i="116"/>
  <c r="R8" i="116"/>
  <c r="P8" i="116"/>
  <c r="N8" i="116"/>
  <c r="L8" i="116"/>
  <c r="R7" i="116"/>
  <c r="S7" i="116" s="1"/>
  <c r="P7" i="116"/>
  <c r="Q7" i="116" s="1"/>
  <c r="N7" i="116"/>
  <c r="O7" i="116" s="1"/>
  <c r="L7" i="116"/>
  <c r="M7" i="116" s="1"/>
  <c r="R19" i="115"/>
  <c r="P19" i="115"/>
  <c r="N19" i="115"/>
  <c r="R18" i="115"/>
  <c r="P18" i="115"/>
  <c r="N18" i="115"/>
  <c r="L18" i="115"/>
  <c r="R17" i="115"/>
  <c r="P17" i="115"/>
  <c r="N17" i="115"/>
  <c r="L17" i="115"/>
  <c r="R16" i="115"/>
  <c r="P16" i="115"/>
  <c r="Q17" i="115" s="1"/>
  <c r="N16" i="115"/>
  <c r="L16" i="115"/>
  <c r="R15" i="115"/>
  <c r="P15" i="115"/>
  <c r="Q16" i="115" s="1"/>
  <c r="N15" i="115"/>
  <c r="L15" i="115"/>
  <c r="R14" i="115"/>
  <c r="P14" i="115"/>
  <c r="N14" i="115"/>
  <c r="L14" i="115"/>
  <c r="R13" i="115"/>
  <c r="P13" i="115"/>
  <c r="N13" i="115"/>
  <c r="L13" i="115"/>
  <c r="R12" i="115"/>
  <c r="P12" i="115"/>
  <c r="N12" i="115"/>
  <c r="L12" i="115"/>
  <c r="R11" i="115"/>
  <c r="P11" i="115"/>
  <c r="N11" i="115"/>
  <c r="O12" i="115" s="1"/>
  <c r="L11" i="115"/>
  <c r="R10" i="115"/>
  <c r="S11" i="115" s="1"/>
  <c r="P10" i="115"/>
  <c r="N10" i="115"/>
  <c r="L10" i="115"/>
  <c r="R9" i="115"/>
  <c r="P9" i="115"/>
  <c r="Q10" i="115" s="1"/>
  <c r="N9" i="115"/>
  <c r="L9" i="115"/>
  <c r="R8" i="115"/>
  <c r="P8" i="115"/>
  <c r="N8" i="115"/>
  <c r="L8" i="115"/>
  <c r="R7" i="115"/>
  <c r="S7" i="115" s="1"/>
  <c r="P7" i="115"/>
  <c r="Q7" i="115" s="1"/>
  <c r="N7" i="115"/>
  <c r="O7" i="115" s="1"/>
  <c r="L7" i="115"/>
  <c r="M7" i="115" s="1"/>
  <c r="R19" i="114"/>
  <c r="P19" i="114"/>
  <c r="N19" i="114"/>
  <c r="L19" i="114"/>
  <c r="R18" i="114"/>
  <c r="P18" i="114"/>
  <c r="Q19" i="114" s="1"/>
  <c r="N18" i="114"/>
  <c r="L18" i="114"/>
  <c r="R17" i="114"/>
  <c r="P17" i="114"/>
  <c r="N17" i="114"/>
  <c r="L17" i="114"/>
  <c r="R16" i="114"/>
  <c r="P16" i="114"/>
  <c r="N16" i="114"/>
  <c r="L16" i="114"/>
  <c r="R15" i="114"/>
  <c r="P15" i="114"/>
  <c r="N15" i="114"/>
  <c r="L15" i="114"/>
  <c r="R14" i="114"/>
  <c r="P14" i="114"/>
  <c r="N14" i="114"/>
  <c r="L14" i="114"/>
  <c r="M15" i="114" s="1"/>
  <c r="R13" i="114"/>
  <c r="P13" i="114"/>
  <c r="N13" i="114"/>
  <c r="O14" i="114" s="1"/>
  <c r="L13" i="114"/>
  <c r="R12" i="114"/>
  <c r="P12" i="114"/>
  <c r="N12" i="114"/>
  <c r="L12" i="114"/>
  <c r="R11" i="114"/>
  <c r="P11" i="114"/>
  <c r="N11" i="114"/>
  <c r="L11" i="114"/>
  <c r="R10" i="114"/>
  <c r="P10" i="114"/>
  <c r="N10" i="114"/>
  <c r="L10" i="114"/>
  <c r="R9" i="114"/>
  <c r="P9" i="114"/>
  <c r="N9" i="114"/>
  <c r="L9" i="114"/>
  <c r="R8" i="114"/>
  <c r="S9" i="114" s="1"/>
  <c r="P8" i="114"/>
  <c r="N8" i="114"/>
  <c r="L8" i="114"/>
  <c r="R7" i="114"/>
  <c r="S7" i="114" s="1"/>
  <c r="P7" i="114"/>
  <c r="Q7" i="114" s="1"/>
  <c r="N7" i="114"/>
  <c r="O7" i="114" s="1"/>
  <c r="L7" i="114"/>
  <c r="M7" i="114" s="1"/>
  <c r="R19" i="113"/>
  <c r="P19" i="113"/>
  <c r="N19" i="113"/>
  <c r="L19" i="113"/>
  <c r="R18" i="113"/>
  <c r="S19" i="113" s="1"/>
  <c r="P18" i="113"/>
  <c r="N18" i="113"/>
  <c r="L18" i="113"/>
  <c r="R17" i="113"/>
  <c r="P17" i="113"/>
  <c r="N17" i="113"/>
  <c r="L17" i="113"/>
  <c r="R16" i="113"/>
  <c r="P16" i="113"/>
  <c r="N16" i="113"/>
  <c r="L16" i="113"/>
  <c r="R15" i="113"/>
  <c r="P15" i="113"/>
  <c r="N15" i="113"/>
  <c r="L15" i="113"/>
  <c r="R14" i="113"/>
  <c r="P14" i="113"/>
  <c r="Q15" i="113" s="1"/>
  <c r="N14" i="113"/>
  <c r="L14" i="113"/>
  <c r="R13" i="113"/>
  <c r="P13" i="113"/>
  <c r="N13" i="113"/>
  <c r="L13" i="113"/>
  <c r="R12" i="113"/>
  <c r="P12" i="113"/>
  <c r="N12" i="113"/>
  <c r="L12" i="113"/>
  <c r="R11" i="113"/>
  <c r="P11" i="113"/>
  <c r="N11" i="113"/>
  <c r="L11" i="113"/>
  <c r="M12" i="113" s="1"/>
  <c r="R10" i="113"/>
  <c r="P10" i="113"/>
  <c r="N10" i="113"/>
  <c r="L10" i="113"/>
  <c r="R9" i="113"/>
  <c r="P9" i="113"/>
  <c r="N9" i="113"/>
  <c r="L9" i="113"/>
  <c r="R8" i="113"/>
  <c r="P8" i="113"/>
  <c r="N8" i="113"/>
  <c r="L8" i="113"/>
  <c r="R7" i="113"/>
  <c r="S7" i="113" s="1"/>
  <c r="P7" i="113"/>
  <c r="Q7" i="113" s="1"/>
  <c r="N7" i="113"/>
  <c r="O7" i="113" s="1"/>
  <c r="L7" i="113"/>
  <c r="M7" i="113" s="1"/>
  <c r="R19" i="112"/>
  <c r="P19" i="112"/>
  <c r="N19" i="112"/>
  <c r="L19" i="112"/>
  <c r="R18" i="112"/>
  <c r="P18" i="112"/>
  <c r="N18" i="112"/>
  <c r="L18" i="112"/>
  <c r="R17" i="112"/>
  <c r="S18" i="112" s="1"/>
  <c r="P17" i="112"/>
  <c r="Q18" i="112" s="1"/>
  <c r="N17" i="112"/>
  <c r="L17" i="112"/>
  <c r="R16" i="112"/>
  <c r="P16" i="112"/>
  <c r="N16" i="112"/>
  <c r="L16" i="112"/>
  <c r="R15" i="112"/>
  <c r="P15" i="112"/>
  <c r="N15" i="112"/>
  <c r="L15" i="112"/>
  <c r="R14" i="112"/>
  <c r="S15" i="112" s="1"/>
  <c r="P14" i="112"/>
  <c r="N14" i="112"/>
  <c r="L14" i="112"/>
  <c r="R13" i="112"/>
  <c r="P13" i="112"/>
  <c r="N13" i="112"/>
  <c r="L13" i="112"/>
  <c r="R12" i="112"/>
  <c r="P12" i="112"/>
  <c r="N12" i="112"/>
  <c r="L12" i="112"/>
  <c r="R11" i="112"/>
  <c r="S12" i="112" s="1"/>
  <c r="P11" i="112"/>
  <c r="N11" i="112"/>
  <c r="L11" i="112"/>
  <c r="R10" i="112"/>
  <c r="P10" i="112"/>
  <c r="N10" i="112"/>
  <c r="L10" i="112"/>
  <c r="R9" i="112"/>
  <c r="P9" i="112"/>
  <c r="N9" i="112"/>
  <c r="L9" i="112"/>
  <c r="R8" i="112"/>
  <c r="P8" i="112"/>
  <c r="N8" i="112"/>
  <c r="L8" i="112"/>
  <c r="R7" i="112"/>
  <c r="S7" i="112" s="1"/>
  <c r="P7" i="112"/>
  <c r="Q7" i="112" s="1"/>
  <c r="N7" i="112"/>
  <c r="O7" i="112" s="1"/>
  <c r="L7" i="112"/>
  <c r="M7" i="112" s="1"/>
  <c r="R19" i="111"/>
  <c r="P19" i="111"/>
  <c r="N19" i="111"/>
  <c r="L19" i="111"/>
  <c r="R18" i="111"/>
  <c r="S19" i="111" s="1"/>
  <c r="P18" i="111"/>
  <c r="N18" i="111"/>
  <c r="L18" i="111"/>
  <c r="M19" i="111" s="1"/>
  <c r="R17" i="111"/>
  <c r="P17" i="111"/>
  <c r="N17" i="111"/>
  <c r="L17" i="111"/>
  <c r="R16" i="111"/>
  <c r="P16" i="111"/>
  <c r="N16" i="111"/>
  <c r="L16" i="111"/>
  <c r="R15" i="111"/>
  <c r="P15" i="111"/>
  <c r="N15" i="111"/>
  <c r="L15" i="111"/>
  <c r="R14" i="111"/>
  <c r="P14" i="111"/>
  <c r="N14" i="111"/>
  <c r="L14" i="111"/>
  <c r="R13" i="111"/>
  <c r="P13" i="111"/>
  <c r="N13" i="111"/>
  <c r="L13" i="111"/>
  <c r="R12" i="111"/>
  <c r="P12" i="111"/>
  <c r="N12" i="111"/>
  <c r="L12" i="111"/>
  <c r="R11" i="111"/>
  <c r="P11" i="111"/>
  <c r="N11" i="111"/>
  <c r="L11" i="111"/>
  <c r="R10" i="111"/>
  <c r="P10" i="111"/>
  <c r="N10" i="111"/>
  <c r="L10" i="111"/>
  <c r="R9" i="111"/>
  <c r="P9" i="111"/>
  <c r="N9" i="111"/>
  <c r="L9" i="111"/>
  <c r="R8" i="111"/>
  <c r="P8" i="111"/>
  <c r="N8" i="111"/>
  <c r="L8" i="111"/>
  <c r="R7" i="111"/>
  <c r="P7" i="111"/>
  <c r="Q7" i="111" s="1"/>
  <c r="N7" i="111"/>
  <c r="O7" i="111" s="1"/>
  <c r="L7" i="111"/>
  <c r="M8" i="111" s="1"/>
  <c r="R19" i="110"/>
  <c r="P19" i="110"/>
  <c r="N19" i="110"/>
  <c r="L19" i="110"/>
  <c r="R18" i="110"/>
  <c r="P18" i="110"/>
  <c r="N18" i="110"/>
  <c r="L18" i="110"/>
  <c r="R17" i="110"/>
  <c r="S18" i="110" s="1"/>
  <c r="P17" i="110"/>
  <c r="N17" i="110"/>
  <c r="L17" i="110"/>
  <c r="R16" i="110"/>
  <c r="P16" i="110"/>
  <c r="Q17" i="110" s="1"/>
  <c r="N16" i="110"/>
  <c r="L16" i="110"/>
  <c r="R15" i="110"/>
  <c r="P15" i="110"/>
  <c r="N15" i="110"/>
  <c r="L15" i="110"/>
  <c r="R14" i="110"/>
  <c r="P14" i="110"/>
  <c r="N14" i="110"/>
  <c r="L14" i="110"/>
  <c r="R13" i="110"/>
  <c r="P13" i="110"/>
  <c r="N13" i="110"/>
  <c r="O14" i="110" s="1"/>
  <c r="L13" i="110"/>
  <c r="R12" i="110"/>
  <c r="P12" i="110"/>
  <c r="N12" i="110"/>
  <c r="L12" i="110"/>
  <c r="R11" i="110"/>
  <c r="P11" i="110"/>
  <c r="N11" i="110"/>
  <c r="L11" i="110"/>
  <c r="R10" i="110"/>
  <c r="P10" i="110"/>
  <c r="N10" i="110"/>
  <c r="L10" i="110"/>
  <c r="M11" i="110" s="1"/>
  <c r="R9" i="110"/>
  <c r="P9" i="110"/>
  <c r="N9" i="110"/>
  <c r="L9" i="110"/>
  <c r="R8" i="110"/>
  <c r="P8" i="110"/>
  <c r="N8" i="110"/>
  <c r="L8" i="110"/>
  <c r="R7" i="110"/>
  <c r="S7" i="110" s="1"/>
  <c r="P7" i="110"/>
  <c r="Q7" i="110" s="1"/>
  <c r="N7" i="110"/>
  <c r="O7" i="110" s="1"/>
  <c r="L7" i="110"/>
  <c r="M7" i="110" s="1"/>
  <c r="R19" i="109"/>
  <c r="P19" i="109"/>
  <c r="N19" i="109"/>
  <c r="L19" i="109"/>
  <c r="R18" i="109"/>
  <c r="P18" i="109"/>
  <c r="N18" i="109"/>
  <c r="O19" i="109" s="1"/>
  <c r="L18" i="109"/>
  <c r="R17" i="109"/>
  <c r="P17" i="109"/>
  <c r="N17" i="109"/>
  <c r="L17" i="109"/>
  <c r="R16" i="109"/>
  <c r="P16" i="109"/>
  <c r="N16" i="109"/>
  <c r="L16" i="109"/>
  <c r="R15" i="109"/>
  <c r="P15" i="109"/>
  <c r="N15" i="109"/>
  <c r="L15" i="109"/>
  <c r="R14" i="109"/>
  <c r="P14" i="109"/>
  <c r="N14" i="109"/>
  <c r="L14" i="109"/>
  <c r="M15" i="109" s="1"/>
  <c r="R13" i="109"/>
  <c r="P13" i="109"/>
  <c r="N13" i="109"/>
  <c r="L13" i="109"/>
  <c r="R12" i="109"/>
  <c r="P12" i="109"/>
  <c r="N12" i="109"/>
  <c r="L12" i="109"/>
  <c r="R11" i="109"/>
  <c r="P11" i="109"/>
  <c r="N11" i="109"/>
  <c r="L11" i="109"/>
  <c r="R10" i="109"/>
  <c r="P10" i="109"/>
  <c r="N10" i="109"/>
  <c r="O11" i="109" s="1"/>
  <c r="L10" i="109"/>
  <c r="R9" i="109"/>
  <c r="P9" i="109"/>
  <c r="N9" i="109"/>
  <c r="L9" i="109"/>
  <c r="R8" i="109"/>
  <c r="P8" i="109"/>
  <c r="Q9" i="109" s="1"/>
  <c r="N8" i="109"/>
  <c r="L8" i="109"/>
  <c r="R7" i="109"/>
  <c r="S7" i="109" s="1"/>
  <c r="P7" i="109"/>
  <c r="Q7" i="109" s="1"/>
  <c r="N7" i="109"/>
  <c r="O7" i="109" s="1"/>
  <c r="L7" i="109"/>
  <c r="M7" i="109" s="1"/>
  <c r="P19" i="125"/>
  <c r="N19" i="125"/>
  <c r="L19" i="125"/>
  <c r="H19" i="125"/>
  <c r="H19" i="115" s="1"/>
  <c r="F19" i="125"/>
  <c r="F19" i="110" s="1"/>
  <c r="D19" i="125"/>
  <c r="B19" i="125"/>
  <c r="A19" i="125"/>
  <c r="A19" i="121" s="1"/>
  <c r="P18" i="125"/>
  <c r="N18" i="125"/>
  <c r="L18" i="125"/>
  <c r="H18" i="125"/>
  <c r="H18" i="172" s="1"/>
  <c r="F18" i="125"/>
  <c r="F18" i="116" s="1"/>
  <c r="D18" i="125"/>
  <c r="B18" i="125"/>
  <c r="B18" i="120" s="1"/>
  <c r="A18" i="125"/>
  <c r="P17" i="125"/>
  <c r="N17" i="125"/>
  <c r="L17" i="125"/>
  <c r="H17" i="125"/>
  <c r="H17" i="172" s="1"/>
  <c r="F17" i="125"/>
  <c r="D17" i="125"/>
  <c r="D17" i="114" s="1"/>
  <c r="B17" i="125"/>
  <c r="B17" i="120" s="1"/>
  <c r="A17" i="125"/>
  <c r="A17" i="114" s="1"/>
  <c r="P16" i="125"/>
  <c r="N16" i="125"/>
  <c r="L16" i="125"/>
  <c r="H16" i="125"/>
  <c r="H16" i="172" s="1"/>
  <c r="F16" i="125"/>
  <c r="F16" i="115" s="1"/>
  <c r="D16" i="125"/>
  <c r="D16" i="117" s="1"/>
  <c r="B16" i="125"/>
  <c r="B16" i="123" s="1"/>
  <c r="A16" i="125"/>
  <c r="A16" i="121" s="1"/>
  <c r="P15" i="125"/>
  <c r="N15" i="125"/>
  <c r="L15" i="125"/>
  <c r="H15" i="125"/>
  <c r="H15" i="172" s="1"/>
  <c r="F15" i="125"/>
  <c r="F15" i="124" s="1"/>
  <c r="D15" i="125"/>
  <c r="B15" i="125"/>
  <c r="B15" i="122" s="1"/>
  <c r="A15" i="125"/>
  <c r="A15" i="114" s="1"/>
  <c r="P14" i="125"/>
  <c r="N14" i="125"/>
  <c r="L14" i="125"/>
  <c r="H14" i="125"/>
  <c r="H14" i="172" s="1"/>
  <c r="F14" i="125"/>
  <c r="F14" i="115" s="1"/>
  <c r="D14" i="125"/>
  <c r="B14" i="125"/>
  <c r="B14" i="120" s="1"/>
  <c r="A14" i="125"/>
  <c r="A14" i="117" s="1"/>
  <c r="P13" i="125"/>
  <c r="N13" i="125"/>
  <c r="L13" i="125"/>
  <c r="H13" i="125"/>
  <c r="H13" i="123" s="1"/>
  <c r="F13" i="125"/>
  <c r="F13" i="122" s="1"/>
  <c r="D13" i="125"/>
  <c r="B13" i="125"/>
  <c r="B13" i="120" s="1"/>
  <c r="A13" i="125"/>
  <c r="A13" i="122" s="1"/>
  <c r="P12" i="125"/>
  <c r="N12" i="125"/>
  <c r="L12" i="125"/>
  <c r="H12" i="125"/>
  <c r="F12" i="125"/>
  <c r="F12" i="110" s="1"/>
  <c r="D12" i="125"/>
  <c r="B12" i="125"/>
  <c r="A12" i="125"/>
  <c r="P11" i="125"/>
  <c r="N11" i="125"/>
  <c r="L11" i="125"/>
  <c r="H11" i="125"/>
  <c r="F11" i="125"/>
  <c r="F11" i="121" s="1"/>
  <c r="D11" i="125"/>
  <c r="D11" i="109" s="1"/>
  <c r="B11" i="125"/>
  <c r="B11" i="172" s="1"/>
  <c r="A11" i="125"/>
  <c r="A11" i="115" s="1"/>
  <c r="P10" i="125"/>
  <c r="N10" i="125"/>
  <c r="L10" i="125"/>
  <c r="H10" i="125"/>
  <c r="H10" i="119" s="1"/>
  <c r="F10" i="125"/>
  <c r="F10" i="111" s="1"/>
  <c r="D10" i="125"/>
  <c r="B10" i="125"/>
  <c r="B10" i="124" s="1"/>
  <c r="A10" i="125"/>
  <c r="A10" i="121" s="1"/>
  <c r="P9" i="125"/>
  <c r="N9" i="125"/>
  <c r="L9" i="125"/>
  <c r="H9" i="125"/>
  <c r="F9" i="125"/>
  <c r="F9" i="172" s="1"/>
  <c r="D9" i="125"/>
  <c r="B9" i="125"/>
  <c r="B9" i="116" s="1"/>
  <c r="A9" i="125"/>
  <c r="A9" i="121" s="1"/>
  <c r="P8" i="125"/>
  <c r="N8" i="125"/>
  <c r="L8" i="125"/>
  <c r="H8" i="125"/>
  <c r="F8" i="125"/>
  <c r="F8" i="114" s="1"/>
  <c r="D8" i="125"/>
  <c r="D8" i="119" s="1"/>
  <c r="B8" i="125"/>
  <c r="B8" i="112" s="1"/>
  <c r="A8" i="125"/>
  <c r="P7" i="125"/>
  <c r="Q7" i="125" s="1"/>
  <c r="N7" i="125"/>
  <c r="O7" i="125" s="1"/>
  <c r="L7" i="125"/>
  <c r="M7" i="125" s="1"/>
  <c r="H7" i="125"/>
  <c r="H7" i="122" s="1"/>
  <c r="F7" i="125"/>
  <c r="F7" i="115" s="1"/>
  <c r="D7" i="125"/>
  <c r="B7" i="125"/>
  <c r="B7" i="117" s="1"/>
  <c r="A7" i="125"/>
  <c r="A7" i="117" s="1"/>
  <c r="A38" i="107"/>
  <c r="K38" i="107" s="1"/>
  <c r="A37" i="107"/>
  <c r="K37" i="107" s="1"/>
  <c r="A36" i="107"/>
  <c r="K36" i="107" s="1"/>
  <c r="A35" i="107"/>
  <c r="K35" i="107" s="1"/>
  <c r="A34" i="107"/>
  <c r="K34" i="107" s="1"/>
  <c r="A33" i="107"/>
  <c r="K33" i="107" s="1"/>
  <c r="A32" i="107"/>
  <c r="K32" i="107" s="1"/>
  <c r="A31" i="107"/>
  <c r="K31" i="107" s="1"/>
  <c r="A30" i="107"/>
  <c r="K30" i="107" s="1"/>
  <c r="A29" i="107"/>
  <c r="K29" i="107" s="1"/>
  <c r="A28" i="107"/>
  <c r="K28" i="107" s="1"/>
  <c r="A27" i="107"/>
  <c r="K27" i="107" s="1"/>
  <c r="A26" i="107"/>
  <c r="K26" i="107" s="1"/>
  <c r="A25" i="107"/>
  <c r="K25" i="107" s="1"/>
  <c r="A24" i="107"/>
  <c r="K24" i="107" s="1"/>
  <c r="A23" i="107"/>
  <c r="K23" i="107" s="1"/>
  <c r="A22" i="107"/>
  <c r="K22" i="107" s="1"/>
  <c r="A21" i="107"/>
  <c r="K21" i="107" s="1"/>
  <c r="A20" i="107"/>
  <c r="K20" i="107" s="1"/>
  <c r="A19" i="107"/>
  <c r="K19" i="107" s="1"/>
  <c r="A18" i="107"/>
  <c r="K18" i="107" s="1"/>
  <c r="A17" i="107"/>
  <c r="K17" i="107" s="1"/>
  <c r="A16" i="107"/>
  <c r="K16" i="107" s="1"/>
  <c r="A15" i="107"/>
  <c r="K15" i="107" s="1"/>
  <c r="A14" i="107"/>
  <c r="K14" i="107" s="1"/>
  <c r="A13" i="107"/>
  <c r="K13" i="107" s="1"/>
  <c r="A12" i="107"/>
  <c r="K12" i="107" s="1"/>
  <c r="A11" i="107"/>
  <c r="K11" i="107" s="1"/>
  <c r="A10" i="107"/>
  <c r="K10" i="107" s="1"/>
  <c r="A9" i="107"/>
  <c r="K9" i="107" s="1"/>
  <c r="A8" i="107"/>
  <c r="K8" i="107" s="1"/>
  <c r="M7" i="107"/>
  <c r="N6" i="107" s="1"/>
  <c r="N7" i="107" s="1"/>
  <c r="O6" i="107" s="1"/>
  <c r="O7" i="107" s="1"/>
  <c r="P6" i="107" s="1"/>
  <c r="P7" i="107" s="1"/>
  <c r="Q7" i="107" s="1"/>
  <c r="C7" i="107"/>
  <c r="D6" i="107"/>
  <c r="D7" i="107"/>
  <c r="E6" i="107" s="1"/>
  <c r="E7" i="107" s="1"/>
  <c r="F6" i="107" s="1"/>
  <c r="F7" i="107" s="1"/>
  <c r="G6" i="107" s="1"/>
  <c r="G7" i="107" s="1"/>
  <c r="H6" i="107" s="1"/>
  <c r="H7" i="107" s="1"/>
  <c r="A38" i="106"/>
  <c r="K38" i="106" s="1"/>
  <c r="A37" i="106"/>
  <c r="K37" i="106" s="1"/>
  <c r="A36" i="106"/>
  <c r="K36" i="106" s="1"/>
  <c r="A35" i="106"/>
  <c r="K35" i="106" s="1"/>
  <c r="A34" i="106"/>
  <c r="K34" i="106" s="1"/>
  <c r="A33" i="106"/>
  <c r="K33" i="106" s="1"/>
  <c r="A32" i="106"/>
  <c r="K32" i="106" s="1"/>
  <c r="A31" i="106"/>
  <c r="K31" i="106" s="1"/>
  <c r="A30" i="106"/>
  <c r="K30" i="106" s="1"/>
  <c r="A29" i="106"/>
  <c r="K29" i="106" s="1"/>
  <c r="A28" i="106"/>
  <c r="K28" i="106" s="1"/>
  <c r="A27" i="106"/>
  <c r="K27" i="106" s="1"/>
  <c r="A26" i="106"/>
  <c r="K26" i="106" s="1"/>
  <c r="A25" i="106"/>
  <c r="K25" i="106" s="1"/>
  <c r="A24" i="106"/>
  <c r="K24" i="106" s="1"/>
  <c r="A23" i="106"/>
  <c r="K23" i="106" s="1"/>
  <c r="A22" i="106"/>
  <c r="K22" i="106" s="1"/>
  <c r="A21" i="106"/>
  <c r="K21" i="106" s="1"/>
  <c r="A20" i="106"/>
  <c r="K20" i="106" s="1"/>
  <c r="A19" i="106"/>
  <c r="K19" i="106" s="1"/>
  <c r="A18" i="106"/>
  <c r="K18" i="106" s="1"/>
  <c r="A17" i="106"/>
  <c r="K17" i="106" s="1"/>
  <c r="A16" i="106"/>
  <c r="K16" i="106" s="1"/>
  <c r="A15" i="106"/>
  <c r="K15" i="106" s="1"/>
  <c r="A14" i="106"/>
  <c r="K14" i="106" s="1"/>
  <c r="A13" i="106"/>
  <c r="K13" i="106" s="1"/>
  <c r="A12" i="106"/>
  <c r="K12" i="106" s="1"/>
  <c r="A11" i="106"/>
  <c r="K11" i="106" s="1"/>
  <c r="A10" i="106"/>
  <c r="K10" i="106" s="1"/>
  <c r="A9" i="106"/>
  <c r="K9" i="106" s="1"/>
  <c r="A8" i="106"/>
  <c r="K8" i="106" s="1"/>
  <c r="M7" i="106"/>
  <c r="N6" i="106" s="1"/>
  <c r="N7" i="106" s="1"/>
  <c r="O6" i="106" s="1"/>
  <c r="O7" i="106" s="1"/>
  <c r="P6" i="106" s="1"/>
  <c r="P7" i="106" s="1"/>
  <c r="Q7" i="106" s="1"/>
  <c r="C7" i="106"/>
  <c r="D6" i="106"/>
  <c r="D7" i="106"/>
  <c r="E6" i="106" s="1"/>
  <c r="E7" i="106" s="1"/>
  <c r="F6" i="106" s="1"/>
  <c r="F7" i="106" s="1"/>
  <c r="G6" i="106" s="1"/>
  <c r="G7" i="106" s="1"/>
  <c r="H6" i="106" s="1"/>
  <c r="H7" i="106" s="1"/>
  <c r="Q38" i="105"/>
  <c r="P38" i="105"/>
  <c r="O38" i="105"/>
  <c r="N38" i="105"/>
  <c r="M38" i="105"/>
  <c r="H38" i="105"/>
  <c r="G38" i="105"/>
  <c r="F38" i="105"/>
  <c r="E38" i="105"/>
  <c r="D38" i="105"/>
  <c r="C38" i="105"/>
  <c r="A38" i="105"/>
  <c r="K38" i="105" s="1"/>
  <c r="Q37" i="105"/>
  <c r="P37" i="105"/>
  <c r="O37" i="105"/>
  <c r="N37" i="105"/>
  <c r="M37" i="105"/>
  <c r="H37" i="105"/>
  <c r="G37" i="105"/>
  <c r="F37" i="105"/>
  <c r="E37" i="105"/>
  <c r="D37" i="105"/>
  <c r="C37" i="105"/>
  <c r="A37" i="105"/>
  <c r="K37" i="105" s="1"/>
  <c r="Q36" i="105"/>
  <c r="P36" i="105"/>
  <c r="O36" i="105"/>
  <c r="N36" i="105"/>
  <c r="M36" i="105"/>
  <c r="H36" i="105"/>
  <c r="G36" i="105"/>
  <c r="F36" i="105"/>
  <c r="E36" i="105"/>
  <c r="D36" i="105"/>
  <c r="C36" i="105"/>
  <c r="A36" i="105"/>
  <c r="K36" i="105" s="1"/>
  <c r="Q35" i="105"/>
  <c r="P35" i="105"/>
  <c r="O35" i="105"/>
  <c r="N35" i="105"/>
  <c r="M35" i="105"/>
  <c r="H35" i="105"/>
  <c r="G35" i="105"/>
  <c r="F35" i="105"/>
  <c r="E35" i="105"/>
  <c r="D35" i="105"/>
  <c r="C35" i="105"/>
  <c r="A35" i="105"/>
  <c r="K35" i="105" s="1"/>
  <c r="Q34" i="105"/>
  <c r="P34" i="105"/>
  <c r="O34" i="105"/>
  <c r="N34" i="105"/>
  <c r="M34" i="105"/>
  <c r="H34" i="105"/>
  <c r="G34" i="105"/>
  <c r="F34" i="105"/>
  <c r="E34" i="105"/>
  <c r="D34" i="105"/>
  <c r="C34" i="105"/>
  <c r="A34" i="105"/>
  <c r="K34" i="105" s="1"/>
  <c r="Q33" i="105"/>
  <c r="P33" i="105"/>
  <c r="O33" i="105"/>
  <c r="N33" i="105"/>
  <c r="M33" i="105"/>
  <c r="H33" i="105"/>
  <c r="G33" i="105"/>
  <c r="F33" i="105"/>
  <c r="E33" i="105"/>
  <c r="D33" i="105"/>
  <c r="C33" i="105"/>
  <c r="A33" i="105"/>
  <c r="K33" i="105" s="1"/>
  <c r="Q32" i="105"/>
  <c r="P32" i="105"/>
  <c r="O32" i="105"/>
  <c r="N32" i="105"/>
  <c r="M32" i="105"/>
  <c r="H32" i="105"/>
  <c r="G32" i="105"/>
  <c r="F32" i="105"/>
  <c r="E32" i="105"/>
  <c r="D32" i="105"/>
  <c r="C32" i="105"/>
  <c r="A32" i="105"/>
  <c r="K32" i="105" s="1"/>
  <c r="Q31" i="105"/>
  <c r="P31" i="105"/>
  <c r="O31" i="105"/>
  <c r="N31" i="105"/>
  <c r="M31" i="105"/>
  <c r="H31" i="105"/>
  <c r="G31" i="105"/>
  <c r="F31" i="105"/>
  <c r="E31" i="105"/>
  <c r="D31" i="105"/>
  <c r="C31" i="105"/>
  <c r="A31" i="105"/>
  <c r="K31" i="105" s="1"/>
  <c r="Q30" i="105"/>
  <c r="P30" i="105"/>
  <c r="O30" i="105"/>
  <c r="N30" i="105"/>
  <c r="M30" i="105"/>
  <c r="H30" i="105"/>
  <c r="G30" i="105"/>
  <c r="F30" i="105"/>
  <c r="E30" i="105"/>
  <c r="D30" i="105"/>
  <c r="C30" i="105"/>
  <c r="A30" i="105"/>
  <c r="K30" i="105" s="1"/>
  <c r="Q29" i="105"/>
  <c r="P29" i="105"/>
  <c r="O29" i="105"/>
  <c r="N29" i="105"/>
  <c r="M29" i="105"/>
  <c r="H29" i="105"/>
  <c r="G29" i="105"/>
  <c r="F29" i="105"/>
  <c r="E29" i="105"/>
  <c r="D29" i="105"/>
  <c r="C29" i="105"/>
  <c r="A29" i="105"/>
  <c r="K29" i="105" s="1"/>
  <c r="Q28" i="105"/>
  <c r="P28" i="105"/>
  <c r="O28" i="105"/>
  <c r="N28" i="105"/>
  <c r="M28" i="105"/>
  <c r="H28" i="105"/>
  <c r="G28" i="105"/>
  <c r="F28" i="105"/>
  <c r="E28" i="105"/>
  <c r="D28" i="105"/>
  <c r="C28" i="105"/>
  <c r="A28" i="105"/>
  <c r="K28" i="105" s="1"/>
  <c r="Q27" i="105"/>
  <c r="P27" i="105"/>
  <c r="O27" i="105"/>
  <c r="N27" i="105"/>
  <c r="M27" i="105"/>
  <c r="H27" i="105"/>
  <c r="G27" i="105"/>
  <c r="F27" i="105"/>
  <c r="E27" i="105"/>
  <c r="D27" i="105"/>
  <c r="C27" i="105"/>
  <c r="A27" i="105"/>
  <c r="K27" i="105" s="1"/>
  <c r="Q26" i="105"/>
  <c r="P26" i="105"/>
  <c r="O26" i="105"/>
  <c r="N26" i="105"/>
  <c r="M26" i="105"/>
  <c r="H26" i="105"/>
  <c r="G26" i="105"/>
  <c r="F26" i="105"/>
  <c r="E26" i="105"/>
  <c r="D26" i="105"/>
  <c r="C26" i="105"/>
  <c r="A26" i="105"/>
  <c r="K26" i="105" s="1"/>
  <c r="Q25" i="105"/>
  <c r="P25" i="105"/>
  <c r="O25" i="105"/>
  <c r="N25" i="105"/>
  <c r="M25" i="105"/>
  <c r="H25" i="105"/>
  <c r="G25" i="105"/>
  <c r="F25" i="105"/>
  <c r="E25" i="105"/>
  <c r="D25" i="105"/>
  <c r="C25" i="105"/>
  <c r="A25" i="105"/>
  <c r="K25" i="105" s="1"/>
  <c r="Q24" i="105"/>
  <c r="P24" i="105"/>
  <c r="O24" i="105"/>
  <c r="N24" i="105"/>
  <c r="M24" i="105"/>
  <c r="H24" i="105"/>
  <c r="G24" i="105"/>
  <c r="F24" i="105"/>
  <c r="E24" i="105"/>
  <c r="D24" i="105"/>
  <c r="C24" i="105"/>
  <c r="A24" i="105"/>
  <c r="K24" i="105" s="1"/>
  <c r="Q23" i="105"/>
  <c r="P23" i="105"/>
  <c r="O23" i="105"/>
  <c r="N23" i="105"/>
  <c r="M23" i="105"/>
  <c r="H23" i="105"/>
  <c r="G23" i="105"/>
  <c r="F23" i="105"/>
  <c r="E23" i="105"/>
  <c r="D23" i="105"/>
  <c r="C23" i="105"/>
  <c r="A23" i="105"/>
  <c r="K23" i="105" s="1"/>
  <c r="Q22" i="105"/>
  <c r="P22" i="105"/>
  <c r="O22" i="105"/>
  <c r="N22" i="105"/>
  <c r="M22" i="105"/>
  <c r="H22" i="105"/>
  <c r="G22" i="105"/>
  <c r="F22" i="105"/>
  <c r="E22" i="105"/>
  <c r="D22" i="105"/>
  <c r="C22" i="105"/>
  <c r="A22" i="105"/>
  <c r="K22" i="105" s="1"/>
  <c r="Q21" i="105"/>
  <c r="P21" i="105"/>
  <c r="O21" i="105"/>
  <c r="N21" i="105"/>
  <c r="M21" i="105"/>
  <c r="H21" i="105"/>
  <c r="G21" i="105"/>
  <c r="F21" i="105"/>
  <c r="E21" i="105"/>
  <c r="D21" i="105"/>
  <c r="C21" i="105"/>
  <c r="A21" i="105"/>
  <c r="K21" i="105" s="1"/>
  <c r="Q20" i="105"/>
  <c r="P20" i="105"/>
  <c r="O20" i="105"/>
  <c r="N20" i="105"/>
  <c r="M20" i="105"/>
  <c r="H20" i="105"/>
  <c r="G20" i="105"/>
  <c r="F20" i="105"/>
  <c r="E20" i="105"/>
  <c r="D20" i="105"/>
  <c r="C20" i="105"/>
  <c r="A20" i="105"/>
  <c r="K20" i="105" s="1"/>
  <c r="Q19" i="105"/>
  <c r="P19" i="105"/>
  <c r="O19" i="105"/>
  <c r="N19" i="105"/>
  <c r="M19" i="105"/>
  <c r="H19" i="105"/>
  <c r="G19" i="105"/>
  <c r="F19" i="105"/>
  <c r="E19" i="105"/>
  <c r="D19" i="105"/>
  <c r="C19" i="105"/>
  <c r="A19" i="105"/>
  <c r="K19" i="105" s="1"/>
  <c r="Q18" i="105"/>
  <c r="P18" i="105"/>
  <c r="O18" i="105"/>
  <c r="N18" i="105"/>
  <c r="M18" i="105"/>
  <c r="H18" i="105"/>
  <c r="G18" i="105"/>
  <c r="F18" i="105"/>
  <c r="E18" i="105"/>
  <c r="D18" i="105"/>
  <c r="C18" i="105"/>
  <c r="A18" i="105"/>
  <c r="K18" i="105" s="1"/>
  <c r="Q17" i="105"/>
  <c r="P17" i="105"/>
  <c r="O17" i="105"/>
  <c r="N17" i="105"/>
  <c r="M17" i="105"/>
  <c r="H17" i="105"/>
  <c r="G17" i="105"/>
  <c r="F17" i="105"/>
  <c r="E17" i="105"/>
  <c r="D17" i="105"/>
  <c r="C17" i="105"/>
  <c r="A17" i="105"/>
  <c r="K17" i="105" s="1"/>
  <c r="Q16" i="105"/>
  <c r="P16" i="105"/>
  <c r="O16" i="105"/>
  <c r="N16" i="105"/>
  <c r="M16" i="105"/>
  <c r="H16" i="105"/>
  <c r="G16" i="105"/>
  <c r="F16" i="105"/>
  <c r="E16" i="105"/>
  <c r="D16" i="105"/>
  <c r="C16" i="105"/>
  <c r="A16" i="105"/>
  <c r="K16" i="105" s="1"/>
  <c r="Q15" i="105"/>
  <c r="P15" i="105"/>
  <c r="O15" i="105"/>
  <c r="N15" i="105"/>
  <c r="M15" i="105"/>
  <c r="H15" i="105"/>
  <c r="G15" i="105"/>
  <c r="F15" i="105"/>
  <c r="E15" i="105"/>
  <c r="D15" i="105"/>
  <c r="C15" i="105"/>
  <c r="A15" i="105"/>
  <c r="K15" i="105" s="1"/>
  <c r="Q14" i="105"/>
  <c r="P14" i="105"/>
  <c r="O14" i="105"/>
  <c r="N14" i="105"/>
  <c r="M14" i="105"/>
  <c r="H14" i="105"/>
  <c r="G14" i="105"/>
  <c r="F14" i="105"/>
  <c r="E14" i="105"/>
  <c r="D14" i="105"/>
  <c r="C14" i="105"/>
  <c r="A14" i="105"/>
  <c r="K14" i="105" s="1"/>
  <c r="Q13" i="105"/>
  <c r="P13" i="105"/>
  <c r="O13" i="105"/>
  <c r="N13" i="105"/>
  <c r="M13" i="105"/>
  <c r="H13" i="105"/>
  <c r="G13" i="105"/>
  <c r="F13" i="105"/>
  <c r="E13" i="105"/>
  <c r="D13" i="105"/>
  <c r="C13" i="105"/>
  <c r="A13" i="105"/>
  <c r="K13" i="105" s="1"/>
  <c r="Q12" i="105"/>
  <c r="P12" i="105"/>
  <c r="O12" i="105"/>
  <c r="N12" i="105"/>
  <c r="M12" i="105"/>
  <c r="H12" i="105"/>
  <c r="G12" i="105"/>
  <c r="F12" i="105"/>
  <c r="E12" i="105"/>
  <c r="D12" i="105"/>
  <c r="C12" i="105"/>
  <c r="A12" i="105"/>
  <c r="K12" i="105" s="1"/>
  <c r="Q11" i="105"/>
  <c r="P11" i="105"/>
  <c r="O11" i="105"/>
  <c r="N11" i="105"/>
  <c r="M11" i="105"/>
  <c r="H11" i="105"/>
  <c r="G11" i="105"/>
  <c r="F11" i="105"/>
  <c r="E11" i="105"/>
  <c r="D11" i="105"/>
  <c r="C11" i="105"/>
  <c r="A11" i="105"/>
  <c r="K11" i="105" s="1"/>
  <c r="Q10" i="105"/>
  <c r="P10" i="105"/>
  <c r="O10" i="105"/>
  <c r="N10" i="105"/>
  <c r="M10" i="105"/>
  <c r="H10" i="105"/>
  <c r="G10" i="105"/>
  <c r="F10" i="105"/>
  <c r="E10" i="105"/>
  <c r="D10" i="105"/>
  <c r="C10" i="105"/>
  <c r="A10" i="105"/>
  <c r="K10" i="105" s="1"/>
  <c r="Q9" i="105"/>
  <c r="P9" i="105"/>
  <c r="O9" i="105"/>
  <c r="N9" i="105"/>
  <c r="M9" i="105"/>
  <c r="H9" i="105"/>
  <c r="G9" i="105"/>
  <c r="F9" i="105"/>
  <c r="E9" i="105"/>
  <c r="D9" i="105"/>
  <c r="C9" i="105"/>
  <c r="A9" i="105"/>
  <c r="K9" i="105" s="1"/>
  <c r="Q8" i="105"/>
  <c r="P8" i="105"/>
  <c r="O8" i="105"/>
  <c r="N8" i="105"/>
  <c r="M8" i="105"/>
  <c r="H8" i="105"/>
  <c r="G8" i="105"/>
  <c r="G40" i="105" s="1"/>
  <c r="F8" i="105"/>
  <c r="E8" i="105"/>
  <c r="E40" i="105" s="1"/>
  <c r="D8" i="105"/>
  <c r="C8" i="105"/>
  <c r="A8" i="105"/>
  <c r="K8" i="105" s="1"/>
  <c r="M7" i="105"/>
  <c r="N6" i="105" s="1"/>
  <c r="N7" i="105" s="1"/>
  <c r="O6" i="105" s="1"/>
  <c r="O7" i="105" s="1"/>
  <c r="P6" i="105" s="1"/>
  <c r="P7" i="105" s="1"/>
  <c r="Q7" i="105" s="1"/>
  <c r="C7" i="105"/>
  <c r="D6" i="105"/>
  <c r="D7" i="105" s="1"/>
  <c r="E6" i="105" s="1"/>
  <c r="E7" i="105" s="1"/>
  <c r="F6" i="105" s="1"/>
  <c r="F7" i="105" s="1"/>
  <c r="G6" i="105" s="1"/>
  <c r="G7" i="105" s="1"/>
  <c r="H6" i="105" s="1"/>
  <c r="H7" i="105" s="1"/>
  <c r="Q38" i="104"/>
  <c r="P38" i="104"/>
  <c r="O38" i="104"/>
  <c r="N38" i="104"/>
  <c r="M38" i="104"/>
  <c r="H38" i="104"/>
  <c r="G38" i="104"/>
  <c r="F38" i="104"/>
  <c r="E38" i="104"/>
  <c r="D38" i="104"/>
  <c r="C38" i="104"/>
  <c r="A38" i="104"/>
  <c r="K38" i="104" s="1"/>
  <c r="Q37" i="104"/>
  <c r="P37" i="104"/>
  <c r="O37" i="104"/>
  <c r="N37" i="104"/>
  <c r="M37" i="104"/>
  <c r="H37" i="104"/>
  <c r="G37" i="104"/>
  <c r="F37" i="104"/>
  <c r="E37" i="104"/>
  <c r="D37" i="104"/>
  <c r="C37" i="104"/>
  <c r="A37" i="104"/>
  <c r="K37" i="104" s="1"/>
  <c r="Q36" i="104"/>
  <c r="P36" i="104"/>
  <c r="O36" i="104"/>
  <c r="N36" i="104"/>
  <c r="M36" i="104"/>
  <c r="H36" i="104"/>
  <c r="G36" i="104"/>
  <c r="F36" i="104"/>
  <c r="E36" i="104"/>
  <c r="D36" i="104"/>
  <c r="C36" i="104"/>
  <c r="A36" i="104"/>
  <c r="K36" i="104" s="1"/>
  <c r="Q35" i="104"/>
  <c r="P35" i="104"/>
  <c r="O35" i="104"/>
  <c r="N35" i="104"/>
  <c r="M35" i="104"/>
  <c r="H35" i="104"/>
  <c r="G35" i="104"/>
  <c r="F35" i="104"/>
  <c r="E35" i="104"/>
  <c r="D35" i="104"/>
  <c r="C35" i="104"/>
  <c r="A35" i="104"/>
  <c r="K35" i="104" s="1"/>
  <c r="Q34" i="104"/>
  <c r="P34" i="104"/>
  <c r="O34" i="104"/>
  <c r="N34" i="104"/>
  <c r="M34" i="104"/>
  <c r="H34" i="104"/>
  <c r="G34" i="104"/>
  <c r="F34" i="104"/>
  <c r="E34" i="104"/>
  <c r="D34" i="104"/>
  <c r="C34" i="104"/>
  <c r="A34" i="104"/>
  <c r="K34" i="104" s="1"/>
  <c r="Q33" i="104"/>
  <c r="P33" i="104"/>
  <c r="O33" i="104"/>
  <c r="N33" i="104"/>
  <c r="M33" i="104"/>
  <c r="H33" i="104"/>
  <c r="G33" i="104"/>
  <c r="F33" i="104"/>
  <c r="E33" i="104"/>
  <c r="D33" i="104"/>
  <c r="C33" i="104"/>
  <c r="A33" i="104"/>
  <c r="K33" i="104" s="1"/>
  <c r="Q32" i="104"/>
  <c r="P32" i="104"/>
  <c r="O32" i="104"/>
  <c r="N32" i="104"/>
  <c r="M32" i="104"/>
  <c r="H32" i="104"/>
  <c r="G32" i="104"/>
  <c r="F32" i="104"/>
  <c r="E32" i="104"/>
  <c r="D32" i="104"/>
  <c r="C32" i="104"/>
  <c r="A32" i="104"/>
  <c r="K32" i="104" s="1"/>
  <c r="Q31" i="104"/>
  <c r="P31" i="104"/>
  <c r="O31" i="104"/>
  <c r="N31" i="104"/>
  <c r="M31" i="104"/>
  <c r="H31" i="104"/>
  <c r="G31" i="104"/>
  <c r="F31" i="104"/>
  <c r="E31" i="104"/>
  <c r="D31" i="104"/>
  <c r="C31" i="104"/>
  <c r="A31" i="104"/>
  <c r="K31" i="104" s="1"/>
  <c r="Q30" i="104"/>
  <c r="P30" i="104"/>
  <c r="O30" i="104"/>
  <c r="N30" i="104"/>
  <c r="M30" i="104"/>
  <c r="H30" i="104"/>
  <c r="G30" i="104"/>
  <c r="F30" i="104"/>
  <c r="E30" i="104"/>
  <c r="D30" i="104"/>
  <c r="C30" i="104"/>
  <c r="A30" i="104"/>
  <c r="K30" i="104" s="1"/>
  <c r="Q29" i="104"/>
  <c r="P29" i="104"/>
  <c r="O29" i="104"/>
  <c r="N29" i="104"/>
  <c r="M29" i="104"/>
  <c r="H29" i="104"/>
  <c r="G29" i="104"/>
  <c r="F29" i="104"/>
  <c r="E29" i="104"/>
  <c r="D29" i="104"/>
  <c r="C29" i="104"/>
  <c r="A29" i="104"/>
  <c r="K29" i="104" s="1"/>
  <c r="Q28" i="104"/>
  <c r="P28" i="104"/>
  <c r="O28" i="104"/>
  <c r="N28" i="104"/>
  <c r="M28" i="104"/>
  <c r="H28" i="104"/>
  <c r="G28" i="104"/>
  <c r="F28" i="104"/>
  <c r="E28" i="104"/>
  <c r="D28" i="104"/>
  <c r="C28" i="104"/>
  <c r="A28" i="104"/>
  <c r="K28" i="104" s="1"/>
  <c r="Q27" i="104"/>
  <c r="P27" i="104"/>
  <c r="O27" i="104"/>
  <c r="N27" i="104"/>
  <c r="M27" i="104"/>
  <c r="H27" i="104"/>
  <c r="G27" i="104"/>
  <c r="F27" i="104"/>
  <c r="E27" i="104"/>
  <c r="D27" i="104"/>
  <c r="C27" i="104"/>
  <c r="A27" i="104"/>
  <c r="K27" i="104" s="1"/>
  <c r="Q26" i="104"/>
  <c r="P26" i="104"/>
  <c r="O26" i="104"/>
  <c r="N26" i="104"/>
  <c r="M26" i="104"/>
  <c r="H26" i="104"/>
  <c r="G26" i="104"/>
  <c r="F26" i="104"/>
  <c r="E26" i="104"/>
  <c r="D26" i="104"/>
  <c r="C26" i="104"/>
  <c r="A26" i="104"/>
  <c r="K26" i="104" s="1"/>
  <c r="Q25" i="104"/>
  <c r="P25" i="104"/>
  <c r="O25" i="104"/>
  <c r="N25" i="104"/>
  <c r="M25" i="104"/>
  <c r="H25" i="104"/>
  <c r="G25" i="104"/>
  <c r="F25" i="104"/>
  <c r="E25" i="104"/>
  <c r="D25" i="104"/>
  <c r="C25" i="104"/>
  <c r="A25" i="104"/>
  <c r="K25" i="104" s="1"/>
  <c r="Q24" i="104"/>
  <c r="P24" i="104"/>
  <c r="O24" i="104"/>
  <c r="N24" i="104"/>
  <c r="M24" i="104"/>
  <c r="H24" i="104"/>
  <c r="G24" i="104"/>
  <c r="F24" i="104"/>
  <c r="E24" i="104"/>
  <c r="D24" i="104"/>
  <c r="C24" i="104"/>
  <c r="A24" i="104"/>
  <c r="K24" i="104" s="1"/>
  <c r="Q23" i="104"/>
  <c r="P23" i="104"/>
  <c r="O23" i="104"/>
  <c r="N23" i="104"/>
  <c r="M23" i="104"/>
  <c r="H23" i="104"/>
  <c r="G23" i="104"/>
  <c r="F23" i="104"/>
  <c r="E23" i="104"/>
  <c r="D23" i="104"/>
  <c r="C23" i="104"/>
  <c r="A23" i="104"/>
  <c r="K23" i="104" s="1"/>
  <c r="Q22" i="104"/>
  <c r="P22" i="104"/>
  <c r="O22" i="104"/>
  <c r="N22" i="104"/>
  <c r="M22" i="104"/>
  <c r="H22" i="104"/>
  <c r="G22" i="104"/>
  <c r="F22" i="104"/>
  <c r="E22" i="104"/>
  <c r="D22" i="104"/>
  <c r="C22" i="104"/>
  <c r="A22" i="104"/>
  <c r="K22" i="104" s="1"/>
  <c r="Q21" i="104"/>
  <c r="P21" i="104"/>
  <c r="O21" i="104"/>
  <c r="N21" i="104"/>
  <c r="M21" i="104"/>
  <c r="H21" i="104"/>
  <c r="G21" i="104"/>
  <c r="F21" i="104"/>
  <c r="E21" i="104"/>
  <c r="D21" i="104"/>
  <c r="C21" i="104"/>
  <c r="A21" i="104"/>
  <c r="K21" i="104" s="1"/>
  <c r="Q20" i="104"/>
  <c r="P20" i="104"/>
  <c r="O20" i="104"/>
  <c r="N20" i="104"/>
  <c r="M20" i="104"/>
  <c r="H20" i="104"/>
  <c r="G20" i="104"/>
  <c r="F20" i="104"/>
  <c r="E20" i="104"/>
  <c r="D20" i="104"/>
  <c r="C20" i="104"/>
  <c r="A20" i="104"/>
  <c r="K20" i="104" s="1"/>
  <c r="Q19" i="104"/>
  <c r="P19" i="104"/>
  <c r="O19" i="104"/>
  <c r="N19" i="104"/>
  <c r="M19" i="104"/>
  <c r="H19" i="104"/>
  <c r="G19" i="104"/>
  <c r="F19" i="104"/>
  <c r="E19" i="104"/>
  <c r="D19" i="104"/>
  <c r="C19" i="104"/>
  <c r="A19" i="104"/>
  <c r="K19" i="104" s="1"/>
  <c r="Q18" i="104"/>
  <c r="P18" i="104"/>
  <c r="O18" i="104"/>
  <c r="N18" i="104"/>
  <c r="M18" i="104"/>
  <c r="H18" i="104"/>
  <c r="G18" i="104"/>
  <c r="F18" i="104"/>
  <c r="E18" i="104"/>
  <c r="D18" i="104"/>
  <c r="C18" i="104"/>
  <c r="A18" i="104"/>
  <c r="K18" i="104" s="1"/>
  <c r="Q17" i="104"/>
  <c r="P17" i="104"/>
  <c r="O17" i="104"/>
  <c r="N17" i="104"/>
  <c r="M17" i="104"/>
  <c r="H17" i="104"/>
  <c r="G17" i="104"/>
  <c r="F17" i="104"/>
  <c r="E17" i="104"/>
  <c r="D17" i="104"/>
  <c r="C17" i="104"/>
  <c r="A17" i="104"/>
  <c r="K17" i="104" s="1"/>
  <c r="Q16" i="104"/>
  <c r="P16" i="104"/>
  <c r="O16" i="104"/>
  <c r="N16" i="104"/>
  <c r="M16" i="104"/>
  <c r="H16" i="104"/>
  <c r="G16" i="104"/>
  <c r="F16" i="104"/>
  <c r="E16" i="104"/>
  <c r="D16" i="104"/>
  <c r="C16" i="104"/>
  <c r="A16" i="104"/>
  <c r="K16" i="104" s="1"/>
  <c r="Q15" i="104"/>
  <c r="P15" i="104"/>
  <c r="O15" i="104"/>
  <c r="N15" i="104"/>
  <c r="M15" i="104"/>
  <c r="H15" i="104"/>
  <c r="G15" i="104"/>
  <c r="F15" i="104"/>
  <c r="E15" i="104"/>
  <c r="D15" i="104"/>
  <c r="C15" i="104"/>
  <c r="A15" i="104"/>
  <c r="K15" i="104" s="1"/>
  <c r="Q14" i="104"/>
  <c r="P14" i="104"/>
  <c r="O14" i="104"/>
  <c r="N14" i="104"/>
  <c r="M14" i="104"/>
  <c r="H14" i="104"/>
  <c r="G14" i="104"/>
  <c r="F14" i="104"/>
  <c r="E14" i="104"/>
  <c r="D14" i="104"/>
  <c r="C14" i="104"/>
  <c r="A14" i="104"/>
  <c r="K14" i="104" s="1"/>
  <c r="Q13" i="104"/>
  <c r="P13" i="104"/>
  <c r="O13" i="104"/>
  <c r="N13" i="104"/>
  <c r="M13" i="104"/>
  <c r="H13" i="104"/>
  <c r="G13" i="104"/>
  <c r="F13" i="104"/>
  <c r="E13" i="104"/>
  <c r="D13" i="104"/>
  <c r="C13" i="104"/>
  <c r="A13" i="104"/>
  <c r="K13" i="104" s="1"/>
  <c r="Q12" i="104"/>
  <c r="P12" i="104"/>
  <c r="O12" i="104"/>
  <c r="N12" i="104"/>
  <c r="M12" i="104"/>
  <c r="H12" i="104"/>
  <c r="G12" i="104"/>
  <c r="F12" i="104"/>
  <c r="E12" i="104"/>
  <c r="D12" i="104"/>
  <c r="C12" i="104"/>
  <c r="A12" i="104"/>
  <c r="K12" i="104" s="1"/>
  <c r="Q11" i="104"/>
  <c r="P11" i="104"/>
  <c r="O11" i="104"/>
  <c r="N11" i="104"/>
  <c r="M11" i="104"/>
  <c r="H11" i="104"/>
  <c r="G11" i="104"/>
  <c r="F11" i="104"/>
  <c r="E11" i="104"/>
  <c r="D11" i="104"/>
  <c r="C11" i="104"/>
  <c r="A11" i="104"/>
  <c r="K11" i="104" s="1"/>
  <c r="Q10" i="104"/>
  <c r="P10" i="104"/>
  <c r="O10" i="104"/>
  <c r="N10" i="104"/>
  <c r="M10" i="104"/>
  <c r="H10" i="104"/>
  <c r="G10" i="104"/>
  <c r="F10" i="104"/>
  <c r="E10" i="104"/>
  <c r="D10" i="104"/>
  <c r="C10" i="104"/>
  <c r="A10" i="104"/>
  <c r="K10" i="104" s="1"/>
  <c r="Q9" i="104"/>
  <c r="P9" i="104"/>
  <c r="O9" i="104"/>
  <c r="N9" i="104"/>
  <c r="M9" i="104"/>
  <c r="H9" i="104"/>
  <c r="G9" i="104"/>
  <c r="F9" i="104"/>
  <c r="E9" i="104"/>
  <c r="D9" i="104"/>
  <c r="C9" i="104"/>
  <c r="A9" i="104"/>
  <c r="K9" i="104" s="1"/>
  <c r="Q8" i="104"/>
  <c r="Q39" i="104" s="1"/>
  <c r="P8" i="104"/>
  <c r="O8" i="104"/>
  <c r="N8" i="104"/>
  <c r="M8" i="104"/>
  <c r="H8" i="104"/>
  <c r="G8" i="104"/>
  <c r="F8" i="104"/>
  <c r="E8" i="104"/>
  <c r="E39" i="104" s="1"/>
  <c r="D8" i="104"/>
  <c r="C8" i="104"/>
  <c r="A8" i="104"/>
  <c r="K8" i="104" s="1"/>
  <c r="M7" i="104"/>
  <c r="N6" i="104" s="1"/>
  <c r="N7" i="104" s="1"/>
  <c r="O6" i="104" s="1"/>
  <c r="O7" i="104" s="1"/>
  <c r="P6" i="104" s="1"/>
  <c r="P7" i="104" s="1"/>
  <c r="Q7" i="104" s="1"/>
  <c r="C7" i="104"/>
  <c r="D6" i="104" s="1"/>
  <c r="D7" i="104" s="1"/>
  <c r="E6" i="104" s="1"/>
  <c r="E7" i="104" s="1"/>
  <c r="F6" i="104" s="1"/>
  <c r="F7" i="104" s="1"/>
  <c r="G6" i="104" s="1"/>
  <c r="G7" i="104" s="1"/>
  <c r="H6" i="104" s="1"/>
  <c r="H7" i="104" s="1"/>
  <c r="H38" i="103"/>
  <c r="G38" i="103"/>
  <c r="F38" i="103"/>
  <c r="E38" i="103"/>
  <c r="D38" i="103"/>
  <c r="C38" i="103"/>
  <c r="A38" i="103"/>
  <c r="K38" i="103" s="1"/>
  <c r="H37" i="103"/>
  <c r="G37" i="103"/>
  <c r="F37" i="103"/>
  <c r="E37" i="103"/>
  <c r="D37" i="103"/>
  <c r="C37" i="103"/>
  <c r="A37" i="103"/>
  <c r="K37" i="103" s="1"/>
  <c r="H36" i="103"/>
  <c r="G36" i="103"/>
  <c r="F36" i="103"/>
  <c r="E36" i="103"/>
  <c r="D36" i="103"/>
  <c r="C36" i="103"/>
  <c r="A36" i="103"/>
  <c r="K36" i="103" s="1"/>
  <c r="H35" i="103"/>
  <c r="G35" i="103"/>
  <c r="F35" i="103"/>
  <c r="E35" i="103"/>
  <c r="D35" i="103"/>
  <c r="C35" i="103"/>
  <c r="A35" i="103"/>
  <c r="K35" i="103" s="1"/>
  <c r="H34" i="103"/>
  <c r="G34" i="103"/>
  <c r="F34" i="103"/>
  <c r="E34" i="103"/>
  <c r="D34" i="103"/>
  <c r="C34" i="103"/>
  <c r="A34" i="103"/>
  <c r="K34" i="103" s="1"/>
  <c r="H33" i="103"/>
  <c r="G33" i="103"/>
  <c r="F33" i="103"/>
  <c r="E33" i="103"/>
  <c r="D33" i="103"/>
  <c r="C33" i="103"/>
  <c r="A33" i="103"/>
  <c r="K33" i="103" s="1"/>
  <c r="H32" i="103"/>
  <c r="G32" i="103"/>
  <c r="F32" i="103"/>
  <c r="E32" i="103"/>
  <c r="D32" i="103"/>
  <c r="C32" i="103"/>
  <c r="A32" i="103"/>
  <c r="K32" i="103" s="1"/>
  <c r="H31" i="103"/>
  <c r="G31" i="103"/>
  <c r="F31" i="103"/>
  <c r="E31" i="103"/>
  <c r="D31" i="103"/>
  <c r="C31" i="103"/>
  <c r="A31" i="103"/>
  <c r="K31" i="103" s="1"/>
  <c r="H30" i="103"/>
  <c r="G30" i="103"/>
  <c r="F30" i="103"/>
  <c r="E30" i="103"/>
  <c r="D30" i="103"/>
  <c r="C30" i="103"/>
  <c r="A30" i="103"/>
  <c r="K30" i="103" s="1"/>
  <c r="H29" i="103"/>
  <c r="G29" i="103"/>
  <c r="F29" i="103"/>
  <c r="E29" i="103"/>
  <c r="D29" i="103"/>
  <c r="C29" i="103"/>
  <c r="A29" i="103"/>
  <c r="K29" i="103" s="1"/>
  <c r="H28" i="103"/>
  <c r="G28" i="103"/>
  <c r="F28" i="103"/>
  <c r="E28" i="103"/>
  <c r="D28" i="103"/>
  <c r="C28" i="103"/>
  <c r="A28" i="103"/>
  <c r="K28" i="103" s="1"/>
  <c r="H27" i="103"/>
  <c r="G27" i="103"/>
  <c r="F27" i="103"/>
  <c r="E27" i="103"/>
  <c r="D27" i="103"/>
  <c r="C27" i="103"/>
  <c r="A27" i="103"/>
  <c r="K27" i="103" s="1"/>
  <c r="H26" i="103"/>
  <c r="G26" i="103"/>
  <c r="F26" i="103"/>
  <c r="E26" i="103"/>
  <c r="D26" i="103"/>
  <c r="C26" i="103"/>
  <c r="A26" i="103"/>
  <c r="K26" i="103" s="1"/>
  <c r="H25" i="103"/>
  <c r="G25" i="103"/>
  <c r="F25" i="103"/>
  <c r="E25" i="103"/>
  <c r="D25" i="103"/>
  <c r="C25" i="103"/>
  <c r="A25" i="103"/>
  <c r="K25" i="103" s="1"/>
  <c r="H24" i="103"/>
  <c r="G24" i="103"/>
  <c r="F24" i="103"/>
  <c r="E24" i="103"/>
  <c r="D24" i="103"/>
  <c r="C24" i="103"/>
  <c r="A24" i="103"/>
  <c r="K24" i="103" s="1"/>
  <c r="H23" i="103"/>
  <c r="G23" i="103"/>
  <c r="F23" i="103"/>
  <c r="E23" i="103"/>
  <c r="D23" i="103"/>
  <c r="C23" i="103"/>
  <c r="A23" i="103"/>
  <c r="K23" i="103" s="1"/>
  <c r="H22" i="103"/>
  <c r="G22" i="103"/>
  <c r="F22" i="103"/>
  <c r="E22" i="103"/>
  <c r="D22" i="103"/>
  <c r="C22" i="103"/>
  <c r="A22" i="103"/>
  <c r="K22" i="103" s="1"/>
  <c r="H21" i="103"/>
  <c r="G21" i="103"/>
  <c r="F21" i="103"/>
  <c r="E21" i="103"/>
  <c r="D21" i="103"/>
  <c r="C21" i="103"/>
  <c r="A21" i="103"/>
  <c r="K21" i="103" s="1"/>
  <c r="H20" i="103"/>
  <c r="G20" i="103"/>
  <c r="F20" i="103"/>
  <c r="E20" i="103"/>
  <c r="D20" i="103"/>
  <c r="C20" i="103"/>
  <c r="A20" i="103"/>
  <c r="K20" i="103" s="1"/>
  <c r="H19" i="103"/>
  <c r="G19" i="103"/>
  <c r="F19" i="103"/>
  <c r="E19" i="103"/>
  <c r="D19" i="103"/>
  <c r="C19" i="103"/>
  <c r="A19" i="103"/>
  <c r="K19" i="103" s="1"/>
  <c r="H18" i="103"/>
  <c r="G18" i="103"/>
  <c r="F18" i="103"/>
  <c r="E18" i="103"/>
  <c r="D18" i="103"/>
  <c r="C18" i="103"/>
  <c r="A18" i="103"/>
  <c r="K18" i="103" s="1"/>
  <c r="H17" i="103"/>
  <c r="G17" i="103"/>
  <c r="F17" i="103"/>
  <c r="E17" i="103"/>
  <c r="D17" i="103"/>
  <c r="C17" i="103"/>
  <c r="A17" i="103"/>
  <c r="K17" i="103" s="1"/>
  <c r="H16" i="103"/>
  <c r="G16" i="103"/>
  <c r="F16" i="103"/>
  <c r="E16" i="103"/>
  <c r="D16" i="103"/>
  <c r="C16" i="103"/>
  <c r="A16" i="103"/>
  <c r="K16" i="103" s="1"/>
  <c r="H15" i="103"/>
  <c r="G15" i="103"/>
  <c r="F15" i="103"/>
  <c r="E15" i="103"/>
  <c r="D15" i="103"/>
  <c r="C15" i="103"/>
  <c r="A15" i="103"/>
  <c r="K15" i="103" s="1"/>
  <c r="H14" i="103"/>
  <c r="G14" i="103"/>
  <c r="F14" i="103"/>
  <c r="E14" i="103"/>
  <c r="D14" i="103"/>
  <c r="C14" i="103"/>
  <c r="A14" i="103"/>
  <c r="K14" i="103" s="1"/>
  <c r="H13" i="103"/>
  <c r="G13" i="103"/>
  <c r="F13" i="103"/>
  <c r="E13" i="103"/>
  <c r="D13" i="103"/>
  <c r="C13" i="103"/>
  <c r="A13" i="103"/>
  <c r="K13" i="103" s="1"/>
  <c r="H12" i="103"/>
  <c r="G12" i="103"/>
  <c r="F12" i="103"/>
  <c r="E12" i="103"/>
  <c r="D12" i="103"/>
  <c r="C12" i="103"/>
  <c r="A12" i="103"/>
  <c r="K12" i="103" s="1"/>
  <c r="H11" i="103"/>
  <c r="G11" i="103"/>
  <c r="F11" i="103"/>
  <c r="E11" i="103"/>
  <c r="D11" i="103"/>
  <c r="C11" i="103"/>
  <c r="A11" i="103"/>
  <c r="K11" i="103" s="1"/>
  <c r="H10" i="103"/>
  <c r="G10" i="103"/>
  <c r="F10" i="103"/>
  <c r="E10" i="103"/>
  <c r="D10" i="103"/>
  <c r="C10" i="103"/>
  <c r="A10" i="103"/>
  <c r="K10" i="103" s="1"/>
  <c r="H9" i="103"/>
  <c r="G9" i="103"/>
  <c r="F9" i="103"/>
  <c r="E9" i="103"/>
  <c r="D9" i="103"/>
  <c r="C9" i="103"/>
  <c r="A9" i="103"/>
  <c r="K9" i="103" s="1"/>
  <c r="H8" i="103"/>
  <c r="G8" i="103"/>
  <c r="F8" i="103"/>
  <c r="E8" i="103"/>
  <c r="D8" i="103"/>
  <c r="C8" i="103"/>
  <c r="A8" i="103"/>
  <c r="K8" i="103" s="1"/>
  <c r="M7" i="103"/>
  <c r="N6" i="103" s="1"/>
  <c r="N7" i="103" s="1"/>
  <c r="O6" i="103" s="1"/>
  <c r="O7" i="103" s="1"/>
  <c r="P6" i="103" s="1"/>
  <c r="P7" i="103" s="1"/>
  <c r="Q7" i="103" s="1"/>
  <c r="C7" i="103"/>
  <c r="D6" i="103"/>
  <c r="D7" i="103" s="1"/>
  <c r="E6" i="103" s="1"/>
  <c r="E7" i="103" s="1"/>
  <c r="F6" i="103" s="1"/>
  <c r="F7" i="103" s="1"/>
  <c r="G6" i="103" s="1"/>
  <c r="G7" i="103" s="1"/>
  <c r="H6" i="103" s="1"/>
  <c r="H7" i="103" s="1"/>
  <c r="H38" i="102"/>
  <c r="G38" i="102"/>
  <c r="F38" i="102"/>
  <c r="E38" i="102"/>
  <c r="D38" i="102"/>
  <c r="C38" i="102"/>
  <c r="A38" i="102"/>
  <c r="K38" i="102" s="1"/>
  <c r="H37" i="102"/>
  <c r="G37" i="102"/>
  <c r="F37" i="102"/>
  <c r="E37" i="102"/>
  <c r="D37" i="102"/>
  <c r="C37" i="102"/>
  <c r="A37" i="102"/>
  <c r="K37" i="102" s="1"/>
  <c r="H36" i="102"/>
  <c r="G36" i="102"/>
  <c r="F36" i="102"/>
  <c r="E36" i="102"/>
  <c r="D36" i="102"/>
  <c r="C36" i="102"/>
  <c r="A36" i="102"/>
  <c r="K36" i="102" s="1"/>
  <c r="H35" i="102"/>
  <c r="G35" i="102"/>
  <c r="F35" i="102"/>
  <c r="E35" i="102"/>
  <c r="D35" i="102"/>
  <c r="C35" i="102"/>
  <c r="A35" i="102"/>
  <c r="K35" i="102" s="1"/>
  <c r="H34" i="102"/>
  <c r="G34" i="102"/>
  <c r="F34" i="102"/>
  <c r="E34" i="102"/>
  <c r="D34" i="102"/>
  <c r="C34" i="102"/>
  <c r="A34" i="102"/>
  <c r="K34" i="102" s="1"/>
  <c r="H33" i="102"/>
  <c r="G33" i="102"/>
  <c r="F33" i="102"/>
  <c r="E33" i="102"/>
  <c r="D33" i="102"/>
  <c r="C33" i="102"/>
  <c r="A33" i="102"/>
  <c r="K33" i="102" s="1"/>
  <c r="H32" i="102"/>
  <c r="G32" i="102"/>
  <c r="F32" i="102"/>
  <c r="E32" i="102"/>
  <c r="D32" i="102"/>
  <c r="C32" i="102"/>
  <c r="A32" i="102"/>
  <c r="K32" i="102" s="1"/>
  <c r="H31" i="102"/>
  <c r="G31" i="102"/>
  <c r="F31" i="102"/>
  <c r="E31" i="102"/>
  <c r="D31" i="102"/>
  <c r="C31" i="102"/>
  <c r="A31" i="102"/>
  <c r="K31" i="102" s="1"/>
  <c r="H30" i="102"/>
  <c r="G30" i="102"/>
  <c r="F30" i="102"/>
  <c r="E30" i="102"/>
  <c r="D30" i="102"/>
  <c r="C30" i="102"/>
  <c r="A30" i="102"/>
  <c r="K30" i="102" s="1"/>
  <c r="H29" i="102"/>
  <c r="G29" i="102"/>
  <c r="F29" i="102"/>
  <c r="E29" i="102"/>
  <c r="D29" i="102"/>
  <c r="C29" i="102"/>
  <c r="A29" i="102"/>
  <c r="K29" i="102" s="1"/>
  <c r="H28" i="102"/>
  <c r="G28" i="102"/>
  <c r="F28" i="102"/>
  <c r="E28" i="102"/>
  <c r="D28" i="102"/>
  <c r="C28" i="102"/>
  <c r="A28" i="102"/>
  <c r="K28" i="102" s="1"/>
  <c r="H27" i="102"/>
  <c r="G27" i="102"/>
  <c r="F27" i="102"/>
  <c r="E27" i="102"/>
  <c r="D27" i="102"/>
  <c r="C27" i="102"/>
  <c r="A27" i="102"/>
  <c r="K27" i="102" s="1"/>
  <c r="H26" i="102"/>
  <c r="G26" i="102"/>
  <c r="F26" i="102"/>
  <c r="E26" i="102"/>
  <c r="D26" i="102"/>
  <c r="C26" i="102"/>
  <c r="A26" i="102"/>
  <c r="K26" i="102" s="1"/>
  <c r="H25" i="102"/>
  <c r="G25" i="102"/>
  <c r="F25" i="102"/>
  <c r="E25" i="102"/>
  <c r="D25" i="102"/>
  <c r="C25" i="102"/>
  <c r="A25" i="102"/>
  <c r="K25" i="102" s="1"/>
  <c r="H24" i="102"/>
  <c r="G24" i="102"/>
  <c r="F24" i="102"/>
  <c r="E24" i="102"/>
  <c r="D24" i="102"/>
  <c r="C24" i="102"/>
  <c r="A24" i="102"/>
  <c r="K24" i="102" s="1"/>
  <c r="H23" i="102"/>
  <c r="G23" i="102"/>
  <c r="F23" i="102"/>
  <c r="E23" i="102"/>
  <c r="D23" i="102"/>
  <c r="C23" i="102"/>
  <c r="A23" i="102"/>
  <c r="K23" i="102" s="1"/>
  <c r="H22" i="102"/>
  <c r="G22" i="102"/>
  <c r="F22" i="102"/>
  <c r="E22" i="102"/>
  <c r="D22" i="102"/>
  <c r="C22" i="102"/>
  <c r="A22" i="102"/>
  <c r="K22" i="102" s="1"/>
  <c r="H21" i="102"/>
  <c r="G21" i="102"/>
  <c r="F21" i="102"/>
  <c r="E21" i="102"/>
  <c r="D21" i="102"/>
  <c r="C21" i="102"/>
  <c r="A21" i="102"/>
  <c r="K21" i="102" s="1"/>
  <c r="H20" i="102"/>
  <c r="G20" i="102"/>
  <c r="F20" i="102"/>
  <c r="E20" i="102"/>
  <c r="D20" i="102"/>
  <c r="C20" i="102"/>
  <c r="A20" i="102"/>
  <c r="K20" i="102" s="1"/>
  <c r="H19" i="102"/>
  <c r="G19" i="102"/>
  <c r="F19" i="102"/>
  <c r="E19" i="102"/>
  <c r="D19" i="102"/>
  <c r="C19" i="102"/>
  <c r="A19" i="102"/>
  <c r="K19" i="102" s="1"/>
  <c r="H18" i="102"/>
  <c r="G18" i="102"/>
  <c r="F18" i="102"/>
  <c r="E18" i="102"/>
  <c r="D18" i="102"/>
  <c r="C18" i="102"/>
  <c r="A18" i="102"/>
  <c r="K18" i="102" s="1"/>
  <c r="H17" i="102"/>
  <c r="G17" i="102"/>
  <c r="F17" i="102"/>
  <c r="E17" i="102"/>
  <c r="D17" i="102"/>
  <c r="C17" i="102"/>
  <c r="A17" i="102"/>
  <c r="K17" i="102" s="1"/>
  <c r="H16" i="102"/>
  <c r="G16" i="102"/>
  <c r="F16" i="102"/>
  <c r="E16" i="102"/>
  <c r="D16" i="102"/>
  <c r="C16" i="102"/>
  <c r="A16" i="102"/>
  <c r="K16" i="102" s="1"/>
  <c r="H15" i="102"/>
  <c r="G15" i="102"/>
  <c r="F15" i="102"/>
  <c r="E15" i="102"/>
  <c r="D15" i="102"/>
  <c r="C15" i="102"/>
  <c r="A15" i="102"/>
  <c r="K15" i="102" s="1"/>
  <c r="H14" i="102"/>
  <c r="G14" i="102"/>
  <c r="F14" i="102"/>
  <c r="E14" i="102"/>
  <c r="D14" i="102"/>
  <c r="C14" i="102"/>
  <c r="A14" i="102"/>
  <c r="K14" i="102" s="1"/>
  <c r="H13" i="102"/>
  <c r="G13" i="102"/>
  <c r="F13" i="102"/>
  <c r="E13" i="102"/>
  <c r="D13" i="102"/>
  <c r="C13" i="102"/>
  <c r="A13" i="102"/>
  <c r="K13" i="102" s="1"/>
  <c r="H12" i="102"/>
  <c r="G12" i="102"/>
  <c r="F12" i="102"/>
  <c r="E12" i="102"/>
  <c r="D12" i="102"/>
  <c r="C12" i="102"/>
  <c r="A12" i="102"/>
  <c r="K12" i="102" s="1"/>
  <c r="H11" i="102"/>
  <c r="G11" i="102"/>
  <c r="F11" i="102"/>
  <c r="E11" i="102"/>
  <c r="D11" i="102"/>
  <c r="C11" i="102"/>
  <c r="A11" i="102"/>
  <c r="K11" i="102" s="1"/>
  <c r="H10" i="102"/>
  <c r="G10" i="102"/>
  <c r="F10" i="102"/>
  <c r="E10" i="102"/>
  <c r="D10" i="102"/>
  <c r="C10" i="102"/>
  <c r="A10" i="102"/>
  <c r="K10" i="102" s="1"/>
  <c r="H9" i="102"/>
  <c r="G9" i="102"/>
  <c r="F9" i="102"/>
  <c r="E9" i="102"/>
  <c r="D9" i="102"/>
  <c r="C9" i="102"/>
  <c r="A9" i="102"/>
  <c r="K9" i="102" s="1"/>
  <c r="H8" i="102"/>
  <c r="G8" i="102"/>
  <c r="F8" i="102"/>
  <c r="E8" i="102"/>
  <c r="D8" i="102"/>
  <c r="C8" i="102"/>
  <c r="A8" i="102"/>
  <c r="K8" i="102" s="1"/>
  <c r="M7" i="102"/>
  <c r="N6" i="102" s="1"/>
  <c r="N7" i="102" s="1"/>
  <c r="O6" i="102" s="1"/>
  <c r="O7" i="102" s="1"/>
  <c r="P6" i="102" s="1"/>
  <c r="P7" i="102" s="1"/>
  <c r="Q7" i="102" s="1"/>
  <c r="C7" i="102"/>
  <c r="D6" i="102" s="1"/>
  <c r="D7" i="102" s="1"/>
  <c r="E6" i="102" s="1"/>
  <c r="E7" i="102" s="1"/>
  <c r="F6" i="102" s="1"/>
  <c r="F7" i="102" s="1"/>
  <c r="G6" i="102" s="1"/>
  <c r="G7" i="102" s="1"/>
  <c r="H6" i="102" s="1"/>
  <c r="H7" i="102" s="1"/>
  <c r="H38" i="101"/>
  <c r="G38" i="101"/>
  <c r="F38" i="101"/>
  <c r="E38" i="101"/>
  <c r="D38" i="101"/>
  <c r="C38" i="101"/>
  <c r="H37" i="101"/>
  <c r="G37" i="101"/>
  <c r="F37" i="101"/>
  <c r="E37" i="101"/>
  <c r="D37" i="101"/>
  <c r="C37" i="101"/>
  <c r="H36" i="101"/>
  <c r="G36" i="101"/>
  <c r="F36" i="101"/>
  <c r="E36" i="101"/>
  <c r="D36" i="101"/>
  <c r="C36" i="101"/>
  <c r="H35" i="101"/>
  <c r="G35" i="101"/>
  <c r="F35" i="101"/>
  <c r="E35" i="101"/>
  <c r="D35" i="101"/>
  <c r="C35" i="101"/>
  <c r="H34" i="101"/>
  <c r="G34" i="101"/>
  <c r="F34" i="101"/>
  <c r="E34" i="101"/>
  <c r="D34" i="101"/>
  <c r="C34" i="101"/>
  <c r="H33" i="101"/>
  <c r="G33" i="101"/>
  <c r="F33" i="101"/>
  <c r="E33" i="101"/>
  <c r="D33" i="101"/>
  <c r="C33" i="101"/>
  <c r="H32" i="101"/>
  <c r="G32" i="101"/>
  <c r="F32" i="101"/>
  <c r="E32" i="101"/>
  <c r="D32" i="101"/>
  <c r="C32" i="101"/>
  <c r="H31" i="101"/>
  <c r="G31" i="101"/>
  <c r="F31" i="101"/>
  <c r="E31" i="101"/>
  <c r="D31" i="101"/>
  <c r="C31" i="101"/>
  <c r="H30" i="101"/>
  <c r="G30" i="101"/>
  <c r="F30" i="101"/>
  <c r="E30" i="101"/>
  <c r="D30" i="101"/>
  <c r="C30" i="101"/>
  <c r="H29" i="101"/>
  <c r="G29" i="101"/>
  <c r="F29" i="101"/>
  <c r="E29" i="101"/>
  <c r="D29" i="101"/>
  <c r="C29" i="101"/>
  <c r="H28" i="101"/>
  <c r="G28" i="101"/>
  <c r="F28" i="101"/>
  <c r="E28" i="101"/>
  <c r="D28" i="101"/>
  <c r="C28" i="101"/>
  <c r="H27" i="101"/>
  <c r="G27" i="101"/>
  <c r="F27" i="101"/>
  <c r="E27" i="101"/>
  <c r="D27" i="101"/>
  <c r="C27" i="101"/>
  <c r="H26" i="101"/>
  <c r="G26" i="101"/>
  <c r="F26" i="101"/>
  <c r="E26" i="101"/>
  <c r="D26" i="101"/>
  <c r="C26" i="101"/>
  <c r="H25" i="101"/>
  <c r="G25" i="101"/>
  <c r="F25" i="101"/>
  <c r="E25" i="101"/>
  <c r="D25" i="101"/>
  <c r="C25" i="101"/>
  <c r="H24" i="101"/>
  <c r="G24" i="101"/>
  <c r="F24" i="101"/>
  <c r="E24" i="101"/>
  <c r="D24" i="101"/>
  <c r="C24" i="101"/>
  <c r="H23" i="101"/>
  <c r="G23" i="101"/>
  <c r="F23" i="101"/>
  <c r="E23" i="101"/>
  <c r="D23" i="101"/>
  <c r="C23" i="101"/>
  <c r="H22" i="101"/>
  <c r="G22" i="101"/>
  <c r="F22" i="101"/>
  <c r="E22" i="101"/>
  <c r="D22" i="101"/>
  <c r="C22" i="101"/>
  <c r="H21" i="101"/>
  <c r="G21" i="101"/>
  <c r="F21" i="101"/>
  <c r="E21" i="101"/>
  <c r="D21" i="101"/>
  <c r="C21" i="101"/>
  <c r="H20" i="101"/>
  <c r="G20" i="101"/>
  <c r="F20" i="101"/>
  <c r="E20" i="101"/>
  <c r="D20" i="101"/>
  <c r="C20" i="101"/>
  <c r="H19" i="101"/>
  <c r="G19" i="101"/>
  <c r="F19" i="101"/>
  <c r="E19" i="101"/>
  <c r="D19" i="101"/>
  <c r="C19" i="101"/>
  <c r="H18" i="101"/>
  <c r="G18" i="101"/>
  <c r="F18" i="101"/>
  <c r="E18" i="101"/>
  <c r="D18" i="101"/>
  <c r="C18" i="101"/>
  <c r="H17" i="101"/>
  <c r="G17" i="101"/>
  <c r="F17" i="101"/>
  <c r="E17" i="101"/>
  <c r="D17" i="101"/>
  <c r="C17" i="101"/>
  <c r="H16" i="101"/>
  <c r="G16" i="101"/>
  <c r="F16" i="101"/>
  <c r="E16" i="101"/>
  <c r="D16" i="101"/>
  <c r="C16" i="101"/>
  <c r="H15" i="101"/>
  <c r="G15" i="101"/>
  <c r="F15" i="101"/>
  <c r="E15" i="101"/>
  <c r="D15" i="101"/>
  <c r="C15" i="101"/>
  <c r="H14" i="101"/>
  <c r="G14" i="101"/>
  <c r="F14" i="101"/>
  <c r="E14" i="101"/>
  <c r="D14" i="101"/>
  <c r="C14" i="101"/>
  <c r="H13" i="101"/>
  <c r="G13" i="101"/>
  <c r="F13" i="101"/>
  <c r="E13" i="101"/>
  <c r="D13" i="101"/>
  <c r="C13" i="101"/>
  <c r="H12" i="101"/>
  <c r="G12" i="101"/>
  <c r="F12" i="101"/>
  <c r="E12" i="101"/>
  <c r="D12" i="101"/>
  <c r="C12" i="101"/>
  <c r="H11" i="101"/>
  <c r="G11" i="101"/>
  <c r="F11" i="101"/>
  <c r="E11" i="101"/>
  <c r="D11" i="101"/>
  <c r="C11" i="101"/>
  <c r="H10" i="101"/>
  <c r="G10" i="101"/>
  <c r="F10" i="101"/>
  <c r="E10" i="101"/>
  <c r="D10" i="101"/>
  <c r="C10" i="101"/>
  <c r="H9" i="101"/>
  <c r="G9" i="101"/>
  <c r="F9" i="101"/>
  <c r="E9" i="101"/>
  <c r="D9" i="101"/>
  <c r="C9" i="101"/>
  <c r="H8" i="101"/>
  <c r="G8" i="101"/>
  <c r="F8" i="101"/>
  <c r="E8" i="101"/>
  <c r="D8" i="101"/>
  <c r="C8" i="101"/>
  <c r="M7" i="101"/>
  <c r="N6" i="101" s="1"/>
  <c r="N7" i="101" s="1"/>
  <c r="O6" i="101" s="1"/>
  <c r="O7" i="101" s="1"/>
  <c r="P6" i="101" s="1"/>
  <c r="P7" i="101" s="1"/>
  <c r="Q7" i="101" s="1"/>
  <c r="C7" i="101"/>
  <c r="D6" i="101" s="1"/>
  <c r="D7" i="101" s="1"/>
  <c r="E6" i="101" s="1"/>
  <c r="E7" i="101" s="1"/>
  <c r="F6" i="101" s="1"/>
  <c r="F7" i="101" s="1"/>
  <c r="G6" i="101" s="1"/>
  <c r="G7" i="101" s="1"/>
  <c r="H6" i="101" s="1"/>
  <c r="H7" i="101" s="1"/>
  <c r="H38" i="100"/>
  <c r="G38" i="100"/>
  <c r="F38" i="100"/>
  <c r="E38" i="100"/>
  <c r="D38" i="100"/>
  <c r="C38" i="100"/>
  <c r="A38" i="100"/>
  <c r="K38" i="100" s="1"/>
  <c r="H37" i="100"/>
  <c r="G37" i="100"/>
  <c r="F37" i="100"/>
  <c r="E37" i="100"/>
  <c r="D37" i="100"/>
  <c r="C37" i="100"/>
  <c r="A37" i="100"/>
  <c r="K37" i="100" s="1"/>
  <c r="R36" i="100"/>
  <c r="H36" i="100"/>
  <c r="G36" i="100"/>
  <c r="F36" i="100"/>
  <c r="E36" i="100"/>
  <c r="D36" i="100"/>
  <c r="C36" i="100"/>
  <c r="A36" i="100"/>
  <c r="K36" i="100" s="1"/>
  <c r="R35" i="100"/>
  <c r="H35" i="100"/>
  <c r="G35" i="100"/>
  <c r="F35" i="100"/>
  <c r="E35" i="100"/>
  <c r="D35" i="100"/>
  <c r="C35" i="100"/>
  <c r="A35" i="100"/>
  <c r="K35" i="100" s="1"/>
  <c r="H34" i="100"/>
  <c r="G34" i="100"/>
  <c r="F34" i="100"/>
  <c r="E34" i="100"/>
  <c r="D34" i="100"/>
  <c r="C34" i="100"/>
  <c r="A34" i="100"/>
  <c r="K34" i="100" s="1"/>
  <c r="H33" i="100"/>
  <c r="G33" i="100"/>
  <c r="F33" i="100"/>
  <c r="E33" i="100"/>
  <c r="D33" i="100"/>
  <c r="C33" i="100"/>
  <c r="A33" i="100"/>
  <c r="K33" i="100" s="1"/>
  <c r="R32" i="100"/>
  <c r="H32" i="100"/>
  <c r="G32" i="100"/>
  <c r="F32" i="100"/>
  <c r="E32" i="100"/>
  <c r="D32" i="100"/>
  <c r="C32" i="100"/>
  <c r="A32" i="100"/>
  <c r="K32" i="100" s="1"/>
  <c r="H31" i="100"/>
  <c r="G31" i="100"/>
  <c r="F31" i="100"/>
  <c r="E31" i="100"/>
  <c r="D31" i="100"/>
  <c r="C31" i="100"/>
  <c r="A31" i="100"/>
  <c r="K31" i="100" s="1"/>
  <c r="H30" i="100"/>
  <c r="G30" i="100"/>
  <c r="F30" i="100"/>
  <c r="E30" i="100"/>
  <c r="D30" i="100"/>
  <c r="C30" i="100"/>
  <c r="A30" i="100"/>
  <c r="K30" i="100" s="1"/>
  <c r="R29" i="100"/>
  <c r="H29" i="100"/>
  <c r="G29" i="100"/>
  <c r="F29" i="100"/>
  <c r="E29" i="100"/>
  <c r="D29" i="100"/>
  <c r="C29" i="100"/>
  <c r="A29" i="100"/>
  <c r="K29" i="100" s="1"/>
  <c r="R28" i="100"/>
  <c r="H28" i="100"/>
  <c r="G28" i="100"/>
  <c r="F28" i="100"/>
  <c r="E28" i="100"/>
  <c r="D28" i="100"/>
  <c r="C28" i="100"/>
  <c r="A28" i="100"/>
  <c r="K28" i="100" s="1"/>
  <c r="H27" i="100"/>
  <c r="G27" i="100"/>
  <c r="F27" i="100"/>
  <c r="E27" i="100"/>
  <c r="D27" i="100"/>
  <c r="C27" i="100"/>
  <c r="A27" i="100"/>
  <c r="K27" i="100" s="1"/>
  <c r="H26" i="100"/>
  <c r="G26" i="100"/>
  <c r="F26" i="100"/>
  <c r="E26" i="100"/>
  <c r="D26" i="100"/>
  <c r="C26" i="100"/>
  <c r="A26" i="100"/>
  <c r="K26" i="100" s="1"/>
  <c r="H25" i="100"/>
  <c r="G25" i="100"/>
  <c r="F25" i="100"/>
  <c r="E25" i="100"/>
  <c r="D25" i="100"/>
  <c r="C25" i="100"/>
  <c r="A25" i="100"/>
  <c r="K25" i="100" s="1"/>
  <c r="R24" i="100"/>
  <c r="H24" i="100"/>
  <c r="G24" i="100"/>
  <c r="F24" i="100"/>
  <c r="E24" i="100"/>
  <c r="D24" i="100"/>
  <c r="C24" i="100"/>
  <c r="A24" i="100"/>
  <c r="K24" i="100" s="1"/>
  <c r="H23" i="100"/>
  <c r="G23" i="100"/>
  <c r="F23" i="100"/>
  <c r="E23" i="100"/>
  <c r="D23" i="100"/>
  <c r="C23" i="100"/>
  <c r="A23" i="100"/>
  <c r="K23" i="100" s="1"/>
  <c r="H22" i="100"/>
  <c r="G22" i="100"/>
  <c r="F22" i="100"/>
  <c r="E22" i="100"/>
  <c r="D22" i="100"/>
  <c r="C22" i="100"/>
  <c r="A22" i="100"/>
  <c r="K22" i="100" s="1"/>
  <c r="R21" i="100"/>
  <c r="H21" i="100"/>
  <c r="G21" i="100"/>
  <c r="F21" i="100"/>
  <c r="E21" i="100"/>
  <c r="D21" i="100"/>
  <c r="C21" i="100"/>
  <c r="A21" i="100"/>
  <c r="K21" i="100" s="1"/>
  <c r="H20" i="100"/>
  <c r="G20" i="100"/>
  <c r="F20" i="100"/>
  <c r="E20" i="100"/>
  <c r="D20" i="100"/>
  <c r="C20" i="100"/>
  <c r="A20" i="100"/>
  <c r="K20" i="100" s="1"/>
  <c r="H19" i="100"/>
  <c r="G19" i="100"/>
  <c r="F19" i="100"/>
  <c r="E19" i="100"/>
  <c r="D19" i="100"/>
  <c r="C19" i="100"/>
  <c r="A19" i="100"/>
  <c r="K19" i="100" s="1"/>
  <c r="R18" i="100"/>
  <c r="H18" i="100"/>
  <c r="G18" i="100"/>
  <c r="F18" i="100"/>
  <c r="E18" i="100"/>
  <c r="D18" i="100"/>
  <c r="C18" i="100"/>
  <c r="A18" i="100"/>
  <c r="K18" i="100" s="1"/>
  <c r="H17" i="100"/>
  <c r="G17" i="100"/>
  <c r="F17" i="100"/>
  <c r="E17" i="100"/>
  <c r="D17" i="100"/>
  <c r="C17" i="100"/>
  <c r="A17" i="100"/>
  <c r="K17" i="100" s="1"/>
  <c r="H16" i="100"/>
  <c r="G16" i="100"/>
  <c r="F16" i="100"/>
  <c r="E16" i="100"/>
  <c r="D16" i="100"/>
  <c r="C16" i="100"/>
  <c r="A16" i="100"/>
  <c r="K16" i="100" s="1"/>
  <c r="R15" i="100"/>
  <c r="H15" i="100"/>
  <c r="G15" i="100"/>
  <c r="F15" i="100"/>
  <c r="E15" i="100"/>
  <c r="D15" i="100"/>
  <c r="C15" i="100"/>
  <c r="A15" i="100"/>
  <c r="K15" i="100" s="1"/>
  <c r="H14" i="100"/>
  <c r="G14" i="100"/>
  <c r="F14" i="100"/>
  <c r="E14" i="100"/>
  <c r="D14" i="100"/>
  <c r="C14" i="100"/>
  <c r="A14" i="100"/>
  <c r="K14" i="100" s="1"/>
  <c r="H13" i="100"/>
  <c r="G13" i="100"/>
  <c r="F13" i="100"/>
  <c r="E13" i="100"/>
  <c r="D13" i="100"/>
  <c r="C13" i="100"/>
  <c r="A13" i="100"/>
  <c r="K13" i="100" s="1"/>
  <c r="H12" i="100"/>
  <c r="G12" i="100"/>
  <c r="F12" i="100"/>
  <c r="E12" i="100"/>
  <c r="D12" i="100"/>
  <c r="C12" i="100"/>
  <c r="A12" i="100"/>
  <c r="K12" i="100" s="1"/>
  <c r="R11" i="100"/>
  <c r="H11" i="100"/>
  <c r="G11" i="100"/>
  <c r="F11" i="100"/>
  <c r="E11" i="100"/>
  <c r="D11" i="100"/>
  <c r="C11" i="100"/>
  <c r="A11" i="100"/>
  <c r="K11" i="100" s="1"/>
  <c r="R10" i="100"/>
  <c r="H10" i="100"/>
  <c r="G10" i="100"/>
  <c r="F10" i="100"/>
  <c r="E10" i="100"/>
  <c r="D10" i="100"/>
  <c r="C10" i="100"/>
  <c r="A10" i="100"/>
  <c r="K10" i="100" s="1"/>
  <c r="H9" i="100"/>
  <c r="G9" i="100"/>
  <c r="F9" i="100"/>
  <c r="E9" i="100"/>
  <c r="D9" i="100"/>
  <c r="C9" i="100"/>
  <c r="A9" i="100"/>
  <c r="K9" i="100" s="1"/>
  <c r="P40" i="100"/>
  <c r="H8" i="100"/>
  <c r="G8" i="100"/>
  <c r="F8" i="100"/>
  <c r="E8" i="100"/>
  <c r="D8" i="100"/>
  <c r="C8" i="100"/>
  <c r="A8" i="100"/>
  <c r="K8" i="100" s="1"/>
  <c r="M7" i="100"/>
  <c r="N6" i="100" s="1"/>
  <c r="N7" i="100" s="1"/>
  <c r="O6" i="100" s="1"/>
  <c r="O7" i="100" s="1"/>
  <c r="P6" i="100" s="1"/>
  <c r="P7" i="100" s="1"/>
  <c r="Q7" i="100" s="1"/>
  <c r="C7" i="100"/>
  <c r="D6" i="100" s="1"/>
  <c r="D7" i="100" s="1"/>
  <c r="E6" i="100" s="1"/>
  <c r="E7" i="100" s="1"/>
  <c r="F6" i="100" s="1"/>
  <c r="F7" i="100" s="1"/>
  <c r="G6" i="100" s="1"/>
  <c r="G7" i="100" s="1"/>
  <c r="H6" i="100" s="1"/>
  <c r="H7" i="100" s="1"/>
  <c r="A38" i="99"/>
  <c r="K38" i="99" s="1"/>
  <c r="A37" i="99"/>
  <c r="K37" i="99" s="1"/>
  <c r="A36" i="99"/>
  <c r="K36" i="99" s="1"/>
  <c r="A35" i="99"/>
  <c r="K35" i="99" s="1"/>
  <c r="A34" i="99"/>
  <c r="K34" i="99" s="1"/>
  <c r="A33" i="99"/>
  <c r="K33" i="99" s="1"/>
  <c r="A32" i="99"/>
  <c r="K32" i="99" s="1"/>
  <c r="A31" i="99"/>
  <c r="K31" i="99" s="1"/>
  <c r="A30" i="99"/>
  <c r="K30" i="99" s="1"/>
  <c r="A29" i="99"/>
  <c r="K29" i="99" s="1"/>
  <c r="A28" i="99"/>
  <c r="K28" i="99" s="1"/>
  <c r="A27" i="99"/>
  <c r="K27" i="99" s="1"/>
  <c r="A26" i="99"/>
  <c r="K26" i="99" s="1"/>
  <c r="A25" i="99"/>
  <c r="K25" i="99" s="1"/>
  <c r="A24" i="99"/>
  <c r="K24" i="99" s="1"/>
  <c r="A23" i="99"/>
  <c r="K23" i="99" s="1"/>
  <c r="A22" i="99"/>
  <c r="K22" i="99" s="1"/>
  <c r="A21" i="99"/>
  <c r="K21" i="99" s="1"/>
  <c r="A20" i="99"/>
  <c r="K20" i="99" s="1"/>
  <c r="A19" i="99"/>
  <c r="K19" i="99" s="1"/>
  <c r="A18" i="99"/>
  <c r="K18" i="99" s="1"/>
  <c r="A17" i="99"/>
  <c r="K17" i="99" s="1"/>
  <c r="A16" i="99"/>
  <c r="K16" i="99" s="1"/>
  <c r="A15" i="99"/>
  <c r="K15" i="99" s="1"/>
  <c r="A14" i="99"/>
  <c r="K14" i="99" s="1"/>
  <c r="A13" i="99"/>
  <c r="K13" i="99" s="1"/>
  <c r="A12" i="99"/>
  <c r="K12" i="99" s="1"/>
  <c r="A11" i="99"/>
  <c r="K11" i="99" s="1"/>
  <c r="A10" i="99"/>
  <c r="K10" i="99" s="1"/>
  <c r="A9" i="99"/>
  <c r="K9" i="99" s="1"/>
  <c r="A8" i="99"/>
  <c r="K8" i="99" s="1"/>
  <c r="M7" i="99"/>
  <c r="N6" i="99" s="1"/>
  <c r="N7" i="99" s="1"/>
  <c r="O6" i="99" s="1"/>
  <c r="O7" i="99" s="1"/>
  <c r="P6" i="99" s="1"/>
  <c r="P7" i="99" s="1"/>
  <c r="Q7" i="99" s="1"/>
  <c r="C7" i="99"/>
  <c r="D6" i="99" s="1"/>
  <c r="D7" i="99" s="1"/>
  <c r="E6" i="99" s="1"/>
  <c r="E7" i="99" s="1"/>
  <c r="F6" i="99" s="1"/>
  <c r="F7" i="99" s="1"/>
  <c r="G6" i="99" s="1"/>
  <c r="G7" i="99" s="1"/>
  <c r="H6" i="99" s="1"/>
  <c r="H7" i="99" s="1"/>
  <c r="A38" i="97"/>
  <c r="K38" i="97" s="1"/>
  <c r="A37" i="97"/>
  <c r="K37" i="97" s="1"/>
  <c r="A36" i="97"/>
  <c r="K36" i="97" s="1"/>
  <c r="A35" i="97"/>
  <c r="K35" i="97" s="1"/>
  <c r="A34" i="97"/>
  <c r="K34" i="97" s="1"/>
  <c r="A33" i="97"/>
  <c r="K33" i="97" s="1"/>
  <c r="A32" i="97"/>
  <c r="K32" i="97" s="1"/>
  <c r="A31" i="97"/>
  <c r="K31" i="97" s="1"/>
  <c r="A30" i="97"/>
  <c r="K30" i="97" s="1"/>
  <c r="A29" i="97"/>
  <c r="K29" i="97" s="1"/>
  <c r="A28" i="97"/>
  <c r="K28" i="97" s="1"/>
  <c r="A27" i="97"/>
  <c r="K27" i="97" s="1"/>
  <c r="A26" i="97"/>
  <c r="K26" i="97" s="1"/>
  <c r="A25" i="97"/>
  <c r="K25" i="97" s="1"/>
  <c r="A24" i="97"/>
  <c r="K24" i="97" s="1"/>
  <c r="A23" i="97"/>
  <c r="K23" i="97" s="1"/>
  <c r="A22" i="97"/>
  <c r="K22" i="97" s="1"/>
  <c r="A21" i="97"/>
  <c r="K21" i="97" s="1"/>
  <c r="A20" i="97"/>
  <c r="K20" i="97" s="1"/>
  <c r="A19" i="97"/>
  <c r="K19" i="97" s="1"/>
  <c r="A18" i="97"/>
  <c r="K18" i="97" s="1"/>
  <c r="A17" i="97"/>
  <c r="K17" i="97" s="1"/>
  <c r="A16" i="97"/>
  <c r="K16" i="97" s="1"/>
  <c r="A15" i="97"/>
  <c r="K15" i="97" s="1"/>
  <c r="A14" i="97"/>
  <c r="K14" i="97" s="1"/>
  <c r="A13" i="97"/>
  <c r="K13" i="97" s="1"/>
  <c r="A12" i="97"/>
  <c r="K12" i="97" s="1"/>
  <c r="A11" i="97"/>
  <c r="K11" i="97" s="1"/>
  <c r="A10" i="97"/>
  <c r="K10" i="97" s="1"/>
  <c r="A9" i="97"/>
  <c r="K9" i="97" s="1"/>
  <c r="A8" i="97"/>
  <c r="K8" i="97" s="1"/>
  <c r="M7" i="97"/>
  <c r="N6" i="97" s="1"/>
  <c r="N7" i="97" s="1"/>
  <c r="O6" i="97" s="1"/>
  <c r="O7" i="97" s="1"/>
  <c r="P6" i="97" s="1"/>
  <c r="P7" i="97" s="1"/>
  <c r="Q7" i="97" s="1"/>
  <c r="C7" i="97"/>
  <c r="D6" i="97" s="1"/>
  <c r="D7" i="97" s="1"/>
  <c r="E6" i="97" s="1"/>
  <c r="E7" i="97" s="1"/>
  <c r="F6" i="97" s="1"/>
  <c r="F7" i="97" s="1"/>
  <c r="G6" i="97" s="1"/>
  <c r="G7" i="97" s="1"/>
  <c r="H6" i="97" s="1"/>
  <c r="H7" i="97" s="1"/>
  <c r="H38" i="96"/>
  <c r="G38" i="96"/>
  <c r="F38" i="96"/>
  <c r="E38" i="96"/>
  <c r="D38" i="96"/>
  <c r="C38" i="96"/>
  <c r="A38" i="96"/>
  <c r="K38" i="96" s="1"/>
  <c r="H37" i="96"/>
  <c r="G37" i="96"/>
  <c r="F37" i="96"/>
  <c r="E37" i="96"/>
  <c r="D37" i="96"/>
  <c r="C37" i="96"/>
  <c r="A37" i="96"/>
  <c r="K37" i="96" s="1"/>
  <c r="H36" i="96"/>
  <c r="G36" i="96"/>
  <c r="F36" i="96"/>
  <c r="E36" i="96"/>
  <c r="D36" i="96"/>
  <c r="C36" i="96"/>
  <c r="A36" i="96"/>
  <c r="K36" i="96" s="1"/>
  <c r="H35" i="96"/>
  <c r="G35" i="96"/>
  <c r="F35" i="96"/>
  <c r="E35" i="96"/>
  <c r="D35" i="96"/>
  <c r="C35" i="96"/>
  <c r="A35" i="96"/>
  <c r="K35" i="96" s="1"/>
  <c r="H34" i="96"/>
  <c r="G34" i="96"/>
  <c r="F34" i="96"/>
  <c r="E34" i="96"/>
  <c r="D34" i="96"/>
  <c r="C34" i="96"/>
  <c r="A34" i="96"/>
  <c r="K34" i="96" s="1"/>
  <c r="H33" i="96"/>
  <c r="G33" i="96"/>
  <c r="F33" i="96"/>
  <c r="E33" i="96"/>
  <c r="D33" i="96"/>
  <c r="C33" i="96"/>
  <c r="A33" i="96"/>
  <c r="K33" i="96" s="1"/>
  <c r="H32" i="96"/>
  <c r="G32" i="96"/>
  <c r="F32" i="96"/>
  <c r="E32" i="96"/>
  <c r="D32" i="96"/>
  <c r="C32" i="96"/>
  <c r="A32" i="96"/>
  <c r="K32" i="96" s="1"/>
  <c r="H31" i="96"/>
  <c r="G31" i="96"/>
  <c r="F31" i="96"/>
  <c r="E31" i="96"/>
  <c r="D31" i="96"/>
  <c r="C31" i="96"/>
  <c r="A31" i="96"/>
  <c r="K31" i="96" s="1"/>
  <c r="H30" i="96"/>
  <c r="G30" i="96"/>
  <c r="F30" i="96"/>
  <c r="E30" i="96"/>
  <c r="D30" i="96"/>
  <c r="C30" i="96"/>
  <c r="A30" i="96"/>
  <c r="K30" i="96" s="1"/>
  <c r="H29" i="96"/>
  <c r="G29" i="96"/>
  <c r="F29" i="96"/>
  <c r="E29" i="96"/>
  <c r="D29" i="96"/>
  <c r="C29" i="96"/>
  <c r="A29" i="96"/>
  <c r="K29" i="96" s="1"/>
  <c r="H28" i="96"/>
  <c r="G28" i="96"/>
  <c r="F28" i="96"/>
  <c r="E28" i="96"/>
  <c r="D28" i="96"/>
  <c r="C28" i="96"/>
  <c r="A28" i="96"/>
  <c r="K28" i="96" s="1"/>
  <c r="H27" i="96"/>
  <c r="G27" i="96"/>
  <c r="F27" i="96"/>
  <c r="E27" i="96"/>
  <c r="D27" i="96"/>
  <c r="C27" i="96"/>
  <c r="A27" i="96"/>
  <c r="K27" i="96" s="1"/>
  <c r="H26" i="96"/>
  <c r="G26" i="96"/>
  <c r="F26" i="96"/>
  <c r="E26" i="96"/>
  <c r="D26" i="96"/>
  <c r="C26" i="96"/>
  <c r="A26" i="96"/>
  <c r="K26" i="96" s="1"/>
  <c r="H25" i="96"/>
  <c r="G25" i="96"/>
  <c r="F25" i="96"/>
  <c r="E25" i="96"/>
  <c r="D25" i="96"/>
  <c r="C25" i="96"/>
  <c r="A25" i="96"/>
  <c r="K25" i="96" s="1"/>
  <c r="H24" i="96"/>
  <c r="G24" i="96"/>
  <c r="F24" i="96"/>
  <c r="E24" i="96"/>
  <c r="D24" i="96"/>
  <c r="C24" i="96"/>
  <c r="A24" i="96"/>
  <c r="K24" i="96" s="1"/>
  <c r="H23" i="96"/>
  <c r="G23" i="96"/>
  <c r="F23" i="96"/>
  <c r="E23" i="96"/>
  <c r="D23" i="96"/>
  <c r="C23" i="96"/>
  <c r="A23" i="96"/>
  <c r="K23" i="96" s="1"/>
  <c r="H22" i="96"/>
  <c r="G22" i="96"/>
  <c r="F22" i="96"/>
  <c r="E22" i="96"/>
  <c r="D22" i="96"/>
  <c r="C22" i="96"/>
  <c r="A22" i="96"/>
  <c r="K22" i="96" s="1"/>
  <c r="H21" i="96"/>
  <c r="G21" i="96"/>
  <c r="F21" i="96"/>
  <c r="E21" i="96"/>
  <c r="D21" i="96"/>
  <c r="C21" i="96"/>
  <c r="A21" i="96"/>
  <c r="K21" i="96" s="1"/>
  <c r="H20" i="96"/>
  <c r="G20" i="96"/>
  <c r="F20" i="96"/>
  <c r="E20" i="96"/>
  <c r="D20" i="96"/>
  <c r="C20" i="96"/>
  <c r="A20" i="96"/>
  <c r="K20" i="96" s="1"/>
  <c r="H19" i="96"/>
  <c r="G19" i="96"/>
  <c r="F19" i="96"/>
  <c r="E19" i="96"/>
  <c r="D19" i="96"/>
  <c r="C19" i="96"/>
  <c r="A19" i="96"/>
  <c r="K19" i="96" s="1"/>
  <c r="H18" i="96"/>
  <c r="G18" i="96"/>
  <c r="F18" i="96"/>
  <c r="E18" i="96"/>
  <c r="D18" i="96"/>
  <c r="C18" i="96"/>
  <c r="A18" i="96"/>
  <c r="K18" i="96" s="1"/>
  <c r="H17" i="96"/>
  <c r="G17" i="96"/>
  <c r="F17" i="96"/>
  <c r="E17" i="96"/>
  <c r="D17" i="96"/>
  <c r="C17" i="96"/>
  <c r="A17" i="96"/>
  <c r="K17" i="96" s="1"/>
  <c r="H16" i="96"/>
  <c r="G16" i="96"/>
  <c r="F16" i="96"/>
  <c r="E16" i="96"/>
  <c r="D16" i="96"/>
  <c r="C16" i="96"/>
  <c r="A16" i="96"/>
  <c r="K16" i="96" s="1"/>
  <c r="H15" i="96"/>
  <c r="G15" i="96"/>
  <c r="F15" i="96"/>
  <c r="E15" i="96"/>
  <c r="D15" i="96"/>
  <c r="C15" i="96"/>
  <c r="A15" i="96"/>
  <c r="K15" i="96" s="1"/>
  <c r="H14" i="96"/>
  <c r="G14" i="96"/>
  <c r="F14" i="96"/>
  <c r="E14" i="96"/>
  <c r="D14" i="96"/>
  <c r="C14" i="96"/>
  <c r="A14" i="96"/>
  <c r="K14" i="96" s="1"/>
  <c r="H13" i="96"/>
  <c r="G13" i="96"/>
  <c r="F13" i="96"/>
  <c r="E13" i="96"/>
  <c r="D13" i="96"/>
  <c r="C13" i="96"/>
  <c r="A13" i="96"/>
  <c r="K13" i="96" s="1"/>
  <c r="H12" i="96"/>
  <c r="G12" i="96"/>
  <c r="F12" i="96"/>
  <c r="E12" i="96"/>
  <c r="D12" i="96"/>
  <c r="C12" i="96"/>
  <c r="A12" i="96"/>
  <c r="K12" i="96" s="1"/>
  <c r="H11" i="96"/>
  <c r="G11" i="96"/>
  <c r="F11" i="96"/>
  <c r="E11" i="96"/>
  <c r="D11" i="96"/>
  <c r="C11" i="96"/>
  <c r="A11" i="96"/>
  <c r="K11" i="96" s="1"/>
  <c r="H10" i="96"/>
  <c r="G10" i="96"/>
  <c r="F10" i="96"/>
  <c r="E10" i="96"/>
  <c r="D10" i="96"/>
  <c r="C10" i="96"/>
  <c r="A10" i="96"/>
  <c r="K10" i="96" s="1"/>
  <c r="H9" i="96"/>
  <c r="G9" i="96"/>
  <c r="F9" i="96"/>
  <c r="E9" i="96"/>
  <c r="D9" i="96"/>
  <c r="C9" i="96"/>
  <c r="A9" i="96"/>
  <c r="K9" i="96" s="1"/>
  <c r="H8" i="96"/>
  <c r="G8" i="96"/>
  <c r="F8" i="96"/>
  <c r="E8" i="96"/>
  <c r="D8" i="96"/>
  <c r="C8" i="96"/>
  <c r="A8" i="96"/>
  <c r="K8" i="96" s="1"/>
  <c r="M7" i="96"/>
  <c r="N6" i="96" s="1"/>
  <c r="N7" i="96" s="1"/>
  <c r="O6" i="96" s="1"/>
  <c r="O7" i="96" s="1"/>
  <c r="P6" i="96" s="1"/>
  <c r="P7" i="96" s="1"/>
  <c r="Q7" i="96" s="1"/>
  <c r="C7" i="96"/>
  <c r="D6" i="96" s="1"/>
  <c r="D7" i="96" s="1"/>
  <c r="E6" i="96" s="1"/>
  <c r="E7" i="96" s="1"/>
  <c r="F6" i="96" s="1"/>
  <c r="F7" i="96" s="1"/>
  <c r="G6" i="96" s="1"/>
  <c r="G7" i="96" s="1"/>
  <c r="H6" i="96" s="1"/>
  <c r="H7" i="96" s="1"/>
  <c r="A38" i="95"/>
  <c r="K38" i="95" s="1"/>
  <c r="A37" i="95"/>
  <c r="K37" i="95" s="1"/>
  <c r="A36" i="95"/>
  <c r="K36" i="95" s="1"/>
  <c r="A35" i="95"/>
  <c r="K35" i="95" s="1"/>
  <c r="A34" i="95"/>
  <c r="K34" i="95" s="1"/>
  <c r="A33" i="95"/>
  <c r="K33" i="95" s="1"/>
  <c r="A32" i="95"/>
  <c r="K32" i="95" s="1"/>
  <c r="A31" i="95"/>
  <c r="K31" i="95" s="1"/>
  <c r="A30" i="95"/>
  <c r="K30" i="95" s="1"/>
  <c r="A29" i="95"/>
  <c r="K29" i="95" s="1"/>
  <c r="A28" i="95"/>
  <c r="K28" i="95" s="1"/>
  <c r="A27" i="95"/>
  <c r="K27" i="95" s="1"/>
  <c r="A26" i="95"/>
  <c r="K26" i="95" s="1"/>
  <c r="A25" i="95"/>
  <c r="K25" i="95" s="1"/>
  <c r="A24" i="95"/>
  <c r="K24" i="95" s="1"/>
  <c r="A23" i="95"/>
  <c r="K23" i="95" s="1"/>
  <c r="A22" i="95"/>
  <c r="K22" i="95" s="1"/>
  <c r="A21" i="95"/>
  <c r="K21" i="95" s="1"/>
  <c r="A20" i="95"/>
  <c r="K20" i="95" s="1"/>
  <c r="A19" i="95"/>
  <c r="K19" i="95" s="1"/>
  <c r="A18" i="95"/>
  <c r="K18" i="95" s="1"/>
  <c r="A17" i="95"/>
  <c r="K17" i="95" s="1"/>
  <c r="A16" i="95"/>
  <c r="K16" i="95" s="1"/>
  <c r="A15" i="95"/>
  <c r="K15" i="95" s="1"/>
  <c r="A14" i="95"/>
  <c r="K14" i="95" s="1"/>
  <c r="A13" i="95"/>
  <c r="K13" i="95" s="1"/>
  <c r="A12" i="95"/>
  <c r="K12" i="95" s="1"/>
  <c r="A11" i="95"/>
  <c r="K11" i="95" s="1"/>
  <c r="A10" i="95"/>
  <c r="K10" i="95" s="1"/>
  <c r="A9" i="95"/>
  <c r="K9" i="95" s="1"/>
  <c r="A8" i="95"/>
  <c r="K8" i="95" s="1"/>
  <c r="M7" i="95"/>
  <c r="N6" i="95" s="1"/>
  <c r="N7" i="95" s="1"/>
  <c r="O6" i="95" s="1"/>
  <c r="O7" i="95" s="1"/>
  <c r="P6" i="95" s="1"/>
  <c r="P7" i="95" s="1"/>
  <c r="Q7" i="95" s="1"/>
  <c r="C7" i="95"/>
  <c r="D6" i="95" s="1"/>
  <c r="D7" i="95" s="1"/>
  <c r="E6" i="95" s="1"/>
  <c r="E7" i="95" s="1"/>
  <c r="F6" i="95" s="1"/>
  <c r="F7" i="95" s="1"/>
  <c r="G6" i="95" s="1"/>
  <c r="G7" i="95" s="1"/>
  <c r="H6" i="95" s="1"/>
  <c r="H7" i="95" s="1"/>
  <c r="A38" i="94"/>
  <c r="K38" i="94" s="1"/>
  <c r="A37" i="94"/>
  <c r="K37" i="94" s="1"/>
  <c r="A36" i="94"/>
  <c r="K36" i="94" s="1"/>
  <c r="A35" i="94"/>
  <c r="K35" i="94" s="1"/>
  <c r="A34" i="94"/>
  <c r="K34" i="94" s="1"/>
  <c r="A33" i="94"/>
  <c r="K33" i="94" s="1"/>
  <c r="A32" i="94"/>
  <c r="K32" i="94" s="1"/>
  <c r="A31" i="94"/>
  <c r="K31" i="94" s="1"/>
  <c r="A30" i="94"/>
  <c r="K30" i="94" s="1"/>
  <c r="A29" i="94"/>
  <c r="K29" i="94" s="1"/>
  <c r="A28" i="94"/>
  <c r="K28" i="94" s="1"/>
  <c r="A27" i="94"/>
  <c r="K27" i="94" s="1"/>
  <c r="A26" i="94"/>
  <c r="K26" i="94" s="1"/>
  <c r="A25" i="94"/>
  <c r="K25" i="94" s="1"/>
  <c r="A24" i="94"/>
  <c r="K24" i="94" s="1"/>
  <c r="A23" i="94"/>
  <c r="K23" i="94" s="1"/>
  <c r="A22" i="94"/>
  <c r="K22" i="94" s="1"/>
  <c r="A21" i="94"/>
  <c r="K21" i="94" s="1"/>
  <c r="A20" i="94"/>
  <c r="K20" i="94" s="1"/>
  <c r="A19" i="94"/>
  <c r="K19" i="94" s="1"/>
  <c r="A18" i="94"/>
  <c r="K18" i="94" s="1"/>
  <c r="A17" i="94"/>
  <c r="K17" i="94" s="1"/>
  <c r="A16" i="94"/>
  <c r="K16" i="94" s="1"/>
  <c r="A15" i="94"/>
  <c r="K15" i="94" s="1"/>
  <c r="A14" i="94"/>
  <c r="K14" i="94" s="1"/>
  <c r="A13" i="94"/>
  <c r="K13" i="94" s="1"/>
  <c r="A12" i="94"/>
  <c r="K12" i="94" s="1"/>
  <c r="A11" i="94"/>
  <c r="K11" i="94" s="1"/>
  <c r="A10" i="94"/>
  <c r="K10" i="94" s="1"/>
  <c r="A9" i="94"/>
  <c r="K9" i="94" s="1"/>
  <c r="A8" i="94"/>
  <c r="K8" i="94" s="1"/>
  <c r="M7" i="94"/>
  <c r="N6" i="94" s="1"/>
  <c r="N7" i="94" s="1"/>
  <c r="O6" i="94" s="1"/>
  <c r="O7" i="94" s="1"/>
  <c r="P6" i="94" s="1"/>
  <c r="P7" i="94" s="1"/>
  <c r="Q7" i="94" s="1"/>
  <c r="C7" i="94"/>
  <c r="D6" i="94" s="1"/>
  <c r="D7" i="94" s="1"/>
  <c r="E6" i="94" s="1"/>
  <c r="E7" i="94" s="1"/>
  <c r="F6" i="94" s="1"/>
  <c r="F7" i="94" s="1"/>
  <c r="G6" i="94" s="1"/>
  <c r="G7" i="94" s="1"/>
  <c r="H6" i="94" s="1"/>
  <c r="H7" i="94" s="1"/>
  <c r="A38" i="93"/>
  <c r="K38" i="93" s="1"/>
  <c r="A37" i="93"/>
  <c r="K37" i="93" s="1"/>
  <c r="A36" i="93"/>
  <c r="K36" i="93" s="1"/>
  <c r="A35" i="93"/>
  <c r="K35" i="93" s="1"/>
  <c r="A34" i="93"/>
  <c r="K34" i="93" s="1"/>
  <c r="A33" i="93"/>
  <c r="K33" i="93" s="1"/>
  <c r="A32" i="93"/>
  <c r="K32" i="93" s="1"/>
  <c r="A31" i="93"/>
  <c r="K31" i="93" s="1"/>
  <c r="A30" i="93"/>
  <c r="K30" i="93" s="1"/>
  <c r="A29" i="93"/>
  <c r="K29" i="93" s="1"/>
  <c r="A28" i="93"/>
  <c r="K28" i="93" s="1"/>
  <c r="A27" i="93"/>
  <c r="K27" i="93" s="1"/>
  <c r="A26" i="93"/>
  <c r="K26" i="93" s="1"/>
  <c r="A25" i="93"/>
  <c r="K25" i="93" s="1"/>
  <c r="A24" i="93"/>
  <c r="K24" i="93" s="1"/>
  <c r="A23" i="93"/>
  <c r="K23" i="93" s="1"/>
  <c r="A22" i="93"/>
  <c r="K22" i="93" s="1"/>
  <c r="A21" i="93"/>
  <c r="K21" i="93" s="1"/>
  <c r="A20" i="93"/>
  <c r="K20" i="93" s="1"/>
  <c r="A19" i="93"/>
  <c r="K19" i="93" s="1"/>
  <c r="A18" i="93"/>
  <c r="K18" i="93" s="1"/>
  <c r="A17" i="93"/>
  <c r="K17" i="93" s="1"/>
  <c r="A16" i="93"/>
  <c r="K16" i="93" s="1"/>
  <c r="A15" i="93"/>
  <c r="K15" i="93" s="1"/>
  <c r="A14" i="93"/>
  <c r="K14" i="93" s="1"/>
  <c r="A13" i="93"/>
  <c r="K13" i="93" s="1"/>
  <c r="A12" i="93"/>
  <c r="K12" i="93" s="1"/>
  <c r="A11" i="93"/>
  <c r="K11" i="93" s="1"/>
  <c r="A10" i="93"/>
  <c r="K10" i="93" s="1"/>
  <c r="A9" i="93"/>
  <c r="K9" i="93" s="1"/>
  <c r="A8" i="93"/>
  <c r="K8" i="93" s="1"/>
  <c r="M7" i="93"/>
  <c r="N6" i="93" s="1"/>
  <c r="N7" i="93" s="1"/>
  <c r="O6" i="93" s="1"/>
  <c r="O7" i="93" s="1"/>
  <c r="P6" i="93" s="1"/>
  <c r="P7" i="93" s="1"/>
  <c r="Q7" i="93" s="1"/>
  <c r="C7" i="93"/>
  <c r="D6" i="93" s="1"/>
  <c r="D7" i="93" s="1"/>
  <c r="E6" i="93" s="1"/>
  <c r="E7" i="93" s="1"/>
  <c r="F6" i="93" s="1"/>
  <c r="F7" i="93" s="1"/>
  <c r="G6" i="93" s="1"/>
  <c r="G7" i="93" s="1"/>
  <c r="H6" i="93" s="1"/>
  <c r="H7" i="93" s="1"/>
  <c r="A38" i="92"/>
  <c r="K38" i="92" s="1"/>
  <c r="A37" i="92"/>
  <c r="K37" i="92" s="1"/>
  <c r="A36" i="92"/>
  <c r="K36" i="92" s="1"/>
  <c r="A35" i="92"/>
  <c r="K35" i="92" s="1"/>
  <c r="A34" i="92"/>
  <c r="K34" i="92" s="1"/>
  <c r="A33" i="92"/>
  <c r="K33" i="92" s="1"/>
  <c r="A32" i="92"/>
  <c r="K32" i="92" s="1"/>
  <c r="A31" i="92"/>
  <c r="K31" i="92" s="1"/>
  <c r="A30" i="92"/>
  <c r="K30" i="92" s="1"/>
  <c r="A29" i="92"/>
  <c r="K29" i="92" s="1"/>
  <c r="A28" i="92"/>
  <c r="K28" i="92" s="1"/>
  <c r="A27" i="92"/>
  <c r="K27" i="92" s="1"/>
  <c r="A26" i="92"/>
  <c r="K26" i="92" s="1"/>
  <c r="A25" i="92"/>
  <c r="K25" i="92" s="1"/>
  <c r="A24" i="92"/>
  <c r="K24" i="92" s="1"/>
  <c r="A23" i="92"/>
  <c r="K23" i="92" s="1"/>
  <c r="A22" i="92"/>
  <c r="K22" i="92" s="1"/>
  <c r="A21" i="92"/>
  <c r="K21" i="92" s="1"/>
  <c r="A20" i="92"/>
  <c r="K20" i="92" s="1"/>
  <c r="A19" i="92"/>
  <c r="K19" i="92" s="1"/>
  <c r="A18" i="92"/>
  <c r="K18" i="92" s="1"/>
  <c r="A17" i="92"/>
  <c r="K17" i="92" s="1"/>
  <c r="A16" i="92"/>
  <c r="K16" i="92" s="1"/>
  <c r="A15" i="92"/>
  <c r="K15" i="92" s="1"/>
  <c r="A14" i="92"/>
  <c r="K14" i="92" s="1"/>
  <c r="A13" i="92"/>
  <c r="K13" i="92" s="1"/>
  <c r="A12" i="92"/>
  <c r="K12" i="92" s="1"/>
  <c r="A11" i="92"/>
  <c r="K11" i="92" s="1"/>
  <c r="A10" i="92"/>
  <c r="K10" i="92" s="1"/>
  <c r="A9" i="92"/>
  <c r="K9" i="92" s="1"/>
  <c r="A8" i="92"/>
  <c r="K8" i="92" s="1"/>
  <c r="M7" i="92"/>
  <c r="N6" i="92" s="1"/>
  <c r="N7" i="92" s="1"/>
  <c r="O6" i="92" s="1"/>
  <c r="O7" i="92" s="1"/>
  <c r="P6" i="92" s="1"/>
  <c r="P7" i="92" s="1"/>
  <c r="Q7" i="92" s="1"/>
  <c r="C7" i="92"/>
  <c r="D6" i="92" s="1"/>
  <c r="D7" i="92" s="1"/>
  <c r="E6" i="92" s="1"/>
  <c r="E7" i="92" s="1"/>
  <c r="F6" i="92" s="1"/>
  <c r="F7" i="92" s="1"/>
  <c r="G6" i="92" s="1"/>
  <c r="G7" i="92" s="1"/>
  <c r="H6" i="92" s="1"/>
  <c r="H7" i="92" s="1"/>
  <c r="Q38" i="70"/>
  <c r="P38" i="70"/>
  <c r="O38" i="70"/>
  <c r="N38" i="70"/>
  <c r="M38" i="70"/>
  <c r="K38" i="70"/>
  <c r="H38" i="70"/>
  <c r="G38" i="70"/>
  <c r="F38" i="70"/>
  <c r="E38" i="70"/>
  <c r="D38" i="70"/>
  <c r="C38" i="70"/>
  <c r="Q37" i="70"/>
  <c r="P37" i="70"/>
  <c r="O37" i="70"/>
  <c r="N37" i="70"/>
  <c r="M37" i="70"/>
  <c r="K37" i="70"/>
  <c r="H37" i="70"/>
  <c r="G37" i="70"/>
  <c r="F37" i="70"/>
  <c r="E37" i="70"/>
  <c r="D37" i="70"/>
  <c r="C37" i="70"/>
  <c r="Q36" i="70"/>
  <c r="P36" i="70"/>
  <c r="O36" i="70"/>
  <c r="N36" i="70"/>
  <c r="M36" i="70"/>
  <c r="K36" i="70"/>
  <c r="H36" i="70"/>
  <c r="G36" i="70"/>
  <c r="F36" i="70"/>
  <c r="E36" i="70"/>
  <c r="D36" i="70"/>
  <c r="C36" i="70"/>
  <c r="Q35" i="70"/>
  <c r="P35" i="70"/>
  <c r="O35" i="70"/>
  <c r="N35" i="70"/>
  <c r="M35" i="70"/>
  <c r="K35" i="70"/>
  <c r="H35" i="70"/>
  <c r="G35" i="70"/>
  <c r="F35" i="70"/>
  <c r="E35" i="70"/>
  <c r="D35" i="70"/>
  <c r="C35" i="70"/>
  <c r="Q34" i="70"/>
  <c r="P34" i="70"/>
  <c r="O34" i="70"/>
  <c r="N34" i="70"/>
  <c r="M34" i="70"/>
  <c r="K34" i="70"/>
  <c r="H34" i="70"/>
  <c r="G34" i="70"/>
  <c r="F34" i="70"/>
  <c r="E34" i="70"/>
  <c r="D34" i="70"/>
  <c r="C34" i="70"/>
  <c r="Q33" i="70"/>
  <c r="P33" i="70"/>
  <c r="O33" i="70"/>
  <c r="N33" i="70"/>
  <c r="M33" i="70"/>
  <c r="K33" i="70"/>
  <c r="H33" i="70"/>
  <c r="G33" i="70"/>
  <c r="F33" i="70"/>
  <c r="E33" i="70"/>
  <c r="D33" i="70"/>
  <c r="C33" i="70"/>
  <c r="Q32" i="70"/>
  <c r="P32" i="70"/>
  <c r="O32" i="70"/>
  <c r="N32" i="70"/>
  <c r="M32" i="70"/>
  <c r="K32" i="70"/>
  <c r="H32" i="70"/>
  <c r="G32" i="70"/>
  <c r="F32" i="70"/>
  <c r="E32" i="70"/>
  <c r="D32" i="70"/>
  <c r="C32" i="70"/>
  <c r="Q31" i="70"/>
  <c r="P31" i="70"/>
  <c r="O31" i="70"/>
  <c r="N31" i="70"/>
  <c r="M31" i="70"/>
  <c r="K31" i="70"/>
  <c r="H31" i="70"/>
  <c r="G31" i="70"/>
  <c r="F31" i="70"/>
  <c r="E31" i="70"/>
  <c r="D31" i="70"/>
  <c r="C31" i="70"/>
  <c r="Q30" i="70"/>
  <c r="P30" i="70"/>
  <c r="O30" i="70"/>
  <c r="N30" i="70"/>
  <c r="M30" i="70"/>
  <c r="K30" i="70"/>
  <c r="H30" i="70"/>
  <c r="G30" i="70"/>
  <c r="F30" i="70"/>
  <c r="E30" i="70"/>
  <c r="D30" i="70"/>
  <c r="C30" i="70"/>
  <c r="Q29" i="70"/>
  <c r="P29" i="70"/>
  <c r="O29" i="70"/>
  <c r="N29" i="70"/>
  <c r="M29" i="70"/>
  <c r="K29" i="70"/>
  <c r="H29" i="70"/>
  <c r="G29" i="70"/>
  <c r="F29" i="70"/>
  <c r="E29" i="70"/>
  <c r="D29" i="70"/>
  <c r="C29" i="70"/>
  <c r="Q28" i="70"/>
  <c r="P28" i="70"/>
  <c r="O28" i="70"/>
  <c r="N28" i="70"/>
  <c r="M28" i="70"/>
  <c r="K28" i="70"/>
  <c r="H28" i="70"/>
  <c r="G28" i="70"/>
  <c r="F28" i="70"/>
  <c r="E28" i="70"/>
  <c r="D28" i="70"/>
  <c r="C28" i="70"/>
  <c r="Q27" i="70"/>
  <c r="P27" i="70"/>
  <c r="O27" i="70"/>
  <c r="N27" i="70"/>
  <c r="M27" i="70"/>
  <c r="K27" i="70"/>
  <c r="H27" i="70"/>
  <c r="G27" i="70"/>
  <c r="F27" i="70"/>
  <c r="E27" i="70"/>
  <c r="D27" i="70"/>
  <c r="C27" i="70"/>
  <c r="Q26" i="70"/>
  <c r="P26" i="70"/>
  <c r="O26" i="70"/>
  <c r="N26" i="70"/>
  <c r="M26" i="70"/>
  <c r="K26" i="70"/>
  <c r="H26" i="70"/>
  <c r="G26" i="70"/>
  <c r="F26" i="70"/>
  <c r="E26" i="70"/>
  <c r="D26" i="70"/>
  <c r="C26" i="70"/>
  <c r="Q25" i="70"/>
  <c r="P25" i="70"/>
  <c r="O25" i="70"/>
  <c r="N25" i="70"/>
  <c r="M25" i="70"/>
  <c r="K25" i="70"/>
  <c r="H25" i="70"/>
  <c r="G25" i="70"/>
  <c r="F25" i="70"/>
  <c r="E25" i="70"/>
  <c r="D25" i="70"/>
  <c r="C25" i="70"/>
  <c r="Q24" i="70"/>
  <c r="P24" i="70"/>
  <c r="O24" i="70"/>
  <c r="N24" i="70"/>
  <c r="M24" i="70"/>
  <c r="K24" i="70"/>
  <c r="H24" i="70"/>
  <c r="G24" i="70"/>
  <c r="F24" i="70"/>
  <c r="E24" i="70"/>
  <c r="D24" i="70"/>
  <c r="C24" i="70"/>
  <c r="Q23" i="70"/>
  <c r="P23" i="70"/>
  <c r="O23" i="70"/>
  <c r="N23" i="70"/>
  <c r="M23" i="70"/>
  <c r="K23" i="70"/>
  <c r="H23" i="70"/>
  <c r="G23" i="70"/>
  <c r="F23" i="70"/>
  <c r="E23" i="70"/>
  <c r="D23" i="70"/>
  <c r="C23" i="70"/>
  <c r="Q22" i="70"/>
  <c r="P22" i="70"/>
  <c r="O22" i="70"/>
  <c r="N22" i="70"/>
  <c r="M22" i="70"/>
  <c r="K22" i="70"/>
  <c r="H22" i="70"/>
  <c r="G22" i="70"/>
  <c r="F22" i="70"/>
  <c r="E22" i="70"/>
  <c r="D22" i="70"/>
  <c r="C22" i="70"/>
  <c r="Q21" i="70"/>
  <c r="P21" i="70"/>
  <c r="O21" i="70"/>
  <c r="N21" i="70"/>
  <c r="M21" i="70"/>
  <c r="K21" i="70"/>
  <c r="H21" i="70"/>
  <c r="G21" i="70"/>
  <c r="F21" i="70"/>
  <c r="E21" i="70"/>
  <c r="D21" i="70"/>
  <c r="C21" i="70"/>
  <c r="Q20" i="70"/>
  <c r="P20" i="70"/>
  <c r="O20" i="70"/>
  <c r="N20" i="70"/>
  <c r="M20" i="70"/>
  <c r="K20" i="70"/>
  <c r="H20" i="70"/>
  <c r="G20" i="70"/>
  <c r="F20" i="70"/>
  <c r="E20" i="70"/>
  <c r="D20" i="70"/>
  <c r="C20" i="70"/>
  <c r="Q19" i="70"/>
  <c r="P19" i="70"/>
  <c r="O19" i="70"/>
  <c r="N19" i="70"/>
  <c r="M19" i="70"/>
  <c r="K19" i="70"/>
  <c r="H19" i="70"/>
  <c r="G19" i="70"/>
  <c r="F19" i="70"/>
  <c r="E19" i="70"/>
  <c r="D19" i="70"/>
  <c r="C19" i="70"/>
  <c r="Q18" i="70"/>
  <c r="P18" i="70"/>
  <c r="O18" i="70"/>
  <c r="N18" i="70"/>
  <c r="M18" i="70"/>
  <c r="K18" i="70"/>
  <c r="H18" i="70"/>
  <c r="G18" i="70"/>
  <c r="F18" i="70"/>
  <c r="E18" i="70"/>
  <c r="D18" i="70"/>
  <c r="C18" i="70"/>
  <c r="Q17" i="70"/>
  <c r="P17" i="70"/>
  <c r="O17" i="70"/>
  <c r="N17" i="70"/>
  <c r="M17" i="70"/>
  <c r="K17" i="70"/>
  <c r="H17" i="70"/>
  <c r="G17" i="70"/>
  <c r="F17" i="70"/>
  <c r="E17" i="70"/>
  <c r="D17" i="70"/>
  <c r="C17" i="70"/>
  <c r="Q16" i="70"/>
  <c r="P16" i="70"/>
  <c r="O16" i="70"/>
  <c r="N16" i="70"/>
  <c r="M16" i="70"/>
  <c r="K16" i="70"/>
  <c r="H16" i="70"/>
  <c r="G16" i="70"/>
  <c r="F16" i="70"/>
  <c r="E16" i="70"/>
  <c r="D16" i="70"/>
  <c r="C16" i="70"/>
  <c r="Q15" i="70"/>
  <c r="P15" i="70"/>
  <c r="O15" i="70"/>
  <c r="N15" i="70"/>
  <c r="M15" i="70"/>
  <c r="K15" i="70"/>
  <c r="H15" i="70"/>
  <c r="G15" i="70"/>
  <c r="F15" i="70"/>
  <c r="E15" i="70"/>
  <c r="D15" i="70"/>
  <c r="C15" i="70"/>
  <c r="Q14" i="70"/>
  <c r="P14" i="70"/>
  <c r="O14" i="70"/>
  <c r="N14" i="70"/>
  <c r="M14" i="70"/>
  <c r="K14" i="70"/>
  <c r="H14" i="70"/>
  <c r="G14" i="70"/>
  <c r="F14" i="70"/>
  <c r="E14" i="70"/>
  <c r="D14" i="70"/>
  <c r="C14" i="70"/>
  <c r="Q13" i="70"/>
  <c r="P13" i="70"/>
  <c r="O13" i="70"/>
  <c r="N13" i="70"/>
  <c r="M13" i="70"/>
  <c r="K13" i="70"/>
  <c r="H13" i="70"/>
  <c r="G13" i="70"/>
  <c r="F13" i="70"/>
  <c r="E13" i="70"/>
  <c r="D13" i="70"/>
  <c r="C13" i="70"/>
  <c r="Q12" i="70"/>
  <c r="P12" i="70"/>
  <c r="O12" i="70"/>
  <c r="N12" i="70"/>
  <c r="M12" i="70"/>
  <c r="K12" i="70"/>
  <c r="H12" i="70"/>
  <c r="G12" i="70"/>
  <c r="F12" i="70"/>
  <c r="E12" i="70"/>
  <c r="D12" i="70"/>
  <c r="C12" i="70"/>
  <c r="Q11" i="70"/>
  <c r="P11" i="70"/>
  <c r="O11" i="70"/>
  <c r="N11" i="70"/>
  <c r="M11" i="70"/>
  <c r="K11" i="70"/>
  <c r="H11" i="70"/>
  <c r="G11" i="70"/>
  <c r="F11" i="70"/>
  <c r="E11" i="70"/>
  <c r="D11" i="70"/>
  <c r="C11" i="70"/>
  <c r="Q10" i="70"/>
  <c r="P10" i="70"/>
  <c r="O10" i="70"/>
  <c r="N10" i="70"/>
  <c r="M10" i="70"/>
  <c r="K10" i="70"/>
  <c r="H10" i="70"/>
  <c r="G10" i="70"/>
  <c r="F10" i="70"/>
  <c r="E10" i="70"/>
  <c r="D10" i="70"/>
  <c r="C10" i="70"/>
  <c r="Q9" i="70"/>
  <c r="P9" i="70"/>
  <c r="O9" i="70"/>
  <c r="N9" i="70"/>
  <c r="M9" i="70"/>
  <c r="K9" i="70"/>
  <c r="H9" i="70"/>
  <c r="G9" i="70"/>
  <c r="F9" i="70"/>
  <c r="E9" i="70"/>
  <c r="D9" i="70"/>
  <c r="C9" i="70"/>
  <c r="Q8" i="70"/>
  <c r="P8" i="70"/>
  <c r="O8" i="70"/>
  <c r="N8" i="70"/>
  <c r="M8" i="70"/>
  <c r="M40" i="70" s="1"/>
  <c r="K8" i="70"/>
  <c r="H8" i="70"/>
  <c r="G8" i="70"/>
  <c r="G40" i="70" s="1"/>
  <c r="F8" i="70"/>
  <c r="F40" i="70" s="1"/>
  <c r="E8" i="70"/>
  <c r="D8" i="70"/>
  <c r="C8" i="70"/>
  <c r="C39" i="70" s="1"/>
  <c r="M7" i="70"/>
  <c r="N6" i="70" s="1"/>
  <c r="N7" i="70" s="1"/>
  <c r="O6" i="70" s="1"/>
  <c r="O7" i="70" s="1"/>
  <c r="P6" i="70" s="1"/>
  <c r="P7" i="70" s="1"/>
  <c r="Q7" i="70" s="1"/>
  <c r="C7" i="70"/>
  <c r="D6" i="70" s="1"/>
  <c r="D7" i="70" s="1"/>
  <c r="E6" i="70" s="1"/>
  <c r="E7" i="70" s="1"/>
  <c r="F6" i="70" s="1"/>
  <c r="F7" i="70" s="1"/>
  <c r="G6" i="70" s="1"/>
  <c r="G7" i="70" s="1"/>
  <c r="H6" i="70" s="1"/>
  <c r="H7" i="70" s="1"/>
  <c r="H19" i="68"/>
  <c r="G19" i="68"/>
  <c r="F19" i="68"/>
  <c r="D19" i="68"/>
  <c r="C19" i="68"/>
  <c r="B19" i="68"/>
  <c r="Y79" i="67"/>
  <c r="X79" i="67"/>
  <c r="W79" i="67"/>
  <c r="V79" i="67"/>
  <c r="U79" i="67"/>
  <c r="T79" i="67"/>
  <c r="S79" i="67"/>
  <c r="R79" i="67"/>
  <c r="Q79" i="67"/>
  <c r="P79" i="67"/>
  <c r="O79" i="67"/>
  <c r="N79" i="67"/>
  <c r="M79" i="67"/>
  <c r="L79" i="67"/>
  <c r="K79" i="67"/>
  <c r="J79" i="67"/>
  <c r="I79" i="67"/>
  <c r="H79" i="67"/>
  <c r="G79" i="67"/>
  <c r="F79" i="67"/>
  <c r="E79" i="67"/>
  <c r="D79" i="67"/>
  <c r="C79" i="67"/>
  <c r="B79" i="67"/>
  <c r="Y20" i="67"/>
  <c r="Y18" i="67" s="1"/>
  <c r="X20" i="67"/>
  <c r="X18" i="67" s="1"/>
  <c r="Y57" i="67"/>
  <c r="Y55" i="67" s="1"/>
  <c r="X55" i="67"/>
  <c r="V57" i="67"/>
  <c r="V55" i="67" s="1"/>
  <c r="Y34" i="67"/>
  <c r="Y32" i="67" s="1"/>
  <c r="X32" i="67"/>
  <c r="W32" i="67"/>
  <c r="U32" i="67"/>
  <c r="Y54" i="67"/>
  <c r="Y52" i="67" s="1"/>
  <c r="X54" i="67"/>
  <c r="X52" i="67" s="1"/>
  <c r="Y51" i="67"/>
  <c r="Y49" i="67" s="1"/>
  <c r="X49" i="67"/>
  <c r="U49" i="67"/>
  <c r="Y43" i="67"/>
  <c r="Y41" i="67" s="1"/>
  <c r="X43" i="67"/>
  <c r="X41" i="67" s="1"/>
  <c r="Y40" i="67"/>
  <c r="Y38" i="67" s="1"/>
  <c r="X40" i="67"/>
  <c r="X38" i="67" s="1"/>
  <c r="Y68" i="67"/>
  <c r="Y66" i="67" s="1"/>
  <c r="X66" i="67"/>
  <c r="Y65" i="67"/>
  <c r="Y63" i="67" s="1"/>
  <c r="X65" i="67"/>
  <c r="X63" i="67" s="1"/>
  <c r="S63" i="67"/>
  <c r="Y29" i="67"/>
  <c r="Y27" i="67" s="1"/>
  <c r="X29" i="67"/>
  <c r="X27" i="67" s="1"/>
  <c r="Y26" i="67"/>
  <c r="Y24" i="67" s="1"/>
  <c r="X24" i="67"/>
  <c r="W24" i="67"/>
  <c r="Y21" i="67"/>
  <c r="X21" i="67"/>
  <c r="Y37" i="67"/>
  <c r="Y35" i="67" s="1"/>
  <c r="X37" i="67"/>
  <c r="X35" i="67" s="1"/>
  <c r="Y12" i="67"/>
  <c r="Y10" i="67" s="1"/>
  <c r="X12" i="67"/>
  <c r="X10" i="67" s="1"/>
  <c r="Y58" i="67"/>
  <c r="X58" i="67"/>
  <c r="T58" i="67"/>
  <c r="S14" i="123"/>
  <c r="I14" i="125"/>
  <c r="M11" i="119"/>
  <c r="B50" i="33"/>
  <c r="M16" i="114"/>
  <c r="Q14" i="116"/>
  <c r="M13" i="117"/>
  <c r="M10" i="118"/>
  <c r="M9" i="122"/>
  <c r="AM18" i="143"/>
  <c r="F7" i="120"/>
  <c r="H7" i="124"/>
  <c r="H7" i="119"/>
  <c r="H7" i="115"/>
  <c r="H10" i="124"/>
  <c r="H11" i="119"/>
  <c r="H13" i="124"/>
  <c r="H13" i="119"/>
  <c r="H13" i="115"/>
  <c r="F14" i="119"/>
  <c r="H14" i="123"/>
  <c r="H14" i="114"/>
  <c r="H15" i="121"/>
  <c r="H15" i="117"/>
  <c r="H15" i="113"/>
  <c r="F16" i="119"/>
  <c r="H16" i="117"/>
  <c r="F17" i="122"/>
  <c r="H17" i="116"/>
  <c r="H18" i="124"/>
  <c r="H18" i="114"/>
  <c r="F14" i="109"/>
  <c r="H18" i="109"/>
  <c r="F9" i="110"/>
  <c r="H14" i="110"/>
  <c r="H13" i="111"/>
  <c r="H18" i="111"/>
  <c r="O18" i="121"/>
  <c r="P39" i="106"/>
  <c r="Q40" i="107"/>
  <c r="M39" i="100"/>
  <c r="O39" i="100"/>
  <c r="R12" i="100"/>
  <c r="R13" i="100"/>
  <c r="R16" i="100"/>
  <c r="R19" i="100"/>
  <c r="R20" i="100"/>
  <c r="R23" i="100"/>
  <c r="R26" i="100"/>
  <c r="R27" i="100"/>
  <c r="R31" i="100"/>
  <c r="R34" i="100"/>
  <c r="R37" i="100"/>
  <c r="P40" i="106"/>
  <c r="R9" i="100"/>
  <c r="Q39" i="107"/>
  <c r="J59" i="68" l="1"/>
  <c r="J11" i="68"/>
  <c r="D9" i="115"/>
  <c r="D9" i="112"/>
  <c r="W20" i="67"/>
  <c r="W18" i="67" s="1"/>
  <c r="W51" i="67"/>
  <c r="W49" i="67" s="1"/>
  <c r="H40" i="105"/>
  <c r="P40" i="70"/>
  <c r="M12" i="116"/>
  <c r="M10" i="117"/>
  <c r="M14" i="117"/>
  <c r="M17" i="117"/>
  <c r="M18" i="117"/>
  <c r="M11" i="118"/>
  <c r="M14" i="118"/>
  <c r="M15" i="118"/>
  <c r="M8" i="119"/>
  <c r="M9" i="119"/>
  <c r="M18" i="119"/>
  <c r="M11" i="116"/>
  <c r="D11" i="120"/>
  <c r="S8" i="124"/>
  <c r="Q12" i="121"/>
  <c r="M13" i="109"/>
  <c r="N40" i="70"/>
  <c r="J36" i="68"/>
  <c r="J50" i="68"/>
  <c r="AJ18" i="33"/>
  <c r="AH18" i="33"/>
  <c r="AF18" i="33"/>
  <c r="AD18" i="33"/>
  <c r="AC18" i="33"/>
  <c r="S12" i="121"/>
  <c r="S10" i="122"/>
  <c r="B18" i="115"/>
  <c r="B10" i="115"/>
  <c r="AI18" i="33"/>
  <c r="AG18" i="33"/>
  <c r="AE18" i="33"/>
  <c r="J19" i="68"/>
  <c r="C78" i="68"/>
  <c r="J42" i="68"/>
  <c r="J53" i="68"/>
  <c r="J25" i="68"/>
  <c r="J28" i="68"/>
  <c r="J67" i="68"/>
  <c r="J33" i="68"/>
  <c r="J39" i="68"/>
  <c r="U46" i="5"/>
  <c r="W18" i="33"/>
  <c r="Y18" i="33"/>
  <c r="AA18" i="33"/>
  <c r="V18" i="33"/>
  <c r="X18" i="33"/>
  <c r="Z18" i="33"/>
  <c r="AB18" i="33"/>
  <c r="AK18" i="33"/>
  <c r="O11" i="123"/>
  <c r="O17" i="117"/>
  <c r="Q17" i="111"/>
  <c r="Q11" i="113"/>
  <c r="Q17" i="113"/>
  <c r="Q12" i="117"/>
  <c r="Q16" i="117"/>
  <c r="Q10" i="118"/>
  <c r="Q13" i="120"/>
  <c r="Q16" i="121"/>
  <c r="A19" i="113"/>
  <c r="O13" i="119"/>
  <c r="O15" i="120"/>
  <c r="O9" i="121"/>
  <c r="Q12" i="114"/>
  <c r="Q12" i="120"/>
  <c r="Q8" i="121"/>
  <c r="O18" i="110"/>
  <c r="B18" i="122"/>
  <c r="B17" i="113"/>
  <c r="B16" i="114"/>
  <c r="B15" i="120"/>
  <c r="C15" i="120" s="1"/>
  <c r="B8" i="119"/>
  <c r="B10" i="111"/>
  <c r="S9" i="111"/>
  <c r="S13" i="113"/>
  <c r="S18" i="116"/>
  <c r="A13" i="114"/>
  <c r="A10" i="113"/>
  <c r="A10" i="109"/>
  <c r="A9" i="117"/>
  <c r="A16" i="117"/>
  <c r="C39" i="105"/>
  <c r="O40" i="101"/>
  <c r="O12" i="123"/>
  <c r="O13" i="123"/>
  <c r="O15" i="123"/>
  <c r="O16" i="123"/>
  <c r="O17" i="123"/>
  <c r="O15" i="115"/>
  <c r="O17" i="115"/>
  <c r="O11" i="120"/>
  <c r="O13" i="121"/>
  <c r="O17" i="121"/>
  <c r="I16" i="117"/>
  <c r="Q13" i="123"/>
  <c r="Q14" i="123"/>
  <c r="Q17" i="123"/>
  <c r="C16" i="125"/>
  <c r="O9" i="123"/>
  <c r="S15" i="123"/>
  <c r="S17" i="123"/>
  <c r="F11" i="113"/>
  <c r="B13" i="110"/>
  <c r="B15" i="109"/>
  <c r="B18" i="113"/>
  <c r="C18" i="113" s="1"/>
  <c r="B18" i="123"/>
  <c r="B17" i="122"/>
  <c r="B16" i="112"/>
  <c r="B16" i="120"/>
  <c r="C17" i="120" s="1"/>
  <c r="B15" i="118"/>
  <c r="B15" i="112"/>
  <c r="C16" i="112" s="1"/>
  <c r="B18" i="111"/>
  <c r="B16" i="110"/>
  <c r="B18" i="117"/>
  <c r="B17" i="116"/>
  <c r="C17" i="116" s="1"/>
  <c r="B16" i="116"/>
  <c r="B16" i="122"/>
  <c r="C16" i="122" s="1"/>
  <c r="B15" i="114"/>
  <c r="C16" i="114" s="1"/>
  <c r="B15" i="123"/>
  <c r="C16" i="123" s="1"/>
  <c r="B13" i="112"/>
  <c r="B17" i="109"/>
  <c r="B9" i="109"/>
  <c r="B18" i="118"/>
  <c r="B16" i="118"/>
  <c r="B15" i="116"/>
  <c r="C16" i="116" s="1"/>
  <c r="B11" i="116"/>
  <c r="O39" i="105"/>
  <c r="N40" i="97"/>
  <c r="N39" i="97"/>
  <c r="Q19" i="121"/>
  <c r="S16" i="111"/>
  <c r="S17" i="111"/>
  <c r="S8" i="112"/>
  <c r="S14" i="114"/>
  <c r="S16" i="117"/>
  <c r="S10" i="120"/>
  <c r="S8" i="121"/>
  <c r="S11" i="121"/>
  <c r="S15" i="121"/>
  <c r="S16" i="121"/>
  <c r="S9" i="122"/>
  <c r="Q15" i="123"/>
  <c r="Q16" i="123"/>
  <c r="Q18" i="123"/>
  <c r="Q39" i="105"/>
  <c r="E40" i="70"/>
  <c r="N40" i="104"/>
  <c r="B73" i="68"/>
  <c r="P39" i="93"/>
  <c r="U41" i="5"/>
  <c r="Q9" i="123"/>
  <c r="Q8" i="124"/>
  <c r="M16" i="109"/>
  <c r="M14" i="110"/>
  <c r="M13" i="111"/>
  <c r="P40" i="93"/>
  <c r="M18" i="125"/>
  <c r="M10" i="125"/>
  <c r="O19" i="123"/>
  <c r="Q12" i="122"/>
  <c r="M17" i="123"/>
  <c r="H19" i="110"/>
  <c r="O40" i="96"/>
  <c r="H19" i="121"/>
  <c r="I17" i="172"/>
  <c r="I18" i="172"/>
  <c r="F9" i="112"/>
  <c r="F14" i="110"/>
  <c r="F11" i="109"/>
  <c r="F16" i="124"/>
  <c r="G16" i="124" s="1"/>
  <c r="F15" i="115"/>
  <c r="F14" i="124"/>
  <c r="G15" i="124" s="1"/>
  <c r="F12" i="113"/>
  <c r="G12" i="113" s="1"/>
  <c r="F11" i="117"/>
  <c r="F7" i="122"/>
  <c r="F16" i="111"/>
  <c r="F13" i="116"/>
  <c r="F12" i="121"/>
  <c r="G12" i="121" s="1"/>
  <c r="F13" i="112"/>
  <c r="A9" i="110"/>
  <c r="A16" i="113"/>
  <c r="A9" i="113"/>
  <c r="A19" i="117"/>
  <c r="A13" i="111"/>
  <c r="A13" i="118"/>
  <c r="A10" i="117"/>
  <c r="A17" i="110"/>
  <c r="M40" i="104"/>
  <c r="O39" i="96"/>
  <c r="O39" i="97"/>
  <c r="E39" i="102"/>
  <c r="S18" i="143"/>
  <c r="M11" i="125"/>
  <c r="D7" i="117"/>
  <c r="D7" i="172"/>
  <c r="D8" i="121"/>
  <c r="D8" i="172"/>
  <c r="D9" i="109"/>
  <c r="D9" i="172"/>
  <c r="D10" i="110"/>
  <c r="D10" i="172"/>
  <c r="D11" i="123"/>
  <c r="D11" i="172"/>
  <c r="D12" i="123"/>
  <c r="D12" i="172"/>
  <c r="D13" i="124"/>
  <c r="D13" i="172"/>
  <c r="D14" i="123"/>
  <c r="D14" i="172"/>
  <c r="D15" i="112"/>
  <c r="D15" i="172"/>
  <c r="D16" i="124"/>
  <c r="D16" i="172"/>
  <c r="E18" i="125"/>
  <c r="D17" i="172"/>
  <c r="D18" i="122"/>
  <c r="D18" i="172"/>
  <c r="H9" i="119"/>
  <c r="H9" i="172"/>
  <c r="H10" i="112"/>
  <c r="H7" i="112"/>
  <c r="H15" i="111"/>
  <c r="H7" i="111"/>
  <c r="H15" i="110"/>
  <c r="I15" i="110" s="1"/>
  <c r="H7" i="110"/>
  <c r="H15" i="109"/>
  <c r="H13" i="109"/>
  <c r="H7" i="109"/>
  <c r="H18" i="113"/>
  <c r="H18" i="120"/>
  <c r="H17" i="115"/>
  <c r="H16" i="116"/>
  <c r="H16" i="122"/>
  <c r="H15" i="112"/>
  <c r="H15" i="116"/>
  <c r="H15" i="120"/>
  <c r="H15" i="122"/>
  <c r="H14" i="120"/>
  <c r="H13" i="114"/>
  <c r="I14" i="114" s="1"/>
  <c r="H13" i="118"/>
  <c r="H9" i="117"/>
  <c r="H7" i="114"/>
  <c r="H7" i="118"/>
  <c r="H7" i="123"/>
  <c r="I17" i="125"/>
  <c r="S8" i="109"/>
  <c r="S9" i="109"/>
  <c r="S16" i="122"/>
  <c r="H8" i="122"/>
  <c r="I8" i="122" s="1"/>
  <c r="H8" i="172"/>
  <c r="H10" i="122"/>
  <c r="H10" i="172"/>
  <c r="H12" i="121"/>
  <c r="H12" i="172"/>
  <c r="H13" i="112"/>
  <c r="H13" i="172"/>
  <c r="H18" i="110"/>
  <c r="H10" i="110"/>
  <c r="H14" i="109"/>
  <c r="I14" i="109" s="1"/>
  <c r="H18" i="116"/>
  <c r="I18" i="116" s="1"/>
  <c r="H17" i="112"/>
  <c r="H17" i="119"/>
  <c r="H16" i="112"/>
  <c r="H16" i="120"/>
  <c r="I16" i="120" s="1"/>
  <c r="H15" i="114"/>
  <c r="I15" i="114" s="1"/>
  <c r="H15" i="118"/>
  <c r="H15" i="123"/>
  <c r="I15" i="123" s="1"/>
  <c r="H14" i="116"/>
  <c r="H14" i="122"/>
  <c r="H13" i="116"/>
  <c r="H13" i="120"/>
  <c r="H13" i="122"/>
  <c r="H12" i="114"/>
  <c r="H8" i="119"/>
  <c r="I8" i="119" s="1"/>
  <c r="H7" i="116"/>
  <c r="H7" i="120"/>
  <c r="I7" i="125"/>
  <c r="I7" i="172" s="1"/>
  <c r="H7" i="172"/>
  <c r="H11" i="112"/>
  <c r="H11" i="172"/>
  <c r="I15" i="172"/>
  <c r="I16" i="172"/>
  <c r="H13" i="110"/>
  <c r="H16" i="109"/>
  <c r="H18" i="117"/>
  <c r="H17" i="113"/>
  <c r="H17" i="123"/>
  <c r="H16" i="113"/>
  <c r="I16" i="113" s="1"/>
  <c r="H16" i="121"/>
  <c r="I16" i="121" s="1"/>
  <c r="H15" i="115"/>
  <c r="H15" i="119"/>
  <c r="H15" i="124"/>
  <c r="H14" i="118"/>
  <c r="H13" i="113"/>
  <c r="H13" i="117"/>
  <c r="H13" i="121"/>
  <c r="H10" i="115"/>
  <c r="H8" i="123"/>
  <c r="H7" i="113"/>
  <c r="H7" i="117"/>
  <c r="H7" i="121"/>
  <c r="S10" i="123"/>
  <c r="S13" i="123"/>
  <c r="S16" i="123"/>
  <c r="G7" i="125"/>
  <c r="G7" i="172" s="1"/>
  <c r="F7" i="172"/>
  <c r="F8" i="124"/>
  <c r="F8" i="172"/>
  <c r="G9" i="172" s="1"/>
  <c r="G11" i="125"/>
  <c r="F10" i="172"/>
  <c r="G10" i="172" s="1"/>
  <c r="F11" i="122"/>
  <c r="F11" i="172"/>
  <c r="F12" i="119"/>
  <c r="F12" i="172"/>
  <c r="F13" i="123"/>
  <c r="F13" i="172"/>
  <c r="F14" i="112"/>
  <c r="F14" i="172"/>
  <c r="F15" i="121"/>
  <c r="F15" i="172"/>
  <c r="G16" i="125"/>
  <c r="F16" i="172"/>
  <c r="F17" i="120"/>
  <c r="F17" i="172"/>
  <c r="F18" i="124"/>
  <c r="F18" i="172"/>
  <c r="G15" i="115"/>
  <c r="Q10" i="110"/>
  <c r="Q9" i="111"/>
  <c r="Q13" i="111"/>
  <c r="Q8" i="112"/>
  <c r="Q14" i="112"/>
  <c r="Q9" i="114"/>
  <c r="Q10" i="114"/>
  <c r="Q11" i="114"/>
  <c r="Q17" i="114"/>
  <c r="Q18" i="115"/>
  <c r="Q17" i="116"/>
  <c r="Q9" i="117"/>
  <c r="Q10" i="117"/>
  <c r="Q11" i="117"/>
  <c r="Q13" i="117"/>
  <c r="Q14" i="117"/>
  <c r="Q15" i="117"/>
  <c r="Q17" i="117"/>
  <c r="Q18" i="117"/>
  <c r="Q18" i="118"/>
  <c r="Q18" i="119"/>
  <c r="Q9" i="120"/>
  <c r="Q10" i="120"/>
  <c r="Q11" i="120"/>
  <c r="Q14" i="120"/>
  <c r="Q9" i="121"/>
  <c r="Q10" i="121"/>
  <c r="Q11" i="121"/>
  <c r="Q13" i="121"/>
  <c r="Q14" i="121"/>
  <c r="Q15" i="121"/>
  <c r="Q17" i="121"/>
  <c r="C7" i="125"/>
  <c r="B7" i="172"/>
  <c r="B8" i="121"/>
  <c r="B8" i="172"/>
  <c r="B9" i="123"/>
  <c r="B9" i="172"/>
  <c r="B10" i="112"/>
  <c r="B10" i="172"/>
  <c r="C11" i="172" s="1"/>
  <c r="B12" i="122"/>
  <c r="B12" i="172"/>
  <c r="C12" i="172" s="1"/>
  <c r="B13" i="122"/>
  <c r="B13" i="172"/>
  <c r="B14" i="122"/>
  <c r="B14" i="172"/>
  <c r="B15" i="124"/>
  <c r="B15" i="172"/>
  <c r="B16" i="121"/>
  <c r="B16" i="172"/>
  <c r="C18" i="125"/>
  <c r="B17" i="172"/>
  <c r="B18" i="121"/>
  <c r="B18" i="172"/>
  <c r="A8" i="123"/>
  <c r="A8" i="172"/>
  <c r="K9" i="125"/>
  <c r="K9" i="172" s="1"/>
  <c r="A9" i="172"/>
  <c r="K10" i="125"/>
  <c r="K10" i="172" s="1"/>
  <c r="A10" i="172"/>
  <c r="K11" i="125"/>
  <c r="K11" i="109" s="1"/>
  <c r="A11" i="172"/>
  <c r="K12" i="125"/>
  <c r="K12" i="172" s="1"/>
  <c r="A12" i="172"/>
  <c r="K13" i="125"/>
  <c r="K13" i="172" s="1"/>
  <c r="A13" i="172"/>
  <c r="A14" i="123"/>
  <c r="A14" i="172"/>
  <c r="A15" i="124"/>
  <c r="A15" i="172"/>
  <c r="K16" i="125"/>
  <c r="K16" i="172" s="1"/>
  <c r="A16" i="172"/>
  <c r="A17" i="124"/>
  <c r="A17" i="172"/>
  <c r="A18" i="123"/>
  <c r="A18" i="172"/>
  <c r="A19" i="111"/>
  <c r="A19" i="172"/>
  <c r="A7" i="123"/>
  <c r="A7" i="172"/>
  <c r="AM18" i="66"/>
  <c r="B19" i="124"/>
  <c r="B19" i="172"/>
  <c r="M19" i="115"/>
  <c r="B55" i="67"/>
  <c r="B32" i="67"/>
  <c r="B38" i="67"/>
  <c r="D18" i="67"/>
  <c r="G73" i="68"/>
  <c r="D73" i="68"/>
  <c r="H73" i="68"/>
  <c r="Y74" i="67"/>
  <c r="T66" i="67"/>
  <c r="W66" i="67"/>
  <c r="U66" i="67"/>
  <c r="R66" i="67"/>
  <c r="V66" i="67"/>
  <c r="F63" i="67"/>
  <c r="J63" i="67"/>
  <c r="N63" i="67"/>
  <c r="C63" i="67"/>
  <c r="K63" i="67"/>
  <c r="O63" i="67"/>
  <c r="D63" i="67"/>
  <c r="H63" i="67"/>
  <c r="L63" i="67"/>
  <c r="P63" i="67"/>
  <c r="F19" i="121"/>
  <c r="F19" i="172"/>
  <c r="H19" i="123"/>
  <c r="H19" i="172"/>
  <c r="I19" i="172" s="1"/>
  <c r="D19" i="121"/>
  <c r="D19" i="172"/>
  <c r="O8" i="125"/>
  <c r="O16" i="125"/>
  <c r="O13" i="109"/>
  <c r="O14" i="109"/>
  <c r="O8" i="111"/>
  <c r="O13" i="111"/>
  <c r="O17" i="111"/>
  <c r="O8" i="114"/>
  <c r="O10" i="117"/>
  <c r="O13" i="117"/>
  <c r="O14" i="117"/>
  <c r="O18" i="117"/>
  <c r="O13" i="118"/>
  <c r="O15" i="118"/>
  <c r="O8" i="119"/>
  <c r="O9" i="119"/>
  <c r="O10" i="119"/>
  <c r="O10" i="121"/>
  <c r="O11" i="121"/>
  <c r="O12" i="121"/>
  <c r="O14" i="121"/>
  <c r="O15" i="121"/>
  <c r="O16" i="121"/>
  <c r="O9" i="122"/>
  <c r="D8" i="110"/>
  <c r="D18" i="114"/>
  <c r="D13" i="117"/>
  <c r="E12" i="125"/>
  <c r="D15" i="113"/>
  <c r="D12" i="119"/>
  <c r="I11" i="119"/>
  <c r="S14" i="124"/>
  <c r="F7" i="112"/>
  <c r="F16" i="116"/>
  <c r="F14" i="116"/>
  <c r="F11" i="114"/>
  <c r="F7" i="121"/>
  <c r="Q19" i="117"/>
  <c r="Q16" i="124"/>
  <c r="F11" i="110"/>
  <c r="G12" i="110" s="1"/>
  <c r="F15" i="109"/>
  <c r="G15" i="109" s="1"/>
  <c r="F7" i="109"/>
  <c r="F16" i="120"/>
  <c r="G17" i="120" s="1"/>
  <c r="F15" i="117"/>
  <c r="F14" i="122"/>
  <c r="G14" i="122" s="1"/>
  <c r="F12" i="115"/>
  <c r="F11" i="118"/>
  <c r="F8" i="118"/>
  <c r="F7" i="116"/>
  <c r="Q18" i="121"/>
  <c r="F15" i="112"/>
  <c r="F11" i="112"/>
  <c r="F15" i="111"/>
  <c r="F12" i="111"/>
  <c r="F15" i="110"/>
  <c r="F13" i="110"/>
  <c r="G13" i="110" s="1"/>
  <c r="F13" i="109"/>
  <c r="G14" i="109" s="1"/>
  <c r="F10" i="109"/>
  <c r="F18" i="122"/>
  <c r="G18" i="122" s="1"/>
  <c r="F17" i="116"/>
  <c r="G18" i="116" s="1"/>
  <c r="F16" i="113"/>
  <c r="F16" i="117"/>
  <c r="F16" i="121"/>
  <c r="G16" i="121" s="1"/>
  <c r="F15" i="119"/>
  <c r="G15" i="119" s="1"/>
  <c r="F14" i="113"/>
  <c r="F14" i="117"/>
  <c r="F14" i="121"/>
  <c r="G15" i="121" s="1"/>
  <c r="F13" i="120"/>
  <c r="F12" i="117"/>
  <c r="G12" i="117" s="1"/>
  <c r="F11" i="115"/>
  <c r="F11" i="119"/>
  <c r="F11" i="124"/>
  <c r="F7" i="113"/>
  <c r="F7" i="117"/>
  <c r="F7" i="123"/>
  <c r="G14" i="125"/>
  <c r="Q11" i="122"/>
  <c r="F13" i="111"/>
  <c r="F18" i="120"/>
  <c r="G18" i="120" s="1"/>
  <c r="F17" i="112"/>
  <c r="F16" i="112"/>
  <c r="F16" i="122"/>
  <c r="F14" i="120"/>
  <c r="F13" i="118"/>
  <c r="F12" i="124"/>
  <c r="F11" i="123"/>
  <c r="F10" i="118"/>
  <c r="F7" i="119"/>
  <c r="F14" i="111"/>
  <c r="F11" i="111"/>
  <c r="F7" i="111"/>
  <c r="F16" i="110"/>
  <c r="F10" i="110"/>
  <c r="G10" i="110" s="1"/>
  <c r="F7" i="110"/>
  <c r="F16" i="109"/>
  <c r="F12" i="109"/>
  <c r="F18" i="113"/>
  <c r="F16" i="114"/>
  <c r="F16" i="118"/>
  <c r="F16" i="123"/>
  <c r="F15" i="113"/>
  <c r="F14" i="114"/>
  <c r="F14" i="118"/>
  <c r="F14" i="123"/>
  <c r="F13" i="114"/>
  <c r="F11" i="116"/>
  <c r="F11" i="120"/>
  <c r="F7" i="114"/>
  <c r="G8" i="114" s="1"/>
  <c r="F7" i="118"/>
  <c r="F7" i="124"/>
  <c r="B19" i="110"/>
  <c r="B19" i="117"/>
  <c r="B19" i="111"/>
  <c r="C19" i="111" s="1"/>
  <c r="M15" i="122"/>
  <c r="M15" i="123"/>
  <c r="M16" i="123"/>
  <c r="M18" i="123"/>
  <c r="A19" i="112"/>
  <c r="A19" i="116"/>
  <c r="A19" i="120"/>
  <c r="A19" i="124"/>
  <c r="A15" i="111"/>
  <c r="A19" i="110"/>
  <c r="A10" i="110"/>
  <c r="A13" i="109"/>
  <c r="A18" i="117"/>
  <c r="A16" i="112"/>
  <c r="A16" i="116"/>
  <c r="A16" i="120"/>
  <c r="A16" i="124"/>
  <c r="A14" i="113"/>
  <c r="A13" i="113"/>
  <c r="A13" i="117"/>
  <c r="A13" i="121"/>
  <c r="A12" i="121"/>
  <c r="A10" i="112"/>
  <c r="A10" i="116"/>
  <c r="A10" i="120"/>
  <c r="A10" i="124"/>
  <c r="A9" i="116"/>
  <c r="A9" i="120"/>
  <c r="A9" i="124"/>
  <c r="A19" i="114"/>
  <c r="A19" i="118"/>
  <c r="A19" i="122"/>
  <c r="A9" i="112"/>
  <c r="A10" i="111"/>
  <c r="A16" i="110"/>
  <c r="A19" i="109"/>
  <c r="A9" i="109"/>
  <c r="A17" i="118"/>
  <c r="A16" i="114"/>
  <c r="A16" i="118"/>
  <c r="A16" i="122"/>
  <c r="A15" i="118"/>
  <c r="A14" i="121"/>
  <c r="A13" i="115"/>
  <c r="A13" i="119"/>
  <c r="A13" i="123"/>
  <c r="A11" i="119"/>
  <c r="A10" i="114"/>
  <c r="A10" i="118"/>
  <c r="A10" i="122"/>
  <c r="A9" i="114"/>
  <c r="A9" i="118"/>
  <c r="A9" i="122"/>
  <c r="A19" i="115"/>
  <c r="A19" i="119"/>
  <c r="A19" i="123"/>
  <c r="A16" i="111"/>
  <c r="A9" i="111"/>
  <c r="A13" i="110"/>
  <c r="A16" i="109"/>
  <c r="K19" i="125"/>
  <c r="K19" i="109" s="1"/>
  <c r="A17" i="122"/>
  <c r="A16" i="115"/>
  <c r="A16" i="119"/>
  <c r="A16" i="123"/>
  <c r="A15" i="122"/>
  <c r="A13" i="112"/>
  <c r="A13" i="116"/>
  <c r="A13" i="120"/>
  <c r="A13" i="124"/>
  <c r="A11" i="123"/>
  <c r="A10" i="115"/>
  <c r="A10" i="119"/>
  <c r="A10" i="123"/>
  <c r="A9" i="115"/>
  <c r="A9" i="119"/>
  <c r="A9" i="123"/>
  <c r="A7" i="111"/>
  <c r="D12" i="112"/>
  <c r="D18" i="111"/>
  <c r="D11" i="111"/>
  <c r="D9" i="111"/>
  <c r="D17" i="110"/>
  <c r="D9" i="110"/>
  <c r="D16" i="113"/>
  <c r="D14" i="119"/>
  <c r="D13" i="113"/>
  <c r="D12" i="116"/>
  <c r="D12" i="122"/>
  <c r="D11" i="119"/>
  <c r="D8" i="118"/>
  <c r="O17" i="119"/>
  <c r="E17" i="125"/>
  <c r="S13" i="124"/>
  <c r="Q15" i="124"/>
  <c r="M18" i="122"/>
  <c r="M14" i="122"/>
  <c r="D15" i="111"/>
  <c r="D10" i="111"/>
  <c r="D18" i="118"/>
  <c r="D17" i="118"/>
  <c r="D16" i="121"/>
  <c r="D15" i="117"/>
  <c r="E16" i="117" s="1"/>
  <c r="D13" i="121"/>
  <c r="D12" i="120"/>
  <c r="E12" i="120" s="1"/>
  <c r="D11" i="115"/>
  <c r="D11" i="124"/>
  <c r="D8" i="114"/>
  <c r="D8" i="123"/>
  <c r="O13" i="114"/>
  <c r="O11" i="115"/>
  <c r="O18" i="118"/>
  <c r="D16" i="111"/>
  <c r="D7" i="111"/>
  <c r="D12" i="110"/>
  <c r="D18" i="123"/>
  <c r="D17" i="123"/>
  <c r="D15" i="121"/>
  <c r="D12" i="115"/>
  <c r="D12" i="124"/>
  <c r="E13" i="124" s="1"/>
  <c r="D11" i="116"/>
  <c r="D11" i="122"/>
  <c r="D8" i="115"/>
  <c r="D8" i="124"/>
  <c r="O14" i="120"/>
  <c r="M8" i="109"/>
  <c r="S10" i="109"/>
  <c r="A47" i="5"/>
  <c r="U62" i="5" s="1"/>
  <c r="A39" i="5"/>
  <c r="U54" i="5" s="1"/>
  <c r="S26" i="143"/>
  <c r="S25" i="143"/>
  <c r="Q39" i="106"/>
  <c r="AH48" i="69"/>
  <c r="B60" i="68" s="1"/>
  <c r="AI53" i="69"/>
  <c r="G37" i="68" s="1"/>
  <c r="G35" i="68" s="1"/>
  <c r="AI49" i="69"/>
  <c r="C37" i="68" s="1"/>
  <c r="C35" i="68" s="1"/>
  <c r="AK53" i="69"/>
  <c r="G40" i="68" s="1"/>
  <c r="G38" i="68" s="1"/>
  <c r="N40" i="107"/>
  <c r="Q8" i="125"/>
  <c r="Q10" i="125"/>
  <c r="O10" i="124"/>
  <c r="O8" i="109"/>
  <c r="O17" i="109"/>
  <c r="O9" i="111"/>
  <c r="O8" i="112"/>
  <c r="O9" i="112"/>
  <c r="O10" i="112"/>
  <c r="O15" i="112"/>
  <c r="O8" i="113"/>
  <c r="O15" i="113"/>
  <c r="O16" i="113"/>
  <c r="O13" i="115"/>
  <c r="O18" i="115"/>
  <c r="O11" i="117"/>
  <c r="O12" i="117"/>
  <c r="O15" i="117"/>
  <c r="O16" i="117"/>
  <c r="O9" i="118"/>
  <c r="O11" i="118"/>
  <c r="O17" i="118"/>
  <c r="O14" i="119"/>
  <c r="S16" i="124"/>
  <c r="S17" i="124"/>
  <c r="S11" i="109"/>
  <c r="S11" i="111"/>
  <c r="S12" i="111"/>
  <c r="S13" i="111"/>
  <c r="S15" i="111"/>
  <c r="S12" i="113"/>
  <c r="S12" i="116"/>
  <c r="S10" i="117"/>
  <c r="S9" i="120"/>
  <c r="S9" i="121"/>
  <c r="S10" i="121"/>
  <c r="S13" i="121"/>
  <c r="S14" i="121"/>
  <c r="S17" i="121"/>
  <c r="S18" i="121"/>
  <c r="S8" i="122"/>
  <c r="S9" i="124"/>
  <c r="S10" i="124"/>
  <c r="Q19" i="109"/>
  <c r="Q19" i="119"/>
  <c r="G11" i="111"/>
  <c r="G16" i="115"/>
  <c r="B19" i="113"/>
  <c r="B19" i="122"/>
  <c r="C19" i="122" s="1"/>
  <c r="C11" i="125"/>
  <c r="B14" i="111"/>
  <c r="B15" i="110"/>
  <c r="B18" i="114"/>
  <c r="B18" i="119"/>
  <c r="B18" i="124"/>
  <c r="B17" i="114"/>
  <c r="C17" i="114" s="1"/>
  <c r="B17" i="124"/>
  <c r="B16" i="115"/>
  <c r="B16" i="119"/>
  <c r="B16" i="124"/>
  <c r="B15" i="113"/>
  <c r="B15" i="117"/>
  <c r="B15" i="121"/>
  <c r="C16" i="121" s="1"/>
  <c r="B14" i="116"/>
  <c r="B13" i="116"/>
  <c r="B11" i="122"/>
  <c r="B8" i="124"/>
  <c r="C17" i="125"/>
  <c r="M9" i="110"/>
  <c r="M12" i="110"/>
  <c r="M13" i="110"/>
  <c r="M14" i="111"/>
  <c r="M9" i="112"/>
  <c r="M10" i="112"/>
  <c r="M11" i="117"/>
  <c r="M12" i="117"/>
  <c r="M15" i="117"/>
  <c r="M16" i="117"/>
  <c r="M8" i="118"/>
  <c r="M9" i="118"/>
  <c r="M12" i="118"/>
  <c r="M13" i="118"/>
  <c r="M16" i="118"/>
  <c r="M17" i="118"/>
  <c r="M18" i="118"/>
  <c r="M10" i="119"/>
  <c r="M12" i="119"/>
  <c r="M14" i="119"/>
  <c r="M16" i="119"/>
  <c r="M13" i="120"/>
  <c r="M14" i="120"/>
  <c r="C18" i="120"/>
  <c r="B16" i="111"/>
  <c r="B15" i="111"/>
  <c r="C15" i="111" s="1"/>
  <c r="B11" i="111"/>
  <c r="B18" i="110"/>
  <c r="B8" i="110"/>
  <c r="B18" i="109"/>
  <c r="B16" i="109"/>
  <c r="C16" i="109" s="1"/>
  <c r="B13" i="109"/>
  <c r="C19" i="125"/>
  <c r="B18" i="112"/>
  <c r="B18" i="116"/>
  <c r="B17" i="117"/>
  <c r="B16" i="113"/>
  <c r="B16" i="117"/>
  <c r="B15" i="115"/>
  <c r="B15" i="119"/>
  <c r="B10" i="119"/>
  <c r="B9" i="122"/>
  <c r="B8" i="115"/>
  <c r="M14" i="124"/>
  <c r="M14" i="109"/>
  <c r="M11" i="113"/>
  <c r="M19" i="112"/>
  <c r="M19" i="116"/>
  <c r="M8" i="121"/>
  <c r="AJ48" i="69"/>
  <c r="B29" i="68" s="1"/>
  <c r="F40" i="105"/>
  <c r="D23" i="67"/>
  <c r="D21" i="67" s="1"/>
  <c r="L23" i="67"/>
  <c r="L21" i="67" s="1"/>
  <c r="P23" i="67"/>
  <c r="P21" i="67" s="1"/>
  <c r="B12" i="67"/>
  <c r="B74" i="67" s="1"/>
  <c r="F12" i="67"/>
  <c r="F10" i="67" s="1"/>
  <c r="J12" i="67"/>
  <c r="J10" i="67" s="1"/>
  <c r="N12" i="67"/>
  <c r="N10" i="67" s="1"/>
  <c r="R12" i="67"/>
  <c r="R10" i="67" s="1"/>
  <c r="V12" i="67"/>
  <c r="V10" i="67" s="1"/>
  <c r="AG48" i="69"/>
  <c r="B34" i="68" s="1"/>
  <c r="F60" i="67"/>
  <c r="F58" i="67" s="1"/>
  <c r="J60" i="67"/>
  <c r="J58" i="67" s="1"/>
  <c r="N60" i="67"/>
  <c r="N58" i="67" s="1"/>
  <c r="R60" i="67"/>
  <c r="R58" i="67" s="1"/>
  <c r="D37" i="67"/>
  <c r="D35" i="67" s="1"/>
  <c r="H37" i="67"/>
  <c r="H35" i="67" s="1"/>
  <c r="L37" i="67"/>
  <c r="L35" i="67" s="1"/>
  <c r="P37" i="67"/>
  <c r="P35" i="67" s="1"/>
  <c r="Y15" i="67"/>
  <c r="U17" i="67"/>
  <c r="U15" i="67" s="1"/>
  <c r="Q17" i="67"/>
  <c r="Q15" i="67" s="1"/>
  <c r="M17" i="67"/>
  <c r="M15" i="67" s="1"/>
  <c r="I17" i="67"/>
  <c r="I15" i="67" s="1"/>
  <c r="E17" i="67"/>
  <c r="E15" i="67" s="1"/>
  <c r="E23" i="67"/>
  <c r="E21" i="67" s="1"/>
  <c r="I23" i="67"/>
  <c r="I21" i="67" s="1"/>
  <c r="M23" i="67"/>
  <c r="M21" i="67" s="1"/>
  <c r="Q23" i="67"/>
  <c r="Q21" i="67" s="1"/>
  <c r="U21" i="67"/>
  <c r="C12" i="67"/>
  <c r="C10" i="67" s="1"/>
  <c r="G12" i="67"/>
  <c r="G10" i="67" s="1"/>
  <c r="K12" i="67"/>
  <c r="K10" i="67" s="1"/>
  <c r="O12" i="67"/>
  <c r="O10" i="67" s="1"/>
  <c r="S12" i="67"/>
  <c r="S10" i="67" s="1"/>
  <c r="C60" i="67"/>
  <c r="C58" i="67" s="1"/>
  <c r="G60" i="67"/>
  <c r="G58" i="67" s="1"/>
  <c r="K60" i="67"/>
  <c r="K58" i="67" s="1"/>
  <c r="O60" i="67"/>
  <c r="O58" i="67" s="1"/>
  <c r="E37" i="67"/>
  <c r="E35" i="67" s="1"/>
  <c r="I37" i="67"/>
  <c r="I35" i="67" s="1"/>
  <c r="M37" i="67"/>
  <c r="M35" i="67" s="1"/>
  <c r="Q37" i="67"/>
  <c r="Q35" i="67" s="1"/>
  <c r="C65" i="68"/>
  <c r="W52" i="69"/>
  <c r="F65" i="68" s="1"/>
  <c r="X17" i="67"/>
  <c r="X80" i="67" s="1"/>
  <c r="X78" i="67" s="1"/>
  <c r="T17" i="67"/>
  <c r="T15" i="67" s="1"/>
  <c r="P17" i="67"/>
  <c r="P15" i="67" s="1"/>
  <c r="L17" i="67"/>
  <c r="L15" i="67" s="1"/>
  <c r="H17" i="67"/>
  <c r="H15" i="67" s="1"/>
  <c r="D17" i="67"/>
  <c r="D15" i="67" s="1"/>
  <c r="F23" i="67"/>
  <c r="F21" i="67" s="1"/>
  <c r="J23" i="67"/>
  <c r="J21" i="67" s="1"/>
  <c r="N23" i="67"/>
  <c r="N21" i="67" s="1"/>
  <c r="R23" i="67"/>
  <c r="R21" i="67" s="1"/>
  <c r="V21" i="67"/>
  <c r="D12" i="67"/>
  <c r="D10" i="67" s="1"/>
  <c r="H12" i="67"/>
  <c r="H10" i="67" s="1"/>
  <c r="L12" i="67"/>
  <c r="L10" i="67" s="1"/>
  <c r="P12" i="67"/>
  <c r="P10" i="67" s="1"/>
  <c r="T10" i="67"/>
  <c r="D60" i="67"/>
  <c r="D58" i="67" s="1"/>
  <c r="H60" i="67"/>
  <c r="H58" i="67" s="1"/>
  <c r="L60" i="67"/>
  <c r="L58" i="67" s="1"/>
  <c r="P60" i="67"/>
  <c r="P58" i="67" s="1"/>
  <c r="F37" i="67"/>
  <c r="F35" i="67" s="1"/>
  <c r="J37" i="67"/>
  <c r="J35" i="67" s="1"/>
  <c r="N37" i="67"/>
  <c r="N35" i="67" s="1"/>
  <c r="R37" i="67"/>
  <c r="R35" i="67" s="1"/>
  <c r="W17" i="67"/>
  <c r="W15" i="67" s="1"/>
  <c r="S17" i="67"/>
  <c r="S15" i="67" s="1"/>
  <c r="O17" i="67"/>
  <c r="O15" i="67" s="1"/>
  <c r="K17" i="67"/>
  <c r="K15" i="67" s="1"/>
  <c r="G17" i="67"/>
  <c r="G15" i="67" s="1"/>
  <c r="G23" i="67"/>
  <c r="G21" i="67" s="1"/>
  <c r="O23" i="67"/>
  <c r="O21" i="67" s="1"/>
  <c r="S23" i="67"/>
  <c r="S21" i="67" s="1"/>
  <c r="W23" i="67"/>
  <c r="W21" i="67" s="1"/>
  <c r="E12" i="67"/>
  <c r="E10" i="67" s="1"/>
  <c r="I12" i="67"/>
  <c r="I10" i="67" s="1"/>
  <c r="M12" i="67"/>
  <c r="M10" i="67" s="1"/>
  <c r="Q12" i="67"/>
  <c r="Q10" i="67" s="1"/>
  <c r="U10" i="67"/>
  <c r="E60" i="67"/>
  <c r="E58" i="67" s="1"/>
  <c r="I60" i="67"/>
  <c r="I58" i="67" s="1"/>
  <c r="M60" i="67"/>
  <c r="M58" i="67" s="1"/>
  <c r="Q60" i="67"/>
  <c r="Q58" i="67" s="1"/>
  <c r="C37" i="67"/>
  <c r="C35" i="67" s="1"/>
  <c r="G37" i="67"/>
  <c r="G35" i="67" s="1"/>
  <c r="K37" i="67"/>
  <c r="K35" i="67" s="1"/>
  <c r="O37" i="67"/>
  <c r="O35" i="67" s="1"/>
  <c r="S24" i="143"/>
  <c r="S23" i="143"/>
  <c r="S22" i="143"/>
  <c r="S27" i="143"/>
  <c r="S31" i="143"/>
  <c r="S28" i="143"/>
  <c r="S32" i="143"/>
  <c r="M14" i="125"/>
  <c r="M15" i="125"/>
  <c r="M17" i="125"/>
  <c r="O19" i="114"/>
  <c r="O19" i="110"/>
  <c r="D7" i="112"/>
  <c r="D7" i="119"/>
  <c r="E8" i="119" s="1"/>
  <c r="O13" i="110"/>
  <c r="D7" i="124"/>
  <c r="O19" i="117"/>
  <c r="O19" i="119"/>
  <c r="O19" i="121"/>
  <c r="O16" i="124"/>
  <c r="O17" i="124"/>
  <c r="D7" i="109"/>
  <c r="D7" i="115"/>
  <c r="O9" i="124"/>
  <c r="H19" i="118"/>
  <c r="H19" i="120"/>
  <c r="H19" i="112"/>
  <c r="H19" i="122"/>
  <c r="H19" i="111"/>
  <c r="I19" i="111" s="1"/>
  <c r="H19" i="116"/>
  <c r="S16" i="112"/>
  <c r="S12" i="114"/>
  <c r="S18" i="114"/>
  <c r="S15" i="116"/>
  <c r="S16" i="116"/>
  <c r="S11" i="117"/>
  <c r="S14" i="117"/>
  <c r="S17" i="117"/>
  <c r="S10" i="118"/>
  <c r="S11" i="118"/>
  <c r="S12" i="118"/>
  <c r="S15" i="118"/>
  <c r="S12" i="119"/>
  <c r="S15" i="119"/>
  <c r="S11" i="120"/>
  <c r="S12" i="120"/>
  <c r="S15" i="120"/>
  <c r="S18" i="120"/>
  <c r="S8" i="114"/>
  <c r="S17" i="122"/>
  <c r="S13" i="122"/>
  <c r="S10" i="111"/>
  <c r="S14" i="111"/>
  <c r="Q11" i="124"/>
  <c r="Q14" i="124"/>
  <c r="G12" i="111"/>
  <c r="Q11" i="112"/>
  <c r="M19" i="109"/>
  <c r="M11" i="112"/>
  <c r="M12" i="112"/>
  <c r="M8" i="113"/>
  <c r="M13" i="113"/>
  <c r="M14" i="113"/>
  <c r="M16" i="113"/>
  <c r="M17" i="113"/>
  <c r="M10" i="114"/>
  <c r="M11" i="114"/>
  <c r="M12" i="114"/>
  <c r="M9" i="115"/>
  <c r="M15" i="115"/>
  <c r="M15" i="116"/>
  <c r="M19" i="117"/>
  <c r="M9" i="121"/>
  <c r="M10" i="121"/>
  <c r="M14" i="121"/>
  <c r="M15" i="121"/>
  <c r="M18" i="121"/>
  <c r="M10" i="122"/>
  <c r="M11" i="122"/>
  <c r="M10" i="124"/>
  <c r="M12" i="124"/>
  <c r="M16" i="124"/>
  <c r="A8" i="121"/>
  <c r="U40" i="5"/>
  <c r="U44" i="5"/>
  <c r="U42" i="5"/>
  <c r="M19" i="124"/>
  <c r="D19" i="112"/>
  <c r="F19" i="113"/>
  <c r="F19" i="122"/>
  <c r="G65" i="68"/>
  <c r="Z53" i="69"/>
  <c r="AA53" i="69"/>
  <c r="G51" i="68" s="1"/>
  <c r="G49" i="68" s="1"/>
  <c r="AB48" i="69"/>
  <c r="B54" i="68" s="1"/>
  <c r="AC53" i="69"/>
  <c r="G23" i="68" s="1"/>
  <c r="G21" i="68" s="1"/>
  <c r="AE53" i="69"/>
  <c r="G57" i="68" s="1"/>
  <c r="G55" i="68" s="1"/>
  <c r="AF48" i="69"/>
  <c r="B26" i="68" s="1"/>
  <c r="AL48" i="69"/>
  <c r="B43" i="68" s="1"/>
  <c r="P40" i="105"/>
  <c r="AA48" i="69"/>
  <c r="B51" i="68" s="1"/>
  <c r="AB53" i="69"/>
  <c r="G54" i="68" s="1"/>
  <c r="G52" i="68" s="1"/>
  <c r="AC48" i="69"/>
  <c r="B23" i="68" s="1"/>
  <c r="AE48" i="69"/>
  <c r="B57" i="68" s="1"/>
  <c r="AF53" i="69"/>
  <c r="G26" i="68" s="1"/>
  <c r="AL53" i="69"/>
  <c r="G43" i="68" s="1"/>
  <c r="G41" i="68" s="1"/>
  <c r="AG53" i="69"/>
  <c r="G34" i="68" s="1"/>
  <c r="G32" i="68" s="1"/>
  <c r="AH53" i="69"/>
  <c r="G60" i="68" s="1"/>
  <c r="G58" i="68" s="1"/>
  <c r="AI48" i="69"/>
  <c r="B37" i="68" s="1"/>
  <c r="AJ53" i="69"/>
  <c r="G29" i="68" s="1"/>
  <c r="G27" i="68" s="1"/>
  <c r="AK48" i="69"/>
  <c r="B40" i="68" s="1"/>
  <c r="X48" i="69"/>
  <c r="B68" i="68" s="1"/>
  <c r="AD48" i="69"/>
  <c r="B12" i="68" s="1"/>
  <c r="AD53" i="69"/>
  <c r="G12" i="68" s="1"/>
  <c r="G10" i="68" s="1"/>
  <c r="Z48" i="69"/>
  <c r="B20" i="68" s="1"/>
  <c r="W50" i="69"/>
  <c r="E65" i="68"/>
  <c r="B65" i="68"/>
  <c r="H65" i="68"/>
  <c r="S30" i="143"/>
  <c r="S29" i="143"/>
  <c r="Q9" i="125"/>
  <c r="O9" i="125"/>
  <c r="M19" i="125"/>
  <c r="D14" i="112"/>
  <c r="D18" i="109"/>
  <c r="D13" i="109"/>
  <c r="D18" i="113"/>
  <c r="D18" i="117"/>
  <c r="D18" i="121"/>
  <c r="D17" i="113"/>
  <c r="D17" i="117"/>
  <c r="E17" i="117" s="1"/>
  <c r="D17" i="121"/>
  <c r="E17" i="121" s="1"/>
  <c r="D16" i="112"/>
  <c r="D16" i="116"/>
  <c r="D16" i="120"/>
  <c r="D16" i="122"/>
  <c r="D15" i="116"/>
  <c r="D15" i="120"/>
  <c r="D15" i="122"/>
  <c r="D14" i="115"/>
  <c r="D13" i="116"/>
  <c r="D13" i="120"/>
  <c r="D13" i="122"/>
  <c r="O11" i="124"/>
  <c r="O12" i="124"/>
  <c r="O18" i="124"/>
  <c r="D13" i="110"/>
  <c r="D17" i="109"/>
  <c r="D16" i="109"/>
  <c r="D15" i="109"/>
  <c r="E19" i="125"/>
  <c r="D18" i="115"/>
  <c r="D18" i="119"/>
  <c r="D18" i="124"/>
  <c r="D17" i="115"/>
  <c r="D17" i="119"/>
  <c r="D17" i="124"/>
  <c r="D16" i="114"/>
  <c r="E17" i="114" s="1"/>
  <c r="D16" i="118"/>
  <c r="E17" i="118" s="1"/>
  <c r="D16" i="123"/>
  <c r="D15" i="114"/>
  <c r="D15" i="118"/>
  <c r="D15" i="123"/>
  <c r="D14" i="124"/>
  <c r="D13" i="114"/>
  <c r="D13" i="118"/>
  <c r="D13" i="123"/>
  <c r="E16" i="125"/>
  <c r="O15" i="109"/>
  <c r="O14" i="124"/>
  <c r="D17" i="111"/>
  <c r="D13" i="111"/>
  <c r="D18" i="110"/>
  <c r="D16" i="110"/>
  <c r="D15" i="110"/>
  <c r="D14" i="110"/>
  <c r="D18" i="112"/>
  <c r="D18" i="116"/>
  <c r="D18" i="120"/>
  <c r="D17" i="112"/>
  <c r="E17" i="112" s="1"/>
  <c r="D17" i="116"/>
  <c r="D17" i="120"/>
  <c r="D17" i="122"/>
  <c r="D16" i="115"/>
  <c r="D16" i="119"/>
  <c r="D15" i="115"/>
  <c r="D15" i="119"/>
  <c r="D15" i="124"/>
  <c r="D13" i="115"/>
  <c r="D13" i="119"/>
  <c r="E15" i="125"/>
  <c r="E14" i="125"/>
  <c r="O12" i="112"/>
  <c r="O16" i="112"/>
  <c r="O11" i="113"/>
  <c r="O12" i="113"/>
  <c r="O11" i="114"/>
  <c r="O9" i="115"/>
  <c r="O10" i="115"/>
  <c r="O14" i="115"/>
  <c r="O9" i="116"/>
  <c r="O10" i="116"/>
  <c r="O14" i="116"/>
  <c r="O8" i="117"/>
  <c r="O8" i="120"/>
  <c r="O12" i="120"/>
  <c r="O8" i="121"/>
  <c r="S13" i="118"/>
  <c r="S14" i="118"/>
  <c r="H9" i="110"/>
  <c r="H12" i="123"/>
  <c r="I13" i="123" s="1"/>
  <c r="H10" i="113"/>
  <c r="H10" i="117"/>
  <c r="I10" i="117" s="1"/>
  <c r="H10" i="121"/>
  <c r="H9" i="113"/>
  <c r="H9" i="121"/>
  <c r="H8" i="115"/>
  <c r="I8" i="115" s="1"/>
  <c r="S18" i="111"/>
  <c r="S14" i="109"/>
  <c r="S8" i="110"/>
  <c r="S10" i="110"/>
  <c r="S11" i="110"/>
  <c r="S13" i="110"/>
  <c r="S16" i="110"/>
  <c r="S18" i="122"/>
  <c r="S19" i="122"/>
  <c r="S12" i="124"/>
  <c r="H10" i="111"/>
  <c r="H9" i="111"/>
  <c r="H10" i="109"/>
  <c r="H11" i="115"/>
  <c r="H10" i="114"/>
  <c r="H10" i="118"/>
  <c r="H10" i="123"/>
  <c r="H9" i="115"/>
  <c r="H9" i="124"/>
  <c r="I10" i="124" s="1"/>
  <c r="I12" i="125"/>
  <c r="S10" i="112"/>
  <c r="S14" i="113"/>
  <c r="S15" i="113"/>
  <c r="S16" i="113"/>
  <c r="S17" i="113"/>
  <c r="S10" i="114"/>
  <c r="S11" i="114"/>
  <c r="S13" i="114"/>
  <c r="S15" i="114"/>
  <c r="S16" i="114"/>
  <c r="S17" i="114"/>
  <c r="S13" i="115"/>
  <c r="S15" i="115"/>
  <c r="S18" i="115"/>
  <c r="S9" i="118"/>
  <c r="S8" i="118"/>
  <c r="S16" i="118"/>
  <c r="I14" i="123"/>
  <c r="H12" i="118"/>
  <c r="H11" i="124"/>
  <c r="I11" i="124" s="1"/>
  <c r="H10" i="116"/>
  <c r="H10" i="120"/>
  <c r="S11" i="124"/>
  <c r="S15" i="124"/>
  <c r="F19" i="117"/>
  <c r="Q12" i="113"/>
  <c r="Q13" i="113"/>
  <c r="Q14" i="122"/>
  <c r="Q18" i="116"/>
  <c r="Q12" i="124"/>
  <c r="Q13" i="109"/>
  <c r="Q17" i="109"/>
  <c r="Q10" i="124"/>
  <c r="Q10" i="111"/>
  <c r="Q11" i="111"/>
  <c r="Q12" i="111"/>
  <c r="Q14" i="111"/>
  <c r="Q15" i="111"/>
  <c r="Q16" i="111"/>
  <c r="Q18" i="111"/>
  <c r="Q13" i="124"/>
  <c r="C12" i="122"/>
  <c r="M11" i="121"/>
  <c r="M13" i="121"/>
  <c r="M16" i="121"/>
  <c r="M17" i="121"/>
  <c r="M12" i="122"/>
  <c r="M19" i="121"/>
  <c r="B7" i="112"/>
  <c r="C8" i="112" s="1"/>
  <c r="B12" i="111"/>
  <c r="C12" i="111" s="1"/>
  <c r="B10" i="110"/>
  <c r="B11" i="118"/>
  <c r="B10" i="116"/>
  <c r="C10" i="116" s="1"/>
  <c r="B10" i="120"/>
  <c r="B10" i="122"/>
  <c r="C10" i="122" s="1"/>
  <c r="C7" i="118"/>
  <c r="M10" i="120"/>
  <c r="M11" i="120"/>
  <c r="M12" i="120"/>
  <c r="M8" i="124"/>
  <c r="M11" i="124"/>
  <c r="M13" i="124"/>
  <c r="C11" i="122"/>
  <c r="M15" i="113"/>
  <c r="M12" i="121"/>
  <c r="B11" i="110"/>
  <c r="B10" i="109"/>
  <c r="C10" i="109" s="1"/>
  <c r="C15" i="122"/>
  <c r="B11" i="120"/>
  <c r="B10" i="113"/>
  <c r="B10" i="117"/>
  <c r="B10" i="121"/>
  <c r="B11" i="112"/>
  <c r="C11" i="112" s="1"/>
  <c r="B11" i="109"/>
  <c r="C14" i="120"/>
  <c r="B11" i="114"/>
  <c r="B11" i="123"/>
  <c r="B10" i="114"/>
  <c r="B10" i="118"/>
  <c r="B10" i="123"/>
  <c r="M10" i="116"/>
  <c r="M9" i="124"/>
  <c r="A11" i="111"/>
  <c r="A11" i="110"/>
  <c r="A12" i="117"/>
  <c r="A11" i="114"/>
  <c r="A11" i="118"/>
  <c r="A11" i="122"/>
  <c r="A12" i="109"/>
  <c r="A11" i="112"/>
  <c r="A11" i="116"/>
  <c r="A11" i="120"/>
  <c r="A11" i="124"/>
  <c r="A11" i="109"/>
  <c r="A12" i="113"/>
  <c r="A11" i="113"/>
  <c r="A11" i="117"/>
  <c r="A11" i="121"/>
  <c r="U43" i="5"/>
  <c r="U36" i="5"/>
  <c r="P40" i="107"/>
  <c r="N39" i="104"/>
  <c r="BE34" i="33"/>
  <c r="F19" i="114"/>
  <c r="F19" i="118"/>
  <c r="F19" i="123"/>
  <c r="F19" i="111"/>
  <c r="F19" i="115"/>
  <c r="F19" i="119"/>
  <c r="F19" i="124"/>
  <c r="F19" i="109"/>
  <c r="F19" i="112"/>
  <c r="F19" i="116"/>
  <c r="G19" i="116" s="1"/>
  <c r="F19" i="120"/>
  <c r="O40" i="97"/>
  <c r="Q39" i="93"/>
  <c r="P40" i="96"/>
  <c r="P39" i="101"/>
  <c r="Q40" i="106"/>
  <c r="N39" i="107"/>
  <c r="Q39" i="70"/>
  <c r="P39" i="96"/>
  <c r="P40" i="101"/>
  <c r="AC54" i="69"/>
  <c r="H23" i="68" s="1"/>
  <c r="H21" i="68" s="1"/>
  <c r="R8" i="102"/>
  <c r="R36" i="92"/>
  <c r="AL54" i="69"/>
  <c r="H43" i="68" s="1"/>
  <c r="H41" i="68" s="1"/>
  <c r="Q40" i="93"/>
  <c r="AE49" i="69"/>
  <c r="C57" i="68" s="1"/>
  <c r="C55" i="68" s="1"/>
  <c r="AH51" i="69"/>
  <c r="E60" i="68" s="1"/>
  <c r="E58" i="68" s="1"/>
  <c r="N40" i="101"/>
  <c r="M40" i="105"/>
  <c r="Z51" i="69"/>
  <c r="Z54" i="69"/>
  <c r="AE50" i="69"/>
  <c r="D57" i="68" s="1"/>
  <c r="D55" i="68" s="1"/>
  <c r="I26" i="105"/>
  <c r="E34" i="143"/>
  <c r="C34" i="143"/>
  <c r="P34" i="143"/>
  <c r="F34" i="143"/>
  <c r="J34" i="143"/>
  <c r="O13" i="125"/>
  <c r="O15" i="125"/>
  <c r="Q16" i="125"/>
  <c r="Q18" i="125"/>
  <c r="M16" i="125"/>
  <c r="D19" i="122"/>
  <c r="D19" i="111"/>
  <c r="D19" i="116"/>
  <c r="D11" i="112"/>
  <c r="O13" i="112"/>
  <c r="O14" i="112"/>
  <c r="O9" i="114"/>
  <c r="O7" i="121"/>
  <c r="O15" i="124"/>
  <c r="O15" i="122"/>
  <c r="D12" i="111"/>
  <c r="D8" i="111"/>
  <c r="D11" i="110"/>
  <c r="D12" i="109"/>
  <c r="D12" i="113"/>
  <c r="D12" i="117"/>
  <c r="D12" i="121"/>
  <c r="D11" i="113"/>
  <c r="D11" i="117"/>
  <c r="D11" i="121"/>
  <c r="D8" i="116"/>
  <c r="D8" i="120"/>
  <c r="D8" i="122"/>
  <c r="E11" i="125"/>
  <c r="O18" i="109"/>
  <c r="O10" i="111"/>
  <c r="O11" i="111"/>
  <c r="O12" i="111"/>
  <c r="O14" i="111"/>
  <c r="O15" i="111"/>
  <c r="O16" i="111"/>
  <c r="O18" i="111"/>
  <c r="O19" i="111"/>
  <c r="O18" i="123"/>
  <c r="O11" i="122"/>
  <c r="D8" i="112"/>
  <c r="D8" i="109"/>
  <c r="D12" i="114"/>
  <c r="D12" i="118"/>
  <c r="D11" i="114"/>
  <c r="D11" i="118"/>
  <c r="D8" i="113"/>
  <c r="D8" i="117"/>
  <c r="O8" i="122"/>
  <c r="O8" i="124"/>
  <c r="H19" i="109"/>
  <c r="I19" i="109" s="1"/>
  <c r="I19" i="125"/>
  <c r="H19" i="114"/>
  <c r="I19" i="114" s="1"/>
  <c r="H19" i="119"/>
  <c r="H19" i="124"/>
  <c r="I19" i="124" s="1"/>
  <c r="H19" i="113"/>
  <c r="H19" i="117"/>
  <c r="I7" i="112"/>
  <c r="I7" i="118"/>
  <c r="S19" i="115"/>
  <c r="I17" i="116"/>
  <c r="H8" i="111"/>
  <c r="I8" i="111" s="1"/>
  <c r="H12" i="115"/>
  <c r="I13" i="115" s="1"/>
  <c r="H12" i="119"/>
  <c r="I13" i="119" s="1"/>
  <c r="H12" i="124"/>
  <c r="I13" i="124" s="1"/>
  <c r="H11" i="116"/>
  <c r="H11" i="120"/>
  <c r="H11" i="122"/>
  <c r="H8" i="116"/>
  <c r="I8" i="116" s="1"/>
  <c r="H8" i="120"/>
  <c r="H8" i="124"/>
  <c r="I8" i="124" s="1"/>
  <c r="S17" i="110"/>
  <c r="S18" i="113"/>
  <c r="I8" i="125"/>
  <c r="S10" i="116"/>
  <c r="S16" i="120"/>
  <c r="H12" i="111"/>
  <c r="H11" i="111"/>
  <c r="H11" i="110"/>
  <c r="H11" i="109"/>
  <c r="H12" i="116"/>
  <c r="H12" i="120"/>
  <c r="H12" i="122"/>
  <c r="H11" i="113"/>
  <c r="H11" i="117"/>
  <c r="H11" i="121"/>
  <c r="H8" i="113"/>
  <c r="H8" i="117"/>
  <c r="I13" i="125"/>
  <c r="S17" i="116"/>
  <c r="S11" i="123"/>
  <c r="S8" i="115"/>
  <c r="H12" i="112"/>
  <c r="H8" i="112"/>
  <c r="H12" i="110"/>
  <c r="H8" i="110"/>
  <c r="H12" i="109"/>
  <c r="H8" i="109"/>
  <c r="H12" i="113"/>
  <c r="H12" i="117"/>
  <c r="H11" i="114"/>
  <c r="H11" i="118"/>
  <c r="H11" i="123"/>
  <c r="H8" i="114"/>
  <c r="H8" i="118"/>
  <c r="H8" i="121"/>
  <c r="I11" i="125"/>
  <c r="S17" i="112"/>
  <c r="S11" i="112"/>
  <c r="Q19" i="122"/>
  <c r="F10" i="120"/>
  <c r="G8" i="125"/>
  <c r="Q14" i="113"/>
  <c r="Q8" i="123"/>
  <c r="Q18" i="124"/>
  <c r="F10" i="114"/>
  <c r="F10" i="123"/>
  <c r="G11" i="123" s="1"/>
  <c r="Q19" i="111"/>
  <c r="Q18" i="122"/>
  <c r="Q8" i="114"/>
  <c r="Q12" i="115"/>
  <c r="Q19" i="118"/>
  <c r="Q15" i="122"/>
  <c r="G17" i="122"/>
  <c r="G16" i="119"/>
  <c r="F10" i="116"/>
  <c r="G11" i="116" s="1"/>
  <c r="F10" i="122"/>
  <c r="G17" i="125"/>
  <c r="Q12" i="110"/>
  <c r="Q13" i="110"/>
  <c r="Q14" i="110"/>
  <c r="Q15" i="116"/>
  <c r="Q17" i="124"/>
  <c r="B12" i="110"/>
  <c r="B7" i="110"/>
  <c r="B12" i="116"/>
  <c r="B8" i="114"/>
  <c r="B8" i="118"/>
  <c r="B8" i="123"/>
  <c r="C9" i="123" s="1"/>
  <c r="B7" i="116"/>
  <c r="C7" i="115"/>
  <c r="C9" i="125"/>
  <c r="M10" i="109"/>
  <c r="M9" i="111"/>
  <c r="M15" i="124"/>
  <c r="M17" i="124"/>
  <c r="M16" i="120"/>
  <c r="C16" i="118"/>
  <c r="B12" i="120"/>
  <c r="B8" i="116"/>
  <c r="C9" i="116" s="1"/>
  <c r="B8" i="120"/>
  <c r="B8" i="122"/>
  <c r="C9" i="122" s="1"/>
  <c r="B7" i="119"/>
  <c r="C8" i="119" s="1"/>
  <c r="B7" i="121"/>
  <c r="C7" i="123"/>
  <c r="M8" i="114"/>
  <c r="M17" i="114"/>
  <c r="M19" i="114"/>
  <c r="M14" i="115"/>
  <c r="B8" i="111"/>
  <c r="B7" i="111"/>
  <c r="B8" i="109"/>
  <c r="B7" i="109"/>
  <c r="B8" i="113"/>
  <c r="B8" i="117"/>
  <c r="C8" i="117" s="1"/>
  <c r="B7" i="113"/>
  <c r="B7" i="123"/>
  <c r="M15" i="112"/>
  <c r="M16" i="112"/>
  <c r="M9" i="123"/>
  <c r="A12" i="110"/>
  <c r="A8" i="110"/>
  <c r="A18" i="113"/>
  <c r="A17" i="113"/>
  <c r="A17" i="117"/>
  <c r="A17" i="121"/>
  <c r="A12" i="112"/>
  <c r="A12" i="116"/>
  <c r="A12" i="120"/>
  <c r="A12" i="124"/>
  <c r="A8" i="117"/>
  <c r="K17" i="125"/>
  <c r="K17" i="118" s="1"/>
  <c r="A17" i="109"/>
  <c r="A18" i="121"/>
  <c r="A17" i="115"/>
  <c r="A17" i="119"/>
  <c r="A17" i="123"/>
  <c r="A12" i="114"/>
  <c r="A12" i="118"/>
  <c r="A12" i="122"/>
  <c r="A17" i="111"/>
  <c r="A12" i="111"/>
  <c r="A17" i="112"/>
  <c r="A17" i="116"/>
  <c r="A17" i="120"/>
  <c r="A12" i="115"/>
  <c r="A12" i="119"/>
  <c r="A12" i="123"/>
  <c r="A8" i="113"/>
  <c r="A7" i="112"/>
  <c r="A7" i="113"/>
  <c r="A7" i="121"/>
  <c r="G55" i="69"/>
  <c r="S16" i="33"/>
  <c r="S10" i="33"/>
  <c r="A45" i="5"/>
  <c r="U60" i="5" s="1"/>
  <c r="R36" i="104"/>
  <c r="R32" i="92"/>
  <c r="R28" i="92"/>
  <c r="R24" i="92"/>
  <c r="R20" i="92"/>
  <c r="R16" i="92"/>
  <c r="R12" i="92"/>
  <c r="O40" i="93"/>
  <c r="N39" i="96"/>
  <c r="AG51" i="69"/>
  <c r="E34" i="68" s="1"/>
  <c r="E32" i="68" s="1"/>
  <c r="AC52" i="69"/>
  <c r="F23" i="68" s="1"/>
  <c r="F21" i="68" s="1"/>
  <c r="AC49" i="69"/>
  <c r="C23" i="68" s="1"/>
  <c r="AC50" i="69"/>
  <c r="D23" i="68" s="1"/>
  <c r="D21" i="68" s="1"/>
  <c r="AD54" i="69"/>
  <c r="H12" i="68" s="1"/>
  <c r="H10" i="68" s="1"/>
  <c r="AD51" i="69"/>
  <c r="E12" i="68" s="1"/>
  <c r="E10" i="68" s="1"/>
  <c r="AE54" i="69"/>
  <c r="H57" i="68" s="1"/>
  <c r="H55" i="68" s="1"/>
  <c r="AG49" i="69"/>
  <c r="C34" i="68" s="1"/>
  <c r="C32" i="68" s="1"/>
  <c r="AH49" i="69"/>
  <c r="C60" i="68" s="1"/>
  <c r="C58" i="68" s="1"/>
  <c r="AI54" i="69"/>
  <c r="H37" i="68" s="1"/>
  <c r="H35" i="68" s="1"/>
  <c r="AI51" i="69"/>
  <c r="E37" i="68" s="1"/>
  <c r="E35" i="68" s="1"/>
  <c r="AI52" i="69"/>
  <c r="F37" i="68" s="1"/>
  <c r="F35" i="68" s="1"/>
  <c r="C39" i="103"/>
  <c r="O39" i="93"/>
  <c r="AC51" i="69"/>
  <c r="E23" i="68" s="1"/>
  <c r="E21" i="68" s="1"/>
  <c r="AD50" i="69"/>
  <c r="D12" i="68" s="1"/>
  <c r="AH52" i="69"/>
  <c r="F60" i="68" s="1"/>
  <c r="F58" i="68" s="1"/>
  <c r="P39" i="92"/>
  <c r="M40" i="96"/>
  <c r="N40" i="96"/>
  <c r="Q40" i="97"/>
  <c r="N39" i="101"/>
  <c r="I16" i="106"/>
  <c r="O40" i="106"/>
  <c r="I26" i="107"/>
  <c r="R8" i="107"/>
  <c r="P39" i="107"/>
  <c r="R37" i="92"/>
  <c r="R33" i="92"/>
  <c r="R29" i="92"/>
  <c r="R25" i="92"/>
  <c r="AA51" i="69"/>
  <c r="E51" i="68" s="1"/>
  <c r="E49" i="68" s="1"/>
  <c r="G39" i="101"/>
  <c r="R19" i="102"/>
  <c r="R22" i="102"/>
  <c r="I20" i="103"/>
  <c r="R10" i="104"/>
  <c r="I20" i="104"/>
  <c r="R29" i="104"/>
  <c r="I16" i="105"/>
  <c r="I20" i="105"/>
  <c r="I25" i="105"/>
  <c r="I29" i="105"/>
  <c r="I32" i="105"/>
  <c r="I35" i="105"/>
  <c r="P39" i="105"/>
  <c r="P39" i="102"/>
  <c r="O39" i="106"/>
  <c r="Q39" i="97"/>
  <c r="P40" i="92"/>
  <c r="M40" i="95"/>
  <c r="E39" i="100"/>
  <c r="I12" i="102"/>
  <c r="D40" i="103"/>
  <c r="I30" i="103"/>
  <c r="I24" i="105"/>
  <c r="I27" i="105"/>
  <c r="I28" i="105"/>
  <c r="R21" i="92"/>
  <c r="R17" i="92"/>
  <c r="R13" i="92"/>
  <c r="P39" i="70"/>
  <c r="C39" i="101"/>
  <c r="G40" i="101"/>
  <c r="E39" i="101"/>
  <c r="I32" i="101"/>
  <c r="F40" i="102"/>
  <c r="R37" i="102"/>
  <c r="I12" i="103"/>
  <c r="Q40" i="103"/>
  <c r="C40" i="104"/>
  <c r="R24" i="104"/>
  <c r="R27" i="104"/>
  <c r="R31" i="104"/>
  <c r="R33" i="104"/>
  <c r="R34" i="104"/>
  <c r="R38" i="104"/>
  <c r="D40" i="105"/>
  <c r="I18" i="105"/>
  <c r="P40" i="94"/>
  <c r="O40" i="102"/>
  <c r="I30" i="102"/>
  <c r="D40" i="104"/>
  <c r="R13" i="104"/>
  <c r="R14" i="104"/>
  <c r="R17" i="104"/>
  <c r="I22" i="104"/>
  <c r="R10" i="105"/>
  <c r="Q15" i="110"/>
  <c r="Q13" i="112"/>
  <c r="Q12" i="112"/>
  <c r="S12" i="115"/>
  <c r="D34" i="143"/>
  <c r="C17" i="124"/>
  <c r="Q40" i="104"/>
  <c r="F8" i="111"/>
  <c r="B9" i="110"/>
  <c r="D19" i="109"/>
  <c r="F18" i="118"/>
  <c r="F18" i="114"/>
  <c r="F18" i="121"/>
  <c r="F17" i="113"/>
  <c r="F17" i="117"/>
  <c r="G17" i="117" s="1"/>
  <c r="F17" i="121"/>
  <c r="D14" i="113"/>
  <c r="D14" i="116"/>
  <c r="E14" i="116" s="1"/>
  <c r="D14" i="120"/>
  <c r="D14" i="122"/>
  <c r="B9" i="118"/>
  <c r="F8" i="115"/>
  <c r="G8" i="115" s="1"/>
  <c r="F8" i="121"/>
  <c r="F8" i="122"/>
  <c r="D19" i="113"/>
  <c r="D19" i="117"/>
  <c r="D19" i="123"/>
  <c r="A37" i="5"/>
  <c r="U52" i="5" s="1"/>
  <c r="D40" i="101"/>
  <c r="I30" i="101"/>
  <c r="M40" i="102"/>
  <c r="Q40" i="102"/>
  <c r="R14" i="102"/>
  <c r="I22" i="102"/>
  <c r="P40" i="103"/>
  <c r="G39" i="103"/>
  <c r="O40" i="103"/>
  <c r="I14" i="103"/>
  <c r="R19" i="103"/>
  <c r="R22" i="103"/>
  <c r="R25" i="103"/>
  <c r="R33" i="103"/>
  <c r="R35" i="103"/>
  <c r="F40" i="104"/>
  <c r="R8" i="104"/>
  <c r="R9" i="104"/>
  <c r="R11" i="104"/>
  <c r="E40" i="104"/>
  <c r="R16" i="104"/>
  <c r="R18" i="104"/>
  <c r="R21" i="104"/>
  <c r="I24" i="104"/>
  <c r="I28" i="104"/>
  <c r="I31" i="104"/>
  <c r="I32" i="104"/>
  <c r="I34" i="104"/>
  <c r="I36" i="104"/>
  <c r="M9" i="114"/>
  <c r="S11" i="116"/>
  <c r="S13" i="116"/>
  <c r="S14" i="116"/>
  <c r="S17" i="118"/>
  <c r="S18" i="118"/>
  <c r="O9" i="120"/>
  <c r="S12" i="123"/>
  <c r="Q19" i="123"/>
  <c r="S18" i="124"/>
  <c r="S19" i="124"/>
  <c r="N18" i="33"/>
  <c r="Q8" i="110"/>
  <c r="S9" i="115"/>
  <c r="D14" i="111"/>
  <c r="F18" i="110"/>
  <c r="F17" i="110"/>
  <c r="I14" i="110"/>
  <c r="D14" i="109"/>
  <c r="F8" i="109"/>
  <c r="G8" i="109" s="1"/>
  <c r="F18" i="112"/>
  <c r="G18" i="112" s="1"/>
  <c r="F18" i="117"/>
  <c r="F18" i="123"/>
  <c r="I17" i="112"/>
  <c r="F17" i="114"/>
  <c r="G17" i="114" s="1"/>
  <c r="F17" i="118"/>
  <c r="F17" i="123"/>
  <c r="I15" i="122"/>
  <c r="D14" i="117"/>
  <c r="D14" i="121"/>
  <c r="B9" i="120"/>
  <c r="C9" i="120" s="1"/>
  <c r="F8" i="113"/>
  <c r="F8" i="116"/>
  <c r="F8" i="119"/>
  <c r="G8" i="119" s="1"/>
  <c r="F8" i="123"/>
  <c r="D19" i="114"/>
  <c r="D19" i="119"/>
  <c r="D19" i="124"/>
  <c r="E19" i="124" s="1"/>
  <c r="G18" i="125"/>
  <c r="G9" i="125"/>
  <c r="Q16" i="116"/>
  <c r="A35" i="5"/>
  <c r="U50" i="5" s="1"/>
  <c r="I8" i="105"/>
  <c r="I10" i="105"/>
  <c r="S8" i="111"/>
  <c r="S7" i="111"/>
  <c r="M9" i="113"/>
  <c r="M10" i="113"/>
  <c r="Q16" i="113"/>
  <c r="O17" i="114"/>
  <c r="O18" i="114"/>
  <c r="S19" i="116"/>
  <c r="M13" i="119"/>
  <c r="M15" i="119"/>
  <c r="M17" i="119"/>
  <c r="M19" i="119"/>
  <c r="Q18" i="120"/>
  <c r="Q17" i="120"/>
  <c r="O19" i="120"/>
  <c r="O18" i="120"/>
  <c r="O10" i="122"/>
  <c r="H55" i="69"/>
  <c r="C22" i="68"/>
  <c r="J22" i="68" s="1"/>
  <c r="I55" i="69"/>
  <c r="B9" i="112"/>
  <c r="F8" i="112"/>
  <c r="F18" i="111"/>
  <c r="F17" i="111"/>
  <c r="B9" i="111"/>
  <c r="D19" i="110"/>
  <c r="E19" i="110" s="1"/>
  <c r="F8" i="110"/>
  <c r="G8" i="110" s="1"/>
  <c r="F18" i="109"/>
  <c r="F17" i="109"/>
  <c r="G19" i="125"/>
  <c r="F18" i="115"/>
  <c r="F18" i="119"/>
  <c r="E18" i="114"/>
  <c r="F17" i="115"/>
  <c r="G17" i="115" s="1"/>
  <c r="F17" i="119"/>
  <c r="G17" i="119" s="1"/>
  <c r="F17" i="124"/>
  <c r="D14" i="114"/>
  <c r="D14" i="118"/>
  <c r="E15" i="118" s="1"/>
  <c r="B9" i="114"/>
  <c r="F8" i="117"/>
  <c r="G8" i="117" s="1"/>
  <c r="F8" i="120"/>
  <c r="G8" i="120" s="1"/>
  <c r="D19" i="118"/>
  <c r="E19" i="118" s="1"/>
  <c r="D19" i="115"/>
  <c r="D19" i="120"/>
  <c r="I8" i="94"/>
  <c r="R9" i="99"/>
  <c r="D40" i="100"/>
  <c r="D40" i="102"/>
  <c r="P40" i="102"/>
  <c r="C39" i="102"/>
  <c r="G39" i="102"/>
  <c r="R29" i="102"/>
  <c r="R33" i="102"/>
  <c r="F40" i="103"/>
  <c r="R8" i="103"/>
  <c r="E39" i="103"/>
  <c r="M40" i="103"/>
  <c r="R14" i="103"/>
  <c r="I28" i="103"/>
  <c r="I36" i="103"/>
  <c r="P39" i="104"/>
  <c r="C39" i="104"/>
  <c r="G39" i="104"/>
  <c r="O40" i="104"/>
  <c r="I14" i="104"/>
  <c r="R25" i="104"/>
  <c r="R30" i="104"/>
  <c r="R37" i="104"/>
  <c r="AM66" i="33"/>
  <c r="M55" i="69"/>
  <c r="Z52" i="69"/>
  <c r="AA54" i="69"/>
  <c r="H51" i="68" s="1"/>
  <c r="H49" i="68" s="1"/>
  <c r="M12" i="125"/>
  <c r="Q13" i="125"/>
  <c r="Q19" i="125"/>
  <c r="M11" i="109"/>
  <c r="Q12" i="109"/>
  <c r="Q14" i="109"/>
  <c r="O11" i="112"/>
  <c r="O18" i="112"/>
  <c r="M8" i="115"/>
  <c r="M10" i="115"/>
  <c r="M11" i="115"/>
  <c r="M12" i="115"/>
  <c r="Q13" i="115"/>
  <c r="M16" i="115"/>
  <c r="M17" i="115"/>
  <c r="M18" i="115"/>
  <c r="S8" i="116"/>
  <c r="M13" i="116"/>
  <c r="M14" i="116"/>
  <c r="Q8" i="117"/>
  <c r="O8" i="118"/>
  <c r="O14" i="118"/>
  <c r="O16" i="118"/>
  <c r="M19" i="118"/>
  <c r="S19" i="118"/>
  <c r="O11" i="119"/>
  <c r="O12" i="119"/>
  <c r="O15" i="119"/>
  <c r="O16" i="119"/>
  <c r="Q15" i="120"/>
  <c r="M17" i="120"/>
  <c r="Q19" i="120"/>
  <c r="S19" i="121"/>
  <c r="M12" i="123"/>
  <c r="S18" i="123"/>
  <c r="S19" i="123"/>
  <c r="L55" i="69"/>
  <c r="R55" i="69"/>
  <c r="I34" i="143"/>
  <c r="M34" i="143"/>
  <c r="Q34" i="143"/>
  <c r="I12" i="105"/>
  <c r="N40" i="105"/>
  <c r="I33" i="105"/>
  <c r="I34" i="105"/>
  <c r="I37" i="105"/>
  <c r="I38" i="105"/>
  <c r="O11" i="125"/>
  <c r="O12" i="125"/>
  <c r="Q14" i="125"/>
  <c r="S12" i="109"/>
  <c r="S13" i="109"/>
  <c r="Q18" i="109"/>
  <c r="M17" i="110"/>
  <c r="Q18" i="110"/>
  <c r="S9" i="112"/>
  <c r="Q19" i="112"/>
  <c r="Q8" i="113"/>
  <c r="Q10" i="113"/>
  <c r="M13" i="114"/>
  <c r="Q14" i="115"/>
  <c r="Q15" i="115"/>
  <c r="O16" i="115"/>
  <c r="O19" i="115"/>
  <c r="Q9" i="116"/>
  <c r="O13" i="116"/>
  <c r="Q8" i="118"/>
  <c r="Q11" i="118"/>
  <c r="Q14" i="118"/>
  <c r="Q15" i="118"/>
  <c r="Q8" i="119"/>
  <c r="Q9" i="119"/>
  <c r="Q11" i="119"/>
  <c r="Q12" i="119"/>
  <c r="Q14" i="119"/>
  <c r="Q15" i="119"/>
  <c r="Q16" i="119"/>
  <c r="S8" i="120"/>
  <c r="S17" i="120"/>
  <c r="S19" i="120"/>
  <c r="O19" i="122"/>
  <c r="O14" i="123"/>
  <c r="M19" i="123"/>
  <c r="S6" i="33"/>
  <c r="S7" i="33"/>
  <c r="S8" i="33"/>
  <c r="S9" i="33"/>
  <c r="S11" i="33"/>
  <c r="S12" i="33"/>
  <c r="S14" i="33"/>
  <c r="S15" i="33"/>
  <c r="N34" i="143"/>
  <c r="O10" i="125"/>
  <c r="Q11" i="125"/>
  <c r="Q12" i="125"/>
  <c r="Q17" i="125"/>
  <c r="O17" i="125"/>
  <c r="Q10" i="109"/>
  <c r="O12" i="109"/>
  <c r="S17" i="109"/>
  <c r="O10" i="110"/>
  <c r="O15" i="110"/>
  <c r="O17" i="110"/>
  <c r="S19" i="110"/>
  <c r="M10" i="111"/>
  <c r="M12" i="111"/>
  <c r="M15" i="111"/>
  <c r="M17" i="111"/>
  <c r="M8" i="112"/>
  <c r="S19" i="112"/>
  <c r="S9" i="113"/>
  <c r="O19" i="113"/>
  <c r="O12" i="114"/>
  <c r="O16" i="114"/>
  <c r="M18" i="114"/>
  <c r="S19" i="114"/>
  <c r="Q8" i="115"/>
  <c r="Q11" i="115"/>
  <c r="S14" i="115"/>
  <c r="M8" i="116"/>
  <c r="Q11" i="116"/>
  <c r="Q12" i="116"/>
  <c r="M16" i="116"/>
  <c r="Q19" i="116"/>
  <c r="M8" i="117"/>
  <c r="S9" i="119"/>
  <c r="S11" i="119"/>
  <c r="S14" i="119"/>
  <c r="S17" i="119"/>
  <c r="M15" i="120"/>
  <c r="Q16" i="120"/>
  <c r="O8" i="123"/>
  <c r="M10" i="123"/>
  <c r="L18" i="33"/>
  <c r="P18" i="33"/>
  <c r="C18" i="33"/>
  <c r="J55" i="69"/>
  <c r="Y54" i="69"/>
  <c r="H17" i="68" s="1"/>
  <c r="H15" i="68" s="1"/>
  <c r="Y49" i="69"/>
  <c r="C17" i="68" s="1"/>
  <c r="Y50" i="69"/>
  <c r="D17" i="68" s="1"/>
  <c r="D15" i="68" s="1"/>
  <c r="G17" i="68"/>
  <c r="G15" i="68" s="1"/>
  <c r="B17" i="68"/>
  <c r="X54" i="69"/>
  <c r="H68" i="68" s="1"/>
  <c r="H66" i="68" s="1"/>
  <c r="X50" i="69"/>
  <c r="D68" i="68" s="1"/>
  <c r="D66" i="68" s="1"/>
  <c r="R38" i="92"/>
  <c r="R34" i="92"/>
  <c r="R30" i="92"/>
  <c r="R26" i="92"/>
  <c r="R22" i="92"/>
  <c r="R18" i="92"/>
  <c r="R14" i="92"/>
  <c r="R35" i="92"/>
  <c r="R31" i="92"/>
  <c r="R27" i="92"/>
  <c r="R23" i="92"/>
  <c r="R19" i="92"/>
  <c r="R15" i="92"/>
  <c r="R11" i="92"/>
  <c r="R9" i="92"/>
  <c r="N40" i="92"/>
  <c r="R37" i="93"/>
  <c r="R33" i="93"/>
  <c r="R29" i="93"/>
  <c r="R25" i="93"/>
  <c r="R21" i="93"/>
  <c r="R17" i="93"/>
  <c r="R13" i="93"/>
  <c r="I36" i="92"/>
  <c r="I32" i="92"/>
  <c r="I28" i="92"/>
  <c r="I24" i="92"/>
  <c r="I20" i="92"/>
  <c r="I16" i="92"/>
  <c r="I35" i="92"/>
  <c r="I31" i="92"/>
  <c r="I27" i="92"/>
  <c r="I38" i="95"/>
  <c r="I34" i="95"/>
  <c r="I30" i="95"/>
  <c r="I26" i="95"/>
  <c r="I22" i="95"/>
  <c r="I18" i="95"/>
  <c r="I14" i="95"/>
  <c r="I37" i="95"/>
  <c r="R36" i="96"/>
  <c r="R32" i="96"/>
  <c r="R28" i="96"/>
  <c r="R24" i="96"/>
  <c r="R20" i="96"/>
  <c r="R16" i="96"/>
  <c r="R37" i="96"/>
  <c r="R35" i="96"/>
  <c r="R33" i="96"/>
  <c r="R31" i="96"/>
  <c r="R29" i="96"/>
  <c r="R27" i="96"/>
  <c r="R25" i="96"/>
  <c r="R23" i="96"/>
  <c r="I38" i="99"/>
  <c r="I34" i="99"/>
  <c r="I30" i="99"/>
  <c r="I26" i="99"/>
  <c r="I22" i="99"/>
  <c r="I18" i="99"/>
  <c r="I14" i="99"/>
  <c r="I37" i="99"/>
  <c r="I33" i="99"/>
  <c r="I29" i="99"/>
  <c r="I36" i="107"/>
  <c r="I32" i="107"/>
  <c r="I28" i="107"/>
  <c r="I24" i="107"/>
  <c r="I20" i="107"/>
  <c r="I16" i="107"/>
  <c r="I12" i="107"/>
  <c r="I35" i="107"/>
  <c r="R38" i="107"/>
  <c r="R34" i="107"/>
  <c r="R30" i="107"/>
  <c r="R26" i="107"/>
  <c r="R22" i="107"/>
  <c r="R18" i="107"/>
  <c r="R14" i="107"/>
  <c r="R10" i="107"/>
  <c r="M17" i="122"/>
  <c r="M13" i="122"/>
  <c r="Q13" i="122"/>
  <c r="S15" i="122"/>
  <c r="N39" i="105"/>
  <c r="G39" i="70"/>
  <c r="E40" i="103"/>
  <c r="N39" i="70"/>
  <c r="I10" i="94"/>
  <c r="R9" i="95"/>
  <c r="D40" i="97"/>
  <c r="F40" i="97"/>
  <c r="E40" i="97"/>
  <c r="I28" i="97"/>
  <c r="I30" i="97"/>
  <c r="I38" i="97"/>
  <c r="R8" i="99"/>
  <c r="I8" i="100"/>
  <c r="I31" i="107"/>
  <c r="I27" i="107"/>
  <c r="I23" i="107"/>
  <c r="I8" i="106"/>
  <c r="I35" i="106"/>
  <c r="I31" i="106"/>
  <c r="I27" i="106"/>
  <c r="I23" i="106"/>
  <c r="I19" i="106"/>
  <c r="I15" i="106"/>
  <c r="I11" i="106"/>
  <c r="I38" i="106"/>
  <c r="I34" i="106"/>
  <c r="R37" i="106"/>
  <c r="R33" i="106"/>
  <c r="R29" i="106"/>
  <c r="R25" i="106"/>
  <c r="R21" i="106"/>
  <c r="R17" i="106"/>
  <c r="R13" i="106"/>
  <c r="I30" i="106"/>
  <c r="I26" i="106"/>
  <c r="I22" i="106"/>
  <c r="I18" i="106"/>
  <c r="I14" i="106"/>
  <c r="I10" i="106"/>
  <c r="I19" i="107"/>
  <c r="I15" i="107"/>
  <c r="P39" i="103"/>
  <c r="R36" i="101"/>
  <c r="R32" i="101"/>
  <c r="R28" i="101"/>
  <c r="R24" i="101"/>
  <c r="R20" i="101"/>
  <c r="R16" i="101"/>
  <c r="R37" i="101"/>
  <c r="R35" i="101"/>
  <c r="R33" i="101"/>
  <c r="R31" i="101"/>
  <c r="R29" i="101"/>
  <c r="R27" i="101"/>
  <c r="R25" i="101"/>
  <c r="R23" i="101"/>
  <c r="R21" i="101"/>
  <c r="R19" i="101"/>
  <c r="R17" i="101"/>
  <c r="R15" i="101"/>
  <c r="R13" i="101"/>
  <c r="R11" i="101"/>
  <c r="R9" i="101"/>
  <c r="I16" i="97"/>
  <c r="I10" i="100"/>
  <c r="F40" i="100"/>
  <c r="I16" i="100"/>
  <c r="I24" i="100"/>
  <c r="I30" i="100"/>
  <c r="I38" i="100"/>
  <c r="I14" i="101"/>
  <c r="I24" i="101"/>
  <c r="I36" i="101"/>
  <c r="I38" i="101"/>
  <c r="I8" i="102"/>
  <c r="R11" i="102"/>
  <c r="H40" i="102"/>
  <c r="I16" i="102"/>
  <c r="R18" i="102"/>
  <c r="R25" i="102"/>
  <c r="R26" i="102"/>
  <c r="N40" i="102"/>
  <c r="R32" i="102"/>
  <c r="I36" i="102"/>
  <c r="C40" i="103"/>
  <c r="R9" i="103"/>
  <c r="R11" i="103"/>
  <c r="N39" i="103"/>
  <c r="R16" i="103"/>
  <c r="R17" i="103"/>
  <c r="I22" i="103"/>
  <c r="H40" i="103"/>
  <c r="R24" i="103"/>
  <c r="R27" i="103"/>
  <c r="R30" i="103"/>
  <c r="R32" i="103"/>
  <c r="I38" i="103"/>
  <c r="R38" i="103"/>
  <c r="I8" i="104"/>
  <c r="I10" i="104"/>
  <c r="I12" i="104"/>
  <c r="R12" i="104"/>
  <c r="H40" i="104"/>
  <c r="P40" i="104"/>
  <c r="R15" i="104"/>
  <c r="I16" i="104"/>
  <c r="I18" i="104"/>
  <c r="R19" i="104"/>
  <c r="R20" i="104"/>
  <c r="R22" i="104"/>
  <c r="G40" i="104"/>
  <c r="R23" i="104"/>
  <c r="I26" i="104"/>
  <c r="R26" i="104"/>
  <c r="R28" i="104"/>
  <c r="I30" i="104"/>
  <c r="R32" i="104"/>
  <c r="R35" i="104"/>
  <c r="I38" i="104"/>
  <c r="R8" i="105"/>
  <c r="R9" i="105"/>
  <c r="C40" i="105"/>
  <c r="G39" i="105"/>
  <c r="O40" i="105"/>
  <c r="I14" i="105"/>
  <c r="I22" i="105"/>
  <c r="I23" i="105"/>
  <c r="I30" i="105"/>
  <c r="I31" i="105"/>
  <c r="M39" i="105"/>
  <c r="Q40" i="105"/>
  <c r="I36" i="105"/>
  <c r="AE51" i="69"/>
  <c r="E57" i="68" s="1"/>
  <c r="E55" i="68" s="1"/>
  <c r="AF50" i="69"/>
  <c r="D26" i="68" s="1"/>
  <c r="D24" i="68" s="1"/>
  <c r="AG54" i="69"/>
  <c r="H34" i="68" s="1"/>
  <c r="H32" i="68" s="1"/>
  <c r="AH50" i="69"/>
  <c r="D60" i="68" s="1"/>
  <c r="D58" i="68" s="1"/>
  <c r="AI50" i="69"/>
  <c r="D37" i="68" s="1"/>
  <c r="D35" i="68" s="1"/>
  <c r="AK51" i="69"/>
  <c r="E40" i="68" s="1"/>
  <c r="E38" i="68" s="1"/>
  <c r="AK52" i="69"/>
  <c r="F40" i="68" s="1"/>
  <c r="F38" i="68" s="1"/>
  <c r="AL52" i="69"/>
  <c r="F43" i="68" s="1"/>
  <c r="F41" i="68" s="1"/>
  <c r="AL49" i="69"/>
  <c r="C43" i="68" s="1"/>
  <c r="C41" i="68" s="1"/>
  <c r="AL50" i="69"/>
  <c r="D43" i="68" s="1"/>
  <c r="D41" i="68" s="1"/>
  <c r="R38" i="101"/>
  <c r="R34" i="101"/>
  <c r="R30" i="101"/>
  <c r="R26" i="101"/>
  <c r="R22" i="101"/>
  <c r="R18" i="101"/>
  <c r="R14" i="101"/>
  <c r="R10" i="101"/>
  <c r="I36" i="106"/>
  <c r="I32" i="106"/>
  <c r="I28" i="106"/>
  <c r="I24" i="106"/>
  <c r="I20" i="106"/>
  <c r="I12" i="106"/>
  <c r="M39" i="106"/>
  <c r="R38" i="106"/>
  <c r="R36" i="106"/>
  <c r="R35" i="106"/>
  <c r="R34" i="106"/>
  <c r="R32" i="106"/>
  <c r="R31" i="106"/>
  <c r="R30" i="106"/>
  <c r="R28" i="106"/>
  <c r="R27" i="106"/>
  <c r="R26" i="106"/>
  <c r="R24" i="106"/>
  <c r="R23" i="106"/>
  <c r="R22" i="106"/>
  <c r="R20" i="106"/>
  <c r="R19" i="106"/>
  <c r="R18" i="106"/>
  <c r="R16" i="106"/>
  <c r="R15" i="106"/>
  <c r="R14" i="106"/>
  <c r="R12" i="106"/>
  <c r="R11" i="106"/>
  <c r="R10" i="106"/>
  <c r="I37" i="107"/>
  <c r="I33" i="107"/>
  <c r="I29" i="107"/>
  <c r="I25" i="107"/>
  <c r="I21" i="107"/>
  <c r="I17" i="107"/>
  <c r="I13" i="107"/>
  <c r="I10" i="107"/>
  <c r="I9" i="107"/>
  <c r="R37" i="107"/>
  <c r="R36" i="107"/>
  <c r="R35" i="107"/>
  <c r="R33" i="107"/>
  <c r="R32" i="107"/>
  <c r="R31" i="107"/>
  <c r="R29" i="107"/>
  <c r="R28" i="107"/>
  <c r="R27" i="107"/>
  <c r="R25" i="107"/>
  <c r="R24" i="107"/>
  <c r="R23" i="107"/>
  <c r="R21" i="107"/>
  <c r="R20" i="107"/>
  <c r="R19" i="107"/>
  <c r="R17" i="107"/>
  <c r="R16" i="107"/>
  <c r="R15" i="107"/>
  <c r="R13" i="107"/>
  <c r="R12" i="107"/>
  <c r="R11" i="107"/>
  <c r="R9" i="107"/>
  <c r="P39" i="99"/>
  <c r="N40" i="99"/>
  <c r="R17" i="99"/>
  <c r="R25" i="99"/>
  <c r="R36" i="99"/>
  <c r="I35" i="99"/>
  <c r="I31" i="99"/>
  <c r="I27" i="99"/>
  <c r="I25" i="99"/>
  <c r="I23" i="99"/>
  <c r="I21" i="99"/>
  <c r="I20" i="99"/>
  <c r="I19" i="99"/>
  <c r="I17" i="99"/>
  <c r="I15" i="99"/>
  <c r="I13" i="99"/>
  <c r="I9" i="99"/>
  <c r="I8" i="99"/>
  <c r="I36" i="97"/>
  <c r="I22" i="97"/>
  <c r="M40" i="97"/>
  <c r="R35" i="97"/>
  <c r="R31" i="97"/>
  <c r="R27" i="97"/>
  <c r="R23" i="97"/>
  <c r="R19" i="97"/>
  <c r="R15" i="97"/>
  <c r="R11" i="97"/>
  <c r="R38" i="97"/>
  <c r="R37" i="97"/>
  <c r="R36" i="97"/>
  <c r="R34" i="97"/>
  <c r="R33" i="97"/>
  <c r="R32" i="97"/>
  <c r="R30" i="97"/>
  <c r="R29" i="97"/>
  <c r="R28" i="97"/>
  <c r="R26" i="97"/>
  <c r="R25" i="97"/>
  <c r="R24" i="97"/>
  <c r="R22" i="97"/>
  <c r="R21" i="97"/>
  <c r="R20" i="97"/>
  <c r="R18" i="97"/>
  <c r="R17" i="97"/>
  <c r="R16" i="97"/>
  <c r="R14" i="97"/>
  <c r="R13" i="97"/>
  <c r="R12" i="97"/>
  <c r="R10" i="97"/>
  <c r="R9" i="97"/>
  <c r="I8" i="96"/>
  <c r="G39" i="96"/>
  <c r="I16" i="96"/>
  <c r="AB50" i="69"/>
  <c r="D54" i="68" s="1"/>
  <c r="AB54" i="69"/>
  <c r="H54" i="68" s="1"/>
  <c r="H52" i="68" s="1"/>
  <c r="AB51" i="69"/>
  <c r="E54" i="68" s="1"/>
  <c r="E52" i="68" s="1"/>
  <c r="R38" i="96"/>
  <c r="R34" i="96"/>
  <c r="R30" i="96"/>
  <c r="R26" i="96"/>
  <c r="R22" i="96"/>
  <c r="R21" i="96"/>
  <c r="R19" i="96"/>
  <c r="R18" i="96"/>
  <c r="R17" i="96"/>
  <c r="R15" i="96"/>
  <c r="R14" i="96"/>
  <c r="R13" i="96"/>
  <c r="R11" i="96"/>
  <c r="R10" i="96"/>
  <c r="R9" i="96"/>
  <c r="I35" i="95"/>
  <c r="I33" i="95"/>
  <c r="I31" i="95"/>
  <c r="I29" i="95"/>
  <c r="I27" i="95"/>
  <c r="I25" i="95"/>
  <c r="I23" i="95"/>
  <c r="I21" i="95"/>
  <c r="I19" i="95"/>
  <c r="I17" i="95"/>
  <c r="I15" i="95"/>
  <c r="I13" i="95"/>
  <c r="M40" i="94"/>
  <c r="R9" i="94"/>
  <c r="C40" i="94"/>
  <c r="Y52" i="69"/>
  <c r="F17" i="68" s="1"/>
  <c r="F15" i="68" s="1"/>
  <c r="Y51" i="69"/>
  <c r="E17" i="68" s="1"/>
  <c r="E15" i="68" s="1"/>
  <c r="M40" i="93"/>
  <c r="R38" i="93"/>
  <c r="R36" i="93"/>
  <c r="R35" i="93"/>
  <c r="R34" i="93"/>
  <c r="R32" i="93"/>
  <c r="R31" i="93"/>
  <c r="R30" i="93"/>
  <c r="R28" i="93"/>
  <c r="R27" i="93"/>
  <c r="R26" i="93"/>
  <c r="R24" i="93"/>
  <c r="R23" i="93"/>
  <c r="R22" i="93"/>
  <c r="R20" i="93"/>
  <c r="R19" i="93"/>
  <c r="R18" i="93"/>
  <c r="R16" i="93"/>
  <c r="R15" i="93"/>
  <c r="R14" i="93"/>
  <c r="R12" i="93"/>
  <c r="R11" i="93"/>
  <c r="R10" i="93"/>
  <c r="X49" i="69"/>
  <c r="C68" i="68" s="1"/>
  <c r="X52" i="69"/>
  <c r="F68" i="68" s="1"/>
  <c r="F66" i="68" s="1"/>
  <c r="I37" i="92"/>
  <c r="I33" i="92"/>
  <c r="I29" i="92"/>
  <c r="I25" i="92"/>
  <c r="I23" i="92"/>
  <c r="I21" i="92"/>
  <c r="I19" i="92"/>
  <c r="I17" i="92"/>
  <c r="I15" i="92"/>
  <c r="I13" i="92"/>
  <c r="I9" i="92"/>
  <c r="I8" i="92"/>
  <c r="I34" i="92"/>
  <c r="I18" i="92"/>
  <c r="I12" i="99"/>
  <c r="H39" i="99"/>
  <c r="R8" i="101"/>
  <c r="Q39" i="101"/>
  <c r="H40" i="106"/>
  <c r="N40" i="106"/>
  <c r="I18" i="107"/>
  <c r="D39" i="99"/>
  <c r="G39" i="92"/>
  <c r="E39" i="99"/>
  <c r="I34" i="107"/>
  <c r="E39" i="105"/>
  <c r="I8" i="103"/>
  <c r="N39" i="102"/>
  <c r="H40" i="101"/>
  <c r="F40" i="101"/>
  <c r="AF51" i="69"/>
  <c r="E26" i="68" s="1"/>
  <c r="E24" i="68" s="1"/>
  <c r="G39" i="94"/>
  <c r="N40" i="94"/>
  <c r="R34" i="99"/>
  <c r="G39" i="100"/>
  <c r="I18" i="100"/>
  <c r="E40" i="101"/>
  <c r="C40" i="101"/>
  <c r="C40" i="102"/>
  <c r="R16" i="102"/>
  <c r="R17" i="102"/>
  <c r="I20" i="102"/>
  <c r="R21" i="102"/>
  <c r="I24" i="102"/>
  <c r="R24" i="102"/>
  <c r="R27" i="102"/>
  <c r="I28" i="102"/>
  <c r="R30" i="102"/>
  <c r="I32" i="102"/>
  <c r="R34" i="102"/>
  <c r="R35" i="102"/>
  <c r="I38" i="102"/>
  <c r="R38" i="102"/>
  <c r="I10" i="103"/>
  <c r="R10" i="103"/>
  <c r="R12" i="103"/>
  <c r="R13" i="103"/>
  <c r="R15" i="103"/>
  <c r="I16" i="103"/>
  <c r="I17" i="103"/>
  <c r="I18" i="103"/>
  <c r="G40" i="103"/>
  <c r="R18" i="103"/>
  <c r="R20" i="103"/>
  <c r="R21" i="103"/>
  <c r="I24" i="103"/>
  <c r="I26" i="103"/>
  <c r="R26" i="103"/>
  <c r="R28" i="103"/>
  <c r="R29" i="103"/>
  <c r="R31" i="103"/>
  <c r="I32" i="103"/>
  <c r="I34" i="103"/>
  <c r="R34" i="103"/>
  <c r="R36" i="103"/>
  <c r="R37" i="103"/>
  <c r="M39" i="104"/>
  <c r="R16" i="105"/>
  <c r="D39" i="105"/>
  <c r="R26" i="105"/>
  <c r="R38" i="105"/>
  <c r="Z50" i="69"/>
  <c r="I9" i="95"/>
  <c r="G40" i="95"/>
  <c r="G39" i="106"/>
  <c r="C39" i="107"/>
  <c r="O39" i="99"/>
  <c r="R16" i="99"/>
  <c r="R30" i="99"/>
  <c r="I14" i="100"/>
  <c r="I26" i="100"/>
  <c r="I32" i="100"/>
  <c r="I34" i="100"/>
  <c r="I8" i="101"/>
  <c r="I10" i="101"/>
  <c r="I12" i="101"/>
  <c r="I13" i="101"/>
  <c r="I15" i="101"/>
  <c r="I16" i="101"/>
  <c r="I17" i="101"/>
  <c r="I18" i="101"/>
  <c r="I20" i="101"/>
  <c r="I22" i="101"/>
  <c r="I26" i="101"/>
  <c r="I27" i="101"/>
  <c r="I28" i="101"/>
  <c r="I29" i="101"/>
  <c r="I34" i="101"/>
  <c r="R9" i="102"/>
  <c r="R10" i="102"/>
  <c r="R13" i="102"/>
  <c r="I14" i="102"/>
  <c r="I12" i="95"/>
  <c r="C40" i="107"/>
  <c r="C39" i="106"/>
  <c r="R8" i="97"/>
  <c r="O40" i="70"/>
  <c r="R23" i="103"/>
  <c r="N40" i="103"/>
  <c r="Z49" i="69"/>
  <c r="AA50" i="69"/>
  <c r="D51" i="68" s="1"/>
  <c r="D49" i="68" s="1"/>
  <c r="AA52" i="69"/>
  <c r="F51" i="68" s="1"/>
  <c r="F49" i="68" s="1"/>
  <c r="AA49" i="69"/>
  <c r="C51" i="68" s="1"/>
  <c r="C49" i="68" s="1"/>
  <c r="AG52" i="69"/>
  <c r="F34" i="68" s="1"/>
  <c r="F32" i="68" s="1"/>
  <c r="AH54" i="69"/>
  <c r="H60" i="68" s="1"/>
  <c r="H58" i="68" s="1"/>
  <c r="AK49" i="69"/>
  <c r="C40" i="68" s="1"/>
  <c r="C38" i="68" s="1"/>
  <c r="AK50" i="69"/>
  <c r="D40" i="68" s="1"/>
  <c r="D38" i="68" s="1"/>
  <c r="AK54" i="69"/>
  <c r="H40" i="68" s="1"/>
  <c r="H38" i="68" s="1"/>
  <c r="E40" i="94"/>
  <c r="R8" i="94"/>
  <c r="Q40" i="94"/>
  <c r="D40" i="94"/>
  <c r="H40" i="94"/>
  <c r="C39" i="94"/>
  <c r="G40" i="94"/>
  <c r="O40" i="94"/>
  <c r="R8" i="95"/>
  <c r="O40" i="95"/>
  <c r="Q40" i="95"/>
  <c r="C39" i="96"/>
  <c r="E39" i="96"/>
  <c r="I24" i="96"/>
  <c r="F39" i="97"/>
  <c r="C39" i="97"/>
  <c r="G40" i="97"/>
  <c r="H40" i="97"/>
  <c r="I24" i="97"/>
  <c r="I26" i="97"/>
  <c r="I32" i="97"/>
  <c r="I34" i="97"/>
  <c r="P40" i="99"/>
  <c r="N39" i="99"/>
  <c r="M39" i="99"/>
  <c r="R12" i="99"/>
  <c r="R20" i="99"/>
  <c r="R24" i="99"/>
  <c r="R31" i="99"/>
  <c r="R33" i="99"/>
  <c r="R37" i="99"/>
  <c r="H40" i="100"/>
  <c r="I9" i="100"/>
  <c r="I22" i="100"/>
  <c r="AJ51" i="69"/>
  <c r="E29" i="68" s="1"/>
  <c r="E27" i="68" s="1"/>
  <c r="P39" i="100"/>
  <c r="I8" i="97"/>
  <c r="E39" i="94"/>
  <c r="C39" i="100"/>
  <c r="H39" i="97"/>
  <c r="R8" i="100"/>
  <c r="N39" i="100"/>
  <c r="Q40" i="70"/>
  <c r="C40" i="97"/>
  <c r="R9" i="70"/>
  <c r="I10" i="70"/>
  <c r="R10" i="70"/>
  <c r="I11" i="70"/>
  <c r="R11" i="70"/>
  <c r="I12" i="70"/>
  <c r="R12" i="70"/>
  <c r="I13" i="70"/>
  <c r="R13" i="70"/>
  <c r="I14" i="70"/>
  <c r="R14" i="70"/>
  <c r="I15" i="70"/>
  <c r="R15" i="70"/>
  <c r="I16" i="70"/>
  <c r="R16" i="70"/>
  <c r="I17" i="70"/>
  <c r="R17" i="70"/>
  <c r="I18" i="70"/>
  <c r="R18" i="70"/>
  <c r="I19" i="70"/>
  <c r="R19" i="70"/>
  <c r="I20" i="70"/>
  <c r="R20" i="70"/>
  <c r="I21" i="70"/>
  <c r="R21" i="70"/>
  <c r="I22" i="70"/>
  <c r="R22" i="70"/>
  <c r="I23" i="70"/>
  <c r="R23" i="70"/>
  <c r="I24" i="70"/>
  <c r="R24" i="70"/>
  <c r="I25" i="70"/>
  <c r="R25" i="70"/>
  <c r="I26" i="70"/>
  <c r="R26" i="70"/>
  <c r="I27" i="70"/>
  <c r="R27" i="70"/>
  <c r="I28" i="70"/>
  <c r="R28" i="70"/>
  <c r="I29" i="70"/>
  <c r="R29" i="70"/>
  <c r="I30" i="70"/>
  <c r="R30" i="70"/>
  <c r="I31" i="70"/>
  <c r="R31" i="70"/>
  <c r="I32" i="70"/>
  <c r="R32" i="70"/>
  <c r="I33" i="70"/>
  <c r="R33" i="70"/>
  <c r="I34" i="70"/>
  <c r="R34" i="70"/>
  <c r="I35" i="70"/>
  <c r="R35" i="70"/>
  <c r="I36" i="70"/>
  <c r="R36" i="70"/>
  <c r="I37" i="70"/>
  <c r="R37" i="70"/>
  <c r="I38" i="70"/>
  <c r="R38" i="70"/>
  <c r="I17" i="93"/>
  <c r="I18" i="93"/>
  <c r="I19" i="93"/>
  <c r="I20" i="93"/>
  <c r="I21" i="93"/>
  <c r="I22" i="93"/>
  <c r="I23" i="93"/>
  <c r="I24" i="93"/>
  <c r="I25" i="93"/>
  <c r="I26" i="93"/>
  <c r="I27" i="93"/>
  <c r="I28" i="93"/>
  <c r="I29" i="93"/>
  <c r="I30" i="93"/>
  <c r="I31" i="93"/>
  <c r="I32" i="93"/>
  <c r="I33" i="93"/>
  <c r="I34" i="93"/>
  <c r="I35" i="93"/>
  <c r="I36" i="93"/>
  <c r="I37" i="93"/>
  <c r="I38" i="93"/>
  <c r="I26" i="94"/>
  <c r="I27" i="94"/>
  <c r="I28" i="94"/>
  <c r="R28" i="94"/>
  <c r="R29" i="94"/>
  <c r="I30" i="94"/>
  <c r="R21" i="95"/>
  <c r="R22" i="95"/>
  <c r="R23" i="95"/>
  <c r="R24" i="95"/>
  <c r="R30" i="95"/>
  <c r="R31" i="95"/>
  <c r="R32" i="95"/>
  <c r="R33" i="95"/>
  <c r="I10" i="96"/>
  <c r="H39" i="96"/>
  <c r="I22" i="96"/>
  <c r="I26" i="96"/>
  <c r="I30" i="96"/>
  <c r="I32" i="96"/>
  <c r="I34" i="96"/>
  <c r="I38" i="96"/>
  <c r="D39" i="97"/>
  <c r="I10" i="97"/>
  <c r="I11" i="97"/>
  <c r="G39" i="97"/>
  <c r="I12" i="97"/>
  <c r="I13" i="97"/>
  <c r="I14" i="97"/>
  <c r="I15" i="97"/>
  <c r="I17" i="97"/>
  <c r="R10" i="99"/>
  <c r="R11" i="99"/>
  <c r="R13" i="99"/>
  <c r="R14" i="99"/>
  <c r="R15" i="99"/>
  <c r="R18" i="99"/>
  <c r="R19" i="99"/>
  <c r="R21" i="99"/>
  <c r="R22" i="99"/>
  <c r="R23" i="99"/>
  <c r="R28" i="99"/>
  <c r="R38" i="99"/>
  <c r="N40" i="100"/>
  <c r="I12" i="100"/>
  <c r="R14" i="100"/>
  <c r="Q39" i="100"/>
  <c r="I17" i="100"/>
  <c r="R17" i="100"/>
  <c r="I20" i="100"/>
  <c r="R22" i="100"/>
  <c r="R25" i="100"/>
  <c r="I28" i="100"/>
  <c r="R30" i="100"/>
  <c r="R33" i="100"/>
  <c r="I36" i="100"/>
  <c r="I37" i="100"/>
  <c r="R38" i="100"/>
  <c r="I11" i="101"/>
  <c r="I21" i="101"/>
  <c r="I23" i="101"/>
  <c r="I25" i="101"/>
  <c r="I35" i="101"/>
  <c r="I37" i="101"/>
  <c r="D39" i="102"/>
  <c r="H39" i="102"/>
  <c r="I9" i="102"/>
  <c r="I10" i="102"/>
  <c r="I11" i="102"/>
  <c r="R12" i="102"/>
  <c r="I13" i="102"/>
  <c r="G40" i="102"/>
  <c r="O39" i="102"/>
  <c r="AD52" i="69"/>
  <c r="F12" i="68" s="1"/>
  <c r="F10" i="68" s="1"/>
  <c r="AD49" i="69"/>
  <c r="C12" i="68" s="1"/>
  <c r="C10" i="68" s="1"/>
  <c r="AE52" i="69"/>
  <c r="F57" i="68" s="1"/>
  <c r="AF49" i="69"/>
  <c r="C26" i="68" s="1"/>
  <c r="C24" i="68" s="1"/>
  <c r="M40" i="92"/>
  <c r="C40" i="92"/>
  <c r="I38" i="92"/>
  <c r="I30" i="92"/>
  <c r="I26" i="92"/>
  <c r="I22" i="92"/>
  <c r="I14" i="92"/>
  <c r="D40" i="92"/>
  <c r="C40" i="95"/>
  <c r="I36" i="95"/>
  <c r="I28" i="95"/>
  <c r="I24" i="95"/>
  <c r="I20" i="95"/>
  <c r="I16" i="95"/>
  <c r="P40" i="97"/>
  <c r="I36" i="99"/>
  <c r="I28" i="99"/>
  <c r="I24" i="99"/>
  <c r="I16" i="99"/>
  <c r="F39" i="99"/>
  <c r="H40" i="99"/>
  <c r="D40" i="99"/>
  <c r="M39" i="101"/>
  <c r="I37" i="106"/>
  <c r="I33" i="106"/>
  <c r="I29" i="106"/>
  <c r="I25" i="106"/>
  <c r="I21" i="106"/>
  <c r="I17" i="106"/>
  <c r="I13" i="106"/>
  <c r="E39" i="106"/>
  <c r="M40" i="106"/>
  <c r="N39" i="106"/>
  <c r="I38" i="107"/>
  <c r="I30" i="107"/>
  <c r="I22" i="107"/>
  <c r="I14" i="107"/>
  <c r="G39" i="107"/>
  <c r="D40" i="107"/>
  <c r="E39" i="107"/>
  <c r="F40" i="107"/>
  <c r="I19" i="101"/>
  <c r="I33" i="101"/>
  <c r="I31" i="101"/>
  <c r="AG50" i="69"/>
  <c r="D34" i="68" s="1"/>
  <c r="I15" i="102"/>
  <c r="R15" i="102"/>
  <c r="I17" i="102"/>
  <c r="I18" i="102"/>
  <c r="R20" i="102"/>
  <c r="I21" i="102"/>
  <c r="R23" i="102"/>
  <c r="I26" i="102"/>
  <c r="I27" i="102"/>
  <c r="R28" i="102"/>
  <c r="I29" i="102"/>
  <c r="R31" i="102"/>
  <c r="I33" i="102"/>
  <c r="I34" i="102"/>
  <c r="R36" i="102"/>
  <c r="I37" i="102"/>
  <c r="F39" i="103"/>
  <c r="I11" i="103"/>
  <c r="M39" i="103"/>
  <c r="I13" i="103"/>
  <c r="I15" i="103"/>
  <c r="I19" i="103"/>
  <c r="I21" i="103"/>
  <c r="I23" i="103"/>
  <c r="O39" i="103"/>
  <c r="I25" i="103"/>
  <c r="I27" i="103"/>
  <c r="I29" i="103"/>
  <c r="I31" i="103"/>
  <c r="I33" i="103"/>
  <c r="I35" i="103"/>
  <c r="I37" i="103"/>
  <c r="D39" i="104"/>
  <c r="H39" i="104"/>
  <c r="I9" i="104"/>
  <c r="I11" i="104"/>
  <c r="I13" i="104"/>
  <c r="O39" i="104"/>
  <c r="I15" i="104"/>
  <c r="I17" i="104"/>
  <c r="I19" i="104"/>
  <c r="I21" i="104"/>
  <c r="I25" i="104"/>
  <c r="I27" i="104"/>
  <c r="I29" i="104"/>
  <c r="I33" i="104"/>
  <c r="I35" i="104"/>
  <c r="I37" i="104"/>
  <c r="I9" i="105"/>
  <c r="I11" i="105"/>
  <c r="R11" i="105"/>
  <c r="R12" i="105"/>
  <c r="R13" i="105"/>
  <c r="R14" i="105"/>
  <c r="I15" i="105"/>
  <c r="R15" i="105"/>
  <c r="I17" i="105"/>
  <c r="R17" i="105"/>
  <c r="R18" i="105"/>
  <c r="I19" i="105"/>
  <c r="R19" i="105"/>
  <c r="R20" i="105"/>
  <c r="I21" i="105"/>
  <c r="R21" i="105"/>
  <c r="R22" i="105"/>
  <c r="R23" i="105"/>
  <c r="R24" i="105"/>
  <c r="R25" i="105"/>
  <c r="R27" i="105"/>
  <c r="R28" i="105"/>
  <c r="R29" i="105"/>
  <c r="R30" i="105"/>
  <c r="H39" i="105"/>
  <c r="R31" i="105"/>
  <c r="R32" i="105"/>
  <c r="R33" i="105"/>
  <c r="R34" i="105"/>
  <c r="R35" i="105"/>
  <c r="R36" i="105"/>
  <c r="R37" i="105"/>
  <c r="AJ54" i="69"/>
  <c r="H29" i="68" s="1"/>
  <c r="H27" i="68" s="1"/>
  <c r="AL51" i="69"/>
  <c r="E43" i="68" s="1"/>
  <c r="E41" i="68" s="1"/>
  <c r="N40" i="93"/>
  <c r="I11" i="92"/>
  <c r="G40" i="92"/>
  <c r="H39" i="92"/>
  <c r="H40" i="92"/>
  <c r="F39" i="92"/>
  <c r="F40" i="92"/>
  <c r="F39" i="95"/>
  <c r="D39" i="95"/>
  <c r="Q39" i="96"/>
  <c r="I32" i="99"/>
  <c r="I11" i="99"/>
  <c r="E40" i="99"/>
  <c r="D39" i="106"/>
  <c r="E40" i="107"/>
  <c r="M39" i="107"/>
  <c r="R8" i="106"/>
  <c r="G40" i="106"/>
  <c r="C40" i="106"/>
  <c r="M40" i="101"/>
  <c r="C39" i="95"/>
  <c r="D40" i="95"/>
  <c r="F39" i="107"/>
  <c r="I8" i="70"/>
  <c r="F39" i="101"/>
  <c r="H39" i="101"/>
  <c r="O39" i="92"/>
  <c r="D39" i="92"/>
  <c r="R12" i="96"/>
  <c r="M39" i="96"/>
  <c r="C40" i="99"/>
  <c r="G40" i="99"/>
  <c r="G39" i="99"/>
  <c r="F39" i="106"/>
  <c r="H39" i="107"/>
  <c r="O40" i="107"/>
  <c r="R9" i="106"/>
  <c r="Q40" i="101"/>
  <c r="M39" i="97"/>
  <c r="F40" i="99"/>
  <c r="N39" i="93"/>
  <c r="H40" i="107"/>
  <c r="I10" i="95"/>
  <c r="E40" i="92"/>
  <c r="I11" i="107"/>
  <c r="I31" i="102"/>
  <c r="E40" i="102"/>
  <c r="F39" i="104"/>
  <c r="I23" i="104"/>
  <c r="I13" i="105"/>
  <c r="F39" i="105"/>
  <c r="C68" i="67"/>
  <c r="C66" i="67" s="1"/>
  <c r="T21" i="67"/>
  <c r="M39" i="92"/>
  <c r="Q39" i="92"/>
  <c r="M39" i="93"/>
  <c r="R9" i="93"/>
  <c r="I32" i="95"/>
  <c r="I11" i="95"/>
  <c r="E40" i="95"/>
  <c r="H39" i="95"/>
  <c r="H40" i="95"/>
  <c r="H39" i="106"/>
  <c r="D39" i="107"/>
  <c r="I8" i="107"/>
  <c r="E40" i="106"/>
  <c r="I10" i="99"/>
  <c r="P39" i="97"/>
  <c r="R8" i="93"/>
  <c r="Q40" i="92"/>
  <c r="E39" i="92"/>
  <c r="G39" i="95"/>
  <c r="I8" i="95"/>
  <c r="F40" i="106"/>
  <c r="C39" i="99"/>
  <c r="I12" i="92"/>
  <c r="G40" i="107"/>
  <c r="O39" i="107"/>
  <c r="I9" i="106"/>
  <c r="R8" i="96"/>
  <c r="R8" i="92"/>
  <c r="O40" i="92"/>
  <c r="C39" i="92"/>
  <c r="Q40" i="96"/>
  <c r="E39" i="95"/>
  <c r="D40" i="106"/>
  <c r="F40" i="95"/>
  <c r="I10" i="92"/>
  <c r="R10" i="92"/>
  <c r="M40" i="107"/>
  <c r="N39" i="92"/>
  <c r="R12" i="101"/>
  <c r="D51" i="67"/>
  <c r="D49" i="67" s="1"/>
  <c r="AF54" i="69"/>
  <c r="H26" i="68" s="1"/>
  <c r="H24" i="68" s="1"/>
  <c r="I38" i="67"/>
  <c r="M63" i="67"/>
  <c r="AB52" i="69"/>
  <c r="F54" i="68" s="1"/>
  <c r="F52" i="68" s="1"/>
  <c r="D54" i="67"/>
  <c r="D52" i="67" s="1"/>
  <c r="AF52" i="69"/>
  <c r="F26" i="68" s="1"/>
  <c r="F24" i="68" s="1"/>
  <c r="E63" i="67"/>
  <c r="N49" i="67"/>
  <c r="B27" i="67"/>
  <c r="O39" i="70"/>
  <c r="H39" i="70"/>
  <c r="R8" i="70"/>
  <c r="F39" i="94"/>
  <c r="R10" i="94"/>
  <c r="R11" i="94"/>
  <c r="I12" i="94"/>
  <c r="I13" i="94"/>
  <c r="I31" i="94"/>
  <c r="I32" i="94"/>
  <c r="R32" i="94"/>
  <c r="R33" i="94"/>
  <c r="R25" i="95"/>
  <c r="R34" i="95"/>
  <c r="R35" i="95"/>
  <c r="R36" i="95"/>
  <c r="I12" i="96"/>
  <c r="I13" i="96"/>
  <c r="I15" i="96"/>
  <c r="I23" i="96"/>
  <c r="I27" i="96"/>
  <c r="I31" i="96"/>
  <c r="I35" i="96"/>
  <c r="I18" i="97"/>
  <c r="I19" i="97"/>
  <c r="I20" i="97"/>
  <c r="I21" i="97"/>
  <c r="I23" i="97"/>
  <c r="I25" i="97"/>
  <c r="I29" i="97"/>
  <c r="I33" i="97"/>
  <c r="I37" i="97"/>
  <c r="R26" i="99"/>
  <c r="R27" i="99"/>
  <c r="R29" i="99"/>
  <c r="I19" i="100"/>
  <c r="I21" i="100"/>
  <c r="I23" i="100"/>
  <c r="F39" i="102"/>
  <c r="I19" i="102"/>
  <c r="M39" i="102"/>
  <c r="Q39" i="102"/>
  <c r="I35" i="102"/>
  <c r="Q39" i="103"/>
  <c r="I9" i="103"/>
  <c r="D39" i="103"/>
  <c r="H39" i="103"/>
  <c r="B18" i="67"/>
  <c r="B58" i="67"/>
  <c r="B35" i="67"/>
  <c r="B41" i="67"/>
  <c r="M40" i="100"/>
  <c r="Q40" i="100"/>
  <c r="B63" i="67"/>
  <c r="B52" i="67"/>
  <c r="B21" i="67"/>
  <c r="B24" i="67"/>
  <c r="AJ52" i="69"/>
  <c r="F29" i="68" s="1"/>
  <c r="F27" i="68" s="1"/>
  <c r="I14" i="93"/>
  <c r="I15" i="93"/>
  <c r="I16" i="93"/>
  <c r="R23" i="94"/>
  <c r="I24" i="94"/>
  <c r="R24" i="94"/>
  <c r="R25" i="94"/>
  <c r="Q39" i="95"/>
  <c r="R11" i="95"/>
  <c r="R12" i="95"/>
  <c r="R13" i="95"/>
  <c r="R14" i="95"/>
  <c r="R15" i="95"/>
  <c r="R16" i="95"/>
  <c r="R17" i="95"/>
  <c r="R18" i="95"/>
  <c r="R19" i="95"/>
  <c r="R20" i="95"/>
  <c r="R29" i="95"/>
  <c r="R38" i="95"/>
  <c r="G40" i="96"/>
  <c r="I17" i="96"/>
  <c r="I18" i="96"/>
  <c r="I19" i="96"/>
  <c r="I20" i="96"/>
  <c r="I21" i="96"/>
  <c r="I25" i="96"/>
  <c r="I29" i="96"/>
  <c r="I33" i="96"/>
  <c r="I37" i="96"/>
  <c r="I27" i="97"/>
  <c r="I31" i="97"/>
  <c r="I35" i="97"/>
  <c r="O40" i="99"/>
  <c r="M40" i="99"/>
  <c r="Q40" i="99"/>
  <c r="R35" i="99"/>
  <c r="C40" i="100"/>
  <c r="G40" i="100"/>
  <c r="O40" i="100"/>
  <c r="I11" i="100"/>
  <c r="I13" i="100"/>
  <c r="F39" i="100"/>
  <c r="I33" i="100"/>
  <c r="I35" i="100"/>
  <c r="I23" i="102"/>
  <c r="I25" i="102"/>
  <c r="B66" i="67"/>
  <c r="B49" i="67"/>
  <c r="AJ49" i="69"/>
  <c r="C29" i="68" s="1"/>
  <c r="C27" i="68" s="1"/>
  <c r="X51" i="69"/>
  <c r="E68" i="68" s="1"/>
  <c r="E66" i="68" s="1"/>
  <c r="C40" i="70"/>
  <c r="F39" i="70"/>
  <c r="C40" i="93"/>
  <c r="G40" i="93"/>
  <c r="D40" i="93"/>
  <c r="H40" i="93"/>
  <c r="F40" i="93"/>
  <c r="I12" i="93"/>
  <c r="I13" i="93"/>
  <c r="I14" i="94"/>
  <c r="R15" i="94"/>
  <c r="I16" i="94"/>
  <c r="I17" i="94"/>
  <c r="I18" i="94"/>
  <c r="R18" i="94"/>
  <c r="I19" i="94"/>
  <c r="I20" i="94"/>
  <c r="R20" i="94"/>
  <c r="R21" i="94"/>
  <c r="I22" i="94"/>
  <c r="R22" i="94"/>
  <c r="I34" i="94"/>
  <c r="I35" i="94"/>
  <c r="R35" i="94"/>
  <c r="I36" i="94"/>
  <c r="R36" i="94"/>
  <c r="I37" i="94"/>
  <c r="R37" i="94"/>
  <c r="I38" i="94"/>
  <c r="R38" i="94"/>
  <c r="R26" i="95"/>
  <c r="R27" i="95"/>
  <c r="R28" i="95"/>
  <c r="R37" i="95"/>
  <c r="I28" i="96"/>
  <c r="I36" i="96"/>
  <c r="R32" i="99"/>
  <c r="D39" i="100"/>
  <c r="H39" i="100"/>
  <c r="I25" i="100"/>
  <c r="I27" i="100"/>
  <c r="I29" i="100"/>
  <c r="I31" i="100"/>
  <c r="AB49" i="69"/>
  <c r="AJ50" i="69"/>
  <c r="D29" i="68" s="1"/>
  <c r="D27" i="68" s="1"/>
  <c r="B15" i="67"/>
  <c r="AM50" i="33"/>
  <c r="S17" i="33"/>
  <c r="I18" i="33"/>
  <c r="E18" i="33"/>
  <c r="M18" i="33"/>
  <c r="Q18" i="33"/>
  <c r="D18" i="33"/>
  <c r="H18" i="33"/>
  <c r="G18" i="33"/>
  <c r="K18" i="33"/>
  <c r="O18" i="33"/>
  <c r="B18" i="33"/>
  <c r="F18" i="33"/>
  <c r="J18" i="33"/>
  <c r="S13" i="33"/>
  <c r="AK34" i="33"/>
  <c r="AJ34" i="33"/>
  <c r="S5" i="33"/>
  <c r="AM5" i="33"/>
  <c r="P55" i="69"/>
  <c r="O55" i="69"/>
  <c r="N55" i="69"/>
  <c r="K55" i="69"/>
  <c r="E40" i="93"/>
  <c r="I10" i="93"/>
  <c r="N39" i="95"/>
  <c r="N40" i="95"/>
  <c r="P39" i="95"/>
  <c r="P40" i="95"/>
  <c r="F39" i="96"/>
  <c r="F40" i="96"/>
  <c r="I9" i="96"/>
  <c r="C40" i="96"/>
  <c r="D39" i="96"/>
  <c r="D40" i="96"/>
  <c r="E40" i="96"/>
  <c r="I14" i="96"/>
  <c r="I9" i="97"/>
  <c r="E39" i="97"/>
  <c r="L52" i="67"/>
  <c r="D40" i="70"/>
  <c r="I9" i="70"/>
  <c r="I8" i="93"/>
  <c r="E39" i="93"/>
  <c r="F40" i="94"/>
  <c r="H40" i="96"/>
  <c r="Q63" i="67"/>
  <c r="P32" i="67"/>
  <c r="M41" i="67"/>
  <c r="E39" i="70"/>
  <c r="C39" i="93"/>
  <c r="I11" i="96"/>
  <c r="S66" i="67"/>
  <c r="T41" i="67"/>
  <c r="M39" i="70"/>
  <c r="G39" i="93"/>
  <c r="O39" i="95"/>
  <c r="G63" i="67"/>
  <c r="O52" i="67"/>
  <c r="N66" i="67"/>
  <c r="F52" i="67"/>
  <c r="K21" i="67"/>
  <c r="P18" i="67"/>
  <c r="H40" i="70"/>
  <c r="D39" i="70"/>
  <c r="I63" i="67"/>
  <c r="J49" i="67"/>
  <c r="H21" i="67"/>
  <c r="I11" i="93"/>
  <c r="F39" i="93"/>
  <c r="R14" i="94"/>
  <c r="M39" i="95"/>
  <c r="R10" i="95"/>
  <c r="E40" i="100"/>
  <c r="I15" i="100"/>
  <c r="D39" i="101"/>
  <c r="I9" i="101"/>
  <c r="R52" i="67"/>
  <c r="C21" i="67"/>
  <c r="I9" i="93"/>
  <c r="D39" i="93"/>
  <c r="H39" i="93"/>
  <c r="D39" i="94"/>
  <c r="H39" i="94"/>
  <c r="I9" i="94"/>
  <c r="I11" i="94"/>
  <c r="R12" i="94"/>
  <c r="R13" i="94"/>
  <c r="I15" i="94"/>
  <c r="R16" i="94"/>
  <c r="R17" i="94"/>
  <c r="R19" i="94"/>
  <c r="I21" i="94"/>
  <c r="I23" i="94"/>
  <c r="I25" i="94"/>
  <c r="R26" i="94"/>
  <c r="R27" i="94"/>
  <c r="I29" i="94"/>
  <c r="R30" i="94"/>
  <c r="R31" i="94"/>
  <c r="I33" i="94"/>
  <c r="R34" i="94"/>
  <c r="Q66" i="67"/>
  <c r="F56" i="68"/>
  <c r="J56" i="68" s="1"/>
  <c r="E64" i="68"/>
  <c r="E73" i="68" s="1"/>
  <c r="S33" i="143"/>
  <c r="H34" i="143"/>
  <c r="L34" i="143"/>
  <c r="M19" i="110"/>
  <c r="O14" i="125"/>
  <c r="M13" i="125"/>
  <c r="M9" i="125"/>
  <c r="M8" i="125"/>
  <c r="O18" i="125"/>
  <c r="Q15" i="125"/>
  <c r="O19" i="125"/>
  <c r="I9" i="125"/>
  <c r="H9" i="122"/>
  <c r="H9" i="123"/>
  <c r="H9" i="120"/>
  <c r="I9" i="120" s="1"/>
  <c r="H9" i="118"/>
  <c r="H9" i="116"/>
  <c r="H9" i="114"/>
  <c r="I10" i="125"/>
  <c r="H9" i="109"/>
  <c r="H9" i="112"/>
  <c r="H14" i="124"/>
  <c r="H14" i="121"/>
  <c r="H14" i="119"/>
  <c r="H14" i="117"/>
  <c r="H14" i="115"/>
  <c r="H14" i="113"/>
  <c r="I15" i="125"/>
  <c r="H14" i="111"/>
  <c r="H14" i="112"/>
  <c r="I16" i="125"/>
  <c r="H16" i="124"/>
  <c r="H16" i="119"/>
  <c r="H16" i="115"/>
  <c r="H16" i="110"/>
  <c r="H16" i="123"/>
  <c r="H16" i="118"/>
  <c r="H16" i="114"/>
  <c r="H16" i="111"/>
  <c r="I16" i="111" s="1"/>
  <c r="H18" i="123"/>
  <c r="H18" i="119"/>
  <c r="H18" i="112"/>
  <c r="I18" i="125"/>
  <c r="H18" i="122"/>
  <c r="H18" i="121"/>
  <c r="H18" i="118"/>
  <c r="H18" i="115"/>
  <c r="S16" i="115"/>
  <c r="S17" i="115"/>
  <c r="S13" i="120"/>
  <c r="S14" i="120"/>
  <c r="S8" i="113"/>
  <c r="S11" i="113"/>
  <c r="S10" i="113"/>
  <c r="S8" i="119"/>
  <c r="S10" i="119"/>
  <c r="S13" i="119"/>
  <c r="S16" i="119"/>
  <c r="S18" i="119"/>
  <c r="S19" i="119"/>
  <c r="S8" i="123"/>
  <c r="S16" i="109"/>
  <c r="S15" i="109"/>
  <c r="S9" i="110"/>
  <c r="S12" i="110"/>
  <c r="S14" i="110"/>
  <c r="S15" i="110"/>
  <c r="S9" i="116"/>
  <c r="S11" i="122"/>
  <c r="S12" i="122"/>
  <c r="S14" i="122"/>
  <c r="H17" i="122"/>
  <c r="H17" i="121"/>
  <c r="H17" i="118"/>
  <c r="H17" i="109"/>
  <c r="H17" i="110"/>
  <c r="H17" i="124"/>
  <c r="H17" i="120"/>
  <c r="H17" i="117"/>
  <c r="H17" i="114"/>
  <c r="H17" i="111"/>
  <c r="S18" i="109"/>
  <c r="S19" i="109"/>
  <c r="S13" i="112"/>
  <c r="S14" i="112"/>
  <c r="S10" i="115"/>
  <c r="S8" i="117"/>
  <c r="S9" i="117"/>
  <c r="S12" i="117"/>
  <c r="S13" i="117"/>
  <c r="S15" i="117"/>
  <c r="S18" i="117"/>
  <c r="S19" i="117"/>
  <c r="Q19" i="115"/>
  <c r="Q16" i="122"/>
  <c r="Q17" i="122"/>
  <c r="F9" i="124"/>
  <c r="F9" i="121"/>
  <c r="F9" i="119"/>
  <c r="F9" i="117"/>
  <c r="F9" i="115"/>
  <c r="F9" i="113"/>
  <c r="Q15" i="109"/>
  <c r="Q9" i="113"/>
  <c r="Q9" i="115"/>
  <c r="Q9" i="118"/>
  <c r="Q12" i="118"/>
  <c r="Q17" i="118"/>
  <c r="Q16" i="118"/>
  <c r="Q13" i="119"/>
  <c r="F9" i="114"/>
  <c r="F9" i="123"/>
  <c r="G7" i="117"/>
  <c r="G13" i="111"/>
  <c r="F9" i="111"/>
  <c r="F9" i="116"/>
  <c r="F9" i="120"/>
  <c r="F9" i="122"/>
  <c r="Q16" i="110"/>
  <c r="Q19" i="124"/>
  <c r="G12" i="125"/>
  <c r="F12" i="122"/>
  <c r="F12" i="123"/>
  <c r="G12" i="123" s="1"/>
  <c r="F12" i="120"/>
  <c r="F12" i="118"/>
  <c r="F12" i="116"/>
  <c r="G12" i="116" s="1"/>
  <c r="F12" i="114"/>
  <c r="G15" i="125"/>
  <c r="F15" i="122"/>
  <c r="F15" i="123"/>
  <c r="F15" i="120"/>
  <c r="F15" i="118"/>
  <c r="F15" i="116"/>
  <c r="F15" i="114"/>
  <c r="G15" i="114" s="1"/>
  <c r="Q9" i="110"/>
  <c r="Q11" i="110"/>
  <c r="Q18" i="113"/>
  <c r="Q19" i="113"/>
  <c r="Q13" i="114"/>
  <c r="Q14" i="114"/>
  <c r="Q15" i="114"/>
  <c r="Q16" i="114"/>
  <c r="Q10" i="116"/>
  <c r="Q7" i="120"/>
  <c r="Q16" i="109"/>
  <c r="Q9" i="112"/>
  <c r="Q10" i="112"/>
  <c r="Q16" i="112"/>
  <c r="G7" i="115"/>
  <c r="G7" i="116"/>
  <c r="Q15" i="112"/>
  <c r="Q13" i="118"/>
  <c r="Q10" i="119"/>
  <c r="Q17" i="119"/>
  <c r="F9" i="109"/>
  <c r="G12" i="115"/>
  <c r="F9" i="118"/>
  <c r="G10" i="125"/>
  <c r="G7" i="118"/>
  <c r="Q8" i="122"/>
  <c r="Q18" i="114"/>
  <c r="Q17" i="112"/>
  <c r="F10" i="112"/>
  <c r="F10" i="124"/>
  <c r="F10" i="121"/>
  <c r="F10" i="119"/>
  <c r="F10" i="117"/>
  <c r="F10" i="115"/>
  <c r="F10" i="113"/>
  <c r="F12" i="112"/>
  <c r="F13" i="124"/>
  <c r="F13" i="121"/>
  <c r="F13" i="119"/>
  <c r="F13" i="117"/>
  <c r="F13" i="115"/>
  <c r="G13" i="115" s="1"/>
  <c r="F13" i="113"/>
  <c r="G13" i="125"/>
  <c r="Q8" i="109"/>
  <c r="Q11" i="109"/>
  <c r="Q19" i="110"/>
  <c r="Q8" i="111"/>
  <c r="Q8" i="116"/>
  <c r="Q13" i="116"/>
  <c r="Q9" i="122"/>
  <c r="Q10" i="122"/>
  <c r="O19" i="124"/>
  <c r="D7" i="110"/>
  <c r="D7" i="113"/>
  <c r="D7" i="121"/>
  <c r="O9" i="117"/>
  <c r="E8" i="125"/>
  <c r="O19" i="112"/>
  <c r="O13" i="113"/>
  <c r="O14" i="113"/>
  <c r="O19" i="116"/>
  <c r="O18" i="116"/>
  <c r="O10" i="118"/>
  <c r="O12" i="118"/>
  <c r="D10" i="122"/>
  <c r="D10" i="123"/>
  <c r="D10" i="120"/>
  <c r="D10" i="118"/>
  <c r="D10" i="116"/>
  <c r="D10" i="114"/>
  <c r="D10" i="124"/>
  <c r="D10" i="121"/>
  <c r="D10" i="119"/>
  <c r="D10" i="117"/>
  <c r="D10" i="115"/>
  <c r="D10" i="113"/>
  <c r="O10" i="109"/>
  <c r="O9" i="109"/>
  <c r="O15" i="116"/>
  <c r="O16" i="116"/>
  <c r="D10" i="112"/>
  <c r="D10" i="109"/>
  <c r="O16" i="110"/>
  <c r="D13" i="112"/>
  <c r="E13" i="125"/>
  <c r="O16" i="109"/>
  <c r="O8" i="110"/>
  <c r="O9" i="110"/>
  <c r="O17" i="112"/>
  <c r="O9" i="113"/>
  <c r="O10" i="113"/>
  <c r="O17" i="113"/>
  <c r="O18" i="113"/>
  <c r="O10" i="114"/>
  <c r="O15" i="114"/>
  <c r="O8" i="115"/>
  <c r="O8" i="116"/>
  <c r="O12" i="116"/>
  <c r="O11" i="116"/>
  <c r="O10" i="120"/>
  <c r="O13" i="120"/>
  <c r="O16" i="120"/>
  <c r="O17" i="122"/>
  <c r="O18" i="122"/>
  <c r="O14" i="122"/>
  <c r="O13" i="122"/>
  <c r="E10" i="125"/>
  <c r="D7" i="122"/>
  <c r="D7" i="120"/>
  <c r="D7" i="116"/>
  <c r="E7" i="125"/>
  <c r="E7" i="172" s="1"/>
  <c r="D7" i="123"/>
  <c r="E8" i="123" s="1"/>
  <c r="D7" i="118"/>
  <c r="D7" i="114"/>
  <c r="D9" i="122"/>
  <c r="D9" i="123"/>
  <c r="E9" i="123" s="1"/>
  <c r="D9" i="120"/>
  <c r="D9" i="118"/>
  <c r="D9" i="116"/>
  <c r="D9" i="114"/>
  <c r="E9" i="125"/>
  <c r="D9" i="124"/>
  <c r="E9" i="124" s="1"/>
  <c r="D9" i="121"/>
  <c r="D9" i="119"/>
  <c r="E9" i="119" s="1"/>
  <c r="D9" i="117"/>
  <c r="D9" i="113"/>
  <c r="O11" i="110"/>
  <c r="O12" i="110"/>
  <c r="B19" i="109"/>
  <c r="B19" i="112"/>
  <c r="C19" i="112" s="1"/>
  <c r="B19" i="116"/>
  <c r="B19" i="120"/>
  <c r="C19" i="120" s="1"/>
  <c r="B19" i="121"/>
  <c r="C19" i="121" s="1"/>
  <c r="B19" i="114"/>
  <c r="B19" i="118"/>
  <c r="B19" i="123"/>
  <c r="C19" i="123" s="1"/>
  <c r="M19" i="120"/>
  <c r="B19" i="115"/>
  <c r="B19" i="119"/>
  <c r="C19" i="119" s="1"/>
  <c r="B14" i="124"/>
  <c r="B14" i="121"/>
  <c r="B14" i="119"/>
  <c r="B14" i="117"/>
  <c r="C15" i="117" s="1"/>
  <c r="B14" i="115"/>
  <c r="C15" i="115" s="1"/>
  <c r="B14" i="113"/>
  <c r="C15" i="125"/>
  <c r="C14" i="125"/>
  <c r="B14" i="112"/>
  <c r="C14" i="112" s="1"/>
  <c r="M8" i="110"/>
  <c r="M15" i="110"/>
  <c r="M16" i="110"/>
  <c r="M18" i="112"/>
  <c r="M17" i="112"/>
  <c r="M18" i="116"/>
  <c r="M17" i="116"/>
  <c r="C7" i="121"/>
  <c r="C7" i="117"/>
  <c r="C7" i="113"/>
  <c r="C7" i="109"/>
  <c r="C7" i="124"/>
  <c r="C7" i="120"/>
  <c r="C7" i="116"/>
  <c r="C7" i="112"/>
  <c r="B12" i="124"/>
  <c r="B12" i="121"/>
  <c r="B12" i="119"/>
  <c r="B12" i="117"/>
  <c r="B12" i="115"/>
  <c r="B12" i="113"/>
  <c r="C12" i="125"/>
  <c r="B12" i="112"/>
  <c r="M16" i="111"/>
  <c r="M13" i="112"/>
  <c r="M14" i="112"/>
  <c r="M7" i="123"/>
  <c r="M8" i="123"/>
  <c r="B17" i="111"/>
  <c r="B14" i="110"/>
  <c r="B12" i="109"/>
  <c r="B17" i="115"/>
  <c r="C17" i="115" s="1"/>
  <c r="B17" i="118"/>
  <c r="C17" i="118" s="1"/>
  <c r="B17" i="121"/>
  <c r="C17" i="121" s="1"/>
  <c r="C7" i="111"/>
  <c r="C7" i="119"/>
  <c r="M9" i="117"/>
  <c r="M18" i="111"/>
  <c r="M14" i="114"/>
  <c r="M8" i="120"/>
  <c r="C10" i="125"/>
  <c r="B9" i="124"/>
  <c r="B9" i="121"/>
  <c r="B9" i="119"/>
  <c r="B9" i="117"/>
  <c r="B9" i="115"/>
  <c r="B9" i="113"/>
  <c r="B11" i="124"/>
  <c r="C11" i="124" s="1"/>
  <c r="B11" i="121"/>
  <c r="B11" i="119"/>
  <c r="C11" i="119" s="1"/>
  <c r="B11" i="117"/>
  <c r="C11" i="117" s="1"/>
  <c r="B11" i="115"/>
  <c r="B11" i="113"/>
  <c r="M18" i="109"/>
  <c r="M17" i="109"/>
  <c r="M18" i="113"/>
  <c r="M19" i="113"/>
  <c r="M16" i="122"/>
  <c r="M13" i="123"/>
  <c r="M14" i="123"/>
  <c r="C13" i="125"/>
  <c r="B13" i="124"/>
  <c r="B13" i="121"/>
  <c r="B13" i="119"/>
  <c r="B13" i="117"/>
  <c r="B13" i="115"/>
  <c r="B13" i="113"/>
  <c r="M11" i="111"/>
  <c r="B13" i="111"/>
  <c r="B17" i="110"/>
  <c r="B14" i="109"/>
  <c r="B17" i="112"/>
  <c r="B17" i="119"/>
  <c r="B17" i="123"/>
  <c r="C17" i="123" s="1"/>
  <c r="B14" i="114"/>
  <c r="B14" i="118"/>
  <c r="B14" i="123"/>
  <c r="B13" i="114"/>
  <c r="B13" i="118"/>
  <c r="B13" i="123"/>
  <c r="B12" i="114"/>
  <c r="B12" i="118"/>
  <c r="B12" i="123"/>
  <c r="C7" i="114"/>
  <c r="C7" i="122"/>
  <c r="M10" i="110"/>
  <c r="M13" i="115"/>
  <c r="M9" i="116"/>
  <c r="B7" i="114"/>
  <c r="B7" i="118"/>
  <c r="B7" i="124"/>
  <c r="M8" i="122"/>
  <c r="C8" i="125"/>
  <c r="M7" i="111"/>
  <c r="M12" i="109"/>
  <c r="M9" i="109"/>
  <c r="B7" i="115"/>
  <c r="C8" i="115" s="1"/>
  <c r="B7" i="120"/>
  <c r="C8" i="120" s="1"/>
  <c r="B7" i="122"/>
  <c r="M11" i="123"/>
  <c r="M18" i="110"/>
  <c r="M18" i="120"/>
  <c r="A8" i="112"/>
  <c r="A8" i="111"/>
  <c r="A18" i="109"/>
  <c r="A14" i="109"/>
  <c r="A18" i="112"/>
  <c r="A18" i="116"/>
  <c r="A18" i="120"/>
  <c r="A18" i="124"/>
  <c r="A15" i="113"/>
  <c r="A15" i="117"/>
  <c r="A15" i="121"/>
  <c r="A14" i="112"/>
  <c r="A14" i="116"/>
  <c r="A14" i="120"/>
  <c r="A14" i="124"/>
  <c r="A8" i="116"/>
  <c r="A8" i="120"/>
  <c r="A8" i="124"/>
  <c r="A7" i="116"/>
  <c r="A7" i="120"/>
  <c r="A7" i="124"/>
  <c r="K7" i="125"/>
  <c r="K7" i="172" s="1"/>
  <c r="K8" i="125"/>
  <c r="K8" i="172" s="1"/>
  <c r="K14" i="125"/>
  <c r="K14" i="172" s="1"/>
  <c r="K15" i="125"/>
  <c r="K15" i="172" s="1"/>
  <c r="K18" i="125"/>
  <c r="K18" i="172" s="1"/>
  <c r="A18" i="111"/>
  <c r="A14" i="111"/>
  <c r="A15" i="110"/>
  <c r="A7" i="110"/>
  <c r="A8" i="109"/>
  <c r="A18" i="114"/>
  <c r="A18" i="118"/>
  <c r="A18" i="122"/>
  <c r="A15" i="115"/>
  <c r="A15" i="119"/>
  <c r="A15" i="123"/>
  <c r="A14" i="114"/>
  <c r="A14" i="118"/>
  <c r="A14" i="122"/>
  <c r="A8" i="114"/>
  <c r="A8" i="118"/>
  <c r="A8" i="122"/>
  <c r="A7" i="114"/>
  <c r="A7" i="118"/>
  <c r="A7" i="122"/>
  <c r="A18" i="110"/>
  <c r="A14" i="110"/>
  <c r="A15" i="109"/>
  <c r="A7" i="109"/>
  <c r="A18" i="115"/>
  <c r="A18" i="119"/>
  <c r="A15" i="112"/>
  <c r="A15" i="116"/>
  <c r="A15" i="120"/>
  <c r="A14" i="115"/>
  <c r="A14" i="119"/>
  <c r="A8" i="115"/>
  <c r="A8" i="119"/>
  <c r="A7" i="115"/>
  <c r="A7" i="119"/>
  <c r="A38" i="5"/>
  <c r="U53" i="5" s="1"/>
  <c r="J29" i="68" l="1"/>
  <c r="J27" i="68" s="1"/>
  <c r="D10" i="68"/>
  <c r="J12" i="68"/>
  <c r="C15" i="68"/>
  <c r="J17" i="68"/>
  <c r="J15" i="68" s="1"/>
  <c r="C66" i="68"/>
  <c r="E78" i="68"/>
  <c r="C11" i="115"/>
  <c r="J37" i="68"/>
  <c r="J51" i="68"/>
  <c r="J49" i="68" s="1"/>
  <c r="J34" i="68"/>
  <c r="E14" i="119"/>
  <c r="J60" i="68"/>
  <c r="E13" i="123"/>
  <c r="E15" i="123"/>
  <c r="I17" i="122"/>
  <c r="I8" i="112"/>
  <c r="I12" i="121"/>
  <c r="I7" i="117"/>
  <c r="I7" i="123"/>
  <c r="I19" i="113"/>
  <c r="I16" i="114"/>
  <c r="I7" i="122"/>
  <c r="I7" i="116"/>
  <c r="I17" i="121"/>
  <c r="I8" i="121"/>
  <c r="I7" i="109"/>
  <c r="I7" i="119"/>
  <c r="I19" i="117"/>
  <c r="E15" i="119"/>
  <c r="E8" i="110"/>
  <c r="E9" i="110"/>
  <c r="E19" i="115"/>
  <c r="G10" i="117"/>
  <c r="D78" i="68"/>
  <c r="J40" i="68"/>
  <c r="J38" i="68" s="1"/>
  <c r="J23" i="68"/>
  <c r="C18" i="109"/>
  <c r="C16" i="110"/>
  <c r="E19" i="111"/>
  <c r="E13" i="116"/>
  <c r="E13" i="121"/>
  <c r="E8" i="124"/>
  <c r="E14" i="117"/>
  <c r="E13" i="118"/>
  <c r="E13" i="117"/>
  <c r="E14" i="123"/>
  <c r="E10" i="110"/>
  <c r="G13" i="113"/>
  <c r="G7" i="109"/>
  <c r="G7" i="112"/>
  <c r="G7" i="111"/>
  <c r="G7" i="110"/>
  <c r="G7" i="120"/>
  <c r="G7" i="119"/>
  <c r="G7" i="113"/>
  <c r="G7" i="114"/>
  <c r="G14" i="120"/>
  <c r="G15" i="117"/>
  <c r="G13" i="119"/>
  <c r="G7" i="124"/>
  <c r="G7" i="123"/>
  <c r="G7" i="122"/>
  <c r="G12" i="119"/>
  <c r="G14" i="116"/>
  <c r="C17" i="113"/>
  <c r="C11" i="113"/>
  <c r="C17" i="111"/>
  <c r="C8" i="110"/>
  <c r="E16" i="124"/>
  <c r="E17" i="124"/>
  <c r="E9" i="121"/>
  <c r="E18" i="122"/>
  <c r="E17" i="111"/>
  <c r="E14" i="124"/>
  <c r="E17" i="123"/>
  <c r="E15" i="112"/>
  <c r="E8" i="121"/>
  <c r="E11" i="110"/>
  <c r="E19" i="122"/>
  <c r="E13" i="120"/>
  <c r="E17" i="113"/>
  <c r="G12" i="114"/>
  <c r="G17" i="110"/>
  <c r="G11" i="114"/>
  <c r="G15" i="110"/>
  <c r="G11" i="122"/>
  <c r="G15" i="123"/>
  <c r="G17" i="123"/>
  <c r="G12" i="124"/>
  <c r="C17" i="110"/>
  <c r="C11" i="111"/>
  <c r="C19" i="113"/>
  <c r="C19" i="115"/>
  <c r="E18" i="117"/>
  <c r="E19" i="172"/>
  <c r="G12" i="120"/>
  <c r="G9" i="113"/>
  <c r="G8" i="124"/>
  <c r="G9" i="115"/>
  <c r="G9" i="124"/>
  <c r="G8" i="122"/>
  <c r="G12" i="122"/>
  <c r="G9" i="117"/>
  <c r="G14" i="123"/>
  <c r="C17" i="122"/>
  <c r="C13" i="122"/>
  <c r="C15" i="113"/>
  <c r="K10" i="117"/>
  <c r="F78" i="68"/>
  <c r="C18" i="122"/>
  <c r="C15" i="119"/>
  <c r="C19" i="114"/>
  <c r="C14" i="122"/>
  <c r="C16" i="120"/>
  <c r="C15" i="124"/>
  <c r="C18" i="116"/>
  <c r="C14" i="116"/>
  <c r="C16" i="124"/>
  <c r="C19" i="118"/>
  <c r="C9" i="118"/>
  <c r="C8" i="172"/>
  <c r="C79" i="68"/>
  <c r="B55" i="68"/>
  <c r="J57" i="68"/>
  <c r="J55" i="68" s="1"/>
  <c r="J43" i="68"/>
  <c r="J41" i="68" s="1"/>
  <c r="J64" i="68"/>
  <c r="G78" i="68" s="1"/>
  <c r="J26" i="68"/>
  <c r="J24" i="68" s="1"/>
  <c r="G15" i="116"/>
  <c r="G12" i="118"/>
  <c r="G17" i="109"/>
  <c r="G19" i="122"/>
  <c r="AM18" i="33"/>
  <c r="E16" i="121"/>
  <c r="E16" i="111"/>
  <c r="E10" i="111"/>
  <c r="E12" i="123"/>
  <c r="E8" i="117"/>
  <c r="E8" i="111"/>
  <c r="E12" i="112"/>
  <c r="E16" i="113"/>
  <c r="E19" i="117"/>
  <c r="E15" i="113"/>
  <c r="E9" i="109"/>
  <c r="E16" i="112"/>
  <c r="C16" i="115"/>
  <c r="K16" i="109"/>
  <c r="K10" i="115"/>
  <c r="E13" i="110"/>
  <c r="E13" i="113"/>
  <c r="E18" i="110"/>
  <c r="E18" i="109"/>
  <c r="E12" i="116"/>
  <c r="E9" i="112"/>
  <c r="E9" i="118"/>
  <c r="E8" i="118"/>
  <c r="E19" i="109"/>
  <c r="G13" i="121"/>
  <c r="G8" i="121"/>
  <c r="G19" i="172"/>
  <c r="G8" i="112"/>
  <c r="E18" i="172"/>
  <c r="E16" i="172"/>
  <c r="I17" i="114"/>
  <c r="I8" i="117"/>
  <c r="I11" i="112"/>
  <c r="I16" i="110"/>
  <c r="I8" i="123"/>
  <c r="I13" i="114"/>
  <c r="C18" i="117"/>
  <c r="K12" i="111"/>
  <c r="K19" i="123"/>
  <c r="K19" i="118"/>
  <c r="K12" i="121"/>
  <c r="G15" i="113"/>
  <c r="C15" i="118"/>
  <c r="C19" i="116"/>
  <c r="C17" i="109"/>
  <c r="C19" i="117"/>
  <c r="C12" i="123"/>
  <c r="C15" i="116"/>
  <c r="C9" i="109"/>
  <c r="C8" i="121"/>
  <c r="C11" i="116"/>
  <c r="E19" i="116"/>
  <c r="E12" i="122"/>
  <c r="I16" i="122"/>
  <c r="I17" i="113"/>
  <c r="G11" i="118"/>
  <c r="G14" i="110"/>
  <c r="K11" i="112"/>
  <c r="K13" i="116"/>
  <c r="K9" i="116"/>
  <c r="K11" i="111"/>
  <c r="K11" i="110"/>
  <c r="K11" i="119"/>
  <c r="K9" i="118"/>
  <c r="K13" i="110"/>
  <c r="K9" i="111"/>
  <c r="K13" i="121"/>
  <c r="K9" i="110"/>
  <c r="E16" i="119"/>
  <c r="E14" i="115"/>
  <c r="I8" i="110"/>
  <c r="I7" i="114"/>
  <c r="I7" i="115"/>
  <c r="I7" i="121"/>
  <c r="I7" i="124"/>
  <c r="I9" i="119"/>
  <c r="I7" i="110"/>
  <c r="I7" i="111"/>
  <c r="I7" i="113"/>
  <c r="I7" i="120"/>
  <c r="I10" i="115"/>
  <c r="I11" i="115"/>
  <c r="I13" i="121"/>
  <c r="G8" i="111"/>
  <c r="G11" i="120"/>
  <c r="G14" i="112"/>
  <c r="G8" i="123"/>
  <c r="G17" i="121"/>
  <c r="G19" i="120"/>
  <c r="G17" i="111"/>
  <c r="G17" i="118"/>
  <c r="G14" i="111"/>
  <c r="G16" i="112"/>
  <c r="K13" i="111"/>
  <c r="K9" i="123"/>
  <c r="K9" i="113"/>
  <c r="K11" i="114"/>
  <c r="K11" i="113"/>
  <c r="K11" i="124"/>
  <c r="K11" i="122"/>
  <c r="K13" i="120"/>
  <c r="K13" i="115"/>
  <c r="K19" i="115"/>
  <c r="K11" i="116"/>
  <c r="K13" i="109"/>
  <c r="K9" i="114"/>
  <c r="K9" i="112"/>
  <c r="K9" i="119"/>
  <c r="K9" i="121"/>
  <c r="K13" i="122"/>
  <c r="K11" i="121"/>
  <c r="K11" i="115"/>
  <c r="K11" i="120"/>
  <c r="K13" i="124"/>
  <c r="K13" i="117"/>
  <c r="K13" i="114"/>
  <c r="K9" i="115"/>
  <c r="K9" i="120"/>
  <c r="K11" i="118"/>
  <c r="K11" i="117"/>
  <c r="K13" i="119"/>
  <c r="K13" i="112"/>
  <c r="K13" i="113"/>
  <c r="K13" i="118"/>
  <c r="K9" i="109"/>
  <c r="K9" i="124"/>
  <c r="K9" i="122"/>
  <c r="K9" i="117"/>
  <c r="K13" i="123"/>
  <c r="E8" i="122"/>
  <c r="E15" i="115"/>
  <c r="E9" i="122"/>
  <c r="E16" i="115"/>
  <c r="E14" i="110"/>
  <c r="E19" i="121"/>
  <c r="I19" i="110"/>
  <c r="I16" i="115"/>
  <c r="I12" i="122"/>
  <c r="I11" i="110"/>
  <c r="I10" i="119"/>
  <c r="I16" i="118"/>
  <c r="I18" i="113"/>
  <c r="I16" i="109"/>
  <c r="I14" i="122"/>
  <c r="I15" i="116"/>
  <c r="G11" i="109"/>
  <c r="G17" i="116"/>
  <c r="G16" i="109"/>
  <c r="C19" i="110"/>
  <c r="C11" i="123"/>
  <c r="K12" i="109"/>
  <c r="K12" i="123"/>
  <c r="K10" i="112"/>
  <c r="K10" i="123"/>
  <c r="K16" i="116"/>
  <c r="K12" i="115"/>
  <c r="K12" i="110"/>
  <c r="K10" i="119"/>
  <c r="K10" i="121"/>
  <c r="K16" i="121"/>
  <c r="K12" i="116"/>
  <c r="K12" i="118"/>
  <c r="K10" i="120"/>
  <c r="K10" i="118"/>
  <c r="K16" i="124"/>
  <c r="B21" i="68"/>
  <c r="B74" i="68"/>
  <c r="K16" i="112"/>
  <c r="K16" i="117"/>
  <c r="K16" i="123"/>
  <c r="K16" i="119"/>
  <c r="K12" i="120"/>
  <c r="K12" i="119"/>
  <c r="K12" i="113"/>
  <c r="K12" i="122"/>
  <c r="K10" i="122"/>
  <c r="K10" i="124"/>
  <c r="K10" i="109"/>
  <c r="K10" i="116"/>
  <c r="K16" i="113"/>
  <c r="K16" i="120"/>
  <c r="K16" i="114"/>
  <c r="K16" i="110"/>
  <c r="K12" i="112"/>
  <c r="K12" i="124"/>
  <c r="K12" i="117"/>
  <c r="K12" i="114"/>
  <c r="K10" i="111"/>
  <c r="K10" i="110"/>
  <c r="K10" i="113"/>
  <c r="K10" i="114"/>
  <c r="K16" i="111"/>
  <c r="K16" i="122"/>
  <c r="K16" i="118"/>
  <c r="K16" i="115"/>
  <c r="E14" i="172"/>
  <c r="I13" i="112"/>
  <c r="I11" i="122"/>
  <c r="I17" i="115"/>
  <c r="I12" i="116"/>
  <c r="I12" i="111"/>
  <c r="I15" i="118"/>
  <c r="I9" i="109"/>
  <c r="B41" i="68"/>
  <c r="I12" i="115"/>
  <c r="I13" i="109"/>
  <c r="I12" i="112"/>
  <c r="I13" i="120"/>
  <c r="I14" i="116"/>
  <c r="I13" i="172"/>
  <c r="I14" i="118"/>
  <c r="I15" i="120"/>
  <c r="I16" i="116"/>
  <c r="I8" i="118"/>
  <c r="I13" i="110"/>
  <c r="I8" i="113"/>
  <c r="I10" i="110"/>
  <c r="I14" i="120"/>
  <c r="I15" i="109"/>
  <c r="I12" i="124"/>
  <c r="I12" i="120"/>
  <c r="I10" i="121"/>
  <c r="E17" i="172"/>
  <c r="E15" i="172"/>
  <c r="E13" i="172"/>
  <c r="G18" i="172"/>
  <c r="G16" i="172"/>
  <c r="G14" i="172"/>
  <c r="G13" i="114"/>
  <c r="G16" i="113"/>
  <c r="G7" i="121"/>
  <c r="G19" i="124"/>
  <c r="G12" i="109"/>
  <c r="G14" i="118"/>
  <c r="G15" i="112"/>
  <c r="C19" i="172"/>
  <c r="C17" i="172"/>
  <c r="C15" i="172"/>
  <c r="C13" i="172"/>
  <c r="G19" i="121"/>
  <c r="E12" i="119"/>
  <c r="E12" i="172"/>
  <c r="E11" i="172"/>
  <c r="E10" i="172"/>
  <c r="E9" i="172"/>
  <c r="E8" i="172"/>
  <c r="E13" i="115"/>
  <c r="E11" i="111"/>
  <c r="I11" i="172"/>
  <c r="I10" i="172"/>
  <c r="I11" i="120"/>
  <c r="I8" i="114"/>
  <c r="I8" i="109"/>
  <c r="I11" i="109"/>
  <c r="I13" i="118"/>
  <c r="I9" i="111"/>
  <c r="I9" i="115"/>
  <c r="I19" i="116"/>
  <c r="I19" i="120"/>
  <c r="I16" i="112"/>
  <c r="I14" i="172"/>
  <c r="I13" i="116"/>
  <c r="I9" i="117"/>
  <c r="I12" i="117"/>
  <c r="I12" i="172"/>
  <c r="I9" i="172"/>
  <c r="I8" i="172"/>
  <c r="I17" i="109"/>
  <c r="I17" i="120"/>
  <c r="I16" i="124"/>
  <c r="I9" i="118"/>
  <c r="I13" i="111"/>
  <c r="I13" i="113"/>
  <c r="I11" i="121"/>
  <c r="I8" i="120"/>
  <c r="G13" i="124"/>
  <c r="G8" i="116"/>
  <c r="G18" i="113"/>
  <c r="G16" i="110"/>
  <c r="G17" i="112"/>
  <c r="G8" i="118"/>
  <c r="G16" i="117"/>
  <c r="G11" i="110"/>
  <c r="G13" i="117"/>
  <c r="G8" i="113"/>
  <c r="G13" i="109"/>
  <c r="G17" i="172"/>
  <c r="G15" i="172"/>
  <c r="G13" i="172"/>
  <c r="G12" i="172"/>
  <c r="G11" i="172"/>
  <c r="G8" i="172"/>
  <c r="G15" i="111"/>
  <c r="G15" i="122"/>
  <c r="G19" i="113"/>
  <c r="G16" i="111"/>
  <c r="G14" i="114"/>
  <c r="C18" i="172"/>
  <c r="C16" i="172"/>
  <c r="C14" i="172"/>
  <c r="C10" i="172"/>
  <c r="C9" i="172"/>
  <c r="C7" i="110"/>
  <c r="C7" i="172"/>
  <c r="K19" i="121"/>
  <c r="K19" i="172"/>
  <c r="K19" i="116"/>
  <c r="K19" i="124"/>
  <c r="K17" i="122"/>
  <c r="K17" i="172"/>
  <c r="K19" i="117"/>
  <c r="K19" i="112"/>
  <c r="K19" i="119"/>
  <c r="K19" i="113"/>
  <c r="K19" i="110"/>
  <c r="K11" i="123"/>
  <c r="K11" i="172"/>
  <c r="K17" i="121"/>
  <c r="K19" i="120"/>
  <c r="K19" i="111"/>
  <c r="K19" i="122"/>
  <c r="K19" i="114"/>
  <c r="W80" i="67"/>
  <c r="W78" i="67" s="1"/>
  <c r="V74" i="67"/>
  <c r="V72" i="67" s="1"/>
  <c r="D74" i="67"/>
  <c r="D72" i="67" s="1"/>
  <c r="B10" i="67"/>
  <c r="B72" i="67"/>
  <c r="B18" i="68"/>
  <c r="B38" i="68"/>
  <c r="C73" i="68"/>
  <c r="F73" i="68"/>
  <c r="J74" i="67"/>
  <c r="J72" i="67" s="1"/>
  <c r="N74" i="67"/>
  <c r="N72" i="67" s="1"/>
  <c r="F74" i="67"/>
  <c r="F72" i="67" s="1"/>
  <c r="R74" i="67"/>
  <c r="R72" i="67" s="1"/>
  <c r="D20" i="68"/>
  <c r="D18" i="68" s="1"/>
  <c r="D44" i="68"/>
  <c r="H20" i="68"/>
  <c r="H18" i="68" s="1"/>
  <c r="H44" i="68"/>
  <c r="F20" i="68"/>
  <c r="F18" i="68" s="1"/>
  <c r="F44" i="68"/>
  <c r="E20" i="68"/>
  <c r="E18" i="68" s="1"/>
  <c r="E44" i="68"/>
  <c r="C20" i="68"/>
  <c r="C18" i="68" s="1"/>
  <c r="G20" i="68"/>
  <c r="G18" i="68" s="1"/>
  <c r="G44" i="68"/>
  <c r="B44" i="68"/>
  <c r="U74" i="67"/>
  <c r="U72" i="67" s="1"/>
  <c r="T74" i="67"/>
  <c r="T72" i="67" s="1"/>
  <c r="I74" i="67"/>
  <c r="I72" i="67" s="1"/>
  <c r="X15" i="67"/>
  <c r="X74" i="67"/>
  <c r="X72" i="67" s="1"/>
  <c r="P74" i="67"/>
  <c r="P72" i="67" s="1"/>
  <c r="H74" i="67"/>
  <c r="H72" i="67" s="1"/>
  <c r="O74" i="67"/>
  <c r="O72" i="67" s="1"/>
  <c r="E74" i="67"/>
  <c r="E72" i="67" s="1"/>
  <c r="W74" i="67"/>
  <c r="W72" i="67" s="1"/>
  <c r="Q74" i="67"/>
  <c r="Q72" i="67" s="1"/>
  <c r="G74" i="67"/>
  <c r="G72" i="67" s="1"/>
  <c r="L74" i="67"/>
  <c r="L72" i="67" s="1"/>
  <c r="K74" i="67"/>
  <c r="K72" i="67" s="1"/>
  <c r="M74" i="67"/>
  <c r="M72" i="67" s="1"/>
  <c r="S74" i="67"/>
  <c r="S72" i="67" s="1"/>
  <c r="C74" i="67"/>
  <c r="C72" i="67" s="1"/>
  <c r="G63" i="68"/>
  <c r="H63" i="68"/>
  <c r="F63" i="68"/>
  <c r="B63" i="68"/>
  <c r="C63" i="68"/>
  <c r="H80" i="67"/>
  <c r="H78" i="67" s="1"/>
  <c r="S80" i="67"/>
  <c r="S78" i="67" s="1"/>
  <c r="U80" i="67"/>
  <c r="U78" i="67" s="1"/>
  <c r="E19" i="123"/>
  <c r="E9" i="115"/>
  <c r="E8" i="114"/>
  <c r="E19" i="114"/>
  <c r="E13" i="119"/>
  <c r="E12" i="115"/>
  <c r="E9" i="117"/>
  <c r="E18" i="123"/>
  <c r="E14" i="109"/>
  <c r="E9" i="114"/>
  <c r="E14" i="121"/>
  <c r="E13" i="122"/>
  <c r="I11" i="114"/>
  <c r="I9" i="110"/>
  <c r="I9" i="124"/>
  <c r="I12" i="118"/>
  <c r="I11" i="117"/>
  <c r="I11" i="111"/>
  <c r="I11" i="116"/>
  <c r="I10" i="113"/>
  <c r="C13" i="111"/>
  <c r="C11" i="121"/>
  <c r="C12" i="110"/>
  <c r="C16" i="117"/>
  <c r="C11" i="114"/>
  <c r="C11" i="120"/>
  <c r="C16" i="113"/>
  <c r="E18" i="118"/>
  <c r="C8" i="118"/>
  <c r="I12" i="109"/>
  <c r="I12" i="110"/>
  <c r="E8" i="115"/>
  <c r="E12" i="124"/>
  <c r="C13" i="117"/>
  <c r="C18" i="124"/>
  <c r="E17" i="119"/>
  <c r="E15" i="120"/>
  <c r="E16" i="116"/>
  <c r="C11" i="118"/>
  <c r="I10" i="111"/>
  <c r="C16" i="119"/>
  <c r="E16" i="114"/>
  <c r="J80" i="67"/>
  <c r="J78" i="67" s="1"/>
  <c r="V80" i="67"/>
  <c r="V78" i="67" s="1"/>
  <c r="Y72" i="67"/>
  <c r="R80" i="67"/>
  <c r="R78" i="67" s="1"/>
  <c r="B80" i="67"/>
  <c r="B78" i="67" s="1"/>
  <c r="N80" i="67"/>
  <c r="N78" i="67" s="1"/>
  <c r="G80" i="67"/>
  <c r="G78" i="67" s="1"/>
  <c r="P80" i="67"/>
  <c r="P78" i="67" s="1"/>
  <c r="I80" i="67"/>
  <c r="I78" i="67" s="1"/>
  <c r="Y80" i="67"/>
  <c r="Y78" i="67" s="1"/>
  <c r="E80" i="67"/>
  <c r="E78" i="67" s="1"/>
  <c r="S18" i="33"/>
  <c r="E17" i="122"/>
  <c r="E14" i="120"/>
  <c r="E12" i="117"/>
  <c r="E18" i="111"/>
  <c r="E17" i="116"/>
  <c r="E19" i="120"/>
  <c r="E15" i="124"/>
  <c r="E13" i="114"/>
  <c r="E18" i="119"/>
  <c r="E17" i="109"/>
  <c r="E16" i="120"/>
  <c r="E18" i="113"/>
  <c r="E19" i="112"/>
  <c r="I11" i="123"/>
  <c r="I12" i="113"/>
  <c r="G18" i="110"/>
  <c r="G17" i="113"/>
  <c r="C8" i="122"/>
  <c r="C8" i="124"/>
  <c r="C8" i="123"/>
  <c r="C17" i="119"/>
  <c r="C9" i="111"/>
  <c r="C17" i="117"/>
  <c r="C18" i="114"/>
  <c r="C10" i="123"/>
  <c r="C19" i="124"/>
  <c r="C13" i="110"/>
  <c r="C19" i="109"/>
  <c r="C11" i="110"/>
  <c r="C16" i="111"/>
  <c r="O80" i="67"/>
  <c r="O78" i="67" s="1"/>
  <c r="M80" i="67"/>
  <c r="M78" i="67" s="1"/>
  <c r="Q80" i="67"/>
  <c r="Q78" i="67" s="1"/>
  <c r="K80" i="67"/>
  <c r="K78" i="67" s="1"/>
  <c r="F80" i="67"/>
  <c r="F78" i="67" s="1"/>
  <c r="L80" i="67"/>
  <c r="L78" i="67" s="1"/>
  <c r="B15" i="68"/>
  <c r="B66" i="68"/>
  <c r="E14" i="118"/>
  <c r="E19" i="119"/>
  <c r="E18" i="112"/>
  <c r="E16" i="118"/>
  <c r="E18" i="124"/>
  <c r="E9" i="113"/>
  <c r="E9" i="116"/>
  <c r="E8" i="113"/>
  <c r="E14" i="114"/>
  <c r="E16" i="109"/>
  <c r="E14" i="111"/>
  <c r="E14" i="122"/>
  <c r="E8" i="116"/>
  <c r="E14" i="113"/>
  <c r="E19" i="113"/>
  <c r="E8" i="109"/>
  <c r="E17" i="120"/>
  <c r="E16" i="110"/>
  <c r="E16" i="123"/>
  <c r="I12" i="123"/>
  <c r="G19" i="112"/>
  <c r="G10" i="122"/>
  <c r="G19" i="119"/>
  <c r="G19" i="118"/>
  <c r="C21" i="68"/>
  <c r="E18" i="116"/>
  <c r="E17" i="115"/>
  <c r="E16" i="122"/>
  <c r="E17" i="110"/>
  <c r="E12" i="114"/>
  <c r="E18" i="120"/>
  <c r="E15" i="110"/>
  <c r="E18" i="115"/>
  <c r="E18" i="121"/>
  <c r="I9" i="121"/>
  <c r="G9" i="122"/>
  <c r="G13" i="118"/>
  <c r="G18" i="111"/>
  <c r="G9" i="116"/>
  <c r="C13" i="113"/>
  <c r="C13" i="121"/>
  <c r="C15" i="112"/>
  <c r="C12" i="120"/>
  <c r="C12" i="118"/>
  <c r="C10" i="118"/>
  <c r="C8" i="113"/>
  <c r="C8" i="116"/>
  <c r="C11" i="109"/>
  <c r="C12" i="114"/>
  <c r="G19" i="123"/>
  <c r="G19" i="109"/>
  <c r="B10" i="68"/>
  <c r="B52" i="68"/>
  <c r="B24" i="68"/>
  <c r="B49" i="68"/>
  <c r="B32" i="68"/>
  <c r="E12" i="110"/>
  <c r="E12" i="113"/>
  <c r="E9" i="120"/>
  <c r="E8" i="120"/>
  <c r="E9" i="111"/>
  <c r="E12" i="121"/>
  <c r="E12" i="109"/>
  <c r="E13" i="109"/>
  <c r="E12" i="111"/>
  <c r="E13" i="111"/>
  <c r="E15" i="111"/>
  <c r="E8" i="112"/>
  <c r="E12" i="118"/>
  <c r="I9" i="113"/>
  <c r="I12" i="114"/>
  <c r="I11" i="113"/>
  <c r="I11" i="118"/>
  <c r="I12" i="119"/>
  <c r="I13" i="117"/>
  <c r="I10" i="118"/>
  <c r="I10" i="109"/>
  <c r="I17" i="124"/>
  <c r="I13" i="122"/>
  <c r="G18" i="119"/>
  <c r="G9" i="120"/>
  <c r="G9" i="111"/>
  <c r="G10" i="116"/>
  <c r="G18" i="121"/>
  <c r="G9" i="119"/>
  <c r="G18" i="114"/>
  <c r="G13" i="123"/>
  <c r="C13" i="120"/>
  <c r="C9" i="114"/>
  <c r="C8" i="111"/>
  <c r="C8" i="114"/>
  <c r="C18" i="118"/>
  <c r="C12" i="119"/>
  <c r="C8" i="109"/>
  <c r="C12" i="116"/>
  <c r="C13" i="116"/>
  <c r="K17" i="123"/>
  <c r="K17" i="115"/>
  <c r="K17" i="119"/>
  <c r="K17" i="124"/>
  <c r="K17" i="111"/>
  <c r="K17" i="112"/>
  <c r="K17" i="114"/>
  <c r="K17" i="117"/>
  <c r="K17" i="120"/>
  <c r="K17" i="113"/>
  <c r="K17" i="109"/>
  <c r="K17" i="116"/>
  <c r="K17" i="110"/>
  <c r="E63" i="68"/>
  <c r="R40" i="107"/>
  <c r="AC55" i="69"/>
  <c r="R39" i="104"/>
  <c r="R40" i="97"/>
  <c r="I39" i="107"/>
  <c r="R40" i="99"/>
  <c r="I40" i="70"/>
  <c r="AK55" i="69"/>
  <c r="R40" i="93"/>
  <c r="R39" i="97"/>
  <c r="R39" i="107"/>
  <c r="R39" i="103"/>
  <c r="R40" i="104"/>
  <c r="C10" i="114"/>
  <c r="C14" i="119"/>
  <c r="C18" i="110"/>
  <c r="E15" i="109"/>
  <c r="G10" i="115"/>
  <c r="G10" i="124"/>
  <c r="G9" i="121"/>
  <c r="G9" i="110"/>
  <c r="S34" i="143"/>
  <c r="R39" i="93"/>
  <c r="G18" i="109"/>
  <c r="C10" i="111"/>
  <c r="C10" i="120"/>
  <c r="E15" i="122"/>
  <c r="G9" i="112"/>
  <c r="G19" i="114"/>
  <c r="G19" i="115"/>
  <c r="G18" i="115"/>
  <c r="C10" i="112"/>
  <c r="C9" i="112"/>
  <c r="E15" i="114"/>
  <c r="E15" i="121"/>
  <c r="C13" i="114"/>
  <c r="C13" i="115"/>
  <c r="C13" i="124"/>
  <c r="G10" i="120"/>
  <c r="G18" i="123"/>
  <c r="G19" i="110"/>
  <c r="G11" i="117"/>
  <c r="I10" i="120"/>
  <c r="AA55" i="69"/>
  <c r="R39" i="101"/>
  <c r="G18" i="124"/>
  <c r="G17" i="124"/>
  <c r="G19" i="117"/>
  <c r="G18" i="117"/>
  <c r="E15" i="117"/>
  <c r="G18" i="118"/>
  <c r="C10" i="110"/>
  <c r="C9" i="110"/>
  <c r="E15" i="116"/>
  <c r="I17" i="118"/>
  <c r="I18" i="114"/>
  <c r="R40" i="103"/>
  <c r="R40" i="70"/>
  <c r="G19" i="111"/>
  <c r="AI55" i="69"/>
  <c r="D32" i="68"/>
  <c r="D52" i="68"/>
  <c r="Y55" i="69"/>
  <c r="B27" i="68"/>
  <c r="B58" i="68"/>
  <c r="B35" i="68"/>
  <c r="AH55" i="69"/>
  <c r="T80" i="67"/>
  <c r="T78" i="67" s="1"/>
  <c r="R40" i="92"/>
  <c r="R40" i="106"/>
  <c r="R40" i="96"/>
  <c r="I39" i="104"/>
  <c r="I40" i="107"/>
  <c r="I39" i="106"/>
  <c r="I39" i="95"/>
  <c r="I40" i="97"/>
  <c r="D80" i="67"/>
  <c r="D78" i="67" s="1"/>
  <c r="I40" i="104"/>
  <c r="R39" i="92"/>
  <c r="AJ55" i="69"/>
  <c r="R39" i="106"/>
  <c r="R40" i="105"/>
  <c r="R40" i="102"/>
  <c r="I40" i="99"/>
  <c r="Z55" i="69"/>
  <c r="AG55" i="69"/>
  <c r="I39" i="96"/>
  <c r="R40" i="101"/>
  <c r="R39" i="70"/>
  <c r="R39" i="96"/>
  <c r="R40" i="100"/>
  <c r="AF55" i="69"/>
  <c r="I40" i="106"/>
  <c r="C80" i="67"/>
  <c r="C78" i="67" s="1"/>
  <c r="R39" i="105"/>
  <c r="R39" i="102"/>
  <c r="R39" i="100"/>
  <c r="I39" i="103"/>
  <c r="I39" i="101"/>
  <c r="I39" i="99"/>
  <c r="I40" i="95"/>
  <c r="AE55" i="69"/>
  <c r="I39" i="70"/>
  <c r="I40" i="92"/>
  <c r="AL55" i="69"/>
  <c r="I40" i="105"/>
  <c r="I39" i="102"/>
  <c r="I40" i="103"/>
  <c r="AD55" i="69"/>
  <c r="I39" i="105"/>
  <c r="I40" i="102"/>
  <c r="R39" i="99"/>
  <c r="I40" i="100"/>
  <c r="I39" i="97"/>
  <c r="G24" i="68"/>
  <c r="I39" i="92"/>
  <c r="R39" i="95"/>
  <c r="I40" i="96"/>
  <c r="C54" i="68"/>
  <c r="C52" i="68" s="1"/>
  <c r="AB55" i="69"/>
  <c r="R40" i="94"/>
  <c r="I39" i="94"/>
  <c r="I40" i="93"/>
  <c r="I40" i="94"/>
  <c r="I39" i="100"/>
  <c r="R39" i="94"/>
  <c r="I40" i="101"/>
  <c r="I39" i="93"/>
  <c r="R40" i="95"/>
  <c r="D65" i="68"/>
  <c r="J65" i="68" s="1"/>
  <c r="W55" i="69"/>
  <c r="F55" i="68"/>
  <c r="I17" i="117"/>
  <c r="I18" i="117"/>
  <c r="I18" i="115"/>
  <c r="I19" i="115"/>
  <c r="I14" i="113"/>
  <c r="I15" i="113"/>
  <c r="I14" i="121"/>
  <c r="I15" i="121"/>
  <c r="I17" i="110"/>
  <c r="I18" i="124"/>
  <c r="I19" i="122"/>
  <c r="I18" i="122"/>
  <c r="I19" i="123"/>
  <c r="I18" i="123"/>
  <c r="I16" i="123"/>
  <c r="I17" i="123"/>
  <c r="I14" i="119"/>
  <c r="I15" i="119"/>
  <c r="I18" i="118"/>
  <c r="I19" i="118"/>
  <c r="I18" i="112"/>
  <c r="I19" i="112"/>
  <c r="I14" i="112"/>
  <c r="I15" i="112"/>
  <c r="I14" i="115"/>
  <c r="I15" i="115"/>
  <c r="I14" i="124"/>
  <c r="I15" i="124"/>
  <c r="I9" i="114"/>
  <c r="I10" i="114"/>
  <c r="I9" i="123"/>
  <c r="I10" i="123"/>
  <c r="I18" i="120"/>
  <c r="I18" i="111"/>
  <c r="I17" i="111"/>
  <c r="I18" i="110"/>
  <c r="I18" i="109"/>
  <c r="I18" i="121"/>
  <c r="I19" i="121"/>
  <c r="I19" i="119"/>
  <c r="I18" i="119"/>
  <c r="I16" i="119"/>
  <c r="I17" i="119"/>
  <c r="I15" i="111"/>
  <c r="I14" i="111"/>
  <c r="I14" i="117"/>
  <c r="I15" i="117"/>
  <c r="I10" i="112"/>
  <c r="I9" i="112"/>
  <c r="I9" i="116"/>
  <c r="I10" i="116"/>
  <c r="I9" i="122"/>
  <c r="I10" i="122"/>
  <c r="G13" i="122"/>
  <c r="G16" i="114"/>
  <c r="G10" i="112"/>
  <c r="G11" i="112"/>
  <c r="G9" i="109"/>
  <c r="G10" i="109"/>
  <c r="G10" i="113"/>
  <c r="G11" i="113"/>
  <c r="G10" i="121"/>
  <c r="G11" i="121"/>
  <c r="G14" i="117"/>
  <c r="G15" i="120"/>
  <c r="G16" i="120"/>
  <c r="G14" i="115"/>
  <c r="G14" i="119"/>
  <c r="G11" i="115"/>
  <c r="G16" i="123"/>
  <c r="G16" i="122"/>
  <c r="G10" i="111"/>
  <c r="G9" i="123"/>
  <c r="G10" i="123"/>
  <c r="G13" i="116"/>
  <c r="G13" i="120"/>
  <c r="G16" i="116"/>
  <c r="G12" i="112"/>
  <c r="G13" i="112"/>
  <c r="G10" i="119"/>
  <c r="G11" i="119"/>
  <c r="G9" i="118"/>
  <c r="G10" i="118"/>
  <c r="G15" i="118"/>
  <c r="G16" i="118"/>
  <c r="G14" i="124"/>
  <c r="G9" i="114"/>
  <c r="G10" i="114"/>
  <c r="G11" i="124"/>
  <c r="G14" i="113"/>
  <c r="G14" i="121"/>
  <c r="E13" i="112"/>
  <c r="E14" i="112"/>
  <c r="E11" i="113"/>
  <c r="E10" i="113"/>
  <c r="E11" i="121"/>
  <c r="E10" i="121"/>
  <c r="E10" i="118"/>
  <c r="E11" i="118"/>
  <c r="E10" i="115"/>
  <c r="E11" i="115"/>
  <c r="E10" i="124"/>
  <c r="E11" i="124"/>
  <c r="E10" i="120"/>
  <c r="E11" i="120"/>
  <c r="E10" i="109"/>
  <c r="E11" i="109"/>
  <c r="E11" i="117"/>
  <c r="E10" i="117"/>
  <c r="E10" i="114"/>
  <c r="E11" i="114"/>
  <c r="E10" i="123"/>
  <c r="E11" i="123"/>
  <c r="E7" i="124"/>
  <c r="E7" i="120"/>
  <c r="E7" i="116"/>
  <c r="E7" i="112"/>
  <c r="E7" i="122"/>
  <c r="E7" i="118"/>
  <c r="E7" i="114"/>
  <c r="E7" i="110"/>
  <c r="E7" i="121"/>
  <c r="E7" i="113"/>
  <c r="E7" i="119"/>
  <c r="E7" i="111"/>
  <c r="E7" i="117"/>
  <c r="E7" i="109"/>
  <c r="E7" i="123"/>
  <c r="E7" i="115"/>
  <c r="E11" i="112"/>
  <c r="E10" i="112"/>
  <c r="E10" i="119"/>
  <c r="E11" i="119"/>
  <c r="E10" i="116"/>
  <c r="E11" i="116"/>
  <c r="E10" i="122"/>
  <c r="E11" i="122"/>
  <c r="C14" i="109"/>
  <c r="C15" i="109"/>
  <c r="C9" i="121"/>
  <c r="C10" i="121"/>
  <c r="C14" i="110"/>
  <c r="C15" i="110"/>
  <c r="C12" i="121"/>
  <c r="C14" i="121"/>
  <c r="C18" i="119"/>
  <c r="C13" i="123"/>
  <c r="C14" i="118"/>
  <c r="C13" i="119"/>
  <c r="C10" i="115"/>
  <c r="C9" i="115"/>
  <c r="C10" i="124"/>
  <c r="C9" i="124"/>
  <c r="C12" i="115"/>
  <c r="C12" i="124"/>
  <c r="C14" i="115"/>
  <c r="C14" i="124"/>
  <c r="C18" i="123"/>
  <c r="C18" i="111"/>
  <c r="C13" i="118"/>
  <c r="C15" i="114"/>
  <c r="C14" i="114"/>
  <c r="C9" i="117"/>
  <c r="C10" i="117"/>
  <c r="C12" i="112"/>
  <c r="C13" i="112"/>
  <c r="C12" i="117"/>
  <c r="C14" i="117"/>
  <c r="C15" i="121"/>
  <c r="C18" i="115"/>
  <c r="C9" i="119"/>
  <c r="C10" i="119"/>
  <c r="C12" i="109"/>
  <c r="C13" i="109"/>
  <c r="C18" i="121"/>
  <c r="C14" i="111"/>
  <c r="C18" i="112"/>
  <c r="C17" i="112"/>
  <c r="C15" i="123"/>
  <c r="C14" i="123"/>
  <c r="C9" i="113"/>
  <c r="C10" i="113"/>
  <c r="C12" i="113"/>
  <c r="C14" i="113"/>
  <c r="K18" i="123"/>
  <c r="K18" i="117"/>
  <c r="K18" i="113"/>
  <c r="K18" i="110"/>
  <c r="K18" i="122"/>
  <c r="K18" i="118"/>
  <c r="K18" i="121"/>
  <c r="K18" i="116"/>
  <c r="K18" i="112"/>
  <c r="K18" i="111"/>
  <c r="K18" i="120"/>
  <c r="K18" i="124"/>
  <c r="K18" i="119"/>
  <c r="K18" i="114"/>
  <c r="K18" i="109"/>
  <c r="K18" i="115"/>
  <c r="K7" i="124"/>
  <c r="K7" i="119"/>
  <c r="K7" i="115"/>
  <c r="K7" i="109"/>
  <c r="K7" i="121"/>
  <c r="K7" i="123"/>
  <c r="K7" i="118"/>
  <c r="K7" i="114"/>
  <c r="K7" i="110"/>
  <c r="K7" i="113"/>
  <c r="K7" i="122"/>
  <c r="K7" i="120"/>
  <c r="K7" i="116"/>
  <c r="K7" i="112"/>
  <c r="K7" i="117"/>
  <c r="K7" i="111"/>
  <c r="K15" i="124"/>
  <c r="K15" i="119"/>
  <c r="K15" i="115"/>
  <c r="K15" i="111"/>
  <c r="K15" i="117"/>
  <c r="K15" i="123"/>
  <c r="K15" i="118"/>
  <c r="K15" i="114"/>
  <c r="K15" i="113"/>
  <c r="K15" i="122"/>
  <c r="K15" i="120"/>
  <c r="K15" i="116"/>
  <c r="K15" i="112"/>
  <c r="K15" i="110"/>
  <c r="K15" i="121"/>
  <c r="K15" i="109"/>
  <c r="K14" i="112"/>
  <c r="K14" i="123"/>
  <c r="K14" i="118"/>
  <c r="K14" i="114"/>
  <c r="K14" i="109"/>
  <c r="K14" i="122"/>
  <c r="K14" i="121"/>
  <c r="K14" i="117"/>
  <c r="K14" i="113"/>
  <c r="K14" i="110"/>
  <c r="K14" i="120"/>
  <c r="K14" i="124"/>
  <c r="K14" i="119"/>
  <c r="K14" i="115"/>
  <c r="K14" i="116"/>
  <c r="K14" i="111"/>
  <c r="K8" i="123"/>
  <c r="K8" i="118"/>
  <c r="K8" i="114"/>
  <c r="K8" i="111"/>
  <c r="K8" i="120"/>
  <c r="K8" i="121"/>
  <c r="K8" i="117"/>
  <c r="K8" i="113"/>
  <c r="K8" i="112"/>
  <c r="K8" i="116"/>
  <c r="K8" i="109"/>
  <c r="K8" i="124"/>
  <c r="K8" i="119"/>
  <c r="K8" i="115"/>
  <c r="K8" i="110"/>
  <c r="K8" i="122"/>
  <c r="J35" i="68" l="1"/>
  <c r="E79" i="68"/>
  <c r="J73" i="68"/>
  <c r="J20" i="68"/>
  <c r="D79" i="68" s="1"/>
  <c r="D77" i="68" s="1"/>
  <c r="J54" i="68"/>
  <c r="J32" i="68"/>
  <c r="J21" i="68"/>
  <c r="J10" i="68"/>
  <c r="D74" i="68"/>
  <c r="F74" i="68"/>
  <c r="F72" i="68" s="1"/>
  <c r="C74" i="68"/>
  <c r="C72" i="68" s="1"/>
  <c r="B72" i="68"/>
  <c r="H74" i="68"/>
  <c r="H72" i="68" s="1"/>
  <c r="E74" i="68"/>
  <c r="E72" i="68" s="1"/>
  <c r="C44" i="68"/>
  <c r="J58" i="68"/>
  <c r="D63" i="68"/>
  <c r="J52" i="68" l="1"/>
  <c r="F79" i="68"/>
  <c r="F77" i="68" s="1"/>
  <c r="J44" i="68"/>
  <c r="C77" i="68"/>
  <c r="J18" i="68"/>
  <c r="J63" i="68"/>
  <c r="D72" i="68"/>
  <c r="CU66" i="108"/>
  <c r="X53" i="69"/>
  <c r="X55" i="69" l="1"/>
  <c r="AN55" i="69" s="1"/>
  <c r="G68" i="68"/>
  <c r="J68" i="68" s="1"/>
  <c r="G66" i="68" l="1"/>
  <c r="G74" i="68"/>
  <c r="G79" i="68" l="1"/>
  <c r="G77" i="68" s="1"/>
  <c r="J74" i="68"/>
  <c r="J72" i="68" s="1"/>
  <c r="G72" i="68"/>
  <c r="J66" i="68"/>
  <c r="E77" i="68"/>
</calcChain>
</file>

<file path=xl/sharedStrings.xml><?xml version="1.0" encoding="utf-8"?>
<sst xmlns="http://schemas.openxmlformats.org/spreadsheetml/2006/main" count="3049" uniqueCount="278">
  <si>
    <t>CB</t>
  </si>
  <si>
    <t>CBI</t>
  </si>
  <si>
    <t>R2</t>
  </si>
  <si>
    <t>GOLF</t>
  </si>
  <si>
    <t>JV 16</t>
  </si>
  <si>
    <t>CLG</t>
  </si>
  <si>
    <t>CDY</t>
  </si>
  <si>
    <t>CCSB</t>
  </si>
  <si>
    <t>CSM</t>
  </si>
  <si>
    <t>CCCL</t>
  </si>
  <si>
    <t>CVTF</t>
  </si>
  <si>
    <t>ESEDA</t>
  </si>
  <si>
    <t>GB</t>
  </si>
  <si>
    <t>CERCY</t>
  </si>
  <si>
    <t>CVP</t>
  </si>
  <si>
    <t>CAB</t>
  </si>
  <si>
    <t>CGA</t>
  </si>
  <si>
    <t>ROSNY 2</t>
  </si>
  <si>
    <t>CA</t>
  </si>
  <si>
    <t>TAC</t>
  </si>
  <si>
    <t>MARGE</t>
  </si>
  <si>
    <t>PAC</t>
  </si>
  <si>
    <t>BORNES</t>
  </si>
  <si>
    <t>DRIVE</t>
  </si>
  <si>
    <t>CHIFFRES</t>
  </si>
  <si>
    <t>McCAFE</t>
  </si>
  <si>
    <t>REPORTING CDG</t>
  </si>
  <si>
    <t>Indicateurs Ventes</t>
  </si>
  <si>
    <t>Indicateurs P&amp;L</t>
  </si>
  <si>
    <t>Indicateurs Produits Mix</t>
  </si>
  <si>
    <t>Indicateurs CAR</t>
  </si>
  <si>
    <t>Analyses des ventes</t>
  </si>
  <si>
    <t>Analyses des Ventes</t>
  </si>
  <si>
    <t>sommaire</t>
  </si>
  <si>
    <t>HM</t>
  </si>
  <si>
    <t>ANNIV</t>
  </si>
  <si>
    <t>CAFES</t>
  </si>
  <si>
    <t>DESSERTS</t>
  </si>
  <si>
    <t>PM</t>
  </si>
  <si>
    <t>MXBOF</t>
  </si>
  <si>
    <t>PRODUITS MIX</t>
  </si>
  <si>
    <t>VENTES</t>
  </si>
  <si>
    <t>Indicateurs MARGE</t>
  </si>
  <si>
    <t>0430  ROSNY GOLF</t>
  </si>
  <si>
    <t>0604  LIVRY GARGAN RN3</t>
  </si>
  <si>
    <t>0520  NOISY LE SEC</t>
  </si>
  <si>
    <t>0292  BONDY</t>
  </si>
  <si>
    <t>0200  LIVRY GARGAN</t>
  </si>
  <si>
    <t>1280  LA COURNEUVE</t>
  </si>
  <si>
    <t>0427  BOBIGNY ILLUSTRATION</t>
  </si>
  <si>
    <t>0150  BOBIGNY</t>
  </si>
  <si>
    <t>1085  VILLEPARISIS</t>
  </si>
  <si>
    <t>0624  TREMBLAY EN FRANCE</t>
  </si>
  <si>
    <t>0512  CLICHY SOUS BOIS</t>
  </si>
  <si>
    <t>0089  ROSNY II</t>
  </si>
  <si>
    <t>1066  AULNAY A3</t>
  </si>
  <si>
    <t>0581  SEVRAN</t>
  </si>
  <si>
    <t>0083  PARIS NORD II</t>
  </si>
  <si>
    <t>0065  PARINOR I</t>
  </si>
  <si>
    <t>NUIT</t>
  </si>
  <si>
    <t>SOIR</t>
  </si>
  <si>
    <t>PASSATION</t>
  </si>
  <si>
    <t>MATIN</t>
  </si>
  <si>
    <t>Hassan</t>
  </si>
  <si>
    <t>Sébastien</t>
  </si>
  <si>
    <t>Lim</t>
  </si>
  <si>
    <t>TOTAL</t>
  </si>
  <si>
    <t>Dimanche</t>
  </si>
  <si>
    <t>Samedi</t>
  </si>
  <si>
    <t>Vendredi</t>
  </si>
  <si>
    <t>Jeudi</t>
  </si>
  <si>
    <t>Mercredi</t>
  </si>
  <si>
    <t>Mardi</t>
  </si>
  <si>
    <t>Lundi</t>
  </si>
  <si>
    <t>JOURS</t>
  </si>
  <si>
    <t>dimanche</t>
  </si>
  <si>
    <t>samedi</t>
  </si>
  <si>
    <t>vendredi</t>
  </si>
  <si>
    <t>jeudi</t>
  </si>
  <si>
    <t>mercredi</t>
  </si>
  <si>
    <t>mardi</t>
  </si>
  <si>
    <t>hebdo</t>
  </si>
  <si>
    <t>lundi</t>
  </si>
  <si>
    <t>cga</t>
  </si>
  <si>
    <t>cab</t>
  </si>
  <si>
    <t>cvp</t>
  </si>
  <si>
    <t>cercy</t>
  </si>
  <si>
    <t>gb</t>
  </si>
  <si>
    <t>eseda</t>
  </si>
  <si>
    <t>cvtf</t>
  </si>
  <si>
    <t>cccl</t>
  </si>
  <si>
    <t>csm</t>
  </si>
  <si>
    <t>ccsb</t>
  </si>
  <si>
    <t>cdy</t>
  </si>
  <si>
    <t>clg</t>
  </si>
  <si>
    <t>golf</t>
  </si>
  <si>
    <t>r2</t>
  </si>
  <si>
    <t>cbi</t>
  </si>
  <si>
    <t>cb</t>
  </si>
  <si>
    <t xml:space="preserve">lundi </t>
  </si>
  <si>
    <t>Comparaison
 Ventes Horaires</t>
  </si>
  <si>
    <t>Comparaison
Jours</t>
  </si>
  <si>
    <t>SOI</t>
  </si>
  <si>
    <t>MO</t>
  </si>
  <si>
    <t>BOF/MX</t>
  </si>
  <si>
    <t>Tx Mx</t>
  </si>
  <si>
    <t>Analyse Heures
Ouverture / Fermeture</t>
  </si>
  <si>
    <t>Heure Ouverture</t>
  </si>
  <si>
    <t>Heure fermeture</t>
  </si>
  <si>
    <t>Moyenne</t>
  </si>
  <si>
    <t>Après</t>
  </si>
  <si>
    <t>INDICATEURS CAR</t>
  </si>
  <si>
    <t>INDICATEURS Produits Mix</t>
  </si>
  <si>
    <t>INDICATEURS Ventes</t>
  </si>
  <si>
    <t>INDICATEURS P&amp;L</t>
  </si>
  <si>
    <t>INDICATEURS MARGE</t>
  </si>
  <si>
    <t>Resto</t>
  </si>
  <si>
    <t>Jrs</t>
  </si>
  <si>
    <t>10-624</t>
  </si>
  <si>
    <t>11-520</t>
  </si>
  <si>
    <t>12-065</t>
  </si>
  <si>
    <t>13-083</t>
  </si>
  <si>
    <t>14-1085</t>
  </si>
  <si>
    <t>15-1066</t>
  </si>
  <si>
    <t>16-1280</t>
  </si>
  <si>
    <t>01-150</t>
  </si>
  <si>
    <t>02-427</t>
  </si>
  <si>
    <t>03-089</t>
  </si>
  <si>
    <t>05-200</t>
  </si>
  <si>
    <t>06-292</t>
  </si>
  <si>
    <t>07-512</t>
  </si>
  <si>
    <t>08-581</t>
  </si>
  <si>
    <t>09-604</t>
  </si>
  <si>
    <t>Variation Paper</t>
  </si>
  <si>
    <t>Paper NAT</t>
  </si>
  <si>
    <t>Variation Food</t>
  </si>
  <si>
    <t>Food NAT</t>
  </si>
  <si>
    <t>Variation QCR</t>
  </si>
  <si>
    <t>QCR NAT</t>
  </si>
  <si>
    <t>Mois</t>
  </si>
  <si>
    <t>Variation marge réel</t>
  </si>
  <si>
    <t>NAT</t>
  </si>
  <si>
    <t>REEL CB</t>
  </si>
  <si>
    <t>QCR CB</t>
  </si>
  <si>
    <t>Food CB</t>
  </si>
  <si>
    <t>Paper CB</t>
  </si>
  <si>
    <t>Paper CBI</t>
  </si>
  <si>
    <t>Food CBI</t>
  </si>
  <si>
    <t>QCR CBI</t>
  </si>
  <si>
    <t>REEL CBI</t>
  </si>
  <si>
    <t>Paper ROSNY</t>
  </si>
  <si>
    <t>Food ROSNY</t>
  </si>
  <si>
    <t>QCR ROSNY</t>
  </si>
  <si>
    <t>REEL ROSNY</t>
  </si>
  <si>
    <t>Paper GOLF</t>
  </si>
  <si>
    <t>Food GOLF</t>
  </si>
  <si>
    <t>QCR GOLF</t>
  </si>
  <si>
    <t>REEL GOLF</t>
  </si>
  <si>
    <t>Paper CLG</t>
  </si>
  <si>
    <t>Food CLG</t>
  </si>
  <si>
    <t>QCR CLG</t>
  </si>
  <si>
    <t>REEL CLG</t>
  </si>
  <si>
    <t>Paper CDY</t>
  </si>
  <si>
    <t>Food CDY</t>
  </si>
  <si>
    <t>QCR CDY</t>
  </si>
  <si>
    <t>REEL CDY</t>
  </si>
  <si>
    <t>Paper CCSB</t>
  </si>
  <si>
    <t>Food CCSB</t>
  </si>
  <si>
    <t>QCR CCSB</t>
  </si>
  <si>
    <t>REEL CCSB</t>
  </si>
  <si>
    <t>Paper CSM</t>
  </si>
  <si>
    <t>Food CSM</t>
  </si>
  <si>
    <t>QCR CSM</t>
  </si>
  <si>
    <t>REEL CSM</t>
  </si>
  <si>
    <t>Paper CCCL</t>
  </si>
  <si>
    <t>Food CCCL</t>
  </si>
  <si>
    <t>QCR CCCL</t>
  </si>
  <si>
    <t>REEL CCCL</t>
  </si>
  <si>
    <t>Paper CVTF</t>
  </si>
  <si>
    <t>Food CVTF</t>
  </si>
  <si>
    <t>QCR CVTF</t>
  </si>
  <si>
    <t>REEL CVTF</t>
  </si>
  <si>
    <t>Paper ESEDA</t>
  </si>
  <si>
    <t>Food ESEDA</t>
  </si>
  <si>
    <t>QCR ESEDA</t>
  </si>
  <si>
    <t>REEL ESEDA</t>
  </si>
  <si>
    <t>Paper GB</t>
  </si>
  <si>
    <t>Food GB</t>
  </si>
  <si>
    <t>QCR GB</t>
  </si>
  <si>
    <t>REEL GB</t>
  </si>
  <si>
    <t>Paper CERCY</t>
  </si>
  <si>
    <t>Food CERCY</t>
  </si>
  <si>
    <t>QCR CERCY</t>
  </si>
  <si>
    <t>REEL CERCY</t>
  </si>
  <si>
    <t>Paper CVP</t>
  </si>
  <si>
    <t>Food CVP</t>
  </si>
  <si>
    <t>QCR CVP</t>
  </si>
  <si>
    <t>REEL CVP</t>
  </si>
  <si>
    <t>Paper CAB</t>
  </si>
  <si>
    <t>Food CAB</t>
  </si>
  <si>
    <t>QCR CAB</t>
  </si>
  <si>
    <t>Paper CGA</t>
  </si>
  <si>
    <t>Food CGA</t>
  </si>
  <si>
    <t>QCR CGA</t>
  </si>
  <si>
    <t>REEL CGA</t>
  </si>
  <si>
    <t>JV</t>
  </si>
  <si>
    <t>paper</t>
  </si>
  <si>
    <t>Food</t>
  </si>
  <si>
    <t>marge réel</t>
  </si>
  <si>
    <t>marge théor.</t>
  </si>
  <si>
    <t>REEL CAB</t>
  </si>
  <si>
    <t>Données Marge / QCR</t>
  </si>
  <si>
    <t>Christophe</t>
  </si>
  <si>
    <t>QCR</t>
  </si>
  <si>
    <t>FOOD</t>
  </si>
  <si>
    <t>PAPER</t>
  </si>
  <si>
    <t>trop perçu</t>
  </si>
  <si>
    <t>Annul ap total</t>
  </si>
  <si>
    <t>promo</t>
  </si>
  <si>
    <t>total jour</t>
  </si>
  <si>
    <t>04-430</t>
  </si>
  <si>
    <t>t</t>
  </si>
  <si>
    <t>début</t>
  </si>
  <si>
    <t>fin</t>
  </si>
  <si>
    <t>mt annul</t>
  </si>
  <si>
    <t>CA net alim</t>
  </si>
  <si>
    <t>CA global</t>
  </si>
  <si>
    <t>CA drive</t>
  </si>
  <si>
    <t>voiture</t>
  </si>
  <si>
    <t>CB record</t>
  </si>
  <si>
    <t>CBI record</t>
  </si>
  <si>
    <t>ROSNY 2 record</t>
  </si>
  <si>
    <t>GOLF record</t>
  </si>
  <si>
    <t>CLG record</t>
  </si>
  <si>
    <t>CDY record</t>
  </si>
  <si>
    <t>CCSB record</t>
  </si>
  <si>
    <t>CSM record</t>
  </si>
  <si>
    <t>CCCL record</t>
  </si>
  <si>
    <t>CVTF record</t>
  </si>
  <si>
    <t>ESEDA record</t>
  </si>
  <si>
    <t>GB record</t>
  </si>
  <si>
    <t>CERCY record</t>
  </si>
  <si>
    <t>CVP record</t>
  </si>
  <si>
    <t>CAB record</t>
  </si>
  <si>
    <t>CGA record</t>
  </si>
  <si>
    <t>INDICATEURS RECORD</t>
  </si>
  <si>
    <t>Indicateurs RECORD</t>
  </si>
  <si>
    <t>vente</t>
  </si>
  <si>
    <t>produits mix</t>
  </si>
  <si>
    <t>Marge</t>
  </si>
  <si>
    <t>CAR</t>
  </si>
  <si>
    <t>Analyse VH</t>
  </si>
  <si>
    <t>VH par heures</t>
  </si>
  <si>
    <t>Analyse CA jour</t>
  </si>
  <si>
    <t>record</t>
  </si>
  <si>
    <t>P&amp;L</t>
  </si>
  <si>
    <t>JV 16 (sans CVP)</t>
  </si>
  <si>
    <t>écats caisse</t>
  </si>
  <si>
    <t>CA brute</t>
  </si>
  <si>
    <t>JV 17</t>
  </si>
  <si>
    <t>17-1400</t>
  </si>
  <si>
    <t>1400  AEROVILLE</t>
  </si>
  <si>
    <t>REEL JV 17</t>
  </si>
  <si>
    <t>QCR JV 17</t>
  </si>
  <si>
    <t>Food JV 17</t>
  </si>
  <si>
    <t>Paper JV 17</t>
  </si>
  <si>
    <t>REEL CAR</t>
  </si>
  <si>
    <t>QCR CAR</t>
  </si>
  <si>
    <t>Food CAR</t>
  </si>
  <si>
    <t>Paper CAR</t>
  </si>
  <si>
    <t>CAR record</t>
  </si>
  <si>
    <t>car</t>
  </si>
  <si>
    <t>Kadri</t>
  </si>
  <si>
    <t>%SOI</t>
  </si>
  <si>
    <t>blc</t>
  </si>
  <si>
    <t>REPORTING CDG decembre 2015</t>
  </si>
  <si>
    <t>ANALYSE VENTES HORAIRES DECEMBRE 2015</t>
  </si>
  <si>
    <t>ANALYSE CA JOURS du 01/12/15 au 31/12/15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</si>
</sst>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5" formatCode="#,##0\ &quot;€&quot;;\-#,##0\ &quot;€&quot;"/>
    <numFmt numFmtId="42" formatCode="_-* #,##0\ &quot;€&quot;_-;\-* #,##0\ &quot;€&quot;_-;_-* &quot;-&quot;\ &quot;€&quot;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#,##0.00\ &quot;€&quot;"/>
    <numFmt numFmtId="165" formatCode="0.000000"/>
    <numFmt numFmtId="166" formatCode="mm/yy"/>
    <numFmt numFmtId="167" formatCode="_-* #,##0\ &quot;€&quot;_-;\-* #,##0\ &quot;€&quot;_-;_-* &quot;-&quot;??\ &quot;€&quot;_-;_-@_-"/>
    <numFmt numFmtId="168" formatCode="#,##0.0\ &quot;€&quot;"/>
    <numFmt numFmtId="169" formatCode="#,##0\ &quot;€&quot;"/>
    <numFmt numFmtId="170" formatCode="h:mm;@"/>
    <numFmt numFmtId="171" formatCode="0.0%"/>
  </numFmts>
  <fonts count="87"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u/>
      <sz val="10"/>
      <name val="Arial"/>
      <family val="2"/>
    </font>
    <font>
      <b/>
      <i/>
      <sz val="14"/>
      <name val="Arial"/>
      <family val="2"/>
    </font>
    <font>
      <b/>
      <u/>
      <sz val="18"/>
      <name val="Arial"/>
      <family val="2"/>
    </font>
    <font>
      <b/>
      <i/>
      <u/>
      <sz val="2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i/>
      <sz val="8"/>
      <name val="Arial"/>
      <family val="2"/>
    </font>
    <font>
      <b/>
      <i/>
      <sz val="8"/>
      <name val="Times New Roman"/>
      <family val="1"/>
    </font>
    <font>
      <sz val="10"/>
      <name val="Times New Roman"/>
      <family val="1"/>
    </font>
    <font>
      <b/>
      <sz val="10"/>
      <name val="Times New Roman"/>
      <family val="1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color theme="1"/>
      <name val="Calibri"/>
      <family val="2"/>
      <scheme val="minor"/>
    </font>
    <font>
      <b/>
      <sz val="8"/>
      <color rgb="FF0070C0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u/>
      <sz val="8"/>
      <color theme="10"/>
      <name val="Calibri"/>
      <family val="2"/>
    </font>
    <font>
      <b/>
      <sz val="8"/>
      <color rgb="FF002060"/>
      <name val="Arial"/>
      <family val="2"/>
    </font>
    <font>
      <b/>
      <sz val="10"/>
      <color theme="1"/>
      <name val="Calibri"/>
      <family val="2"/>
      <scheme val="minor"/>
    </font>
    <font>
      <b/>
      <sz val="8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i/>
      <sz val="8"/>
      <color theme="0"/>
      <name val="Calibri"/>
      <family val="2"/>
      <scheme val="minor"/>
    </font>
    <font>
      <sz val="10"/>
      <color rgb="FF002060"/>
      <name val="Calibri"/>
      <family val="2"/>
      <scheme val="minor"/>
    </font>
    <font>
      <b/>
      <sz val="26"/>
      <color rgb="FF002060"/>
      <name val="Calibri"/>
      <family val="2"/>
      <scheme val="minor"/>
    </font>
    <font>
      <u/>
      <sz val="8"/>
      <color theme="0"/>
      <name val="Calibri"/>
      <family val="2"/>
    </font>
    <font>
      <b/>
      <sz val="11"/>
      <color rgb="FF002060"/>
      <name val="Calibri"/>
      <family val="2"/>
      <scheme val="minor"/>
    </font>
    <font>
      <b/>
      <sz val="10"/>
      <color rgb="FF002060"/>
      <name val="Times New Roman"/>
      <family val="1"/>
    </font>
    <font>
      <b/>
      <i/>
      <sz val="11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u/>
      <sz val="36"/>
      <color rgb="FF002060"/>
      <name val="Berlin Sans FB Demi"/>
      <family val="2"/>
    </font>
    <font>
      <b/>
      <u/>
      <sz val="11"/>
      <color rgb="FF002060"/>
      <name val="Calibri"/>
      <family val="2"/>
    </font>
    <font>
      <sz val="36"/>
      <color rgb="FF002060"/>
      <name val="Berlin Sans FB Demi"/>
      <family val="2"/>
    </font>
    <font>
      <b/>
      <u/>
      <sz val="26"/>
      <color rgb="FF002060"/>
      <name val="Calibri"/>
      <family val="2"/>
    </font>
    <font>
      <b/>
      <u/>
      <sz val="11"/>
      <color theme="10"/>
      <name val="Calibri"/>
      <family val="2"/>
    </font>
    <font>
      <b/>
      <u/>
      <sz val="22"/>
      <color rgb="FF002060"/>
      <name val="Calibri"/>
      <family val="2"/>
    </font>
    <font>
      <b/>
      <sz val="8"/>
      <color theme="0"/>
      <name val="Calibri"/>
      <family val="2"/>
      <scheme val="minor"/>
    </font>
    <font>
      <b/>
      <i/>
      <u/>
      <sz val="11"/>
      <color rgb="FF002060"/>
      <name val="Calibri"/>
      <family val="2"/>
      <scheme val="minor"/>
    </font>
    <font>
      <b/>
      <sz val="10"/>
      <color theme="0"/>
      <name val="Times New Roman"/>
      <family val="1"/>
    </font>
    <font>
      <sz val="24"/>
      <color theme="1"/>
      <name val="Arial Black"/>
      <family val="2"/>
    </font>
    <font>
      <sz val="22"/>
      <color theme="1"/>
      <name val="Arial Black"/>
      <family val="2"/>
    </font>
    <font>
      <b/>
      <u/>
      <sz val="18"/>
      <color theme="1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00B050"/>
      <name val="Arial"/>
      <family val="2"/>
    </font>
    <font>
      <sz val="8"/>
      <color theme="0"/>
      <name val="Calibri"/>
      <family val="2"/>
      <scheme val="minor"/>
    </font>
    <font>
      <b/>
      <sz val="8"/>
      <name val="Calibri"/>
      <scheme val="minor"/>
    </font>
    <font>
      <sz val="8"/>
      <color theme="1"/>
      <name val="Arial"/>
      <family val="2"/>
    </font>
    <font>
      <sz val="10"/>
      <name val="Calibri"/>
      <scheme val="minor"/>
    </font>
    <font>
      <b/>
      <i/>
      <sz val="8"/>
      <color indexed="9"/>
      <name val="Arial Narrow"/>
      <family val="2"/>
    </font>
    <font>
      <b/>
      <sz val="8"/>
      <color indexed="18"/>
      <name val="Arial Narrow"/>
      <family val="2"/>
    </font>
    <font>
      <sz val="8"/>
      <name val="Arial Narrow"/>
      <family val="2"/>
    </font>
    <font>
      <sz val="8"/>
      <color rgb="FF002060"/>
      <name val="Arial Narrow"/>
      <family val="2"/>
    </font>
    <font>
      <sz val="8"/>
      <color theme="1"/>
      <name val="Arial Narrow"/>
      <family val="2"/>
    </font>
    <font>
      <sz val="22"/>
      <color theme="1"/>
      <name val="Arial Narrow"/>
      <family val="2"/>
    </font>
    <font>
      <b/>
      <sz val="11"/>
      <color theme="1"/>
      <name val="Calibri"/>
      <scheme val="minor"/>
    </font>
    <font>
      <b/>
      <u/>
      <sz val="11"/>
      <color theme="10"/>
      <name val="Calibri"/>
    </font>
    <font>
      <b/>
      <u/>
      <sz val="18"/>
      <color theme="1"/>
      <name val="Arial Narrow"/>
      <family val="2"/>
    </font>
    <font>
      <sz val="11"/>
      <color theme="1"/>
      <name val="Arial Narrow"/>
      <family val="2"/>
    </font>
    <font>
      <b/>
      <sz val="8"/>
      <color rgb="FF0070C0"/>
      <name val="Arial Narrow"/>
      <family val="2"/>
    </font>
    <font>
      <b/>
      <sz val="8"/>
      <color theme="1"/>
      <name val="Arial Narrow"/>
      <family val="2"/>
    </font>
    <font>
      <sz val="10"/>
      <color theme="1"/>
      <name val="Arial Narrow"/>
      <family val="2"/>
    </font>
    <font>
      <sz val="10"/>
      <name val="Arial Narrow"/>
      <family val="2"/>
    </font>
    <font>
      <b/>
      <sz val="8"/>
      <color rgb="FFC00000"/>
      <name val="Arial Narrow"/>
      <family val="2"/>
    </font>
    <font>
      <b/>
      <u/>
      <sz val="10"/>
      <color theme="1"/>
      <name val="Arial Narrow"/>
      <family val="2"/>
    </font>
    <font>
      <u/>
      <sz val="10"/>
      <color theme="10"/>
      <name val="Arial Narrow"/>
      <family val="2"/>
    </font>
    <font>
      <b/>
      <sz val="10"/>
      <color rgb="FF0070C0"/>
      <name val="Arial Narrow"/>
      <family val="2"/>
    </font>
    <font>
      <b/>
      <sz val="10"/>
      <color theme="1"/>
      <name val="Arial Narrow"/>
      <family val="2"/>
    </font>
    <font>
      <b/>
      <sz val="10"/>
      <color rgb="FFC00000"/>
      <name val="Arial Narrow"/>
      <family val="2"/>
    </font>
    <font>
      <u/>
      <sz val="11"/>
      <color theme="10"/>
      <name val="Arial Narrow"/>
      <family val="2"/>
    </font>
    <font>
      <b/>
      <sz val="8"/>
      <name val="Arial Narrow"/>
      <family val="2"/>
    </font>
    <font>
      <b/>
      <sz val="8"/>
      <color theme="0"/>
      <name val="Arial Narrow"/>
      <family val="2"/>
    </font>
    <font>
      <sz val="8"/>
      <color theme="0"/>
      <name val="Arial Narrow"/>
      <family val="2"/>
    </font>
    <font>
      <b/>
      <i/>
      <sz val="8"/>
      <color theme="1"/>
      <name val="Arial Narrow"/>
      <family val="2"/>
    </font>
    <font>
      <sz val="11"/>
      <color indexed="8"/>
      <name val="Calibri"/>
      <family val="2"/>
    </font>
    <font>
      <sz val="8"/>
      <color rgb="FF0070C0"/>
      <name val="Arial Narrow"/>
      <family val="2"/>
    </font>
    <font>
      <b/>
      <sz val="10"/>
      <color rgb="FF0070C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indexed="18"/>
        <bgColor indexed="2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2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</fills>
  <borders count="8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ck">
        <color rgb="FFC00000"/>
      </left>
      <right/>
      <top style="thick">
        <color rgb="FFC00000"/>
      </top>
      <bottom/>
      <diagonal/>
    </border>
    <border>
      <left style="medium">
        <color indexed="64"/>
      </left>
      <right/>
      <top style="thick">
        <color rgb="FFC00000"/>
      </top>
      <bottom/>
      <diagonal/>
    </border>
    <border>
      <left/>
      <right/>
      <top style="thick">
        <color rgb="FFC00000"/>
      </top>
      <bottom/>
      <diagonal/>
    </border>
    <border>
      <left/>
      <right style="medium">
        <color indexed="64"/>
      </right>
      <top style="thick">
        <color rgb="FFC00000"/>
      </top>
      <bottom/>
      <diagonal/>
    </border>
    <border>
      <left/>
      <right style="thick">
        <color rgb="FFC00000"/>
      </right>
      <top style="thick">
        <color rgb="FFC00000"/>
      </top>
      <bottom/>
      <diagonal/>
    </border>
    <border>
      <left style="thick">
        <color rgb="FFC00000"/>
      </left>
      <right/>
      <top/>
      <bottom/>
      <diagonal/>
    </border>
    <border>
      <left/>
      <right style="thick">
        <color rgb="FFC00000"/>
      </right>
      <top/>
      <bottom/>
      <diagonal/>
    </border>
    <border>
      <left style="thick">
        <color rgb="FFC00000"/>
      </left>
      <right/>
      <top/>
      <bottom style="thick">
        <color rgb="FFC00000"/>
      </bottom>
      <diagonal/>
    </border>
    <border>
      <left style="medium">
        <color indexed="64"/>
      </left>
      <right/>
      <top/>
      <bottom style="thick">
        <color rgb="FFC00000"/>
      </bottom>
      <diagonal/>
    </border>
    <border>
      <left/>
      <right/>
      <top/>
      <bottom style="thick">
        <color rgb="FFC00000"/>
      </bottom>
      <diagonal/>
    </border>
    <border>
      <left/>
      <right style="medium">
        <color indexed="64"/>
      </right>
      <top/>
      <bottom style="thick">
        <color rgb="FFC00000"/>
      </bottom>
      <diagonal/>
    </border>
    <border>
      <left/>
      <right style="thick">
        <color rgb="FFC00000"/>
      </right>
      <top/>
      <bottom style="thick">
        <color rgb="FFC00000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2">
    <xf numFmtId="0" fontId="0" fillId="0" borderId="0"/>
    <xf numFmtId="0" fontId="15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84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29">
    <xf numFmtId="0" fontId="0" fillId="0" borderId="0" xfId="0"/>
    <xf numFmtId="0" fontId="16" fillId="3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0" fontId="18" fillId="0" borderId="0" xfId="0" applyFont="1" applyAlignment="1">
      <alignment vertical="center"/>
    </xf>
    <xf numFmtId="0" fontId="0" fillId="0" borderId="0" xfId="0" applyAlignment="1"/>
    <xf numFmtId="0" fontId="0" fillId="0" borderId="0" xfId="0" applyAlignment="1">
      <alignment horizontal="center"/>
    </xf>
    <xf numFmtId="0" fontId="15" fillId="0" borderId="0" xfId="1" applyAlignment="1" applyProtection="1">
      <alignment horizontal="center"/>
    </xf>
    <xf numFmtId="1" fontId="20" fillId="3" borderId="1" xfId="0" applyNumberFormat="1" applyFont="1" applyFill="1" applyBorder="1" applyAlignment="1">
      <alignment horizontal="center" vertical="center"/>
    </xf>
    <xf numFmtId="1" fontId="21" fillId="4" borderId="1" xfId="0" applyNumberFormat="1" applyFont="1" applyFill="1" applyBorder="1" applyAlignment="1">
      <alignment horizontal="center" vertical="center"/>
    </xf>
    <xf numFmtId="0" fontId="21" fillId="3" borderId="1" xfId="0" applyFont="1" applyFill="1" applyBorder="1" applyAlignment="1">
      <alignment horizontal="center" vertical="center"/>
    </xf>
    <xf numFmtId="0" fontId="22" fillId="0" borderId="0" xfId="0" applyFont="1"/>
    <xf numFmtId="0" fontId="23" fillId="0" borderId="1" xfId="0" applyFont="1" applyBorder="1" applyAlignment="1">
      <alignment horizontal="center" vertical="center"/>
    </xf>
    <xf numFmtId="166" fontId="21" fillId="3" borderId="1" xfId="0" applyNumberFormat="1" applyFont="1" applyFill="1" applyBorder="1" applyAlignment="1">
      <alignment horizontal="center" vertical="center"/>
    </xf>
    <xf numFmtId="0" fontId="24" fillId="0" borderId="0" xfId="1" applyFont="1" applyAlignment="1" applyProtection="1">
      <alignment horizontal="center"/>
    </xf>
    <xf numFmtId="0" fontId="0" fillId="8" borderId="0" xfId="0" applyFill="1"/>
    <xf numFmtId="0" fontId="2" fillId="0" borderId="7" xfId="0" applyFont="1" applyBorder="1"/>
    <xf numFmtId="0" fontId="2" fillId="0" borderId="8" xfId="0" applyFont="1" applyBorder="1"/>
    <xf numFmtId="42" fontId="1" fillId="0" borderId="8" xfId="0" applyNumberFormat="1" applyFont="1" applyFill="1" applyBorder="1" applyAlignment="1">
      <alignment horizontal="center"/>
    </xf>
    <xf numFmtId="9" fontId="1" fillId="8" borderId="9" xfId="2" applyFont="1" applyFill="1" applyBorder="1" applyAlignment="1">
      <alignment horizontal="center"/>
    </xf>
    <xf numFmtId="9" fontId="1" fillId="8" borderId="0" xfId="2" applyFont="1" applyFill="1" applyBorder="1" applyAlignment="1">
      <alignment horizontal="center"/>
    </xf>
    <xf numFmtId="9" fontId="1" fillId="8" borderId="8" xfId="2" applyFont="1" applyFill="1" applyBorder="1" applyAlignment="1">
      <alignment horizontal="center"/>
    </xf>
    <xf numFmtId="0" fontId="2" fillId="0" borderId="12" xfId="0" applyFont="1" applyBorder="1"/>
    <xf numFmtId="0" fontId="0" fillId="0" borderId="8" xfId="0" applyBorder="1"/>
    <xf numFmtId="42" fontId="1" fillId="0" borderId="0" xfId="0" applyNumberFormat="1" applyFont="1" applyFill="1" applyBorder="1" applyAlignment="1">
      <alignment horizontal="center"/>
    </xf>
    <xf numFmtId="42" fontId="1" fillId="0" borderId="9" xfId="0" applyNumberFormat="1" applyFont="1" applyFill="1" applyBorder="1" applyAlignment="1">
      <alignment horizontal="center"/>
    </xf>
    <xf numFmtId="0" fontId="2" fillId="0" borderId="8" xfId="0" applyFont="1" applyFill="1" applyBorder="1"/>
    <xf numFmtId="0" fontId="1" fillId="8" borderId="0" xfId="2" applyNumberFormat="1" applyFont="1" applyFill="1" applyBorder="1" applyAlignment="1">
      <alignment horizontal="center"/>
    </xf>
    <xf numFmtId="9" fontId="1" fillId="8" borderId="9" xfId="3" applyFont="1" applyFill="1" applyBorder="1" applyAlignment="1">
      <alignment horizontal="center"/>
    </xf>
    <xf numFmtId="9" fontId="1" fillId="8" borderId="0" xfId="3" applyFont="1" applyFill="1" applyBorder="1" applyAlignment="1">
      <alignment horizontal="center"/>
    </xf>
    <xf numFmtId="9" fontId="1" fillId="8" borderId="8" xfId="3" applyFont="1" applyFill="1" applyBorder="1" applyAlignment="1">
      <alignment horizontal="center"/>
    </xf>
    <xf numFmtId="42" fontId="1" fillId="0" borderId="10" xfId="0" applyNumberFormat="1" applyFont="1" applyFill="1" applyBorder="1" applyAlignment="1">
      <alignment horizontal="center"/>
    </xf>
    <xf numFmtId="42" fontId="1" fillId="0" borderId="11" xfId="0" applyNumberFormat="1" applyFont="1" applyFill="1" applyBorder="1" applyAlignment="1">
      <alignment horizontal="center"/>
    </xf>
    <xf numFmtId="42" fontId="1" fillId="0" borderId="12" xfId="0" applyNumberFormat="1" applyFont="1" applyFill="1" applyBorder="1" applyAlignment="1">
      <alignment horizontal="center"/>
    </xf>
    <xf numFmtId="42" fontId="1" fillId="0" borderId="5" xfId="0" applyNumberFormat="1" applyFont="1" applyFill="1" applyBorder="1" applyAlignment="1">
      <alignment horizontal="center"/>
    </xf>
    <xf numFmtId="42" fontId="1" fillId="0" borderId="6" xfId="0" applyNumberFormat="1" applyFont="1" applyFill="1" applyBorder="1" applyAlignment="1">
      <alignment horizontal="center"/>
    </xf>
    <xf numFmtId="42" fontId="1" fillId="0" borderId="7" xfId="0" applyNumberFormat="1" applyFont="1" applyFill="1" applyBorder="1" applyAlignment="1">
      <alignment horizontal="center"/>
    </xf>
    <xf numFmtId="9" fontId="1" fillId="8" borderId="0" xfId="3" applyNumberFormat="1" applyFont="1" applyFill="1" applyBorder="1" applyAlignment="1">
      <alignment horizontal="center"/>
    </xf>
    <xf numFmtId="9" fontId="1" fillId="8" borderId="8" xfId="3" applyNumberFormat="1" applyFont="1" applyFill="1" applyBorder="1" applyAlignment="1">
      <alignment horizontal="center"/>
    </xf>
    <xf numFmtId="9" fontId="1" fillId="8" borderId="9" xfId="3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20" fontId="3" fillId="0" borderId="9" xfId="0" applyNumberFormat="1" applyFont="1" applyBorder="1" applyAlignment="1">
      <alignment horizontal="center"/>
    </xf>
    <xf numFmtId="20" fontId="3" fillId="0" borderId="0" xfId="0" applyNumberFormat="1" applyFont="1" applyBorder="1" applyAlignment="1">
      <alignment horizontal="center"/>
    </xf>
    <xf numFmtId="20" fontId="3" fillId="0" borderId="8" xfId="0" applyNumberFormat="1" applyFont="1" applyBorder="1" applyAlignment="1">
      <alignment horizontal="center"/>
    </xf>
    <xf numFmtId="0" fontId="3" fillId="0" borderId="7" xfId="0" applyFont="1" applyBorder="1"/>
    <xf numFmtId="0" fontId="3" fillId="0" borderId="8" xfId="0" applyFont="1" applyBorder="1"/>
    <xf numFmtId="0" fontId="5" fillId="9" borderId="13" xfId="0" applyFont="1" applyFill="1" applyBorder="1"/>
    <xf numFmtId="0" fontId="6" fillId="0" borderId="0" xfId="0" applyFont="1" applyAlignment="1">
      <alignment horizontal="center"/>
    </xf>
    <xf numFmtId="10" fontId="1" fillId="8" borderId="2" xfId="3" applyNumberFormat="1" applyFont="1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0" fontId="2" fillId="0" borderId="7" xfId="0" applyFont="1" applyBorder="1" applyProtection="1">
      <protection locked="0"/>
    </xf>
    <xf numFmtId="42" fontId="1" fillId="0" borderId="15" xfId="0" applyNumberFormat="1" applyFont="1" applyFill="1" applyBorder="1" applyAlignment="1">
      <alignment horizontal="center"/>
    </xf>
    <xf numFmtId="42" fontId="0" fillId="0" borderId="0" xfId="0" applyNumberFormat="1"/>
    <xf numFmtId="0" fontId="2" fillId="0" borderId="8" xfId="0" applyFont="1" applyBorder="1" applyProtection="1">
      <protection locked="0"/>
    </xf>
    <xf numFmtId="10" fontId="1" fillId="8" borderId="15" xfId="3" applyNumberFormat="1" applyFont="1" applyFill="1" applyBorder="1" applyAlignment="1">
      <alignment horizontal="center"/>
    </xf>
    <xf numFmtId="0" fontId="2" fillId="0" borderId="12" xfId="0" applyFont="1" applyBorder="1" applyProtection="1">
      <protection locked="0"/>
    </xf>
    <xf numFmtId="0" fontId="0" fillId="0" borderId="8" xfId="0" applyBorder="1" applyProtection="1">
      <protection locked="0"/>
    </xf>
    <xf numFmtId="0" fontId="2" fillId="0" borderId="8" xfId="0" applyFont="1" applyFill="1" applyBorder="1" applyProtection="1">
      <protection locked="0"/>
    </xf>
    <xf numFmtId="42" fontId="1" fillId="0" borderId="16" xfId="0" applyNumberFormat="1" applyFont="1" applyFill="1" applyBorder="1" applyAlignment="1">
      <alignment horizontal="center"/>
    </xf>
    <xf numFmtId="20" fontId="3" fillId="0" borderId="15" xfId="0" applyNumberFormat="1" applyFont="1" applyBorder="1" applyAlignment="1">
      <alignment horizontal="center"/>
    </xf>
    <xf numFmtId="0" fontId="3" fillId="0" borderId="0" xfId="0" applyFont="1"/>
    <xf numFmtId="0" fontId="3" fillId="0" borderId="8" xfId="0" applyFont="1" applyBorder="1" applyProtection="1">
      <protection locked="0"/>
    </xf>
    <xf numFmtId="0" fontId="0" fillId="0" borderId="16" xfId="0" applyBorder="1" applyAlignment="1">
      <alignment horizontal="center"/>
    </xf>
    <xf numFmtId="0" fontId="5" fillId="9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25" fillId="10" borderId="13" xfId="0" applyFont="1" applyFill="1" applyBorder="1" applyAlignment="1">
      <alignment horizontal="center" vertical="center"/>
    </xf>
    <xf numFmtId="0" fontId="25" fillId="10" borderId="17" xfId="0" applyFont="1" applyFill="1" applyBorder="1" applyAlignment="1">
      <alignment horizontal="center" vertical="center"/>
    </xf>
    <xf numFmtId="0" fontId="25" fillId="10" borderId="18" xfId="0" applyFont="1" applyFill="1" applyBorder="1" applyAlignment="1">
      <alignment horizontal="center" vertical="center"/>
    </xf>
    <xf numFmtId="0" fontId="8" fillId="0" borderId="12" xfId="0" applyFont="1" applyBorder="1"/>
    <xf numFmtId="0" fontId="9" fillId="11" borderId="16" xfId="0" applyFont="1" applyFill="1" applyBorder="1" applyAlignment="1">
      <alignment horizontal="center" vertical="center"/>
    </xf>
    <xf numFmtId="0" fontId="22" fillId="0" borderId="11" xfId="0" applyFont="1" applyBorder="1"/>
    <xf numFmtId="0" fontId="22" fillId="0" borderId="19" xfId="0" applyFont="1" applyBorder="1"/>
    <xf numFmtId="0" fontId="22" fillId="0" borderId="10" xfId="0" applyFont="1" applyBorder="1"/>
    <xf numFmtId="0" fontId="8" fillId="0" borderId="8" xfId="0" applyFont="1" applyBorder="1"/>
    <xf numFmtId="0" fontId="9" fillId="11" borderId="15" xfId="0" applyFont="1" applyFill="1" applyBorder="1" applyAlignment="1">
      <alignment horizontal="center" vertical="center"/>
    </xf>
    <xf numFmtId="0" fontId="22" fillId="0" borderId="0" xfId="0" applyFont="1" applyBorder="1"/>
    <xf numFmtId="0" fontId="22" fillId="0" borderId="20" xfId="0" applyFont="1" applyBorder="1"/>
    <xf numFmtId="0" fontId="22" fillId="0" borderId="9" xfId="0" applyFont="1" applyBorder="1"/>
    <xf numFmtId="0" fontId="8" fillId="0" borderId="7" xfId="0" applyFont="1" applyBorder="1"/>
    <xf numFmtId="0" fontId="22" fillId="0" borderId="6" xfId="0" applyFont="1" applyBorder="1"/>
    <xf numFmtId="0" fontId="22" fillId="0" borderId="21" xfId="0" applyFont="1" applyBorder="1"/>
    <xf numFmtId="0" fontId="22" fillId="0" borderId="5" xfId="0" applyFont="1" applyBorder="1"/>
    <xf numFmtId="0" fontId="9" fillId="0" borderId="15" xfId="0" applyFont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8" fillId="0" borderId="0" xfId="0" applyFont="1"/>
    <xf numFmtId="0" fontId="22" fillId="0" borderId="12" xfId="0" applyFont="1" applyBorder="1"/>
    <xf numFmtId="0" fontId="22" fillId="0" borderId="8" xfId="0" applyFont="1" applyBorder="1"/>
    <xf numFmtId="0" fontId="22" fillId="0" borderId="7" xfId="0" applyFont="1" applyBorder="1"/>
    <xf numFmtId="0" fontId="10" fillId="11" borderId="13" xfId="0" applyFont="1" applyFill="1" applyBorder="1" applyAlignment="1">
      <alignment horizontal="center" vertical="center"/>
    </xf>
    <xf numFmtId="0" fontId="10" fillId="11" borderId="22" xfId="0" applyFont="1" applyFill="1" applyBorder="1" applyAlignment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16" fillId="8" borderId="0" xfId="0" applyFont="1" applyFill="1"/>
    <xf numFmtId="166" fontId="26" fillId="3" borderId="1" xfId="0" applyNumberFormat="1" applyFont="1" applyFill="1" applyBorder="1" applyAlignment="1">
      <alignment horizontal="center" vertical="center"/>
    </xf>
    <xf numFmtId="0" fontId="21" fillId="3" borderId="35" xfId="0" applyFont="1" applyFill="1" applyBorder="1" applyAlignment="1">
      <alignment horizontal="center" vertical="center"/>
    </xf>
    <xf numFmtId="1" fontId="21" fillId="4" borderId="35" xfId="0" applyNumberFormat="1" applyFont="1" applyFill="1" applyBorder="1" applyAlignment="1">
      <alignment horizontal="center" vertical="center"/>
    </xf>
    <xf numFmtId="14" fontId="28" fillId="0" borderId="34" xfId="0" applyNumberFormat="1" applyFont="1" applyBorder="1" applyAlignment="1">
      <alignment horizontal="center" vertical="center"/>
    </xf>
    <xf numFmtId="168" fontId="26" fillId="4" borderId="33" xfId="0" applyNumberFormat="1" applyFont="1" applyFill="1" applyBorder="1" applyAlignment="1">
      <alignment horizontal="center" vertical="center"/>
    </xf>
    <xf numFmtId="168" fontId="26" fillId="4" borderId="34" xfId="0" applyNumberFormat="1" applyFont="1" applyFill="1" applyBorder="1" applyAlignment="1">
      <alignment horizontal="center" vertical="center"/>
    </xf>
    <xf numFmtId="168" fontId="26" fillId="4" borderId="38" xfId="0" applyNumberFormat="1" applyFont="1" applyFill="1" applyBorder="1" applyAlignment="1">
      <alignment horizontal="center" vertical="center"/>
    </xf>
    <xf numFmtId="168" fontId="29" fillId="3" borderId="36" xfId="0" applyNumberFormat="1" applyFont="1" applyFill="1" applyBorder="1" applyAlignment="1">
      <alignment horizontal="center" vertical="center"/>
    </xf>
    <xf numFmtId="168" fontId="30" fillId="12" borderId="39" xfId="0" applyNumberFormat="1" applyFont="1" applyFill="1" applyBorder="1" applyAlignment="1">
      <alignment horizontal="center" vertical="center"/>
    </xf>
    <xf numFmtId="168" fontId="30" fillId="12" borderId="40" xfId="0" applyNumberFormat="1" applyFont="1" applyFill="1" applyBorder="1" applyAlignment="1">
      <alignment horizontal="center" vertical="center"/>
    </xf>
    <xf numFmtId="168" fontId="30" fillId="12" borderId="41" xfId="0" applyNumberFormat="1" applyFont="1" applyFill="1" applyBorder="1" applyAlignment="1">
      <alignment horizontal="center" vertical="center"/>
    </xf>
    <xf numFmtId="168" fontId="30" fillId="12" borderId="37" xfId="0" applyNumberFormat="1" applyFont="1" applyFill="1" applyBorder="1" applyAlignment="1">
      <alignment horizontal="center" vertical="center"/>
    </xf>
    <xf numFmtId="168" fontId="29" fillId="3" borderId="42" xfId="0" applyNumberFormat="1" applyFont="1" applyFill="1" applyBorder="1" applyAlignment="1">
      <alignment horizontal="center" vertical="center"/>
    </xf>
    <xf numFmtId="168" fontId="29" fillId="3" borderId="43" xfId="0" applyNumberFormat="1" applyFont="1" applyFill="1" applyBorder="1" applyAlignment="1">
      <alignment horizontal="center" vertical="center"/>
    </xf>
    <xf numFmtId="168" fontId="29" fillId="3" borderId="44" xfId="0" applyNumberFormat="1" applyFont="1" applyFill="1" applyBorder="1" applyAlignment="1">
      <alignment horizontal="center" vertical="center"/>
    </xf>
    <xf numFmtId="1" fontId="28" fillId="0" borderId="33" xfId="0" applyNumberFormat="1" applyFont="1" applyBorder="1" applyAlignment="1">
      <alignment horizontal="center" vertical="center"/>
    </xf>
    <xf numFmtId="1" fontId="28" fillId="0" borderId="34" xfId="0" applyNumberFormat="1" applyFont="1" applyBorder="1" applyAlignment="1">
      <alignment horizontal="center" vertical="center"/>
    </xf>
    <xf numFmtId="1" fontId="28" fillId="0" borderId="38" xfId="0" applyNumberFormat="1" applyFont="1" applyBorder="1" applyAlignment="1">
      <alignment horizontal="center" vertical="center"/>
    </xf>
    <xf numFmtId="1" fontId="28" fillId="0" borderId="36" xfId="0" applyNumberFormat="1" applyFont="1" applyBorder="1" applyAlignment="1">
      <alignment horizontal="center" vertical="center"/>
    </xf>
    <xf numFmtId="0" fontId="31" fillId="13" borderId="45" xfId="0" applyFont="1" applyFill="1" applyBorder="1" applyAlignment="1">
      <alignment horizontal="center" vertical="center" wrapText="1"/>
    </xf>
    <xf numFmtId="20" fontId="0" fillId="0" borderId="0" xfId="0" applyNumberFormat="1"/>
    <xf numFmtId="165" fontId="0" fillId="0" borderId="0" xfId="0" applyNumberFormat="1"/>
    <xf numFmtId="20" fontId="31" fillId="13" borderId="46" xfId="0" applyNumberFormat="1" applyFont="1" applyFill="1" applyBorder="1" applyAlignment="1">
      <alignment horizontal="center" vertical="center"/>
    </xf>
    <xf numFmtId="20" fontId="31" fillId="13" borderId="47" xfId="0" applyNumberFormat="1" applyFont="1" applyFill="1" applyBorder="1" applyAlignment="1">
      <alignment horizontal="center" vertical="center"/>
    </xf>
    <xf numFmtId="20" fontId="31" fillId="13" borderId="48" xfId="0" applyNumberFormat="1" applyFont="1" applyFill="1" applyBorder="1" applyAlignment="1">
      <alignment horizontal="center" vertical="center"/>
    </xf>
    <xf numFmtId="20" fontId="31" fillId="13" borderId="49" xfId="0" applyNumberFormat="1" applyFont="1" applyFill="1" applyBorder="1" applyAlignment="1">
      <alignment horizontal="center" vertical="center"/>
    </xf>
    <xf numFmtId="20" fontId="31" fillId="13" borderId="50" xfId="0" applyNumberFormat="1" applyFont="1" applyFill="1" applyBorder="1" applyAlignment="1">
      <alignment horizontal="center" vertical="center" wrapText="1"/>
    </xf>
    <xf numFmtId="168" fontId="32" fillId="0" borderId="51" xfId="0" applyNumberFormat="1" applyFont="1" applyBorder="1" applyAlignment="1">
      <alignment horizontal="center" vertical="center"/>
    </xf>
    <xf numFmtId="0" fontId="33" fillId="8" borderId="0" xfId="0" applyFont="1" applyFill="1"/>
    <xf numFmtId="0" fontId="34" fillId="8" borderId="0" xfId="1" applyFont="1" applyFill="1" applyAlignment="1" applyProtection="1"/>
    <xf numFmtId="0" fontId="15" fillId="8" borderId="0" xfId="1" applyFill="1" applyAlignment="1" applyProtection="1">
      <alignment horizontal="center"/>
    </xf>
    <xf numFmtId="0" fontId="35" fillId="8" borderId="0" xfId="0" applyFont="1" applyFill="1"/>
    <xf numFmtId="0" fontId="15" fillId="0" borderId="0" xfId="1" applyAlignment="1" applyProtection="1"/>
    <xf numFmtId="0" fontId="0" fillId="0" borderId="0" xfId="0" applyBorder="1"/>
    <xf numFmtId="168" fontId="32" fillId="3" borderId="51" xfId="0" applyNumberFormat="1" applyFont="1" applyFill="1" applyBorder="1" applyAlignment="1">
      <alignment horizontal="center" vertical="center"/>
    </xf>
    <xf numFmtId="10" fontId="11" fillId="3" borderId="51" xfId="2" applyNumberFormat="1" applyFont="1" applyFill="1" applyBorder="1" applyAlignment="1">
      <alignment horizontal="center" vertical="center"/>
    </xf>
    <xf numFmtId="10" fontId="12" fillId="0" borderId="55" xfId="2" applyNumberFormat="1" applyFont="1" applyFill="1" applyBorder="1" applyAlignment="1">
      <alignment horizontal="center" vertical="center"/>
    </xf>
    <xf numFmtId="10" fontId="12" fillId="0" borderId="54" xfId="2" applyNumberFormat="1" applyFont="1" applyFill="1" applyBorder="1" applyAlignment="1">
      <alignment horizontal="center" vertical="center"/>
    </xf>
    <xf numFmtId="10" fontId="36" fillId="15" borderId="55" xfId="2" applyNumberFormat="1" applyFont="1" applyFill="1" applyBorder="1" applyAlignment="1">
      <alignment horizontal="center" vertical="center"/>
    </xf>
    <xf numFmtId="17" fontId="13" fillId="0" borderId="55" xfId="0" applyNumberFormat="1" applyFont="1" applyFill="1" applyBorder="1" applyAlignment="1">
      <alignment horizontal="center" vertical="center"/>
    </xf>
    <xf numFmtId="10" fontId="36" fillId="0" borderId="54" xfId="2" applyNumberFormat="1" applyFont="1" applyFill="1" applyBorder="1" applyAlignment="1">
      <alignment horizontal="center" vertical="center"/>
    </xf>
    <xf numFmtId="10" fontId="11" fillId="3" borderId="5" xfId="2" applyNumberFormat="1" applyFont="1" applyFill="1" applyBorder="1" applyAlignment="1">
      <alignment horizontal="center" vertical="center"/>
    </xf>
    <xf numFmtId="10" fontId="13" fillId="16" borderId="7" xfId="2" applyNumberFormat="1" applyFont="1" applyFill="1" applyBorder="1" applyAlignment="1">
      <alignment horizontal="center" vertical="center"/>
    </xf>
    <xf numFmtId="17" fontId="13" fillId="0" borderId="26" xfId="0" applyNumberFormat="1" applyFont="1" applyFill="1" applyBorder="1" applyAlignment="1">
      <alignment horizontal="center" vertical="center"/>
    </xf>
    <xf numFmtId="10" fontId="11" fillId="3" borderId="56" xfId="2" applyNumberFormat="1" applyFont="1" applyFill="1" applyBorder="1" applyAlignment="1">
      <alignment horizontal="center" vertical="center"/>
    </xf>
    <xf numFmtId="10" fontId="12" fillId="0" borderId="57" xfId="2" applyNumberFormat="1" applyFont="1" applyFill="1" applyBorder="1" applyAlignment="1">
      <alignment horizontal="center" vertical="center"/>
    </xf>
    <xf numFmtId="10" fontId="11" fillId="3" borderId="0" xfId="2" applyNumberFormat="1" applyFont="1" applyFill="1" applyBorder="1" applyAlignment="1">
      <alignment horizontal="center" vertical="center"/>
    </xf>
    <xf numFmtId="10" fontId="12" fillId="0" borderId="0" xfId="2" applyNumberFormat="1" applyFont="1" applyFill="1" applyBorder="1" applyAlignment="1">
      <alignment horizontal="center" vertical="center"/>
    </xf>
    <xf numFmtId="10" fontId="36" fillId="15" borderId="57" xfId="2" applyNumberFormat="1" applyFont="1" applyFill="1" applyBorder="1" applyAlignment="1">
      <alignment horizontal="center" vertical="center"/>
    </xf>
    <xf numFmtId="17" fontId="13" fillId="0" borderId="57" xfId="0" applyNumberFormat="1" applyFont="1" applyFill="1" applyBorder="1" applyAlignment="1">
      <alignment horizontal="center" vertical="center"/>
    </xf>
    <xf numFmtId="10" fontId="36" fillId="0" borderId="0" xfId="2" applyNumberFormat="1" applyFont="1" applyFill="1" applyBorder="1" applyAlignment="1">
      <alignment horizontal="center" vertical="center"/>
    </xf>
    <xf numFmtId="10" fontId="11" fillId="3" borderId="9" xfId="2" applyNumberFormat="1" applyFont="1" applyFill="1" applyBorder="1" applyAlignment="1">
      <alignment horizontal="center" vertical="center"/>
    </xf>
    <xf numFmtId="10" fontId="13" fillId="16" borderId="8" xfId="2" applyNumberFormat="1" applyFont="1" applyFill="1" applyBorder="1" applyAlignment="1">
      <alignment horizontal="center" vertical="center"/>
    </xf>
    <xf numFmtId="10" fontId="11" fillId="3" borderId="53" xfId="2" applyNumberFormat="1" applyFont="1" applyFill="1" applyBorder="1" applyAlignment="1">
      <alignment horizontal="center" vertical="center"/>
    </xf>
    <xf numFmtId="17" fontId="13" fillId="0" borderId="4" xfId="0" applyNumberFormat="1" applyFont="1" applyFill="1" applyBorder="1" applyAlignment="1">
      <alignment horizontal="center" vertical="center"/>
    </xf>
    <xf numFmtId="0" fontId="11" fillId="3" borderId="35" xfId="0" applyFont="1" applyFill="1" applyBorder="1" applyAlignment="1">
      <alignment horizontal="center" vertical="center" wrapText="1"/>
    </xf>
    <xf numFmtId="0" fontId="13" fillId="0" borderId="58" xfId="0" applyFont="1" applyFill="1" applyBorder="1" applyAlignment="1">
      <alignment horizontal="center" vertical="center"/>
    </xf>
    <xf numFmtId="0" fontId="13" fillId="0" borderId="3" xfId="0" applyFont="1" applyFill="1" applyBorder="1" applyAlignment="1">
      <alignment horizontal="center" vertical="center"/>
    </xf>
    <xf numFmtId="0" fontId="13" fillId="17" borderId="3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1" fillId="3" borderId="51" xfId="0" applyFont="1" applyFill="1" applyBorder="1" applyAlignment="1">
      <alignment horizontal="center" vertical="center" wrapText="1"/>
    </xf>
    <xf numFmtId="0" fontId="13" fillId="0" borderId="54" xfId="0" applyFont="1" applyFill="1" applyBorder="1" applyAlignment="1">
      <alignment horizontal="center" vertical="center"/>
    </xf>
    <xf numFmtId="0" fontId="11" fillId="3" borderId="18" xfId="0" applyFont="1" applyFill="1" applyBorder="1" applyAlignment="1">
      <alignment horizontal="center" vertical="center" wrapText="1"/>
    </xf>
    <xf numFmtId="0" fontId="13" fillId="18" borderId="13" xfId="0" applyFont="1" applyFill="1" applyBorder="1" applyAlignment="1">
      <alignment horizontal="center" vertical="center"/>
    </xf>
    <xf numFmtId="0" fontId="13" fillId="0" borderId="59" xfId="0" applyFont="1" applyFill="1" applyBorder="1" applyAlignment="1">
      <alignment horizontal="center" vertical="center"/>
    </xf>
    <xf numFmtId="0" fontId="11" fillId="3" borderId="60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/>
    </xf>
    <xf numFmtId="0" fontId="11" fillId="3" borderId="0" xfId="0" applyFont="1" applyFill="1" applyBorder="1" applyAlignment="1">
      <alignment horizontal="center" vertical="center" wrapText="1"/>
    </xf>
    <xf numFmtId="0" fontId="13" fillId="0" borderId="57" xfId="0" applyFont="1" applyFill="1" applyBorder="1" applyAlignment="1">
      <alignment horizontal="center" vertical="center"/>
    </xf>
    <xf numFmtId="0" fontId="11" fillId="3" borderId="56" xfId="0" applyFont="1" applyFill="1" applyBorder="1" applyAlignment="1">
      <alignment horizontal="center" vertical="center" wrapText="1"/>
    </xf>
    <xf numFmtId="0" fontId="13" fillId="18" borderId="59" xfId="0" applyFont="1" applyFill="1" applyBorder="1" applyAlignment="1">
      <alignment horizontal="center" vertical="center"/>
    </xf>
    <xf numFmtId="0" fontId="13" fillId="0" borderId="55" xfId="0" applyFont="1" applyFill="1" applyBorder="1" applyAlignment="1">
      <alignment horizontal="center" vertical="center"/>
    </xf>
    <xf numFmtId="17" fontId="13" fillId="0" borderId="28" xfId="0" applyNumberFormat="1" applyFont="1" applyFill="1" applyBorder="1" applyAlignment="1">
      <alignment horizontal="center" vertical="center"/>
    </xf>
    <xf numFmtId="10" fontId="13" fillId="0" borderId="61" xfId="2" applyNumberFormat="1" applyFont="1" applyFill="1" applyBorder="1" applyAlignment="1">
      <alignment horizontal="center" vertical="center"/>
    </xf>
    <xf numFmtId="10" fontId="11" fillId="3" borderId="62" xfId="2" applyNumberFormat="1" applyFont="1" applyFill="1" applyBorder="1" applyAlignment="1">
      <alignment horizontal="center" vertical="center"/>
    </xf>
    <xf numFmtId="10" fontId="36" fillId="0" borderId="63" xfId="2" applyNumberFormat="1" applyFont="1" applyFill="1" applyBorder="1" applyAlignment="1">
      <alignment horizontal="center" vertical="center"/>
    </xf>
    <xf numFmtId="10" fontId="11" fillId="3" borderId="63" xfId="2" applyNumberFormat="1" applyFont="1" applyFill="1" applyBorder="1" applyAlignment="1">
      <alignment horizontal="center" vertical="center"/>
    </xf>
    <xf numFmtId="10" fontId="12" fillId="0" borderId="4" xfId="2" applyNumberFormat="1" applyFont="1" applyFill="1" applyBorder="1" applyAlignment="1">
      <alignment horizontal="center" vertical="center"/>
    </xf>
    <xf numFmtId="10" fontId="12" fillId="0" borderId="63" xfId="2" applyNumberFormat="1" applyFont="1" applyFill="1" applyBorder="1" applyAlignment="1">
      <alignment horizontal="center" vertical="center"/>
    </xf>
    <xf numFmtId="17" fontId="13" fillId="0" borderId="64" xfId="0" applyNumberFormat="1" applyFont="1" applyFill="1" applyBorder="1" applyAlignment="1">
      <alignment horizontal="center" vertical="center"/>
    </xf>
    <xf numFmtId="10" fontId="13" fillId="0" borderId="8" xfId="2" applyNumberFormat="1" applyFont="1" applyFill="1" applyBorder="1" applyAlignment="1">
      <alignment horizontal="center" vertical="center"/>
    </xf>
    <xf numFmtId="10" fontId="13" fillId="0" borderId="7" xfId="2" applyNumberFormat="1" applyFont="1" applyFill="1" applyBorder="1" applyAlignment="1">
      <alignment horizontal="center" vertical="center"/>
    </xf>
    <xf numFmtId="10" fontId="11" fillId="3" borderId="54" xfId="2" applyNumberFormat="1" applyFont="1" applyFill="1" applyBorder="1" applyAlignment="1">
      <alignment horizontal="center" vertical="center"/>
    </xf>
    <xf numFmtId="10" fontId="36" fillId="0" borderId="55" xfId="2" applyNumberFormat="1" applyFont="1" applyFill="1" applyBorder="1" applyAlignment="1">
      <alignment horizontal="center" vertical="center"/>
    </xf>
    <xf numFmtId="10" fontId="36" fillId="0" borderId="57" xfId="2" applyNumberFormat="1" applyFont="1" applyFill="1" applyBorder="1" applyAlignment="1">
      <alignment horizontal="center" vertical="center"/>
    </xf>
    <xf numFmtId="0" fontId="15" fillId="0" borderId="0" xfId="1" applyAlignment="1" applyProtection="1"/>
    <xf numFmtId="0" fontId="0" fillId="0" borderId="16" xfId="0" applyBorder="1"/>
    <xf numFmtId="0" fontId="2" fillId="0" borderId="15" xfId="0" applyFont="1" applyFill="1" applyBorder="1"/>
    <xf numFmtId="0" fontId="2" fillId="0" borderId="15" xfId="0" applyFont="1" applyBorder="1"/>
    <xf numFmtId="0" fontId="2" fillId="0" borderId="14" xfId="0" applyFont="1" applyBorder="1"/>
    <xf numFmtId="0" fontId="0" fillId="0" borderId="14" xfId="0" applyBorder="1"/>
    <xf numFmtId="42" fontId="1" fillId="0" borderId="14" xfId="0" applyNumberFormat="1" applyFont="1" applyFill="1" applyBorder="1" applyAlignment="1">
      <alignment horizontal="center"/>
    </xf>
    <xf numFmtId="0" fontId="17" fillId="3" borderId="1" xfId="0" applyFont="1" applyFill="1" applyBorder="1" applyAlignment="1">
      <alignment horizontal="center" vertical="center" wrapText="1"/>
    </xf>
    <xf numFmtId="10" fontId="23" fillId="0" borderId="1" xfId="0" applyNumberFormat="1" applyFont="1" applyBorder="1" applyAlignment="1">
      <alignment horizontal="center" vertical="center"/>
    </xf>
    <xf numFmtId="10" fontId="21" fillId="4" borderId="1" xfId="0" applyNumberFormat="1" applyFont="1" applyFill="1" applyBorder="1" applyAlignment="1">
      <alignment horizontal="center" vertical="center"/>
    </xf>
    <xf numFmtId="10" fontId="20" fillId="3" borderId="1" xfId="0" applyNumberFormat="1" applyFont="1" applyFill="1" applyBorder="1" applyAlignment="1">
      <alignment horizontal="center" vertical="center"/>
    </xf>
    <xf numFmtId="0" fontId="23" fillId="0" borderId="35" xfId="0" applyFont="1" applyBorder="1" applyAlignment="1" applyProtection="1">
      <alignment horizontal="center" vertical="center"/>
      <protection locked="0"/>
    </xf>
    <xf numFmtId="0" fontId="23" fillId="0" borderId="1" xfId="0" applyFont="1" applyBorder="1" applyAlignment="1" applyProtection="1">
      <alignment horizontal="center" vertical="center"/>
      <protection locked="0"/>
    </xf>
    <xf numFmtId="168" fontId="21" fillId="4" borderId="1" xfId="2" applyNumberFormat="1" applyFont="1" applyFill="1" applyBorder="1" applyAlignment="1">
      <alignment horizontal="center" vertical="center"/>
    </xf>
    <xf numFmtId="168" fontId="27" fillId="4" borderId="1" xfId="2" applyNumberFormat="1" applyFont="1" applyFill="1" applyBorder="1" applyAlignment="1">
      <alignment horizontal="center" vertical="center"/>
    </xf>
    <xf numFmtId="164" fontId="2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Fill="1" applyBorder="1" applyAlignment="1">
      <alignment horizontal="center" vertical="center"/>
    </xf>
    <xf numFmtId="164" fontId="21" fillId="4" borderId="1" xfId="0" applyNumberFormat="1" applyFont="1" applyFill="1" applyBorder="1" applyAlignment="1">
      <alignment horizontal="center" vertical="center"/>
    </xf>
    <xf numFmtId="166" fontId="26" fillId="3" borderId="1" xfId="0" applyNumberFormat="1" applyFont="1" applyFill="1" applyBorder="1" applyAlignment="1" applyProtection="1">
      <alignment horizontal="center" vertical="center"/>
      <protection locked="0"/>
    </xf>
    <xf numFmtId="169" fontId="22" fillId="5" borderId="1" xfId="0" applyNumberFormat="1" applyFont="1" applyFill="1" applyBorder="1" applyAlignment="1" applyProtection="1">
      <alignment horizontal="center" vertical="center"/>
      <protection locked="0"/>
    </xf>
    <xf numFmtId="169" fontId="23" fillId="0" borderId="1" xfId="2" applyNumberFormat="1" applyFont="1" applyBorder="1" applyAlignment="1" applyProtection="1">
      <alignment horizontal="center" vertical="center"/>
      <protection locked="0"/>
    </xf>
    <xf numFmtId="169" fontId="23" fillId="0" borderId="1" xfId="2" applyNumberFormat="1" applyFont="1" applyFill="1" applyBorder="1" applyAlignment="1" applyProtection="1">
      <alignment horizontal="center" vertical="center"/>
      <protection locked="0"/>
    </xf>
    <xf numFmtId="0" fontId="22" fillId="0" borderId="65" xfId="0" applyFont="1" applyBorder="1"/>
    <xf numFmtId="0" fontId="25" fillId="10" borderId="7" xfId="0" applyFont="1" applyFill="1" applyBorder="1" applyAlignment="1">
      <alignment horizontal="center" vertical="center"/>
    </xf>
    <xf numFmtId="0" fontId="25" fillId="10" borderId="6" xfId="0" applyFont="1" applyFill="1" applyBorder="1" applyAlignment="1">
      <alignment horizontal="center" vertical="center"/>
    </xf>
    <xf numFmtId="0" fontId="9" fillId="0" borderId="16" xfId="0" applyFont="1" applyBorder="1" applyAlignment="1">
      <alignment horizontal="center" vertical="center"/>
    </xf>
    <xf numFmtId="0" fontId="22" fillId="0" borderId="66" xfId="0" applyFont="1" applyBorder="1"/>
    <xf numFmtId="0" fontId="22" fillId="0" borderId="67" xfId="0" applyFont="1" applyBorder="1"/>
    <xf numFmtId="0" fontId="2" fillId="0" borderId="16" xfId="0" applyFont="1" applyBorder="1"/>
    <xf numFmtId="0" fontId="22" fillId="19" borderId="0" xfId="0" applyFont="1" applyFill="1" applyBorder="1" applyProtection="1">
      <protection locked="0"/>
    </xf>
    <xf numFmtId="0" fontId="22" fillId="19" borderId="20" xfId="0" applyFont="1" applyFill="1" applyBorder="1" applyProtection="1">
      <protection locked="0"/>
    </xf>
    <xf numFmtId="0" fontId="22" fillId="19" borderId="9" xfId="0" applyFont="1" applyFill="1" applyBorder="1" applyProtection="1">
      <protection locked="0"/>
    </xf>
    <xf numFmtId="0" fontId="22" fillId="19" borderId="6" xfId="0" applyFont="1" applyFill="1" applyBorder="1" applyProtection="1">
      <protection locked="0"/>
    </xf>
    <xf numFmtId="0" fontId="22" fillId="19" borderId="21" xfId="0" applyFont="1" applyFill="1" applyBorder="1" applyProtection="1">
      <protection locked="0"/>
    </xf>
    <xf numFmtId="0" fontId="22" fillId="19" borderId="5" xfId="0" applyFont="1" applyFill="1" applyBorder="1" applyProtection="1">
      <protection locked="0"/>
    </xf>
    <xf numFmtId="0" fontId="37" fillId="11" borderId="22" xfId="0" applyFont="1" applyFill="1" applyBorder="1"/>
    <xf numFmtId="10" fontId="23" fillId="7" borderId="1" xfId="0" applyNumberFormat="1" applyFont="1" applyFill="1" applyBorder="1" applyAlignment="1">
      <alignment horizontal="center" vertical="center"/>
    </xf>
    <xf numFmtId="10" fontId="27" fillId="4" borderId="1" xfId="0" applyNumberFormat="1" applyFont="1" applyFill="1" applyBorder="1" applyAlignment="1">
      <alignment horizontal="center" vertical="center"/>
    </xf>
    <xf numFmtId="0" fontId="28" fillId="18" borderId="1" xfId="0" applyFont="1" applyFill="1" applyBorder="1" applyAlignment="1">
      <alignment horizontal="center" vertical="center"/>
    </xf>
    <xf numFmtId="164" fontId="39" fillId="0" borderId="1" xfId="0" applyNumberFormat="1" applyFont="1" applyFill="1" applyBorder="1" applyAlignment="1">
      <alignment horizontal="center" vertical="center"/>
    </xf>
    <xf numFmtId="164" fontId="39" fillId="0" borderId="1" xfId="0" applyNumberFormat="1" applyFont="1" applyBorder="1" applyAlignment="1">
      <alignment horizontal="center" vertical="center"/>
    </xf>
    <xf numFmtId="168" fontId="20" fillId="19" borderId="1" xfId="2" applyNumberFormat="1" applyFont="1" applyFill="1" applyBorder="1" applyAlignment="1">
      <alignment horizontal="center" vertical="center"/>
    </xf>
    <xf numFmtId="169" fontId="22" fillId="0" borderId="1" xfId="0" applyNumberFormat="1" applyFont="1" applyFill="1" applyBorder="1" applyAlignment="1" applyProtection="1">
      <alignment horizontal="center" vertical="center"/>
    </xf>
    <xf numFmtId="0" fontId="16" fillId="8" borderId="0" xfId="0" applyFont="1" applyFill="1" applyAlignment="1">
      <alignment horizontal="center" vertical="center"/>
    </xf>
    <xf numFmtId="169" fontId="22" fillId="0" borderId="1" xfId="0" applyNumberFormat="1" applyFont="1" applyFill="1" applyBorder="1" applyAlignment="1">
      <alignment horizontal="center" vertical="center"/>
    </xf>
    <xf numFmtId="169" fontId="22" fillId="0" borderId="1" xfId="0" applyNumberFormat="1" applyFont="1" applyBorder="1" applyAlignment="1">
      <alignment horizontal="center" vertical="center"/>
    </xf>
    <xf numFmtId="169" fontId="21" fillId="4" borderId="1" xfId="0" applyNumberFormat="1" applyFont="1" applyFill="1" applyBorder="1" applyAlignment="1">
      <alignment horizontal="center" vertical="center"/>
    </xf>
    <xf numFmtId="169" fontId="22" fillId="6" borderId="1" xfId="0" applyNumberFormat="1" applyFont="1" applyFill="1" applyBorder="1" applyAlignment="1">
      <alignment horizontal="center" vertical="center"/>
    </xf>
    <xf numFmtId="169" fontId="21" fillId="6" borderId="1" xfId="0" applyNumberFormat="1" applyFont="1" applyFill="1" applyBorder="1" applyAlignment="1">
      <alignment horizontal="center" vertical="center"/>
    </xf>
    <xf numFmtId="1" fontId="22" fillId="0" borderId="1" xfId="0" applyNumberFormat="1" applyFont="1" applyFill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1" fontId="22" fillId="0" borderId="1" xfId="0" applyNumberFormat="1" applyFont="1" applyBorder="1" applyAlignment="1">
      <alignment horizontal="center" vertical="center"/>
    </xf>
    <xf numFmtId="1" fontId="21" fillId="6" borderId="1" xfId="0" applyNumberFormat="1" applyFont="1" applyFill="1" applyBorder="1" applyAlignment="1">
      <alignment horizontal="center" vertical="center"/>
    </xf>
    <xf numFmtId="0" fontId="45" fillId="5" borderId="1" xfId="1" applyFont="1" applyFill="1" applyBorder="1" applyAlignment="1" applyProtection="1">
      <alignment horizontal="center"/>
    </xf>
    <xf numFmtId="0" fontId="16" fillId="0" borderId="0" xfId="0" applyFont="1"/>
    <xf numFmtId="0" fontId="45" fillId="9" borderId="1" xfId="1" applyFont="1" applyFill="1" applyBorder="1" applyAlignment="1" applyProtection="1">
      <alignment horizontal="center" vertical="center"/>
      <protection locked="0"/>
    </xf>
    <xf numFmtId="0" fontId="16" fillId="0" borderId="0" xfId="0" applyFont="1" applyProtection="1">
      <protection locked="0"/>
    </xf>
    <xf numFmtId="0" fontId="45" fillId="5" borderId="1" xfId="1" applyFont="1" applyFill="1" applyBorder="1" applyAlignment="1" applyProtection="1">
      <alignment horizontal="center"/>
      <protection locked="0"/>
    </xf>
    <xf numFmtId="0" fontId="45" fillId="9" borderId="1" xfId="1" applyFont="1" applyFill="1" applyBorder="1" applyAlignment="1" applyProtection="1">
      <alignment horizontal="center" vertical="center"/>
    </xf>
    <xf numFmtId="0" fontId="15" fillId="9" borderId="1" xfId="1" applyFill="1" applyBorder="1" applyAlignment="1" applyProtection="1">
      <alignment horizontal="center" vertical="center"/>
      <protection locked="0"/>
    </xf>
    <xf numFmtId="0" fontId="15" fillId="9" borderId="1" xfId="1" applyFill="1" applyBorder="1" applyAlignment="1" applyProtection="1">
      <alignment horizontal="center" vertical="center"/>
    </xf>
    <xf numFmtId="0" fontId="2" fillId="3" borderId="72" xfId="0" applyFont="1" applyFill="1" applyBorder="1"/>
    <xf numFmtId="44" fontId="0" fillId="0" borderId="73" xfId="0" applyNumberFormat="1" applyBorder="1" applyAlignment="1">
      <alignment horizontal="center"/>
    </xf>
    <xf numFmtId="44" fontId="0" fillId="0" borderId="74" xfId="0" applyNumberFormat="1" applyBorder="1" applyAlignment="1">
      <alignment horizontal="center"/>
    </xf>
    <xf numFmtId="44" fontId="0" fillId="0" borderId="75" xfId="0" applyNumberFormat="1" applyBorder="1" applyAlignment="1">
      <alignment horizontal="center"/>
    </xf>
    <xf numFmtId="44" fontId="0" fillId="0" borderId="76" xfId="0" applyNumberFormat="1" applyBorder="1" applyAlignment="1">
      <alignment horizontal="center"/>
    </xf>
    <xf numFmtId="0" fontId="2" fillId="3" borderId="77" xfId="0" applyFont="1" applyFill="1" applyBorder="1"/>
    <xf numFmtId="9" fontId="1" fillId="8" borderId="78" xfId="2" applyFont="1" applyFill="1" applyBorder="1" applyAlignment="1">
      <alignment horizontal="center"/>
    </xf>
    <xf numFmtId="42" fontId="1" fillId="0" borderId="78" xfId="0" applyNumberFormat="1" applyFont="1" applyFill="1" applyBorder="1" applyAlignment="1">
      <alignment horizontal="center"/>
    </xf>
    <xf numFmtId="0" fontId="2" fillId="3" borderId="79" xfId="0" applyFont="1" applyFill="1" applyBorder="1"/>
    <xf numFmtId="42" fontId="14" fillId="0" borderId="80" xfId="2" applyNumberFormat="1" applyFont="1" applyBorder="1" applyAlignment="1">
      <alignment horizontal="center"/>
    </xf>
    <xf numFmtId="42" fontId="14" fillId="0" borderId="81" xfId="2" applyNumberFormat="1" applyFont="1" applyBorder="1" applyAlignment="1">
      <alignment horizontal="center"/>
    </xf>
    <xf numFmtId="42" fontId="14" fillId="0" borderId="82" xfId="2" applyNumberFormat="1" applyFont="1" applyBorder="1" applyAlignment="1">
      <alignment horizontal="center"/>
    </xf>
    <xf numFmtId="42" fontId="14" fillId="0" borderId="83" xfId="2" applyNumberFormat="1" applyFont="1" applyBorder="1" applyAlignment="1">
      <alignment horizontal="center"/>
    </xf>
    <xf numFmtId="0" fontId="22" fillId="0" borderId="1" xfId="0" applyFont="1" applyBorder="1"/>
    <xf numFmtId="20" fontId="47" fillId="21" borderId="23" xfId="0" applyNumberFormat="1" applyFont="1" applyFill="1" applyBorder="1"/>
    <xf numFmtId="0" fontId="22" fillId="0" borderId="24" xfId="0" applyFont="1" applyBorder="1"/>
    <xf numFmtId="20" fontId="47" fillId="13" borderId="23" xfId="0" applyNumberFormat="1" applyFont="1" applyFill="1" applyBorder="1"/>
    <xf numFmtId="20" fontId="47" fillId="13" borderId="27" xfId="0" applyNumberFormat="1" applyFont="1" applyFill="1" applyBorder="1"/>
    <xf numFmtId="0" fontId="22" fillId="0" borderId="2" xfId="0" applyFont="1" applyBorder="1"/>
    <xf numFmtId="0" fontId="22" fillId="0" borderId="28" xfId="0" applyFont="1" applyBorder="1"/>
    <xf numFmtId="20" fontId="47" fillId="21" borderId="25" xfId="0" applyNumberFormat="1" applyFont="1" applyFill="1" applyBorder="1"/>
    <xf numFmtId="0" fontId="22" fillId="0" borderId="52" xfId="0" applyFont="1" applyBorder="1"/>
    <xf numFmtId="0" fontId="22" fillId="0" borderId="26" xfId="0" applyFont="1" applyBorder="1"/>
    <xf numFmtId="20" fontId="47" fillId="22" borderId="29" xfId="0" applyNumberFormat="1" applyFont="1" applyFill="1" applyBorder="1" applyAlignment="1">
      <alignment horizontal="center" vertical="center"/>
    </xf>
    <xf numFmtId="0" fontId="55" fillId="22" borderId="86" xfId="0" applyFont="1" applyFill="1" applyBorder="1"/>
    <xf numFmtId="0" fontId="55" fillId="22" borderId="31" xfId="0" applyFont="1" applyFill="1" applyBorder="1"/>
    <xf numFmtId="0" fontId="22" fillId="22" borderId="29" xfId="0" applyFont="1" applyFill="1" applyBorder="1"/>
    <xf numFmtId="1" fontId="47" fillId="22" borderId="86" xfId="0" applyNumberFormat="1" applyFont="1" applyFill="1" applyBorder="1" applyAlignment="1">
      <alignment horizontal="center" vertical="center"/>
    </xf>
    <xf numFmtId="1" fontId="47" fillId="22" borderId="31" xfId="0" applyNumberFormat="1" applyFont="1" applyFill="1" applyBorder="1" applyAlignment="1">
      <alignment horizontal="center" vertical="center"/>
    </xf>
    <xf numFmtId="0" fontId="2" fillId="3" borderId="12" xfId="0" applyFont="1" applyFill="1" applyBorder="1" applyProtection="1">
      <protection locked="0"/>
    </xf>
    <xf numFmtId="0" fontId="2" fillId="3" borderId="8" xfId="0" applyFont="1" applyFill="1" applyBorder="1" applyProtection="1">
      <protection locked="0"/>
    </xf>
    <xf numFmtId="0" fontId="2" fillId="3" borderId="7" xfId="0" applyFont="1" applyFill="1" applyBorder="1" applyProtection="1">
      <protection locked="0"/>
    </xf>
    <xf numFmtId="0" fontId="22" fillId="0" borderId="64" xfId="0" applyFont="1" applyBorder="1"/>
    <xf numFmtId="10" fontId="0" fillId="0" borderId="35" xfId="0" applyNumberFormat="1" applyBorder="1" applyAlignment="1" applyProtection="1">
      <alignment horizontal="center" vertical="center"/>
      <protection locked="0"/>
    </xf>
    <xf numFmtId="10" fontId="14" fillId="0" borderId="1" xfId="2" applyNumberFormat="1" applyFont="1" applyBorder="1" applyAlignment="1" applyProtection="1">
      <alignment horizontal="center" vertical="center"/>
      <protection locked="0"/>
    </xf>
    <xf numFmtId="10" fontId="0" fillId="5" borderId="1" xfId="0" applyNumberFormat="1" applyFill="1" applyBorder="1" applyAlignment="1" applyProtection="1">
      <alignment horizontal="center" vertical="center"/>
      <protection locked="0"/>
    </xf>
    <xf numFmtId="10" fontId="0" fillId="19" borderId="1" xfId="0" applyNumberFormat="1" applyFill="1" applyBorder="1" applyAlignment="1">
      <alignment horizontal="center" vertical="center"/>
    </xf>
    <xf numFmtId="10" fontId="0" fillId="5" borderId="1" xfId="0" applyNumberFormat="1" applyFill="1" applyBorder="1" applyAlignment="1">
      <alignment horizontal="center" vertical="center"/>
    </xf>
    <xf numFmtId="10" fontId="14" fillId="0" borderId="1" xfId="2" applyNumberFormat="1" applyFont="1" applyFill="1" applyBorder="1" applyAlignment="1" applyProtection="1">
      <alignment horizontal="center" vertical="center"/>
      <protection locked="0"/>
    </xf>
    <xf numFmtId="10" fontId="19" fillId="0" borderId="1" xfId="2" applyNumberFormat="1" applyFont="1" applyBorder="1" applyAlignment="1" applyProtection="1">
      <alignment horizontal="center" vertical="center"/>
      <protection locked="0"/>
    </xf>
    <xf numFmtId="10" fontId="14" fillId="5" borderId="1" xfId="2" applyNumberFormat="1" applyFont="1" applyFill="1" applyBorder="1" applyAlignment="1" applyProtection="1">
      <alignment horizontal="center" vertical="center"/>
      <protection locked="0"/>
    </xf>
    <xf numFmtId="10" fontId="19" fillId="0" borderId="1" xfId="2" applyNumberFormat="1" applyFont="1" applyFill="1" applyBorder="1" applyAlignment="1" applyProtection="1">
      <alignment horizontal="center" vertical="center"/>
      <protection locked="0"/>
    </xf>
    <xf numFmtId="10" fontId="0" fillId="19" borderId="1" xfId="0" applyNumberFormat="1" applyFill="1" applyBorder="1" applyAlignment="1" applyProtection="1">
      <alignment horizontal="center" vertical="center"/>
    </xf>
    <xf numFmtId="10" fontId="56" fillId="4" borderId="1" xfId="0" applyNumberFormat="1" applyFont="1" applyFill="1" applyBorder="1" applyAlignment="1">
      <alignment horizontal="center" vertical="center"/>
    </xf>
    <xf numFmtId="164" fontId="57" fillId="0" borderId="1" xfId="0" applyNumberFormat="1" applyFont="1" applyBorder="1" applyAlignment="1">
      <alignment horizontal="center" vertical="center"/>
    </xf>
    <xf numFmtId="42" fontId="29" fillId="0" borderId="8" xfId="3" applyNumberFormat="1" applyFont="1" applyBorder="1" applyAlignment="1">
      <alignment horizontal="center"/>
    </xf>
    <xf numFmtId="42" fontId="29" fillId="0" borderId="0" xfId="3" applyNumberFormat="1" applyFont="1" applyBorder="1" applyAlignment="1">
      <alignment horizontal="center"/>
    </xf>
    <xf numFmtId="42" fontId="29" fillId="0" borderId="9" xfId="3" applyNumberFormat="1" applyFont="1" applyBorder="1" applyAlignment="1">
      <alignment horizontal="center"/>
    </xf>
    <xf numFmtId="42" fontId="29" fillId="0" borderId="8" xfId="2" applyNumberFormat="1" applyFont="1" applyBorder="1" applyAlignment="1">
      <alignment horizontal="center"/>
    </xf>
    <xf numFmtId="42" fontId="29" fillId="0" borderId="0" xfId="2" applyNumberFormat="1" applyFont="1" applyBorder="1" applyAlignment="1">
      <alignment horizontal="center"/>
    </xf>
    <xf numFmtId="42" fontId="29" fillId="0" borderId="9" xfId="2" applyNumberFormat="1" applyFont="1" applyBorder="1" applyAlignment="1">
      <alignment horizontal="center"/>
    </xf>
    <xf numFmtId="10" fontId="29" fillId="0" borderId="11" xfId="0" applyNumberFormat="1" applyFont="1" applyBorder="1" applyAlignment="1">
      <alignment horizontal="center"/>
    </xf>
    <xf numFmtId="10" fontId="29" fillId="0" borderId="12" xfId="0" applyNumberFormat="1" applyFont="1" applyBorder="1" applyAlignment="1">
      <alignment horizontal="center"/>
    </xf>
    <xf numFmtId="10" fontId="29" fillId="0" borderId="10" xfId="0" applyNumberFormat="1" applyFont="1" applyBorder="1" applyAlignment="1">
      <alignment horizontal="center"/>
    </xf>
    <xf numFmtId="0" fontId="29" fillId="0" borderId="11" xfId="0" applyFont="1" applyBorder="1" applyAlignment="1">
      <alignment horizontal="center"/>
    </xf>
    <xf numFmtId="0" fontId="29" fillId="0" borderId="10" xfId="0" applyFont="1" applyBorder="1" applyAlignment="1">
      <alignment horizontal="center"/>
    </xf>
    <xf numFmtId="42" fontId="29" fillId="0" borderId="8" xfId="0" applyNumberFormat="1" applyFont="1" applyBorder="1" applyAlignment="1">
      <alignment horizontal="center"/>
    </xf>
    <xf numFmtId="42" fontId="29" fillId="0" borderId="0" xfId="0" applyNumberFormat="1" applyFont="1" applyBorder="1" applyAlignment="1">
      <alignment horizontal="center"/>
    </xf>
    <xf numFmtId="42" fontId="29" fillId="0" borderId="9" xfId="0" applyNumberFormat="1" applyFont="1" applyBorder="1" applyAlignment="1">
      <alignment horizontal="center"/>
    </xf>
    <xf numFmtId="42" fontId="29" fillId="0" borderId="7" xfId="2" applyNumberFormat="1" applyFont="1" applyBorder="1" applyAlignment="1">
      <alignment horizontal="center"/>
    </xf>
    <xf numFmtId="42" fontId="29" fillId="0" borderId="6" xfId="2" applyNumberFormat="1" applyFont="1" applyBorder="1" applyAlignment="1">
      <alignment horizontal="center"/>
    </xf>
    <xf numFmtId="42" fontId="29" fillId="0" borderId="5" xfId="2" applyNumberFormat="1" applyFont="1" applyBorder="1" applyAlignment="1">
      <alignment horizontal="center"/>
    </xf>
    <xf numFmtId="44" fontId="29" fillId="0" borderId="11" xfId="0" applyNumberFormat="1" applyFont="1" applyFill="1" applyBorder="1" applyAlignment="1">
      <alignment horizontal="center"/>
    </xf>
    <xf numFmtId="44" fontId="29" fillId="0" borderId="12" xfId="0" applyNumberFormat="1" applyFont="1" applyFill="1" applyBorder="1" applyAlignment="1">
      <alignment horizontal="center"/>
    </xf>
    <xf numFmtId="44" fontId="29" fillId="0" borderId="10" xfId="0" applyNumberFormat="1" applyFont="1" applyFill="1" applyBorder="1" applyAlignment="1">
      <alignment horizontal="center"/>
    </xf>
    <xf numFmtId="167" fontId="29" fillId="0" borderId="8" xfId="2" applyNumberFormat="1" applyFont="1" applyFill="1" applyBorder="1" applyAlignment="1">
      <alignment horizontal="center"/>
    </xf>
    <xf numFmtId="167" fontId="29" fillId="0" borderId="0" xfId="2" applyNumberFormat="1" applyFont="1" applyFill="1" applyBorder="1" applyAlignment="1">
      <alignment horizontal="center"/>
    </xf>
    <xf numFmtId="42" fontId="29" fillId="0" borderId="0" xfId="2" applyNumberFormat="1" applyFont="1" applyFill="1" applyBorder="1" applyAlignment="1">
      <alignment horizontal="center"/>
    </xf>
    <xf numFmtId="42" fontId="29" fillId="0" borderId="8" xfId="2" applyNumberFormat="1" applyFont="1" applyFill="1" applyBorder="1" applyAlignment="1">
      <alignment horizontal="center"/>
    </xf>
    <xf numFmtId="42" fontId="29" fillId="0" borderId="9" xfId="2" applyNumberFormat="1" applyFont="1" applyFill="1" applyBorder="1" applyAlignment="1">
      <alignment horizontal="center"/>
    </xf>
    <xf numFmtId="167" fontId="29" fillId="0" borderId="0" xfId="2" applyNumberFormat="1" applyFont="1" applyFill="1" applyBorder="1" applyAlignment="1">
      <alignment horizontal="center" vertical="center"/>
    </xf>
    <xf numFmtId="167" fontId="29" fillId="0" borderId="8" xfId="2" applyNumberFormat="1" applyFont="1" applyFill="1" applyBorder="1" applyAlignment="1">
      <alignment horizontal="center" vertical="center"/>
    </xf>
    <xf numFmtId="167" fontId="29" fillId="0" borderId="9" xfId="2" applyNumberFormat="1" applyFont="1" applyFill="1" applyBorder="1" applyAlignment="1">
      <alignment horizontal="center" vertical="center"/>
    </xf>
    <xf numFmtId="167" fontId="29" fillId="0" borderId="9" xfId="2" applyNumberFormat="1" applyFont="1" applyFill="1" applyBorder="1" applyAlignment="1">
      <alignment horizontal="center"/>
    </xf>
    <xf numFmtId="0" fontId="29" fillId="0" borderId="6" xfId="0" applyFont="1" applyBorder="1" applyAlignment="1">
      <alignment horizontal="center"/>
    </xf>
    <xf numFmtId="0" fontId="29" fillId="0" borderId="7" xfId="0" applyFont="1" applyBorder="1" applyAlignment="1">
      <alignment horizontal="center"/>
    </xf>
    <xf numFmtId="0" fontId="29" fillId="0" borderId="5" xfId="0" applyFont="1" applyBorder="1" applyAlignment="1">
      <alignment horizontal="center"/>
    </xf>
    <xf numFmtId="42" fontId="29" fillId="0" borderId="12" xfId="2" applyNumberFormat="1" applyFont="1" applyBorder="1" applyAlignment="1">
      <alignment horizontal="center"/>
    </xf>
    <xf numFmtId="42" fontId="29" fillId="0" borderId="11" xfId="2" applyNumberFormat="1" applyFont="1" applyBorder="1" applyAlignment="1">
      <alignment horizontal="center"/>
    </xf>
    <xf numFmtId="42" fontId="29" fillId="0" borderId="10" xfId="2" applyNumberFormat="1" applyFont="1" applyBorder="1" applyAlignment="1">
      <alignment horizontal="center"/>
    </xf>
    <xf numFmtId="44" fontId="29" fillId="0" borderId="0" xfId="0" applyNumberFormat="1" applyFont="1" applyBorder="1" applyAlignment="1">
      <alignment horizontal="center"/>
    </xf>
    <xf numFmtId="44" fontId="29" fillId="0" borderId="9" xfId="0" applyNumberFormat="1" applyFont="1" applyBorder="1" applyAlignment="1">
      <alignment horizontal="center"/>
    </xf>
    <xf numFmtId="42" fontId="58" fillId="0" borderId="8" xfId="0" applyNumberFormat="1" applyFont="1" applyFill="1" applyBorder="1" applyAlignment="1">
      <alignment horizontal="center"/>
    </xf>
    <xf numFmtId="42" fontId="58" fillId="0" borderId="0" xfId="0" applyNumberFormat="1" applyFont="1" applyFill="1" applyBorder="1" applyAlignment="1">
      <alignment horizontal="center"/>
    </xf>
    <xf numFmtId="42" fontId="58" fillId="0" borderId="9" xfId="0" applyNumberFormat="1" applyFont="1" applyFill="1" applyBorder="1" applyAlignment="1">
      <alignment horizontal="center"/>
    </xf>
    <xf numFmtId="0" fontId="29" fillId="0" borderId="0" xfId="0" applyFont="1" applyBorder="1" applyAlignment="1">
      <alignment horizontal="center"/>
    </xf>
    <xf numFmtId="44" fontId="29" fillId="0" borderId="12" xfId="0" applyNumberFormat="1" applyFont="1" applyBorder="1" applyAlignment="1">
      <alignment horizontal="center"/>
    </xf>
    <xf numFmtId="44" fontId="29" fillId="0" borderId="11" xfId="0" applyNumberFormat="1" applyFont="1" applyBorder="1" applyAlignment="1">
      <alignment horizontal="center"/>
    </xf>
    <xf numFmtId="44" fontId="29" fillId="0" borderId="10" xfId="0" applyNumberFormat="1" applyFont="1" applyBorder="1" applyAlignment="1">
      <alignment horizontal="center"/>
    </xf>
    <xf numFmtId="0" fontId="29" fillId="0" borderId="0" xfId="0" applyFont="1"/>
    <xf numFmtId="44" fontId="29" fillId="0" borderId="73" xfId="0" applyNumberFormat="1" applyFont="1" applyBorder="1" applyAlignment="1">
      <alignment horizontal="center"/>
    </xf>
    <xf numFmtId="44" fontId="29" fillId="0" borderId="74" xfId="0" applyNumberFormat="1" applyFont="1" applyBorder="1" applyAlignment="1">
      <alignment horizontal="center"/>
    </xf>
    <xf numFmtId="44" fontId="29" fillId="0" borderId="75" xfId="0" applyNumberFormat="1" applyFont="1" applyBorder="1" applyAlignment="1">
      <alignment horizontal="center"/>
    </xf>
    <xf numFmtId="44" fontId="29" fillId="0" borderId="76" xfId="0" applyNumberFormat="1" applyFont="1" applyBorder="1" applyAlignment="1">
      <alignment horizontal="center"/>
    </xf>
    <xf numFmtId="42" fontId="29" fillId="0" borderId="80" xfId="2" applyNumberFormat="1" applyFont="1" applyBorder="1" applyAlignment="1">
      <alignment horizontal="center"/>
    </xf>
    <xf numFmtId="42" fontId="29" fillId="0" borderId="81" xfId="2" applyNumberFormat="1" applyFont="1" applyBorder="1" applyAlignment="1">
      <alignment horizontal="center"/>
    </xf>
    <xf numFmtId="42" fontId="29" fillId="0" borderId="82" xfId="2" applyNumberFormat="1" applyFont="1" applyBorder="1" applyAlignment="1">
      <alignment horizontal="center"/>
    </xf>
    <xf numFmtId="42" fontId="29" fillId="0" borderId="83" xfId="2" applyNumberFormat="1" applyFont="1" applyBorder="1" applyAlignment="1">
      <alignment horizontal="center"/>
    </xf>
    <xf numFmtId="166" fontId="27" fillId="3" borderId="1" xfId="0" applyNumberFormat="1" applyFont="1" applyFill="1" applyBorder="1" applyAlignment="1">
      <alignment horizontal="center" vertical="center"/>
    </xf>
    <xf numFmtId="0" fontId="15" fillId="0" borderId="0" xfId="1" applyAlignment="1" applyProtection="1"/>
    <xf numFmtId="0" fontId="15" fillId="0" borderId="0" xfId="1" applyBorder="1" applyAlignment="1" applyProtection="1">
      <alignment horizontal="center"/>
    </xf>
    <xf numFmtId="0" fontId="15" fillId="0" borderId="0" xfId="1" applyBorder="1" applyAlignment="1" applyProtection="1">
      <alignment horizontal="center"/>
    </xf>
    <xf numFmtId="0" fontId="15" fillId="0" borderId="0" xfId="1" applyAlignment="1" applyProtection="1"/>
    <xf numFmtId="0" fontId="25" fillId="10" borderId="31" xfId="0" applyFont="1" applyFill="1" applyBorder="1" applyAlignment="1">
      <alignment horizontal="center" vertical="center"/>
    </xf>
    <xf numFmtId="0" fontId="22" fillId="0" borderId="45" xfId="0" applyFont="1" applyBorder="1"/>
    <xf numFmtId="0" fontId="22" fillId="0" borderId="50" xfId="0" applyFont="1" applyBorder="1"/>
    <xf numFmtId="0" fontId="25" fillId="10" borderId="50" xfId="0" applyFont="1" applyFill="1" applyBorder="1" applyAlignment="1">
      <alignment horizontal="center" vertical="center"/>
    </xf>
    <xf numFmtId="0" fontId="10" fillId="11" borderId="31" xfId="0" applyFont="1" applyFill="1" applyBorder="1" applyAlignment="1">
      <alignment horizontal="center" vertical="center"/>
    </xf>
    <xf numFmtId="0" fontId="60" fillId="20" borderId="1" xfId="0" applyFont="1" applyFill="1" applyBorder="1" applyAlignment="1">
      <alignment horizontal="center" vertical="center"/>
    </xf>
    <xf numFmtId="10" fontId="62" fillId="0" borderId="1" xfId="2" applyNumberFormat="1" applyFont="1" applyFill="1" applyBorder="1" applyAlignment="1">
      <alignment horizontal="center" vertical="center"/>
    </xf>
    <xf numFmtId="0" fontId="60" fillId="0" borderId="0" xfId="0" applyFont="1" applyFill="1" applyBorder="1" applyAlignment="1">
      <alignment horizontal="center" vertical="center"/>
    </xf>
    <xf numFmtId="10" fontId="62" fillId="0" borderId="0" xfId="2" applyNumberFormat="1" applyFont="1" applyFill="1" applyBorder="1" applyAlignment="1">
      <alignment horizontal="center" vertical="center"/>
    </xf>
    <xf numFmtId="0" fontId="59" fillId="2" borderId="1" xfId="0" applyFont="1" applyFill="1" applyBorder="1" applyAlignment="1">
      <alignment horizontal="center" vertical="center" wrapText="1"/>
    </xf>
    <xf numFmtId="0" fontId="59" fillId="2" borderId="1" xfId="0" applyFont="1" applyFill="1" applyBorder="1" applyAlignment="1">
      <alignment horizontal="center" vertical="center"/>
    </xf>
    <xf numFmtId="0" fontId="63" fillId="0" borderId="0" xfId="0" applyFont="1" applyAlignment="1">
      <alignment horizontal="center" vertical="center"/>
    </xf>
    <xf numFmtId="17" fontId="61" fillId="19" borderId="1" xfId="0" applyNumberFormat="1" applyFont="1" applyFill="1" applyBorder="1" applyAlignment="1">
      <alignment horizontal="center" vertical="center"/>
    </xf>
    <xf numFmtId="10" fontId="62" fillId="11" borderId="1" xfId="2" applyNumberFormat="1" applyFont="1" applyFill="1" applyBorder="1" applyAlignment="1">
      <alignment horizontal="center" vertical="center"/>
    </xf>
    <xf numFmtId="0" fontId="61" fillId="0" borderId="0" xfId="0" applyFont="1" applyAlignment="1">
      <alignment horizontal="center" vertical="center"/>
    </xf>
    <xf numFmtId="0" fontId="63" fillId="0" borderId="0" xfId="0" applyFont="1" applyFill="1" applyBorder="1" applyAlignment="1">
      <alignment horizontal="center" vertical="center"/>
    </xf>
    <xf numFmtId="0" fontId="65" fillId="8" borderId="0" xfId="0" applyFont="1" applyFill="1"/>
    <xf numFmtId="0" fontId="68" fillId="0" borderId="0" xfId="0" applyFont="1"/>
    <xf numFmtId="0" fontId="69" fillId="3" borderId="1" xfId="0" applyFont="1" applyFill="1" applyBorder="1" applyAlignment="1">
      <alignment horizontal="center" vertical="center"/>
    </xf>
    <xf numFmtId="0" fontId="70" fillId="3" borderId="1" xfId="0" applyFont="1" applyFill="1" applyBorder="1" applyAlignment="1">
      <alignment horizontal="center" vertical="center"/>
    </xf>
    <xf numFmtId="0" fontId="63" fillId="0" borderId="0" xfId="0" applyFont="1"/>
    <xf numFmtId="166" fontId="70" fillId="3" borderId="1" xfId="0" applyNumberFormat="1" applyFont="1" applyFill="1" applyBorder="1" applyAlignment="1">
      <alignment horizontal="center" vertical="center"/>
    </xf>
    <xf numFmtId="9" fontId="72" fillId="0" borderId="1" xfId="2" applyFont="1" applyBorder="1" applyAlignment="1">
      <alignment horizontal="center" vertical="center"/>
    </xf>
    <xf numFmtId="9" fontId="72" fillId="0" borderId="1" xfId="2" applyFont="1" applyFill="1" applyBorder="1" applyAlignment="1">
      <alignment horizontal="center" vertical="center"/>
    </xf>
    <xf numFmtId="1" fontId="70" fillId="4" borderId="1" xfId="0" applyNumberFormat="1" applyFont="1" applyFill="1" applyBorder="1" applyAlignment="1">
      <alignment horizontal="center" vertical="center"/>
    </xf>
    <xf numFmtId="1" fontId="73" fillId="3" borderId="1" xfId="0" applyNumberFormat="1" applyFont="1" applyFill="1" applyBorder="1" applyAlignment="1">
      <alignment horizontal="center" vertical="center"/>
    </xf>
    <xf numFmtId="9" fontId="70" fillId="4" borderId="1" xfId="2" applyFont="1" applyFill="1" applyBorder="1" applyAlignment="1">
      <alignment horizontal="center" vertical="center"/>
    </xf>
    <xf numFmtId="0" fontId="71" fillId="0" borderId="0" xfId="0" applyFont="1"/>
    <xf numFmtId="0" fontId="75" fillId="0" borderId="0" xfId="1" applyFont="1" applyBorder="1" applyAlignment="1" applyProtection="1">
      <alignment horizontal="center"/>
    </xf>
    <xf numFmtId="0" fontId="76" fillId="3" borderId="1" xfId="0" applyFont="1" applyFill="1" applyBorder="1" applyAlignment="1">
      <alignment horizontal="center" vertical="center"/>
    </xf>
    <xf numFmtId="0" fontId="77" fillId="3" borderId="1" xfId="0" applyFont="1" applyFill="1" applyBorder="1" applyAlignment="1">
      <alignment horizontal="center" vertical="center"/>
    </xf>
    <xf numFmtId="166" fontId="77" fillId="3" borderId="1" xfId="0" applyNumberFormat="1" applyFont="1" applyFill="1" applyBorder="1" applyAlignment="1">
      <alignment horizontal="center" vertical="center"/>
    </xf>
    <xf numFmtId="2" fontId="72" fillId="0" borderId="1" xfId="0" applyNumberFormat="1" applyFont="1" applyBorder="1" applyAlignment="1">
      <alignment horizontal="center" vertical="center"/>
    </xf>
    <xf numFmtId="2" fontId="77" fillId="5" borderId="1" xfId="0" applyNumberFormat="1" applyFont="1" applyFill="1" applyBorder="1" applyAlignment="1">
      <alignment horizontal="center" vertical="center"/>
    </xf>
    <xf numFmtId="2" fontId="77" fillId="4" borderId="1" xfId="0" applyNumberFormat="1" applyFont="1" applyFill="1" applyBorder="1" applyAlignment="1">
      <alignment horizontal="center" vertical="center"/>
    </xf>
    <xf numFmtId="2" fontId="78" fillId="3" borderId="1" xfId="0" applyNumberFormat="1" applyFont="1" applyFill="1" applyBorder="1" applyAlignment="1">
      <alignment horizontal="center" vertical="center"/>
    </xf>
    <xf numFmtId="9" fontId="72" fillId="6" borderId="1" xfId="2" applyFont="1" applyFill="1" applyBorder="1" applyAlignment="1">
      <alignment horizontal="center" vertical="center"/>
    </xf>
    <xf numFmtId="9" fontId="77" fillId="5" borderId="1" xfId="2" applyFont="1" applyFill="1" applyBorder="1" applyAlignment="1">
      <alignment horizontal="center" vertical="center"/>
    </xf>
    <xf numFmtId="9" fontId="71" fillId="5" borderId="1" xfId="2" applyFont="1" applyFill="1" applyBorder="1" applyAlignment="1">
      <alignment horizontal="center" vertical="center"/>
    </xf>
    <xf numFmtId="1" fontId="77" fillId="4" borderId="1" xfId="0" applyNumberFormat="1" applyFont="1" applyFill="1" applyBorder="1" applyAlignment="1">
      <alignment horizontal="center" vertical="center"/>
    </xf>
    <xf numFmtId="1" fontId="78" fillId="3" borderId="1" xfId="0" applyNumberFormat="1" applyFont="1" applyFill="1" applyBorder="1" applyAlignment="1">
      <alignment horizontal="center" vertical="center"/>
    </xf>
    <xf numFmtId="9" fontId="77" fillId="4" borderId="1" xfId="2" applyFont="1" applyFill="1" applyBorder="1" applyAlignment="1">
      <alignment horizontal="center" vertical="center"/>
    </xf>
    <xf numFmtId="9" fontId="78" fillId="3" borderId="1" xfId="2" applyFont="1" applyFill="1" applyBorder="1" applyAlignment="1">
      <alignment horizontal="center" vertical="center"/>
    </xf>
    <xf numFmtId="0" fontId="72" fillId="0" borderId="1" xfId="0" applyFont="1" applyBorder="1" applyAlignment="1">
      <alignment horizontal="center" vertical="center"/>
    </xf>
    <xf numFmtId="10" fontId="72" fillId="0" borderId="1" xfId="2" applyNumberFormat="1" applyFont="1" applyFill="1" applyBorder="1" applyAlignment="1">
      <alignment horizontal="center" vertical="center"/>
    </xf>
    <xf numFmtId="10" fontId="72" fillId="6" borderId="1" xfId="2" applyNumberFormat="1" applyFont="1" applyFill="1" applyBorder="1" applyAlignment="1">
      <alignment horizontal="center" vertical="center"/>
    </xf>
    <xf numFmtId="10" fontId="77" fillId="5" borderId="1" xfId="2" applyNumberFormat="1" applyFont="1" applyFill="1" applyBorder="1" applyAlignment="1">
      <alignment horizontal="center" vertical="center"/>
    </xf>
    <xf numFmtId="1" fontId="63" fillId="19" borderId="1" xfId="0" applyNumberFormat="1" applyFont="1" applyFill="1" applyBorder="1" applyAlignment="1">
      <alignment horizontal="center" vertical="center"/>
    </xf>
    <xf numFmtId="9" fontId="61" fillId="19" borderId="1" xfId="2" applyFont="1" applyFill="1" applyBorder="1" applyAlignment="1">
      <alignment horizontal="center" vertical="center"/>
    </xf>
    <xf numFmtId="9" fontId="80" fillId="4" borderId="1" xfId="2" applyFont="1" applyFill="1" applyBorder="1" applyAlignment="1">
      <alignment horizontal="center" vertical="center"/>
    </xf>
    <xf numFmtId="0" fontId="69" fillId="3" borderId="22" xfId="0" applyFont="1" applyFill="1" applyBorder="1" applyAlignment="1">
      <alignment horizontal="center" vertical="center"/>
    </xf>
    <xf numFmtId="0" fontId="69" fillId="3" borderId="36" xfId="0" applyFont="1" applyFill="1" applyBorder="1" applyAlignment="1">
      <alignment horizontal="center" vertical="center"/>
    </xf>
    <xf numFmtId="166" fontId="70" fillId="3" borderId="33" xfId="0" applyNumberFormat="1" applyFont="1" applyFill="1" applyBorder="1" applyAlignment="1">
      <alignment horizontal="center" vertical="center"/>
    </xf>
    <xf numFmtId="3" fontId="70" fillId="4" borderId="25" xfId="0" applyNumberFormat="1" applyFont="1" applyFill="1" applyBorder="1" applyAlignment="1">
      <alignment horizontal="center" vertical="center"/>
    </xf>
    <xf numFmtId="3" fontId="70" fillId="4" borderId="26" xfId="0" applyNumberFormat="1" applyFont="1" applyFill="1" applyBorder="1" applyAlignment="1">
      <alignment horizontal="center" vertical="center"/>
    </xf>
    <xf numFmtId="166" fontId="70" fillId="3" borderId="34" xfId="0" applyNumberFormat="1" applyFont="1" applyFill="1" applyBorder="1" applyAlignment="1">
      <alignment horizontal="center" vertical="center"/>
    </xf>
    <xf numFmtId="3" fontId="63" fillId="0" borderId="27" xfId="0" applyNumberFormat="1" applyFont="1" applyBorder="1" applyAlignment="1" applyProtection="1">
      <alignment horizontal="center" vertical="center"/>
      <protection locked="0"/>
    </xf>
    <xf numFmtId="3" fontId="63" fillId="0" borderId="4" xfId="0" applyNumberFormat="1" applyFont="1" applyBorder="1" applyAlignment="1" applyProtection="1">
      <alignment horizontal="center" vertical="center"/>
      <protection locked="0"/>
    </xf>
    <xf numFmtId="3" fontId="63" fillId="0" borderId="28" xfId="0" applyNumberFormat="1" applyFont="1" applyBorder="1" applyAlignment="1" applyProtection="1">
      <alignment horizontal="center" vertical="center"/>
      <protection locked="0"/>
    </xf>
    <xf numFmtId="3" fontId="63" fillId="0" borderId="53" xfId="0" applyNumberFormat="1" applyFont="1" applyBorder="1" applyAlignment="1" applyProtection="1">
      <alignment horizontal="center" vertical="center"/>
      <protection locked="0"/>
    </xf>
    <xf numFmtId="3" fontId="63" fillId="0" borderId="53" xfId="0" applyNumberFormat="1" applyFont="1" applyFill="1" applyBorder="1" applyAlignment="1" applyProtection="1">
      <alignment horizontal="center" vertical="center"/>
      <protection locked="0"/>
    </xf>
    <xf numFmtId="3" fontId="63" fillId="0" borderId="4" xfId="0" applyNumberFormat="1" applyFont="1" applyFill="1" applyBorder="1" applyAlignment="1" applyProtection="1">
      <alignment horizontal="center" vertical="center"/>
      <protection locked="0"/>
    </xf>
    <xf numFmtId="0" fontId="70" fillId="3" borderId="22" xfId="0" applyFont="1" applyFill="1" applyBorder="1" applyAlignment="1">
      <alignment horizontal="center" vertical="center"/>
    </xf>
    <xf numFmtId="3" fontId="70" fillId="4" borderId="29" xfId="0" applyNumberFormat="1" applyFont="1" applyFill="1" applyBorder="1" applyAlignment="1">
      <alignment horizontal="center" vertical="center"/>
    </xf>
    <xf numFmtId="3" fontId="70" fillId="4" borderId="30" xfId="0" applyNumberFormat="1" applyFont="1" applyFill="1" applyBorder="1" applyAlignment="1">
      <alignment horizontal="center" vertical="center"/>
    </xf>
    <xf numFmtId="3" fontId="70" fillId="4" borderId="31" xfId="0" applyNumberFormat="1" applyFont="1" applyFill="1" applyBorder="1" applyAlignment="1">
      <alignment horizontal="center" vertical="center"/>
    </xf>
    <xf numFmtId="3" fontId="70" fillId="4" borderId="32" xfId="0" applyNumberFormat="1" applyFont="1" applyFill="1" applyBorder="1" applyAlignment="1">
      <alignment horizontal="center" vertical="center"/>
    </xf>
    <xf numFmtId="3" fontId="73" fillId="3" borderId="29" xfId="0" applyNumberFormat="1" applyFont="1" applyFill="1" applyBorder="1" applyAlignment="1">
      <alignment horizontal="center" vertical="center"/>
    </xf>
    <xf numFmtId="0" fontId="70" fillId="3" borderId="37" xfId="0" applyFont="1" applyFill="1" applyBorder="1" applyAlignment="1">
      <alignment horizontal="center" vertical="center"/>
    </xf>
    <xf numFmtId="0" fontId="61" fillId="0" borderId="1" xfId="0" applyFont="1" applyBorder="1" applyAlignment="1" applyProtection="1">
      <alignment horizontal="center" vertical="center"/>
      <protection locked="0"/>
    </xf>
    <xf numFmtId="0" fontId="63" fillId="0" borderId="1" xfId="0" applyFont="1" applyBorder="1" applyAlignment="1" applyProtection="1">
      <alignment horizontal="center"/>
      <protection locked="0"/>
    </xf>
    <xf numFmtId="0" fontId="63" fillId="22" borderId="29" xfId="0" applyFont="1" applyFill="1" applyBorder="1"/>
    <xf numFmtId="1" fontId="81" fillId="22" borderId="86" xfId="0" applyNumberFormat="1" applyFont="1" applyFill="1" applyBorder="1" applyAlignment="1">
      <alignment horizontal="center" vertical="center"/>
    </xf>
    <xf numFmtId="1" fontId="81" fillId="22" borderId="31" xfId="0" applyNumberFormat="1" applyFont="1" applyFill="1" applyBorder="1" applyAlignment="1">
      <alignment horizontal="center" vertical="center"/>
    </xf>
    <xf numFmtId="20" fontId="81" fillId="21" borderId="25" xfId="0" applyNumberFormat="1" applyFont="1" applyFill="1" applyBorder="1"/>
    <xf numFmtId="0" fontId="63" fillId="0" borderId="52" xfId="0" applyFont="1" applyBorder="1"/>
    <xf numFmtId="0" fontId="63" fillId="0" borderId="26" xfId="0" applyFont="1" applyBorder="1"/>
    <xf numFmtId="20" fontId="81" fillId="21" borderId="23" xfId="0" applyNumberFormat="1" applyFont="1" applyFill="1" applyBorder="1"/>
    <xf numFmtId="0" fontId="63" fillId="0" borderId="1" xfId="0" applyFont="1" applyBorder="1"/>
    <xf numFmtId="0" fontId="63" fillId="0" borderId="24" xfId="0" applyFont="1" applyBorder="1"/>
    <xf numFmtId="20" fontId="81" fillId="13" borderId="23" xfId="0" applyNumberFormat="1" applyFont="1" applyFill="1" applyBorder="1"/>
    <xf numFmtId="20" fontId="81" fillId="13" borderId="27" xfId="0" applyNumberFormat="1" applyFont="1" applyFill="1" applyBorder="1"/>
    <xf numFmtId="0" fontId="63" fillId="0" borderId="2" xfId="0" applyFont="1" applyBorder="1"/>
    <xf numFmtId="0" fontId="63" fillId="0" borderId="28" xfId="0" applyFont="1" applyBorder="1"/>
    <xf numFmtId="20" fontId="81" fillId="13" borderId="1" xfId="0" applyNumberFormat="1" applyFont="1" applyFill="1" applyBorder="1"/>
    <xf numFmtId="20" fontId="81" fillId="13" borderId="52" xfId="0" applyNumberFormat="1" applyFont="1" applyFill="1" applyBorder="1"/>
    <xf numFmtId="0" fontId="63" fillId="0" borderId="20" xfId="0" applyFont="1" applyBorder="1"/>
    <xf numFmtId="0" fontId="63" fillId="0" borderId="64" xfId="0" applyFont="1" applyBorder="1"/>
    <xf numFmtId="20" fontId="81" fillId="22" borderId="29" xfId="0" applyNumberFormat="1" applyFont="1" applyFill="1" applyBorder="1" applyAlignment="1">
      <alignment horizontal="center" vertical="center"/>
    </xf>
    <xf numFmtId="0" fontId="82" fillId="22" borderId="86" xfId="0" applyFont="1" applyFill="1" applyBorder="1"/>
    <xf numFmtId="0" fontId="82" fillId="22" borderId="31" xfId="0" applyFont="1" applyFill="1" applyBorder="1"/>
    <xf numFmtId="20" fontId="81" fillId="13" borderId="65" xfId="0" applyNumberFormat="1" applyFont="1" applyFill="1" applyBorder="1"/>
    <xf numFmtId="0" fontId="63" fillId="0" borderId="57" xfId="0" applyFont="1" applyBorder="1"/>
    <xf numFmtId="20" fontId="81" fillId="13" borderId="25" xfId="0" applyNumberFormat="1" applyFont="1" applyFill="1" applyBorder="1"/>
    <xf numFmtId="0" fontId="70" fillId="11" borderId="20" xfId="0" applyFont="1" applyFill="1" applyBorder="1" applyAlignment="1">
      <alignment horizontal="center" vertical="center"/>
    </xf>
    <xf numFmtId="0" fontId="70" fillId="6" borderId="20" xfId="0" applyFont="1" applyFill="1" applyBorder="1" applyAlignment="1">
      <alignment horizontal="center" vertical="center"/>
    </xf>
    <xf numFmtId="0" fontId="63" fillId="11" borderId="20" xfId="0" applyFont="1" applyFill="1" applyBorder="1" applyAlignment="1">
      <alignment horizontal="center"/>
    </xf>
    <xf numFmtId="0" fontId="70" fillId="6" borderId="1" xfId="0" applyFont="1" applyFill="1" applyBorder="1" applyAlignment="1">
      <alignment horizontal="center" vertical="center"/>
    </xf>
    <xf numFmtId="0" fontId="70" fillId="6" borderId="0" xfId="0" applyFont="1" applyFill="1" applyBorder="1" applyAlignment="1">
      <alignment horizontal="center" vertical="center"/>
    </xf>
    <xf numFmtId="0" fontId="80" fillId="6" borderId="20" xfId="0" applyFont="1" applyFill="1" applyBorder="1" applyAlignment="1">
      <alignment horizontal="center" vertical="center"/>
    </xf>
    <xf numFmtId="0" fontId="63" fillId="11" borderId="2" xfId="0" applyFont="1" applyFill="1" applyBorder="1" applyAlignment="1">
      <alignment horizontal="center"/>
    </xf>
    <xf numFmtId="0" fontId="70" fillId="11" borderId="2" xfId="0" applyFont="1" applyFill="1" applyBorder="1" applyAlignment="1">
      <alignment horizontal="center" vertical="center"/>
    </xf>
    <xf numFmtId="0" fontId="70" fillId="6" borderId="2" xfId="0" applyFont="1" applyFill="1" applyBorder="1" applyAlignment="1">
      <alignment horizontal="center" vertical="center"/>
    </xf>
    <xf numFmtId="0" fontId="70" fillId="6" borderId="63" xfId="0" applyFont="1" applyFill="1" applyBorder="1" applyAlignment="1">
      <alignment horizontal="center" vertical="center"/>
    </xf>
    <xf numFmtId="0" fontId="70" fillId="6" borderId="52" xfId="0" applyFont="1" applyFill="1" applyBorder="1" applyAlignment="1">
      <alignment horizontal="center" vertical="center"/>
    </xf>
    <xf numFmtId="0" fontId="63" fillId="11" borderId="52" xfId="0" applyFont="1" applyFill="1" applyBorder="1" applyAlignment="1">
      <alignment horizontal="center"/>
    </xf>
    <xf numFmtId="0" fontId="70" fillId="11" borderId="52" xfId="0" applyFont="1" applyFill="1" applyBorder="1" applyAlignment="1">
      <alignment horizontal="center" vertical="center"/>
    </xf>
    <xf numFmtId="0" fontId="70" fillId="6" borderId="55" xfId="0" applyFont="1" applyFill="1" applyBorder="1" applyAlignment="1">
      <alignment horizontal="center" vertical="center"/>
    </xf>
    <xf numFmtId="0" fontId="63" fillId="11" borderId="1" xfId="0" applyFont="1" applyFill="1" applyBorder="1"/>
    <xf numFmtId="170" fontId="83" fillId="0" borderId="1" xfId="0" applyNumberFormat="1" applyFont="1" applyBorder="1" applyAlignment="1">
      <alignment horizontal="center" vertical="center"/>
    </xf>
    <xf numFmtId="0" fontId="63" fillId="0" borderId="54" xfId="0" applyFont="1" applyBorder="1" applyAlignment="1"/>
    <xf numFmtId="20" fontId="81" fillId="21" borderId="9" xfId="0" applyNumberFormat="1" applyFont="1" applyFill="1" applyBorder="1"/>
    <xf numFmtId="20" fontId="81" fillId="13" borderId="9" xfId="0" applyNumberFormat="1" applyFont="1" applyFill="1" applyBorder="1"/>
    <xf numFmtId="0" fontId="63" fillId="7" borderId="2" xfId="0" applyFont="1" applyFill="1" applyBorder="1"/>
    <xf numFmtId="20" fontId="81" fillId="6" borderId="2" xfId="0" applyNumberFormat="1" applyFont="1" applyFill="1" applyBorder="1"/>
    <xf numFmtId="0" fontId="83" fillId="7" borderId="2" xfId="0" applyFont="1" applyFill="1" applyBorder="1" applyAlignment="1">
      <alignment horizontal="center" vertical="center"/>
    </xf>
    <xf numFmtId="0" fontId="63" fillId="0" borderId="68" xfId="0" applyFont="1" applyBorder="1"/>
    <xf numFmtId="0" fontId="63" fillId="0" borderId="43" xfId="0" applyFont="1" applyBorder="1"/>
    <xf numFmtId="0" fontId="63" fillId="0" borderId="84" xfId="0" applyFont="1" applyBorder="1"/>
    <xf numFmtId="0" fontId="63" fillId="0" borderId="23" xfId="0" applyFont="1" applyBorder="1"/>
    <xf numFmtId="0" fontId="63" fillId="0" borderId="58" xfId="0" applyFont="1" applyBorder="1"/>
    <xf numFmtId="0" fontId="63" fillId="0" borderId="3" xfId="0" applyFont="1" applyBorder="1"/>
    <xf numFmtId="0" fontId="63" fillId="0" borderId="69" xfId="0" applyFont="1" applyBorder="1"/>
    <xf numFmtId="0" fontId="63" fillId="0" borderId="40" xfId="0" applyFont="1" applyBorder="1"/>
    <xf numFmtId="0" fontId="63" fillId="0" borderId="85" xfId="0" applyFont="1" applyBorder="1"/>
    <xf numFmtId="0" fontId="63" fillId="11" borderId="20" xfId="0" applyFont="1" applyFill="1" applyBorder="1" applyAlignment="1">
      <alignment horizontal="left" vertical="center"/>
    </xf>
    <xf numFmtId="0" fontId="63" fillId="6" borderId="20" xfId="0" applyFont="1" applyFill="1" applyBorder="1"/>
    <xf numFmtId="0" fontId="63" fillId="6" borderId="1" xfId="0" applyFont="1" applyFill="1" applyBorder="1"/>
    <xf numFmtId="0" fontId="63" fillId="6" borderId="0" xfId="0" applyFont="1" applyFill="1" applyBorder="1"/>
    <xf numFmtId="0" fontId="63" fillId="14" borderId="68" xfId="0" applyFont="1" applyFill="1" applyBorder="1"/>
    <xf numFmtId="0" fontId="63" fillId="14" borderId="43" xfId="0" applyFont="1" applyFill="1" applyBorder="1"/>
    <xf numFmtId="0" fontId="63" fillId="14" borderId="23" xfId="0" applyFont="1" applyFill="1" applyBorder="1"/>
    <xf numFmtId="0" fontId="63" fillId="14" borderId="1" xfId="0" applyFont="1" applyFill="1" applyBorder="1"/>
    <xf numFmtId="0" fontId="83" fillId="4" borderId="1" xfId="0" applyFont="1" applyFill="1" applyBorder="1"/>
    <xf numFmtId="0" fontId="63" fillId="14" borderId="69" xfId="0" applyFont="1" applyFill="1" applyBorder="1"/>
    <xf numFmtId="0" fontId="63" fillId="14" borderId="40" xfId="0" applyFont="1" applyFill="1" applyBorder="1"/>
    <xf numFmtId="0" fontId="63" fillId="11" borderId="20" xfId="0" applyFont="1" applyFill="1" applyBorder="1"/>
    <xf numFmtId="0" fontId="63" fillId="0" borderId="68" xfId="0" applyNumberFormat="1" applyFont="1" applyBorder="1"/>
    <xf numFmtId="0" fontId="63" fillId="0" borderId="11" xfId="0" applyFont="1" applyBorder="1"/>
    <xf numFmtId="0" fontId="63" fillId="0" borderId="6" xfId="0" applyFont="1" applyBorder="1"/>
    <xf numFmtId="0" fontId="63" fillId="0" borderId="54" xfId="0" applyFont="1" applyBorder="1"/>
    <xf numFmtId="0" fontId="63" fillId="0" borderId="68" xfId="0" applyFont="1" applyFill="1" applyBorder="1"/>
    <xf numFmtId="0" fontId="63" fillId="0" borderId="23" xfId="0" applyFont="1" applyFill="1" applyBorder="1"/>
    <xf numFmtId="0" fontId="63" fillId="0" borderId="69" xfId="0" applyFont="1" applyFill="1" applyBorder="1"/>
    <xf numFmtId="0" fontId="63" fillId="0" borderId="25" xfId="0" applyFont="1" applyFill="1" applyBorder="1"/>
    <xf numFmtId="0" fontId="63" fillId="11" borderId="27" xfId="0" applyFont="1" applyFill="1" applyBorder="1"/>
    <xf numFmtId="0" fontId="63" fillId="6" borderId="2" xfId="0" applyFont="1" applyFill="1" applyBorder="1"/>
    <xf numFmtId="0" fontId="63" fillId="11" borderId="52" xfId="0" applyFont="1" applyFill="1" applyBorder="1"/>
    <xf numFmtId="0" fontId="63" fillId="6" borderId="52" xfId="0" applyFont="1" applyFill="1" applyBorder="1"/>
    <xf numFmtId="2" fontId="63" fillId="0" borderId="1" xfId="0" applyNumberFormat="1" applyFont="1" applyBorder="1"/>
    <xf numFmtId="0" fontId="63" fillId="6" borderId="3" xfId="0" applyFont="1" applyFill="1" applyBorder="1"/>
    <xf numFmtId="0" fontId="70" fillId="6" borderId="3" xfId="0" applyFont="1" applyFill="1" applyBorder="1" applyAlignment="1">
      <alignment horizontal="center" vertical="center"/>
    </xf>
    <xf numFmtId="0" fontId="70" fillId="6" borderId="4" xfId="0" applyFont="1" applyFill="1" applyBorder="1" applyAlignment="1">
      <alignment horizontal="center" vertical="center"/>
    </xf>
    <xf numFmtId="0" fontId="63" fillId="0" borderId="44" xfId="0" applyFont="1" applyBorder="1"/>
    <xf numFmtId="0" fontId="63" fillId="0" borderId="41" xfId="0" applyFont="1" applyBorder="1"/>
    <xf numFmtId="0" fontId="83" fillId="22" borderId="1" xfId="0" applyFont="1" applyFill="1" applyBorder="1"/>
    <xf numFmtId="0" fontId="29" fillId="0" borderId="12" xfId="0" applyFont="1" applyBorder="1" applyProtection="1">
      <protection locked="0"/>
    </xf>
    <xf numFmtId="10" fontId="29" fillId="0" borderId="16" xfId="0" applyNumberFormat="1" applyFont="1" applyBorder="1" applyAlignment="1">
      <alignment horizontal="center"/>
    </xf>
    <xf numFmtId="42" fontId="29" fillId="0" borderId="0" xfId="0" applyNumberFormat="1" applyFont="1"/>
    <xf numFmtId="42" fontId="29" fillId="0" borderId="7" xfId="3" applyNumberFormat="1" applyFont="1" applyBorder="1" applyAlignment="1">
      <alignment horizontal="center"/>
    </xf>
    <xf numFmtId="42" fontId="29" fillId="0" borderId="6" xfId="3" applyNumberFormat="1" applyFont="1" applyBorder="1" applyAlignment="1">
      <alignment horizontal="center"/>
    </xf>
    <xf numFmtId="42" fontId="29" fillId="0" borderId="5" xfId="3" applyNumberFormat="1" applyFont="1" applyBorder="1" applyAlignment="1">
      <alignment horizontal="center"/>
    </xf>
    <xf numFmtId="42" fontId="29" fillId="0" borderId="14" xfId="3" applyNumberFormat="1" applyFont="1" applyBorder="1" applyAlignment="1">
      <alignment horizontal="center"/>
    </xf>
    <xf numFmtId="44" fontId="29" fillId="0" borderId="15" xfId="0" applyNumberFormat="1" applyFont="1" applyFill="1" applyBorder="1" applyAlignment="1">
      <alignment horizontal="center"/>
    </xf>
    <xf numFmtId="42" fontId="29" fillId="0" borderId="8" xfId="3" applyNumberFormat="1" applyFont="1" applyFill="1" applyBorder="1" applyAlignment="1">
      <alignment horizontal="center"/>
    </xf>
    <xf numFmtId="42" fontId="29" fillId="0" borderId="0" xfId="3" applyNumberFormat="1" applyFont="1" applyFill="1" applyBorder="1" applyAlignment="1">
      <alignment horizontal="center"/>
    </xf>
    <xf numFmtId="42" fontId="29" fillId="0" borderId="9" xfId="3" applyNumberFormat="1" applyFont="1" applyFill="1" applyBorder="1" applyAlignment="1">
      <alignment horizontal="center"/>
    </xf>
    <xf numFmtId="167" fontId="29" fillId="0" borderId="8" xfId="3" applyNumberFormat="1" applyFont="1" applyFill="1" applyBorder="1" applyAlignment="1">
      <alignment horizontal="center"/>
    </xf>
    <xf numFmtId="167" fontId="29" fillId="0" borderId="0" xfId="3" applyNumberFormat="1" applyFont="1" applyFill="1" applyBorder="1" applyAlignment="1">
      <alignment horizontal="center"/>
    </xf>
    <xf numFmtId="167" fontId="29" fillId="0" borderId="9" xfId="3" applyNumberFormat="1" applyFont="1" applyFill="1" applyBorder="1" applyAlignment="1">
      <alignment horizontal="center"/>
    </xf>
    <xf numFmtId="5" fontId="29" fillId="0" borderId="0" xfId="0" applyNumberFormat="1" applyFont="1"/>
    <xf numFmtId="42" fontId="29" fillId="0" borderId="0" xfId="0" applyNumberFormat="1" applyFont="1" applyFill="1" applyBorder="1" applyAlignment="1">
      <alignment horizontal="center"/>
    </xf>
    <xf numFmtId="0" fontId="29" fillId="0" borderId="7" xfId="0" applyFont="1" applyBorder="1" applyProtection="1">
      <protection locked="0"/>
    </xf>
    <xf numFmtId="0" fontId="29" fillId="0" borderId="14" xfId="0" applyFont="1" applyBorder="1" applyAlignment="1">
      <alignment horizontal="center"/>
    </xf>
    <xf numFmtId="42" fontId="29" fillId="0" borderId="12" xfId="3" applyNumberFormat="1" applyFont="1" applyBorder="1" applyAlignment="1">
      <alignment horizontal="center"/>
    </xf>
    <xf numFmtId="42" fontId="29" fillId="0" borderId="11" xfId="3" applyNumberFormat="1" applyFont="1" applyBorder="1" applyAlignment="1">
      <alignment horizontal="center"/>
    </xf>
    <xf numFmtId="42" fontId="29" fillId="0" borderId="10" xfId="3" applyNumberFormat="1" applyFont="1" applyBorder="1" applyAlignment="1">
      <alignment horizontal="center"/>
    </xf>
    <xf numFmtId="42" fontId="29" fillId="0" borderId="15" xfId="3" applyNumberFormat="1" applyFont="1" applyBorder="1" applyAlignment="1">
      <alignment horizontal="center"/>
    </xf>
    <xf numFmtId="42" fontId="58" fillId="0" borderId="8" xfId="0" applyNumberFormat="1" applyFont="1" applyFill="1" applyBorder="1" applyAlignment="1">
      <alignment horizontal="center" vertical="center"/>
    </xf>
    <xf numFmtId="42" fontId="58" fillId="0" borderId="0" xfId="0" applyNumberFormat="1" applyFont="1" applyFill="1" applyBorder="1" applyAlignment="1">
      <alignment horizontal="center" vertical="center"/>
    </xf>
    <xf numFmtId="42" fontId="58" fillId="0" borderId="9" xfId="0" applyNumberFormat="1" applyFont="1" applyFill="1" applyBorder="1" applyAlignment="1">
      <alignment horizontal="center" vertical="center"/>
    </xf>
    <xf numFmtId="0" fontId="29" fillId="0" borderId="8" xfId="0" applyFont="1" applyBorder="1" applyProtection="1">
      <protection locked="0"/>
    </xf>
    <xf numFmtId="44" fontId="29" fillId="0" borderId="15" xfId="0" applyNumberFormat="1" applyFont="1" applyBorder="1" applyAlignment="1">
      <alignment horizontal="center"/>
    </xf>
    <xf numFmtId="0" fontId="29" fillId="0" borderId="0" xfId="0" applyFont="1" applyAlignment="1">
      <alignment horizontal="center"/>
    </xf>
    <xf numFmtId="44" fontId="29" fillId="0" borderId="16" xfId="0" applyNumberFormat="1" applyFont="1" applyBorder="1" applyAlignment="1">
      <alignment horizontal="center"/>
    </xf>
    <xf numFmtId="42" fontId="1" fillId="0" borderId="20" xfId="0" applyNumberFormat="1" applyFont="1" applyFill="1" applyBorder="1" applyAlignment="1">
      <alignment horizontal="center" vertical="center"/>
    </xf>
    <xf numFmtId="42" fontId="1" fillId="0" borderId="52" xfId="0" applyNumberFormat="1" applyFont="1" applyFill="1" applyBorder="1" applyAlignment="1">
      <alignment horizontal="center" vertical="center"/>
    </xf>
    <xf numFmtId="20" fontId="47" fillId="13" borderId="65" xfId="0" applyNumberFormat="1" applyFont="1" applyFill="1" applyBorder="1"/>
    <xf numFmtId="20" fontId="47" fillId="13" borderId="1" xfId="0" applyNumberFormat="1" applyFont="1" applyFill="1" applyBorder="1"/>
    <xf numFmtId="166" fontId="17" fillId="11" borderId="1" xfId="0" applyNumberFormat="1" applyFont="1" applyFill="1" applyBorder="1" applyAlignment="1">
      <alignment horizontal="center" vertical="center"/>
    </xf>
    <xf numFmtId="166" fontId="69" fillId="11" borderId="1" xfId="0" applyNumberFormat="1" applyFont="1" applyFill="1" applyBorder="1" applyAlignment="1">
      <alignment horizontal="center" vertical="center"/>
    </xf>
    <xf numFmtId="17" fontId="85" fillId="11" borderId="1" xfId="0" applyNumberFormat="1" applyFont="1" applyFill="1" applyBorder="1" applyAlignment="1">
      <alignment horizontal="center" vertical="center"/>
    </xf>
    <xf numFmtId="166" fontId="76" fillId="11" borderId="1" xfId="0" applyNumberFormat="1" applyFont="1" applyFill="1" applyBorder="1" applyAlignment="1">
      <alignment horizontal="center" vertical="center"/>
    </xf>
    <xf numFmtId="166" fontId="86" fillId="11" borderId="1" xfId="0" applyNumberFormat="1" applyFont="1" applyFill="1" applyBorder="1" applyAlignment="1" applyProtection="1">
      <alignment horizontal="center" vertical="center"/>
      <protection locked="0"/>
    </xf>
    <xf numFmtId="9" fontId="80" fillId="3" borderId="1" xfId="2" applyFont="1" applyFill="1" applyBorder="1" applyAlignment="1">
      <alignment horizontal="center" vertical="center"/>
    </xf>
    <xf numFmtId="171" fontId="71" fillId="0" borderId="1" xfId="0" applyNumberFormat="1" applyFont="1" applyBorder="1" applyAlignment="1">
      <alignment horizontal="center" vertical="center"/>
    </xf>
    <xf numFmtId="171" fontId="72" fillId="0" borderId="1" xfId="2" applyNumberFormat="1" applyFont="1" applyBorder="1" applyAlignment="1">
      <alignment horizontal="center" vertical="center"/>
    </xf>
    <xf numFmtId="171" fontId="72" fillId="0" borderId="1" xfId="2" applyNumberFormat="1" applyFont="1" applyFill="1" applyBorder="1" applyAlignment="1">
      <alignment horizontal="center" vertical="center"/>
    </xf>
    <xf numFmtId="171" fontId="71" fillId="5" borderId="1" xfId="0" applyNumberFormat="1" applyFont="1" applyFill="1" applyBorder="1" applyAlignment="1">
      <alignment horizontal="center" vertical="center"/>
    </xf>
    <xf numFmtId="171" fontId="77" fillId="4" borderId="1" xfId="2" applyNumberFormat="1" applyFont="1" applyFill="1" applyBorder="1" applyAlignment="1">
      <alignment horizontal="center" vertical="center"/>
    </xf>
    <xf numFmtId="171" fontId="78" fillId="3" borderId="1" xfId="2" applyNumberFormat="1" applyFont="1" applyFill="1" applyBorder="1" applyAlignment="1">
      <alignment horizontal="center" vertical="center"/>
    </xf>
    <xf numFmtId="0" fontId="2" fillId="3" borderId="15" xfId="0" applyFont="1" applyFill="1" applyBorder="1"/>
    <xf numFmtId="2" fontId="22" fillId="0" borderId="52" xfId="0" applyNumberFormat="1" applyFont="1" applyBorder="1"/>
    <xf numFmtId="2" fontId="22" fillId="0" borderId="1" xfId="0" applyNumberFormat="1" applyFont="1" applyBorder="1"/>
    <xf numFmtId="2" fontId="22" fillId="0" borderId="2" xfId="0" applyNumberFormat="1" applyFont="1" applyBorder="1"/>
    <xf numFmtId="2" fontId="22" fillId="0" borderId="20" xfId="0" applyNumberFormat="1" applyFont="1" applyBorder="1"/>
    <xf numFmtId="2" fontId="55" fillId="22" borderId="86" xfId="0" applyNumberFormat="1" applyFont="1" applyFill="1" applyBorder="1"/>
    <xf numFmtId="0" fontId="29" fillId="0" borderId="12" xfId="0" applyFont="1" applyBorder="1" applyAlignment="1">
      <alignment horizontal="center"/>
    </xf>
    <xf numFmtId="0" fontId="41" fillId="9" borderId="0" xfId="1" applyFont="1" applyFill="1" applyAlignment="1" applyProtection="1">
      <alignment horizontal="center" vertical="center"/>
    </xf>
    <xf numFmtId="0" fontId="42" fillId="9" borderId="0" xfId="1" applyFont="1" applyFill="1" applyAlignment="1" applyProtection="1">
      <alignment horizontal="center" vertical="center"/>
    </xf>
    <xf numFmtId="0" fontId="43" fillId="9" borderId="0" xfId="0" applyFont="1" applyFill="1" applyAlignment="1">
      <alignment horizontal="center"/>
    </xf>
    <xf numFmtId="0" fontId="15" fillId="8" borderId="0" xfId="1" applyFill="1" applyAlignment="1" applyProtection="1">
      <alignment horizontal="center" vertical="center"/>
    </xf>
    <xf numFmtId="0" fontId="45" fillId="16" borderId="0" xfId="1" applyFont="1" applyFill="1" applyAlignment="1" applyProtection="1">
      <alignment horizontal="center" vertical="center"/>
    </xf>
    <xf numFmtId="0" fontId="44" fillId="9" borderId="0" xfId="1" applyFont="1" applyFill="1" applyAlignment="1" applyProtection="1">
      <alignment horizontal="center" vertical="center"/>
    </xf>
    <xf numFmtId="0" fontId="15" fillId="16" borderId="0" xfId="1" applyFill="1" applyAlignment="1" applyProtection="1">
      <alignment horizontal="center" vertical="center"/>
    </xf>
    <xf numFmtId="0" fontId="66" fillId="16" borderId="0" xfId="1" applyFont="1" applyFill="1" applyAlignment="1" applyProtection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42" fillId="16" borderId="0" xfId="1" applyFont="1" applyFill="1" applyAlignment="1" applyProtection="1">
      <alignment horizontal="center" vertical="center" wrapText="1"/>
    </xf>
    <xf numFmtId="0" fontId="42" fillId="16" borderId="0" xfId="1" applyFont="1" applyFill="1" applyAlignment="1" applyProtection="1">
      <alignment horizontal="center" vertical="center"/>
    </xf>
    <xf numFmtId="0" fontId="46" fillId="9" borderId="0" xfId="1" applyFont="1" applyFill="1" applyAlignment="1" applyProtection="1">
      <alignment horizontal="center" vertical="center" wrapText="1"/>
    </xf>
    <xf numFmtId="0" fontId="46" fillId="9" borderId="0" xfId="1" applyFont="1" applyFill="1" applyAlignment="1" applyProtection="1">
      <alignment horizontal="center" vertical="center"/>
    </xf>
    <xf numFmtId="0" fontId="18" fillId="0" borderId="0" xfId="0" applyFont="1" applyAlignment="1">
      <alignment horizontal="center" vertical="center"/>
    </xf>
    <xf numFmtId="0" fontId="4" fillId="9" borderId="17" xfId="0" applyFont="1" applyFill="1" applyBorder="1" applyAlignment="1">
      <alignment horizontal="center"/>
    </xf>
    <xf numFmtId="0" fontId="4" fillId="9" borderId="18" xfId="0" applyFont="1" applyFill="1" applyBorder="1" applyAlignment="1">
      <alignment horizontal="center"/>
    </xf>
    <xf numFmtId="0" fontId="4" fillId="9" borderId="13" xfId="0" applyFont="1" applyFill="1" applyBorder="1" applyAlignment="1">
      <alignment horizontal="center"/>
    </xf>
    <xf numFmtId="0" fontId="4" fillId="9" borderId="12" xfId="0" applyFont="1" applyFill="1" applyBorder="1" applyAlignment="1">
      <alignment horizontal="center"/>
    </xf>
    <xf numFmtId="0" fontId="4" fillId="9" borderId="11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7" fillId="12" borderId="12" xfId="0" applyFont="1" applyFill="1" applyBorder="1" applyAlignment="1">
      <alignment horizontal="center" vertical="center"/>
    </xf>
    <xf numFmtId="0" fontId="47" fillId="12" borderId="10" xfId="0" applyFont="1" applyFill="1" applyBorder="1" applyAlignment="1">
      <alignment horizontal="center" vertical="center"/>
    </xf>
    <xf numFmtId="0" fontId="47" fillId="12" borderId="7" xfId="0" applyFont="1" applyFill="1" applyBorder="1" applyAlignment="1">
      <alignment horizontal="center" vertical="center"/>
    </xf>
    <xf numFmtId="0" fontId="47" fillId="12" borderId="5" xfId="0" applyFont="1" applyFill="1" applyBorder="1" applyAlignment="1">
      <alignment horizontal="center" vertical="center"/>
    </xf>
    <xf numFmtId="0" fontId="38" fillId="3" borderId="68" xfId="0" applyFont="1" applyFill="1" applyBorder="1" applyAlignment="1">
      <alignment horizontal="center" vertical="center"/>
    </xf>
    <xf numFmtId="0" fontId="38" fillId="3" borderId="70" xfId="0" applyFont="1" applyFill="1" applyBorder="1" applyAlignment="1">
      <alignment horizontal="center" vertical="center"/>
    </xf>
    <xf numFmtId="0" fontId="47" fillId="12" borderId="69" xfId="0" applyFont="1" applyFill="1" applyBorder="1" applyAlignment="1">
      <alignment horizontal="center" vertical="center"/>
    </xf>
    <xf numFmtId="0" fontId="47" fillId="12" borderId="71" xfId="0" applyFont="1" applyFill="1" applyBorder="1" applyAlignment="1">
      <alignment horizontal="center" vertical="center"/>
    </xf>
    <xf numFmtId="0" fontId="48" fillId="0" borderId="0" xfId="0" applyFont="1" applyAlignment="1">
      <alignment horizontal="center"/>
    </xf>
    <xf numFmtId="0" fontId="31" fillId="12" borderId="16" xfId="0" applyFont="1" applyFill="1" applyBorder="1" applyAlignment="1">
      <alignment horizontal="center" vertical="center"/>
    </xf>
    <xf numFmtId="0" fontId="31" fillId="12" borderId="14" xfId="0" applyFont="1" applyFill="1" applyBorder="1" applyAlignment="1">
      <alignment horizontal="center" vertical="center"/>
    </xf>
    <xf numFmtId="0" fontId="49" fillId="13" borderId="3" xfId="0" applyFont="1" applyFill="1" applyBorder="1" applyAlignment="1">
      <alignment horizontal="center"/>
    </xf>
    <xf numFmtId="0" fontId="49" fillId="13" borderId="58" xfId="0" applyFont="1" applyFill="1" applyBorder="1" applyAlignment="1">
      <alignment horizontal="center"/>
    </xf>
    <xf numFmtId="0" fontId="49" fillId="13" borderId="35" xfId="0" applyFont="1" applyFill="1" applyBorder="1" applyAlignment="1">
      <alignment horizontal="center"/>
    </xf>
    <xf numFmtId="0" fontId="49" fillId="13" borderId="4" xfId="0" applyFont="1" applyFill="1" applyBorder="1" applyAlignment="1">
      <alignment horizontal="center"/>
    </xf>
    <xf numFmtId="0" fontId="49" fillId="13" borderId="63" xfId="0" applyFont="1" applyFill="1" applyBorder="1" applyAlignment="1">
      <alignment horizontal="center"/>
    </xf>
    <xf numFmtId="0" fontId="50" fillId="0" borderId="0" xfId="0" applyFont="1" applyAlignment="1">
      <alignment horizontal="center" vertical="center"/>
    </xf>
    <xf numFmtId="0" fontId="15" fillId="0" borderId="0" xfId="1" applyAlignment="1" applyProtection="1"/>
    <xf numFmtId="0" fontId="51" fillId="0" borderId="0" xfId="0" applyFont="1" applyAlignment="1">
      <alignment horizontal="center"/>
    </xf>
    <xf numFmtId="0" fontId="53" fillId="15" borderId="12" xfId="0" applyFont="1" applyFill="1" applyBorder="1" applyAlignment="1">
      <alignment horizontal="center" vertical="center"/>
    </xf>
    <xf numFmtId="0" fontId="53" fillId="15" borderId="11" xfId="0" applyFont="1" applyFill="1" applyBorder="1" applyAlignment="1">
      <alignment horizontal="center" vertical="center"/>
    </xf>
    <xf numFmtId="0" fontId="53" fillId="15" borderId="10" xfId="0" applyFont="1" applyFill="1" applyBorder="1" applyAlignment="1">
      <alignment horizontal="center" vertical="center"/>
    </xf>
    <xf numFmtId="0" fontId="53" fillId="15" borderId="7" xfId="0" applyFont="1" applyFill="1" applyBorder="1" applyAlignment="1">
      <alignment horizontal="center" vertical="center"/>
    </xf>
    <xf numFmtId="0" fontId="53" fillId="15" borderId="6" xfId="0" applyFont="1" applyFill="1" applyBorder="1" applyAlignment="1">
      <alignment horizontal="center" vertical="center"/>
    </xf>
    <xf numFmtId="0" fontId="53" fillId="15" borderId="5" xfId="0" applyFont="1" applyFill="1" applyBorder="1" applyAlignment="1">
      <alignment horizontal="center" vertical="center"/>
    </xf>
    <xf numFmtId="0" fontId="9" fillId="3" borderId="16" xfId="0" applyFont="1" applyFill="1" applyBorder="1" applyAlignment="1">
      <alignment horizontal="center" vertical="center" textRotation="255"/>
    </xf>
    <xf numFmtId="0" fontId="9" fillId="3" borderId="15" xfId="0" applyFont="1" applyFill="1" applyBorder="1" applyAlignment="1">
      <alignment horizontal="center" vertical="center" textRotation="255"/>
    </xf>
    <xf numFmtId="0" fontId="9" fillId="3" borderId="14" xfId="0" applyFont="1" applyFill="1" applyBorder="1" applyAlignment="1">
      <alignment horizontal="center" vertical="center" textRotation="255"/>
    </xf>
    <xf numFmtId="0" fontId="54" fillId="5" borderId="12" xfId="0" applyFont="1" applyFill="1" applyBorder="1" applyAlignment="1">
      <alignment horizontal="center" vertical="center"/>
    </xf>
    <xf numFmtId="0" fontId="54" fillId="5" borderId="11" xfId="0" applyFont="1" applyFill="1" applyBorder="1" applyAlignment="1">
      <alignment horizontal="center" vertical="center"/>
    </xf>
    <xf numFmtId="0" fontId="54" fillId="5" borderId="10" xfId="0" applyFont="1" applyFill="1" applyBorder="1" applyAlignment="1">
      <alignment horizontal="center" vertical="center"/>
    </xf>
    <xf numFmtId="0" fontId="54" fillId="5" borderId="7" xfId="0" applyFont="1" applyFill="1" applyBorder="1" applyAlignment="1">
      <alignment horizontal="center" vertical="center"/>
    </xf>
    <xf numFmtId="0" fontId="54" fillId="5" borderId="6" xfId="0" applyFont="1" applyFill="1" applyBorder="1" applyAlignment="1">
      <alignment horizontal="center" vertical="center"/>
    </xf>
    <xf numFmtId="0" fontId="54" fillId="5" borderId="5" xfId="0" applyFont="1" applyFill="1" applyBorder="1" applyAlignment="1">
      <alignment horizontal="center" vertical="center"/>
    </xf>
    <xf numFmtId="0" fontId="15" fillId="0" borderId="0" xfId="1" applyBorder="1" applyAlignment="1" applyProtection="1">
      <alignment horizontal="center"/>
    </xf>
    <xf numFmtId="164" fontId="40" fillId="4" borderId="3" xfId="0" applyNumberFormat="1" applyFont="1" applyFill="1" applyBorder="1" applyAlignment="1">
      <alignment horizontal="center" vertical="center"/>
    </xf>
    <xf numFmtId="164" fontId="40" fillId="4" borderId="35" xfId="0" applyNumberFormat="1" applyFont="1" applyFill="1" applyBorder="1" applyAlignment="1">
      <alignment horizontal="center" vertical="center"/>
    </xf>
    <xf numFmtId="164" fontId="40" fillId="4" borderId="1" xfId="0" applyNumberFormat="1" applyFont="1" applyFill="1" applyBorder="1" applyAlignment="1">
      <alignment horizontal="center" vertical="center"/>
    </xf>
    <xf numFmtId="166" fontId="21" fillId="3" borderId="63" xfId="0" applyNumberFormat="1" applyFont="1" applyFill="1" applyBorder="1" applyAlignment="1">
      <alignment horizontal="center" vertical="center"/>
    </xf>
    <xf numFmtId="166" fontId="21" fillId="3" borderId="0" xfId="0" applyNumberFormat="1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17" fillId="3" borderId="4" xfId="0" applyFont="1" applyFill="1" applyBorder="1" applyAlignment="1">
      <alignment horizontal="center" vertical="center" wrapText="1"/>
    </xf>
    <xf numFmtId="0" fontId="17" fillId="3" borderId="53" xfId="0" applyFont="1" applyFill="1" applyBorder="1" applyAlignment="1">
      <alignment horizontal="center" vertical="center" wrapText="1"/>
    </xf>
    <xf numFmtId="0" fontId="21" fillId="3" borderId="1" xfId="0" applyFont="1" applyFill="1" applyBorder="1" applyAlignment="1">
      <alignment horizontal="center" vertical="center"/>
    </xf>
    <xf numFmtId="166" fontId="21" fillId="3" borderId="53" xfId="0" applyNumberFormat="1" applyFont="1" applyFill="1" applyBorder="1" applyAlignment="1">
      <alignment horizontal="center" vertical="center"/>
    </xf>
    <xf numFmtId="166" fontId="21" fillId="3" borderId="51" xfId="0" applyNumberFormat="1" applyFont="1" applyFill="1" applyBorder="1" applyAlignment="1">
      <alignment horizontal="center" vertical="center"/>
    </xf>
    <xf numFmtId="166" fontId="21" fillId="3" borderId="2" xfId="0" applyNumberFormat="1" applyFont="1" applyFill="1" applyBorder="1" applyAlignment="1">
      <alignment horizontal="center" vertical="center"/>
    </xf>
    <xf numFmtId="166" fontId="21" fillId="3" borderId="52" xfId="0" applyNumberFormat="1" applyFont="1" applyFill="1" applyBorder="1" applyAlignment="1">
      <alignment horizontal="center" vertical="center"/>
    </xf>
    <xf numFmtId="0" fontId="70" fillId="3" borderId="13" xfId="0" applyFont="1" applyFill="1" applyBorder="1" applyAlignment="1">
      <alignment horizontal="center" vertical="center"/>
    </xf>
    <xf numFmtId="0" fontId="70" fillId="3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9" fillId="0" borderId="0" xfId="1" applyFont="1" applyAlignment="1" applyProtection="1"/>
    <xf numFmtId="0" fontId="70" fillId="3" borderId="17" xfId="0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15" fillId="0" borderId="54" xfId="1" applyBorder="1" applyAlignment="1" applyProtection="1">
      <alignment horizontal="center"/>
    </xf>
    <xf numFmtId="0" fontId="74" fillId="0" borderId="0" xfId="0" applyFont="1" applyAlignment="1">
      <alignment horizontal="center" vertical="center"/>
    </xf>
    <xf numFmtId="0" fontId="75" fillId="0" borderId="54" xfId="1" applyFont="1" applyBorder="1" applyAlignment="1" applyProtection="1">
      <alignment horizontal="center"/>
    </xf>
  </cellXfs>
  <cellStyles count="12">
    <cellStyle name="Lien hypertexte" xfId="1" builtinId="8"/>
    <cellStyle name="Milliers 2" xfId="10"/>
    <cellStyle name="Normal" xfId="0" builtinId="0"/>
    <cellStyle name="Normal 2" xfId="5"/>
    <cellStyle name="Pourcentage" xfId="2" builtinId="5"/>
    <cellStyle name="Pourcentage 2" xfId="7"/>
    <cellStyle name="Pourcentage 2 2" xfId="8"/>
    <cellStyle name="Pourcentage 2 3" xfId="3"/>
    <cellStyle name="Pourcentage 3" xfId="4"/>
    <cellStyle name="Pourcentage 3 2 2 2" xfId="11"/>
    <cellStyle name="Pourcentage 3 2 3" xfId="9"/>
    <cellStyle name="Pourcentage 4" xfId="6"/>
  </cellStyles>
  <dxfs count="45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</dxf>
    <dxf>
      <font>
        <condense val="0"/>
        <extend val="0"/>
        <color rgb="FF9C0006"/>
      </font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</dxf>
    <dxf>
      <font>
        <color rgb="FF00B050"/>
      </font>
    </dxf>
    <dxf>
      <font>
        <color rgb="FF00B05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C00000"/>
      </font>
      <fill>
        <patternFill>
          <bgColor theme="0" tint="-0.14996795556505021"/>
        </patternFill>
      </fill>
    </dxf>
    <dxf>
      <font>
        <color rgb="FF00B050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lor auto="1"/>
      </font>
      <fill>
        <patternFill>
          <bgColor theme="0" tint="-0.14996795556505021"/>
        </patternFill>
      </fill>
    </dxf>
    <dxf>
      <font>
        <condense val="0"/>
        <extend val="0"/>
        <color rgb="FF006100"/>
      </font>
      <fill>
        <patternFill>
          <bgColor rgb="FFC6EFCE"/>
        </patternFill>
      </fill>
    </dxf>
    <dxf>
      <font>
        <condense val="0"/>
        <extend val="0"/>
        <color rgb="FF9C0006"/>
      </font>
    </dxf>
    <dxf>
      <font>
        <color rgb="FF00B050"/>
      </font>
    </dxf>
    <dxf>
      <font>
        <color rgb="FF00B050"/>
      </font>
    </dxf>
    <dxf>
      <font>
        <condense val="0"/>
        <extend val="0"/>
        <color rgb="FF9C0006"/>
      </font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C00000"/>
      </font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ont>
        <color rgb="FFFF0000"/>
      </font>
    </dxf>
    <dxf>
      <font>
        <condense val="0"/>
        <extend val="0"/>
        <color indexed="60"/>
      </font>
    </dxf>
    <dxf>
      <font>
        <condense val="0"/>
        <extend val="0"/>
        <color indexed="10"/>
      </font>
    </dxf>
    <dxf>
      <font>
        <color rgb="FF00B050"/>
        <name val="Cambria"/>
        <scheme val="none"/>
      </font>
    </dxf>
    <dxf>
      <font>
        <color rgb="FFFF0000"/>
      </font>
    </dxf>
    <dxf>
      <font>
        <condense val="0"/>
        <extend val="0"/>
        <color indexed="60"/>
      </font>
    </dxf>
    <dxf>
      <font>
        <condense val="0"/>
        <extend val="0"/>
        <color indexed="10"/>
      </font>
    </dxf>
    <dxf>
      <font>
        <color rgb="FF00B050"/>
        <name val="Cambria"/>
        <scheme val="none"/>
      </font>
    </dxf>
    <dxf>
      <font>
        <color rgb="FFFF0000"/>
      </font>
    </dxf>
    <dxf>
      <font>
        <condense val="0"/>
        <extend val="0"/>
        <color indexed="60"/>
      </font>
    </dxf>
    <dxf>
      <font>
        <condense val="0"/>
        <extend val="0"/>
        <color indexed="10"/>
      </font>
    </dxf>
    <dxf>
      <font>
        <color rgb="FF00B050"/>
        <name val="Cambria"/>
        <scheme val="none"/>
      </font>
    </dxf>
    <dxf>
      <font>
        <color rgb="FFFF0000"/>
      </font>
    </dxf>
    <dxf>
      <font>
        <condense val="0"/>
        <extend val="0"/>
        <color indexed="60"/>
      </font>
    </dxf>
    <dxf>
      <font>
        <condense val="0"/>
        <extend val="0"/>
        <color indexed="10"/>
      </font>
    </dxf>
    <dxf>
      <font>
        <color rgb="FF00B050"/>
        <name val="Cambria"/>
        <scheme val="none"/>
      </font>
    </dxf>
    <dxf>
      <font>
        <color rgb="FFFF0000"/>
      </font>
    </dxf>
    <dxf>
      <font>
        <condense val="0"/>
        <extend val="0"/>
        <color indexed="60"/>
      </font>
    </dxf>
    <dxf>
      <font>
        <condense val="0"/>
        <extend val="0"/>
        <color indexed="10"/>
      </font>
    </dxf>
    <dxf>
      <font>
        <color rgb="FF00B050"/>
        <name val="Cambria"/>
        <scheme val="none"/>
      </font>
    </dxf>
    <dxf>
      <font>
        <color rgb="FFFF0000"/>
      </font>
    </dxf>
    <dxf>
      <font>
        <condense val="0"/>
        <extend val="0"/>
        <color indexed="60"/>
      </font>
    </dxf>
    <dxf>
      <font>
        <condense val="0"/>
        <extend val="0"/>
        <color indexed="10"/>
      </font>
    </dxf>
    <dxf>
      <font>
        <color rgb="FF00B050"/>
        <name val="Cambria"/>
        <scheme val="none"/>
      </font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16" Type="http://schemas.openxmlformats.org/officeDocument/2006/relationships/worksheet" Target="worksheets/sheet116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8905408"/>
        <c:axId val="258905800"/>
      </c:lineChart>
      <c:catAx>
        <c:axId val="258905408"/>
        <c:scaling>
          <c:orientation val="minMax"/>
        </c:scaling>
        <c:delete val="0"/>
        <c:axPos val="b"/>
        <c:numFmt formatCode="mm/yy" sourceLinked="0"/>
        <c:majorTickMark val="out"/>
        <c:minorTickMark val="out"/>
        <c:tickLblPos val="low"/>
        <c:txPr>
          <a:bodyPr rot="0" anchor="t" anchorCtr="0"/>
          <a:lstStyle/>
          <a:p>
            <a:pPr>
              <a:defRPr baseline="0"/>
            </a:pPr>
            <a:endParaRPr lang="fr-FR"/>
          </a:p>
        </c:txPr>
        <c:crossAx val="258905800"/>
        <c:crosses val="autoZero"/>
        <c:auto val="0"/>
        <c:lblAlgn val="ctr"/>
        <c:lblOffset val="100"/>
        <c:noMultiLvlLbl val="0"/>
      </c:catAx>
      <c:valAx>
        <c:axId val="25890580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58905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651160"/>
        <c:axId val="471651552"/>
      </c:lineChart>
      <c:catAx>
        <c:axId val="47165116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1651552"/>
        <c:crosses val="autoZero"/>
        <c:auto val="0"/>
        <c:lblAlgn val="ctr"/>
        <c:lblOffset val="100"/>
        <c:noMultiLvlLbl val="0"/>
      </c:catAx>
      <c:valAx>
        <c:axId val="471651552"/>
        <c:scaling>
          <c:orientation val="minMax"/>
          <c:min val="0.75000000000000111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471651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1652336"/>
        <c:axId val="471652728"/>
      </c:lineChart>
      <c:catAx>
        <c:axId val="47165233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1652728"/>
        <c:crosses val="autoZero"/>
        <c:auto val="0"/>
        <c:lblAlgn val="ctr"/>
        <c:lblOffset val="100"/>
        <c:noMultiLvlLbl val="0"/>
      </c:catAx>
      <c:valAx>
        <c:axId val="471652728"/>
        <c:scaling>
          <c:orientation val="minMax"/>
          <c:min val="0.2400000000000002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47165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7407512"/>
        <c:axId val="1317407904"/>
      </c:lineChart>
      <c:catAx>
        <c:axId val="1317407512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317407904"/>
        <c:crosses val="autoZero"/>
        <c:auto val="0"/>
        <c:lblAlgn val="ctr"/>
        <c:lblOffset val="100"/>
        <c:noMultiLvlLbl val="0"/>
      </c:catAx>
      <c:valAx>
        <c:axId val="1317407904"/>
        <c:scaling>
          <c:orientation val="minMax"/>
          <c:min val="0.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317407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p&amp;l'!$S$34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p&amp;l'!$S$35:$S$47</c:f>
              <c:numCache>
                <c:formatCode>#\ ##0\ "€"</c:formatCode>
                <c:ptCount val="13"/>
                <c:pt idx="0">
                  <c:v>508113</c:v>
                </c:pt>
                <c:pt idx="1">
                  <c:v>269551</c:v>
                </c:pt>
                <c:pt idx="2">
                  <c:v>172607</c:v>
                </c:pt>
                <c:pt idx="3">
                  <c:v>260637</c:v>
                </c:pt>
                <c:pt idx="4">
                  <c:v>312946</c:v>
                </c:pt>
                <c:pt idx="5">
                  <c:v>314440</c:v>
                </c:pt>
                <c:pt idx="6">
                  <c:v>322074</c:v>
                </c:pt>
                <c:pt idx="7">
                  <c:v>420671</c:v>
                </c:pt>
                <c:pt idx="8">
                  <c:v>125444</c:v>
                </c:pt>
                <c:pt idx="9">
                  <c:v>247147</c:v>
                </c:pt>
                <c:pt idx="10">
                  <c:v>361964</c:v>
                </c:pt>
                <c:pt idx="11">
                  <c:v>56167</c:v>
                </c:pt>
                <c:pt idx="12">
                  <c:v>477048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7408688"/>
        <c:axId val="1313206304"/>
      </c:lineChart>
      <c:dateAx>
        <c:axId val="131740868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13206304"/>
        <c:crosses val="autoZero"/>
        <c:auto val="1"/>
        <c:lblOffset val="100"/>
        <c:baseTimeUnit val="months"/>
      </c:dateAx>
      <c:valAx>
        <c:axId val="1313206304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317408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3207088"/>
        <c:axId val="1313207480"/>
      </c:lineChart>
      <c:dateAx>
        <c:axId val="131320708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13207480"/>
        <c:crosses val="autoZero"/>
        <c:auto val="1"/>
        <c:lblOffset val="100"/>
        <c:baseTimeUnit val="months"/>
      </c:dateAx>
      <c:valAx>
        <c:axId val="131320748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3132070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p&amp;l'!$B$4</c:f>
              <c:strCache>
                <c:ptCount val="1"/>
                <c:pt idx="0">
                  <c:v>CB</c:v>
                </c:pt>
              </c:strCache>
            </c:strRef>
          </c:tx>
          <c:dLbls>
            <c:dLbl>
              <c:idx val="12"/>
              <c:layout>
                <c:manualLayout>
                  <c:x val="-1.5913017801122659E-16"/>
                  <c:y val="-3.1567080045095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p&amp;l'!$B$5:$B$17</c:f>
              <c:numCache>
                <c:formatCode>0.00%</c:formatCode>
                <c:ptCount val="13"/>
                <c:pt idx="0">
                  <c:v>-0.1089</c:v>
                </c:pt>
                <c:pt idx="1">
                  <c:v>-0.1111</c:v>
                </c:pt>
                <c:pt idx="2">
                  <c:v>-7.3999999999999996E-2</c:v>
                </c:pt>
                <c:pt idx="3">
                  <c:v>-0.1239</c:v>
                </c:pt>
                <c:pt idx="4">
                  <c:v>-6.1699999999999998E-2</c:v>
                </c:pt>
                <c:pt idx="5">
                  <c:v>-0.1187</c:v>
                </c:pt>
                <c:pt idx="6">
                  <c:v>-0.16059999999999999</c:v>
                </c:pt>
                <c:pt idx="7">
                  <c:v>-3.6229363162876775E-2</c:v>
                </c:pt>
                <c:pt idx="8">
                  <c:v>-9.06E-2</c:v>
                </c:pt>
                <c:pt idx="9">
                  <c:v>-9.5500000000000002E-2</c:v>
                </c:pt>
                <c:pt idx="10">
                  <c:v>-9.3600000000000003E-2</c:v>
                </c:pt>
                <c:pt idx="11">
                  <c:v>-9.3299999999999994E-2</c:v>
                </c:pt>
                <c:pt idx="12">
                  <c:v>-0.04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-1.5913017801122659E-16"/>
                  <c:y val="-2.70574971815107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662496"/>
        <c:axId val="1584662888"/>
      </c:lineChart>
      <c:catAx>
        <c:axId val="15846624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584662888"/>
        <c:crosses val="autoZero"/>
        <c:auto val="0"/>
        <c:lblAlgn val="ctr"/>
        <c:lblOffset val="100"/>
        <c:noMultiLvlLbl val="0"/>
      </c:catAx>
      <c:valAx>
        <c:axId val="15846628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584662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p&amp;l'!$V$4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p&amp;l'!$V$5:$V$17</c:f>
              <c:numCache>
                <c:formatCode>0.00%</c:formatCode>
                <c:ptCount val="13"/>
                <c:pt idx="0">
                  <c:v>0.76300000000000001</c:v>
                </c:pt>
                <c:pt idx="1">
                  <c:v>0.76629999999999998</c:v>
                </c:pt>
                <c:pt idx="2">
                  <c:v>0.77549999999999997</c:v>
                </c:pt>
                <c:pt idx="3">
                  <c:v>0.76519999999999999</c:v>
                </c:pt>
                <c:pt idx="4">
                  <c:v>0.76880000000000004</c:v>
                </c:pt>
                <c:pt idx="5">
                  <c:v>0.76680000000000004</c:v>
                </c:pt>
                <c:pt idx="6">
                  <c:v>0.76849999999999996</c:v>
                </c:pt>
                <c:pt idx="7">
                  <c:v>0.76719999999999999</c:v>
                </c:pt>
                <c:pt idx="8">
                  <c:v>0.75170000000000003</c:v>
                </c:pt>
                <c:pt idx="9">
                  <c:v>0.76049999999999995</c:v>
                </c:pt>
                <c:pt idx="10">
                  <c:v>0.76539999999999997</c:v>
                </c:pt>
                <c:pt idx="11">
                  <c:v>0.74570000000000003</c:v>
                </c:pt>
                <c:pt idx="12">
                  <c:v>0.76439999999999997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663672"/>
        <c:axId val="1584664064"/>
      </c:lineChart>
      <c:catAx>
        <c:axId val="15846636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584664064"/>
        <c:crosses val="autoZero"/>
        <c:auto val="0"/>
        <c:lblAlgn val="ctr"/>
        <c:lblOffset val="100"/>
        <c:noMultiLvlLbl val="0"/>
      </c:catAx>
      <c:valAx>
        <c:axId val="1584664064"/>
        <c:scaling>
          <c:orientation val="minMax"/>
          <c:min val="0.74500000000000111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584663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p&amp;l'!$V$19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p&amp;l'!$V$20:$V$32</c:f>
              <c:numCache>
                <c:formatCode>0.00%</c:formatCode>
                <c:ptCount val="13"/>
                <c:pt idx="0">
                  <c:v>0.25609999999999999</c:v>
                </c:pt>
                <c:pt idx="1">
                  <c:v>0.26229999999999998</c:v>
                </c:pt>
                <c:pt idx="2">
                  <c:v>0.23719999999999999</c:v>
                </c:pt>
                <c:pt idx="3">
                  <c:v>0.27529999999999999</c:v>
                </c:pt>
                <c:pt idx="4">
                  <c:v>0.2702</c:v>
                </c:pt>
                <c:pt idx="5">
                  <c:v>0.24510000000000001</c:v>
                </c:pt>
                <c:pt idx="6">
                  <c:v>0.2863</c:v>
                </c:pt>
                <c:pt idx="7">
                  <c:v>0.24740000000000001</c:v>
                </c:pt>
                <c:pt idx="8">
                  <c:v>0.1812</c:v>
                </c:pt>
                <c:pt idx="9">
                  <c:v>0.18629999999999999</c:v>
                </c:pt>
                <c:pt idx="10">
                  <c:v>0.2505</c:v>
                </c:pt>
                <c:pt idx="11">
                  <c:v>0.1065</c:v>
                </c:pt>
                <c:pt idx="12">
                  <c:v>0.25979999999999998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1"/>
              <c:layout>
                <c:manualLayout>
                  <c:x val="-2.6592797783933517E-2"/>
                  <c:y val="-4.12371134020618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0"/>
                  <c:y val="4.123711340206185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2486384"/>
        <c:axId val="1322486776"/>
      </c:lineChart>
      <c:catAx>
        <c:axId val="132248638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22486776"/>
        <c:crosses val="autoZero"/>
        <c:auto val="0"/>
        <c:lblAlgn val="ctr"/>
        <c:lblOffset val="100"/>
        <c:noMultiLvlLbl val="0"/>
      </c:catAx>
      <c:valAx>
        <c:axId val="1322486776"/>
        <c:scaling>
          <c:orientation val="minMax"/>
          <c:min val="0.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322486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p&amp;l'!$B$19</c:f>
              <c:strCache>
                <c:ptCount val="1"/>
                <c:pt idx="0">
                  <c:v>CB</c:v>
                </c:pt>
              </c:strCache>
            </c:strRef>
          </c:tx>
          <c:dLbls>
            <c:dLbl>
              <c:idx val="12"/>
              <c:layout>
                <c:manualLayout>
                  <c:x val="-2.169982040408483E-3"/>
                  <c:y val="4.123711340206177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p&amp;l'!$B$20:$B$32</c:f>
              <c:numCache>
                <c:formatCode>0.00%</c:formatCode>
                <c:ptCount val="13"/>
                <c:pt idx="0">
                  <c:v>0.24229999999999999</c:v>
                </c:pt>
                <c:pt idx="1">
                  <c:v>0.3085</c:v>
                </c:pt>
                <c:pt idx="2">
                  <c:v>0.28560000000000002</c:v>
                </c:pt>
                <c:pt idx="3">
                  <c:v>0.28839999999999999</c:v>
                </c:pt>
                <c:pt idx="4">
                  <c:v>0.28960000000000002</c:v>
                </c:pt>
                <c:pt idx="5">
                  <c:v>0.30649999999999999</c:v>
                </c:pt>
                <c:pt idx="6">
                  <c:v>0.28239999999999998</c:v>
                </c:pt>
                <c:pt idx="7">
                  <c:v>0.30840000000000001</c:v>
                </c:pt>
                <c:pt idx="8">
                  <c:v>0.32029999999999997</c:v>
                </c:pt>
                <c:pt idx="9">
                  <c:v>0.32779999999999998</c:v>
                </c:pt>
                <c:pt idx="10">
                  <c:v>0.30080000000000001</c:v>
                </c:pt>
                <c:pt idx="11">
                  <c:v>0.372</c:v>
                </c:pt>
                <c:pt idx="12">
                  <c:v>0.29020000000000001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2.290950744558991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2487560"/>
        <c:axId val="479935088"/>
      </c:lineChart>
      <c:catAx>
        <c:axId val="1322487560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479935088"/>
        <c:crosses val="autoZero"/>
        <c:auto val="0"/>
        <c:lblAlgn val="ctr"/>
        <c:lblOffset val="100"/>
        <c:noMultiLvlLbl val="0"/>
      </c:catAx>
      <c:valAx>
        <c:axId val="479935088"/>
        <c:scaling>
          <c:orientation val="minMax"/>
          <c:min val="0.2200000000000000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322487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p&amp;l'!$B$34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p&amp;l'!$B$35:$B$47</c:f>
              <c:numCache>
                <c:formatCode>#\ ##0\ "€"</c:formatCode>
                <c:ptCount val="13"/>
                <c:pt idx="0">
                  <c:v>11028</c:v>
                </c:pt>
                <c:pt idx="1">
                  <c:v>-8261</c:v>
                </c:pt>
                <c:pt idx="2">
                  <c:v>-13994</c:v>
                </c:pt>
                <c:pt idx="3">
                  <c:v>-6614</c:v>
                </c:pt>
                <c:pt idx="4">
                  <c:v>-6725</c:v>
                </c:pt>
                <c:pt idx="5">
                  <c:v>-11943</c:v>
                </c:pt>
                <c:pt idx="6">
                  <c:v>-4682</c:v>
                </c:pt>
                <c:pt idx="7">
                  <c:v>-11231</c:v>
                </c:pt>
                <c:pt idx="8">
                  <c:v>-21759</c:v>
                </c:pt>
                <c:pt idx="9">
                  <c:v>-13439</c:v>
                </c:pt>
                <c:pt idx="10">
                  <c:v>-9372</c:v>
                </c:pt>
                <c:pt idx="11">
                  <c:v>-34156</c:v>
                </c:pt>
                <c:pt idx="12">
                  <c:v>-7129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935872"/>
        <c:axId val="479936264"/>
      </c:lineChart>
      <c:catAx>
        <c:axId val="4799358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9936264"/>
        <c:crosses val="autoZero"/>
        <c:auto val="0"/>
        <c:lblAlgn val="ctr"/>
        <c:lblOffset val="100"/>
        <c:noMultiLvlLbl val="0"/>
      </c:catAx>
      <c:valAx>
        <c:axId val="479936264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479935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p&amp;l'!$V$34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p&amp;l'!$V$35:$V$47</c:f>
              <c:numCache>
                <c:formatCode>0.00%</c:formatCode>
                <c:ptCount val="13"/>
                <c:pt idx="0">
                  <c:v>5.9069849132455776E-2</c:v>
                </c:pt>
                <c:pt idx="1">
                  <c:v>-4.84090697067164E-2</c:v>
                </c:pt>
                <c:pt idx="2">
                  <c:v>-8.4918109305638811E-2</c:v>
                </c:pt>
                <c:pt idx="3">
                  <c:v>-3.7757089587172409E-2</c:v>
                </c:pt>
                <c:pt idx="4">
                  <c:v>-3.7715841169255006E-2</c:v>
                </c:pt>
                <c:pt idx="5">
                  <c:v>-7.0805805400177307E-2</c:v>
                </c:pt>
                <c:pt idx="6">
                  <c:v>-2.6795415912127519E-2</c:v>
                </c:pt>
                <c:pt idx="7">
                  <c:v>-6.1760456205809527E-2</c:v>
                </c:pt>
                <c:pt idx="8">
                  <c:v>-0.13438083562164893</c:v>
                </c:pt>
                <c:pt idx="9">
                  <c:v>-8.1245219158056742E-2</c:v>
                </c:pt>
                <c:pt idx="10">
                  <c:v>-5.1586456936784951E-2</c:v>
                </c:pt>
                <c:pt idx="11">
                  <c:v>-0.22087520279442438</c:v>
                </c:pt>
                <c:pt idx="12">
                  <c:v>-3.9786477932875652E-2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-1.6368858524597133E-16"/>
                  <c:y val="-6.176472018636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479480"/>
        <c:axId val="1294479872"/>
      </c:lineChart>
      <c:catAx>
        <c:axId val="1294479480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294479872"/>
        <c:crosses val="autoZero"/>
        <c:auto val="0"/>
        <c:lblAlgn val="ctr"/>
        <c:lblOffset val="100"/>
        <c:noMultiLvlLbl val="0"/>
      </c:catAx>
      <c:valAx>
        <c:axId val="129447987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94479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p&amp;l'!$C$4</c:f>
              <c:strCache>
                <c:ptCount val="1"/>
                <c:pt idx="0">
                  <c:v>CBI</c:v>
                </c:pt>
              </c:strCache>
            </c:strRef>
          </c:tx>
          <c:dLbls>
            <c:dLbl>
              <c:idx val="12"/>
              <c:layout>
                <c:manualLayout>
                  <c:x val="-1.3252346769740474E-2"/>
                  <c:y val="-3.1578943629276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p&amp;l'!$C$5:$C$17</c:f>
              <c:numCache>
                <c:formatCode>0.00%</c:formatCode>
                <c:ptCount val="13"/>
                <c:pt idx="0">
                  <c:v>-5.2600000000000001E-2</c:v>
                </c:pt>
                <c:pt idx="1">
                  <c:v>-4.5100000000000001E-2</c:v>
                </c:pt>
                <c:pt idx="2">
                  <c:v>-5.9900000000000002E-2</c:v>
                </c:pt>
                <c:pt idx="3">
                  <c:v>-0.1086</c:v>
                </c:pt>
                <c:pt idx="4">
                  <c:v>-3.2599999999999997E-2</c:v>
                </c:pt>
                <c:pt idx="5">
                  <c:v>-6.8900000000000003E-2</c:v>
                </c:pt>
                <c:pt idx="6">
                  <c:v>-0.1263</c:v>
                </c:pt>
                <c:pt idx="7">
                  <c:v>3.9005050627246518E-2</c:v>
                </c:pt>
                <c:pt idx="8">
                  <c:v>3.1399999999999997E-2</c:v>
                </c:pt>
                <c:pt idx="9">
                  <c:v>-1.5299999999999999E-2</c:v>
                </c:pt>
                <c:pt idx="10">
                  <c:v>-2.8299999999999999E-2</c:v>
                </c:pt>
                <c:pt idx="11">
                  <c:v>-6.2799999999999995E-2</c:v>
                </c:pt>
                <c:pt idx="12">
                  <c:v>-1.12E-2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2919728"/>
        <c:axId val="1650621040"/>
      </c:lineChart>
      <c:catAx>
        <c:axId val="89291972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650621040"/>
        <c:crosses val="autoZero"/>
        <c:auto val="0"/>
        <c:lblAlgn val="ctr"/>
        <c:lblOffset val="100"/>
        <c:noMultiLvlLbl val="0"/>
      </c:catAx>
      <c:valAx>
        <c:axId val="165062104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92919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p&amp;l'!$W$4</c:f>
              <c:strCache>
                <c:ptCount val="1"/>
                <c:pt idx="0">
                  <c:v>CBI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4.9605411499436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p&amp;l'!$W$5:$W$17</c:f>
              <c:numCache>
                <c:formatCode>0.00%</c:formatCode>
                <c:ptCount val="13"/>
                <c:pt idx="0">
                  <c:v>0.76680000000000004</c:v>
                </c:pt>
                <c:pt idx="1">
                  <c:v>0.77429999999999999</c:v>
                </c:pt>
                <c:pt idx="2">
                  <c:v>0.7782</c:v>
                </c:pt>
                <c:pt idx="3">
                  <c:v>0.77849999999999997</c:v>
                </c:pt>
                <c:pt idx="4">
                  <c:v>0.7802</c:v>
                </c:pt>
                <c:pt idx="5">
                  <c:v>0.77690000000000003</c:v>
                </c:pt>
                <c:pt idx="6">
                  <c:v>0.7833</c:v>
                </c:pt>
                <c:pt idx="7">
                  <c:v>0.78039999999999998</c:v>
                </c:pt>
                <c:pt idx="8">
                  <c:v>0.77669999999999995</c:v>
                </c:pt>
                <c:pt idx="9">
                  <c:v>0.77869999999999995</c:v>
                </c:pt>
                <c:pt idx="10">
                  <c:v>0.78</c:v>
                </c:pt>
                <c:pt idx="11">
                  <c:v>0.77459999999999996</c:v>
                </c:pt>
                <c:pt idx="12">
                  <c:v>0.77180000000000004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-2.1806288727626972E-3"/>
                  <c:y val="-4.96054114994363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94529776"/>
        <c:axId val="1294530168"/>
      </c:lineChart>
      <c:catAx>
        <c:axId val="12945297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294530168"/>
        <c:crosses val="autoZero"/>
        <c:auto val="0"/>
        <c:lblAlgn val="ctr"/>
        <c:lblOffset val="100"/>
        <c:noMultiLvlLbl val="0"/>
      </c:catAx>
      <c:valAx>
        <c:axId val="1294530168"/>
        <c:scaling>
          <c:orientation val="minMax"/>
          <c:min val="0.76000000000000312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294529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p&amp;l'!$W$19</c:f>
              <c:strCache>
                <c:ptCount val="1"/>
                <c:pt idx="0">
                  <c:v>CBI</c:v>
                </c:pt>
              </c:strCache>
            </c:strRef>
          </c:tx>
          <c:dLbls>
            <c:dLbl>
              <c:idx val="11"/>
              <c:layout>
                <c:manualLayout>
                  <c:x val="-2.6253419921384444E-2"/>
                  <c:y val="4.564473730555161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0"/>
                  <c:y val="-0.104982895802768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p&amp;l'!$W$20:$W$32</c:f>
              <c:numCache>
                <c:formatCode>0.00%</c:formatCode>
                <c:ptCount val="13"/>
                <c:pt idx="0">
                  <c:v>0.34770000000000001</c:v>
                </c:pt>
                <c:pt idx="1">
                  <c:v>0.35110000000000002</c:v>
                </c:pt>
                <c:pt idx="2">
                  <c:v>0.36499999999999999</c:v>
                </c:pt>
                <c:pt idx="3">
                  <c:v>0.38569999999999999</c:v>
                </c:pt>
                <c:pt idx="4">
                  <c:v>0.37719999999999998</c:v>
                </c:pt>
                <c:pt idx="5">
                  <c:v>0.34710000000000002</c:v>
                </c:pt>
                <c:pt idx="6">
                  <c:v>0.37780000000000002</c:v>
                </c:pt>
                <c:pt idx="7">
                  <c:v>0.377</c:v>
                </c:pt>
                <c:pt idx="8">
                  <c:v>0.34870000000000001</c:v>
                </c:pt>
                <c:pt idx="9">
                  <c:v>0.35610000000000003</c:v>
                </c:pt>
                <c:pt idx="10">
                  <c:v>0.37</c:v>
                </c:pt>
                <c:pt idx="11">
                  <c:v>0.32050000000000001</c:v>
                </c:pt>
                <c:pt idx="12">
                  <c:v>0.35680000000000001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4.108026357499645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332984"/>
        <c:axId val="1308757952"/>
      </c:lineChart>
      <c:catAx>
        <c:axId val="95633298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08757952"/>
        <c:crosses val="autoZero"/>
        <c:auto val="0"/>
        <c:lblAlgn val="ctr"/>
        <c:lblOffset val="100"/>
        <c:noMultiLvlLbl val="0"/>
      </c:catAx>
      <c:valAx>
        <c:axId val="1308757952"/>
        <c:scaling>
          <c:orientation val="minMax"/>
          <c:min val="0.300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56332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p&amp;l'!$C$19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p&amp;l'!$C$20:$C$32</c:f>
              <c:numCache>
                <c:formatCode>0.00%</c:formatCode>
                <c:ptCount val="13"/>
                <c:pt idx="0">
                  <c:v>0.2374</c:v>
                </c:pt>
                <c:pt idx="1">
                  <c:v>0.253</c:v>
                </c:pt>
                <c:pt idx="2">
                  <c:v>0.24210000000000001</c:v>
                </c:pt>
                <c:pt idx="3">
                  <c:v>0.23580000000000001</c:v>
                </c:pt>
                <c:pt idx="4">
                  <c:v>0.23960000000000001</c:v>
                </c:pt>
                <c:pt idx="5">
                  <c:v>0.25919999999999999</c:v>
                </c:pt>
                <c:pt idx="6">
                  <c:v>0.23980000000000001</c:v>
                </c:pt>
                <c:pt idx="7">
                  <c:v>0.24679999999999999</c:v>
                </c:pt>
                <c:pt idx="8">
                  <c:v>0.25790000000000002</c:v>
                </c:pt>
                <c:pt idx="9">
                  <c:v>0.25069999999999998</c:v>
                </c:pt>
                <c:pt idx="10">
                  <c:v>0.23780000000000001</c:v>
                </c:pt>
                <c:pt idx="11">
                  <c:v>0.26800000000000002</c:v>
                </c:pt>
                <c:pt idx="12">
                  <c:v>0.2361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5.913571593078936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4638616"/>
        <c:axId val="994639008"/>
      </c:lineChart>
      <c:catAx>
        <c:axId val="994638616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94639008"/>
        <c:crosses val="autoZero"/>
        <c:auto val="0"/>
        <c:lblAlgn val="ctr"/>
        <c:lblOffset val="100"/>
        <c:noMultiLvlLbl val="0"/>
      </c:catAx>
      <c:valAx>
        <c:axId val="994639008"/>
        <c:scaling>
          <c:orientation val="minMax"/>
          <c:min val="0.2200000000000000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94638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p&amp;l'!$C$34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aseline="0"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p&amp;l'!$C$35:$C$47</c:f>
              <c:numCache>
                <c:formatCode>#\ ##0\ "€"</c:formatCode>
                <c:ptCount val="13"/>
                <c:pt idx="0">
                  <c:v>12420</c:v>
                </c:pt>
                <c:pt idx="1">
                  <c:v>3558</c:v>
                </c:pt>
                <c:pt idx="2">
                  <c:v>3610</c:v>
                </c:pt>
                <c:pt idx="3">
                  <c:v>18037</c:v>
                </c:pt>
                <c:pt idx="4">
                  <c:v>15248</c:v>
                </c:pt>
                <c:pt idx="5">
                  <c:v>4080</c:v>
                </c:pt>
                <c:pt idx="6">
                  <c:v>13287</c:v>
                </c:pt>
                <c:pt idx="7">
                  <c:v>17420</c:v>
                </c:pt>
                <c:pt idx="8">
                  <c:v>5015</c:v>
                </c:pt>
                <c:pt idx="9">
                  <c:v>26838</c:v>
                </c:pt>
                <c:pt idx="10">
                  <c:v>16205</c:v>
                </c:pt>
                <c:pt idx="11">
                  <c:v>8497</c:v>
                </c:pt>
                <c:pt idx="12">
                  <c:v>10239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4786960"/>
        <c:axId val="994637592"/>
      </c:lineChart>
      <c:catAx>
        <c:axId val="97478696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94637592"/>
        <c:crosses val="autoZero"/>
        <c:auto val="0"/>
        <c:lblAlgn val="ctr"/>
        <c:lblOffset val="100"/>
        <c:noMultiLvlLbl val="0"/>
      </c:catAx>
      <c:valAx>
        <c:axId val="994637592"/>
        <c:scaling>
          <c:orientation val="minMax"/>
          <c:min val="-25000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974786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p&amp;l'!$W$34</c:f>
              <c:strCache>
                <c:ptCount val="1"/>
                <c:pt idx="0">
                  <c:v>CBI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4.411764195024996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p&amp;l'!$W$35:$W$47</c:f>
              <c:numCache>
                <c:formatCode>0.00%</c:formatCode>
                <c:ptCount val="13"/>
                <c:pt idx="0">
                  <c:v>3.9703776580391724E-2</c:v>
                </c:pt>
                <c:pt idx="1">
                  <c:v>1.1893467822002186E-2</c:v>
                </c:pt>
                <c:pt idx="2">
                  <c:v>1.319265890292699E-2</c:v>
                </c:pt>
                <c:pt idx="3">
                  <c:v>5.8435800900605288E-2</c:v>
                </c:pt>
                <c:pt idx="4">
                  <c:v>4.9052064352653975E-2</c:v>
                </c:pt>
                <c:pt idx="5">
                  <c:v>1.3135966721187367E-2</c:v>
                </c:pt>
                <c:pt idx="6">
                  <c:v>4.343023622394182E-2</c:v>
                </c:pt>
                <c:pt idx="7">
                  <c:v>5.4231754890399865E-2</c:v>
                </c:pt>
                <c:pt idx="8">
                  <c:v>1.6713513383808255E-2</c:v>
                </c:pt>
                <c:pt idx="9">
                  <c:v>8.8535944445426784E-2</c:v>
                </c:pt>
                <c:pt idx="10">
                  <c:v>5.0285797413432635E-2</c:v>
                </c:pt>
                <c:pt idx="11">
                  <c:v>2.9459332322625487E-2</c:v>
                </c:pt>
                <c:pt idx="12">
                  <c:v>3.3072748029782849E-2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3.52941135601998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8750784"/>
        <c:axId val="1308751176"/>
      </c:lineChart>
      <c:catAx>
        <c:axId val="1308750784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308751176"/>
        <c:crosses val="autoZero"/>
        <c:auto val="0"/>
        <c:lblAlgn val="ctr"/>
        <c:lblOffset val="100"/>
        <c:noMultiLvlLbl val="0"/>
      </c:catAx>
      <c:valAx>
        <c:axId val="130875117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308750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p&amp;l'!$D$4</c:f>
              <c:strCache>
                <c:ptCount val="1"/>
                <c:pt idx="0">
                  <c:v>R2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2.70574971815107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p&amp;l'!$D$5:$D$17</c:f>
              <c:numCache>
                <c:formatCode>0.00%</c:formatCode>
                <c:ptCount val="13"/>
                <c:pt idx="0">
                  <c:v>-5.45E-2</c:v>
                </c:pt>
                <c:pt idx="1">
                  <c:v>-2.6100000000000002E-2</c:v>
                </c:pt>
                <c:pt idx="2">
                  <c:v>-8.6900000000000005E-2</c:v>
                </c:pt>
                <c:pt idx="3">
                  <c:v>-0.16669999999999999</c:v>
                </c:pt>
                <c:pt idx="4">
                  <c:v>-0.10299999999999999</c:v>
                </c:pt>
                <c:pt idx="5">
                  <c:v>-0.1535</c:v>
                </c:pt>
                <c:pt idx="6">
                  <c:v>-0.17760000000000001</c:v>
                </c:pt>
                <c:pt idx="7">
                  <c:v>-5.8196997159343178E-2</c:v>
                </c:pt>
                <c:pt idx="8">
                  <c:v>-0.1363</c:v>
                </c:pt>
                <c:pt idx="9">
                  <c:v>-0.1032</c:v>
                </c:pt>
                <c:pt idx="10">
                  <c:v>-8.3599999999999994E-2</c:v>
                </c:pt>
                <c:pt idx="11">
                  <c:v>-0.1346</c:v>
                </c:pt>
                <c:pt idx="12">
                  <c:v>-7.9500000000000001E-2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8752200"/>
        <c:axId val="1308752832"/>
      </c:lineChart>
      <c:catAx>
        <c:axId val="13087522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308752832"/>
        <c:crosses val="autoZero"/>
        <c:auto val="0"/>
        <c:lblAlgn val="ctr"/>
        <c:lblOffset val="100"/>
        <c:noMultiLvlLbl val="0"/>
      </c:catAx>
      <c:valAx>
        <c:axId val="130875283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308752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p&amp;l'!$X$4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p&amp;l'!$X$5:$X$17</c:f>
              <c:numCache>
                <c:formatCode>0.00%</c:formatCode>
                <c:ptCount val="13"/>
                <c:pt idx="0">
                  <c:v>0.78080000000000005</c:v>
                </c:pt>
                <c:pt idx="1">
                  <c:v>0.77869999999999995</c:v>
                </c:pt>
                <c:pt idx="2">
                  <c:v>0.77639999999999998</c:v>
                </c:pt>
                <c:pt idx="3">
                  <c:v>0.77380000000000004</c:v>
                </c:pt>
                <c:pt idx="4">
                  <c:v>0.77829999999999999</c:v>
                </c:pt>
                <c:pt idx="5">
                  <c:v>0.77600000000000002</c:v>
                </c:pt>
                <c:pt idx="6">
                  <c:v>0.78610000000000002</c:v>
                </c:pt>
                <c:pt idx="7">
                  <c:v>0.78459999999999996</c:v>
                </c:pt>
                <c:pt idx="8">
                  <c:v>0.77149999999999996</c:v>
                </c:pt>
                <c:pt idx="9">
                  <c:v>0.76770000000000005</c:v>
                </c:pt>
                <c:pt idx="10">
                  <c:v>0.78059999999999996</c:v>
                </c:pt>
                <c:pt idx="11">
                  <c:v>0.77270000000000005</c:v>
                </c:pt>
                <c:pt idx="12">
                  <c:v>0.78139999999999998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4169944"/>
        <c:axId val="889256488"/>
      </c:lineChart>
      <c:catAx>
        <c:axId val="11841699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89256488"/>
        <c:crosses val="autoZero"/>
        <c:auto val="0"/>
        <c:lblAlgn val="ctr"/>
        <c:lblOffset val="100"/>
        <c:noMultiLvlLbl val="0"/>
      </c:catAx>
      <c:valAx>
        <c:axId val="889256488"/>
        <c:scaling>
          <c:orientation val="minMax"/>
          <c:min val="0.77000000000000302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184169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p&amp;l'!$X$19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p&amp;l'!$X$20:$X$32</c:f>
              <c:numCache>
                <c:formatCode>0.00%</c:formatCode>
                <c:ptCount val="13"/>
                <c:pt idx="0">
                  <c:v>0.40300000000000002</c:v>
                </c:pt>
                <c:pt idx="1">
                  <c:v>0.35199999999999998</c:v>
                </c:pt>
                <c:pt idx="2">
                  <c:v>0.34050000000000002</c:v>
                </c:pt>
                <c:pt idx="3">
                  <c:v>0.30509999999999998</c:v>
                </c:pt>
                <c:pt idx="4">
                  <c:v>0.33450000000000002</c:v>
                </c:pt>
                <c:pt idx="5">
                  <c:v>0.33510000000000001</c:v>
                </c:pt>
                <c:pt idx="6">
                  <c:v>0.34210000000000002</c:v>
                </c:pt>
                <c:pt idx="7">
                  <c:v>0.37209999999999999</c:v>
                </c:pt>
                <c:pt idx="8">
                  <c:v>0.33629999999999999</c:v>
                </c:pt>
                <c:pt idx="9">
                  <c:v>0.23710000000000001</c:v>
                </c:pt>
                <c:pt idx="10">
                  <c:v>0.35210000000000002</c:v>
                </c:pt>
                <c:pt idx="11">
                  <c:v>0.28739999999999999</c:v>
                </c:pt>
                <c:pt idx="12">
                  <c:v>0.32340000000000002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9256880"/>
        <c:axId val="1521110848"/>
      </c:lineChart>
      <c:catAx>
        <c:axId val="8892568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521110848"/>
        <c:crosses val="autoZero"/>
        <c:auto val="0"/>
        <c:lblAlgn val="ctr"/>
        <c:lblOffset val="100"/>
        <c:noMultiLvlLbl val="0"/>
      </c:catAx>
      <c:valAx>
        <c:axId val="1521110848"/>
        <c:scaling>
          <c:orientation val="minMax"/>
          <c:min val="0.2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89256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p&amp;l'!$D$19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p&amp;l'!$D$20:$D$32</c:f>
              <c:numCache>
                <c:formatCode>0.00%</c:formatCode>
                <c:ptCount val="13"/>
                <c:pt idx="0">
                  <c:v>0.2145</c:v>
                </c:pt>
                <c:pt idx="1">
                  <c:v>0.2455</c:v>
                </c:pt>
                <c:pt idx="2">
                  <c:v>0.2485</c:v>
                </c:pt>
                <c:pt idx="3">
                  <c:v>0.27329999999999999</c:v>
                </c:pt>
                <c:pt idx="4">
                  <c:v>0.26490000000000002</c:v>
                </c:pt>
                <c:pt idx="5">
                  <c:v>0.25819999999999999</c:v>
                </c:pt>
                <c:pt idx="6">
                  <c:v>0.25990000000000002</c:v>
                </c:pt>
                <c:pt idx="7">
                  <c:v>0.24149999999999999</c:v>
                </c:pt>
                <c:pt idx="8">
                  <c:v>0.25240000000000001</c:v>
                </c:pt>
                <c:pt idx="9">
                  <c:v>0.29880000000000001</c:v>
                </c:pt>
                <c:pt idx="10">
                  <c:v>0.2429</c:v>
                </c:pt>
                <c:pt idx="11">
                  <c:v>0.28939999999999999</c:v>
                </c:pt>
                <c:pt idx="12">
                  <c:v>0.2185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1146928"/>
        <c:axId val="851147320"/>
      </c:lineChart>
      <c:catAx>
        <c:axId val="851146928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851147320"/>
        <c:crosses val="autoZero"/>
        <c:auto val="0"/>
        <c:lblAlgn val="ctr"/>
        <c:lblOffset val="100"/>
        <c:noMultiLvlLbl val="0"/>
      </c:catAx>
      <c:valAx>
        <c:axId val="851147320"/>
        <c:scaling>
          <c:orientation val="minMax"/>
          <c:min val="0.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51146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p&amp;l'!$D$34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p&amp;l'!$D$35:$D$47</c:f>
              <c:numCache>
                <c:formatCode>#\ ##0\ "€"</c:formatCode>
                <c:ptCount val="13"/>
                <c:pt idx="0">
                  <c:v>54575</c:v>
                </c:pt>
                <c:pt idx="1">
                  <c:v>19426</c:v>
                </c:pt>
                <c:pt idx="2">
                  <c:v>8913</c:v>
                </c:pt>
                <c:pt idx="3">
                  <c:v>-4853</c:v>
                </c:pt>
                <c:pt idx="4">
                  <c:v>12393</c:v>
                </c:pt>
                <c:pt idx="5">
                  <c:v>10837</c:v>
                </c:pt>
                <c:pt idx="6">
                  <c:v>10545</c:v>
                </c:pt>
                <c:pt idx="7">
                  <c:v>32322</c:v>
                </c:pt>
                <c:pt idx="8">
                  <c:v>9305</c:v>
                </c:pt>
                <c:pt idx="9">
                  <c:v>-13620</c:v>
                </c:pt>
                <c:pt idx="10">
                  <c:v>21691</c:v>
                </c:pt>
                <c:pt idx="11">
                  <c:v>-10009</c:v>
                </c:pt>
                <c:pt idx="12">
                  <c:v>27917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343384"/>
        <c:axId val="1423343776"/>
      </c:lineChart>
      <c:catAx>
        <c:axId val="142334338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23343776"/>
        <c:crosses val="autoZero"/>
        <c:auto val="0"/>
        <c:lblAlgn val="ctr"/>
        <c:lblOffset val="100"/>
        <c:noMultiLvlLbl val="0"/>
      </c:catAx>
      <c:valAx>
        <c:axId val="1423343776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423343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p&amp;l'!$X$34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p&amp;l'!$X$35:$X$47</c:f>
              <c:numCache>
                <c:formatCode>0.00%</c:formatCode>
                <c:ptCount val="13"/>
                <c:pt idx="0">
                  <c:v>0.11863046513380526</c:v>
                </c:pt>
                <c:pt idx="1">
                  <c:v>4.8373509833311602E-2</c:v>
                </c:pt>
                <c:pt idx="2">
                  <c:v>2.4775106768813237E-2</c:v>
                </c:pt>
                <c:pt idx="3">
                  <c:v>-1.3658413903809417E-2</c:v>
                </c:pt>
                <c:pt idx="4">
                  <c:v>3.278024830938904E-2</c:v>
                </c:pt>
                <c:pt idx="5">
                  <c:v>2.9065595419195647E-2</c:v>
                </c:pt>
                <c:pt idx="6">
                  <c:v>2.9048770530414846E-2</c:v>
                </c:pt>
                <c:pt idx="7">
                  <c:v>7.5766765787936757E-2</c:v>
                </c:pt>
                <c:pt idx="8">
                  <c:v>2.4233080934271341E-2</c:v>
                </c:pt>
                <c:pt idx="9">
                  <c:v>-3.9532193093691034E-2</c:v>
                </c:pt>
                <c:pt idx="10">
                  <c:v>5.3445572567388695E-2</c:v>
                </c:pt>
                <c:pt idx="11">
                  <c:v>-2.8847112981566871E-2</c:v>
                </c:pt>
                <c:pt idx="12">
                  <c:v>6.5870824474698039E-2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344560"/>
        <c:axId val="1423344952"/>
      </c:lineChart>
      <c:catAx>
        <c:axId val="1423344560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423344952"/>
        <c:crosses val="autoZero"/>
        <c:auto val="0"/>
        <c:lblAlgn val="ctr"/>
        <c:lblOffset val="100"/>
        <c:noMultiLvlLbl val="0"/>
      </c:catAx>
      <c:valAx>
        <c:axId val="142334495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423344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p&amp;l'!$F$4</c:f>
              <c:strCache>
                <c:ptCount val="1"/>
                <c:pt idx="0">
                  <c:v>CLG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3.15670800450959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p&amp;l'!$F$5:$F$17</c:f>
              <c:numCache>
                <c:formatCode>0.00%</c:formatCode>
                <c:ptCount val="13"/>
                <c:pt idx="0">
                  <c:v>4.5499999999999999E-2</c:v>
                </c:pt>
                <c:pt idx="1">
                  <c:v>3.6200000000000003E-2</c:v>
                </c:pt>
                <c:pt idx="2">
                  <c:v>3.5400000000000001E-2</c:v>
                </c:pt>
                <c:pt idx="3">
                  <c:v>-3.9100000000000003E-2</c:v>
                </c:pt>
                <c:pt idx="4">
                  <c:v>3.9399999999999998E-2</c:v>
                </c:pt>
                <c:pt idx="5">
                  <c:v>3.8E-3</c:v>
                </c:pt>
                <c:pt idx="6">
                  <c:v>-0.1166</c:v>
                </c:pt>
                <c:pt idx="7">
                  <c:v>-1.501917674737931E-2</c:v>
                </c:pt>
                <c:pt idx="8">
                  <c:v>-4.58E-2</c:v>
                </c:pt>
                <c:pt idx="9">
                  <c:v>-6.3E-2</c:v>
                </c:pt>
                <c:pt idx="10">
                  <c:v>-0.13009999999999999</c:v>
                </c:pt>
                <c:pt idx="11">
                  <c:v>-0.13730000000000001</c:v>
                </c:pt>
                <c:pt idx="12">
                  <c:v>-0.1346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3.607666290868094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3345736"/>
        <c:axId val="1423346128"/>
      </c:lineChart>
      <c:catAx>
        <c:axId val="142334573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423346128"/>
        <c:crosses val="autoZero"/>
        <c:auto val="0"/>
        <c:lblAlgn val="ctr"/>
        <c:lblOffset val="100"/>
        <c:noMultiLvlLbl val="0"/>
      </c:catAx>
      <c:valAx>
        <c:axId val="142334612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4233457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p&amp;l'!$Z$4</c:f>
              <c:strCache>
                <c:ptCount val="1"/>
                <c:pt idx="0">
                  <c:v>CLG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6.27333757436356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p&amp;l'!$Z$5:$Z$17</c:f>
              <c:numCache>
                <c:formatCode>0.00%</c:formatCode>
                <c:ptCount val="13"/>
                <c:pt idx="0">
                  <c:v>0.78339999999999999</c:v>
                </c:pt>
                <c:pt idx="1">
                  <c:v>0.77510000000000001</c:v>
                </c:pt>
                <c:pt idx="2">
                  <c:v>0.77869999999999995</c:v>
                </c:pt>
                <c:pt idx="3">
                  <c:v>0.77270000000000005</c:v>
                </c:pt>
                <c:pt idx="4">
                  <c:v>0.77180000000000004</c:v>
                </c:pt>
                <c:pt idx="5">
                  <c:v>0.77600000000000002</c:v>
                </c:pt>
                <c:pt idx="6">
                  <c:v>0.77129999999999999</c:v>
                </c:pt>
                <c:pt idx="7">
                  <c:v>0.77449999999999997</c:v>
                </c:pt>
                <c:pt idx="8">
                  <c:v>0.76829999999999998</c:v>
                </c:pt>
                <c:pt idx="9">
                  <c:v>0.76300000000000001</c:v>
                </c:pt>
                <c:pt idx="10">
                  <c:v>0.76629999999999998</c:v>
                </c:pt>
                <c:pt idx="11">
                  <c:v>0.76739999999999997</c:v>
                </c:pt>
                <c:pt idx="12">
                  <c:v>0.76790000000000003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1"/>
              <c:layout>
                <c:manualLayout>
                  <c:x val="-1.5239478374425927E-2"/>
                  <c:y val="3.584764328207751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2"/>
              <c:layout>
                <c:manualLayout>
                  <c:x val="0"/>
                  <c:y val="-2.68857324615581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499408"/>
        <c:axId val="1522499800"/>
      </c:lineChart>
      <c:catAx>
        <c:axId val="152249940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522499800"/>
        <c:crosses val="autoZero"/>
        <c:auto val="0"/>
        <c:lblAlgn val="ctr"/>
        <c:lblOffset val="100"/>
        <c:noMultiLvlLbl val="0"/>
      </c:catAx>
      <c:valAx>
        <c:axId val="1522499800"/>
        <c:scaling>
          <c:orientation val="minMax"/>
          <c:min val="0.75000000000000333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522499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p&amp;l'!$Z$19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p&amp;l'!$Z$20:$Z$32</c:f>
              <c:numCache>
                <c:formatCode>0.00%</c:formatCode>
                <c:ptCount val="13"/>
                <c:pt idx="0">
                  <c:v>0.32869999999999999</c:v>
                </c:pt>
                <c:pt idx="1">
                  <c:v>0.29920000000000002</c:v>
                </c:pt>
                <c:pt idx="2">
                  <c:v>0.28449999999999998</c:v>
                </c:pt>
                <c:pt idx="3">
                  <c:v>0.30359999999999998</c:v>
                </c:pt>
                <c:pt idx="4">
                  <c:v>0.28270000000000001</c:v>
                </c:pt>
                <c:pt idx="5">
                  <c:v>0.30259999999999998</c:v>
                </c:pt>
                <c:pt idx="6">
                  <c:v>0.27679999999999999</c:v>
                </c:pt>
                <c:pt idx="7">
                  <c:v>0.2757</c:v>
                </c:pt>
                <c:pt idx="8">
                  <c:v>0.22670000000000001</c:v>
                </c:pt>
                <c:pt idx="9">
                  <c:v>0.14249999999999999</c:v>
                </c:pt>
                <c:pt idx="10">
                  <c:v>0.25269999999999998</c:v>
                </c:pt>
                <c:pt idx="11">
                  <c:v>0.19650000000000001</c:v>
                </c:pt>
                <c:pt idx="12">
                  <c:v>0.2757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4.595940807177480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500584"/>
        <c:axId val="1522500976"/>
      </c:lineChart>
      <c:catAx>
        <c:axId val="152250058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522500976"/>
        <c:crosses val="autoZero"/>
        <c:auto val="0"/>
        <c:lblAlgn val="ctr"/>
        <c:lblOffset val="100"/>
        <c:noMultiLvlLbl val="0"/>
      </c:catAx>
      <c:valAx>
        <c:axId val="1522500976"/>
        <c:scaling>
          <c:orientation val="minMax"/>
          <c:min val="0.1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522500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p&amp;l'!$F$19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p&amp;l'!$F$20:$F$32</c:f>
              <c:numCache>
                <c:formatCode>0.00%</c:formatCode>
                <c:ptCount val="13"/>
                <c:pt idx="0">
                  <c:v>0.2429</c:v>
                </c:pt>
                <c:pt idx="1">
                  <c:v>0.28670000000000001</c:v>
                </c:pt>
                <c:pt idx="2">
                  <c:v>0.28389999999999999</c:v>
                </c:pt>
                <c:pt idx="3">
                  <c:v>0.27210000000000001</c:v>
                </c:pt>
                <c:pt idx="4">
                  <c:v>0.29360000000000003</c:v>
                </c:pt>
                <c:pt idx="5">
                  <c:v>0.2823</c:v>
                </c:pt>
                <c:pt idx="6">
                  <c:v>0.27050000000000002</c:v>
                </c:pt>
                <c:pt idx="7">
                  <c:v>0.29409999999999997</c:v>
                </c:pt>
                <c:pt idx="8">
                  <c:v>0.29920000000000002</c:v>
                </c:pt>
                <c:pt idx="9">
                  <c:v>0.30919999999999997</c:v>
                </c:pt>
                <c:pt idx="10">
                  <c:v>0.27850000000000003</c:v>
                </c:pt>
                <c:pt idx="11">
                  <c:v>0.31659999999999999</c:v>
                </c:pt>
                <c:pt idx="12">
                  <c:v>0.29470000000000002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501760"/>
        <c:axId val="1522502152"/>
      </c:lineChart>
      <c:catAx>
        <c:axId val="1522501760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522502152"/>
        <c:crosses val="autoZero"/>
        <c:auto val="0"/>
        <c:lblAlgn val="ctr"/>
        <c:lblOffset val="100"/>
        <c:noMultiLvlLbl val="0"/>
      </c:catAx>
      <c:valAx>
        <c:axId val="1522502152"/>
        <c:scaling>
          <c:orientation val="minMax"/>
          <c:min val="0.2200000000000000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522501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p&amp;l'!$F$34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p&amp;l'!$F$35:$F$47</c:f>
              <c:numCache>
                <c:formatCode>#\ ##0\ "€"</c:formatCode>
                <c:ptCount val="13"/>
                <c:pt idx="0">
                  <c:v>17761</c:v>
                </c:pt>
                <c:pt idx="1">
                  <c:v>9032</c:v>
                </c:pt>
                <c:pt idx="2">
                  <c:v>3829</c:v>
                </c:pt>
                <c:pt idx="3">
                  <c:v>10088</c:v>
                </c:pt>
                <c:pt idx="4">
                  <c:v>5521</c:v>
                </c:pt>
                <c:pt idx="5">
                  <c:v>10131</c:v>
                </c:pt>
                <c:pt idx="6">
                  <c:v>3935</c:v>
                </c:pt>
                <c:pt idx="7">
                  <c:v>4763</c:v>
                </c:pt>
                <c:pt idx="8">
                  <c:v>-5687</c:v>
                </c:pt>
                <c:pt idx="9">
                  <c:v>-13568</c:v>
                </c:pt>
                <c:pt idx="10">
                  <c:v>-637</c:v>
                </c:pt>
                <c:pt idx="11">
                  <c:v>-11609</c:v>
                </c:pt>
                <c:pt idx="12">
                  <c:v>2268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2502936"/>
        <c:axId val="969137200"/>
      </c:lineChart>
      <c:catAx>
        <c:axId val="152250293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69137200"/>
        <c:crosses val="autoZero"/>
        <c:auto val="0"/>
        <c:lblAlgn val="ctr"/>
        <c:lblOffset val="100"/>
        <c:noMultiLvlLbl val="0"/>
      </c:catAx>
      <c:valAx>
        <c:axId val="969137200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522502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p&amp;l'!$Z$34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p&amp;l'!$Z$35:$Z$47</c:f>
              <c:numCache>
                <c:formatCode>0.00%</c:formatCode>
                <c:ptCount val="13"/>
                <c:pt idx="0">
                  <c:v>9.2079379569233774E-2</c:v>
                </c:pt>
                <c:pt idx="1">
                  <c:v>4.8234124767454055E-2</c:v>
                </c:pt>
                <c:pt idx="2">
                  <c:v>2.2613513904417182E-2</c:v>
                </c:pt>
                <c:pt idx="3">
                  <c:v>5.2935206845055371E-2</c:v>
                </c:pt>
                <c:pt idx="4">
                  <c:v>2.9104371354276848E-2</c:v>
                </c:pt>
                <c:pt idx="5">
                  <c:v>5.2181969669249449E-2</c:v>
                </c:pt>
                <c:pt idx="6">
                  <c:v>2.1743591829183669E-2</c:v>
                </c:pt>
                <c:pt idx="7">
                  <c:v>2.4998546168950499E-2</c:v>
                </c:pt>
                <c:pt idx="8">
                  <c:v>-3.3064453299875465E-2</c:v>
                </c:pt>
                <c:pt idx="9">
                  <c:v>-7.864310503474109E-2</c:v>
                </c:pt>
                <c:pt idx="10">
                  <c:v>-3.6219885752131801E-3</c:v>
                </c:pt>
                <c:pt idx="11">
                  <c:v>-7.1719751164774109E-2</c:v>
                </c:pt>
                <c:pt idx="12">
                  <c:v>1.3586701758058104E-2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-1.6017289492728391E-16"/>
                  <c:y val="-3.970587775522493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137984"/>
        <c:axId val="969138376"/>
      </c:lineChart>
      <c:catAx>
        <c:axId val="969137984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69138376"/>
        <c:crosses val="autoZero"/>
        <c:auto val="0"/>
        <c:lblAlgn val="ctr"/>
        <c:lblOffset val="100"/>
        <c:noMultiLvlLbl val="0"/>
      </c:catAx>
      <c:valAx>
        <c:axId val="96913837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69137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p&amp;l'!$E$4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p&amp;l'!$E$5:$E$17</c:f>
              <c:numCache>
                <c:formatCode>0.00%</c:formatCode>
                <c:ptCount val="13"/>
                <c:pt idx="0">
                  <c:v>-4.3400000000000001E-2</c:v>
                </c:pt>
                <c:pt idx="1">
                  <c:v>-5.5500000000000001E-2</c:v>
                </c:pt>
                <c:pt idx="2">
                  <c:v>-6.7500000000000004E-2</c:v>
                </c:pt>
                <c:pt idx="3">
                  <c:v>-0.12230000000000001</c:v>
                </c:pt>
                <c:pt idx="4">
                  <c:v>-7.4999999999999997E-2</c:v>
                </c:pt>
                <c:pt idx="5">
                  <c:v>-7.4899999999999994E-2</c:v>
                </c:pt>
                <c:pt idx="6">
                  <c:v>-0.1346</c:v>
                </c:pt>
                <c:pt idx="7">
                  <c:v>-9.2799999999999994E-2</c:v>
                </c:pt>
                <c:pt idx="8">
                  <c:v>-0.1343</c:v>
                </c:pt>
                <c:pt idx="9">
                  <c:v>-0.1295</c:v>
                </c:pt>
                <c:pt idx="10">
                  <c:v>-0.1196</c:v>
                </c:pt>
                <c:pt idx="11">
                  <c:v>-0.15890000000000001</c:v>
                </c:pt>
                <c:pt idx="12">
                  <c:v>-0.1148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-1.6143640328056172E-16"/>
                  <c:y val="3.15670800450958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139160"/>
        <c:axId val="969139552"/>
      </c:lineChart>
      <c:catAx>
        <c:axId val="96913916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969139552"/>
        <c:crosses val="autoZero"/>
        <c:auto val="0"/>
        <c:lblAlgn val="ctr"/>
        <c:lblOffset val="100"/>
        <c:noMultiLvlLbl val="0"/>
      </c:catAx>
      <c:valAx>
        <c:axId val="96913955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69139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p&amp;l'!$Y$4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p&amp;l'!$Y$5:$Y$17</c:f>
              <c:numCache>
                <c:formatCode>0.00%</c:formatCode>
                <c:ptCount val="13"/>
                <c:pt idx="0">
                  <c:v>0.7732</c:v>
                </c:pt>
                <c:pt idx="1">
                  <c:v>0.77</c:v>
                </c:pt>
                <c:pt idx="2">
                  <c:v>0.77249999999999996</c:v>
                </c:pt>
                <c:pt idx="3">
                  <c:v>0.77</c:v>
                </c:pt>
                <c:pt idx="4">
                  <c:v>0.77100000000000002</c:v>
                </c:pt>
                <c:pt idx="5">
                  <c:v>0.75949999999999995</c:v>
                </c:pt>
                <c:pt idx="6">
                  <c:v>0.76880000000000004</c:v>
                </c:pt>
                <c:pt idx="7">
                  <c:v>0.77170000000000005</c:v>
                </c:pt>
                <c:pt idx="8">
                  <c:v>0.75370000000000004</c:v>
                </c:pt>
                <c:pt idx="9">
                  <c:v>0.75949999999999995</c:v>
                </c:pt>
                <c:pt idx="10">
                  <c:v>0.77800000000000002</c:v>
                </c:pt>
                <c:pt idx="11">
                  <c:v>0.77559999999999996</c:v>
                </c:pt>
                <c:pt idx="12">
                  <c:v>0.78120000000000001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140336"/>
        <c:axId val="969140728"/>
      </c:lineChart>
      <c:catAx>
        <c:axId val="96914033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69140728"/>
        <c:crosses val="autoZero"/>
        <c:auto val="0"/>
        <c:lblAlgn val="ctr"/>
        <c:lblOffset val="100"/>
        <c:noMultiLvlLbl val="0"/>
      </c:catAx>
      <c:valAx>
        <c:axId val="969140728"/>
        <c:scaling>
          <c:orientation val="minMax"/>
          <c:min val="0.75300000000000311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969140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p&amp;l'!$Y$19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p&amp;l'!$Y$20:$Y$32</c:f>
              <c:numCache>
                <c:formatCode>0.00%</c:formatCode>
                <c:ptCount val="13"/>
                <c:pt idx="0">
                  <c:v>0.3881</c:v>
                </c:pt>
                <c:pt idx="1">
                  <c:v>0.38159999999999999</c:v>
                </c:pt>
                <c:pt idx="2">
                  <c:v>0.36549999999999999</c:v>
                </c:pt>
                <c:pt idx="3">
                  <c:v>0.38109999999999999</c:v>
                </c:pt>
                <c:pt idx="4">
                  <c:v>0.37490000000000001</c:v>
                </c:pt>
                <c:pt idx="5">
                  <c:v>0.39</c:v>
                </c:pt>
                <c:pt idx="6">
                  <c:v>0.36270000000000002</c:v>
                </c:pt>
                <c:pt idx="7">
                  <c:v>0.35139999999999999</c:v>
                </c:pt>
                <c:pt idx="8">
                  <c:v>0.31890000000000002</c:v>
                </c:pt>
                <c:pt idx="9">
                  <c:v>0.32569999999999999</c:v>
                </c:pt>
                <c:pt idx="10">
                  <c:v>0.39700000000000002</c:v>
                </c:pt>
                <c:pt idx="11">
                  <c:v>0.3624</c:v>
                </c:pt>
                <c:pt idx="12">
                  <c:v>0.33610000000000001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201920"/>
        <c:axId val="1264202312"/>
      </c:lineChart>
      <c:catAx>
        <c:axId val="12642019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264202312"/>
        <c:crosses val="autoZero"/>
        <c:auto val="0"/>
        <c:lblAlgn val="ctr"/>
        <c:lblOffset val="100"/>
        <c:noMultiLvlLbl val="0"/>
      </c:catAx>
      <c:valAx>
        <c:axId val="1264202312"/>
        <c:scaling>
          <c:orientation val="minMax"/>
          <c:min val="0.300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64201920"/>
        <c:crosses val="autoZero"/>
        <c:crossBetween val="between"/>
        <c:majorUnit val="2.0000000000000011E-2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p&amp;l'!$E$19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p&amp;l'!$E$20:$E$32</c:f>
              <c:numCache>
                <c:formatCode>0.00%</c:formatCode>
                <c:ptCount val="13"/>
                <c:pt idx="0">
                  <c:v>0.2404</c:v>
                </c:pt>
                <c:pt idx="1">
                  <c:v>0.24329999999999999</c:v>
                </c:pt>
                <c:pt idx="2">
                  <c:v>0.2424</c:v>
                </c:pt>
                <c:pt idx="3">
                  <c:v>0.23730000000000001</c:v>
                </c:pt>
                <c:pt idx="4">
                  <c:v>0.2452</c:v>
                </c:pt>
                <c:pt idx="5">
                  <c:v>0.22520000000000001</c:v>
                </c:pt>
                <c:pt idx="6">
                  <c:v>0.25779999999999997</c:v>
                </c:pt>
                <c:pt idx="7">
                  <c:v>0.27429999999999999</c:v>
                </c:pt>
                <c:pt idx="8">
                  <c:v>0.2636</c:v>
                </c:pt>
                <c:pt idx="9">
                  <c:v>0.25879999999999997</c:v>
                </c:pt>
                <c:pt idx="10">
                  <c:v>0.22950000000000001</c:v>
                </c:pt>
                <c:pt idx="11">
                  <c:v>0.24779999999999999</c:v>
                </c:pt>
                <c:pt idx="12">
                  <c:v>0.23039999999999999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203096"/>
        <c:axId val="1264203488"/>
      </c:lineChart>
      <c:catAx>
        <c:axId val="1264203096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264203488"/>
        <c:crosses val="autoZero"/>
        <c:auto val="0"/>
        <c:lblAlgn val="ctr"/>
        <c:lblOffset val="100"/>
        <c:noMultiLvlLbl val="0"/>
      </c:catAx>
      <c:valAx>
        <c:axId val="1264203488"/>
        <c:scaling>
          <c:orientation val="minMax"/>
          <c:min val="0.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64203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p&amp;l'!$E$34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p&amp;l'!$E$35:$E$47</c:f>
              <c:numCache>
                <c:formatCode>#\ ##0\ "€"</c:formatCode>
                <c:ptCount val="13"/>
                <c:pt idx="0">
                  <c:v>47376</c:v>
                </c:pt>
                <c:pt idx="1">
                  <c:v>31851</c:v>
                </c:pt>
                <c:pt idx="2">
                  <c:v>20796</c:v>
                </c:pt>
                <c:pt idx="3">
                  <c:v>28720</c:v>
                </c:pt>
                <c:pt idx="4">
                  <c:v>29129</c:v>
                </c:pt>
                <c:pt idx="5">
                  <c:v>40082</c:v>
                </c:pt>
                <c:pt idx="6">
                  <c:v>25721</c:v>
                </c:pt>
                <c:pt idx="7">
                  <c:v>20936</c:v>
                </c:pt>
                <c:pt idx="8">
                  <c:v>253</c:v>
                </c:pt>
                <c:pt idx="9">
                  <c:v>16076</c:v>
                </c:pt>
                <c:pt idx="10">
                  <c:v>41286</c:v>
                </c:pt>
                <c:pt idx="11">
                  <c:v>18768</c:v>
                </c:pt>
                <c:pt idx="12">
                  <c:v>16074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4204272"/>
        <c:axId val="1264204664"/>
      </c:lineChart>
      <c:catAx>
        <c:axId val="12642042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264204664"/>
        <c:crosses val="autoZero"/>
        <c:auto val="0"/>
        <c:lblAlgn val="ctr"/>
        <c:lblOffset val="100"/>
        <c:noMultiLvlLbl val="0"/>
      </c:catAx>
      <c:valAx>
        <c:axId val="1264204664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264204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p&amp;l'!$Y$34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p&amp;l'!$Y$35:$Y$47</c:f>
              <c:numCache>
                <c:formatCode>0.00%</c:formatCode>
                <c:ptCount val="13"/>
                <c:pt idx="0">
                  <c:v>0.10622432956878518</c:v>
                </c:pt>
                <c:pt idx="1">
                  <c:v>7.7135371838941549E-2</c:v>
                </c:pt>
                <c:pt idx="2">
                  <c:v>5.6185910413030213E-2</c:v>
                </c:pt>
                <c:pt idx="3">
                  <c:v>7.1345426184337798E-2</c:v>
                </c:pt>
                <c:pt idx="4">
                  <c:v>7.1725927128831746E-2</c:v>
                </c:pt>
                <c:pt idx="5">
                  <c:v>9.1706448760320178E-2</c:v>
                </c:pt>
                <c:pt idx="6">
                  <c:v>6.2535215719263779E-2</c:v>
                </c:pt>
                <c:pt idx="7">
                  <c:v>4.9180503087699792E-2</c:v>
                </c:pt>
                <c:pt idx="8">
                  <c:v>6.9377687082828948E-4</c:v>
                </c:pt>
                <c:pt idx="9">
                  <c:v>4.3203592036295535E-2</c:v>
                </c:pt>
                <c:pt idx="10">
                  <c:v>9.9722012149921685E-2</c:v>
                </c:pt>
                <c:pt idx="11">
                  <c:v>5.034729655298071E-2</c:v>
                </c:pt>
                <c:pt idx="12">
                  <c:v>4.0705574432665106E-2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790632"/>
        <c:axId val="558791024"/>
      </c:lineChart>
      <c:catAx>
        <c:axId val="558790632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558791024"/>
        <c:crosses val="autoZero"/>
        <c:auto val="0"/>
        <c:lblAlgn val="ctr"/>
        <c:lblOffset val="100"/>
        <c:noMultiLvlLbl val="0"/>
      </c:catAx>
      <c:valAx>
        <c:axId val="55879102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58790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p&amp;l'!$G$4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p&amp;l'!$G$5:$G$17</c:f>
              <c:numCache>
                <c:formatCode>0.00%</c:formatCode>
                <c:ptCount val="13"/>
                <c:pt idx="0">
                  <c:v>-6.6900000000000001E-2</c:v>
                </c:pt>
                <c:pt idx="1">
                  <c:v>-5.3100000000000001E-2</c:v>
                </c:pt>
                <c:pt idx="2">
                  <c:v>-5.16E-2</c:v>
                </c:pt>
                <c:pt idx="3">
                  <c:v>-0.04</c:v>
                </c:pt>
                <c:pt idx="4">
                  <c:v>2.5100000000000001E-2</c:v>
                </c:pt>
                <c:pt idx="5">
                  <c:v>3.7999999999999999E-2</c:v>
                </c:pt>
                <c:pt idx="6">
                  <c:v>-7.22E-2</c:v>
                </c:pt>
                <c:pt idx="7">
                  <c:v>9.327464487203864E-2</c:v>
                </c:pt>
                <c:pt idx="8">
                  <c:v>2.1000000000000001E-2</c:v>
                </c:pt>
                <c:pt idx="9">
                  <c:v>2.6800000000000001E-2</c:v>
                </c:pt>
                <c:pt idx="10">
                  <c:v>3.6600000000000001E-2</c:v>
                </c:pt>
                <c:pt idx="11">
                  <c:v>9.7000000000000003E-3</c:v>
                </c:pt>
                <c:pt idx="12">
                  <c:v>7.6300000000000007E-2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791808"/>
        <c:axId val="558792200"/>
      </c:lineChart>
      <c:catAx>
        <c:axId val="55879180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558792200"/>
        <c:crosses val="autoZero"/>
        <c:auto val="0"/>
        <c:lblAlgn val="ctr"/>
        <c:lblOffset val="100"/>
        <c:noMultiLvlLbl val="0"/>
      </c:catAx>
      <c:valAx>
        <c:axId val="55879220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58791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p&amp;l'!$AA$4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p&amp;l'!$AA$5:$AA$17</c:f>
              <c:numCache>
                <c:formatCode>0.00%</c:formatCode>
                <c:ptCount val="13"/>
                <c:pt idx="0">
                  <c:v>0.77259999999999995</c:v>
                </c:pt>
                <c:pt idx="1">
                  <c:v>0.76749999999999996</c:v>
                </c:pt>
                <c:pt idx="2">
                  <c:v>0.78290000000000004</c:v>
                </c:pt>
                <c:pt idx="3">
                  <c:v>0.77549999999999997</c:v>
                </c:pt>
                <c:pt idx="4">
                  <c:v>0.77569999999999995</c:v>
                </c:pt>
                <c:pt idx="5">
                  <c:v>0.77690000000000003</c:v>
                </c:pt>
                <c:pt idx="6">
                  <c:v>0.78169999999999995</c:v>
                </c:pt>
                <c:pt idx="7">
                  <c:v>0.77659999999999996</c:v>
                </c:pt>
                <c:pt idx="8">
                  <c:v>0.7762</c:v>
                </c:pt>
                <c:pt idx="9">
                  <c:v>0.77470000000000006</c:v>
                </c:pt>
                <c:pt idx="10">
                  <c:v>0.77739999999999998</c:v>
                </c:pt>
                <c:pt idx="11">
                  <c:v>0.77649999999999997</c:v>
                </c:pt>
                <c:pt idx="12">
                  <c:v>0.77959999999999996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792984"/>
        <c:axId val="558793376"/>
      </c:lineChart>
      <c:catAx>
        <c:axId val="55879298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8793376"/>
        <c:crosses val="autoZero"/>
        <c:auto val="0"/>
        <c:lblAlgn val="ctr"/>
        <c:lblOffset val="100"/>
        <c:noMultiLvlLbl val="0"/>
      </c:catAx>
      <c:valAx>
        <c:axId val="558793376"/>
        <c:scaling>
          <c:orientation val="minMax"/>
          <c:min val="0.76000000000000312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558792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p&amp;l'!$AA$19</c:f>
              <c:strCache>
                <c:ptCount val="1"/>
                <c:pt idx="0">
                  <c:v>CDY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4.122137900118759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p&amp;l'!$AA$20:$AA$32</c:f>
              <c:numCache>
                <c:formatCode>0.00%</c:formatCode>
                <c:ptCount val="13"/>
                <c:pt idx="0">
                  <c:v>0.32500000000000001</c:v>
                </c:pt>
                <c:pt idx="1">
                  <c:v>0.36480000000000001</c:v>
                </c:pt>
                <c:pt idx="2">
                  <c:v>0.38640000000000002</c:v>
                </c:pt>
                <c:pt idx="3">
                  <c:v>0.39589999999999997</c:v>
                </c:pt>
                <c:pt idx="4">
                  <c:v>0.40029999999999999</c:v>
                </c:pt>
                <c:pt idx="5">
                  <c:v>0.40300000000000002</c:v>
                </c:pt>
                <c:pt idx="6">
                  <c:v>0.41010000000000002</c:v>
                </c:pt>
                <c:pt idx="7">
                  <c:v>0.40350000000000003</c:v>
                </c:pt>
                <c:pt idx="8">
                  <c:v>0.37490000000000001</c:v>
                </c:pt>
                <c:pt idx="9">
                  <c:v>0.37730000000000002</c:v>
                </c:pt>
                <c:pt idx="10">
                  <c:v>0.39079999999999998</c:v>
                </c:pt>
                <c:pt idx="11">
                  <c:v>0.36730000000000002</c:v>
                </c:pt>
                <c:pt idx="12">
                  <c:v>0.36520000000000002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-2.1559469419759982E-3"/>
                  <c:y val="5.95419918906043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8794160"/>
        <c:axId val="956328496"/>
      </c:lineChart>
      <c:catAx>
        <c:axId val="55879416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56328496"/>
        <c:crosses val="autoZero"/>
        <c:auto val="0"/>
        <c:lblAlgn val="ctr"/>
        <c:lblOffset val="100"/>
        <c:noMultiLvlLbl val="0"/>
      </c:catAx>
      <c:valAx>
        <c:axId val="956328496"/>
        <c:scaling>
          <c:orientation val="minMax"/>
          <c:min val="0.300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58794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p&amp;l'!$G$19</c:f>
              <c:strCache>
                <c:ptCount val="1"/>
                <c:pt idx="0">
                  <c:v>CDY</c:v>
                </c:pt>
              </c:strCache>
            </c:strRef>
          </c:tx>
          <c:dLbls>
            <c:dLbl>
              <c:idx val="12"/>
              <c:layout>
                <c:manualLayout>
                  <c:x val="-1.6278021351874618E-16"/>
                  <c:y val="-4.58015322235417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p&amp;l'!$G$20:$G$32</c:f>
              <c:numCache>
                <c:formatCode>0.00%</c:formatCode>
                <c:ptCount val="13"/>
                <c:pt idx="0">
                  <c:v>0.23830000000000001</c:v>
                </c:pt>
                <c:pt idx="1">
                  <c:v>0.24410000000000001</c:v>
                </c:pt>
                <c:pt idx="2">
                  <c:v>0.22889999999999999</c:v>
                </c:pt>
                <c:pt idx="3">
                  <c:v>0.22700000000000001</c:v>
                </c:pt>
                <c:pt idx="4">
                  <c:v>0.2291</c:v>
                </c:pt>
                <c:pt idx="5">
                  <c:v>0.22689999999999999</c:v>
                </c:pt>
                <c:pt idx="6">
                  <c:v>0.22239999999999999</c:v>
                </c:pt>
                <c:pt idx="7">
                  <c:v>0.2281</c:v>
                </c:pt>
                <c:pt idx="8">
                  <c:v>0.2399</c:v>
                </c:pt>
                <c:pt idx="9">
                  <c:v>0.22739999999999999</c:v>
                </c:pt>
                <c:pt idx="10">
                  <c:v>0.23810000000000001</c:v>
                </c:pt>
                <c:pt idx="11">
                  <c:v>0.245</c:v>
                </c:pt>
                <c:pt idx="12">
                  <c:v>0.2266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-1.6278021351874618E-16"/>
                  <c:y val="4.580153222354177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329280"/>
        <c:axId val="956329672"/>
      </c:lineChart>
      <c:catAx>
        <c:axId val="956329280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56329672"/>
        <c:crosses val="autoZero"/>
        <c:auto val="0"/>
        <c:lblAlgn val="ctr"/>
        <c:lblOffset val="100"/>
        <c:noMultiLvlLbl val="0"/>
      </c:catAx>
      <c:valAx>
        <c:axId val="956329672"/>
        <c:scaling>
          <c:orientation val="minMax"/>
          <c:min val="0.2200000000000000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56329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p&amp;l'!$G$34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p&amp;l'!$G$35:$G$47</c:f>
              <c:numCache>
                <c:formatCode>#\ ##0\ "€"</c:formatCode>
                <c:ptCount val="13"/>
                <c:pt idx="0">
                  <c:v>13686</c:v>
                </c:pt>
                <c:pt idx="1">
                  <c:v>19640</c:v>
                </c:pt>
                <c:pt idx="2">
                  <c:v>22429</c:v>
                </c:pt>
                <c:pt idx="3">
                  <c:v>34000</c:v>
                </c:pt>
                <c:pt idx="4">
                  <c:v>34808</c:v>
                </c:pt>
                <c:pt idx="5">
                  <c:v>44867</c:v>
                </c:pt>
                <c:pt idx="6">
                  <c:v>41940</c:v>
                </c:pt>
                <c:pt idx="7">
                  <c:v>43234</c:v>
                </c:pt>
                <c:pt idx="8">
                  <c:v>30087</c:v>
                </c:pt>
                <c:pt idx="9">
                  <c:v>34615</c:v>
                </c:pt>
                <c:pt idx="10">
                  <c:v>33425</c:v>
                </c:pt>
                <c:pt idx="11">
                  <c:v>19581</c:v>
                </c:pt>
                <c:pt idx="12">
                  <c:v>62700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330456"/>
        <c:axId val="956330848"/>
      </c:lineChart>
      <c:catAx>
        <c:axId val="95633045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56330848"/>
        <c:crosses val="autoZero"/>
        <c:auto val="0"/>
        <c:lblAlgn val="ctr"/>
        <c:lblOffset val="100"/>
        <c:noMultiLvlLbl val="0"/>
      </c:catAx>
      <c:valAx>
        <c:axId val="956330848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956330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p&amp;l'!$AA$34</c:f>
              <c:strCache>
                <c:ptCount val="1"/>
                <c:pt idx="0">
                  <c:v>CDY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2.205882097512494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p&amp;l'!$AA$35:$AA$47</c:f>
              <c:numCache>
                <c:formatCode>0.00%</c:formatCode>
                <c:ptCount val="13"/>
                <c:pt idx="0">
                  <c:v>4.2259684557361454E-2</c:v>
                </c:pt>
                <c:pt idx="1">
                  <c:v>6.1910434325969224E-2</c:v>
                </c:pt>
                <c:pt idx="2">
                  <c:v>7.7786697423897003E-2</c:v>
                </c:pt>
                <c:pt idx="3">
                  <c:v>0.10114069149117343</c:v>
                </c:pt>
                <c:pt idx="4">
                  <c:v>0.10399228745777069</c:v>
                </c:pt>
                <c:pt idx="5">
                  <c:v>0.12234064454135279</c:v>
                </c:pt>
                <c:pt idx="6">
                  <c:v>0.12436587931658429</c:v>
                </c:pt>
                <c:pt idx="7">
                  <c:v>0.12044376146362933</c:v>
                </c:pt>
                <c:pt idx="8">
                  <c:v>9.3695037429745845E-2</c:v>
                </c:pt>
                <c:pt idx="9">
                  <c:v>0.1071922085586607</c:v>
                </c:pt>
                <c:pt idx="10">
                  <c:v>9.3578999601438825E-2</c:v>
                </c:pt>
                <c:pt idx="11">
                  <c:v>5.9993319573362042E-2</c:v>
                </c:pt>
                <c:pt idx="12">
                  <c:v>0.17936440805969248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6331632"/>
        <c:axId val="956332024"/>
      </c:lineChart>
      <c:dateAx>
        <c:axId val="95633163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56332024"/>
        <c:crosses val="autoZero"/>
        <c:auto val="1"/>
        <c:lblOffset val="100"/>
        <c:baseTimeUnit val="months"/>
      </c:dateAx>
      <c:valAx>
        <c:axId val="95633202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56331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p&amp;l'!$H$4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p&amp;l'!$H$5:$H$17</c:f>
              <c:numCache>
                <c:formatCode>0.00%</c:formatCode>
                <c:ptCount val="13"/>
                <c:pt idx="0">
                  <c:v>-3.6799999999999999E-2</c:v>
                </c:pt>
                <c:pt idx="1">
                  <c:v>-9.4000000000000004E-3</c:v>
                </c:pt>
                <c:pt idx="2">
                  <c:v>-1.37E-2</c:v>
                </c:pt>
                <c:pt idx="3">
                  <c:v>-7.6999999999999999E-2</c:v>
                </c:pt>
                <c:pt idx="4">
                  <c:v>1.01E-2</c:v>
                </c:pt>
                <c:pt idx="5">
                  <c:v>1.9E-3</c:v>
                </c:pt>
                <c:pt idx="6">
                  <c:v>-0.10730000000000001</c:v>
                </c:pt>
                <c:pt idx="7">
                  <c:v>2.7961603716662547E-2</c:v>
                </c:pt>
                <c:pt idx="8">
                  <c:v>1.6299999999999999E-2</c:v>
                </c:pt>
                <c:pt idx="9">
                  <c:v>-3.8800000000000001E-2</c:v>
                </c:pt>
                <c:pt idx="10">
                  <c:v>-5.6099999999999997E-2</c:v>
                </c:pt>
                <c:pt idx="11">
                  <c:v>-5.3800000000000001E-2</c:v>
                </c:pt>
                <c:pt idx="12">
                  <c:v>-1.2E-2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049456"/>
        <c:axId val="1193049848"/>
      </c:lineChart>
      <c:catAx>
        <c:axId val="119304945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193049848"/>
        <c:crosses val="autoZero"/>
        <c:auto val="0"/>
        <c:lblAlgn val="ctr"/>
        <c:lblOffset val="100"/>
        <c:noMultiLvlLbl val="0"/>
      </c:catAx>
      <c:valAx>
        <c:axId val="119304984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93049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p&amp;l'!$AB$4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p&amp;l'!$AB$5:$AB$17</c:f>
              <c:numCache>
                <c:formatCode>0.00%</c:formatCode>
                <c:ptCount val="13"/>
                <c:pt idx="0">
                  <c:v>0.76249999999999996</c:v>
                </c:pt>
                <c:pt idx="1">
                  <c:v>0.77959999999999996</c:v>
                </c:pt>
                <c:pt idx="2">
                  <c:v>0.7823</c:v>
                </c:pt>
                <c:pt idx="3">
                  <c:v>0.78169999999999995</c:v>
                </c:pt>
                <c:pt idx="4">
                  <c:v>0.78200000000000003</c:v>
                </c:pt>
                <c:pt idx="5">
                  <c:v>0.78139999999999998</c:v>
                </c:pt>
                <c:pt idx="6">
                  <c:v>0.78120000000000001</c:v>
                </c:pt>
                <c:pt idx="7">
                  <c:v>0.78580000000000005</c:v>
                </c:pt>
                <c:pt idx="8">
                  <c:v>0.77300000000000002</c:v>
                </c:pt>
                <c:pt idx="9">
                  <c:v>0.77100000000000002</c:v>
                </c:pt>
                <c:pt idx="10">
                  <c:v>0.77529999999999999</c:v>
                </c:pt>
                <c:pt idx="11">
                  <c:v>0.77470000000000006</c:v>
                </c:pt>
                <c:pt idx="12">
                  <c:v>0.81599999999999995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050632"/>
        <c:axId val="1193051024"/>
      </c:lineChart>
      <c:catAx>
        <c:axId val="119305063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193051024"/>
        <c:crosses val="autoZero"/>
        <c:auto val="0"/>
        <c:lblAlgn val="ctr"/>
        <c:lblOffset val="100"/>
        <c:noMultiLvlLbl val="0"/>
      </c:catAx>
      <c:valAx>
        <c:axId val="1193051024"/>
        <c:scaling>
          <c:orientation val="minMax"/>
          <c:min val="0.75000000000000311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193050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p&amp;l'!$AB$19</c:f>
              <c:strCache>
                <c:ptCount val="1"/>
                <c:pt idx="0">
                  <c:v>CCSB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3.639120980356264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p&amp;l'!$AB$20:$AB$32</c:f>
              <c:numCache>
                <c:formatCode>0.00%</c:formatCode>
                <c:ptCount val="13"/>
                <c:pt idx="0">
                  <c:v>0.29420000000000002</c:v>
                </c:pt>
                <c:pt idx="1">
                  <c:v>0.35099999999999998</c:v>
                </c:pt>
                <c:pt idx="2">
                  <c:v>0.32500000000000001</c:v>
                </c:pt>
                <c:pt idx="3">
                  <c:v>0.36009999999999998</c:v>
                </c:pt>
                <c:pt idx="4">
                  <c:v>0.34039999999999998</c:v>
                </c:pt>
                <c:pt idx="5">
                  <c:v>0.33</c:v>
                </c:pt>
                <c:pt idx="6">
                  <c:v>0.35239999999999999</c:v>
                </c:pt>
                <c:pt idx="7">
                  <c:v>0.34029999999999999</c:v>
                </c:pt>
                <c:pt idx="8">
                  <c:v>0.31609999999999999</c:v>
                </c:pt>
                <c:pt idx="9">
                  <c:v>0.28649999999999998</c:v>
                </c:pt>
                <c:pt idx="10">
                  <c:v>0.28989999999999999</c:v>
                </c:pt>
                <c:pt idx="11">
                  <c:v>0.2838</c:v>
                </c:pt>
                <c:pt idx="12">
                  <c:v>0.35349999999999998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-4.3399640808169659E-3"/>
                  <c:y val="-6.82335183816800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051808"/>
        <c:axId val="1193052200"/>
      </c:lineChart>
      <c:catAx>
        <c:axId val="119305180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193052200"/>
        <c:crosses val="autoZero"/>
        <c:auto val="0"/>
        <c:lblAlgn val="ctr"/>
        <c:lblOffset val="100"/>
        <c:noMultiLvlLbl val="0"/>
      </c:catAx>
      <c:valAx>
        <c:axId val="1193052200"/>
        <c:scaling>
          <c:orientation val="minMax"/>
          <c:min val="0.26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93051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p&amp;l'!$H$19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p&amp;l'!$H$20:$H$32</c:f>
              <c:numCache>
                <c:formatCode>0.00%</c:formatCode>
                <c:ptCount val="13"/>
                <c:pt idx="0">
                  <c:v>0.23580000000000001</c:v>
                </c:pt>
                <c:pt idx="1">
                  <c:v>0.24129999999999999</c:v>
                </c:pt>
                <c:pt idx="2">
                  <c:v>0.2387</c:v>
                </c:pt>
                <c:pt idx="3">
                  <c:v>0.24099999999999999</c:v>
                </c:pt>
                <c:pt idx="4">
                  <c:v>0.25750000000000001</c:v>
                </c:pt>
                <c:pt idx="5">
                  <c:v>0.26290000000000002</c:v>
                </c:pt>
                <c:pt idx="6">
                  <c:v>0.2397</c:v>
                </c:pt>
                <c:pt idx="7">
                  <c:v>0.2576</c:v>
                </c:pt>
                <c:pt idx="8">
                  <c:v>0.2535</c:v>
                </c:pt>
                <c:pt idx="9">
                  <c:v>0.25990000000000002</c:v>
                </c:pt>
                <c:pt idx="10">
                  <c:v>0.2702</c:v>
                </c:pt>
                <c:pt idx="11">
                  <c:v>0.26679999999999998</c:v>
                </c:pt>
                <c:pt idx="12">
                  <c:v>0.24510000000000001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5592248"/>
        <c:axId val="1265592640"/>
      </c:lineChart>
      <c:catAx>
        <c:axId val="1265592248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265592640"/>
        <c:crosses val="autoZero"/>
        <c:auto val="0"/>
        <c:lblAlgn val="ctr"/>
        <c:lblOffset val="100"/>
        <c:noMultiLvlLbl val="0"/>
      </c:catAx>
      <c:valAx>
        <c:axId val="1265592640"/>
        <c:scaling>
          <c:orientation val="minMax"/>
          <c:min val="0.2200000000000000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65592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p&amp;l'!$H$34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p&amp;l'!$H$35:$H$47</c:f>
              <c:numCache>
                <c:formatCode>#\ ##0\ "€"</c:formatCode>
                <c:ptCount val="13"/>
                <c:pt idx="0">
                  <c:v>-9846</c:v>
                </c:pt>
                <c:pt idx="1">
                  <c:v>11346</c:v>
                </c:pt>
                <c:pt idx="2">
                  <c:v>4659</c:v>
                </c:pt>
                <c:pt idx="3">
                  <c:v>12931</c:v>
                </c:pt>
                <c:pt idx="4">
                  <c:v>9648</c:v>
                </c:pt>
                <c:pt idx="5">
                  <c:v>7011</c:v>
                </c:pt>
                <c:pt idx="6">
                  <c:v>11974</c:v>
                </c:pt>
                <c:pt idx="7">
                  <c:v>10080</c:v>
                </c:pt>
                <c:pt idx="8">
                  <c:v>2229</c:v>
                </c:pt>
                <c:pt idx="9">
                  <c:v>9718</c:v>
                </c:pt>
                <c:pt idx="10">
                  <c:v>-1856</c:v>
                </c:pt>
                <c:pt idx="11">
                  <c:v>-4755</c:v>
                </c:pt>
                <c:pt idx="12">
                  <c:v>12632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5593424"/>
        <c:axId val="1265593816"/>
      </c:lineChart>
      <c:catAx>
        <c:axId val="12655934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265593816"/>
        <c:crosses val="autoZero"/>
        <c:auto val="0"/>
        <c:lblAlgn val="ctr"/>
        <c:lblOffset val="100"/>
        <c:noMultiLvlLbl val="0"/>
      </c:catAx>
      <c:valAx>
        <c:axId val="1265593816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265593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p&amp;l'!$AB$34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p&amp;l'!$AB$35:$AB$47</c:f>
              <c:numCache>
                <c:formatCode>0.00%</c:formatCode>
                <c:ptCount val="13"/>
                <c:pt idx="0">
                  <c:v>-4.3505746616009824E-2</c:v>
                </c:pt>
                <c:pt idx="1">
                  <c:v>5.1998531428749245E-2</c:v>
                </c:pt>
                <c:pt idx="2">
                  <c:v>2.3516915016865151E-2</c:v>
                </c:pt>
                <c:pt idx="3">
                  <c:v>5.6627167491215033E-2</c:v>
                </c:pt>
                <c:pt idx="4">
                  <c:v>4.1412079810967249E-2</c:v>
                </c:pt>
                <c:pt idx="5">
                  <c:v>2.9379741731494723E-2</c:v>
                </c:pt>
                <c:pt idx="6">
                  <c:v>5.1726053567352472E-2</c:v>
                </c:pt>
                <c:pt idx="7">
                  <c:v>4.2483388384021673E-2</c:v>
                </c:pt>
                <c:pt idx="8">
                  <c:v>1.073472834394975E-2</c:v>
                </c:pt>
                <c:pt idx="9">
                  <c:v>4.5449560365065006E-2</c:v>
                </c:pt>
                <c:pt idx="10">
                  <c:v>-8.1820982391383953E-3</c:v>
                </c:pt>
                <c:pt idx="11">
                  <c:v>-2.261914151153329E-2</c:v>
                </c:pt>
                <c:pt idx="12">
                  <c:v>5.6383969116296895E-2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5594600"/>
        <c:axId val="1265594992"/>
      </c:lineChart>
      <c:catAx>
        <c:axId val="1265594600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265594992"/>
        <c:crosses val="autoZero"/>
        <c:auto val="0"/>
        <c:lblAlgn val="ctr"/>
        <c:lblOffset val="100"/>
        <c:noMultiLvlLbl val="0"/>
      </c:catAx>
      <c:valAx>
        <c:axId val="126559499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65594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p&amp;l'!$I$4</c:f>
              <c:strCache>
                <c:ptCount val="1"/>
                <c:pt idx="0">
                  <c:v>CSM</c:v>
                </c:pt>
              </c:strCache>
            </c:strRef>
          </c:tx>
          <c:dLbls>
            <c:dLbl>
              <c:idx val="12"/>
              <c:layout>
                <c:manualLayout>
                  <c:x val="-1.6170338740947114E-16"/>
                  <c:y val="3.134328726563480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p&amp;l'!$I$5:$I$17</c:f>
              <c:numCache>
                <c:formatCode>0.00%</c:formatCode>
                <c:ptCount val="13"/>
                <c:pt idx="0">
                  <c:v>-6.8999999999999999E-3</c:v>
                </c:pt>
                <c:pt idx="1">
                  <c:v>1.2500000000000001E-2</c:v>
                </c:pt>
                <c:pt idx="2">
                  <c:v>-6.1499999999999999E-2</c:v>
                </c:pt>
                <c:pt idx="3">
                  <c:v>-5.0999999999999997E-2</c:v>
                </c:pt>
                <c:pt idx="4">
                  <c:v>7.9100000000000004E-2</c:v>
                </c:pt>
                <c:pt idx="5">
                  <c:v>2.5600000000000001E-2</c:v>
                </c:pt>
                <c:pt idx="6">
                  <c:v>-8.6400000000000005E-2</c:v>
                </c:pt>
                <c:pt idx="7">
                  <c:v>2.6605775019290095E-2</c:v>
                </c:pt>
                <c:pt idx="8">
                  <c:v>-9.4999999999999998E-3</c:v>
                </c:pt>
                <c:pt idx="9">
                  <c:v>-1.2999999999999999E-3</c:v>
                </c:pt>
                <c:pt idx="10">
                  <c:v>-6.1999999999999998E-3</c:v>
                </c:pt>
                <c:pt idx="11">
                  <c:v>-2.3999999999999998E-3</c:v>
                </c:pt>
                <c:pt idx="12">
                  <c:v>6.83E-2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-1.6170338740947114E-16"/>
                  <c:y val="-4.477612466519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65595776"/>
        <c:axId val="1651473512"/>
      </c:lineChart>
      <c:catAx>
        <c:axId val="12655957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651473512"/>
        <c:crosses val="autoZero"/>
        <c:auto val="0"/>
        <c:lblAlgn val="ctr"/>
        <c:lblOffset val="100"/>
        <c:noMultiLvlLbl val="0"/>
      </c:catAx>
      <c:valAx>
        <c:axId val="16514735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65595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p&amp;l'!$AC$4</c:f>
              <c:strCache>
                <c:ptCount val="1"/>
                <c:pt idx="0">
                  <c:v>CSM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3.582089973215407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p&amp;l'!$AC$5:$AC$17</c:f>
              <c:numCache>
                <c:formatCode>0.00%</c:formatCode>
                <c:ptCount val="13"/>
                <c:pt idx="0">
                  <c:v>0.77349999999999997</c:v>
                </c:pt>
                <c:pt idx="1">
                  <c:v>0.77510000000000001</c:v>
                </c:pt>
                <c:pt idx="2">
                  <c:v>0.77859999999999996</c:v>
                </c:pt>
                <c:pt idx="3">
                  <c:v>0.76029999999999998</c:v>
                </c:pt>
                <c:pt idx="4">
                  <c:v>0.77549999999999997</c:v>
                </c:pt>
                <c:pt idx="5">
                  <c:v>0.77100000000000002</c:v>
                </c:pt>
                <c:pt idx="6">
                  <c:v>0.77929999999999999</c:v>
                </c:pt>
                <c:pt idx="7">
                  <c:v>0.77569999999999995</c:v>
                </c:pt>
                <c:pt idx="8">
                  <c:v>0.76600000000000001</c:v>
                </c:pt>
                <c:pt idx="9">
                  <c:v>0.76629999999999998</c:v>
                </c:pt>
                <c:pt idx="10">
                  <c:v>0.77400000000000002</c:v>
                </c:pt>
                <c:pt idx="11">
                  <c:v>0.77129999999999999</c:v>
                </c:pt>
                <c:pt idx="12">
                  <c:v>0.7833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4.029851219867342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474296"/>
        <c:axId val="1651474688"/>
      </c:lineChart>
      <c:catAx>
        <c:axId val="16514742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51474688"/>
        <c:crosses val="autoZero"/>
        <c:auto val="0"/>
        <c:lblAlgn val="ctr"/>
        <c:lblOffset val="100"/>
        <c:noMultiLvlLbl val="0"/>
      </c:catAx>
      <c:valAx>
        <c:axId val="1651474688"/>
        <c:scaling>
          <c:orientation val="minMax"/>
          <c:min val="0.73000000000000065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6514742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p&amp;l'!$AC$19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p&amp;l'!$AC$20:$AC$32</c:f>
              <c:numCache>
                <c:formatCode>0.00%</c:formatCode>
                <c:ptCount val="13"/>
                <c:pt idx="0">
                  <c:v>0.2757</c:v>
                </c:pt>
                <c:pt idx="1">
                  <c:v>0.23019999999999999</c:v>
                </c:pt>
                <c:pt idx="2">
                  <c:v>0.22869999999999999</c:v>
                </c:pt>
                <c:pt idx="3">
                  <c:v>0.25080000000000002</c:v>
                </c:pt>
                <c:pt idx="4">
                  <c:v>0.161</c:v>
                </c:pt>
                <c:pt idx="5">
                  <c:v>0.18559999999999999</c:v>
                </c:pt>
                <c:pt idx="6">
                  <c:v>0.2409</c:v>
                </c:pt>
                <c:pt idx="7">
                  <c:v>0.23949999999999999</c:v>
                </c:pt>
                <c:pt idx="8">
                  <c:v>0.10059999999999999</c:v>
                </c:pt>
                <c:pt idx="9">
                  <c:v>0.1832</c:v>
                </c:pt>
                <c:pt idx="10">
                  <c:v>0.1754</c:v>
                </c:pt>
                <c:pt idx="11">
                  <c:v>7.1199999999999999E-2</c:v>
                </c:pt>
                <c:pt idx="12">
                  <c:v>0.1215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475472"/>
        <c:axId val="1651475864"/>
      </c:lineChart>
      <c:catAx>
        <c:axId val="16514754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51475864"/>
        <c:crosses val="autoZero"/>
        <c:auto val="0"/>
        <c:lblAlgn val="ctr"/>
        <c:lblOffset val="100"/>
        <c:noMultiLvlLbl val="0"/>
      </c:catAx>
      <c:valAx>
        <c:axId val="1651475864"/>
        <c:scaling>
          <c:orientation val="minMax"/>
          <c:min val="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651475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p&amp;l'!$I$19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p&amp;l'!$I$20:$I$32</c:f>
              <c:numCache>
                <c:formatCode>0.00%</c:formatCode>
                <c:ptCount val="13"/>
                <c:pt idx="0">
                  <c:v>0.26900000000000002</c:v>
                </c:pt>
                <c:pt idx="1">
                  <c:v>0.2853</c:v>
                </c:pt>
                <c:pt idx="2">
                  <c:v>0.29759999999999998</c:v>
                </c:pt>
                <c:pt idx="3">
                  <c:v>0.27379999999999999</c:v>
                </c:pt>
                <c:pt idx="4">
                  <c:v>0.27400000000000002</c:v>
                </c:pt>
                <c:pt idx="5">
                  <c:v>0.28299999999999997</c:v>
                </c:pt>
                <c:pt idx="6">
                  <c:v>0.2359</c:v>
                </c:pt>
                <c:pt idx="7">
                  <c:v>0.23799999999999999</c:v>
                </c:pt>
                <c:pt idx="8">
                  <c:v>0.315</c:v>
                </c:pt>
                <c:pt idx="9">
                  <c:v>0.28339999999999999</c:v>
                </c:pt>
                <c:pt idx="10">
                  <c:v>0.28339999999999999</c:v>
                </c:pt>
                <c:pt idx="11">
                  <c:v>0.36430000000000001</c:v>
                </c:pt>
                <c:pt idx="12">
                  <c:v>0.32369999999999999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476648"/>
        <c:axId val="1651477040"/>
      </c:lineChart>
      <c:catAx>
        <c:axId val="1651476648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651477040"/>
        <c:crosses val="autoZero"/>
        <c:auto val="0"/>
        <c:lblAlgn val="ctr"/>
        <c:lblOffset val="100"/>
        <c:noMultiLvlLbl val="0"/>
      </c:catAx>
      <c:valAx>
        <c:axId val="1651477040"/>
        <c:scaling>
          <c:orientation val="minMax"/>
          <c:min val="0.2200000000000000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651476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p&amp;l'!$I$34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p&amp;l'!$I$35:$I$47</c:f>
              <c:numCache>
                <c:formatCode>#\ ##0\ "€"</c:formatCode>
                <c:ptCount val="13"/>
                <c:pt idx="0">
                  <c:v>-7822</c:v>
                </c:pt>
                <c:pt idx="1">
                  <c:v>503</c:v>
                </c:pt>
                <c:pt idx="2">
                  <c:v>-2654</c:v>
                </c:pt>
                <c:pt idx="3">
                  <c:v>2536</c:v>
                </c:pt>
                <c:pt idx="4">
                  <c:v>-6092</c:v>
                </c:pt>
                <c:pt idx="5">
                  <c:v>-6033</c:v>
                </c:pt>
                <c:pt idx="6">
                  <c:v>166</c:v>
                </c:pt>
                <c:pt idx="7">
                  <c:v>3</c:v>
                </c:pt>
                <c:pt idx="8">
                  <c:v>-11960</c:v>
                </c:pt>
                <c:pt idx="9">
                  <c:v>901</c:v>
                </c:pt>
                <c:pt idx="10">
                  <c:v>-6067</c:v>
                </c:pt>
                <c:pt idx="11">
                  <c:v>-13783</c:v>
                </c:pt>
                <c:pt idx="12">
                  <c:v>-7847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477824"/>
        <c:axId val="1651478216"/>
      </c:lineChart>
      <c:catAx>
        <c:axId val="16514778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51478216"/>
        <c:crosses val="autoZero"/>
        <c:auto val="0"/>
        <c:lblAlgn val="ctr"/>
        <c:lblOffset val="100"/>
        <c:noMultiLvlLbl val="0"/>
      </c:catAx>
      <c:valAx>
        <c:axId val="1651478216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51477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5336603964077565E-2"/>
          <c:y val="3.399657860325344E-2"/>
          <c:w val="0.88867914245639523"/>
          <c:h val="0.90683202316348022"/>
        </c:manualLayout>
      </c:layout>
      <c:lineChart>
        <c:grouping val="standard"/>
        <c:varyColors val="0"/>
        <c:ser>
          <c:idx val="0"/>
          <c:order val="0"/>
          <c:tx>
            <c:strRef>
              <c:f>'données p&amp;l'!$AC$34</c:f>
              <c:strCache>
                <c:ptCount val="1"/>
                <c:pt idx="0">
                  <c:v>CSM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2.66469344135715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p&amp;l'!$AC$35:$AC$47</c:f>
              <c:numCache>
                <c:formatCode>0.00%</c:formatCode>
                <c:ptCount val="13"/>
                <c:pt idx="0">
                  <c:v>-9.750359873292691E-2</c:v>
                </c:pt>
                <c:pt idx="1">
                  <c:v>6.4712528422694515E-3</c:v>
                </c:pt>
                <c:pt idx="2">
                  <c:v>-3.8497902923200593E-2</c:v>
                </c:pt>
                <c:pt idx="3">
                  <c:v>3.0840074633953489E-2</c:v>
                </c:pt>
                <c:pt idx="4">
                  <c:v>-7.1948708082525598E-2</c:v>
                </c:pt>
                <c:pt idx="5">
                  <c:v>-6.8350485154757265E-2</c:v>
                </c:pt>
                <c:pt idx="6">
                  <c:v>1.8913900053027285E-3</c:v>
                </c:pt>
                <c:pt idx="7">
                  <c:v>3.1749882049188182E-5</c:v>
                </c:pt>
                <c:pt idx="8">
                  <c:v>-0.13587549260546483</c:v>
                </c:pt>
                <c:pt idx="9">
                  <c:v>1.0802139806784367E-2</c:v>
                </c:pt>
                <c:pt idx="10">
                  <c:v>-6.8462373679754968E-2</c:v>
                </c:pt>
                <c:pt idx="11">
                  <c:v>-0.16726111531599949</c:v>
                </c:pt>
                <c:pt idx="12">
                  <c:v>-9.1637973599107983E-2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3.997040162035742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479000"/>
        <c:axId val="1651479392"/>
      </c:lineChart>
      <c:catAx>
        <c:axId val="1651479000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651479392"/>
        <c:crosses val="autoZero"/>
        <c:auto val="0"/>
        <c:lblAlgn val="ctr"/>
        <c:lblOffset val="100"/>
        <c:noMultiLvlLbl val="0"/>
      </c:catAx>
      <c:valAx>
        <c:axId val="165147939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651479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p&amp;l'!$J$4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p&amp;l'!$J$5:$J$17</c:f>
              <c:numCache>
                <c:formatCode>0.00%</c:formatCode>
                <c:ptCount val="13"/>
                <c:pt idx="0">
                  <c:v>-2.8000000000000001E-2</c:v>
                </c:pt>
                <c:pt idx="1">
                  <c:v>-2.5700000000000001E-2</c:v>
                </c:pt>
                <c:pt idx="2">
                  <c:v>-1.15E-2</c:v>
                </c:pt>
                <c:pt idx="3">
                  <c:v>-7.7100000000000002E-2</c:v>
                </c:pt>
                <c:pt idx="4">
                  <c:v>3.3399999999999999E-2</c:v>
                </c:pt>
                <c:pt idx="5">
                  <c:v>3.0599999999999999E-2</c:v>
                </c:pt>
                <c:pt idx="6">
                  <c:v>-5.5E-2</c:v>
                </c:pt>
                <c:pt idx="7">
                  <c:v>8.7920303270739644E-2</c:v>
                </c:pt>
                <c:pt idx="8">
                  <c:v>3.6600000000000001E-2</c:v>
                </c:pt>
                <c:pt idx="9">
                  <c:v>4.41E-2</c:v>
                </c:pt>
                <c:pt idx="10">
                  <c:v>1.5599999999999999E-2</c:v>
                </c:pt>
                <c:pt idx="11">
                  <c:v>5.0000000000000001E-3</c:v>
                </c:pt>
                <c:pt idx="12">
                  <c:v>4.2299999999999997E-2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480176"/>
        <c:axId val="1651480568"/>
      </c:lineChart>
      <c:catAx>
        <c:axId val="16514801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651480568"/>
        <c:crosses val="autoZero"/>
        <c:auto val="0"/>
        <c:lblAlgn val="ctr"/>
        <c:lblOffset val="100"/>
        <c:noMultiLvlLbl val="0"/>
      </c:catAx>
      <c:valAx>
        <c:axId val="1651480568"/>
        <c:scaling>
          <c:orientation val="minMax"/>
          <c:max val="0.300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651480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p&amp;l'!$AD$4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p&amp;l'!$AD$5:$AD$17</c:f>
              <c:numCache>
                <c:formatCode>0.00%</c:formatCode>
                <c:ptCount val="13"/>
                <c:pt idx="0">
                  <c:v>0.77380000000000004</c:v>
                </c:pt>
                <c:pt idx="1">
                  <c:v>0.7752</c:v>
                </c:pt>
                <c:pt idx="2">
                  <c:v>0.77339999999999998</c:v>
                </c:pt>
                <c:pt idx="3">
                  <c:v>0.77249999999999996</c:v>
                </c:pt>
                <c:pt idx="4">
                  <c:v>0.77280000000000004</c:v>
                </c:pt>
                <c:pt idx="5">
                  <c:v>0.77890000000000004</c:v>
                </c:pt>
                <c:pt idx="6">
                  <c:v>0.77010000000000001</c:v>
                </c:pt>
                <c:pt idx="7">
                  <c:v>0.77600000000000002</c:v>
                </c:pt>
                <c:pt idx="8">
                  <c:v>0.76390000000000002</c:v>
                </c:pt>
                <c:pt idx="9">
                  <c:v>0.76549999999999996</c:v>
                </c:pt>
                <c:pt idx="10">
                  <c:v>0.76739999999999997</c:v>
                </c:pt>
                <c:pt idx="11">
                  <c:v>0.77939999999999998</c:v>
                </c:pt>
                <c:pt idx="12">
                  <c:v>0.76870000000000005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356792"/>
        <c:axId val="554357184"/>
      </c:lineChart>
      <c:catAx>
        <c:axId val="55435679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4357184"/>
        <c:crosses val="autoZero"/>
        <c:auto val="0"/>
        <c:lblAlgn val="ctr"/>
        <c:lblOffset val="100"/>
        <c:noMultiLvlLbl val="0"/>
      </c:catAx>
      <c:valAx>
        <c:axId val="554357184"/>
        <c:scaling>
          <c:orientation val="minMax"/>
          <c:min val="0.76000000000000312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554356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p&amp;l'!$AD$19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p&amp;l'!$AD$20:$AD$32</c:f>
              <c:numCache>
                <c:formatCode>0.00%</c:formatCode>
                <c:ptCount val="13"/>
                <c:pt idx="0">
                  <c:v>0.39979999999999999</c:v>
                </c:pt>
                <c:pt idx="1">
                  <c:v>0.3805</c:v>
                </c:pt>
                <c:pt idx="2">
                  <c:v>0.36220000000000002</c:v>
                </c:pt>
                <c:pt idx="3">
                  <c:v>0.38579999999999998</c:v>
                </c:pt>
                <c:pt idx="4">
                  <c:v>0.37340000000000001</c:v>
                </c:pt>
                <c:pt idx="5">
                  <c:v>0.37580000000000002</c:v>
                </c:pt>
                <c:pt idx="6">
                  <c:v>0.3725</c:v>
                </c:pt>
                <c:pt idx="7">
                  <c:v>0.36699999999999999</c:v>
                </c:pt>
                <c:pt idx="8">
                  <c:v>0.34420000000000001</c:v>
                </c:pt>
                <c:pt idx="9">
                  <c:v>0.37130000000000002</c:v>
                </c:pt>
                <c:pt idx="10">
                  <c:v>0.33139999999999997</c:v>
                </c:pt>
                <c:pt idx="11">
                  <c:v>0.37030000000000002</c:v>
                </c:pt>
                <c:pt idx="12">
                  <c:v>0.33579999999999999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3.65157898444412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357968"/>
        <c:axId val="554358360"/>
      </c:lineChart>
      <c:catAx>
        <c:axId val="55435796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4358360"/>
        <c:crosses val="autoZero"/>
        <c:auto val="0"/>
        <c:lblAlgn val="ctr"/>
        <c:lblOffset val="100"/>
        <c:noMultiLvlLbl val="0"/>
      </c:catAx>
      <c:valAx>
        <c:axId val="554358360"/>
        <c:scaling>
          <c:orientation val="minMax"/>
          <c:min val="0.300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54357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p&amp;l'!$J$19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p&amp;l'!$J$20:$J$32</c:f>
              <c:numCache>
                <c:formatCode>0.00%</c:formatCode>
                <c:ptCount val="13"/>
                <c:pt idx="0">
                  <c:v>0.24049999999999999</c:v>
                </c:pt>
                <c:pt idx="1">
                  <c:v>0.23649999999999999</c:v>
                </c:pt>
                <c:pt idx="2">
                  <c:v>0.23530000000000001</c:v>
                </c:pt>
                <c:pt idx="3">
                  <c:v>0.2331</c:v>
                </c:pt>
                <c:pt idx="4">
                  <c:v>0.24990000000000001</c:v>
                </c:pt>
                <c:pt idx="5">
                  <c:v>0.25080000000000002</c:v>
                </c:pt>
                <c:pt idx="6">
                  <c:v>0.2455</c:v>
                </c:pt>
                <c:pt idx="7">
                  <c:v>0.26269999999999999</c:v>
                </c:pt>
                <c:pt idx="8">
                  <c:v>0.25530000000000003</c:v>
                </c:pt>
                <c:pt idx="9">
                  <c:v>0.2326</c:v>
                </c:pt>
                <c:pt idx="10">
                  <c:v>0.25409999999999999</c:v>
                </c:pt>
                <c:pt idx="11">
                  <c:v>0.24979999999999999</c:v>
                </c:pt>
                <c:pt idx="12">
                  <c:v>0.22389999999999999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6.409766494153340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359144"/>
        <c:axId val="554359536"/>
      </c:lineChart>
      <c:dateAx>
        <c:axId val="5543591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4359536"/>
        <c:crosses val="autoZero"/>
        <c:auto val="1"/>
        <c:lblOffset val="100"/>
        <c:baseTimeUnit val="months"/>
      </c:dateAx>
      <c:valAx>
        <c:axId val="554359536"/>
        <c:scaling>
          <c:orientation val="minMax"/>
          <c:min val="0.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54359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p&amp;l'!$J$34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p&amp;l'!$J$35:$J$47</c:f>
              <c:numCache>
                <c:formatCode>#\ ##0\ "€"</c:formatCode>
                <c:ptCount val="13"/>
                <c:pt idx="0">
                  <c:v>44292</c:v>
                </c:pt>
                <c:pt idx="1">
                  <c:v>33700</c:v>
                </c:pt>
                <c:pt idx="2">
                  <c:v>25352</c:v>
                </c:pt>
                <c:pt idx="3">
                  <c:v>39621</c:v>
                </c:pt>
                <c:pt idx="4">
                  <c:v>36195</c:v>
                </c:pt>
                <c:pt idx="5">
                  <c:v>41457</c:v>
                </c:pt>
                <c:pt idx="6">
                  <c:v>37102</c:v>
                </c:pt>
                <c:pt idx="7">
                  <c:v>35971</c:v>
                </c:pt>
                <c:pt idx="8">
                  <c:v>24328</c:v>
                </c:pt>
                <c:pt idx="9">
                  <c:v>53492</c:v>
                </c:pt>
                <c:pt idx="10">
                  <c:v>28148</c:v>
                </c:pt>
                <c:pt idx="11">
                  <c:v>36647</c:v>
                </c:pt>
                <c:pt idx="12">
                  <c:v>30940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360320"/>
        <c:axId val="554360712"/>
      </c:lineChart>
      <c:catAx>
        <c:axId val="5543603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4360712"/>
        <c:crosses val="autoZero"/>
        <c:auto val="0"/>
        <c:lblAlgn val="ctr"/>
        <c:lblOffset val="100"/>
        <c:noMultiLvlLbl val="0"/>
      </c:catAx>
      <c:valAx>
        <c:axId val="554360712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554360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p&amp;l'!$AD$34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p&amp;l'!$AD$35:$AD$47</c:f>
              <c:numCache>
                <c:formatCode>0.00%</c:formatCode>
                <c:ptCount val="13"/>
                <c:pt idx="0">
                  <c:v>0.15099807127339424</c:v>
                </c:pt>
                <c:pt idx="1">
                  <c:v>0.12263832520445028</c:v>
                </c:pt>
                <c:pt idx="2">
                  <c:v>0.10038580746151013</c:v>
                </c:pt>
                <c:pt idx="3">
                  <c:v>0.13796310795250194</c:v>
                </c:pt>
                <c:pt idx="4">
                  <c:v>0.12286854725416718</c:v>
                </c:pt>
                <c:pt idx="5">
                  <c:v>0.13254520035276326</c:v>
                </c:pt>
                <c:pt idx="6">
                  <c:v>0.12506642742400476</c:v>
                </c:pt>
                <c:pt idx="7">
                  <c:v>0.11937502325126509</c:v>
                </c:pt>
                <c:pt idx="8">
                  <c:v>8.9362622782693607E-2</c:v>
                </c:pt>
                <c:pt idx="9">
                  <c:v>0.19000550174832981</c:v>
                </c:pt>
                <c:pt idx="10">
                  <c:v>9.0526956099282616E-2</c:v>
                </c:pt>
                <c:pt idx="11">
                  <c:v>0.12510825822724123</c:v>
                </c:pt>
                <c:pt idx="12">
                  <c:v>0.10102352107719938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361496"/>
        <c:axId val="554361888"/>
      </c:lineChart>
      <c:catAx>
        <c:axId val="554361496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554361888"/>
        <c:crosses val="autoZero"/>
        <c:auto val="0"/>
        <c:lblAlgn val="ctr"/>
        <c:lblOffset val="100"/>
        <c:noMultiLvlLbl val="0"/>
      </c:catAx>
      <c:valAx>
        <c:axId val="5543618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54361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p&amp;l'!$K$4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p&amp;l'!$K$5:$K$17</c:f>
              <c:numCache>
                <c:formatCode>0.00%</c:formatCode>
                <c:ptCount val="13"/>
                <c:pt idx="0">
                  <c:v>-3.6700000000000003E-2</c:v>
                </c:pt>
                <c:pt idx="1">
                  <c:v>1.5699999999999999E-2</c:v>
                </c:pt>
                <c:pt idx="2">
                  <c:v>2.86E-2</c:v>
                </c:pt>
                <c:pt idx="3">
                  <c:v>-5.96E-2</c:v>
                </c:pt>
                <c:pt idx="4">
                  <c:v>8.0000000000000002E-3</c:v>
                </c:pt>
                <c:pt idx="5">
                  <c:v>-1.38E-2</c:v>
                </c:pt>
                <c:pt idx="6">
                  <c:v>-0.10299999999999999</c:v>
                </c:pt>
                <c:pt idx="7">
                  <c:v>2.7675163272514881E-2</c:v>
                </c:pt>
                <c:pt idx="8">
                  <c:v>2.3999999999999998E-3</c:v>
                </c:pt>
                <c:pt idx="9">
                  <c:v>-2.2800000000000001E-2</c:v>
                </c:pt>
                <c:pt idx="10">
                  <c:v>-3.0499999999999999E-2</c:v>
                </c:pt>
                <c:pt idx="11">
                  <c:v>-4.65E-2</c:v>
                </c:pt>
                <c:pt idx="12">
                  <c:v>1.34E-2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362672"/>
        <c:axId val="554363064"/>
      </c:lineChart>
      <c:catAx>
        <c:axId val="5543626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txPr>
          <a:bodyPr rot="0" vert="horz"/>
          <a:lstStyle/>
          <a:p>
            <a:pPr>
              <a:defRPr/>
            </a:pPr>
            <a:endParaRPr lang="fr-FR"/>
          </a:p>
        </c:txPr>
        <c:crossAx val="554363064"/>
        <c:crosses val="autoZero"/>
        <c:auto val="0"/>
        <c:lblAlgn val="ctr"/>
        <c:lblOffset val="100"/>
        <c:noMultiLvlLbl val="0"/>
      </c:catAx>
      <c:valAx>
        <c:axId val="55436306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54362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p&amp;l'!$AE$4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p&amp;l'!$AE$5:$AE$17</c:f>
              <c:numCache>
                <c:formatCode>0.00%</c:formatCode>
                <c:ptCount val="13"/>
                <c:pt idx="0">
                  <c:v>0.7742</c:v>
                </c:pt>
                <c:pt idx="1">
                  <c:v>0.77939999999999998</c:v>
                </c:pt>
                <c:pt idx="2">
                  <c:v>0.7772</c:v>
                </c:pt>
                <c:pt idx="3">
                  <c:v>0.77249999999999996</c:v>
                </c:pt>
                <c:pt idx="4">
                  <c:v>0.78439999999999999</c:v>
                </c:pt>
                <c:pt idx="5">
                  <c:v>0.77690000000000003</c:v>
                </c:pt>
                <c:pt idx="6">
                  <c:v>0.77710000000000001</c:v>
                </c:pt>
                <c:pt idx="7">
                  <c:v>0.78320000000000001</c:v>
                </c:pt>
                <c:pt idx="8">
                  <c:v>0.77769999999999995</c:v>
                </c:pt>
                <c:pt idx="9">
                  <c:v>0.77329999999999999</c:v>
                </c:pt>
                <c:pt idx="10">
                  <c:v>0.78120000000000001</c:v>
                </c:pt>
                <c:pt idx="11">
                  <c:v>0.77680000000000005</c:v>
                </c:pt>
                <c:pt idx="12">
                  <c:v>0.77600000000000002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363848"/>
        <c:axId val="554364240"/>
      </c:lineChart>
      <c:catAx>
        <c:axId val="5543638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4364240"/>
        <c:crosses val="autoZero"/>
        <c:auto val="0"/>
        <c:lblAlgn val="ctr"/>
        <c:lblOffset val="100"/>
        <c:noMultiLvlLbl val="0"/>
      </c:catAx>
      <c:valAx>
        <c:axId val="554364240"/>
        <c:scaling>
          <c:orientation val="minMax"/>
          <c:min val="0.76900000000000313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5543638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p&amp;l'!$AE$19</c:f>
              <c:strCache>
                <c:ptCount val="1"/>
                <c:pt idx="0">
                  <c:v>CVTF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3.67534412037186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p&amp;l'!$AE$20:$AE$32</c:f>
              <c:numCache>
                <c:formatCode>0.00%</c:formatCode>
                <c:ptCount val="13"/>
                <c:pt idx="0">
                  <c:v>0.34370000000000001</c:v>
                </c:pt>
                <c:pt idx="1">
                  <c:v>0.36</c:v>
                </c:pt>
                <c:pt idx="2">
                  <c:v>0.34279999999999999</c:v>
                </c:pt>
                <c:pt idx="3">
                  <c:v>0.36</c:v>
                </c:pt>
                <c:pt idx="4">
                  <c:v>0.37209999999999999</c:v>
                </c:pt>
                <c:pt idx="5">
                  <c:v>0.35560000000000003</c:v>
                </c:pt>
                <c:pt idx="6">
                  <c:v>0.39350000000000002</c:v>
                </c:pt>
                <c:pt idx="7">
                  <c:v>0.41</c:v>
                </c:pt>
                <c:pt idx="8">
                  <c:v>0.38540000000000002</c:v>
                </c:pt>
                <c:pt idx="9">
                  <c:v>0.34289999999999998</c:v>
                </c:pt>
                <c:pt idx="10">
                  <c:v>0.3921</c:v>
                </c:pt>
                <c:pt idx="11">
                  <c:v>0.35220000000000001</c:v>
                </c:pt>
                <c:pt idx="12">
                  <c:v>0.36230000000000001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7.35068824074372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930880"/>
        <c:axId val="915931272"/>
      </c:lineChart>
      <c:catAx>
        <c:axId val="9159308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15931272"/>
        <c:crosses val="autoZero"/>
        <c:auto val="0"/>
        <c:lblAlgn val="ctr"/>
        <c:lblOffset val="100"/>
        <c:noMultiLvlLbl val="0"/>
      </c:catAx>
      <c:valAx>
        <c:axId val="915931272"/>
        <c:scaling>
          <c:orientation val="minMax"/>
          <c:min val="0.300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15930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p&amp;l'!$K$19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p&amp;l'!$K$20:$K$32</c:f>
              <c:numCache>
                <c:formatCode>0.00%</c:formatCode>
                <c:ptCount val="13"/>
                <c:pt idx="0">
                  <c:v>0.23319999999999999</c:v>
                </c:pt>
                <c:pt idx="1">
                  <c:v>0.25159999999999999</c:v>
                </c:pt>
                <c:pt idx="2">
                  <c:v>0.25009999999999999</c:v>
                </c:pt>
                <c:pt idx="3">
                  <c:v>0.2432</c:v>
                </c:pt>
                <c:pt idx="4">
                  <c:v>0.24690000000000001</c:v>
                </c:pt>
                <c:pt idx="5">
                  <c:v>0.25359999999999999</c:v>
                </c:pt>
                <c:pt idx="6">
                  <c:v>0.2225</c:v>
                </c:pt>
                <c:pt idx="7">
                  <c:v>0.22470000000000001</c:v>
                </c:pt>
                <c:pt idx="8">
                  <c:v>0.2286</c:v>
                </c:pt>
                <c:pt idx="9">
                  <c:v>0.23219999999999999</c:v>
                </c:pt>
                <c:pt idx="10">
                  <c:v>0.2356</c:v>
                </c:pt>
                <c:pt idx="11">
                  <c:v>0.2515</c:v>
                </c:pt>
                <c:pt idx="12">
                  <c:v>0.24410000000000001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932056"/>
        <c:axId val="915932448"/>
      </c:lineChart>
      <c:catAx>
        <c:axId val="915932056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15932448"/>
        <c:crosses val="autoZero"/>
        <c:auto val="0"/>
        <c:lblAlgn val="ctr"/>
        <c:lblOffset val="100"/>
        <c:noMultiLvlLbl val="0"/>
      </c:catAx>
      <c:valAx>
        <c:axId val="915932448"/>
        <c:scaling>
          <c:orientation val="minMax"/>
          <c:min val="0.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15932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p&amp;l'!$K$34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p&amp;l'!$K$35:$K$47</c:f>
              <c:numCache>
                <c:formatCode>#\ ##0\ "€"</c:formatCode>
                <c:ptCount val="13"/>
                <c:pt idx="0">
                  <c:v>28186</c:v>
                </c:pt>
                <c:pt idx="1">
                  <c:v>31257</c:v>
                </c:pt>
                <c:pt idx="2">
                  <c:v>22052</c:v>
                </c:pt>
                <c:pt idx="3">
                  <c:v>30941</c:v>
                </c:pt>
                <c:pt idx="4">
                  <c:v>37810</c:v>
                </c:pt>
                <c:pt idx="5">
                  <c:v>37721</c:v>
                </c:pt>
                <c:pt idx="6">
                  <c:v>45547</c:v>
                </c:pt>
                <c:pt idx="7">
                  <c:v>59061</c:v>
                </c:pt>
                <c:pt idx="8">
                  <c:v>42082</c:v>
                </c:pt>
                <c:pt idx="9">
                  <c:v>38876</c:v>
                </c:pt>
                <c:pt idx="10">
                  <c:v>48401</c:v>
                </c:pt>
                <c:pt idx="11">
                  <c:v>27643</c:v>
                </c:pt>
                <c:pt idx="12">
                  <c:v>40101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933232"/>
        <c:axId val="915933624"/>
      </c:lineChart>
      <c:catAx>
        <c:axId val="91593323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15933624"/>
        <c:crosses val="autoZero"/>
        <c:auto val="0"/>
        <c:lblAlgn val="ctr"/>
        <c:lblOffset val="100"/>
        <c:noMultiLvlLbl val="0"/>
      </c:catAx>
      <c:valAx>
        <c:axId val="915933624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915933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p&amp;l'!$AE$34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p&amp;l'!$AE$35:$AE$47</c:f>
              <c:numCache>
                <c:formatCode>0.00%</c:formatCode>
                <c:ptCount val="13"/>
                <c:pt idx="0">
                  <c:v>9.129416261185648E-2</c:v>
                </c:pt>
                <c:pt idx="1">
                  <c:v>0.10351175303977395</c:v>
                </c:pt>
                <c:pt idx="2">
                  <c:v>7.9428555271587695E-2</c:v>
                </c:pt>
                <c:pt idx="3">
                  <c:v>0.10094754512248581</c:v>
                </c:pt>
                <c:pt idx="4">
                  <c:v>0.11933782875977916</c:v>
                </c:pt>
                <c:pt idx="5">
                  <c:v>0.1137633954204028</c:v>
                </c:pt>
                <c:pt idx="6">
                  <c:v>0.14039190384392153</c:v>
                </c:pt>
                <c:pt idx="7">
                  <c:v>0.16914322502784765</c:v>
                </c:pt>
                <c:pt idx="8">
                  <c:v>0.13637300625934665</c:v>
                </c:pt>
                <c:pt idx="9">
                  <c:v>0.12856550089170077</c:v>
                </c:pt>
                <c:pt idx="10">
                  <c:v>0.14622202715613217</c:v>
                </c:pt>
                <c:pt idx="11">
                  <c:v>9.249193234327073E-2</c:v>
                </c:pt>
                <c:pt idx="12">
                  <c:v>0.12825666659768911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934408"/>
        <c:axId val="915934800"/>
      </c:lineChart>
      <c:catAx>
        <c:axId val="915934408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15934800"/>
        <c:crosses val="autoZero"/>
        <c:auto val="0"/>
        <c:lblAlgn val="ctr"/>
        <c:lblOffset val="100"/>
        <c:noMultiLvlLbl val="0"/>
      </c:catAx>
      <c:valAx>
        <c:axId val="91593480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15934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p&amp;l'!$L$4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p&amp;l'!$L$5:$L$17</c:f>
              <c:numCache>
                <c:formatCode>0.00%</c:formatCode>
                <c:ptCount val="13"/>
                <c:pt idx="0">
                  <c:v>-2.58E-2</c:v>
                </c:pt>
                <c:pt idx="1">
                  <c:v>-5.8599999999999999E-2</c:v>
                </c:pt>
                <c:pt idx="2">
                  <c:v>-4.7E-2</c:v>
                </c:pt>
                <c:pt idx="3">
                  <c:v>-9.35E-2</c:v>
                </c:pt>
                <c:pt idx="4">
                  <c:v>-5.3699999999999998E-2</c:v>
                </c:pt>
                <c:pt idx="5">
                  <c:v>-6.1000000000000004E-3</c:v>
                </c:pt>
                <c:pt idx="6">
                  <c:v>-7.3700000000000002E-2</c:v>
                </c:pt>
                <c:pt idx="7">
                  <c:v>3.0458639021783578E-2</c:v>
                </c:pt>
                <c:pt idx="8">
                  <c:v>-6.3E-3</c:v>
                </c:pt>
                <c:pt idx="9">
                  <c:v>-5.5999999999999999E-3</c:v>
                </c:pt>
                <c:pt idx="10">
                  <c:v>3.0200000000000001E-2</c:v>
                </c:pt>
                <c:pt idx="11">
                  <c:v>1.2999999999999999E-3</c:v>
                </c:pt>
                <c:pt idx="12">
                  <c:v>7.9000000000000008E-3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935584"/>
        <c:axId val="915935976"/>
      </c:lineChart>
      <c:catAx>
        <c:axId val="91593558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915935976"/>
        <c:crosses val="autoZero"/>
        <c:auto val="0"/>
        <c:lblAlgn val="ctr"/>
        <c:lblOffset val="100"/>
        <c:noMultiLvlLbl val="0"/>
      </c:catAx>
      <c:valAx>
        <c:axId val="91593597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15935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MARGE</a:t>
            </a:r>
          </a:p>
        </c:rich>
      </c:tx>
      <c:layout>
        <c:manualLayout>
          <c:xMode val="edge"/>
          <c:yMode val="edge"/>
          <c:x val="0.4006103186832346"/>
          <c:y val="2.684549431321085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p&amp;l'!$AF$4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p&amp;l'!$AF$5:$AF$17</c:f>
              <c:numCache>
                <c:formatCode>0.00%</c:formatCode>
                <c:ptCount val="13"/>
                <c:pt idx="0">
                  <c:v>0.7681</c:v>
                </c:pt>
                <c:pt idx="1">
                  <c:v>0.76859999999999995</c:v>
                </c:pt>
                <c:pt idx="2">
                  <c:v>0.7722</c:v>
                </c:pt>
                <c:pt idx="3">
                  <c:v>0.77059999999999995</c:v>
                </c:pt>
                <c:pt idx="4">
                  <c:v>0.76819999999999999</c:v>
                </c:pt>
                <c:pt idx="5">
                  <c:v>0.77129999999999999</c:v>
                </c:pt>
                <c:pt idx="6">
                  <c:v>0.76719999999999999</c:v>
                </c:pt>
                <c:pt idx="7">
                  <c:v>0.77380000000000004</c:v>
                </c:pt>
                <c:pt idx="8">
                  <c:v>0.7611</c:v>
                </c:pt>
                <c:pt idx="9">
                  <c:v>0.76100000000000001</c:v>
                </c:pt>
                <c:pt idx="10">
                  <c:v>0.77480000000000004</c:v>
                </c:pt>
                <c:pt idx="11">
                  <c:v>0.76270000000000004</c:v>
                </c:pt>
                <c:pt idx="12">
                  <c:v>0.77710000000000001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936760"/>
        <c:axId val="915937152"/>
      </c:lineChart>
      <c:catAx>
        <c:axId val="91593676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15937152"/>
        <c:crosses val="autoZero"/>
        <c:auto val="0"/>
        <c:lblAlgn val="ctr"/>
        <c:lblOffset val="100"/>
        <c:noMultiLvlLbl val="0"/>
      </c:catAx>
      <c:valAx>
        <c:axId val="915937152"/>
        <c:scaling>
          <c:orientation val="minMax"/>
          <c:min val="0.76000000000000312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915936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p&amp;l'!$AF$19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p&amp;l'!$AF$20:$AF$32</c:f>
              <c:numCache>
                <c:formatCode>0.00%</c:formatCode>
                <c:ptCount val="13"/>
                <c:pt idx="0">
                  <c:v>0.32379999999999998</c:v>
                </c:pt>
                <c:pt idx="1">
                  <c:v>0.31140000000000001</c:v>
                </c:pt>
                <c:pt idx="2">
                  <c:v>0.3</c:v>
                </c:pt>
                <c:pt idx="3">
                  <c:v>0.31659999999999999</c:v>
                </c:pt>
                <c:pt idx="4">
                  <c:v>0.30630000000000002</c:v>
                </c:pt>
                <c:pt idx="5">
                  <c:v>0.32040000000000002</c:v>
                </c:pt>
                <c:pt idx="6">
                  <c:v>0.34200000000000003</c:v>
                </c:pt>
                <c:pt idx="7">
                  <c:v>0.3508</c:v>
                </c:pt>
                <c:pt idx="8">
                  <c:v>0.31040000000000001</c:v>
                </c:pt>
                <c:pt idx="9">
                  <c:v>0.27960000000000002</c:v>
                </c:pt>
                <c:pt idx="10">
                  <c:v>0.3538</c:v>
                </c:pt>
                <c:pt idx="11">
                  <c:v>0.29370000000000002</c:v>
                </c:pt>
                <c:pt idx="12">
                  <c:v>0.28910000000000002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937936"/>
        <c:axId val="1223966816"/>
      </c:lineChart>
      <c:catAx>
        <c:axId val="91593793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223966816"/>
        <c:crosses val="autoZero"/>
        <c:auto val="0"/>
        <c:lblAlgn val="ctr"/>
        <c:lblOffset val="100"/>
        <c:noMultiLvlLbl val="0"/>
      </c:catAx>
      <c:valAx>
        <c:axId val="1223966816"/>
        <c:scaling>
          <c:orientation val="minMax"/>
          <c:min val="0.26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15937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p&amp;l'!$L$19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p&amp;l'!$L$20:$L$32</c:f>
              <c:numCache>
                <c:formatCode>0.00%</c:formatCode>
                <c:ptCount val="13"/>
                <c:pt idx="0">
                  <c:v>0.26519999999999999</c:v>
                </c:pt>
                <c:pt idx="1">
                  <c:v>0.27079999999999999</c:v>
                </c:pt>
                <c:pt idx="2">
                  <c:v>0.26840000000000003</c:v>
                </c:pt>
                <c:pt idx="3">
                  <c:v>0.27229999999999999</c:v>
                </c:pt>
                <c:pt idx="4">
                  <c:v>0.26790000000000003</c:v>
                </c:pt>
                <c:pt idx="5">
                  <c:v>0.27479999999999999</c:v>
                </c:pt>
                <c:pt idx="6">
                  <c:v>0.24490000000000001</c:v>
                </c:pt>
                <c:pt idx="7">
                  <c:v>0.25069999999999998</c:v>
                </c:pt>
                <c:pt idx="8">
                  <c:v>0.2545</c:v>
                </c:pt>
                <c:pt idx="9">
                  <c:v>0.26950000000000002</c:v>
                </c:pt>
                <c:pt idx="10">
                  <c:v>0.2477</c:v>
                </c:pt>
                <c:pt idx="11">
                  <c:v>0.26840000000000003</c:v>
                </c:pt>
                <c:pt idx="12">
                  <c:v>0.28360000000000002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967600"/>
        <c:axId val="1223967992"/>
      </c:lineChart>
      <c:catAx>
        <c:axId val="1223967600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223967992"/>
        <c:crosses val="autoZero"/>
        <c:auto val="0"/>
        <c:lblAlgn val="ctr"/>
        <c:lblOffset val="100"/>
        <c:noMultiLvlLbl val="0"/>
      </c:catAx>
      <c:valAx>
        <c:axId val="1223967992"/>
        <c:scaling>
          <c:orientation val="minMax"/>
          <c:min val="0.2200000000000000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23967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p&amp;l'!$L$34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p&amp;l'!$L$35:$L$47</c:f>
              <c:numCache>
                <c:formatCode>#\ ##0\ "€"</c:formatCode>
                <c:ptCount val="13"/>
                <c:pt idx="0">
                  <c:v>10405</c:v>
                </c:pt>
                <c:pt idx="1">
                  <c:v>6689</c:v>
                </c:pt>
                <c:pt idx="2">
                  <c:v>1848</c:v>
                </c:pt>
                <c:pt idx="3">
                  <c:v>8622</c:v>
                </c:pt>
                <c:pt idx="4">
                  <c:v>5722</c:v>
                </c:pt>
                <c:pt idx="5">
                  <c:v>11309</c:v>
                </c:pt>
                <c:pt idx="6">
                  <c:v>15398</c:v>
                </c:pt>
                <c:pt idx="7">
                  <c:v>19739</c:v>
                </c:pt>
                <c:pt idx="8">
                  <c:v>4825</c:v>
                </c:pt>
                <c:pt idx="9">
                  <c:v>4184</c:v>
                </c:pt>
                <c:pt idx="10">
                  <c:v>18347</c:v>
                </c:pt>
                <c:pt idx="11">
                  <c:v>588</c:v>
                </c:pt>
                <c:pt idx="12">
                  <c:v>10264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968776"/>
        <c:axId val="1223969168"/>
      </c:lineChart>
      <c:catAx>
        <c:axId val="12239687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223969168"/>
        <c:crosses val="autoZero"/>
        <c:auto val="0"/>
        <c:lblAlgn val="ctr"/>
        <c:lblOffset val="100"/>
        <c:noMultiLvlLbl val="0"/>
      </c:catAx>
      <c:valAx>
        <c:axId val="1223969168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223968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p&amp;l'!$AF$34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p&amp;l'!$AF$35:$AF$47</c:f>
              <c:numCache>
                <c:formatCode>0.00%</c:formatCode>
                <c:ptCount val="13"/>
                <c:pt idx="0">
                  <c:v>4.6376431769259756E-2</c:v>
                </c:pt>
                <c:pt idx="1">
                  <c:v>3.1234241918706079E-2</c:v>
                </c:pt>
                <c:pt idx="2">
                  <c:v>9.4539214436424532E-3</c:v>
                </c:pt>
                <c:pt idx="3">
                  <c:v>3.8559524913737486E-2</c:v>
                </c:pt>
                <c:pt idx="4">
                  <c:v>2.6067121060047133E-2</c:v>
                </c:pt>
                <c:pt idx="5">
                  <c:v>4.7705755590366633E-2</c:v>
                </c:pt>
                <c:pt idx="6">
                  <c:v>6.6743440261543427E-2</c:v>
                </c:pt>
                <c:pt idx="7">
                  <c:v>8.1308887309770719E-2</c:v>
                </c:pt>
                <c:pt idx="8">
                  <c:v>2.3296477099490589E-2</c:v>
                </c:pt>
                <c:pt idx="9">
                  <c:v>1.9085339658377894E-2</c:v>
                </c:pt>
                <c:pt idx="10">
                  <c:v>7.441613933433433E-2</c:v>
                </c:pt>
                <c:pt idx="11">
                  <c:v>2.6154810501280959E-3</c:v>
                </c:pt>
                <c:pt idx="12">
                  <c:v>4.5148587635260466E-2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969952"/>
        <c:axId val="1223970344"/>
      </c:lineChart>
      <c:catAx>
        <c:axId val="1223969952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223970344"/>
        <c:crosses val="autoZero"/>
        <c:auto val="0"/>
        <c:lblAlgn val="ctr"/>
        <c:lblOffset val="100"/>
        <c:noMultiLvlLbl val="0"/>
      </c:catAx>
      <c:valAx>
        <c:axId val="122397034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23969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p&amp;l'!$M$4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p&amp;l'!$M$5:$M$17</c:f>
              <c:numCache>
                <c:formatCode>0.00%</c:formatCode>
                <c:ptCount val="13"/>
                <c:pt idx="0">
                  <c:v>0.19439999999999999</c:v>
                </c:pt>
                <c:pt idx="1">
                  <c:v>0.23449999999999999</c:v>
                </c:pt>
                <c:pt idx="2">
                  <c:v>0.44890000000000002</c:v>
                </c:pt>
                <c:pt idx="3">
                  <c:v>0.1293</c:v>
                </c:pt>
                <c:pt idx="4">
                  <c:v>-9.1999999999999998E-2</c:v>
                </c:pt>
                <c:pt idx="5">
                  <c:v>-0.1057</c:v>
                </c:pt>
                <c:pt idx="6">
                  <c:v>-7.1499999999999994E-2</c:v>
                </c:pt>
                <c:pt idx="7">
                  <c:v>8.2099081228697274E-2</c:v>
                </c:pt>
                <c:pt idx="8">
                  <c:v>1.23E-2</c:v>
                </c:pt>
                <c:pt idx="9">
                  <c:v>0.1328</c:v>
                </c:pt>
                <c:pt idx="10">
                  <c:v>1.34E-2</c:v>
                </c:pt>
                <c:pt idx="11">
                  <c:v>-0.14380000000000001</c:v>
                </c:pt>
                <c:pt idx="12">
                  <c:v>5.1000000000000004E-3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971128"/>
        <c:axId val="1223971520"/>
      </c:lineChart>
      <c:catAx>
        <c:axId val="122397112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223971520"/>
        <c:crosses val="autoZero"/>
        <c:auto val="0"/>
        <c:lblAlgn val="ctr"/>
        <c:lblOffset val="100"/>
        <c:noMultiLvlLbl val="0"/>
      </c:catAx>
      <c:valAx>
        <c:axId val="122397152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23971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p&amp;l'!$AG$4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p&amp;l'!$AG$5:$AG$17</c:f>
              <c:numCache>
                <c:formatCode>0.00%</c:formatCode>
                <c:ptCount val="13"/>
                <c:pt idx="0">
                  <c:v>0.77549999999999997</c:v>
                </c:pt>
                <c:pt idx="1">
                  <c:v>0.77890000000000004</c:v>
                </c:pt>
                <c:pt idx="2">
                  <c:v>0.78129999999999999</c:v>
                </c:pt>
                <c:pt idx="3">
                  <c:v>0.77229999999999999</c:v>
                </c:pt>
                <c:pt idx="4">
                  <c:v>0.7802</c:v>
                </c:pt>
                <c:pt idx="5">
                  <c:v>0.76880000000000004</c:v>
                </c:pt>
                <c:pt idx="6">
                  <c:v>0.78439999999999999</c:v>
                </c:pt>
                <c:pt idx="7">
                  <c:v>0.76919999999999999</c:v>
                </c:pt>
                <c:pt idx="8">
                  <c:v>0.77529999999999999</c:v>
                </c:pt>
                <c:pt idx="9">
                  <c:v>0.76819999999999999</c:v>
                </c:pt>
                <c:pt idx="10">
                  <c:v>0.77480000000000004</c:v>
                </c:pt>
                <c:pt idx="11">
                  <c:v>0.77780000000000005</c:v>
                </c:pt>
                <c:pt idx="12">
                  <c:v>0.78239999999999998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972304"/>
        <c:axId val="1223972696"/>
      </c:lineChart>
      <c:catAx>
        <c:axId val="122397230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223972696"/>
        <c:crosses val="autoZero"/>
        <c:auto val="0"/>
        <c:lblAlgn val="ctr"/>
        <c:lblOffset val="100"/>
        <c:noMultiLvlLbl val="0"/>
      </c:catAx>
      <c:valAx>
        <c:axId val="1223972696"/>
        <c:scaling>
          <c:orientation val="minMax"/>
          <c:min val="0.76000000000000312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223972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p&amp;l'!$AG$19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p&amp;l'!$AG$20:$AG$32</c:f>
              <c:numCache>
                <c:formatCode>0.00%</c:formatCode>
                <c:ptCount val="13"/>
                <c:pt idx="0">
                  <c:v>0.40529999999999999</c:v>
                </c:pt>
                <c:pt idx="1">
                  <c:v>0.37</c:v>
                </c:pt>
                <c:pt idx="2">
                  <c:v>0.34689999999999999</c:v>
                </c:pt>
                <c:pt idx="3">
                  <c:v>0.32900000000000001</c:v>
                </c:pt>
                <c:pt idx="4">
                  <c:v>0.37019999999999997</c:v>
                </c:pt>
                <c:pt idx="5">
                  <c:v>0.32250000000000001</c:v>
                </c:pt>
                <c:pt idx="6">
                  <c:v>0.36730000000000002</c:v>
                </c:pt>
                <c:pt idx="7">
                  <c:v>0.35770000000000002</c:v>
                </c:pt>
                <c:pt idx="8">
                  <c:v>0.34310000000000002</c:v>
                </c:pt>
                <c:pt idx="9">
                  <c:v>0.2918</c:v>
                </c:pt>
                <c:pt idx="10">
                  <c:v>0.37869999999999998</c:v>
                </c:pt>
                <c:pt idx="11">
                  <c:v>0.2482</c:v>
                </c:pt>
                <c:pt idx="12">
                  <c:v>0.4153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973480"/>
        <c:axId val="1223973872"/>
      </c:lineChart>
      <c:catAx>
        <c:axId val="12239734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223973872"/>
        <c:crosses val="autoZero"/>
        <c:auto val="0"/>
        <c:lblAlgn val="ctr"/>
        <c:lblOffset val="100"/>
        <c:noMultiLvlLbl val="0"/>
      </c:catAx>
      <c:valAx>
        <c:axId val="1223973872"/>
        <c:scaling>
          <c:orientation val="minMax"/>
          <c:min val="0.2400000000000002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23973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p&amp;l'!$M$19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p&amp;l'!$M$20:$M$32</c:f>
              <c:numCache>
                <c:formatCode>0.00%</c:formatCode>
                <c:ptCount val="13"/>
                <c:pt idx="0">
                  <c:v>0.22450000000000001</c:v>
                </c:pt>
                <c:pt idx="1">
                  <c:v>0.2417</c:v>
                </c:pt>
                <c:pt idx="2">
                  <c:v>0.2429</c:v>
                </c:pt>
                <c:pt idx="3">
                  <c:v>0.26350000000000001</c:v>
                </c:pt>
                <c:pt idx="4">
                  <c:v>0.24640000000000001</c:v>
                </c:pt>
                <c:pt idx="5">
                  <c:v>0.27260000000000001</c:v>
                </c:pt>
                <c:pt idx="6">
                  <c:v>0.2505</c:v>
                </c:pt>
                <c:pt idx="7">
                  <c:v>0.25369999999999998</c:v>
                </c:pt>
                <c:pt idx="8">
                  <c:v>0.2586</c:v>
                </c:pt>
                <c:pt idx="9">
                  <c:v>0.28039999999999998</c:v>
                </c:pt>
                <c:pt idx="10">
                  <c:v>0.24329999999999999</c:v>
                </c:pt>
                <c:pt idx="11">
                  <c:v>0.31590000000000001</c:v>
                </c:pt>
                <c:pt idx="12">
                  <c:v>0.21809999999999999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054560"/>
        <c:axId val="901054952"/>
      </c:lineChart>
      <c:catAx>
        <c:axId val="901054560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01054952"/>
        <c:crosses val="autoZero"/>
        <c:auto val="0"/>
        <c:lblAlgn val="ctr"/>
        <c:lblOffset val="100"/>
        <c:noMultiLvlLbl val="0"/>
      </c:catAx>
      <c:valAx>
        <c:axId val="901054952"/>
        <c:scaling>
          <c:orientation val="minMax"/>
          <c:min val="0.2200000000000000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010545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p&amp;l'!$M$34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p&amp;l'!$M$35:$M$47</c:f>
              <c:numCache>
                <c:formatCode>#\ ##0\ "€"</c:formatCode>
                <c:ptCount val="13"/>
                <c:pt idx="0">
                  <c:v>75954</c:v>
                </c:pt>
                <c:pt idx="1">
                  <c:v>17399</c:v>
                </c:pt>
                <c:pt idx="2">
                  <c:v>6152</c:v>
                </c:pt>
                <c:pt idx="3">
                  <c:v>-2873</c:v>
                </c:pt>
                <c:pt idx="4">
                  <c:v>19004</c:v>
                </c:pt>
                <c:pt idx="5">
                  <c:v>113</c:v>
                </c:pt>
                <c:pt idx="6">
                  <c:v>13751</c:v>
                </c:pt>
                <c:pt idx="7">
                  <c:v>13825</c:v>
                </c:pt>
                <c:pt idx="8">
                  <c:v>4143</c:v>
                </c:pt>
                <c:pt idx="9">
                  <c:v>-6317</c:v>
                </c:pt>
                <c:pt idx="10">
                  <c:v>25286</c:v>
                </c:pt>
                <c:pt idx="11">
                  <c:v>-30832</c:v>
                </c:pt>
                <c:pt idx="12">
                  <c:v>115360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055736"/>
        <c:axId val="901056128"/>
      </c:lineChart>
      <c:catAx>
        <c:axId val="90105573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1056128"/>
        <c:crosses val="autoZero"/>
        <c:auto val="0"/>
        <c:lblAlgn val="ctr"/>
        <c:lblOffset val="100"/>
        <c:noMultiLvlLbl val="0"/>
      </c:catAx>
      <c:valAx>
        <c:axId val="901056128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9010557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p&amp;l'!$AG$34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p&amp;l'!$AG$35:$AG$47</c:f>
              <c:numCache>
                <c:formatCode>0.00%</c:formatCode>
                <c:ptCount val="13"/>
                <c:pt idx="0">
                  <c:v>0.18672092981978533</c:v>
                </c:pt>
                <c:pt idx="1">
                  <c:v>5.4960324893574587E-2</c:v>
                </c:pt>
                <c:pt idx="2">
                  <c:v>2.1136884000010993E-2</c:v>
                </c:pt>
                <c:pt idx="3">
                  <c:v>-1.1013869847187061E-2</c:v>
                </c:pt>
                <c:pt idx="4">
                  <c:v>5.9387988095027155E-2</c:v>
                </c:pt>
                <c:pt idx="5">
                  <c:v>3.8252090688327417E-4</c:v>
                </c:pt>
                <c:pt idx="6">
                  <c:v>4.3524743979960707E-2</c:v>
                </c:pt>
                <c:pt idx="7">
                  <c:v>4.1482012949109172E-2</c:v>
                </c:pt>
                <c:pt idx="8">
                  <c:v>1.3514915338499208E-2</c:v>
                </c:pt>
                <c:pt idx="9">
                  <c:v>-2.3225932361981724E-2</c:v>
                </c:pt>
                <c:pt idx="10">
                  <c:v>7.2940918346527522E-2</c:v>
                </c:pt>
                <c:pt idx="11">
                  <c:v>-0.11971449924611548</c:v>
                </c:pt>
                <c:pt idx="12">
                  <c:v>0.28370495953207964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056912"/>
        <c:axId val="901057304"/>
      </c:lineChart>
      <c:catAx>
        <c:axId val="901056912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01057304"/>
        <c:crosses val="autoZero"/>
        <c:auto val="0"/>
        <c:lblAlgn val="ctr"/>
        <c:lblOffset val="100"/>
        <c:noMultiLvlLbl val="0"/>
      </c:catAx>
      <c:valAx>
        <c:axId val="90105730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010569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p&amp;l'!$N$4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p&amp;l'!$N$5:$N$17</c:f>
              <c:numCache>
                <c:formatCode>0.00%</c:formatCode>
                <c:ptCount val="13"/>
                <c:pt idx="0">
                  <c:v>-0.1027</c:v>
                </c:pt>
                <c:pt idx="1">
                  <c:v>-0.109</c:v>
                </c:pt>
                <c:pt idx="2">
                  <c:v>3.1E-2</c:v>
                </c:pt>
                <c:pt idx="3">
                  <c:v>-9.1700000000000004E-2</c:v>
                </c:pt>
                <c:pt idx="4">
                  <c:v>2.7E-2</c:v>
                </c:pt>
                <c:pt idx="5">
                  <c:v>6.8699999999999997E-2</c:v>
                </c:pt>
                <c:pt idx="6">
                  <c:v>-6.9000000000000006E-2</c:v>
                </c:pt>
                <c:pt idx="7">
                  <c:v>6.3108296295454461E-2</c:v>
                </c:pt>
                <c:pt idx="8">
                  <c:v>0.1394</c:v>
                </c:pt>
                <c:pt idx="9">
                  <c:v>0.13420000000000001</c:v>
                </c:pt>
                <c:pt idx="10">
                  <c:v>0.1142</c:v>
                </c:pt>
                <c:pt idx="11">
                  <c:v>6.7799999999999999E-2</c:v>
                </c:pt>
                <c:pt idx="12">
                  <c:v>7.1999999999999995E-2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058088"/>
        <c:axId val="901058480"/>
      </c:lineChart>
      <c:catAx>
        <c:axId val="90105808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901058480"/>
        <c:crosses val="autoZero"/>
        <c:auto val="0"/>
        <c:lblAlgn val="ctr"/>
        <c:lblOffset val="100"/>
        <c:noMultiLvlLbl val="0"/>
      </c:catAx>
      <c:valAx>
        <c:axId val="90105848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010580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p&amp;l'!$AH$4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p&amp;l'!$AH$5:$AH$17</c:f>
              <c:numCache>
                <c:formatCode>0.00%</c:formatCode>
                <c:ptCount val="13"/>
                <c:pt idx="0">
                  <c:v>0.79179999999999995</c:v>
                </c:pt>
                <c:pt idx="1">
                  <c:v>0.78290000000000004</c:v>
                </c:pt>
                <c:pt idx="2">
                  <c:v>0.78290000000000004</c:v>
                </c:pt>
                <c:pt idx="3">
                  <c:v>0.78559999999999997</c:v>
                </c:pt>
                <c:pt idx="4">
                  <c:v>0.78539999999999999</c:v>
                </c:pt>
                <c:pt idx="5">
                  <c:v>0.78029999999999999</c:v>
                </c:pt>
                <c:pt idx="6">
                  <c:v>0.78920000000000001</c:v>
                </c:pt>
                <c:pt idx="7">
                  <c:v>0.79430000000000001</c:v>
                </c:pt>
                <c:pt idx="8">
                  <c:v>0.78</c:v>
                </c:pt>
                <c:pt idx="9">
                  <c:v>0.77559999999999996</c:v>
                </c:pt>
                <c:pt idx="10">
                  <c:v>0.7944</c:v>
                </c:pt>
                <c:pt idx="11">
                  <c:v>0.78659999999999997</c:v>
                </c:pt>
                <c:pt idx="12">
                  <c:v>0.79900000000000004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059264"/>
        <c:axId val="901059656"/>
      </c:lineChart>
      <c:catAx>
        <c:axId val="90105926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1059656"/>
        <c:crosses val="autoZero"/>
        <c:auto val="0"/>
        <c:lblAlgn val="ctr"/>
        <c:lblOffset val="100"/>
        <c:noMultiLvlLbl val="0"/>
      </c:catAx>
      <c:valAx>
        <c:axId val="901059656"/>
        <c:scaling>
          <c:orientation val="minMax"/>
          <c:min val="0.77000000000000302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9010592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p&amp;l'!$AH$19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p&amp;l'!$AH$20:$AH$32</c:f>
              <c:numCache>
                <c:formatCode>0.00%</c:formatCode>
                <c:ptCount val="13"/>
                <c:pt idx="0">
                  <c:v>0.36480000000000001</c:v>
                </c:pt>
                <c:pt idx="1">
                  <c:v>0.33050000000000002</c:v>
                </c:pt>
                <c:pt idx="2">
                  <c:v>0.28639999999999999</c:v>
                </c:pt>
                <c:pt idx="3">
                  <c:v>0.31040000000000001</c:v>
                </c:pt>
                <c:pt idx="4">
                  <c:v>0.32350000000000001</c:v>
                </c:pt>
                <c:pt idx="5">
                  <c:v>0.31850000000000001</c:v>
                </c:pt>
                <c:pt idx="6">
                  <c:v>0.33860000000000001</c:v>
                </c:pt>
                <c:pt idx="7">
                  <c:v>0.39029999999999998</c:v>
                </c:pt>
                <c:pt idx="8">
                  <c:v>0.33119999999999999</c:v>
                </c:pt>
                <c:pt idx="9">
                  <c:v>0.2671</c:v>
                </c:pt>
                <c:pt idx="10">
                  <c:v>0.35049999999999998</c:v>
                </c:pt>
                <c:pt idx="11">
                  <c:v>0.2757</c:v>
                </c:pt>
                <c:pt idx="12">
                  <c:v>0.27539999999999998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6.87022983353126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060440"/>
        <c:axId val="901060832"/>
      </c:lineChart>
      <c:catAx>
        <c:axId val="90106044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1060832"/>
        <c:crosses val="autoZero"/>
        <c:auto val="0"/>
        <c:lblAlgn val="ctr"/>
        <c:lblOffset val="100"/>
        <c:noMultiLvlLbl val="0"/>
      </c:catAx>
      <c:valAx>
        <c:axId val="901060832"/>
        <c:scaling>
          <c:orientation val="minMax"/>
          <c:min val="0.2400000000000002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01060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p&amp;l'!$N$19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p&amp;l'!$N$20:$N$32</c:f>
              <c:numCache>
                <c:formatCode>0.00%</c:formatCode>
                <c:ptCount val="13"/>
                <c:pt idx="0">
                  <c:v>0.2621</c:v>
                </c:pt>
                <c:pt idx="1">
                  <c:v>0.26150000000000001</c:v>
                </c:pt>
                <c:pt idx="2">
                  <c:v>0.28360000000000002</c:v>
                </c:pt>
                <c:pt idx="3">
                  <c:v>0.28100000000000003</c:v>
                </c:pt>
                <c:pt idx="4">
                  <c:v>0.26540000000000002</c:v>
                </c:pt>
                <c:pt idx="5">
                  <c:v>0.27079999999999999</c:v>
                </c:pt>
                <c:pt idx="6">
                  <c:v>0.2596</c:v>
                </c:pt>
                <c:pt idx="7">
                  <c:v>0.23139999999999999</c:v>
                </c:pt>
                <c:pt idx="8">
                  <c:v>0.25590000000000002</c:v>
                </c:pt>
                <c:pt idx="9">
                  <c:v>0.2944</c:v>
                </c:pt>
                <c:pt idx="10">
                  <c:v>0.28639999999999999</c:v>
                </c:pt>
                <c:pt idx="11">
                  <c:v>0.28999999999999998</c:v>
                </c:pt>
                <c:pt idx="12">
                  <c:v>0.27779999999999999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061616"/>
        <c:axId val="901062008"/>
      </c:lineChart>
      <c:catAx>
        <c:axId val="901061616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01062008"/>
        <c:crosses val="autoZero"/>
        <c:auto val="0"/>
        <c:lblAlgn val="ctr"/>
        <c:lblOffset val="100"/>
        <c:noMultiLvlLbl val="0"/>
      </c:catAx>
      <c:valAx>
        <c:axId val="901062008"/>
        <c:scaling>
          <c:orientation val="minMax"/>
          <c:max val="0.32000000000000006"/>
          <c:min val="0.2200000000000000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01061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p&amp;l'!$N$34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p&amp;l'!$N$35:$N$47</c:f>
              <c:numCache>
                <c:formatCode>#\ ##0\ "€"</c:formatCode>
                <c:ptCount val="13"/>
                <c:pt idx="0">
                  <c:v>13416</c:v>
                </c:pt>
                <c:pt idx="1">
                  <c:v>7165</c:v>
                </c:pt>
                <c:pt idx="2">
                  <c:v>-5666</c:v>
                </c:pt>
                <c:pt idx="3">
                  <c:v>382</c:v>
                </c:pt>
                <c:pt idx="4">
                  <c:v>7722</c:v>
                </c:pt>
                <c:pt idx="5">
                  <c:v>5487</c:v>
                </c:pt>
                <c:pt idx="6">
                  <c:v>7896</c:v>
                </c:pt>
                <c:pt idx="7">
                  <c:v>32223</c:v>
                </c:pt>
                <c:pt idx="8">
                  <c:v>12241</c:v>
                </c:pt>
                <c:pt idx="9">
                  <c:v>-2305</c:v>
                </c:pt>
                <c:pt idx="10">
                  <c:v>15080</c:v>
                </c:pt>
                <c:pt idx="11">
                  <c:v>-4483</c:v>
                </c:pt>
                <c:pt idx="12">
                  <c:v>17715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063144"/>
        <c:axId val="901063536"/>
      </c:lineChart>
      <c:catAx>
        <c:axId val="9010631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1063536"/>
        <c:crosses val="autoZero"/>
        <c:auto val="0"/>
        <c:lblAlgn val="ctr"/>
        <c:lblOffset val="100"/>
        <c:noMultiLvlLbl val="0"/>
      </c:catAx>
      <c:valAx>
        <c:axId val="901063536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901063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p&amp;l'!$AH$34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p&amp;l'!$AH$35:$AH$47</c:f>
              <c:numCache>
                <c:formatCode>0.00%</c:formatCode>
                <c:ptCount val="13"/>
                <c:pt idx="0">
                  <c:v>7.0009125816877502E-2</c:v>
                </c:pt>
                <c:pt idx="1">
                  <c:v>3.3366701587221159E-2</c:v>
                </c:pt>
                <c:pt idx="2">
                  <c:v>-2.9827388596861938E-2</c:v>
                </c:pt>
                <c:pt idx="3">
                  <c:v>1.9540757416126671E-3</c:v>
                </c:pt>
                <c:pt idx="4">
                  <c:v>3.5708687032918858E-2</c:v>
                </c:pt>
                <c:pt idx="5">
                  <c:v>2.5203061021309609E-2</c:v>
                </c:pt>
                <c:pt idx="6">
                  <c:v>3.7142295492644146E-2</c:v>
                </c:pt>
                <c:pt idx="7">
                  <c:v>0.12270222257694999</c:v>
                </c:pt>
                <c:pt idx="8">
                  <c:v>5.0278015946768805E-2</c:v>
                </c:pt>
                <c:pt idx="9">
                  <c:v>-1.0604013340722866E-2</c:v>
                </c:pt>
                <c:pt idx="10">
                  <c:v>6.3643671071613395E-2</c:v>
                </c:pt>
                <c:pt idx="11">
                  <c:v>-2.161121202985249E-2</c:v>
                </c:pt>
                <c:pt idx="12">
                  <c:v>8.6339266284382488E-2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3.970587775522490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064320"/>
        <c:axId val="901064712"/>
      </c:lineChart>
      <c:catAx>
        <c:axId val="901064320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01064712"/>
        <c:crosses val="autoZero"/>
        <c:auto val="0"/>
        <c:lblAlgn val="ctr"/>
        <c:lblOffset val="100"/>
        <c:noMultiLvlLbl val="0"/>
      </c:catAx>
      <c:valAx>
        <c:axId val="901064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01064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p&amp;l'!$O$4</c:f>
              <c:strCache>
                <c:ptCount val="1"/>
                <c:pt idx="0">
                  <c:v>CVP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4.941969882637943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p&amp;l'!$O$5:$O$17</c:f>
              <c:numCache>
                <c:formatCode>0.00%</c:formatCode>
                <c:ptCount val="13"/>
                <c:pt idx="0">
                  <c:v>-4.0099999999999997E-2</c:v>
                </c:pt>
                <c:pt idx="1">
                  <c:v>-2.46E-2</c:v>
                </c:pt>
                <c:pt idx="2">
                  <c:v>-7.0000000000000001E-3</c:v>
                </c:pt>
                <c:pt idx="3">
                  <c:v>-9.3799999999999994E-2</c:v>
                </c:pt>
                <c:pt idx="4">
                  <c:v>-8.2000000000000007E-3</c:v>
                </c:pt>
                <c:pt idx="5">
                  <c:v>-1.1999999999999999E-3</c:v>
                </c:pt>
                <c:pt idx="6">
                  <c:v>-0.12709999999999999</c:v>
                </c:pt>
                <c:pt idx="7">
                  <c:v>-6.4084889896412771E-4</c:v>
                </c:pt>
                <c:pt idx="8">
                  <c:v>-4.7899999999999998E-2</c:v>
                </c:pt>
                <c:pt idx="9">
                  <c:v>-1.67E-2</c:v>
                </c:pt>
                <c:pt idx="10">
                  <c:v>-1.1299999999999999E-2</c:v>
                </c:pt>
                <c:pt idx="11">
                  <c:v>-4.6199999999999998E-2</c:v>
                </c:pt>
                <c:pt idx="12">
                  <c:v>2.06E-2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065496"/>
        <c:axId val="901065888"/>
      </c:lineChart>
      <c:catAx>
        <c:axId val="9010654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901065888"/>
        <c:crosses val="autoZero"/>
        <c:auto val="0"/>
        <c:lblAlgn val="ctr"/>
        <c:lblOffset val="100"/>
        <c:noMultiLvlLbl val="0"/>
      </c:catAx>
      <c:valAx>
        <c:axId val="901065888"/>
        <c:scaling>
          <c:orientation val="minMax"/>
          <c:min val="-0.300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01065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p&amp;l'!$AI$4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p&amp;l'!$AI$5:$AI$17</c:f>
              <c:numCache>
                <c:formatCode>0.00%</c:formatCode>
                <c:ptCount val="13"/>
                <c:pt idx="0">
                  <c:v>0.78439999999999999</c:v>
                </c:pt>
                <c:pt idx="1">
                  <c:v>0.77849999999999997</c:v>
                </c:pt>
                <c:pt idx="2">
                  <c:v>0.77869999999999995</c:v>
                </c:pt>
                <c:pt idx="3">
                  <c:v>0.7833</c:v>
                </c:pt>
                <c:pt idx="4">
                  <c:v>0.77590000000000003</c:v>
                </c:pt>
                <c:pt idx="5">
                  <c:v>0.77849999999999997</c:v>
                </c:pt>
                <c:pt idx="6">
                  <c:v>0.78069999999999995</c:v>
                </c:pt>
                <c:pt idx="7">
                  <c:v>0.78139999999999998</c:v>
                </c:pt>
                <c:pt idx="8">
                  <c:v>0.77459999999999996</c:v>
                </c:pt>
                <c:pt idx="9">
                  <c:v>0.77359999999999995</c:v>
                </c:pt>
                <c:pt idx="10">
                  <c:v>0.78110000000000002</c:v>
                </c:pt>
                <c:pt idx="11">
                  <c:v>0.77729999999999999</c:v>
                </c:pt>
                <c:pt idx="12">
                  <c:v>0.78959999999999997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066672"/>
        <c:axId val="901067064"/>
      </c:lineChart>
      <c:catAx>
        <c:axId val="9010666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1067064"/>
        <c:crosses val="autoZero"/>
        <c:auto val="0"/>
        <c:lblAlgn val="ctr"/>
        <c:lblOffset val="100"/>
        <c:noMultiLvlLbl val="0"/>
      </c:catAx>
      <c:valAx>
        <c:axId val="901067064"/>
        <c:scaling>
          <c:orientation val="minMax"/>
          <c:min val="0.76000000000000312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901066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p&amp;l'!$AI$19</c:f>
              <c:strCache>
                <c:ptCount val="1"/>
                <c:pt idx="0">
                  <c:v>CVP</c:v>
                </c:pt>
              </c:strCache>
            </c:strRef>
          </c:tx>
          <c:dLbls>
            <c:dLbl>
              <c:idx val="12"/>
              <c:layout>
                <c:manualLayout>
                  <c:x val="-4.3470388279561829E-3"/>
                  <c:y val="-5.951926030285249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p&amp;l'!$AI$20:$AI$32</c:f>
              <c:numCache>
                <c:formatCode>0.00%</c:formatCode>
                <c:ptCount val="13"/>
                <c:pt idx="0">
                  <c:v>0.37719999999999998</c:v>
                </c:pt>
                <c:pt idx="1">
                  <c:v>0.39200000000000002</c:v>
                </c:pt>
                <c:pt idx="2">
                  <c:v>0.38500000000000001</c:v>
                </c:pt>
                <c:pt idx="3">
                  <c:v>0.41360000000000002</c:v>
                </c:pt>
                <c:pt idx="4">
                  <c:v>0.3906</c:v>
                </c:pt>
                <c:pt idx="5">
                  <c:v>0.38800000000000001</c:v>
                </c:pt>
                <c:pt idx="6">
                  <c:v>0.40289999999999998</c:v>
                </c:pt>
                <c:pt idx="7">
                  <c:v>0.38340000000000002</c:v>
                </c:pt>
                <c:pt idx="8">
                  <c:v>0.36020000000000002</c:v>
                </c:pt>
                <c:pt idx="9">
                  <c:v>0.379</c:v>
                </c:pt>
                <c:pt idx="10">
                  <c:v>0.3785</c:v>
                </c:pt>
                <c:pt idx="11">
                  <c:v>0.3705</c:v>
                </c:pt>
                <c:pt idx="12">
                  <c:v>0.3614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067848"/>
        <c:axId val="901068240"/>
      </c:lineChart>
      <c:catAx>
        <c:axId val="9010678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1068240"/>
        <c:crosses val="autoZero"/>
        <c:auto val="0"/>
        <c:lblAlgn val="ctr"/>
        <c:lblOffset val="100"/>
        <c:noMultiLvlLbl val="0"/>
      </c:catAx>
      <c:valAx>
        <c:axId val="901068240"/>
        <c:scaling>
          <c:orientation val="minMax"/>
          <c:min val="0.300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010678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p&amp;l'!$O$19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p&amp;l'!$O$20:$O$32</c:f>
              <c:numCache>
                <c:formatCode>0.00%</c:formatCode>
                <c:ptCount val="13"/>
                <c:pt idx="0">
                  <c:v>0.22450000000000001</c:v>
                </c:pt>
                <c:pt idx="1">
                  <c:v>0.2346</c:v>
                </c:pt>
                <c:pt idx="2">
                  <c:v>0.2417</c:v>
                </c:pt>
                <c:pt idx="3">
                  <c:v>0.23980000000000001</c:v>
                </c:pt>
                <c:pt idx="4">
                  <c:v>0.23830000000000001</c:v>
                </c:pt>
                <c:pt idx="5">
                  <c:v>0.24049999999999999</c:v>
                </c:pt>
                <c:pt idx="6">
                  <c:v>0.22359999999999999</c:v>
                </c:pt>
                <c:pt idx="7">
                  <c:v>0.25540000000000002</c:v>
                </c:pt>
                <c:pt idx="8">
                  <c:v>0.25940000000000002</c:v>
                </c:pt>
                <c:pt idx="9">
                  <c:v>0.24859999999999999</c:v>
                </c:pt>
                <c:pt idx="10">
                  <c:v>0.24759999999999999</c:v>
                </c:pt>
                <c:pt idx="11">
                  <c:v>0.24179999999999999</c:v>
                </c:pt>
                <c:pt idx="12">
                  <c:v>0.22939999999999999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069024"/>
        <c:axId val="901069416"/>
      </c:lineChart>
      <c:catAx>
        <c:axId val="901069024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01069416"/>
        <c:crosses val="autoZero"/>
        <c:auto val="0"/>
        <c:lblAlgn val="ctr"/>
        <c:lblOffset val="100"/>
        <c:noMultiLvlLbl val="0"/>
      </c:catAx>
      <c:valAx>
        <c:axId val="901069416"/>
        <c:scaling>
          <c:orientation val="minMax"/>
          <c:min val="0.2100000000000000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010690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layout>
        <c:manualLayout>
          <c:xMode val="edge"/>
          <c:yMode val="edge"/>
          <c:x val="0.45590260072589484"/>
          <c:y val="2.782612988423469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p&amp;l'!$O$34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p&amp;l'!$O$35:$O$47</c:f>
              <c:numCache>
                <c:formatCode>#\ ##0\ "€"</c:formatCode>
                <c:ptCount val="13"/>
                <c:pt idx="0">
                  <c:v>42898</c:v>
                </c:pt>
                <c:pt idx="1">
                  <c:v>21029</c:v>
                </c:pt>
                <c:pt idx="2">
                  <c:v>13258</c:v>
                </c:pt>
                <c:pt idx="3">
                  <c:v>30095</c:v>
                </c:pt>
                <c:pt idx="4">
                  <c:v>23907</c:v>
                </c:pt>
                <c:pt idx="5">
                  <c:v>27277</c:v>
                </c:pt>
                <c:pt idx="6">
                  <c:v>26695</c:v>
                </c:pt>
                <c:pt idx="7">
                  <c:v>25105</c:v>
                </c:pt>
                <c:pt idx="8">
                  <c:v>11340</c:v>
                </c:pt>
                <c:pt idx="9">
                  <c:v>36841</c:v>
                </c:pt>
                <c:pt idx="10">
                  <c:v>26296</c:v>
                </c:pt>
                <c:pt idx="11">
                  <c:v>18507</c:v>
                </c:pt>
                <c:pt idx="12">
                  <c:v>35554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070200"/>
        <c:axId val="1223991392"/>
      </c:lineChart>
      <c:catAx>
        <c:axId val="9010702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223991392"/>
        <c:crosses val="autoZero"/>
        <c:auto val="0"/>
        <c:lblAlgn val="ctr"/>
        <c:lblOffset val="100"/>
        <c:noMultiLvlLbl val="0"/>
      </c:catAx>
      <c:valAx>
        <c:axId val="1223991392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901070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p&amp;l'!$AI$34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p&amp;l'!$AI$35:$AI$47</c:f>
              <c:numCache>
                <c:formatCode>0.00%</c:formatCode>
                <c:ptCount val="13"/>
                <c:pt idx="0">
                  <c:v>0.12170151875540465</c:v>
                </c:pt>
                <c:pt idx="1">
                  <c:v>6.410533308876834E-2</c:v>
                </c:pt>
                <c:pt idx="2">
                  <c:v>4.3605823354118639E-2</c:v>
                </c:pt>
                <c:pt idx="3">
                  <c:v>8.9174619045553349E-2</c:v>
                </c:pt>
                <c:pt idx="4">
                  <c:v>7.0097192233171277E-2</c:v>
                </c:pt>
                <c:pt idx="5">
                  <c:v>7.3814835794260833E-2</c:v>
                </c:pt>
                <c:pt idx="6">
                  <c:v>7.8765753187519758E-2</c:v>
                </c:pt>
                <c:pt idx="7">
                  <c:v>7.0959488166851728E-2</c:v>
                </c:pt>
                <c:pt idx="8">
                  <c:v>3.4960047355757973E-2</c:v>
                </c:pt>
                <c:pt idx="9">
                  <c:v>0.11067510854893639</c:v>
                </c:pt>
                <c:pt idx="10">
                  <c:v>7.0965343215370708E-2</c:v>
                </c:pt>
                <c:pt idx="11">
                  <c:v>5.4304480264868053E-2</c:v>
                </c:pt>
                <c:pt idx="12">
                  <c:v>9.8787254060262009E-2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992176"/>
        <c:axId val="1223992568"/>
      </c:lineChart>
      <c:catAx>
        <c:axId val="1223992176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223992568"/>
        <c:crosses val="autoZero"/>
        <c:auto val="0"/>
        <c:lblAlgn val="ctr"/>
        <c:lblOffset val="100"/>
        <c:noMultiLvlLbl val="0"/>
      </c:catAx>
      <c:valAx>
        <c:axId val="122399256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23992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p&amp;l'!$P$4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p&amp;l'!$P$5:$P$17</c:f>
              <c:numCache>
                <c:formatCode>0.00%</c:formatCode>
                <c:ptCount val="13"/>
                <c:pt idx="0">
                  <c:v>2.01E-2</c:v>
                </c:pt>
                <c:pt idx="1">
                  <c:v>4.4900000000000002E-2</c:v>
                </c:pt>
                <c:pt idx="2">
                  <c:v>3.1600000000000003E-2</c:v>
                </c:pt>
                <c:pt idx="3">
                  <c:v>-1.7000000000000001E-2</c:v>
                </c:pt>
                <c:pt idx="4">
                  <c:v>2.8899999999999999E-2</c:v>
                </c:pt>
                <c:pt idx="5">
                  <c:v>2.47E-2</c:v>
                </c:pt>
                <c:pt idx="6">
                  <c:v>-7.2900000000000006E-2</c:v>
                </c:pt>
                <c:pt idx="7">
                  <c:v>6.0665831823947733E-2</c:v>
                </c:pt>
                <c:pt idx="8">
                  <c:v>1.46E-2</c:v>
                </c:pt>
                <c:pt idx="9">
                  <c:v>1.54E-2</c:v>
                </c:pt>
                <c:pt idx="10">
                  <c:v>2.9999999999999997E-4</c:v>
                </c:pt>
                <c:pt idx="11">
                  <c:v>-2.4400000000000002E-2</c:v>
                </c:pt>
                <c:pt idx="12">
                  <c:v>3.2099999999999997E-2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993352"/>
        <c:axId val="1223993744"/>
      </c:lineChart>
      <c:catAx>
        <c:axId val="12239933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223993744"/>
        <c:crosses val="autoZero"/>
        <c:auto val="0"/>
        <c:lblAlgn val="ctr"/>
        <c:lblOffset val="100"/>
        <c:noMultiLvlLbl val="0"/>
      </c:catAx>
      <c:valAx>
        <c:axId val="122399374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23993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p&amp;l'!$AJ$4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p&amp;l'!$AJ$5:$AJ$17</c:f>
              <c:numCache>
                <c:formatCode>0.00%</c:formatCode>
                <c:ptCount val="13"/>
                <c:pt idx="0">
                  <c:v>0.76870000000000005</c:v>
                </c:pt>
                <c:pt idx="1">
                  <c:v>0.77480000000000004</c:v>
                </c:pt>
                <c:pt idx="2">
                  <c:v>0.79279999999999995</c:v>
                </c:pt>
                <c:pt idx="3">
                  <c:v>0.78159999999999996</c:v>
                </c:pt>
                <c:pt idx="4">
                  <c:v>0.78349999999999997</c:v>
                </c:pt>
                <c:pt idx="5">
                  <c:v>0.77949999999999997</c:v>
                </c:pt>
                <c:pt idx="6">
                  <c:v>0.77949999999999997</c:v>
                </c:pt>
                <c:pt idx="7">
                  <c:v>0.78010000000000002</c:v>
                </c:pt>
                <c:pt idx="8">
                  <c:v>0.77149999999999996</c:v>
                </c:pt>
                <c:pt idx="9">
                  <c:v>0.77749999999999997</c:v>
                </c:pt>
                <c:pt idx="10">
                  <c:v>0.78</c:v>
                </c:pt>
                <c:pt idx="11">
                  <c:v>0.77810000000000001</c:v>
                </c:pt>
                <c:pt idx="12">
                  <c:v>0.78359999999999996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994920"/>
        <c:axId val="1223995312"/>
      </c:lineChart>
      <c:catAx>
        <c:axId val="12239949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223995312"/>
        <c:crosses val="autoZero"/>
        <c:auto val="0"/>
        <c:lblAlgn val="ctr"/>
        <c:lblOffset val="100"/>
        <c:noMultiLvlLbl val="0"/>
      </c:catAx>
      <c:valAx>
        <c:axId val="1223995312"/>
        <c:scaling>
          <c:orientation val="minMax"/>
          <c:min val="0.76000000000000312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223994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p&amp;l'!$AJ$19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p&amp;l'!$AJ$20:$AJ$32</c:f>
              <c:numCache>
                <c:formatCode>0.00%</c:formatCode>
                <c:ptCount val="13"/>
                <c:pt idx="0">
                  <c:v>0.41920000000000002</c:v>
                </c:pt>
                <c:pt idx="1">
                  <c:v>0.39250000000000002</c:v>
                </c:pt>
                <c:pt idx="2">
                  <c:v>0.38450000000000001</c:v>
                </c:pt>
                <c:pt idx="3">
                  <c:v>0.39329999999999998</c:v>
                </c:pt>
                <c:pt idx="4">
                  <c:v>0.39369999999999999</c:v>
                </c:pt>
                <c:pt idx="5">
                  <c:v>0.40050000000000002</c:v>
                </c:pt>
                <c:pt idx="6">
                  <c:v>0.37519999999999998</c:v>
                </c:pt>
                <c:pt idx="7">
                  <c:v>0.38069999999999998</c:v>
                </c:pt>
                <c:pt idx="8">
                  <c:v>0.37680000000000002</c:v>
                </c:pt>
                <c:pt idx="9">
                  <c:v>0.39229999999999998</c:v>
                </c:pt>
                <c:pt idx="10">
                  <c:v>0.39329999999999998</c:v>
                </c:pt>
                <c:pt idx="11">
                  <c:v>0.36420000000000002</c:v>
                </c:pt>
                <c:pt idx="12">
                  <c:v>0.38900000000000001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996096"/>
        <c:axId val="1223996488"/>
      </c:lineChart>
      <c:catAx>
        <c:axId val="12239960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223996488"/>
        <c:crosses val="autoZero"/>
        <c:auto val="0"/>
        <c:lblAlgn val="ctr"/>
        <c:lblOffset val="100"/>
        <c:noMultiLvlLbl val="0"/>
      </c:catAx>
      <c:valAx>
        <c:axId val="1223996488"/>
        <c:scaling>
          <c:orientation val="minMax"/>
          <c:min val="0.300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23996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p&amp;l'!$P$19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p&amp;l'!$P$20:$P$32</c:f>
              <c:numCache>
                <c:formatCode>0.00%</c:formatCode>
                <c:ptCount val="13"/>
                <c:pt idx="0">
                  <c:v>0.20649999999999999</c:v>
                </c:pt>
                <c:pt idx="1">
                  <c:v>0.2384</c:v>
                </c:pt>
                <c:pt idx="2">
                  <c:v>0.23749999999999999</c:v>
                </c:pt>
                <c:pt idx="3">
                  <c:v>0.24179999999999999</c:v>
                </c:pt>
                <c:pt idx="4">
                  <c:v>0.24079999999999999</c:v>
                </c:pt>
                <c:pt idx="5">
                  <c:v>0.24160000000000001</c:v>
                </c:pt>
                <c:pt idx="6">
                  <c:v>0.25290000000000001</c:v>
                </c:pt>
                <c:pt idx="7">
                  <c:v>0.25340000000000001</c:v>
                </c:pt>
                <c:pt idx="8">
                  <c:v>0.23849999999999999</c:v>
                </c:pt>
                <c:pt idx="9">
                  <c:v>0.24279999999999999</c:v>
                </c:pt>
                <c:pt idx="10">
                  <c:v>0.23910000000000001</c:v>
                </c:pt>
                <c:pt idx="11">
                  <c:v>0.2515</c:v>
                </c:pt>
                <c:pt idx="12">
                  <c:v>0.2319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997272"/>
        <c:axId val="1223997664"/>
      </c:lineChart>
      <c:catAx>
        <c:axId val="12239972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223997664"/>
        <c:crosses val="autoZero"/>
        <c:auto val="0"/>
        <c:lblAlgn val="ctr"/>
        <c:lblOffset val="100"/>
        <c:noMultiLvlLbl val="0"/>
      </c:catAx>
      <c:valAx>
        <c:axId val="1223997664"/>
        <c:scaling>
          <c:orientation val="minMax"/>
          <c:min val="0.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23997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p&amp;l'!$P$34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p&amp;l'!$P$35:$P$47</c:f>
              <c:numCache>
                <c:formatCode>#\ ##0\ "€"</c:formatCode>
                <c:ptCount val="13"/>
                <c:pt idx="0">
                  <c:v>68546</c:v>
                </c:pt>
                <c:pt idx="1">
                  <c:v>50719</c:v>
                </c:pt>
                <c:pt idx="2">
                  <c:v>40729</c:v>
                </c:pt>
                <c:pt idx="3">
                  <c:v>51551</c:v>
                </c:pt>
                <c:pt idx="4">
                  <c:v>53651</c:v>
                </c:pt>
                <c:pt idx="5">
                  <c:v>65013</c:v>
                </c:pt>
                <c:pt idx="6">
                  <c:v>45643</c:v>
                </c:pt>
                <c:pt idx="7">
                  <c:v>51235</c:v>
                </c:pt>
                <c:pt idx="8">
                  <c:v>49046</c:v>
                </c:pt>
                <c:pt idx="9">
                  <c:v>62845</c:v>
                </c:pt>
                <c:pt idx="10">
                  <c:v>57666</c:v>
                </c:pt>
                <c:pt idx="11">
                  <c:v>40053</c:v>
                </c:pt>
                <c:pt idx="12">
                  <c:v>63680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3998448"/>
        <c:axId val="1223998840"/>
      </c:lineChart>
      <c:catAx>
        <c:axId val="12239984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223998840"/>
        <c:crosses val="autoZero"/>
        <c:auto val="0"/>
        <c:lblAlgn val="ctr"/>
        <c:lblOffset val="100"/>
        <c:noMultiLvlLbl val="0"/>
      </c:catAx>
      <c:valAx>
        <c:axId val="1223998840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223998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p&amp;l'!$AJ$34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p&amp;l'!$AJ$35:$AJ$47</c:f>
              <c:numCache>
                <c:formatCode>0.00%</c:formatCode>
                <c:ptCount val="13"/>
                <c:pt idx="0">
                  <c:v>0.15745382830609395</c:v>
                </c:pt>
                <c:pt idx="1">
                  <c:v>0.11928483661571052</c:v>
                </c:pt>
                <c:pt idx="2">
                  <c:v>0.10642572941368696</c:v>
                </c:pt>
                <c:pt idx="3">
                  <c:v>0.12143663704070663</c:v>
                </c:pt>
                <c:pt idx="4">
                  <c:v>0.1225257594474335</c:v>
                </c:pt>
                <c:pt idx="5">
                  <c:v>0.13719183405876068</c:v>
                </c:pt>
                <c:pt idx="6">
                  <c:v>0.10519249641455214</c:v>
                </c:pt>
                <c:pt idx="7">
                  <c:v>0.10978816273822115</c:v>
                </c:pt>
                <c:pt idx="8">
                  <c:v>0.11632025385449879</c:v>
                </c:pt>
                <c:pt idx="9">
                  <c:v>0.14948079180744886</c:v>
                </c:pt>
                <c:pt idx="10">
                  <c:v>0.12559469959266337</c:v>
                </c:pt>
                <c:pt idx="11">
                  <c:v>9.5988722062094564E-2</c:v>
                </c:pt>
                <c:pt idx="12">
                  <c:v>0.14163351079113681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85032"/>
        <c:axId val="939885424"/>
      </c:lineChart>
      <c:catAx>
        <c:axId val="939885032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39885424"/>
        <c:crosses val="autoZero"/>
        <c:auto val="0"/>
        <c:lblAlgn val="ctr"/>
        <c:lblOffset val="100"/>
        <c:noMultiLvlLbl val="0"/>
      </c:catAx>
      <c:valAx>
        <c:axId val="93988542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39885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p&amp;l'!$Q$4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p&amp;l'!$Q$5:$Q$17</c:f>
              <c:numCache>
                <c:formatCode>0.00%</c:formatCode>
                <c:ptCount val="13"/>
                <c:pt idx="0">
                  <c:v>2.8999999999999998E-3</c:v>
                </c:pt>
                <c:pt idx="1">
                  <c:v>1.6500000000000001E-2</c:v>
                </c:pt>
                <c:pt idx="2">
                  <c:v>1.1999999999999999E-3</c:v>
                </c:pt>
                <c:pt idx="3">
                  <c:v>-7.2300000000000003E-2</c:v>
                </c:pt>
                <c:pt idx="4">
                  <c:v>4.4299999999999999E-2</c:v>
                </c:pt>
                <c:pt idx="5">
                  <c:v>-4.0000000000000001E-3</c:v>
                </c:pt>
                <c:pt idx="6">
                  <c:v>-6.2399999999999997E-2</c:v>
                </c:pt>
                <c:pt idx="7">
                  <c:v>0.12393621906117837</c:v>
                </c:pt>
                <c:pt idx="8">
                  <c:v>6.5299999999999997E-2</c:v>
                </c:pt>
                <c:pt idx="9">
                  <c:v>-1.77E-2</c:v>
                </c:pt>
                <c:pt idx="10">
                  <c:v>0.02</c:v>
                </c:pt>
                <c:pt idx="11">
                  <c:v>-1.1900000000000001E-2</c:v>
                </c:pt>
                <c:pt idx="12">
                  <c:v>-2.23E-2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86600"/>
        <c:axId val="939886992"/>
      </c:lineChart>
      <c:catAx>
        <c:axId val="9398866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939886992"/>
        <c:crosses val="autoZero"/>
        <c:auto val="0"/>
        <c:lblAlgn val="ctr"/>
        <c:lblOffset val="100"/>
        <c:noMultiLvlLbl val="0"/>
      </c:catAx>
      <c:valAx>
        <c:axId val="939886992"/>
        <c:scaling>
          <c:orientation val="minMax"/>
          <c:max val="0.3000000000000003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39886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p&amp;l'!$AK$4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p&amp;l'!$AK$5:$AK$17</c:f>
              <c:numCache>
                <c:formatCode>0.00%</c:formatCode>
                <c:ptCount val="13"/>
                <c:pt idx="0">
                  <c:v>0.77759999999999996</c:v>
                </c:pt>
                <c:pt idx="1">
                  <c:v>0.7782</c:v>
                </c:pt>
                <c:pt idx="2">
                  <c:v>0.77739999999999998</c:v>
                </c:pt>
                <c:pt idx="3">
                  <c:v>0.77410000000000001</c:v>
                </c:pt>
                <c:pt idx="4">
                  <c:v>0.77280000000000004</c:v>
                </c:pt>
                <c:pt idx="5">
                  <c:v>0.77039999999999997</c:v>
                </c:pt>
                <c:pt idx="6">
                  <c:v>0.77139999999999997</c:v>
                </c:pt>
                <c:pt idx="7">
                  <c:v>0.78149999999999997</c:v>
                </c:pt>
                <c:pt idx="8">
                  <c:v>0.7671</c:v>
                </c:pt>
                <c:pt idx="9">
                  <c:v>0.76700000000000002</c:v>
                </c:pt>
                <c:pt idx="10">
                  <c:v>0.77590000000000003</c:v>
                </c:pt>
                <c:pt idx="11">
                  <c:v>0.77159999999999995</c:v>
                </c:pt>
                <c:pt idx="12">
                  <c:v>0.79200000000000004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87776"/>
        <c:axId val="939888168"/>
      </c:lineChart>
      <c:catAx>
        <c:axId val="9398877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88168"/>
        <c:crosses val="autoZero"/>
        <c:auto val="0"/>
        <c:lblAlgn val="ctr"/>
        <c:lblOffset val="100"/>
        <c:noMultiLvlLbl val="0"/>
      </c:catAx>
      <c:valAx>
        <c:axId val="939888168"/>
        <c:scaling>
          <c:orientation val="minMax"/>
          <c:min val="0.76000000000000312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939887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p&amp;l'!$AK$19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p&amp;l'!$AK$20:$AK$32</c:f>
              <c:numCache>
                <c:formatCode>0.00%</c:formatCode>
                <c:ptCount val="13"/>
                <c:pt idx="0">
                  <c:v>0.38719999999999999</c:v>
                </c:pt>
                <c:pt idx="1">
                  <c:v>0.32</c:v>
                </c:pt>
                <c:pt idx="2">
                  <c:v>0.3427</c:v>
                </c:pt>
                <c:pt idx="3">
                  <c:v>0.35139999999999999</c:v>
                </c:pt>
                <c:pt idx="4">
                  <c:v>0.33029999999999998</c:v>
                </c:pt>
                <c:pt idx="5">
                  <c:v>0.31730000000000003</c:v>
                </c:pt>
                <c:pt idx="6">
                  <c:v>0.3301</c:v>
                </c:pt>
                <c:pt idx="7">
                  <c:v>0.3488</c:v>
                </c:pt>
                <c:pt idx="8">
                  <c:v>0.31480000000000002</c:v>
                </c:pt>
                <c:pt idx="9">
                  <c:v>0.30309999999999998</c:v>
                </c:pt>
                <c:pt idx="10">
                  <c:v>0.32569999999999999</c:v>
                </c:pt>
                <c:pt idx="11">
                  <c:v>0.2858</c:v>
                </c:pt>
                <c:pt idx="12">
                  <c:v>0.25230000000000002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5.95419918906043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88952"/>
        <c:axId val="939889344"/>
      </c:lineChart>
      <c:catAx>
        <c:axId val="9398889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89344"/>
        <c:crosses val="autoZero"/>
        <c:auto val="0"/>
        <c:lblAlgn val="ctr"/>
        <c:lblOffset val="100"/>
        <c:noMultiLvlLbl val="0"/>
      </c:catAx>
      <c:valAx>
        <c:axId val="939889344"/>
        <c:scaling>
          <c:orientation val="minMax"/>
          <c:min val="0.2800000000000000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39888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p&amp;l'!$Q$19</c:f>
              <c:strCache>
                <c:ptCount val="1"/>
                <c:pt idx="0">
                  <c:v>CGA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2.74809193341250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p&amp;l'!$Q$20:$Q$32</c:f>
              <c:numCache>
                <c:formatCode>0.00%</c:formatCode>
                <c:ptCount val="13"/>
                <c:pt idx="0">
                  <c:v>0.24410000000000001</c:v>
                </c:pt>
                <c:pt idx="1">
                  <c:v>0.25700000000000001</c:v>
                </c:pt>
                <c:pt idx="2">
                  <c:v>0.25119999999999998</c:v>
                </c:pt>
                <c:pt idx="3">
                  <c:v>0.2452</c:v>
                </c:pt>
                <c:pt idx="4">
                  <c:v>0.26529999999999998</c:v>
                </c:pt>
                <c:pt idx="5">
                  <c:v>0.2596</c:v>
                </c:pt>
                <c:pt idx="6">
                  <c:v>0.25869999999999999</c:v>
                </c:pt>
                <c:pt idx="7">
                  <c:v>0.26190000000000002</c:v>
                </c:pt>
                <c:pt idx="8">
                  <c:v>0.26069999999999999</c:v>
                </c:pt>
                <c:pt idx="9">
                  <c:v>0.2727</c:v>
                </c:pt>
                <c:pt idx="10">
                  <c:v>0.2535</c:v>
                </c:pt>
                <c:pt idx="11">
                  <c:v>0.28820000000000001</c:v>
                </c:pt>
                <c:pt idx="12">
                  <c:v>0.27160000000000001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2.74809193341250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90128"/>
        <c:axId val="939890520"/>
      </c:lineChart>
      <c:catAx>
        <c:axId val="939890128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39890520"/>
        <c:crosses val="autoZero"/>
        <c:auto val="0"/>
        <c:lblAlgn val="ctr"/>
        <c:lblOffset val="100"/>
        <c:noMultiLvlLbl val="0"/>
      </c:catAx>
      <c:valAx>
        <c:axId val="939890520"/>
        <c:scaling>
          <c:orientation val="minMax"/>
          <c:min val="0.2200000000000000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39890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p&amp;l'!$Q$34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p&amp;l'!$Q$35:$Q$47</c:f>
              <c:numCache>
                <c:formatCode>#\ ##0\ "€"</c:formatCode>
                <c:ptCount val="13"/>
                <c:pt idx="0">
                  <c:v>12313</c:v>
                </c:pt>
                <c:pt idx="1">
                  <c:v>-2287</c:v>
                </c:pt>
                <c:pt idx="2">
                  <c:v>1961</c:v>
                </c:pt>
                <c:pt idx="3">
                  <c:v>6264</c:v>
                </c:pt>
                <c:pt idx="4">
                  <c:v>2005</c:v>
                </c:pt>
                <c:pt idx="5">
                  <c:v>9333</c:v>
                </c:pt>
                <c:pt idx="6">
                  <c:v>3756</c:v>
                </c:pt>
                <c:pt idx="7">
                  <c:v>13104</c:v>
                </c:pt>
                <c:pt idx="8">
                  <c:v>4262</c:v>
                </c:pt>
                <c:pt idx="9">
                  <c:v>451</c:v>
                </c:pt>
                <c:pt idx="10">
                  <c:v>3635</c:v>
                </c:pt>
                <c:pt idx="11">
                  <c:v>-7981</c:v>
                </c:pt>
                <c:pt idx="12">
                  <c:v>-816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91304"/>
        <c:axId val="939891696"/>
      </c:lineChart>
      <c:catAx>
        <c:axId val="93989130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91696"/>
        <c:crosses val="autoZero"/>
        <c:auto val="0"/>
        <c:lblAlgn val="ctr"/>
        <c:lblOffset val="100"/>
        <c:noMultiLvlLbl val="0"/>
      </c:catAx>
      <c:valAx>
        <c:axId val="939891696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939891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p&amp;l'!$AK$34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p&amp;l'!$AK$35:$AK$47</c:f>
              <c:numCache>
                <c:formatCode>0.00%</c:formatCode>
                <c:ptCount val="13"/>
                <c:pt idx="0">
                  <c:v>4.992357796156837E-2</c:v>
                </c:pt>
                <c:pt idx="1">
                  <c:v>-9.7797746136123083E-3</c:v>
                </c:pt>
                <c:pt idx="2">
                  <c:v>8.8034586773461012E-3</c:v>
                </c:pt>
                <c:pt idx="3">
                  <c:v>2.5280822353186891E-2</c:v>
                </c:pt>
                <c:pt idx="4">
                  <c:v>7.8421534482965641E-3</c:v>
                </c:pt>
                <c:pt idx="5">
                  <c:v>3.5067224014972836E-2</c:v>
                </c:pt>
                <c:pt idx="6">
                  <c:v>1.4442804781921914E-2</c:v>
                </c:pt>
                <c:pt idx="7">
                  <c:v>4.4817396811056155E-2</c:v>
                </c:pt>
                <c:pt idx="8">
                  <c:v>1.6855074791329468E-2</c:v>
                </c:pt>
                <c:pt idx="9">
                  <c:v>1.8362110343091756E-3</c:v>
                </c:pt>
                <c:pt idx="10">
                  <c:v>1.3197190127615922E-2</c:v>
                </c:pt>
                <c:pt idx="11">
                  <c:v>-3.2550889773942819E-2</c:v>
                </c:pt>
                <c:pt idx="12">
                  <c:v>-3.3726007107755997E-3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243064"/>
        <c:axId val="900243456"/>
      </c:lineChart>
      <c:catAx>
        <c:axId val="900243064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00243456"/>
        <c:crosses val="autoZero"/>
        <c:auto val="0"/>
        <c:lblAlgn val="ctr"/>
        <c:lblOffset val="100"/>
        <c:noMultiLvlLbl val="0"/>
      </c:catAx>
      <c:valAx>
        <c:axId val="90024345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002430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p&amp;l'!$R$4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p&amp;l'!$R$5:$R$17</c:f>
              <c:numCache>
                <c:formatCode>0.00%</c:formatCode>
                <c:ptCount val="13"/>
                <c:pt idx="0">
                  <c:v>-4.99E-2</c:v>
                </c:pt>
                <c:pt idx="1">
                  <c:v>3.3999999999999998E-3</c:v>
                </c:pt>
                <c:pt idx="2">
                  <c:v>7.4099999999999999E-2</c:v>
                </c:pt>
                <c:pt idx="3">
                  <c:v>7.6E-3</c:v>
                </c:pt>
                <c:pt idx="4">
                  <c:v>0.18590000000000001</c:v>
                </c:pt>
                <c:pt idx="5">
                  <c:v>8.2199999999999995E-2</c:v>
                </c:pt>
                <c:pt idx="6">
                  <c:v>2.4299999999999999E-2</c:v>
                </c:pt>
                <c:pt idx="7">
                  <c:v>0.16301714195510442</c:v>
                </c:pt>
                <c:pt idx="8">
                  <c:v>1.4800000000000001E-2</c:v>
                </c:pt>
                <c:pt idx="9">
                  <c:v>0.18740000000000001</c:v>
                </c:pt>
                <c:pt idx="10">
                  <c:v>0.1888</c:v>
                </c:pt>
                <c:pt idx="11">
                  <c:v>8.6999999999999994E-3</c:v>
                </c:pt>
                <c:pt idx="12">
                  <c:v>9.5699999999999993E-2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p&amp;l'!$S$5:$S$17</c:f>
              <c:numCache>
                <c:formatCode>0.00%</c:formatCode>
                <c:ptCount val="13"/>
                <c:pt idx="0">
                  <c:v>-2.3E-2</c:v>
                </c:pt>
                <c:pt idx="1">
                  <c:v>-1.04E-2</c:v>
                </c:pt>
                <c:pt idx="2">
                  <c:v>3.5999999999999999E-3</c:v>
                </c:pt>
                <c:pt idx="3">
                  <c:v>-6.9699999999999998E-2</c:v>
                </c:pt>
                <c:pt idx="4">
                  <c:v>-4.4999999999999997E-3</c:v>
                </c:pt>
                <c:pt idx="5">
                  <c:v>-2.1700000000000001E-2</c:v>
                </c:pt>
                <c:pt idx="6">
                  <c:v>-9.5500000000000002E-2</c:v>
                </c:pt>
                <c:pt idx="7">
                  <c:v>1.52E-2</c:v>
                </c:pt>
                <c:pt idx="8">
                  <c:v>-1.46E-2</c:v>
                </c:pt>
                <c:pt idx="9">
                  <c:v>-4.4999999999999997E-3</c:v>
                </c:pt>
                <c:pt idx="10">
                  <c:v>-9.4999999999999998E-3</c:v>
                </c:pt>
                <c:pt idx="11">
                  <c:v>-5.4699999999999999E-2</c:v>
                </c:pt>
                <c:pt idx="12">
                  <c:v>-1.6999999999999999E-3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244240"/>
        <c:axId val="900244632"/>
      </c:lineChart>
      <c:catAx>
        <c:axId val="90024424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900244632"/>
        <c:crosses val="autoZero"/>
        <c:auto val="0"/>
        <c:lblAlgn val="ctr"/>
        <c:lblOffset val="100"/>
        <c:noMultiLvlLbl val="0"/>
      </c:catAx>
      <c:valAx>
        <c:axId val="900244632"/>
        <c:scaling>
          <c:orientation val="minMax"/>
          <c:max val="0.3000000000000003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002442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MARGE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p&amp;l'!$AL$4</c:f>
              <c:strCache>
                <c:ptCount val="1"/>
                <c:pt idx="0">
                  <c:v>CAR</c:v>
                </c:pt>
              </c:strCache>
            </c:strRef>
          </c:tx>
          <c:dLbls>
            <c:dLbl>
              <c:idx val="8"/>
              <c:layout>
                <c:manualLayout>
                  <c:x val="-2.1735194139780836E-2"/>
                  <c:y val="-4.494382022471914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0"/>
                  <c:y val="-3.14606741573033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1"/>
              <c:layout>
                <c:manualLayout>
                  <c:x val="-3.4776310623649463E-2"/>
                  <c:y val="7.64044943820223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p&amp;l'!$AL$5:$AL$17</c:f>
              <c:numCache>
                <c:formatCode>0.00%</c:formatCode>
                <c:ptCount val="13"/>
                <c:pt idx="0">
                  <c:v>0.7843</c:v>
                </c:pt>
                <c:pt idx="1">
                  <c:v>0.77300000000000002</c:v>
                </c:pt>
                <c:pt idx="2">
                  <c:v>0.77690000000000003</c:v>
                </c:pt>
                <c:pt idx="3">
                  <c:v>0.7702</c:v>
                </c:pt>
                <c:pt idx="4">
                  <c:v>0.77780000000000005</c:v>
                </c:pt>
                <c:pt idx="5">
                  <c:v>0.77049999999999996</c:v>
                </c:pt>
                <c:pt idx="6">
                  <c:v>0.7722</c:v>
                </c:pt>
                <c:pt idx="7">
                  <c:v>0.77669999999999995</c:v>
                </c:pt>
                <c:pt idx="8">
                  <c:v>0.76729999999999998</c:v>
                </c:pt>
                <c:pt idx="9">
                  <c:v>0.77380000000000004</c:v>
                </c:pt>
                <c:pt idx="10">
                  <c:v>0.77449999999999997</c:v>
                </c:pt>
                <c:pt idx="11">
                  <c:v>0.77839999999999998</c:v>
                </c:pt>
                <c:pt idx="12">
                  <c:v>0.78459999999999996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2"/>
              <c:layout>
                <c:manualLayout>
                  <c:x val="0"/>
                  <c:y val="-3.146067415730337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3"/>
              <c:layout>
                <c:manualLayout>
                  <c:x val="8.6940776559124057E-3"/>
                  <c:y val="5.842696629213483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5"/>
              <c:layout>
                <c:manualLayout>
                  <c:x val="1.0867597069890378E-2"/>
                  <c:y val="4.943820224719101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1.0867597069890378E-2"/>
                  <c:y val="-7.64044943820225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0"/>
                  <c:y val="2.696629213483137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'données p&amp;l'!$U$5:$U$17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p&amp;l'!$AM$5:$AM$17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0.78220000000000001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245416"/>
        <c:axId val="900245808"/>
      </c:lineChart>
      <c:catAx>
        <c:axId val="90024541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0245808"/>
        <c:crosses val="autoZero"/>
        <c:auto val="0"/>
        <c:lblAlgn val="ctr"/>
        <c:lblOffset val="100"/>
        <c:noMultiLvlLbl val="0"/>
      </c:catAx>
      <c:valAx>
        <c:axId val="900245808"/>
        <c:scaling>
          <c:orientation val="minMax"/>
          <c:min val="0.76000000000000312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900245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p&amp;l'!$AL$19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p&amp;l'!$AL$20:$AL$32</c:f>
              <c:numCache>
                <c:formatCode>0.00%</c:formatCode>
                <c:ptCount val="13"/>
                <c:pt idx="0">
                  <c:v>0.47010000000000002</c:v>
                </c:pt>
                <c:pt idx="1">
                  <c:v>0.373</c:v>
                </c:pt>
                <c:pt idx="2">
                  <c:v>0.39</c:v>
                </c:pt>
                <c:pt idx="3">
                  <c:v>0.35</c:v>
                </c:pt>
                <c:pt idx="4">
                  <c:v>0.41010000000000002</c:v>
                </c:pt>
                <c:pt idx="5">
                  <c:v>0.37169999999999997</c:v>
                </c:pt>
                <c:pt idx="6">
                  <c:v>0.40089999999999998</c:v>
                </c:pt>
                <c:pt idx="7">
                  <c:v>0.435</c:v>
                </c:pt>
                <c:pt idx="8">
                  <c:v>0.3866</c:v>
                </c:pt>
                <c:pt idx="9">
                  <c:v>0.37730000000000002</c:v>
                </c:pt>
                <c:pt idx="10">
                  <c:v>0.43269999999999997</c:v>
                </c:pt>
                <c:pt idx="11">
                  <c:v>0.38779999999999998</c:v>
                </c:pt>
                <c:pt idx="12">
                  <c:v>0.41959999999999997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5.954199189060430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p&amp;l'!$U$20:$U$32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p&amp;l'!$AM$20:$AM$32</c:f>
              <c:numCache>
                <c:formatCode>0.00%</c:formatCode>
                <c:ptCount val="13"/>
                <c:pt idx="0">
                  <c:v>0.374</c:v>
                </c:pt>
                <c:pt idx="1">
                  <c:v>0.35499999999999998</c:v>
                </c:pt>
                <c:pt idx="2">
                  <c:v>0.3473</c:v>
                </c:pt>
                <c:pt idx="3">
                  <c:v>0.35599999999999998</c:v>
                </c:pt>
                <c:pt idx="4">
                  <c:v>0.35820000000000002</c:v>
                </c:pt>
                <c:pt idx="5">
                  <c:v>0.35189999999999999</c:v>
                </c:pt>
                <c:pt idx="6">
                  <c:v>0.36259999999999998</c:v>
                </c:pt>
                <c:pt idx="7">
                  <c:v>0.37019999999999997</c:v>
                </c:pt>
                <c:pt idx="8">
                  <c:v>0.33479999999999999</c:v>
                </c:pt>
                <c:pt idx="9">
                  <c:v>0.31769999999999998</c:v>
                </c:pt>
                <c:pt idx="10">
                  <c:v>0.36070000000000002</c:v>
                </c:pt>
                <c:pt idx="11">
                  <c:v>0.31569999999999998</c:v>
                </c:pt>
                <c:pt idx="12">
                  <c:v>0.34399999999999997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246592"/>
        <c:axId val="900246984"/>
      </c:lineChart>
      <c:catAx>
        <c:axId val="90024659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0246984"/>
        <c:crosses val="autoZero"/>
        <c:auto val="0"/>
        <c:lblAlgn val="ctr"/>
        <c:lblOffset val="100"/>
        <c:noMultiLvlLbl val="0"/>
      </c:catAx>
      <c:valAx>
        <c:axId val="900246984"/>
        <c:scaling>
          <c:orientation val="minMax"/>
          <c:min val="0.300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00246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p&amp;l'!$R$19</c:f>
              <c:strCache>
                <c:ptCount val="1"/>
                <c:pt idx="0">
                  <c:v>CAR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2.74809193341250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p&amp;l'!$R$20:$R$32</c:f>
              <c:numCache>
                <c:formatCode>0.00%</c:formatCode>
                <c:ptCount val="13"/>
                <c:pt idx="0">
                  <c:v>0.22020000000000001</c:v>
                </c:pt>
                <c:pt idx="1">
                  <c:v>0.26019999999999999</c:v>
                </c:pt>
                <c:pt idx="2">
                  <c:v>0.2382</c:v>
                </c:pt>
                <c:pt idx="3">
                  <c:v>0.27110000000000001</c:v>
                </c:pt>
                <c:pt idx="4">
                  <c:v>0.23710000000000001</c:v>
                </c:pt>
                <c:pt idx="5">
                  <c:v>0.2485</c:v>
                </c:pt>
                <c:pt idx="6">
                  <c:v>0.22989999999999999</c:v>
                </c:pt>
                <c:pt idx="7">
                  <c:v>0.22309999999999999</c:v>
                </c:pt>
                <c:pt idx="8">
                  <c:v>0.2487</c:v>
                </c:pt>
                <c:pt idx="9">
                  <c:v>0.2495</c:v>
                </c:pt>
                <c:pt idx="10">
                  <c:v>0.21360000000000001</c:v>
                </c:pt>
                <c:pt idx="11">
                  <c:v>0.2422</c:v>
                </c:pt>
                <c:pt idx="12">
                  <c:v>0.2205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p&amp;l'!$S$19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-2.74809193341250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p&amp;l'!$A$20:$A$32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p&amp;l'!$S$20:$S$32</c:f>
              <c:numCache>
                <c:formatCode>0.00%</c:formatCode>
                <c:ptCount val="13"/>
                <c:pt idx="0">
                  <c:v>0.2329</c:v>
                </c:pt>
                <c:pt idx="1">
                  <c:v>0.25180000000000002</c:v>
                </c:pt>
                <c:pt idx="2">
                  <c:v>0.2487</c:v>
                </c:pt>
                <c:pt idx="3">
                  <c:v>0.25169999999999998</c:v>
                </c:pt>
                <c:pt idx="4">
                  <c:v>0.25180000000000002</c:v>
                </c:pt>
                <c:pt idx="5">
                  <c:v>0.25419999999999998</c:v>
                </c:pt>
                <c:pt idx="6">
                  <c:v>0.24560000000000001</c:v>
                </c:pt>
                <c:pt idx="7">
                  <c:v>0.25109999999999999</c:v>
                </c:pt>
                <c:pt idx="8">
                  <c:v>0.25669999999999998</c:v>
                </c:pt>
                <c:pt idx="9">
                  <c:v>0.26190000000000002</c:v>
                </c:pt>
                <c:pt idx="10">
                  <c:v>0.24690000000000001</c:v>
                </c:pt>
                <c:pt idx="11">
                  <c:v>0.27039999999999997</c:v>
                </c:pt>
                <c:pt idx="12">
                  <c:v>0.2402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247768"/>
        <c:axId val="900248160"/>
      </c:lineChart>
      <c:catAx>
        <c:axId val="900247768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00248160"/>
        <c:crosses val="autoZero"/>
        <c:auto val="0"/>
        <c:lblAlgn val="ctr"/>
        <c:lblOffset val="100"/>
        <c:noMultiLvlLbl val="0"/>
      </c:catAx>
      <c:valAx>
        <c:axId val="900248160"/>
        <c:scaling>
          <c:orientation val="minMax"/>
          <c:min val="0.2200000000000000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002477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p&amp;l'!$R$34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p&amp;l'!$R$35:$R$47</c:f>
              <c:numCache>
                <c:formatCode>#\ ##0\ "€"</c:formatCode>
                <c:ptCount val="13"/>
                <c:pt idx="0">
                  <c:v>72923</c:v>
                </c:pt>
                <c:pt idx="1">
                  <c:v>16783</c:v>
                </c:pt>
                <c:pt idx="2">
                  <c:v>19331</c:v>
                </c:pt>
                <c:pt idx="3">
                  <c:v>1189</c:v>
                </c:pt>
                <c:pt idx="4">
                  <c:v>33001</c:v>
                </c:pt>
                <c:pt idx="5">
                  <c:v>17699</c:v>
                </c:pt>
                <c:pt idx="6">
                  <c:v>23400</c:v>
                </c:pt>
                <c:pt idx="7">
                  <c:v>52854</c:v>
                </c:pt>
                <c:pt idx="8">
                  <c:v>-34208</c:v>
                </c:pt>
                <c:pt idx="9">
                  <c:v>11558</c:v>
                </c:pt>
                <c:pt idx="10">
                  <c:v>44431</c:v>
                </c:pt>
                <c:pt idx="11">
                  <c:v>3489</c:v>
                </c:pt>
                <c:pt idx="12">
                  <c:v>47396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248944"/>
        <c:axId val="900249336"/>
      </c:lineChart>
      <c:catAx>
        <c:axId val="9002489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0249336"/>
        <c:crosses val="autoZero"/>
        <c:auto val="0"/>
        <c:lblAlgn val="ctr"/>
        <c:lblOffset val="100"/>
        <c:noMultiLvlLbl val="0"/>
      </c:catAx>
      <c:valAx>
        <c:axId val="900249336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900248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SOI %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p&amp;l'!$AL$34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p&amp;l'!$AL$35:$AL$47</c:f>
              <c:numCache>
                <c:formatCode>0.00%</c:formatCode>
                <c:ptCount val="13"/>
                <c:pt idx="0">
                  <c:v>0.17930251535442068</c:v>
                </c:pt>
                <c:pt idx="1">
                  <c:v>4.4796684762395532E-2</c:v>
                </c:pt>
                <c:pt idx="2">
                  <c:v>5.6248181958140325E-2</c:v>
                </c:pt>
                <c:pt idx="3">
                  <c:v>3.7462801076937379E-3</c:v>
                </c:pt>
                <c:pt idx="4">
                  <c:v>8.6662683630364182E-2</c:v>
                </c:pt>
                <c:pt idx="5">
                  <c:v>4.764684638798327E-2</c:v>
                </c:pt>
                <c:pt idx="6">
                  <c:v>6.7319345945948433E-2</c:v>
                </c:pt>
                <c:pt idx="7">
                  <c:v>0.12337206137035284</c:v>
                </c:pt>
                <c:pt idx="8">
                  <c:v>-8.7794045763056994E-2</c:v>
                </c:pt>
                <c:pt idx="9">
                  <c:v>3.5419549280566072E-2</c:v>
                </c:pt>
                <c:pt idx="10">
                  <c:v>0.10294136454685597</c:v>
                </c:pt>
                <c:pt idx="11">
                  <c:v>1.0264954389503681E-2</c:v>
                </c:pt>
                <c:pt idx="12">
                  <c:v>0.10602109966625364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p&amp;l'!$AM$34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p&amp;l'!$U$35:$U$47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p&amp;l'!$AM$35:$AM$47</c:f>
              <c:numCache>
                <c:formatCode>0.00%</c:formatCode>
                <c:ptCount val="13"/>
                <c:pt idx="0">
                  <c:v>9.9730992491771309E-2</c:v>
                </c:pt>
                <c:pt idx="1">
                  <c:v>5.6525330392318683E-2</c:v>
                </c:pt>
                <c:pt idx="2">
                  <c:v>3.9653642922146827E-2</c:v>
                </c:pt>
                <c:pt idx="3">
                  <c:v>5.5693981656036659E-2</c:v>
                </c:pt>
                <c:pt idx="4">
                  <c:v>6.3893002395894696E-2</c:v>
                </c:pt>
                <c:pt idx="5">
                  <c:v>6.2234251098664907E-2</c:v>
                </c:pt>
                <c:pt idx="6">
                  <c:v>6.6362815410825685E-2</c:v>
                </c:pt>
                <c:pt idx="7">
                  <c:v>7.9868819435484878E-2</c:v>
                </c:pt>
                <c:pt idx="8">
                  <c:v>2.6544096943907174E-2</c:v>
                </c:pt>
                <c:pt idx="9">
                  <c:v>5.377941721413719E-2</c:v>
                </c:pt>
                <c:pt idx="10">
                  <c:v>6.9861726823180953E-2</c:v>
                </c:pt>
                <c:pt idx="11">
                  <c:v>1.2294608842588168E-2</c:v>
                </c:pt>
                <c:pt idx="12">
                  <c:v>9.3718821920178011E-2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250120"/>
        <c:axId val="900250512"/>
      </c:lineChart>
      <c:catAx>
        <c:axId val="900250120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00250512"/>
        <c:crosses val="autoZero"/>
        <c:auto val="0"/>
        <c:lblAlgn val="ctr"/>
        <c:lblOffset val="100"/>
        <c:noMultiLvlLbl val="0"/>
      </c:catAx>
      <c:valAx>
        <c:axId val="9002505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00250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251296"/>
        <c:axId val="900251688"/>
      </c:lineChart>
      <c:dateAx>
        <c:axId val="9002512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txPr>
          <a:bodyPr/>
          <a:lstStyle/>
          <a:p>
            <a:pPr>
              <a:defRPr baseline="0"/>
            </a:pPr>
            <a:endParaRPr lang="fr-FR"/>
          </a:p>
        </c:txPr>
        <c:crossAx val="900251688"/>
        <c:crosses val="autoZero"/>
        <c:auto val="1"/>
        <c:lblOffset val="100"/>
        <c:baseTimeUnit val="months"/>
      </c:dateAx>
      <c:valAx>
        <c:axId val="900251688"/>
        <c:scaling>
          <c:orientation val="minMax"/>
          <c:min val="45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00251296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252472"/>
        <c:axId val="900252864"/>
      </c:lineChart>
      <c:catAx>
        <c:axId val="9002524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0252864"/>
        <c:crosses val="autoZero"/>
        <c:auto val="0"/>
        <c:lblAlgn val="ctr"/>
        <c:lblOffset val="100"/>
        <c:noMultiLvlLbl val="0"/>
      </c:catAx>
      <c:valAx>
        <c:axId val="900252864"/>
        <c:scaling>
          <c:orientation val="minMax"/>
          <c:max val="650"/>
          <c:min val="3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00252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CAFE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253648"/>
        <c:axId val="900254040"/>
      </c:lineChart>
      <c:catAx>
        <c:axId val="9002536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0254040"/>
        <c:crosses val="autoZero"/>
        <c:auto val="0"/>
        <c:lblAlgn val="ctr"/>
        <c:lblOffset val="100"/>
        <c:noMultiLvlLbl val="0"/>
      </c:catAx>
      <c:valAx>
        <c:axId val="900254040"/>
        <c:scaling>
          <c:orientation val="minMax"/>
          <c:min val="7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00253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Anniversaires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1594371055505914E-2"/>
          <c:y val="0.18763682967722767"/>
          <c:w val="0.91463854190604921"/>
          <c:h val="0.70065011104381603"/>
        </c:manualLayout>
      </c:layout>
      <c:lineChart>
        <c:grouping val="standard"/>
        <c:varyColors val="0"/>
        <c:ser>
          <c:idx val="0"/>
          <c:order val="0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254824"/>
        <c:axId val="900255216"/>
      </c:lineChart>
      <c:dateAx>
        <c:axId val="9002548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0255216"/>
        <c:crosses val="autoZero"/>
        <c:auto val="1"/>
        <c:lblOffset val="100"/>
        <c:baseTimeUnit val="months"/>
      </c:dateAx>
      <c:valAx>
        <c:axId val="90025521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00254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256000"/>
        <c:axId val="900256392"/>
      </c:lineChart>
      <c:catAx>
        <c:axId val="9002560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0256392"/>
        <c:crosses val="autoZero"/>
        <c:auto val="0"/>
        <c:lblAlgn val="ctr"/>
        <c:lblOffset val="100"/>
        <c:noMultiLvlLbl val="0"/>
      </c:catAx>
      <c:valAx>
        <c:axId val="900256392"/>
        <c:scaling>
          <c:orientation val="minMax"/>
          <c:min val="16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00256000"/>
        <c:crosses val="autoZero"/>
        <c:crossBetween val="between"/>
        <c:majorUnit val="1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257176"/>
        <c:axId val="900257568"/>
      </c:lineChart>
      <c:catAx>
        <c:axId val="9002571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0257568"/>
        <c:crosses val="autoZero"/>
        <c:auto val="0"/>
        <c:lblAlgn val="ctr"/>
        <c:lblOffset val="100"/>
        <c:noMultiLvlLbl val="0"/>
      </c:catAx>
      <c:valAx>
        <c:axId val="900257568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00257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mix'!$B$4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mix'!$B$5:$B$17</c:f>
              <c:numCache>
                <c:formatCode>0</c:formatCode>
                <c:ptCount val="13"/>
                <c:pt idx="0">
                  <c:v>247.66109108582074</c:v>
                </c:pt>
                <c:pt idx="1">
                  <c:v>241.0699312426631</c:v>
                </c:pt>
                <c:pt idx="2">
                  <c:v>263.08539944903583</c:v>
                </c:pt>
                <c:pt idx="3">
                  <c:v>233.83838383838383</c:v>
                </c:pt>
                <c:pt idx="4">
                  <c:v>246.24739550112685</c:v>
                </c:pt>
                <c:pt idx="5">
                  <c:v>240.22848918274636</c:v>
                </c:pt>
                <c:pt idx="6">
                  <c:v>272.09132655250846</c:v>
                </c:pt>
                <c:pt idx="7">
                  <c:v>263.00097959879042</c:v>
                </c:pt>
                <c:pt idx="8">
                  <c:v>268.31785345717236</c:v>
                </c:pt>
                <c:pt idx="9">
                  <c:v>277.54015363128491</c:v>
                </c:pt>
                <c:pt idx="10">
                  <c:v>291.90096516995385</c:v>
                </c:pt>
                <c:pt idx="11">
                  <c:v>297.02598742846419</c:v>
                </c:pt>
                <c:pt idx="12">
                  <c:v>312.25125454230835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0258352"/>
        <c:axId val="900258744"/>
      </c:lineChart>
      <c:catAx>
        <c:axId val="9002583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0258744"/>
        <c:crosses val="autoZero"/>
        <c:auto val="0"/>
        <c:lblAlgn val="ctr"/>
        <c:lblOffset val="100"/>
        <c:noMultiLvlLbl val="0"/>
      </c:catAx>
      <c:valAx>
        <c:axId val="900258744"/>
        <c:scaling>
          <c:orientation val="minMax"/>
          <c:max val="650"/>
          <c:min val="2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00258352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mix'!$B$36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mix'!$B$37:$B$49</c:f>
              <c:numCache>
                <c:formatCode>General</c:formatCode>
                <c:ptCount val="13"/>
                <c:pt idx="0">
                  <c:v>207</c:v>
                </c:pt>
                <c:pt idx="1">
                  <c:v>218</c:v>
                </c:pt>
                <c:pt idx="2">
                  <c:v>257</c:v>
                </c:pt>
                <c:pt idx="3">
                  <c:v>302</c:v>
                </c:pt>
                <c:pt idx="4">
                  <c:v>406</c:v>
                </c:pt>
                <c:pt idx="5">
                  <c:v>363</c:v>
                </c:pt>
                <c:pt idx="6">
                  <c:v>421</c:v>
                </c:pt>
                <c:pt idx="7">
                  <c:v>409</c:v>
                </c:pt>
                <c:pt idx="8">
                  <c:v>379</c:v>
                </c:pt>
                <c:pt idx="9">
                  <c:v>258</c:v>
                </c:pt>
                <c:pt idx="10">
                  <c:v>249</c:v>
                </c:pt>
                <c:pt idx="11">
                  <c:v>226</c:v>
                </c:pt>
                <c:pt idx="12">
                  <c:v>228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925344"/>
        <c:axId val="992925736"/>
      </c:lineChart>
      <c:catAx>
        <c:axId val="9929253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92925736"/>
        <c:crosses val="autoZero"/>
        <c:auto val="0"/>
        <c:lblAlgn val="ctr"/>
        <c:lblOffset val="100"/>
        <c:noMultiLvlLbl val="0"/>
      </c:catAx>
      <c:valAx>
        <c:axId val="992925736"/>
        <c:scaling>
          <c:orientation val="minMax"/>
          <c:min val="19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29253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mix'!$V$36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mix'!$V$37:$V$49</c:f>
              <c:numCache>
                <c:formatCode>General</c:formatCode>
                <c:ptCount val="13"/>
                <c:pt idx="0">
                  <c:v>183</c:v>
                </c:pt>
                <c:pt idx="1">
                  <c:v>213</c:v>
                </c:pt>
                <c:pt idx="2">
                  <c:v>201</c:v>
                </c:pt>
                <c:pt idx="3">
                  <c:v>171</c:v>
                </c:pt>
                <c:pt idx="4">
                  <c:v>149</c:v>
                </c:pt>
                <c:pt idx="5">
                  <c:v>149</c:v>
                </c:pt>
                <c:pt idx="6">
                  <c:v>113</c:v>
                </c:pt>
                <c:pt idx="7">
                  <c:v>122</c:v>
                </c:pt>
                <c:pt idx="8">
                  <c:v>155</c:v>
                </c:pt>
                <c:pt idx="9">
                  <c:v>193</c:v>
                </c:pt>
                <c:pt idx="10">
                  <c:v>210</c:v>
                </c:pt>
                <c:pt idx="11">
                  <c:v>233</c:v>
                </c:pt>
                <c:pt idx="12">
                  <c:v>211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926520"/>
        <c:axId val="992926912"/>
      </c:lineChart>
      <c:catAx>
        <c:axId val="9929265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92926912"/>
        <c:crosses val="autoZero"/>
        <c:auto val="0"/>
        <c:lblAlgn val="ctr"/>
        <c:lblOffset val="100"/>
        <c:noMultiLvlLbl val="0"/>
      </c:catAx>
      <c:valAx>
        <c:axId val="992926912"/>
        <c:scaling>
          <c:orientation val="minMax"/>
          <c:min val="7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2926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mix'!$B$52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mix'!$B$53:$B$65</c:f>
              <c:numCache>
                <c:formatCode>General</c:formatCode>
                <c:ptCount val="13"/>
                <c:pt idx="0">
                  <c:v>21</c:v>
                </c:pt>
                <c:pt idx="1">
                  <c:v>16</c:v>
                </c:pt>
                <c:pt idx="2">
                  <c:v>26</c:v>
                </c:pt>
                <c:pt idx="3">
                  <c:v>21</c:v>
                </c:pt>
                <c:pt idx="4">
                  <c:v>9</c:v>
                </c:pt>
                <c:pt idx="5">
                  <c:v>4</c:v>
                </c:pt>
                <c:pt idx="6">
                  <c:v>8</c:v>
                </c:pt>
                <c:pt idx="7">
                  <c:v>7</c:v>
                </c:pt>
                <c:pt idx="8">
                  <c:v>0</c:v>
                </c:pt>
                <c:pt idx="9">
                  <c:v>6</c:v>
                </c:pt>
                <c:pt idx="10">
                  <c:v>7</c:v>
                </c:pt>
                <c:pt idx="11">
                  <c:v>6</c:v>
                </c:pt>
                <c:pt idx="12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927696"/>
        <c:axId val="992928088"/>
      </c:lineChart>
      <c:dateAx>
        <c:axId val="9929276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92928088"/>
        <c:crosses val="autoZero"/>
        <c:auto val="1"/>
        <c:lblOffset val="100"/>
        <c:baseTimeUnit val="months"/>
      </c:dateAx>
      <c:valAx>
        <c:axId val="9929280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2927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mix'!$V$52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mix'!$V$53:$V$65</c:f>
              <c:numCache>
                <c:formatCode>General</c:formatCode>
                <c:ptCount val="13"/>
                <c:pt idx="0">
                  <c:v>191</c:v>
                </c:pt>
                <c:pt idx="1">
                  <c:v>160</c:v>
                </c:pt>
                <c:pt idx="2">
                  <c:v>204</c:v>
                </c:pt>
                <c:pt idx="3">
                  <c:v>291</c:v>
                </c:pt>
                <c:pt idx="4">
                  <c:v>319</c:v>
                </c:pt>
                <c:pt idx="5">
                  <c:v>344</c:v>
                </c:pt>
                <c:pt idx="6">
                  <c:v>291</c:v>
                </c:pt>
                <c:pt idx="7">
                  <c:v>337</c:v>
                </c:pt>
                <c:pt idx="8">
                  <c:v>267</c:v>
                </c:pt>
                <c:pt idx="9">
                  <c:v>272</c:v>
                </c:pt>
                <c:pt idx="10">
                  <c:v>335</c:v>
                </c:pt>
                <c:pt idx="11">
                  <c:v>364</c:v>
                </c:pt>
                <c:pt idx="12">
                  <c:v>373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928872"/>
        <c:axId val="992929264"/>
      </c:lineChart>
      <c:catAx>
        <c:axId val="9929288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92929264"/>
        <c:crosses val="autoZero"/>
        <c:auto val="0"/>
        <c:lblAlgn val="ctr"/>
        <c:lblOffset val="100"/>
        <c:noMultiLvlLbl val="0"/>
      </c:catAx>
      <c:valAx>
        <c:axId val="992929264"/>
        <c:scaling>
          <c:orientation val="minMax"/>
          <c:min val="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2928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mix'!$V$4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mix'!$V$5:$V$17</c:f>
              <c:numCache>
                <c:formatCode>0%</c:formatCode>
                <c:ptCount val="13"/>
                <c:pt idx="0">
                  <c:v>0.49069170277644036</c:v>
                </c:pt>
                <c:pt idx="1">
                  <c:v>0.49684610731875917</c:v>
                </c:pt>
                <c:pt idx="2">
                  <c:v>0.51920985864443636</c:v>
                </c:pt>
                <c:pt idx="3">
                  <c:v>0.4984747891620312</c:v>
                </c:pt>
                <c:pt idx="4">
                  <c:v>0.52378798842257601</c:v>
                </c:pt>
                <c:pt idx="5">
                  <c:v>0.51919898901526196</c:v>
                </c:pt>
                <c:pt idx="6">
                  <c:v>0.50305482821550429</c:v>
                </c:pt>
                <c:pt idx="7">
                  <c:v>0.46282416429320944</c:v>
                </c:pt>
                <c:pt idx="8">
                  <c:v>0.48523922633186289</c:v>
                </c:pt>
                <c:pt idx="9">
                  <c:v>0.49909740208774822</c:v>
                </c:pt>
                <c:pt idx="10">
                  <c:v>0.49874524987452501</c:v>
                </c:pt>
                <c:pt idx="11">
                  <c:v>0.51744708670425754</c:v>
                </c:pt>
                <c:pt idx="12">
                  <c:v>0.5033121818562164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930048"/>
        <c:axId val="992930440"/>
      </c:lineChart>
      <c:catAx>
        <c:axId val="992930048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92930440"/>
        <c:crosses val="autoZero"/>
        <c:auto val="0"/>
        <c:lblAlgn val="ctr"/>
        <c:lblOffset val="100"/>
        <c:noMultiLvlLbl val="0"/>
      </c:catAx>
      <c:valAx>
        <c:axId val="992930440"/>
        <c:scaling>
          <c:orientation val="minMax"/>
          <c:min val="0.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92930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mix'!$C$4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mix'!$C$5:$C$17</c:f>
              <c:numCache>
                <c:formatCode>0</c:formatCode>
                <c:ptCount val="13"/>
                <c:pt idx="0">
                  <c:v>514.33313738372692</c:v>
                </c:pt>
                <c:pt idx="1">
                  <c:v>506.42439519658296</c:v>
                </c:pt>
                <c:pt idx="2">
                  <c:v>488.83554336229236</c:v>
                </c:pt>
                <c:pt idx="3">
                  <c:v>439.26744761590498</c:v>
                </c:pt>
                <c:pt idx="4">
                  <c:v>404.12070621749643</c:v>
                </c:pt>
                <c:pt idx="5">
                  <c:v>419.84089530101801</c:v>
                </c:pt>
                <c:pt idx="6">
                  <c:v>462.31138777995807</c:v>
                </c:pt>
                <c:pt idx="7">
                  <c:v>474.32181587260231</c:v>
                </c:pt>
                <c:pt idx="8">
                  <c:v>489.89064313091177</c:v>
                </c:pt>
                <c:pt idx="9">
                  <c:v>494.49409244569404</c:v>
                </c:pt>
                <c:pt idx="10">
                  <c:v>514.8100976454067</c:v>
                </c:pt>
                <c:pt idx="11">
                  <c:v>529.10205553552112</c:v>
                </c:pt>
                <c:pt idx="12">
                  <c:v>536.25104369607573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931224"/>
        <c:axId val="992931616"/>
      </c:lineChart>
      <c:catAx>
        <c:axId val="9929312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92931616"/>
        <c:crosses val="autoZero"/>
        <c:auto val="0"/>
        <c:lblAlgn val="ctr"/>
        <c:lblOffset val="100"/>
        <c:noMultiLvlLbl val="0"/>
      </c:catAx>
      <c:valAx>
        <c:axId val="992931616"/>
        <c:scaling>
          <c:orientation val="minMax"/>
          <c:max val="650"/>
          <c:min val="4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92931224"/>
        <c:crosses val="autoZero"/>
        <c:crossBetween val="between"/>
        <c:majorUnit val="4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mix'!$C$36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mix'!$C$37:$C$49</c:f>
              <c:numCache>
                <c:formatCode>General</c:formatCode>
                <c:ptCount val="13"/>
                <c:pt idx="0">
                  <c:v>281</c:v>
                </c:pt>
                <c:pt idx="1">
                  <c:v>304</c:v>
                </c:pt>
                <c:pt idx="2">
                  <c:v>323</c:v>
                </c:pt>
                <c:pt idx="3">
                  <c:v>386</c:v>
                </c:pt>
                <c:pt idx="4">
                  <c:v>498</c:v>
                </c:pt>
                <c:pt idx="5">
                  <c:v>519</c:v>
                </c:pt>
                <c:pt idx="6">
                  <c:v>596</c:v>
                </c:pt>
                <c:pt idx="7">
                  <c:v>624</c:v>
                </c:pt>
                <c:pt idx="8">
                  <c:v>550</c:v>
                </c:pt>
                <c:pt idx="9">
                  <c:v>374</c:v>
                </c:pt>
                <c:pt idx="10">
                  <c:v>334</c:v>
                </c:pt>
                <c:pt idx="11">
                  <c:v>329</c:v>
                </c:pt>
                <c:pt idx="12">
                  <c:v>315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932400"/>
        <c:axId val="992932792"/>
      </c:lineChart>
      <c:catAx>
        <c:axId val="9929324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92932792"/>
        <c:crosses val="autoZero"/>
        <c:auto val="0"/>
        <c:lblAlgn val="ctr"/>
        <c:lblOffset val="100"/>
        <c:noMultiLvlLbl val="0"/>
      </c:catAx>
      <c:valAx>
        <c:axId val="992932792"/>
        <c:scaling>
          <c:orientation val="minMax"/>
          <c:max val="680"/>
          <c:min val="2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2932400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mix'!$W$36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mix'!$W$37:$W$49</c:f>
              <c:numCache>
                <c:formatCode>General</c:formatCode>
                <c:ptCount val="13"/>
                <c:pt idx="0">
                  <c:v>145</c:v>
                </c:pt>
                <c:pt idx="1">
                  <c:v>155</c:v>
                </c:pt>
                <c:pt idx="2">
                  <c:v>149</c:v>
                </c:pt>
                <c:pt idx="3">
                  <c:v>135</c:v>
                </c:pt>
                <c:pt idx="4">
                  <c:v>133</c:v>
                </c:pt>
                <c:pt idx="5">
                  <c:v>148</c:v>
                </c:pt>
                <c:pt idx="6">
                  <c:v>124</c:v>
                </c:pt>
                <c:pt idx="7">
                  <c:v>114</c:v>
                </c:pt>
                <c:pt idx="8">
                  <c:v>121</c:v>
                </c:pt>
                <c:pt idx="9">
                  <c:v>138</c:v>
                </c:pt>
                <c:pt idx="10">
                  <c:v>138</c:v>
                </c:pt>
                <c:pt idx="11">
                  <c:v>126</c:v>
                </c:pt>
                <c:pt idx="12">
                  <c:v>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933576"/>
        <c:axId val="992933968"/>
      </c:lineChart>
      <c:catAx>
        <c:axId val="9929335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92933968"/>
        <c:crosses val="autoZero"/>
        <c:auto val="0"/>
        <c:lblAlgn val="ctr"/>
        <c:lblOffset val="100"/>
        <c:noMultiLvlLbl val="0"/>
      </c:catAx>
      <c:valAx>
        <c:axId val="992933968"/>
        <c:scaling>
          <c:orientation val="minMax"/>
          <c:max val="160"/>
          <c:min val="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2933576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mix'!$C$52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mix'!$C$53:$C$65</c:f>
              <c:numCache>
                <c:formatCode>General</c:formatCode>
                <c:ptCount val="13"/>
                <c:pt idx="0">
                  <c:v>17</c:v>
                </c:pt>
                <c:pt idx="1">
                  <c:v>17</c:v>
                </c:pt>
                <c:pt idx="2">
                  <c:v>28</c:v>
                </c:pt>
                <c:pt idx="3">
                  <c:v>28</c:v>
                </c:pt>
                <c:pt idx="4">
                  <c:v>15</c:v>
                </c:pt>
                <c:pt idx="5">
                  <c:v>28</c:v>
                </c:pt>
                <c:pt idx="6">
                  <c:v>35</c:v>
                </c:pt>
                <c:pt idx="7">
                  <c:v>11</c:v>
                </c:pt>
                <c:pt idx="8">
                  <c:v>10</c:v>
                </c:pt>
                <c:pt idx="9">
                  <c:v>22</c:v>
                </c:pt>
                <c:pt idx="10">
                  <c:v>38</c:v>
                </c:pt>
                <c:pt idx="11">
                  <c:v>26</c:v>
                </c:pt>
                <c:pt idx="12">
                  <c:v>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934752"/>
        <c:axId val="992935144"/>
      </c:lineChart>
      <c:dateAx>
        <c:axId val="9929347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92935144"/>
        <c:crosses val="autoZero"/>
        <c:auto val="1"/>
        <c:lblOffset val="100"/>
        <c:baseTimeUnit val="months"/>
      </c:dateAx>
      <c:valAx>
        <c:axId val="9929351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2934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mix'!$W$52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mix'!$W$53:$W$65</c:f>
              <c:numCache>
                <c:formatCode>General</c:formatCode>
                <c:ptCount val="13"/>
                <c:pt idx="0">
                  <c:v>260</c:v>
                </c:pt>
                <c:pt idx="1">
                  <c:v>231</c:v>
                </c:pt>
                <c:pt idx="2">
                  <c:v>274</c:v>
                </c:pt>
                <c:pt idx="3">
                  <c:v>235</c:v>
                </c:pt>
                <c:pt idx="4">
                  <c:v>270</c:v>
                </c:pt>
                <c:pt idx="5">
                  <c:v>269</c:v>
                </c:pt>
                <c:pt idx="6">
                  <c:v>239</c:v>
                </c:pt>
                <c:pt idx="7">
                  <c:v>273</c:v>
                </c:pt>
                <c:pt idx="8">
                  <c:v>288</c:v>
                </c:pt>
                <c:pt idx="9">
                  <c:v>218</c:v>
                </c:pt>
                <c:pt idx="10">
                  <c:v>261</c:v>
                </c:pt>
                <c:pt idx="11">
                  <c:v>229</c:v>
                </c:pt>
                <c:pt idx="12">
                  <c:v>276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935928"/>
        <c:axId val="992936320"/>
      </c:lineChart>
      <c:catAx>
        <c:axId val="99293592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92936320"/>
        <c:crosses val="autoZero"/>
        <c:auto val="0"/>
        <c:lblAlgn val="ctr"/>
        <c:lblOffset val="100"/>
        <c:noMultiLvlLbl val="0"/>
      </c:catAx>
      <c:valAx>
        <c:axId val="992936320"/>
        <c:scaling>
          <c:orientation val="minMax"/>
          <c:max val="300"/>
          <c:min val="1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2935928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mix'!$W$4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mix'!$W$5:$W$17</c:f>
              <c:numCache>
                <c:formatCode>0%</c:formatCode>
                <c:ptCount val="13"/>
                <c:pt idx="0">
                  <c:v>0.62109570736595954</c:v>
                </c:pt>
                <c:pt idx="1">
                  <c:v>0.62330331365536262</c:v>
                </c:pt>
                <c:pt idx="2">
                  <c:v>0.60786543473110632</c:v>
                </c:pt>
                <c:pt idx="3">
                  <c:v>0.61419211959029252</c:v>
                </c:pt>
                <c:pt idx="4">
                  <c:v>0.58278398777109008</c:v>
                </c:pt>
                <c:pt idx="5">
                  <c:v>0.59753406255996933</c:v>
                </c:pt>
                <c:pt idx="6">
                  <c:v>0.58072330117717053</c:v>
                </c:pt>
                <c:pt idx="7">
                  <c:v>0.58257669693212266</c:v>
                </c:pt>
                <c:pt idx="8">
                  <c:v>0.58471481932261715</c:v>
                </c:pt>
                <c:pt idx="9">
                  <c:v>0.5881837725933593</c:v>
                </c:pt>
                <c:pt idx="10">
                  <c:v>0.59309981564392944</c:v>
                </c:pt>
                <c:pt idx="11">
                  <c:v>0.60106513723883659</c:v>
                </c:pt>
                <c:pt idx="12">
                  <c:v>0.59232217653614105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937104"/>
        <c:axId val="992937496"/>
      </c:lineChart>
      <c:catAx>
        <c:axId val="992937104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92937496"/>
        <c:crosses val="autoZero"/>
        <c:auto val="0"/>
        <c:lblAlgn val="ctr"/>
        <c:lblOffset val="100"/>
        <c:noMultiLvlLbl val="0"/>
      </c:catAx>
      <c:valAx>
        <c:axId val="992937496"/>
        <c:scaling>
          <c:orientation val="minMax"/>
          <c:min val="0.5500000000000000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92937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mix'!$D$4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mix'!$D$5:$D$17</c:f>
              <c:numCache>
                <c:formatCode>0</c:formatCode>
                <c:ptCount val="13"/>
                <c:pt idx="0">
                  <c:v>596.34072274521714</c:v>
                </c:pt>
                <c:pt idx="1">
                  <c:v>581.23614735011085</c:v>
                </c:pt>
                <c:pt idx="2">
                  <c:v>540.42868614491317</c:v>
                </c:pt>
                <c:pt idx="3">
                  <c:v>456.46004480955935</c:v>
                </c:pt>
                <c:pt idx="4">
                  <c:v>467.13354399749483</c:v>
                </c:pt>
                <c:pt idx="5">
                  <c:v>498.68381693090038</c:v>
                </c:pt>
                <c:pt idx="6">
                  <c:v>557.69400287955807</c:v>
                </c:pt>
                <c:pt idx="7">
                  <c:v>601.39206316226887</c:v>
                </c:pt>
                <c:pt idx="8">
                  <c:v>597.77299686009997</c:v>
                </c:pt>
                <c:pt idx="9">
                  <c:v>590.8920656720145</c:v>
                </c:pt>
                <c:pt idx="10">
                  <c:v>597.55050015240101</c:v>
                </c:pt>
                <c:pt idx="11">
                  <c:v>609.6710189452125</c:v>
                </c:pt>
                <c:pt idx="12">
                  <c:v>644.83444420554724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938280"/>
        <c:axId val="992938672"/>
      </c:lineChart>
      <c:catAx>
        <c:axId val="9929382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92938672"/>
        <c:crosses val="autoZero"/>
        <c:auto val="0"/>
        <c:lblAlgn val="ctr"/>
        <c:lblOffset val="100"/>
        <c:noMultiLvlLbl val="0"/>
      </c:catAx>
      <c:valAx>
        <c:axId val="992938672"/>
        <c:scaling>
          <c:orientation val="minMax"/>
          <c:max val="680"/>
          <c:min val="44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92938280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mix'!$D$36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mix'!$D$37:$D$49</c:f>
              <c:numCache>
                <c:formatCode>General</c:formatCode>
                <c:ptCount val="13"/>
                <c:pt idx="0">
                  <c:v>299</c:v>
                </c:pt>
                <c:pt idx="1">
                  <c:v>331</c:v>
                </c:pt>
                <c:pt idx="2">
                  <c:v>367</c:v>
                </c:pt>
                <c:pt idx="3">
                  <c:v>401</c:v>
                </c:pt>
                <c:pt idx="4">
                  <c:v>491</c:v>
                </c:pt>
                <c:pt idx="5">
                  <c:v>527</c:v>
                </c:pt>
                <c:pt idx="6">
                  <c:v>576</c:v>
                </c:pt>
                <c:pt idx="7">
                  <c:v>602</c:v>
                </c:pt>
                <c:pt idx="8">
                  <c:v>558</c:v>
                </c:pt>
                <c:pt idx="9">
                  <c:v>386</c:v>
                </c:pt>
                <c:pt idx="10">
                  <c:v>377</c:v>
                </c:pt>
                <c:pt idx="11">
                  <c:v>359</c:v>
                </c:pt>
                <c:pt idx="12">
                  <c:v>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939848"/>
        <c:axId val="992940240"/>
      </c:lineChart>
      <c:catAx>
        <c:axId val="9929398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92940240"/>
        <c:crosses val="autoZero"/>
        <c:auto val="0"/>
        <c:lblAlgn val="ctr"/>
        <c:lblOffset val="100"/>
        <c:noMultiLvlLbl val="0"/>
      </c:catAx>
      <c:valAx>
        <c:axId val="992940240"/>
        <c:scaling>
          <c:orientation val="minMax"/>
          <c:max val="680"/>
          <c:min val="3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2939848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mix'!$D$52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mix'!$D$53:$D$65</c:f>
              <c:numCache>
                <c:formatCode>General</c:formatCode>
                <c:ptCount val="13"/>
                <c:pt idx="0">
                  <c:v>12</c:v>
                </c:pt>
                <c:pt idx="1">
                  <c:v>15</c:v>
                </c:pt>
                <c:pt idx="2">
                  <c:v>10</c:v>
                </c:pt>
                <c:pt idx="3">
                  <c:v>29</c:v>
                </c:pt>
                <c:pt idx="4">
                  <c:v>17</c:v>
                </c:pt>
                <c:pt idx="5">
                  <c:v>16</c:v>
                </c:pt>
                <c:pt idx="6">
                  <c:v>21</c:v>
                </c:pt>
                <c:pt idx="7">
                  <c:v>7</c:v>
                </c:pt>
                <c:pt idx="8">
                  <c:v>3</c:v>
                </c:pt>
                <c:pt idx="9">
                  <c:v>18</c:v>
                </c:pt>
                <c:pt idx="10">
                  <c:v>11</c:v>
                </c:pt>
                <c:pt idx="11">
                  <c:v>25</c:v>
                </c:pt>
                <c:pt idx="1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2940632"/>
        <c:axId val="476188960"/>
      </c:lineChart>
      <c:dateAx>
        <c:axId val="99294063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6188960"/>
        <c:crosses val="autoZero"/>
        <c:auto val="1"/>
        <c:lblOffset val="100"/>
        <c:baseTimeUnit val="months"/>
      </c:dateAx>
      <c:valAx>
        <c:axId val="476188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92940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mix'!$X$36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mix'!$X$37:$X$49</c:f>
              <c:numCache>
                <c:formatCode>General</c:formatCode>
                <c:ptCount val="13"/>
                <c:pt idx="0">
                  <c:v>108</c:v>
                </c:pt>
                <c:pt idx="1">
                  <c:v>124</c:v>
                </c:pt>
                <c:pt idx="2">
                  <c:v>137</c:v>
                </c:pt>
                <c:pt idx="3">
                  <c:v>130</c:v>
                </c:pt>
                <c:pt idx="4">
                  <c:v>121</c:v>
                </c:pt>
                <c:pt idx="5">
                  <c:v>131</c:v>
                </c:pt>
                <c:pt idx="6">
                  <c:v>103</c:v>
                </c:pt>
                <c:pt idx="7">
                  <c:v>93</c:v>
                </c:pt>
                <c:pt idx="8">
                  <c:v>106</c:v>
                </c:pt>
                <c:pt idx="9">
                  <c:v>125</c:v>
                </c:pt>
                <c:pt idx="10">
                  <c:v>123</c:v>
                </c:pt>
                <c:pt idx="11">
                  <c:v>141</c:v>
                </c:pt>
                <c:pt idx="12">
                  <c:v>116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189744"/>
        <c:axId val="476190136"/>
      </c:lineChart>
      <c:catAx>
        <c:axId val="4761897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6190136"/>
        <c:crosses val="autoZero"/>
        <c:auto val="0"/>
        <c:lblAlgn val="ctr"/>
        <c:lblOffset val="100"/>
        <c:noMultiLvlLbl val="0"/>
      </c:catAx>
      <c:valAx>
        <c:axId val="476190136"/>
        <c:scaling>
          <c:orientation val="minMax"/>
          <c:min val="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6189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mix'!$X$52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mix'!$X$53:$X$65</c:f>
              <c:numCache>
                <c:formatCode>General</c:formatCode>
                <c:ptCount val="13"/>
                <c:pt idx="0">
                  <c:v>215</c:v>
                </c:pt>
                <c:pt idx="1">
                  <c:v>186</c:v>
                </c:pt>
                <c:pt idx="2">
                  <c:v>240</c:v>
                </c:pt>
                <c:pt idx="3">
                  <c:v>195</c:v>
                </c:pt>
                <c:pt idx="4">
                  <c:v>226</c:v>
                </c:pt>
                <c:pt idx="5">
                  <c:v>236</c:v>
                </c:pt>
                <c:pt idx="6">
                  <c:v>189</c:v>
                </c:pt>
                <c:pt idx="7">
                  <c:v>232</c:v>
                </c:pt>
                <c:pt idx="8">
                  <c:v>252</c:v>
                </c:pt>
                <c:pt idx="9">
                  <c:v>195</c:v>
                </c:pt>
                <c:pt idx="10">
                  <c:v>237</c:v>
                </c:pt>
                <c:pt idx="11">
                  <c:v>200</c:v>
                </c:pt>
                <c:pt idx="12">
                  <c:v>255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190920"/>
        <c:axId val="476191312"/>
      </c:lineChart>
      <c:catAx>
        <c:axId val="4761909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6191312"/>
        <c:crosses val="autoZero"/>
        <c:auto val="0"/>
        <c:lblAlgn val="ctr"/>
        <c:lblOffset val="100"/>
        <c:noMultiLvlLbl val="0"/>
      </c:catAx>
      <c:valAx>
        <c:axId val="476191312"/>
        <c:scaling>
          <c:orientation val="minMax"/>
          <c:min val="1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6190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mix'!$X$4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mix'!$X$5:$X$17</c:f>
              <c:numCache>
                <c:formatCode>0%</c:formatCode>
                <c:ptCount val="13"/>
                <c:pt idx="0">
                  <c:v>0.65091290777007427</c:v>
                </c:pt>
                <c:pt idx="1">
                  <c:v>0.64925256197311099</c:v>
                </c:pt>
                <c:pt idx="2">
                  <c:v>0.63509001161440182</c:v>
                </c:pt>
                <c:pt idx="3">
                  <c:v>0.63386708703227412</c:v>
                </c:pt>
                <c:pt idx="4">
                  <c:v>0.62884187935923963</c:v>
                </c:pt>
                <c:pt idx="5">
                  <c:v>0.65353404680700933</c:v>
                </c:pt>
                <c:pt idx="6">
                  <c:v>0.67190597564429344</c:v>
                </c:pt>
                <c:pt idx="7">
                  <c:v>0.69543802744992045</c:v>
                </c:pt>
                <c:pt idx="8">
                  <c:v>0.68281748140276299</c:v>
                </c:pt>
                <c:pt idx="9">
                  <c:v>0.68603007791266535</c:v>
                </c:pt>
                <c:pt idx="10">
                  <c:v>0.6466460763441183</c:v>
                </c:pt>
                <c:pt idx="11">
                  <c:v>0.6840574506283662</c:v>
                </c:pt>
                <c:pt idx="12">
                  <c:v>0.6765833850318651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192096"/>
        <c:axId val="476192488"/>
      </c:lineChart>
      <c:catAx>
        <c:axId val="476192096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476192488"/>
        <c:crosses val="autoZero"/>
        <c:auto val="0"/>
        <c:lblAlgn val="ctr"/>
        <c:lblOffset val="100"/>
        <c:noMultiLvlLbl val="0"/>
      </c:catAx>
      <c:valAx>
        <c:axId val="476192488"/>
        <c:scaling>
          <c:orientation val="minMax"/>
          <c:min val="0.5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476192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mix'!$E$4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mix'!$E$5:$E$17</c:f>
              <c:numCache>
                <c:formatCode>0</c:formatCode>
                <c:ptCount val="13"/>
                <c:pt idx="0">
                  <c:v>620.49844428699055</c:v>
                </c:pt>
                <c:pt idx="1">
                  <c:v>622.4061066743642</c:v>
                </c:pt>
                <c:pt idx="2">
                  <c:v>579.39123347861516</c:v>
                </c:pt>
                <c:pt idx="3">
                  <c:v>533.80407693782354</c:v>
                </c:pt>
                <c:pt idx="4">
                  <c:v>519.19734555221999</c:v>
                </c:pt>
                <c:pt idx="5">
                  <c:v>533.77726889237078</c:v>
                </c:pt>
                <c:pt idx="6">
                  <c:v>552.34723154874553</c:v>
                </c:pt>
                <c:pt idx="7">
                  <c:v>583.00775380176719</c:v>
                </c:pt>
                <c:pt idx="8">
                  <c:v>588.85659601616214</c:v>
                </c:pt>
                <c:pt idx="9">
                  <c:v>568.42214748812535</c:v>
                </c:pt>
                <c:pt idx="10">
                  <c:v>644.06226544398396</c:v>
                </c:pt>
                <c:pt idx="11">
                  <c:v>667.16845878136201</c:v>
                </c:pt>
                <c:pt idx="12">
                  <c:v>677.24903770821265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192880"/>
        <c:axId val="476193272"/>
      </c:lineChart>
      <c:dateAx>
        <c:axId val="4761928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6193272"/>
        <c:crosses val="autoZero"/>
        <c:auto val="1"/>
        <c:lblOffset val="100"/>
        <c:baseTimeUnit val="months"/>
      </c:dateAx>
      <c:valAx>
        <c:axId val="476193272"/>
        <c:scaling>
          <c:orientation val="minMax"/>
          <c:min val="44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76192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mix'!$E$36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mix'!$E$37:$E$49</c:f>
              <c:numCache>
                <c:formatCode>General</c:formatCode>
                <c:ptCount val="13"/>
                <c:pt idx="0">
                  <c:v>352</c:v>
                </c:pt>
                <c:pt idx="1">
                  <c:v>383</c:v>
                </c:pt>
                <c:pt idx="2">
                  <c:v>397</c:v>
                </c:pt>
                <c:pt idx="3">
                  <c:v>415</c:v>
                </c:pt>
                <c:pt idx="4">
                  <c:v>493</c:v>
                </c:pt>
                <c:pt idx="5">
                  <c:v>529</c:v>
                </c:pt>
                <c:pt idx="6">
                  <c:v>575</c:v>
                </c:pt>
                <c:pt idx="7">
                  <c:v>607</c:v>
                </c:pt>
                <c:pt idx="8">
                  <c:v>544</c:v>
                </c:pt>
                <c:pt idx="9">
                  <c:v>388</c:v>
                </c:pt>
                <c:pt idx="10">
                  <c:v>384</c:v>
                </c:pt>
                <c:pt idx="11">
                  <c:v>380</c:v>
                </c:pt>
                <c:pt idx="12">
                  <c:v>351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194056"/>
        <c:axId val="476194448"/>
      </c:lineChart>
      <c:catAx>
        <c:axId val="47619405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6194448"/>
        <c:crosses val="autoZero"/>
        <c:auto val="0"/>
        <c:lblAlgn val="ctr"/>
        <c:lblOffset val="100"/>
        <c:noMultiLvlLbl val="0"/>
      </c:catAx>
      <c:valAx>
        <c:axId val="476194448"/>
        <c:scaling>
          <c:orientation val="minMax"/>
          <c:max val="650"/>
          <c:min val="3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6194056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mix'!$E$52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mix'!$E$53:$E$65</c:f>
              <c:numCache>
                <c:formatCode>General</c:formatCode>
                <c:ptCount val="13"/>
                <c:pt idx="0">
                  <c:v>7</c:v>
                </c:pt>
                <c:pt idx="1">
                  <c:v>4</c:v>
                </c:pt>
                <c:pt idx="2">
                  <c:v>10</c:v>
                </c:pt>
                <c:pt idx="3">
                  <c:v>10</c:v>
                </c:pt>
                <c:pt idx="4">
                  <c:v>5</c:v>
                </c:pt>
                <c:pt idx="5">
                  <c:v>6</c:v>
                </c:pt>
                <c:pt idx="6">
                  <c:v>8</c:v>
                </c:pt>
                <c:pt idx="7">
                  <c:v>2</c:v>
                </c:pt>
                <c:pt idx="8">
                  <c:v>0</c:v>
                </c:pt>
                <c:pt idx="9">
                  <c:v>8</c:v>
                </c:pt>
                <c:pt idx="10">
                  <c:v>11</c:v>
                </c:pt>
                <c:pt idx="11">
                  <c:v>9</c:v>
                </c:pt>
                <c:pt idx="12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195232"/>
        <c:axId val="476195624"/>
      </c:lineChart>
      <c:dateAx>
        <c:axId val="47619523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6195624"/>
        <c:crosses val="autoZero"/>
        <c:auto val="1"/>
        <c:lblOffset val="100"/>
        <c:baseTimeUnit val="months"/>
      </c:dateAx>
      <c:valAx>
        <c:axId val="4761956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6195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mix'!$Y$36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mix'!$Y$37:$Y$49</c:f>
              <c:numCache>
                <c:formatCode>General</c:formatCode>
                <c:ptCount val="13"/>
                <c:pt idx="0">
                  <c:v>71</c:v>
                </c:pt>
                <c:pt idx="1">
                  <c:v>82</c:v>
                </c:pt>
                <c:pt idx="2">
                  <c:v>80</c:v>
                </c:pt>
                <c:pt idx="3">
                  <c:v>78</c:v>
                </c:pt>
                <c:pt idx="4">
                  <c:v>72</c:v>
                </c:pt>
                <c:pt idx="5">
                  <c:v>73</c:v>
                </c:pt>
                <c:pt idx="6">
                  <c:v>73</c:v>
                </c:pt>
                <c:pt idx="7">
                  <c:v>70</c:v>
                </c:pt>
                <c:pt idx="8">
                  <c:v>73</c:v>
                </c:pt>
                <c:pt idx="9">
                  <c:v>81</c:v>
                </c:pt>
                <c:pt idx="10">
                  <c:v>81</c:v>
                </c:pt>
                <c:pt idx="11">
                  <c:v>94</c:v>
                </c:pt>
                <c:pt idx="12">
                  <c:v>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196408"/>
        <c:axId val="476196800"/>
      </c:lineChart>
      <c:dateAx>
        <c:axId val="47619640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6196800"/>
        <c:crosses val="autoZero"/>
        <c:auto val="1"/>
        <c:lblOffset val="100"/>
        <c:baseTimeUnit val="months"/>
      </c:dateAx>
      <c:valAx>
        <c:axId val="476196800"/>
        <c:scaling>
          <c:orientation val="minMax"/>
          <c:min val="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6196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mix'!$Y$52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mix'!$Y$53:$Y$65</c:f>
              <c:numCache>
                <c:formatCode>General</c:formatCode>
                <c:ptCount val="13"/>
                <c:pt idx="0">
                  <c:v>255</c:v>
                </c:pt>
                <c:pt idx="1">
                  <c:v>243</c:v>
                </c:pt>
                <c:pt idx="2">
                  <c:v>270</c:v>
                </c:pt>
                <c:pt idx="3">
                  <c:v>243</c:v>
                </c:pt>
                <c:pt idx="4">
                  <c:v>265</c:v>
                </c:pt>
                <c:pt idx="5">
                  <c:v>276</c:v>
                </c:pt>
                <c:pt idx="6">
                  <c:v>248</c:v>
                </c:pt>
                <c:pt idx="7">
                  <c:v>232</c:v>
                </c:pt>
                <c:pt idx="8">
                  <c:v>259</c:v>
                </c:pt>
                <c:pt idx="9">
                  <c:v>253</c:v>
                </c:pt>
                <c:pt idx="10">
                  <c:v>270</c:v>
                </c:pt>
                <c:pt idx="11">
                  <c:v>258</c:v>
                </c:pt>
                <c:pt idx="12">
                  <c:v>287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197584"/>
        <c:axId val="476197976"/>
      </c:lineChart>
      <c:catAx>
        <c:axId val="47619758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6197976"/>
        <c:crosses val="autoZero"/>
        <c:auto val="0"/>
        <c:lblAlgn val="ctr"/>
        <c:lblOffset val="100"/>
        <c:noMultiLvlLbl val="0"/>
      </c:catAx>
      <c:valAx>
        <c:axId val="476197976"/>
        <c:scaling>
          <c:orientation val="minMax"/>
          <c:max val="285"/>
          <c:min val="2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6197584"/>
        <c:crosses val="autoZero"/>
        <c:crossBetween val="between"/>
        <c:majorUnit val="1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mix'!$Y$4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mix'!$Y$5:$Y$17</c:f>
              <c:numCache>
                <c:formatCode>0%</c:formatCode>
                <c:ptCount val="13"/>
                <c:pt idx="0">
                  <c:v>0.57954251186879591</c:v>
                </c:pt>
                <c:pt idx="1">
                  <c:v>0.58246540804994451</c:v>
                </c:pt>
                <c:pt idx="2">
                  <c:v>0.5621991472974831</c:v>
                </c:pt>
                <c:pt idx="3">
                  <c:v>0.56637738151739103</c:v>
                </c:pt>
                <c:pt idx="4">
                  <c:v>0.56113387978142082</c:v>
                </c:pt>
                <c:pt idx="5">
                  <c:v>0.55999873553771262</c:v>
                </c:pt>
                <c:pt idx="6">
                  <c:v>0.55758920317988536</c:v>
                </c:pt>
                <c:pt idx="7">
                  <c:v>0.56573344998541852</c:v>
                </c:pt>
                <c:pt idx="8">
                  <c:v>0.56240479333807247</c:v>
                </c:pt>
                <c:pt idx="9">
                  <c:v>0.55544262628315888</c:v>
                </c:pt>
                <c:pt idx="10">
                  <c:v>0.59320709347760747</c:v>
                </c:pt>
                <c:pt idx="11">
                  <c:v>0.60873830858787359</c:v>
                </c:pt>
                <c:pt idx="12">
                  <c:v>0.60435284819745883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198760"/>
        <c:axId val="476199152"/>
      </c:lineChart>
      <c:catAx>
        <c:axId val="476198760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476199152"/>
        <c:crosses val="autoZero"/>
        <c:auto val="0"/>
        <c:lblAlgn val="ctr"/>
        <c:lblOffset val="100"/>
        <c:noMultiLvlLbl val="0"/>
      </c:catAx>
      <c:valAx>
        <c:axId val="476199152"/>
        <c:scaling>
          <c:orientation val="minMax"/>
          <c:min val="0.5500000000000000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476198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mix'!$F$4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mix'!$F$5:$F$17</c:f>
              <c:numCache>
                <c:formatCode>0</c:formatCode>
                <c:ptCount val="13"/>
                <c:pt idx="0">
                  <c:v>408.82676299670175</c:v>
                </c:pt>
                <c:pt idx="1">
                  <c:v>419.68421052631578</c:v>
                </c:pt>
                <c:pt idx="2">
                  <c:v>371.98483804272917</c:v>
                </c:pt>
                <c:pt idx="3">
                  <c:v>341.32301126494963</c:v>
                </c:pt>
                <c:pt idx="4">
                  <c:v>341.14798021434461</c:v>
                </c:pt>
                <c:pt idx="5">
                  <c:v>332.00343416999141</c:v>
                </c:pt>
                <c:pt idx="6">
                  <c:v>391.75147295125868</c:v>
                </c:pt>
                <c:pt idx="7">
                  <c:v>405.78426263679</c:v>
                </c:pt>
                <c:pt idx="8">
                  <c:v>418.03792062859418</c:v>
                </c:pt>
                <c:pt idx="9">
                  <c:v>422.47292930438232</c:v>
                </c:pt>
                <c:pt idx="10">
                  <c:v>413.47453808021629</c:v>
                </c:pt>
                <c:pt idx="11">
                  <c:v>435.48290161668371</c:v>
                </c:pt>
                <c:pt idx="12">
                  <c:v>415.99148382518183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199936"/>
        <c:axId val="476200328"/>
      </c:lineChart>
      <c:catAx>
        <c:axId val="47619993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6200328"/>
        <c:crosses val="autoZero"/>
        <c:auto val="0"/>
        <c:lblAlgn val="ctr"/>
        <c:lblOffset val="100"/>
        <c:noMultiLvlLbl val="0"/>
      </c:catAx>
      <c:valAx>
        <c:axId val="476200328"/>
        <c:scaling>
          <c:orientation val="minMax"/>
          <c:max val="650"/>
          <c:min val="33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76199936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mix'!$F$36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mix'!$F$37:$F$49</c:f>
              <c:numCache>
                <c:formatCode>General</c:formatCode>
                <c:ptCount val="13"/>
                <c:pt idx="0">
                  <c:v>254</c:v>
                </c:pt>
                <c:pt idx="1">
                  <c:v>283</c:v>
                </c:pt>
                <c:pt idx="2">
                  <c:v>319</c:v>
                </c:pt>
                <c:pt idx="3">
                  <c:v>361</c:v>
                </c:pt>
                <c:pt idx="4">
                  <c:v>463</c:v>
                </c:pt>
                <c:pt idx="5">
                  <c:v>441</c:v>
                </c:pt>
                <c:pt idx="6">
                  <c:v>509</c:v>
                </c:pt>
                <c:pt idx="7">
                  <c:v>534</c:v>
                </c:pt>
                <c:pt idx="8">
                  <c:v>488</c:v>
                </c:pt>
                <c:pt idx="9">
                  <c:v>355</c:v>
                </c:pt>
                <c:pt idx="10">
                  <c:v>318</c:v>
                </c:pt>
                <c:pt idx="11">
                  <c:v>319</c:v>
                </c:pt>
                <c:pt idx="12">
                  <c:v>278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201112"/>
        <c:axId val="476201504"/>
      </c:lineChart>
      <c:catAx>
        <c:axId val="47620111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6201504"/>
        <c:crosses val="autoZero"/>
        <c:auto val="0"/>
        <c:lblAlgn val="ctr"/>
        <c:lblOffset val="100"/>
        <c:noMultiLvlLbl val="0"/>
      </c:catAx>
      <c:valAx>
        <c:axId val="476201504"/>
        <c:scaling>
          <c:orientation val="minMax"/>
          <c:max val="650"/>
          <c:min val="2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6201112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mix'!$F$52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mix'!$F$53:$F$65</c:f>
              <c:numCache>
                <c:formatCode>General</c:formatCode>
                <c:ptCount val="13"/>
                <c:pt idx="0">
                  <c:v>33</c:v>
                </c:pt>
                <c:pt idx="1">
                  <c:v>55</c:v>
                </c:pt>
                <c:pt idx="2">
                  <c:v>33</c:v>
                </c:pt>
                <c:pt idx="3">
                  <c:v>48</c:v>
                </c:pt>
                <c:pt idx="4">
                  <c:v>43</c:v>
                </c:pt>
                <c:pt idx="5">
                  <c:v>35</c:v>
                </c:pt>
                <c:pt idx="6">
                  <c:v>33</c:v>
                </c:pt>
                <c:pt idx="7">
                  <c:v>9</c:v>
                </c:pt>
                <c:pt idx="8">
                  <c:v>0</c:v>
                </c:pt>
                <c:pt idx="9">
                  <c:v>0</c:v>
                </c:pt>
                <c:pt idx="10">
                  <c:v>28</c:v>
                </c:pt>
                <c:pt idx="11">
                  <c:v>39</c:v>
                </c:pt>
                <c:pt idx="12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202288"/>
        <c:axId val="476202680"/>
      </c:lineChart>
      <c:dateAx>
        <c:axId val="47620228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6202680"/>
        <c:crosses val="autoZero"/>
        <c:auto val="1"/>
        <c:lblOffset val="100"/>
        <c:baseTimeUnit val="months"/>
      </c:dateAx>
      <c:valAx>
        <c:axId val="4762026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6202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mix'!$Z$36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mix'!$Z$37:$Z$49</c:f>
              <c:numCache>
                <c:formatCode>General</c:formatCode>
                <c:ptCount val="13"/>
                <c:pt idx="0">
                  <c:v>150</c:v>
                </c:pt>
                <c:pt idx="1">
                  <c:v>141</c:v>
                </c:pt>
                <c:pt idx="2">
                  <c:v>144</c:v>
                </c:pt>
                <c:pt idx="3">
                  <c:v>116</c:v>
                </c:pt>
                <c:pt idx="4">
                  <c:v>108</c:v>
                </c:pt>
                <c:pt idx="5">
                  <c:v>110</c:v>
                </c:pt>
                <c:pt idx="6">
                  <c:v>91</c:v>
                </c:pt>
                <c:pt idx="7">
                  <c:v>87</c:v>
                </c:pt>
                <c:pt idx="8">
                  <c:v>89</c:v>
                </c:pt>
                <c:pt idx="9">
                  <c:v>98</c:v>
                </c:pt>
                <c:pt idx="10">
                  <c:v>109</c:v>
                </c:pt>
                <c:pt idx="11">
                  <c:v>125</c:v>
                </c:pt>
                <c:pt idx="12">
                  <c:v>122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203464"/>
        <c:axId val="476203856"/>
      </c:lineChart>
      <c:catAx>
        <c:axId val="47620346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6203856"/>
        <c:crosses val="autoZero"/>
        <c:auto val="0"/>
        <c:lblAlgn val="ctr"/>
        <c:lblOffset val="100"/>
        <c:noMultiLvlLbl val="0"/>
      </c:catAx>
      <c:valAx>
        <c:axId val="476203856"/>
        <c:scaling>
          <c:orientation val="minMax"/>
          <c:max val="160"/>
          <c:min val="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6203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mix'!$Z$52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mix'!$Z$53:$Z$65</c:f>
              <c:numCache>
                <c:formatCode>General</c:formatCode>
                <c:ptCount val="13"/>
                <c:pt idx="0">
                  <c:v>199</c:v>
                </c:pt>
                <c:pt idx="1">
                  <c:v>184</c:v>
                </c:pt>
                <c:pt idx="2">
                  <c:v>217</c:v>
                </c:pt>
                <c:pt idx="3">
                  <c:v>197</c:v>
                </c:pt>
                <c:pt idx="4">
                  <c:v>220</c:v>
                </c:pt>
                <c:pt idx="5">
                  <c:v>214</c:v>
                </c:pt>
                <c:pt idx="6">
                  <c:v>214</c:v>
                </c:pt>
                <c:pt idx="7">
                  <c:v>212</c:v>
                </c:pt>
                <c:pt idx="8">
                  <c:v>222</c:v>
                </c:pt>
                <c:pt idx="9">
                  <c:v>197</c:v>
                </c:pt>
                <c:pt idx="10">
                  <c:v>217</c:v>
                </c:pt>
                <c:pt idx="11">
                  <c:v>201</c:v>
                </c:pt>
                <c:pt idx="12">
                  <c:v>236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6204640"/>
        <c:axId val="478465760"/>
      </c:lineChart>
      <c:catAx>
        <c:axId val="47620464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8465760"/>
        <c:crosses val="autoZero"/>
        <c:auto val="0"/>
        <c:lblAlgn val="ctr"/>
        <c:lblOffset val="100"/>
        <c:noMultiLvlLbl val="0"/>
      </c:catAx>
      <c:valAx>
        <c:axId val="478465760"/>
        <c:scaling>
          <c:orientation val="minMax"/>
          <c:min val="1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6204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mix'!$Z$4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mix'!$Z$5:$Z$17</c:f>
              <c:numCache>
                <c:formatCode>0%</c:formatCode>
                <c:ptCount val="13"/>
                <c:pt idx="0">
                  <c:v>0.57045803199649359</c:v>
                </c:pt>
                <c:pt idx="1">
                  <c:v>0.57067201030558934</c:v>
                </c:pt>
                <c:pt idx="2">
                  <c:v>0.5532114793303724</c:v>
                </c:pt>
                <c:pt idx="3">
                  <c:v>0.57288022655338999</c:v>
                </c:pt>
                <c:pt idx="4">
                  <c:v>0.5554064256354333</c:v>
                </c:pt>
                <c:pt idx="5">
                  <c:v>0.54746835443037978</c:v>
                </c:pt>
                <c:pt idx="6">
                  <c:v>0.5388242227788419</c:v>
                </c:pt>
                <c:pt idx="7">
                  <c:v>0.53160841070453302</c:v>
                </c:pt>
                <c:pt idx="8">
                  <c:v>0.56537809949176032</c:v>
                </c:pt>
                <c:pt idx="9">
                  <c:v>0.55355816372010103</c:v>
                </c:pt>
                <c:pt idx="10">
                  <c:v>0.54117820541178208</c:v>
                </c:pt>
                <c:pt idx="11">
                  <c:v>0.61979300316482766</c:v>
                </c:pt>
                <c:pt idx="12">
                  <c:v>0.53649607200061022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66544"/>
        <c:axId val="478466936"/>
      </c:lineChart>
      <c:catAx>
        <c:axId val="478466544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478466936"/>
        <c:crosses val="autoZero"/>
        <c:auto val="0"/>
        <c:lblAlgn val="ctr"/>
        <c:lblOffset val="100"/>
        <c:noMultiLvlLbl val="0"/>
      </c:catAx>
      <c:valAx>
        <c:axId val="478466936"/>
        <c:scaling>
          <c:orientation val="minMax"/>
          <c:min val="0.52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478466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mix'!$G$4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mix'!$G$5:$G$17</c:f>
              <c:numCache>
                <c:formatCode>0</c:formatCode>
                <c:ptCount val="13"/>
                <c:pt idx="0">
                  <c:v>531.1263318112633</c:v>
                </c:pt>
                <c:pt idx="1">
                  <c:v>545.2990803374629</c:v>
                </c:pt>
                <c:pt idx="2">
                  <c:v>512.75699777062175</c:v>
                </c:pt>
                <c:pt idx="3">
                  <c:v>460.10316059126944</c:v>
                </c:pt>
                <c:pt idx="4">
                  <c:v>456.0113742761036</c:v>
                </c:pt>
                <c:pt idx="5">
                  <c:v>466.28882191062769</c:v>
                </c:pt>
                <c:pt idx="6">
                  <c:v>513.16234689043779</c:v>
                </c:pt>
                <c:pt idx="7">
                  <c:v>540.32548544484098</c:v>
                </c:pt>
                <c:pt idx="8">
                  <c:v>554.47099741949955</c:v>
                </c:pt>
                <c:pt idx="9">
                  <c:v>552.7363002446059</c:v>
                </c:pt>
                <c:pt idx="10">
                  <c:v>593.64663726571109</c:v>
                </c:pt>
                <c:pt idx="11">
                  <c:v>601.85116623472788</c:v>
                </c:pt>
                <c:pt idx="12">
                  <c:v>641.12676056338023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67720"/>
        <c:axId val="478468112"/>
      </c:lineChart>
      <c:catAx>
        <c:axId val="4784677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8468112"/>
        <c:crosses val="autoZero"/>
        <c:auto val="0"/>
        <c:lblAlgn val="ctr"/>
        <c:lblOffset val="100"/>
        <c:noMultiLvlLbl val="0"/>
      </c:catAx>
      <c:valAx>
        <c:axId val="478468112"/>
        <c:scaling>
          <c:orientation val="minMax"/>
          <c:max val="650"/>
          <c:min val="44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78467720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mix'!$G$36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mix'!$G$37:$G$49</c:f>
              <c:numCache>
                <c:formatCode>General</c:formatCode>
                <c:ptCount val="13"/>
                <c:pt idx="0">
                  <c:v>288</c:v>
                </c:pt>
                <c:pt idx="1">
                  <c:v>309</c:v>
                </c:pt>
                <c:pt idx="2">
                  <c:v>355</c:v>
                </c:pt>
                <c:pt idx="3">
                  <c:v>392</c:v>
                </c:pt>
                <c:pt idx="4">
                  <c:v>473</c:v>
                </c:pt>
                <c:pt idx="5">
                  <c:v>515</c:v>
                </c:pt>
                <c:pt idx="6">
                  <c:v>578</c:v>
                </c:pt>
                <c:pt idx="7">
                  <c:v>594</c:v>
                </c:pt>
                <c:pt idx="8">
                  <c:v>551</c:v>
                </c:pt>
                <c:pt idx="9">
                  <c:v>391</c:v>
                </c:pt>
                <c:pt idx="10">
                  <c:v>365</c:v>
                </c:pt>
                <c:pt idx="11">
                  <c:v>362</c:v>
                </c:pt>
                <c:pt idx="12">
                  <c:v>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68896"/>
        <c:axId val="478469288"/>
      </c:lineChart>
      <c:catAx>
        <c:axId val="4784688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8469288"/>
        <c:crosses val="autoZero"/>
        <c:auto val="0"/>
        <c:lblAlgn val="ctr"/>
        <c:lblOffset val="100"/>
        <c:noMultiLvlLbl val="0"/>
      </c:catAx>
      <c:valAx>
        <c:axId val="478469288"/>
        <c:scaling>
          <c:orientation val="minMax"/>
          <c:max val="650"/>
          <c:min val="28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8468896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mix'!$AA$36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mix'!$AA$37:$AA$49</c:f>
              <c:numCache>
                <c:formatCode>General</c:formatCode>
                <c:ptCount val="13"/>
                <c:pt idx="0">
                  <c:v>85</c:v>
                </c:pt>
                <c:pt idx="1">
                  <c:v>78</c:v>
                </c:pt>
                <c:pt idx="2">
                  <c:v>80</c:v>
                </c:pt>
                <c:pt idx="3">
                  <c:v>64</c:v>
                </c:pt>
                <c:pt idx="4">
                  <c:v>61</c:v>
                </c:pt>
                <c:pt idx="5">
                  <c:v>61</c:v>
                </c:pt>
                <c:pt idx="6">
                  <c:v>61</c:v>
                </c:pt>
                <c:pt idx="7">
                  <c:v>57</c:v>
                </c:pt>
                <c:pt idx="8">
                  <c:v>68</c:v>
                </c:pt>
                <c:pt idx="9">
                  <c:v>79</c:v>
                </c:pt>
                <c:pt idx="10">
                  <c:v>80</c:v>
                </c:pt>
                <c:pt idx="11">
                  <c:v>76</c:v>
                </c:pt>
                <c:pt idx="12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70072"/>
        <c:axId val="478470464"/>
      </c:lineChart>
      <c:catAx>
        <c:axId val="4784700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8470464"/>
        <c:crosses val="autoZero"/>
        <c:auto val="0"/>
        <c:lblAlgn val="ctr"/>
        <c:lblOffset val="100"/>
        <c:noMultiLvlLbl val="0"/>
      </c:catAx>
      <c:valAx>
        <c:axId val="478470464"/>
        <c:scaling>
          <c:orientation val="minMax"/>
          <c:max val="160"/>
          <c:min val="4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8470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mix'!$G$52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mix'!$G$53:$G$65</c:f>
              <c:numCache>
                <c:formatCode>General</c:formatCode>
                <c:ptCount val="13"/>
                <c:pt idx="0">
                  <c:v>9</c:v>
                </c:pt>
                <c:pt idx="1">
                  <c:v>21</c:v>
                </c:pt>
                <c:pt idx="2">
                  <c:v>21</c:v>
                </c:pt>
                <c:pt idx="3">
                  <c:v>14</c:v>
                </c:pt>
                <c:pt idx="4">
                  <c:v>19</c:v>
                </c:pt>
                <c:pt idx="5">
                  <c:v>16</c:v>
                </c:pt>
                <c:pt idx="6">
                  <c:v>20</c:v>
                </c:pt>
                <c:pt idx="7">
                  <c:v>5</c:v>
                </c:pt>
                <c:pt idx="8">
                  <c:v>0</c:v>
                </c:pt>
                <c:pt idx="9">
                  <c:v>15</c:v>
                </c:pt>
                <c:pt idx="10">
                  <c:v>13</c:v>
                </c:pt>
                <c:pt idx="11">
                  <c:v>11</c:v>
                </c:pt>
                <c:pt idx="12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71248"/>
        <c:axId val="478471640"/>
      </c:lineChart>
      <c:dateAx>
        <c:axId val="4784712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8471640"/>
        <c:crosses val="autoZero"/>
        <c:auto val="1"/>
        <c:lblOffset val="100"/>
        <c:baseTimeUnit val="months"/>
      </c:dateAx>
      <c:valAx>
        <c:axId val="478471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8471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mix'!$AA$52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mix'!$AA$53:$AA$65</c:f>
              <c:numCache>
                <c:formatCode>General</c:formatCode>
                <c:ptCount val="13"/>
                <c:pt idx="0">
                  <c:v>270</c:v>
                </c:pt>
                <c:pt idx="1">
                  <c:v>254</c:v>
                </c:pt>
                <c:pt idx="2">
                  <c:v>287</c:v>
                </c:pt>
                <c:pt idx="3">
                  <c:v>248</c:v>
                </c:pt>
                <c:pt idx="4">
                  <c:v>260</c:v>
                </c:pt>
                <c:pt idx="5">
                  <c:v>268</c:v>
                </c:pt>
                <c:pt idx="6">
                  <c:v>245</c:v>
                </c:pt>
                <c:pt idx="7">
                  <c:v>249</c:v>
                </c:pt>
                <c:pt idx="8">
                  <c:v>263</c:v>
                </c:pt>
                <c:pt idx="9">
                  <c:v>251</c:v>
                </c:pt>
                <c:pt idx="10">
                  <c:v>262</c:v>
                </c:pt>
                <c:pt idx="11">
                  <c:v>259</c:v>
                </c:pt>
                <c:pt idx="12">
                  <c:v>296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72424"/>
        <c:axId val="478472816"/>
      </c:lineChart>
      <c:catAx>
        <c:axId val="4784724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8472816"/>
        <c:crosses val="autoZero"/>
        <c:auto val="0"/>
        <c:lblAlgn val="ctr"/>
        <c:lblOffset val="100"/>
        <c:noMultiLvlLbl val="0"/>
      </c:catAx>
      <c:valAx>
        <c:axId val="478472816"/>
        <c:scaling>
          <c:orientation val="minMax"/>
          <c:max val="290"/>
          <c:min val="18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8472424"/>
        <c:crosses val="autoZero"/>
        <c:crossBetween val="between"/>
        <c:majorUnit val="1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mix'!$AA$4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mix'!$AA$5:$AA$17</c:f>
              <c:numCache>
                <c:formatCode>0%</c:formatCode>
                <c:ptCount val="13"/>
                <c:pt idx="0">
                  <c:v>0.57649099620023125</c:v>
                </c:pt>
                <c:pt idx="1">
                  <c:v>0.5899839644751449</c:v>
                </c:pt>
                <c:pt idx="2">
                  <c:v>0.58315334773218142</c:v>
                </c:pt>
                <c:pt idx="3">
                  <c:v>0.58947975340400049</c:v>
                </c:pt>
                <c:pt idx="4">
                  <c:v>0.59343833205469565</c:v>
                </c:pt>
                <c:pt idx="5">
                  <c:v>0.5894802236487886</c:v>
                </c:pt>
                <c:pt idx="6">
                  <c:v>0.56410637902175931</c:v>
                </c:pt>
                <c:pt idx="7">
                  <c:v>0.56974656446378014</c:v>
                </c:pt>
                <c:pt idx="8">
                  <c:v>0.57433950569458436</c:v>
                </c:pt>
                <c:pt idx="9">
                  <c:v>0.57043818997023477</c:v>
                </c:pt>
                <c:pt idx="10">
                  <c:v>0.58673295648028334</c:v>
                </c:pt>
                <c:pt idx="11">
                  <c:v>0.59272223437613947</c:v>
                </c:pt>
                <c:pt idx="12">
                  <c:v>0.61291951391927824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73600"/>
        <c:axId val="478473992"/>
      </c:lineChart>
      <c:catAx>
        <c:axId val="478473600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478473992"/>
        <c:crosses val="autoZero"/>
        <c:auto val="0"/>
        <c:lblAlgn val="ctr"/>
        <c:lblOffset val="100"/>
        <c:noMultiLvlLbl val="0"/>
      </c:catAx>
      <c:valAx>
        <c:axId val="478473992"/>
        <c:scaling>
          <c:orientation val="minMax"/>
          <c:min val="0.5500000000000000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47847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mix'!$H$4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mix'!$H$5:$H$17</c:f>
              <c:numCache>
                <c:formatCode>0</c:formatCode>
                <c:ptCount val="13"/>
                <c:pt idx="0">
                  <c:v>523.59782889635562</c:v>
                </c:pt>
                <c:pt idx="1">
                  <c:v>545.93369525114633</c:v>
                </c:pt>
                <c:pt idx="2">
                  <c:v>522.68529208035091</c:v>
                </c:pt>
                <c:pt idx="3">
                  <c:v>468.48960827506943</c:v>
                </c:pt>
                <c:pt idx="4">
                  <c:v>423.51981140629249</c:v>
                </c:pt>
                <c:pt idx="5">
                  <c:v>470.84748875218071</c:v>
                </c:pt>
                <c:pt idx="6">
                  <c:v>501.83739090491503</c:v>
                </c:pt>
                <c:pt idx="7">
                  <c:v>509.57024196460816</c:v>
                </c:pt>
                <c:pt idx="8">
                  <c:v>523.95008026513381</c:v>
                </c:pt>
                <c:pt idx="9">
                  <c:v>546.89584402257572</c:v>
                </c:pt>
                <c:pt idx="10">
                  <c:v>583.26497128794097</c:v>
                </c:pt>
                <c:pt idx="11">
                  <c:v>594.98809266074909</c:v>
                </c:pt>
                <c:pt idx="12">
                  <c:v>633.59420137612267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74776"/>
        <c:axId val="478475168"/>
      </c:lineChart>
      <c:catAx>
        <c:axId val="4784747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8475168"/>
        <c:crosses val="autoZero"/>
        <c:auto val="0"/>
        <c:lblAlgn val="ctr"/>
        <c:lblOffset val="100"/>
        <c:noMultiLvlLbl val="0"/>
      </c:catAx>
      <c:valAx>
        <c:axId val="478475168"/>
        <c:scaling>
          <c:orientation val="minMax"/>
          <c:min val="42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478474776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mix'!$H$36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mix'!$H$37:$H$49</c:f>
              <c:numCache>
                <c:formatCode>General</c:formatCode>
                <c:ptCount val="13"/>
                <c:pt idx="0">
                  <c:v>350</c:v>
                </c:pt>
                <c:pt idx="1">
                  <c:v>386</c:v>
                </c:pt>
                <c:pt idx="2">
                  <c:v>436</c:v>
                </c:pt>
                <c:pt idx="3">
                  <c:v>489</c:v>
                </c:pt>
                <c:pt idx="4">
                  <c:v>626</c:v>
                </c:pt>
                <c:pt idx="5">
                  <c:v>622</c:v>
                </c:pt>
                <c:pt idx="6">
                  <c:v>676</c:v>
                </c:pt>
                <c:pt idx="7">
                  <c:v>765</c:v>
                </c:pt>
                <c:pt idx="8">
                  <c:v>661</c:v>
                </c:pt>
                <c:pt idx="9">
                  <c:v>451</c:v>
                </c:pt>
                <c:pt idx="10">
                  <c:v>444</c:v>
                </c:pt>
                <c:pt idx="11">
                  <c:v>405</c:v>
                </c:pt>
                <c:pt idx="12">
                  <c:v>380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75952"/>
        <c:axId val="478476344"/>
      </c:lineChart>
      <c:catAx>
        <c:axId val="4784759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8476344"/>
        <c:crosses val="autoZero"/>
        <c:auto val="0"/>
        <c:lblAlgn val="ctr"/>
        <c:lblOffset val="100"/>
        <c:noMultiLvlLbl val="0"/>
      </c:catAx>
      <c:valAx>
        <c:axId val="478476344"/>
        <c:scaling>
          <c:orientation val="minMax"/>
          <c:max val="850"/>
          <c:min val="3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8475952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mix'!$H$52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mix'!$H$53:$H$65</c:f>
              <c:numCache>
                <c:formatCode>General</c:formatCode>
                <c:ptCount val="13"/>
                <c:pt idx="0">
                  <c:v>6</c:v>
                </c:pt>
                <c:pt idx="1">
                  <c:v>1</c:v>
                </c:pt>
                <c:pt idx="2">
                  <c:v>3</c:v>
                </c:pt>
                <c:pt idx="3">
                  <c:v>5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  <c:pt idx="12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77128"/>
        <c:axId val="478477520"/>
      </c:lineChart>
      <c:dateAx>
        <c:axId val="47847712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8477520"/>
        <c:crosses val="autoZero"/>
        <c:auto val="1"/>
        <c:lblOffset val="100"/>
        <c:baseTimeUnit val="months"/>
      </c:dateAx>
      <c:valAx>
        <c:axId val="4784775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8477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mix'!$AB$36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mix'!$AB$37:$AB$49</c:f>
              <c:numCache>
                <c:formatCode>General</c:formatCode>
                <c:ptCount val="13"/>
                <c:pt idx="0">
                  <c:v>162</c:v>
                </c:pt>
                <c:pt idx="1">
                  <c:v>169</c:v>
                </c:pt>
                <c:pt idx="2">
                  <c:v>157</c:v>
                </c:pt>
                <c:pt idx="3">
                  <c:v>167</c:v>
                </c:pt>
                <c:pt idx="4">
                  <c:v>147</c:v>
                </c:pt>
                <c:pt idx="5">
                  <c:v>151</c:v>
                </c:pt>
                <c:pt idx="6">
                  <c:v>128</c:v>
                </c:pt>
                <c:pt idx="7">
                  <c:v>111</c:v>
                </c:pt>
                <c:pt idx="8">
                  <c:v>120</c:v>
                </c:pt>
                <c:pt idx="9">
                  <c:v>159</c:v>
                </c:pt>
                <c:pt idx="10">
                  <c:v>160</c:v>
                </c:pt>
                <c:pt idx="11">
                  <c:v>162</c:v>
                </c:pt>
                <c:pt idx="12">
                  <c:v>151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78304"/>
        <c:axId val="478478696"/>
      </c:lineChart>
      <c:catAx>
        <c:axId val="47847830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8478696"/>
        <c:crosses val="autoZero"/>
        <c:auto val="0"/>
        <c:lblAlgn val="ctr"/>
        <c:lblOffset val="100"/>
        <c:noMultiLvlLbl val="0"/>
      </c:catAx>
      <c:valAx>
        <c:axId val="478478696"/>
        <c:scaling>
          <c:orientation val="minMax"/>
          <c:min val="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8478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mix'!$AB$52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mix'!$AB$53:$AB$65</c:f>
              <c:numCache>
                <c:formatCode>General</c:formatCode>
                <c:ptCount val="13"/>
                <c:pt idx="0">
                  <c:v>305</c:v>
                </c:pt>
                <c:pt idx="1">
                  <c:v>302</c:v>
                </c:pt>
                <c:pt idx="2">
                  <c:v>328</c:v>
                </c:pt>
                <c:pt idx="3">
                  <c:v>301</c:v>
                </c:pt>
                <c:pt idx="4">
                  <c:v>293</c:v>
                </c:pt>
                <c:pt idx="5">
                  <c:v>308</c:v>
                </c:pt>
                <c:pt idx="6">
                  <c:v>281</c:v>
                </c:pt>
                <c:pt idx="7">
                  <c:v>271</c:v>
                </c:pt>
                <c:pt idx="8">
                  <c:v>281</c:v>
                </c:pt>
                <c:pt idx="9">
                  <c:v>315</c:v>
                </c:pt>
                <c:pt idx="10">
                  <c:v>334</c:v>
                </c:pt>
                <c:pt idx="11">
                  <c:v>317</c:v>
                </c:pt>
                <c:pt idx="12">
                  <c:v>360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79480"/>
        <c:axId val="478479872"/>
      </c:lineChart>
      <c:catAx>
        <c:axId val="4784794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478479872"/>
        <c:crosses val="autoZero"/>
        <c:auto val="0"/>
        <c:lblAlgn val="ctr"/>
        <c:lblOffset val="100"/>
        <c:noMultiLvlLbl val="0"/>
      </c:catAx>
      <c:valAx>
        <c:axId val="478479872"/>
        <c:scaling>
          <c:orientation val="minMax"/>
          <c:max val="350"/>
          <c:min val="1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478479480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mix'!$AB$4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mix'!$AB$5:$AB$17</c:f>
              <c:numCache>
                <c:formatCode>0%</c:formatCode>
                <c:ptCount val="13"/>
                <c:pt idx="0">
                  <c:v>0.64454342984409796</c:v>
                </c:pt>
                <c:pt idx="1">
                  <c:v>0.65781785850374697</c:v>
                </c:pt>
                <c:pt idx="2">
                  <c:v>0.64462162739374951</c:v>
                </c:pt>
                <c:pt idx="3">
                  <c:v>0.65089820359281436</c:v>
                </c:pt>
                <c:pt idx="4">
                  <c:v>0.64802996670366264</c:v>
                </c:pt>
                <c:pt idx="5">
                  <c:v>0.67203984011532669</c:v>
                </c:pt>
                <c:pt idx="6">
                  <c:v>0.64151497357604226</c:v>
                </c:pt>
                <c:pt idx="7">
                  <c:v>0.65086778527359745</c:v>
                </c:pt>
                <c:pt idx="8">
                  <c:v>0.65260577915376672</c:v>
                </c:pt>
                <c:pt idx="9">
                  <c:v>0.65248530852105779</c:v>
                </c:pt>
                <c:pt idx="10">
                  <c:v>0.63450276089017787</c:v>
                </c:pt>
                <c:pt idx="11">
                  <c:v>0.6552422960004769</c:v>
                </c:pt>
                <c:pt idx="12">
                  <c:v>0.66768140809210164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8480656"/>
        <c:axId val="478481048"/>
      </c:lineChart>
      <c:catAx>
        <c:axId val="478480656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478481048"/>
        <c:crosses val="autoZero"/>
        <c:auto val="0"/>
        <c:lblAlgn val="ctr"/>
        <c:lblOffset val="100"/>
        <c:noMultiLvlLbl val="0"/>
      </c:catAx>
      <c:valAx>
        <c:axId val="478481048"/>
        <c:scaling>
          <c:orientation val="minMax"/>
          <c:min val="0.58000000000000107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4784806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mix'!$I$4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mix'!$I$5:$I$17</c:f>
              <c:numCache>
                <c:formatCode>0</c:formatCode>
                <c:ptCount val="13"/>
                <c:pt idx="0">
                  <c:v>580.55075162963954</c:v>
                </c:pt>
                <c:pt idx="1">
                  <c:v>555.74456948442821</c:v>
                </c:pt>
                <c:pt idx="2">
                  <c:v>552.16622458001768</c:v>
                </c:pt>
                <c:pt idx="3">
                  <c:v>519.18764016944931</c:v>
                </c:pt>
                <c:pt idx="4">
                  <c:v>487.80193236714973</c:v>
                </c:pt>
                <c:pt idx="5">
                  <c:v>522.93790546802597</c:v>
                </c:pt>
                <c:pt idx="6">
                  <c:v>535.04830375196582</c:v>
                </c:pt>
                <c:pt idx="7">
                  <c:v>551.40475455387468</c:v>
                </c:pt>
                <c:pt idx="8">
                  <c:v>531.02249266543515</c:v>
                </c:pt>
                <c:pt idx="9">
                  <c:v>577.30838865419435</c:v>
                </c:pt>
                <c:pt idx="10">
                  <c:v>592.78782796214205</c:v>
                </c:pt>
                <c:pt idx="11">
                  <c:v>634.82512222640094</c:v>
                </c:pt>
                <c:pt idx="12">
                  <c:v>720.56631892697465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21536"/>
        <c:axId val="557221928"/>
      </c:lineChart>
      <c:catAx>
        <c:axId val="55722153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7221928"/>
        <c:crosses val="autoZero"/>
        <c:auto val="0"/>
        <c:lblAlgn val="ctr"/>
        <c:lblOffset val="100"/>
        <c:noMultiLvlLbl val="0"/>
      </c:catAx>
      <c:valAx>
        <c:axId val="557221928"/>
        <c:scaling>
          <c:orientation val="minMax"/>
          <c:max val="670"/>
          <c:min val="44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557221536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mix'!$I$36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mix'!$I$37:$I$49</c:f>
              <c:numCache>
                <c:formatCode>General</c:formatCode>
                <c:ptCount val="13"/>
                <c:pt idx="0">
                  <c:v>287</c:v>
                </c:pt>
                <c:pt idx="1">
                  <c:v>276</c:v>
                </c:pt>
                <c:pt idx="2">
                  <c:v>350</c:v>
                </c:pt>
                <c:pt idx="3">
                  <c:v>447</c:v>
                </c:pt>
                <c:pt idx="4">
                  <c:v>571</c:v>
                </c:pt>
                <c:pt idx="5">
                  <c:v>557</c:v>
                </c:pt>
                <c:pt idx="6">
                  <c:v>618</c:v>
                </c:pt>
                <c:pt idx="7">
                  <c:v>595</c:v>
                </c:pt>
                <c:pt idx="8">
                  <c:v>599</c:v>
                </c:pt>
                <c:pt idx="9">
                  <c:v>401</c:v>
                </c:pt>
                <c:pt idx="10">
                  <c:v>398</c:v>
                </c:pt>
                <c:pt idx="11">
                  <c:v>391</c:v>
                </c:pt>
                <c:pt idx="12">
                  <c:v>354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22712"/>
        <c:axId val="557223104"/>
      </c:lineChart>
      <c:catAx>
        <c:axId val="55722271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7223104"/>
        <c:crosses val="autoZero"/>
        <c:auto val="0"/>
        <c:lblAlgn val="ctr"/>
        <c:lblOffset val="100"/>
        <c:noMultiLvlLbl val="0"/>
      </c:catAx>
      <c:valAx>
        <c:axId val="557223104"/>
        <c:scaling>
          <c:orientation val="minMax"/>
          <c:max val="700"/>
          <c:min val="2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7222712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mix'!$AC$36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mix'!$AC$37:$AC$49</c:f>
              <c:numCache>
                <c:formatCode>General</c:formatCode>
                <c:ptCount val="13"/>
                <c:pt idx="0">
                  <c:v>120</c:v>
                </c:pt>
                <c:pt idx="1">
                  <c:v>121</c:v>
                </c:pt>
                <c:pt idx="2">
                  <c:v>111</c:v>
                </c:pt>
                <c:pt idx="3">
                  <c:v>90</c:v>
                </c:pt>
                <c:pt idx="4">
                  <c:v>101</c:v>
                </c:pt>
                <c:pt idx="5">
                  <c:v>103</c:v>
                </c:pt>
                <c:pt idx="6">
                  <c:v>75</c:v>
                </c:pt>
                <c:pt idx="7">
                  <c:v>65</c:v>
                </c:pt>
                <c:pt idx="8">
                  <c:v>100</c:v>
                </c:pt>
                <c:pt idx="9">
                  <c:v>114</c:v>
                </c:pt>
                <c:pt idx="10">
                  <c:v>102</c:v>
                </c:pt>
                <c:pt idx="11">
                  <c:v>125</c:v>
                </c:pt>
                <c:pt idx="12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23888"/>
        <c:axId val="557224280"/>
      </c:lineChart>
      <c:catAx>
        <c:axId val="55722388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7224280"/>
        <c:crosses val="autoZero"/>
        <c:auto val="0"/>
        <c:lblAlgn val="ctr"/>
        <c:lblOffset val="100"/>
        <c:noMultiLvlLbl val="0"/>
      </c:catAx>
      <c:valAx>
        <c:axId val="557224280"/>
        <c:scaling>
          <c:orientation val="minMax"/>
          <c:max val="160"/>
          <c:min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7223888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mix'!$I$52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mix'!$I$53:$I$65</c:f>
              <c:numCache>
                <c:formatCode>General</c:formatCode>
                <c:ptCount val="13"/>
                <c:pt idx="0">
                  <c:v>28</c:v>
                </c:pt>
                <c:pt idx="1">
                  <c:v>15</c:v>
                </c:pt>
                <c:pt idx="2">
                  <c:v>5</c:v>
                </c:pt>
                <c:pt idx="3">
                  <c:v>11</c:v>
                </c:pt>
                <c:pt idx="4">
                  <c:v>9</c:v>
                </c:pt>
                <c:pt idx="5">
                  <c:v>10</c:v>
                </c:pt>
                <c:pt idx="6">
                  <c:v>6</c:v>
                </c:pt>
                <c:pt idx="7">
                  <c:v>0</c:v>
                </c:pt>
                <c:pt idx="8">
                  <c:v>2</c:v>
                </c:pt>
                <c:pt idx="9">
                  <c:v>21</c:v>
                </c:pt>
                <c:pt idx="10">
                  <c:v>13</c:v>
                </c:pt>
                <c:pt idx="11">
                  <c:v>15</c:v>
                </c:pt>
                <c:pt idx="12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25064"/>
        <c:axId val="557225456"/>
      </c:lineChart>
      <c:dateAx>
        <c:axId val="55722506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7225456"/>
        <c:crosses val="autoZero"/>
        <c:auto val="1"/>
        <c:lblOffset val="100"/>
        <c:baseTimeUnit val="months"/>
      </c:dateAx>
      <c:valAx>
        <c:axId val="557225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72250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mix'!$AC$52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mix'!$AC$53:$AC$65</c:f>
              <c:numCache>
                <c:formatCode>General</c:formatCode>
                <c:ptCount val="13"/>
                <c:pt idx="0">
                  <c:v>276</c:v>
                </c:pt>
                <c:pt idx="1">
                  <c:v>266</c:v>
                </c:pt>
                <c:pt idx="2">
                  <c:v>289</c:v>
                </c:pt>
                <c:pt idx="3">
                  <c:v>288</c:v>
                </c:pt>
                <c:pt idx="4">
                  <c:v>296</c:v>
                </c:pt>
                <c:pt idx="5">
                  <c:v>277</c:v>
                </c:pt>
                <c:pt idx="6">
                  <c:v>284</c:v>
                </c:pt>
                <c:pt idx="7">
                  <c:v>269</c:v>
                </c:pt>
                <c:pt idx="8">
                  <c:v>259</c:v>
                </c:pt>
                <c:pt idx="9">
                  <c:v>265</c:v>
                </c:pt>
                <c:pt idx="10">
                  <c:v>287</c:v>
                </c:pt>
                <c:pt idx="11">
                  <c:v>271</c:v>
                </c:pt>
                <c:pt idx="12">
                  <c:v>297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26240"/>
        <c:axId val="557226632"/>
      </c:lineChart>
      <c:catAx>
        <c:axId val="55722624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7226632"/>
        <c:crosses val="autoZero"/>
        <c:auto val="0"/>
        <c:lblAlgn val="ctr"/>
        <c:lblOffset val="100"/>
        <c:noMultiLvlLbl val="0"/>
      </c:catAx>
      <c:valAx>
        <c:axId val="557226632"/>
        <c:scaling>
          <c:orientation val="minMax"/>
          <c:max val="330"/>
          <c:min val="18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7226240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mix'!$AC$4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mix'!$AC$5:$AC$17</c:f>
              <c:numCache>
                <c:formatCode>0%</c:formatCode>
                <c:ptCount val="13"/>
                <c:pt idx="0">
                  <c:v>0.7544951590594744</c:v>
                </c:pt>
                <c:pt idx="1">
                  <c:v>0.72548684660061491</c:v>
                </c:pt>
                <c:pt idx="2">
                  <c:v>0.71960821970424427</c:v>
                </c:pt>
                <c:pt idx="3">
                  <c:v>0.72243411927877943</c:v>
                </c:pt>
                <c:pt idx="4">
                  <c:v>0.71310028248587576</c:v>
                </c:pt>
                <c:pt idx="5">
                  <c:v>0.75183211192538313</c:v>
                </c:pt>
                <c:pt idx="6">
                  <c:v>0.69634502923976604</c:v>
                </c:pt>
                <c:pt idx="7">
                  <c:v>0.7270013568521031</c:v>
                </c:pt>
                <c:pt idx="8">
                  <c:v>0.73688178528347403</c:v>
                </c:pt>
                <c:pt idx="9">
                  <c:v>0.71730653869226157</c:v>
                </c:pt>
                <c:pt idx="10">
                  <c:v>0.69465113014179414</c:v>
                </c:pt>
                <c:pt idx="11">
                  <c:v>0.74955595026642985</c:v>
                </c:pt>
                <c:pt idx="12">
                  <c:v>0.81112819795889834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27416"/>
        <c:axId val="557227808"/>
      </c:lineChart>
      <c:catAx>
        <c:axId val="557227416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557227808"/>
        <c:crosses val="autoZero"/>
        <c:auto val="0"/>
        <c:lblAlgn val="ctr"/>
        <c:lblOffset val="100"/>
        <c:noMultiLvlLbl val="0"/>
      </c:catAx>
      <c:valAx>
        <c:axId val="557227808"/>
        <c:scaling>
          <c:orientation val="minMax"/>
          <c:min val="0.5500000000000000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572274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mix'!$J$4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mix'!$J$5:$J$17</c:f>
              <c:numCache>
                <c:formatCode>0</c:formatCode>
                <c:ptCount val="13"/>
                <c:pt idx="0">
                  <c:v>622.69464885981643</c:v>
                </c:pt>
                <c:pt idx="1">
                  <c:v>637.5537413651515</c:v>
                </c:pt>
                <c:pt idx="2">
                  <c:v>619.65051794496185</c:v>
                </c:pt>
                <c:pt idx="3">
                  <c:v>559.41039007729637</c:v>
                </c:pt>
                <c:pt idx="4">
                  <c:v>534.64529301881055</c:v>
                </c:pt>
                <c:pt idx="5">
                  <c:v>537.90243101182659</c:v>
                </c:pt>
                <c:pt idx="6">
                  <c:v>607.74018715332181</c:v>
                </c:pt>
                <c:pt idx="7">
                  <c:v>619.86534855974094</c:v>
                </c:pt>
                <c:pt idx="8">
                  <c:v>614.83916412303358</c:v>
                </c:pt>
                <c:pt idx="9">
                  <c:v>633.43544045298427</c:v>
                </c:pt>
                <c:pt idx="10">
                  <c:v>661.65575465196412</c:v>
                </c:pt>
                <c:pt idx="11">
                  <c:v>699.85936578505653</c:v>
                </c:pt>
                <c:pt idx="12">
                  <c:v>706.12904635009397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28592"/>
        <c:axId val="557228984"/>
      </c:lineChart>
      <c:catAx>
        <c:axId val="55722859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7228984"/>
        <c:crosses val="autoZero"/>
        <c:auto val="0"/>
        <c:lblAlgn val="ctr"/>
        <c:lblOffset val="100"/>
        <c:noMultiLvlLbl val="0"/>
      </c:catAx>
      <c:valAx>
        <c:axId val="557228984"/>
        <c:scaling>
          <c:orientation val="minMax"/>
          <c:max val="750"/>
          <c:min val="44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557228592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mix'!$J$36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mix'!$J$37:$J$49</c:f>
              <c:numCache>
                <c:formatCode>General</c:formatCode>
                <c:ptCount val="13"/>
                <c:pt idx="0">
                  <c:v>323</c:v>
                </c:pt>
                <c:pt idx="1">
                  <c:v>368</c:v>
                </c:pt>
                <c:pt idx="2">
                  <c:v>393</c:v>
                </c:pt>
                <c:pt idx="3">
                  <c:v>452</c:v>
                </c:pt>
                <c:pt idx="4">
                  <c:v>534</c:v>
                </c:pt>
                <c:pt idx="5">
                  <c:v>557</c:v>
                </c:pt>
                <c:pt idx="6">
                  <c:v>618</c:v>
                </c:pt>
                <c:pt idx="7">
                  <c:v>625</c:v>
                </c:pt>
                <c:pt idx="8">
                  <c:v>567</c:v>
                </c:pt>
                <c:pt idx="9">
                  <c:v>408</c:v>
                </c:pt>
                <c:pt idx="10">
                  <c:v>393</c:v>
                </c:pt>
                <c:pt idx="11">
                  <c:v>399</c:v>
                </c:pt>
                <c:pt idx="12">
                  <c:v>338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29768"/>
        <c:axId val="557230160"/>
      </c:lineChart>
      <c:catAx>
        <c:axId val="55722976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7230160"/>
        <c:crosses val="autoZero"/>
        <c:auto val="0"/>
        <c:lblAlgn val="ctr"/>
        <c:lblOffset val="100"/>
        <c:noMultiLvlLbl val="0"/>
      </c:catAx>
      <c:valAx>
        <c:axId val="557230160"/>
        <c:scaling>
          <c:orientation val="minMax"/>
          <c:max val="750"/>
          <c:min val="3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7229768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mix'!$J$52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mix'!$J$53:$J$65</c:f>
              <c:numCache>
                <c:formatCode>General</c:formatCode>
                <c:ptCount val="13"/>
                <c:pt idx="0">
                  <c:v>17</c:v>
                </c:pt>
                <c:pt idx="1">
                  <c:v>8</c:v>
                </c:pt>
                <c:pt idx="2">
                  <c:v>10</c:v>
                </c:pt>
                <c:pt idx="3">
                  <c:v>4</c:v>
                </c:pt>
                <c:pt idx="4">
                  <c:v>2</c:v>
                </c:pt>
                <c:pt idx="5">
                  <c:v>3</c:v>
                </c:pt>
                <c:pt idx="6">
                  <c:v>9</c:v>
                </c:pt>
                <c:pt idx="7">
                  <c:v>3</c:v>
                </c:pt>
                <c:pt idx="8">
                  <c:v>2</c:v>
                </c:pt>
                <c:pt idx="9">
                  <c:v>4</c:v>
                </c:pt>
                <c:pt idx="10">
                  <c:v>8</c:v>
                </c:pt>
                <c:pt idx="11">
                  <c:v>10</c:v>
                </c:pt>
                <c:pt idx="12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30944"/>
        <c:axId val="557231336"/>
      </c:lineChart>
      <c:dateAx>
        <c:axId val="5572309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7231336"/>
        <c:crosses val="autoZero"/>
        <c:auto val="1"/>
        <c:lblOffset val="100"/>
        <c:baseTimeUnit val="months"/>
      </c:dateAx>
      <c:valAx>
        <c:axId val="5572313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7230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mix'!$AD$36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mix'!$AD$37:$AD$49</c:f>
              <c:numCache>
                <c:formatCode>General</c:formatCode>
                <c:ptCount val="13"/>
                <c:pt idx="0">
                  <c:v>101</c:v>
                </c:pt>
                <c:pt idx="1">
                  <c:v>105</c:v>
                </c:pt>
                <c:pt idx="2">
                  <c:v>96</c:v>
                </c:pt>
                <c:pt idx="3">
                  <c:v>95</c:v>
                </c:pt>
                <c:pt idx="4">
                  <c:v>90</c:v>
                </c:pt>
                <c:pt idx="5">
                  <c:v>105</c:v>
                </c:pt>
                <c:pt idx="6">
                  <c:v>87</c:v>
                </c:pt>
                <c:pt idx="7">
                  <c:v>81</c:v>
                </c:pt>
                <c:pt idx="8">
                  <c:v>93</c:v>
                </c:pt>
                <c:pt idx="9">
                  <c:v>98</c:v>
                </c:pt>
                <c:pt idx="10">
                  <c:v>100</c:v>
                </c:pt>
                <c:pt idx="11">
                  <c:v>92</c:v>
                </c:pt>
                <c:pt idx="12">
                  <c:v>101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32120"/>
        <c:axId val="557232512"/>
      </c:lineChart>
      <c:catAx>
        <c:axId val="5572321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7232512"/>
        <c:crosses val="autoZero"/>
        <c:auto val="0"/>
        <c:lblAlgn val="ctr"/>
        <c:lblOffset val="100"/>
        <c:noMultiLvlLbl val="0"/>
      </c:catAx>
      <c:valAx>
        <c:axId val="557232512"/>
        <c:scaling>
          <c:orientation val="minMax"/>
          <c:max val="160"/>
          <c:min val="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7232120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mix'!$AD$52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mix'!$AD$53:$AD$65</c:f>
              <c:numCache>
                <c:formatCode>General</c:formatCode>
                <c:ptCount val="13"/>
                <c:pt idx="0">
                  <c:v>267</c:v>
                </c:pt>
                <c:pt idx="1">
                  <c:v>274</c:v>
                </c:pt>
                <c:pt idx="2">
                  <c:v>293</c:v>
                </c:pt>
                <c:pt idx="3">
                  <c:v>259</c:v>
                </c:pt>
                <c:pt idx="4">
                  <c:v>272</c:v>
                </c:pt>
                <c:pt idx="5">
                  <c:v>268</c:v>
                </c:pt>
                <c:pt idx="6">
                  <c:v>261</c:v>
                </c:pt>
                <c:pt idx="7">
                  <c:v>254</c:v>
                </c:pt>
                <c:pt idx="8">
                  <c:v>276</c:v>
                </c:pt>
                <c:pt idx="9">
                  <c:v>275</c:v>
                </c:pt>
                <c:pt idx="10">
                  <c:v>276</c:v>
                </c:pt>
                <c:pt idx="11">
                  <c:v>264</c:v>
                </c:pt>
                <c:pt idx="12">
                  <c:v>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33296"/>
        <c:axId val="557233688"/>
      </c:lineChart>
      <c:catAx>
        <c:axId val="5572332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7233688"/>
        <c:crosses val="autoZero"/>
        <c:auto val="0"/>
        <c:lblAlgn val="ctr"/>
        <c:lblOffset val="100"/>
        <c:noMultiLvlLbl val="0"/>
      </c:catAx>
      <c:valAx>
        <c:axId val="557233688"/>
        <c:scaling>
          <c:orientation val="minMax"/>
          <c:max val="310"/>
          <c:min val="18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7233296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mix'!$AD$4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mix'!$AD$5:$AD$17</c:f>
              <c:numCache>
                <c:formatCode>0%</c:formatCode>
                <c:ptCount val="13"/>
                <c:pt idx="0">
                  <c:v>0.62088957333091765</c:v>
                </c:pt>
                <c:pt idx="1">
                  <c:v>0.62466868610374859</c:v>
                </c:pt>
                <c:pt idx="2">
                  <c:v>0.61139789386743759</c:v>
                </c:pt>
                <c:pt idx="3">
                  <c:v>0.61486786860953324</c:v>
                </c:pt>
                <c:pt idx="4">
                  <c:v>0.60470715408805031</c:v>
                </c:pt>
                <c:pt idx="5">
                  <c:v>0.62725662021740169</c:v>
                </c:pt>
                <c:pt idx="6">
                  <c:v>0.61720060202107074</c:v>
                </c:pt>
                <c:pt idx="7">
                  <c:v>0.61605895057807136</c:v>
                </c:pt>
                <c:pt idx="8">
                  <c:v>0.6076483965285191</c:v>
                </c:pt>
                <c:pt idx="9">
                  <c:v>0.60566255436229699</c:v>
                </c:pt>
                <c:pt idx="10">
                  <c:v>0.61167522796957752</c:v>
                </c:pt>
                <c:pt idx="11">
                  <c:v>0.63519578375262487</c:v>
                </c:pt>
                <c:pt idx="12">
                  <c:v>0.63383264057720967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34472"/>
        <c:axId val="557234864"/>
      </c:lineChart>
      <c:catAx>
        <c:axId val="557234472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557234864"/>
        <c:crosses val="autoZero"/>
        <c:auto val="0"/>
        <c:lblAlgn val="ctr"/>
        <c:lblOffset val="100"/>
        <c:noMultiLvlLbl val="0"/>
      </c:catAx>
      <c:valAx>
        <c:axId val="557234864"/>
        <c:scaling>
          <c:orientation val="minMax"/>
          <c:min val="0.5500000000000000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57234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mix'!$K$4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mix'!$K$5:$K$17</c:f>
              <c:numCache>
                <c:formatCode>0</c:formatCode>
                <c:ptCount val="13"/>
                <c:pt idx="0">
                  <c:v>555.5036405404353</c:v>
                </c:pt>
                <c:pt idx="1">
                  <c:v>552.98141957552673</c:v>
                </c:pt>
                <c:pt idx="2">
                  <c:v>541.49862025047764</c:v>
                </c:pt>
                <c:pt idx="3">
                  <c:v>507.50121590781549</c:v>
                </c:pt>
                <c:pt idx="4">
                  <c:v>476.23370492755726</c:v>
                </c:pt>
                <c:pt idx="5">
                  <c:v>506.84116597263534</c:v>
                </c:pt>
                <c:pt idx="6">
                  <c:v>549.70412129276235</c:v>
                </c:pt>
                <c:pt idx="7">
                  <c:v>570.45025970159134</c:v>
                </c:pt>
                <c:pt idx="8">
                  <c:v>571.58034528552457</c:v>
                </c:pt>
                <c:pt idx="9">
                  <c:v>583.75459558823525</c:v>
                </c:pt>
                <c:pt idx="10">
                  <c:v>609.69378444468771</c:v>
                </c:pt>
                <c:pt idx="11">
                  <c:v>623.55685592282146</c:v>
                </c:pt>
                <c:pt idx="12">
                  <c:v>636.45829316262393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-1.2924071082391112E-2"/>
                  <c:y val="-9.009009009009008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35648"/>
        <c:axId val="557236040"/>
      </c:lineChart>
      <c:catAx>
        <c:axId val="5572356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7236040"/>
        <c:crosses val="autoZero"/>
        <c:auto val="0"/>
        <c:lblAlgn val="ctr"/>
        <c:lblOffset val="100"/>
        <c:noMultiLvlLbl val="0"/>
      </c:catAx>
      <c:valAx>
        <c:axId val="557236040"/>
        <c:scaling>
          <c:orientation val="minMax"/>
          <c:max val="660"/>
          <c:min val="44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557235648"/>
        <c:crosses val="autoZero"/>
        <c:crossBetween val="between"/>
        <c:majorUnit val="4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mix'!$K$36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mix'!$K$37:$K$49</c:f>
              <c:numCache>
                <c:formatCode>General</c:formatCode>
                <c:ptCount val="13"/>
                <c:pt idx="0">
                  <c:v>360</c:v>
                </c:pt>
                <c:pt idx="1">
                  <c:v>393</c:v>
                </c:pt>
                <c:pt idx="2">
                  <c:v>426</c:v>
                </c:pt>
                <c:pt idx="3">
                  <c:v>468</c:v>
                </c:pt>
                <c:pt idx="4">
                  <c:v>570</c:v>
                </c:pt>
                <c:pt idx="5">
                  <c:v>591</c:v>
                </c:pt>
                <c:pt idx="6">
                  <c:v>650</c:v>
                </c:pt>
                <c:pt idx="7">
                  <c:v>717</c:v>
                </c:pt>
                <c:pt idx="8">
                  <c:v>639</c:v>
                </c:pt>
                <c:pt idx="9">
                  <c:v>458</c:v>
                </c:pt>
                <c:pt idx="10">
                  <c:v>449</c:v>
                </c:pt>
                <c:pt idx="11">
                  <c:v>394</c:v>
                </c:pt>
                <c:pt idx="12">
                  <c:v>395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7236824"/>
        <c:axId val="557237216"/>
      </c:lineChart>
      <c:catAx>
        <c:axId val="5572368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57237216"/>
        <c:crosses val="autoZero"/>
        <c:auto val="0"/>
        <c:lblAlgn val="ctr"/>
        <c:lblOffset val="100"/>
        <c:noMultiLvlLbl val="0"/>
      </c:catAx>
      <c:valAx>
        <c:axId val="557237216"/>
        <c:scaling>
          <c:orientation val="minMax"/>
          <c:max val="800"/>
          <c:min val="3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57236824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mix'!$AE$36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mix'!$AE$37:$AE$49</c:f>
              <c:numCache>
                <c:formatCode>General</c:formatCode>
                <c:ptCount val="13"/>
                <c:pt idx="0">
                  <c:v>118</c:v>
                </c:pt>
                <c:pt idx="1">
                  <c:v>119</c:v>
                </c:pt>
                <c:pt idx="2">
                  <c:v>116</c:v>
                </c:pt>
                <c:pt idx="3">
                  <c:v>111</c:v>
                </c:pt>
                <c:pt idx="4">
                  <c:v>109</c:v>
                </c:pt>
                <c:pt idx="5">
                  <c:v>113</c:v>
                </c:pt>
                <c:pt idx="6">
                  <c:v>103</c:v>
                </c:pt>
                <c:pt idx="7">
                  <c:v>101</c:v>
                </c:pt>
                <c:pt idx="8">
                  <c:v>112</c:v>
                </c:pt>
                <c:pt idx="9">
                  <c:v>117</c:v>
                </c:pt>
                <c:pt idx="10">
                  <c:v>109</c:v>
                </c:pt>
                <c:pt idx="11">
                  <c:v>128</c:v>
                </c:pt>
                <c:pt idx="12">
                  <c:v>122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47048"/>
        <c:axId val="561947440"/>
      </c:lineChart>
      <c:catAx>
        <c:axId val="5619470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1947440"/>
        <c:crosses val="autoZero"/>
        <c:auto val="0"/>
        <c:lblAlgn val="ctr"/>
        <c:lblOffset val="100"/>
        <c:noMultiLvlLbl val="0"/>
      </c:catAx>
      <c:valAx>
        <c:axId val="561947440"/>
        <c:scaling>
          <c:orientation val="minMax"/>
          <c:max val="160"/>
          <c:min val="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1947048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mix'!$K$52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mix'!$K$53:$K$65</c:f>
              <c:numCache>
                <c:formatCode>General</c:formatCode>
                <c:ptCount val="13"/>
                <c:pt idx="0">
                  <c:v>13</c:v>
                </c:pt>
                <c:pt idx="1">
                  <c:v>13</c:v>
                </c:pt>
                <c:pt idx="2">
                  <c:v>16</c:v>
                </c:pt>
                <c:pt idx="3">
                  <c:v>27</c:v>
                </c:pt>
                <c:pt idx="4">
                  <c:v>28</c:v>
                </c:pt>
                <c:pt idx="5">
                  <c:v>21</c:v>
                </c:pt>
                <c:pt idx="6">
                  <c:v>27</c:v>
                </c:pt>
                <c:pt idx="7">
                  <c:v>0</c:v>
                </c:pt>
                <c:pt idx="8">
                  <c:v>1</c:v>
                </c:pt>
                <c:pt idx="9">
                  <c:v>18</c:v>
                </c:pt>
                <c:pt idx="10">
                  <c:v>18</c:v>
                </c:pt>
                <c:pt idx="11">
                  <c:v>12</c:v>
                </c:pt>
                <c:pt idx="12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48224"/>
        <c:axId val="561948616"/>
      </c:lineChart>
      <c:dateAx>
        <c:axId val="5619482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1948616"/>
        <c:crosses val="autoZero"/>
        <c:auto val="1"/>
        <c:lblOffset val="100"/>
        <c:baseTimeUnit val="months"/>
      </c:dateAx>
      <c:valAx>
        <c:axId val="5619486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19482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mix'!$AE$52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mix'!$AE$53:$AE$65</c:f>
              <c:numCache>
                <c:formatCode>General</c:formatCode>
                <c:ptCount val="13"/>
                <c:pt idx="0">
                  <c:v>236</c:v>
                </c:pt>
                <c:pt idx="1">
                  <c:v>219</c:v>
                </c:pt>
                <c:pt idx="2">
                  <c:v>245</c:v>
                </c:pt>
                <c:pt idx="3">
                  <c:v>226</c:v>
                </c:pt>
                <c:pt idx="4">
                  <c:v>233</c:v>
                </c:pt>
                <c:pt idx="5">
                  <c:v>233</c:v>
                </c:pt>
                <c:pt idx="6">
                  <c:v>223</c:v>
                </c:pt>
                <c:pt idx="7">
                  <c:v>228</c:v>
                </c:pt>
                <c:pt idx="8">
                  <c:v>250</c:v>
                </c:pt>
                <c:pt idx="9">
                  <c:v>234</c:v>
                </c:pt>
                <c:pt idx="10">
                  <c:v>256</c:v>
                </c:pt>
                <c:pt idx="11">
                  <c:v>237</c:v>
                </c:pt>
                <c:pt idx="12">
                  <c:v>277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49400"/>
        <c:axId val="561949792"/>
      </c:lineChart>
      <c:catAx>
        <c:axId val="5619494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1949792"/>
        <c:crosses val="autoZero"/>
        <c:auto val="0"/>
        <c:lblAlgn val="ctr"/>
        <c:lblOffset val="100"/>
        <c:noMultiLvlLbl val="0"/>
      </c:catAx>
      <c:valAx>
        <c:axId val="561949792"/>
        <c:scaling>
          <c:orientation val="minMax"/>
          <c:max val="280"/>
          <c:min val="18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1949400"/>
        <c:crosses val="autoZero"/>
        <c:crossBetween val="between"/>
        <c:majorUnit val="1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mix'!$AE$4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mix'!$AE$5:$AE$17</c:f>
              <c:numCache>
                <c:formatCode>0%</c:formatCode>
                <c:ptCount val="13"/>
                <c:pt idx="0">
                  <c:v>0.63564268211182895</c:v>
                </c:pt>
                <c:pt idx="1">
                  <c:v>0.6365385475860218</c:v>
                </c:pt>
                <c:pt idx="2">
                  <c:v>0.6244492313717811</c:v>
                </c:pt>
                <c:pt idx="3">
                  <c:v>0.64292146547229723</c:v>
                </c:pt>
                <c:pt idx="4">
                  <c:v>0.63339128754950258</c:v>
                </c:pt>
                <c:pt idx="5">
                  <c:v>0.63548613548613553</c:v>
                </c:pt>
                <c:pt idx="6">
                  <c:v>0.63236123418996215</c:v>
                </c:pt>
                <c:pt idx="7">
                  <c:v>0.63316564462233316</c:v>
                </c:pt>
                <c:pt idx="8">
                  <c:v>0.62501037258318815</c:v>
                </c:pt>
                <c:pt idx="9">
                  <c:v>0.63172945418376225</c:v>
                </c:pt>
                <c:pt idx="10">
                  <c:v>0.62673519921962928</c:v>
                </c:pt>
                <c:pt idx="11">
                  <c:v>0.64138435885965273</c:v>
                </c:pt>
                <c:pt idx="12">
                  <c:v>0.63840321831966584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50576"/>
        <c:axId val="561950968"/>
      </c:lineChart>
      <c:catAx>
        <c:axId val="561950576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561950968"/>
        <c:crosses val="autoZero"/>
        <c:auto val="0"/>
        <c:lblAlgn val="ctr"/>
        <c:lblOffset val="100"/>
        <c:noMultiLvlLbl val="0"/>
      </c:catAx>
      <c:valAx>
        <c:axId val="561950968"/>
        <c:scaling>
          <c:orientation val="minMax"/>
          <c:min val="0.57000000000000006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61950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mix'!$L$4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mix'!$L$5:$L$17</c:f>
              <c:numCache>
                <c:formatCode>0</c:formatCode>
                <c:ptCount val="13"/>
                <c:pt idx="0">
                  <c:v>550.99309384870708</c:v>
                </c:pt>
                <c:pt idx="1">
                  <c:v>567.94559929234856</c:v>
                </c:pt>
                <c:pt idx="2">
                  <c:v>517.91609147110023</c:v>
                </c:pt>
                <c:pt idx="3">
                  <c:v>474.74073313481875</c:v>
                </c:pt>
                <c:pt idx="4">
                  <c:v>445.5573338840415</c:v>
                </c:pt>
                <c:pt idx="5">
                  <c:v>451.55709342560556</c:v>
                </c:pt>
                <c:pt idx="6">
                  <c:v>531.49762282091922</c:v>
                </c:pt>
                <c:pt idx="7">
                  <c:v>565.20096349123889</c:v>
                </c:pt>
                <c:pt idx="8">
                  <c:v>569.93865030674851</c:v>
                </c:pt>
                <c:pt idx="9">
                  <c:v>592.40706564724496</c:v>
                </c:pt>
                <c:pt idx="10">
                  <c:v>628.86597938144325</c:v>
                </c:pt>
                <c:pt idx="11">
                  <c:v>639.49428692340246</c:v>
                </c:pt>
                <c:pt idx="12">
                  <c:v>634.37665782493366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51752"/>
        <c:axId val="561952144"/>
      </c:lineChart>
      <c:catAx>
        <c:axId val="5619517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1952144"/>
        <c:crosses val="autoZero"/>
        <c:auto val="0"/>
        <c:lblAlgn val="ctr"/>
        <c:lblOffset val="100"/>
        <c:noMultiLvlLbl val="0"/>
      </c:catAx>
      <c:valAx>
        <c:axId val="561952144"/>
        <c:scaling>
          <c:orientation val="minMax"/>
          <c:max val="650"/>
          <c:min val="44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561951752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mix'!$L$36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mix'!$L$37:$L$49</c:f>
              <c:numCache>
                <c:formatCode>General</c:formatCode>
                <c:ptCount val="13"/>
                <c:pt idx="0">
                  <c:v>289</c:v>
                </c:pt>
                <c:pt idx="1">
                  <c:v>323</c:v>
                </c:pt>
                <c:pt idx="2">
                  <c:v>355</c:v>
                </c:pt>
                <c:pt idx="3">
                  <c:v>382</c:v>
                </c:pt>
                <c:pt idx="4">
                  <c:v>463</c:v>
                </c:pt>
                <c:pt idx="5">
                  <c:v>513</c:v>
                </c:pt>
                <c:pt idx="6">
                  <c:v>563</c:v>
                </c:pt>
                <c:pt idx="7">
                  <c:v>572</c:v>
                </c:pt>
                <c:pt idx="8">
                  <c:v>522</c:v>
                </c:pt>
                <c:pt idx="9">
                  <c:v>369</c:v>
                </c:pt>
                <c:pt idx="10">
                  <c:v>341</c:v>
                </c:pt>
                <c:pt idx="11">
                  <c:v>330</c:v>
                </c:pt>
                <c:pt idx="12">
                  <c:v>326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52928"/>
        <c:axId val="561953320"/>
      </c:lineChart>
      <c:catAx>
        <c:axId val="56195292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1953320"/>
        <c:crosses val="autoZero"/>
        <c:auto val="0"/>
        <c:lblAlgn val="ctr"/>
        <c:lblOffset val="100"/>
        <c:noMultiLvlLbl val="0"/>
      </c:catAx>
      <c:valAx>
        <c:axId val="561953320"/>
        <c:scaling>
          <c:orientation val="minMax"/>
          <c:max val="650"/>
          <c:min val="28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1952928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mix'!$AF$36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mix'!$AF$37:$AF$49</c:f>
              <c:numCache>
                <c:formatCode>General</c:formatCode>
                <c:ptCount val="13"/>
                <c:pt idx="0">
                  <c:v>80</c:v>
                </c:pt>
                <c:pt idx="1">
                  <c:v>98</c:v>
                </c:pt>
                <c:pt idx="2">
                  <c:v>98</c:v>
                </c:pt>
                <c:pt idx="3">
                  <c:v>76</c:v>
                </c:pt>
                <c:pt idx="4">
                  <c:v>81</c:v>
                </c:pt>
                <c:pt idx="5">
                  <c:v>85</c:v>
                </c:pt>
                <c:pt idx="6">
                  <c:v>63</c:v>
                </c:pt>
                <c:pt idx="7">
                  <c:v>74</c:v>
                </c:pt>
                <c:pt idx="8">
                  <c:v>73</c:v>
                </c:pt>
                <c:pt idx="9">
                  <c:v>78</c:v>
                </c:pt>
                <c:pt idx="10">
                  <c:v>86</c:v>
                </c:pt>
                <c:pt idx="11">
                  <c:v>88</c:v>
                </c:pt>
                <c:pt idx="12">
                  <c:v>96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54104"/>
        <c:axId val="561954496"/>
      </c:lineChart>
      <c:catAx>
        <c:axId val="56195410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1954496"/>
        <c:crosses val="autoZero"/>
        <c:auto val="0"/>
        <c:lblAlgn val="ctr"/>
        <c:lblOffset val="100"/>
        <c:noMultiLvlLbl val="0"/>
      </c:catAx>
      <c:valAx>
        <c:axId val="561954496"/>
        <c:scaling>
          <c:orientation val="minMax"/>
          <c:max val="160"/>
          <c:min val="4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1954104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mix'!$L$52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mix'!$L$53:$L$65</c:f>
              <c:numCache>
                <c:formatCode>General</c:formatCode>
                <c:ptCount val="13"/>
                <c:pt idx="0">
                  <c:v>8</c:v>
                </c:pt>
                <c:pt idx="1">
                  <c:v>6</c:v>
                </c:pt>
                <c:pt idx="2">
                  <c:v>13</c:v>
                </c:pt>
                <c:pt idx="3">
                  <c:v>8</c:v>
                </c:pt>
                <c:pt idx="4">
                  <c:v>3</c:v>
                </c:pt>
                <c:pt idx="5">
                  <c:v>7</c:v>
                </c:pt>
                <c:pt idx="6">
                  <c:v>6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0</c:v>
                </c:pt>
                <c:pt idx="11">
                  <c:v>13</c:v>
                </c:pt>
                <c:pt idx="12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55280"/>
        <c:axId val="561955672"/>
      </c:lineChart>
      <c:dateAx>
        <c:axId val="5619552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1955672"/>
        <c:crosses val="autoZero"/>
        <c:auto val="1"/>
        <c:lblOffset val="100"/>
        <c:baseTimeUnit val="months"/>
      </c:dateAx>
      <c:valAx>
        <c:axId val="561955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1955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mix'!$AF$52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mix'!$AF$53:$AF$65</c:f>
              <c:numCache>
                <c:formatCode>General</c:formatCode>
                <c:ptCount val="13"/>
                <c:pt idx="0">
                  <c:v>233</c:v>
                </c:pt>
                <c:pt idx="1">
                  <c:v>223</c:v>
                </c:pt>
                <c:pt idx="2">
                  <c:v>242</c:v>
                </c:pt>
                <c:pt idx="3">
                  <c:v>217</c:v>
                </c:pt>
                <c:pt idx="4">
                  <c:v>235</c:v>
                </c:pt>
                <c:pt idx="5">
                  <c:v>243</c:v>
                </c:pt>
                <c:pt idx="6">
                  <c:v>223</c:v>
                </c:pt>
                <c:pt idx="7">
                  <c:v>208</c:v>
                </c:pt>
                <c:pt idx="8">
                  <c:v>231</c:v>
                </c:pt>
                <c:pt idx="9">
                  <c:v>211</c:v>
                </c:pt>
                <c:pt idx="10">
                  <c:v>234</c:v>
                </c:pt>
                <c:pt idx="11">
                  <c:v>217</c:v>
                </c:pt>
                <c:pt idx="12">
                  <c:v>252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56456"/>
        <c:axId val="561956848"/>
      </c:lineChart>
      <c:catAx>
        <c:axId val="56195645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1956848"/>
        <c:crosses val="autoZero"/>
        <c:auto val="0"/>
        <c:lblAlgn val="ctr"/>
        <c:lblOffset val="100"/>
        <c:noMultiLvlLbl val="0"/>
      </c:catAx>
      <c:valAx>
        <c:axId val="561956848"/>
        <c:scaling>
          <c:orientation val="minMax"/>
          <c:max val="260"/>
          <c:min val="18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1956456"/>
        <c:crosses val="autoZero"/>
        <c:crossBetween val="between"/>
        <c:majorUnit val="1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mix'!$AF$4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mix'!$AF$5:$AF$17</c:f>
              <c:numCache>
                <c:formatCode>0%</c:formatCode>
                <c:ptCount val="13"/>
                <c:pt idx="0">
                  <c:v>0.57697051238928132</c:v>
                </c:pt>
                <c:pt idx="1">
                  <c:v>0.58485624822089377</c:v>
                </c:pt>
                <c:pt idx="2">
                  <c:v>0.55753699037281124</c:v>
                </c:pt>
                <c:pt idx="3">
                  <c:v>0.57757651467832605</c:v>
                </c:pt>
                <c:pt idx="4">
                  <c:v>0.56929876640939381</c:v>
                </c:pt>
                <c:pt idx="5">
                  <c:v>0.55360281195079086</c:v>
                </c:pt>
                <c:pt idx="6">
                  <c:v>0.57510315631531006</c:v>
                </c:pt>
                <c:pt idx="7">
                  <c:v>0.59020516867232198</c:v>
                </c:pt>
                <c:pt idx="8">
                  <c:v>0.58487866300366298</c:v>
                </c:pt>
                <c:pt idx="9">
                  <c:v>0.60289777300778102</c:v>
                </c:pt>
                <c:pt idx="10">
                  <c:v>0.6206611167908086</c:v>
                </c:pt>
                <c:pt idx="11">
                  <c:v>0.62446407355751843</c:v>
                </c:pt>
                <c:pt idx="12">
                  <c:v>0.60929379394680527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57632"/>
        <c:axId val="561958024"/>
      </c:lineChart>
      <c:catAx>
        <c:axId val="561957632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561958024"/>
        <c:crosses val="autoZero"/>
        <c:auto val="0"/>
        <c:lblAlgn val="ctr"/>
        <c:lblOffset val="100"/>
        <c:noMultiLvlLbl val="0"/>
      </c:catAx>
      <c:valAx>
        <c:axId val="561958024"/>
        <c:scaling>
          <c:orientation val="minMax"/>
          <c:min val="0.5500000000000000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561957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mix'!$M$4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mix'!$M$5:$M$17</c:f>
              <c:numCache>
                <c:formatCode>0</c:formatCode>
                <c:ptCount val="13"/>
                <c:pt idx="0">
                  <c:v>425.23091881380651</c:v>
                </c:pt>
                <c:pt idx="1">
                  <c:v>398.70948819474995</c:v>
                </c:pt>
                <c:pt idx="2">
                  <c:v>389.79731714481545</c:v>
                </c:pt>
                <c:pt idx="3">
                  <c:v>344.22884023382102</c:v>
                </c:pt>
                <c:pt idx="4">
                  <c:v>337.31067932276017</c:v>
                </c:pt>
                <c:pt idx="5">
                  <c:v>346.93154742739392</c:v>
                </c:pt>
                <c:pt idx="6">
                  <c:v>351.65667035462644</c:v>
                </c:pt>
                <c:pt idx="7">
                  <c:v>373.33529325297661</c:v>
                </c:pt>
                <c:pt idx="8">
                  <c:v>407.4584243238703</c:v>
                </c:pt>
                <c:pt idx="9">
                  <c:v>384.42049792250788</c:v>
                </c:pt>
                <c:pt idx="10">
                  <c:v>407.79786289282953</c:v>
                </c:pt>
                <c:pt idx="11">
                  <c:v>428.37633337024323</c:v>
                </c:pt>
                <c:pt idx="12">
                  <c:v>418.58699644912451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58808"/>
        <c:axId val="561959200"/>
      </c:lineChart>
      <c:catAx>
        <c:axId val="56195880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1959200"/>
        <c:crosses val="autoZero"/>
        <c:auto val="0"/>
        <c:lblAlgn val="ctr"/>
        <c:lblOffset val="100"/>
        <c:noMultiLvlLbl val="0"/>
      </c:catAx>
      <c:valAx>
        <c:axId val="561959200"/>
        <c:scaling>
          <c:orientation val="minMax"/>
          <c:max val="700"/>
          <c:min val="3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561958808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mix'!$M$36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mix'!$M$37:$M$49</c:f>
              <c:numCache>
                <c:formatCode>General</c:formatCode>
                <c:ptCount val="13"/>
                <c:pt idx="0">
                  <c:v>300</c:v>
                </c:pt>
                <c:pt idx="1">
                  <c:v>346</c:v>
                </c:pt>
                <c:pt idx="2">
                  <c:v>395</c:v>
                </c:pt>
                <c:pt idx="3">
                  <c:v>426</c:v>
                </c:pt>
                <c:pt idx="4">
                  <c:v>511</c:v>
                </c:pt>
                <c:pt idx="5">
                  <c:v>499</c:v>
                </c:pt>
                <c:pt idx="6">
                  <c:v>515</c:v>
                </c:pt>
                <c:pt idx="7">
                  <c:v>535</c:v>
                </c:pt>
                <c:pt idx="8">
                  <c:v>536</c:v>
                </c:pt>
                <c:pt idx="9">
                  <c:v>376</c:v>
                </c:pt>
                <c:pt idx="10">
                  <c:v>366</c:v>
                </c:pt>
                <c:pt idx="11">
                  <c:v>324</c:v>
                </c:pt>
                <c:pt idx="12">
                  <c:v>357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59984"/>
        <c:axId val="561960376"/>
      </c:lineChart>
      <c:catAx>
        <c:axId val="56195998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1960376"/>
        <c:crosses val="autoZero"/>
        <c:auto val="0"/>
        <c:lblAlgn val="ctr"/>
        <c:lblOffset val="100"/>
        <c:noMultiLvlLbl val="0"/>
      </c:catAx>
      <c:valAx>
        <c:axId val="561960376"/>
        <c:scaling>
          <c:orientation val="minMax"/>
          <c:max val="650"/>
          <c:min val="3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1959984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mix'!$AG$36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mix'!$AG$37:$AG$49</c:f>
              <c:numCache>
                <c:formatCode>General</c:formatCode>
                <c:ptCount val="13"/>
                <c:pt idx="0">
                  <c:v>161</c:v>
                </c:pt>
                <c:pt idx="1">
                  <c:v>175</c:v>
                </c:pt>
                <c:pt idx="2">
                  <c:v>166</c:v>
                </c:pt>
                <c:pt idx="3">
                  <c:v>162</c:v>
                </c:pt>
                <c:pt idx="4">
                  <c:v>153</c:v>
                </c:pt>
                <c:pt idx="5">
                  <c:v>150</c:v>
                </c:pt>
                <c:pt idx="6">
                  <c:v>106</c:v>
                </c:pt>
                <c:pt idx="7">
                  <c:v>76</c:v>
                </c:pt>
                <c:pt idx="8">
                  <c:v>123</c:v>
                </c:pt>
                <c:pt idx="9">
                  <c:v>169</c:v>
                </c:pt>
                <c:pt idx="10">
                  <c:v>178</c:v>
                </c:pt>
                <c:pt idx="11">
                  <c:v>185</c:v>
                </c:pt>
                <c:pt idx="12">
                  <c:v>182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61160"/>
        <c:axId val="561961552"/>
      </c:lineChart>
      <c:catAx>
        <c:axId val="56196116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1961552"/>
        <c:crosses val="autoZero"/>
        <c:auto val="0"/>
        <c:lblAlgn val="ctr"/>
        <c:lblOffset val="100"/>
        <c:noMultiLvlLbl val="0"/>
      </c:catAx>
      <c:valAx>
        <c:axId val="561961552"/>
        <c:scaling>
          <c:orientation val="minMax"/>
          <c:max val="200"/>
          <c:min val="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1961160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mix'!$M$52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mix'!$M$53:$M$65</c:f>
              <c:numCache>
                <c:formatCode>General</c:formatCode>
                <c:ptCount val="13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  <c:pt idx="6">
                  <c:v>2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1962336"/>
        <c:axId val="1006695056"/>
      </c:lineChart>
      <c:dateAx>
        <c:axId val="56196233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006695056"/>
        <c:crosses val="autoZero"/>
        <c:auto val="1"/>
        <c:lblOffset val="100"/>
        <c:baseTimeUnit val="months"/>
      </c:dateAx>
      <c:valAx>
        <c:axId val="1006695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61962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mix'!$AG$52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mix'!$AG$53:$AG$65</c:f>
              <c:numCache>
                <c:formatCode>General</c:formatCode>
                <c:ptCount val="13"/>
                <c:pt idx="0">
                  <c:v>213</c:v>
                </c:pt>
                <c:pt idx="1">
                  <c:v>187</c:v>
                </c:pt>
                <c:pt idx="2">
                  <c:v>243</c:v>
                </c:pt>
                <c:pt idx="3">
                  <c:v>182</c:v>
                </c:pt>
                <c:pt idx="4">
                  <c:v>229</c:v>
                </c:pt>
                <c:pt idx="5">
                  <c:v>220</c:v>
                </c:pt>
                <c:pt idx="6">
                  <c:v>199</c:v>
                </c:pt>
                <c:pt idx="7">
                  <c:v>263</c:v>
                </c:pt>
                <c:pt idx="8">
                  <c:v>281</c:v>
                </c:pt>
                <c:pt idx="9">
                  <c:v>190</c:v>
                </c:pt>
                <c:pt idx="10">
                  <c:v>245</c:v>
                </c:pt>
                <c:pt idx="11">
                  <c:v>190</c:v>
                </c:pt>
                <c:pt idx="12">
                  <c:v>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695840"/>
        <c:axId val="1006696232"/>
      </c:lineChart>
      <c:catAx>
        <c:axId val="100669584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006696232"/>
        <c:crosses val="autoZero"/>
        <c:auto val="0"/>
        <c:lblAlgn val="ctr"/>
        <c:lblOffset val="100"/>
        <c:noMultiLvlLbl val="0"/>
      </c:catAx>
      <c:valAx>
        <c:axId val="1006696232"/>
        <c:scaling>
          <c:orientation val="minMax"/>
          <c:max val="290"/>
          <c:min val="1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6695840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mix'!$AG$4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mix'!$AG$5:$AG$17</c:f>
              <c:numCache>
                <c:formatCode>0%</c:formatCode>
                <c:ptCount val="13"/>
                <c:pt idx="0">
                  <c:v>0.53288251241280571</c:v>
                </c:pt>
                <c:pt idx="1">
                  <c:v>0.5388457269700333</c:v>
                </c:pt>
                <c:pt idx="2">
                  <c:v>0.52032414063521104</c:v>
                </c:pt>
                <c:pt idx="3">
                  <c:v>0.53336191650142017</c:v>
                </c:pt>
                <c:pt idx="4">
                  <c:v>0.51694103698299054</c:v>
                </c:pt>
                <c:pt idx="5">
                  <c:v>0.52090887116267826</c:v>
                </c:pt>
                <c:pt idx="6">
                  <c:v>0.46950437317784255</c:v>
                </c:pt>
                <c:pt idx="7">
                  <c:v>0.45919363587054784</c:v>
                </c:pt>
                <c:pt idx="8">
                  <c:v>0.47491874534988449</c:v>
                </c:pt>
                <c:pt idx="9">
                  <c:v>0.50526128846068463</c:v>
                </c:pt>
                <c:pt idx="10">
                  <c:v>0.49996487777465581</c:v>
                </c:pt>
                <c:pt idx="11">
                  <c:v>0.54506175738505613</c:v>
                </c:pt>
                <c:pt idx="12">
                  <c:v>0.50320890249646721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697016"/>
        <c:axId val="1006697408"/>
      </c:lineChart>
      <c:catAx>
        <c:axId val="1006697016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006697408"/>
        <c:crosses val="autoZero"/>
        <c:auto val="0"/>
        <c:lblAlgn val="ctr"/>
        <c:lblOffset val="100"/>
        <c:noMultiLvlLbl val="0"/>
      </c:catAx>
      <c:valAx>
        <c:axId val="1006697408"/>
        <c:scaling>
          <c:orientation val="minMax"/>
          <c:min val="0.45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006697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mix'!$N$4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mix'!$N$5:$N$17</c:f>
              <c:numCache>
                <c:formatCode>0</c:formatCode>
                <c:ptCount val="13"/>
                <c:pt idx="0">
                  <c:v>461.48270863532821</c:v>
                </c:pt>
                <c:pt idx="1">
                  <c:v>446.48303909788336</c:v>
                </c:pt>
                <c:pt idx="2">
                  <c:v>428.7643484132343</c:v>
                </c:pt>
                <c:pt idx="3">
                  <c:v>388.00800117090307</c:v>
                </c:pt>
                <c:pt idx="4">
                  <c:v>362.72331348324593</c:v>
                </c:pt>
                <c:pt idx="5">
                  <c:v>386.08789431113507</c:v>
                </c:pt>
                <c:pt idx="6">
                  <c:v>403.34888588496926</c:v>
                </c:pt>
                <c:pt idx="7">
                  <c:v>428.72542095677062</c:v>
                </c:pt>
                <c:pt idx="8">
                  <c:v>423.17421460628316</c:v>
                </c:pt>
                <c:pt idx="9">
                  <c:v>465.00398688756979</c:v>
                </c:pt>
                <c:pt idx="10">
                  <c:v>534.39476553980376</c:v>
                </c:pt>
                <c:pt idx="11">
                  <c:v>540.92909535452327</c:v>
                </c:pt>
                <c:pt idx="12">
                  <c:v>544.99801113762931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698192"/>
        <c:axId val="1006698584"/>
      </c:lineChart>
      <c:catAx>
        <c:axId val="100669819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006698584"/>
        <c:crosses val="autoZero"/>
        <c:auto val="0"/>
        <c:lblAlgn val="ctr"/>
        <c:lblOffset val="100"/>
        <c:noMultiLvlLbl val="0"/>
      </c:catAx>
      <c:valAx>
        <c:axId val="1006698584"/>
        <c:scaling>
          <c:orientation val="minMax"/>
          <c:max val="630"/>
          <c:min val="36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006698192"/>
        <c:crosses val="autoZero"/>
        <c:crossBetween val="between"/>
        <c:majorUnit val="4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mix'!$N$36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mix'!$N$37:$N$49</c:f>
              <c:numCache>
                <c:formatCode>General</c:formatCode>
                <c:ptCount val="13"/>
                <c:pt idx="0">
                  <c:v>268</c:v>
                </c:pt>
                <c:pt idx="1">
                  <c:v>300</c:v>
                </c:pt>
                <c:pt idx="2">
                  <c:v>339</c:v>
                </c:pt>
                <c:pt idx="3">
                  <c:v>392</c:v>
                </c:pt>
                <c:pt idx="4">
                  <c:v>503</c:v>
                </c:pt>
                <c:pt idx="5">
                  <c:v>523</c:v>
                </c:pt>
                <c:pt idx="6">
                  <c:v>551</c:v>
                </c:pt>
                <c:pt idx="7">
                  <c:v>526</c:v>
                </c:pt>
                <c:pt idx="8">
                  <c:v>582</c:v>
                </c:pt>
                <c:pt idx="9">
                  <c:v>371</c:v>
                </c:pt>
                <c:pt idx="10">
                  <c:v>315</c:v>
                </c:pt>
                <c:pt idx="11">
                  <c:v>303</c:v>
                </c:pt>
                <c:pt idx="12">
                  <c:v>244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699368"/>
        <c:axId val="1006699760"/>
      </c:lineChart>
      <c:catAx>
        <c:axId val="100669936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006699760"/>
        <c:crosses val="autoZero"/>
        <c:auto val="0"/>
        <c:lblAlgn val="ctr"/>
        <c:lblOffset val="100"/>
        <c:noMultiLvlLbl val="0"/>
      </c:catAx>
      <c:valAx>
        <c:axId val="1006699760"/>
        <c:scaling>
          <c:orientation val="minMax"/>
          <c:max val="650"/>
          <c:min val="2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6699368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mix'!$AH$36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mix'!$AH$37:$AH$49</c:f>
              <c:numCache>
                <c:formatCode>General</c:formatCode>
                <c:ptCount val="13"/>
                <c:pt idx="0">
                  <c:v>159</c:v>
                </c:pt>
                <c:pt idx="1">
                  <c:v>173</c:v>
                </c:pt>
                <c:pt idx="2">
                  <c:v>173</c:v>
                </c:pt>
                <c:pt idx="3">
                  <c:v>154</c:v>
                </c:pt>
                <c:pt idx="4">
                  <c:v>154</c:v>
                </c:pt>
                <c:pt idx="5">
                  <c:v>157</c:v>
                </c:pt>
                <c:pt idx="6">
                  <c:v>110</c:v>
                </c:pt>
                <c:pt idx="7">
                  <c:v>108</c:v>
                </c:pt>
                <c:pt idx="8">
                  <c:v>134</c:v>
                </c:pt>
                <c:pt idx="9">
                  <c:v>130</c:v>
                </c:pt>
                <c:pt idx="10">
                  <c:v>148</c:v>
                </c:pt>
                <c:pt idx="11">
                  <c:v>142</c:v>
                </c:pt>
                <c:pt idx="12">
                  <c:v>133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700544"/>
        <c:axId val="1006700936"/>
      </c:lineChart>
      <c:catAx>
        <c:axId val="10067005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006700936"/>
        <c:crosses val="autoZero"/>
        <c:auto val="0"/>
        <c:lblAlgn val="ctr"/>
        <c:lblOffset val="100"/>
        <c:noMultiLvlLbl val="0"/>
      </c:catAx>
      <c:valAx>
        <c:axId val="1006700936"/>
        <c:scaling>
          <c:orientation val="minMax"/>
          <c:max val="200"/>
          <c:min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6700544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mix'!$N$52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mix'!$N$53:$N$65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701720"/>
        <c:axId val="1006702112"/>
      </c:lineChart>
      <c:dateAx>
        <c:axId val="10067017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006702112"/>
        <c:crosses val="autoZero"/>
        <c:auto val="1"/>
        <c:lblOffset val="100"/>
        <c:baseTimeUnit val="months"/>
      </c:dateAx>
      <c:valAx>
        <c:axId val="10067021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6701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mix'!$AH$52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mix'!$AH$53:$AH$65</c:f>
              <c:numCache>
                <c:formatCode>General</c:formatCode>
                <c:ptCount val="13"/>
                <c:pt idx="0">
                  <c:v>137</c:v>
                </c:pt>
                <c:pt idx="1">
                  <c:v>141</c:v>
                </c:pt>
                <c:pt idx="2">
                  <c:v>155</c:v>
                </c:pt>
                <c:pt idx="3">
                  <c:v>128</c:v>
                </c:pt>
                <c:pt idx="4">
                  <c:v>130</c:v>
                </c:pt>
                <c:pt idx="5">
                  <c:v>150</c:v>
                </c:pt>
                <c:pt idx="6">
                  <c:v>129</c:v>
                </c:pt>
                <c:pt idx="7">
                  <c:v>175</c:v>
                </c:pt>
                <c:pt idx="8">
                  <c:v>180</c:v>
                </c:pt>
                <c:pt idx="9">
                  <c:v>123</c:v>
                </c:pt>
                <c:pt idx="10">
                  <c:v>156</c:v>
                </c:pt>
                <c:pt idx="11">
                  <c:v>132</c:v>
                </c:pt>
                <c:pt idx="12">
                  <c:v>167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702896"/>
        <c:axId val="1006703288"/>
      </c:lineChart>
      <c:dateAx>
        <c:axId val="10067028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006703288"/>
        <c:crosses val="autoZero"/>
        <c:auto val="1"/>
        <c:lblOffset val="100"/>
        <c:baseTimeUnit val="months"/>
      </c:dateAx>
      <c:valAx>
        <c:axId val="1006703288"/>
        <c:scaling>
          <c:orientation val="minMax"/>
          <c:min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6702896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mix'!$AH$4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mix'!$AH$5:$AH$17</c:f>
              <c:numCache>
                <c:formatCode>0%</c:formatCode>
                <c:ptCount val="13"/>
                <c:pt idx="0">
                  <c:v>0.54129220306048098</c:v>
                </c:pt>
                <c:pt idx="1">
                  <c:v>0.53648378498445137</c:v>
                </c:pt>
                <c:pt idx="2">
                  <c:v>0.54067330364160338</c:v>
                </c:pt>
                <c:pt idx="3">
                  <c:v>0.53490718321226793</c:v>
                </c:pt>
                <c:pt idx="4">
                  <c:v>0.53535353535353536</c:v>
                </c:pt>
                <c:pt idx="5">
                  <c:v>0.54010560724163947</c:v>
                </c:pt>
                <c:pt idx="6">
                  <c:v>0.53866759841602607</c:v>
                </c:pt>
                <c:pt idx="7">
                  <c:v>0.52640226370316279</c:v>
                </c:pt>
                <c:pt idx="8">
                  <c:v>0.51795255930087392</c:v>
                </c:pt>
                <c:pt idx="9">
                  <c:v>0.55692911714770799</c:v>
                </c:pt>
                <c:pt idx="10">
                  <c:v>0.59126447876447874</c:v>
                </c:pt>
                <c:pt idx="11">
                  <c:v>0.60044509580415784</c:v>
                </c:pt>
                <c:pt idx="12">
                  <c:v>0.58511717290343246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704072"/>
        <c:axId val="1006704464"/>
      </c:lineChart>
      <c:catAx>
        <c:axId val="1006704072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1006704464"/>
        <c:crosses val="autoZero"/>
        <c:auto val="0"/>
        <c:lblAlgn val="ctr"/>
        <c:lblOffset val="100"/>
        <c:noMultiLvlLbl val="0"/>
      </c:catAx>
      <c:valAx>
        <c:axId val="1006704464"/>
        <c:scaling>
          <c:orientation val="minMax"/>
          <c:min val="0.51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006704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mix'!$O$4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mix'!$O$5:$O$17</c:f>
              <c:numCache>
                <c:formatCode>0</c:formatCode>
                <c:ptCount val="13"/>
                <c:pt idx="0">
                  <c:v>640.02183576386176</c:v>
                </c:pt>
                <c:pt idx="1">
                  <c:v>660.87316366645973</c:v>
                </c:pt>
                <c:pt idx="2">
                  <c:v>607.0040628864158</c:v>
                </c:pt>
                <c:pt idx="3">
                  <c:v>568.9789860167175</c:v>
                </c:pt>
                <c:pt idx="4">
                  <c:v>549.69967060647161</c:v>
                </c:pt>
                <c:pt idx="5">
                  <c:v>557.8916630164988</c:v>
                </c:pt>
                <c:pt idx="6">
                  <c:v>594.13736649255475</c:v>
                </c:pt>
                <c:pt idx="7">
                  <c:v>613.37154493005016</c:v>
                </c:pt>
                <c:pt idx="8">
                  <c:v>591.12273674745575</c:v>
                </c:pt>
                <c:pt idx="9">
                  <c:v>629.21805674278505</c:v>
                </c:pt>
                <c:pt idx="10">
                  <c:v>677.98751770877209</c:v>
                </c:pt>
                <c:pt idx="11">
                  <c:v>699.9138037187538</c:v>
                </c:pt>
                <c:pt idx="12">
                  <c:v>671.57435537898266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705248"/>
        <c:axId val="1006705640"/>
      </c:lineChart>
      <c:dateAx>
        <c:axId val="10067052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006705640"/>
        <c:crosses val="autoZero"/>
        <c:auto val="1"/>
        <c:lblOffset val="100"/>
        <c:baseTimeUnit val="months"/>
      </c:dateAx>
      <c:valAx>
        <c:axId val="1006705640"/>
        <c:scaling>
          <c:orientation val="minMax"/>
          <c:max val="750"/>
          <c:min val="3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006705248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mix'!$O$36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mix'!$O$37:$O$49</c:f>
              <c:numCache>
                <c:formatCode>General</c:formatCode>
                <c:ptCount val="13"/>
                <c:pt idx="0">
                  <c:v>337</c:v>
                </c:pt>
                <c:pt idx="1">
                  <c:v>389</c:v>
                </c:pt>
                <c:pt idx="2">
                  <c:v>433</c:v>
                </c:pt>
                <c:pt idx="3">
                  <c:v>470</c:v>
                </c:pt>
                <c:pt idx="4">
                  <c:v>549</c:v>
                </c:pt>
                <c:pt idx="5">
                  <c:v>603</c:v>
                </c:pt>
                <c:pt idx="6">
                  <c:v>632</c:v>
                </c:pt>
                <c:pt idx="7">
                  <c:v>638</c:v>
                </c:pt>
                <c:pt idx="8">
                  <c:v>607</c:v>
                </c:pt>
                <c:pt idx="9">
                  <c:v>452</c:v>
                </c:pt>
                <c:pt idx="10">
                  <c:v>453</c:v>
                </c:pt>
                <c:pt idx="11">
                  <c:v>409</c:v>
                </c:pt>
                <c:pt idx="12">
                  <c:v>395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706424"/>
        <c:axId val="1006706816"/>
      </c:lineChart>
      <c:dateAx>
        <c:axId val="10067064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006706816"/>
        <c:crosses val="autoZero"/>
        <c:auto val="1"/>
        <c:lblOffset val="100"/>
        <c:baseTimeUnit val="months"/>
      </c:dateAx>
      <c:valAx>
        <c:axId val="1006706816"/>
        <c:scaling>
          <c:orientation val="minMax"/>
          <c:max val="730"/>
          <c:min val="29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6706424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mix'!$AI$36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mix'!$AI$37:$AI$49</c:f>
              <c:numCache>
                <c:formatCode>General</c:formatCode>
                <c:ptCount val="13"/>
                <c:pt idx="0">
                  <c:v>92</c:v>
                </c:pt>
                <c:pt idx="1">
                  <c:v>100</c:v>
                </c:pt>
                <c:pt idx="2">
                  <c:v>98</c:v>
                </c:pt>
                <c:pt idx="3">
                  <c:v>92</c:v>
                </c:pt>
                <c:pt idx="4">
                  <c:v>78</c:v>
                </c:pt>
                <c:pt idx="5">
                  <c:v>87</c:v>
                </c:pt>
                <c:pt idx="6">
                  <c:v>67</c:v>
                </c:pt>
                <c:pt idx="7">
                  <c:v>68</c:v>
                </c:pt>
                <c:pt idx="8">
                  <c:v>70</c:v>
                </c:pt>
                <c:pt idx="9">
                  <c:v>79</c:v>
                </c:pt>
                <c:pt idx="10">
                  <c:v>78</c:v>
                </c:pt>
                <c:pt idx="11">
                  <c:v>84</c:v>
                </c:pt>
                <c:pt idx="12">
                  <c:v>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707600"/>
        <c:axId val="1006707992"/>
      </c:lineChart>
      <c:dateAx>
        <c:axId val="10067076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006707992"/>
        <c:crosses val="autoZero"/>
        <c:auto val="1"/>
        <c:lblOffset val="100"/>
        <c:baseTimeUnit val="months"/>
      </c:dateAx>
      <c:valAx>
        <c:axId val="1006707992"/>
        <c:scaling>
          <c:orientation val="minMax"/>
          <c:max val="140"/>
          <c:min val="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6707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mix'!$O$52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mix'!$O$53:$O$65</c:f>
              <c:numCache>
                <c:formatCode>General</c:formatCode>
                <c:ptCount val="13"/>
                <c:pt idx="0">
                  <c:v>8</c:v>
                </c:pt>
                <c:pt idx="1">
                  <c:v>10</c:v>
                </c:pt>
                <c:pt idx="2">
                  <c:v>8</c:v>
                </c:pt>
                <c:pt idx="3">
                  <c:v>10</c:v>
                </c:pt>
                <c:pt idx="4">
                  <c:v>10</c:v>
                </c:pt>
                <c:pt idx="5">
                  <c:v>3</c:v>
                </c:pt>
                <c:pt idx="6">
                  <c:v>10</c:v>
                </c:pt>
                <c:pt idx="7">
                  <c:v>2</c:v>
                </c:pt>
                <c:pt idx="8">
                  <c:v>1</c:v>
                </c:pt>
                <c:pt idx="9">
                  <c:v>7</c:v>
                </c:pt>
                <c:pt idx="10">
                  <c:v>5</c:v>
                </c:pt>
                <c:pt idx="11">
                  <c:v>9</c:v>
                </c:pt>
                <c:pt idx="12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708776"/>
        <c:axId val="1006709168"/>
      </c:lineChart>
      <c:dateAx>
        <c:axId val="10067087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006709168"/>
        <c:crosses val="autoZero"/>
        <c:auto val="1"/>
        <c:lblOffset val="100"/>
        <c:baseTimeUnit val="months"/>
      </c:dateAx>
      <c:valAx>
        <c:axId val="10067091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6708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mix'!$AI$52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mix'!$AI$53:$AI$65</c:f>
              <c:numCache>
                <c:formatCode>General</c:formatCode>
                <c:ptCount val="13"/>
                <c:pt idx="0">
                  <c:v>292</c:v>
                </c:pt>
                <c:pt idx="1">
                  <c:v>285</c:v>
                </c:pt>
                <c:pt idx="2">
                  <c:v>335</c:v>
                </c:pt>
                <c:pt idx="3">
                  <c:v>284</c:v>
                </c:pt>
                <c:pt idx="4">
                  <c:v>311</c:v>
                </c:pt>
                <c:pt idx="5">
                  <c:v>317</c:v>
                </c:pt>
                <c:pt idx="6">
                  <c:v>288</c:v>
                </c:pt>
                <c:pt idx="7">
                  <c:v>298</c:v>
                </c:pt>
                <c:pt idx="8">
                  <c:v>310</c:v>
                </c:pt>
                <c:pt idx="9">
                  <c:v>303</c:v>
                </c:pt>
                <c:pt idx="10">
                  <c:v>329</c:v>
                </c:pt>
                <c:pt idx="11">
                  <c:v>306</c:v>
                </c:pt>
                <c:pt idx="12">
                  <c:v>332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06709952"/>
        <c:axId val="1006710344"/>
      </c:lineChart>
      <c:dateAx>
        <c:axId val="10067099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006710344"/>
        <c:crosses val="autoZero"/>
        <c:auto val="1"/>
        <c:lblOffset val="100"/>
        <c:baseTimeUnit val="months"/>
      </c:dateAx>
      <c:valAx>
        <c:axId val="1006710344"/>
        <c:scaling>
          <c:orientation val="minMax"/>
          <c:max val="340"/>
          <c:min val="18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06709952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mix'!$AI$4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mix'!$AI$5:$AI$17</c:f>
              <c:numCache>
                <c:formatCode>0%</c:formatCode>
                <c:ptCount val="13"/>
                <c:pt idx="0">
                  <c:v>0.60330062116367111</c:v>
                </c:pt>
                <c:pt idx="1">
                  <c:v>0.61197118332311462</c:v>
                </c:pt>
                <c:pt idx="2">
                  <c:v>0.59072545985903391</c:v>
                </c:pt>
                <c:pt idx="3">
                  <c:v>0.60784477362820777</c:v>
                </c:pt>
                <c:pt idx="4">
                  <c:v>0.58598752426983935</c:v>
                </c:pt>
                <c:pt idx="5">
                  <c:v>0.58975150486186145</c:v>
                </c:pt>
                <c:pt idx="6">
                  <c:v>0.57643143483851444</c:v>
                </c:pt>
                <c:pt idx="7">
                  <c:v>0.5787994164324094</c:v>
                </c:pt>
                <c:pt idx="8">
                  <c:v>0.56748803264537395</c:v>
                </c:pt>
                <c:pt idx="9">
                  <c:v>0.58064758470437983</c:v>
                </c:pt>
                <c:pt idx="10">
                  <c:v>0.59659703504043127</c:v>
                </c:pt>
                <c:pt idx="11">
                  <c:v>0.61577350859453994</c:v>
                </c:pt>
                <c:pt idx="12">
                  <c:v>0.58928876584982404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493472"/>
        <c:axId val="907493864"/>
      </c:lineChart>
      <c:catAx>
        <c:axId val="907493472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07493864"/>
        <c:crosses val="autoZero"/>
        <c:auto val="0"/>
        <c:lblAlgn val="ctr"/>
        <c:lblOffset val="100"/>
        <c:noMultiLvlLbl val="0"/>
      </c:catAx>
      <c:valAx>
        <c:axId val="907493864"/>
        <c:scaling>
          <c:orientation val="minMax"/>
          <c:min val="0.56000000000000005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07493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mix'!$P$4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mix'!$P$5:$P$17</c:f>
              <c:numCache>
                <c:formatCode>0</c:formatCode>
                <c:ptCount val="13"/>
                <c:pt idx="0">
                  <c:v>587.40915641961305</c:v>
                </c:pt>
                <c:pt idx="1">
                  <c:v>603.47922986442143</c:v>
                </c:pt>
                <c:pt idx="2">
                  <c:v>578.09549500944161</c:v>
                </c:pt>
                <c:pt idx="3">
                  <c:v>549.30837109468166</c:v>
                </c:pt>
                <c:pt idx="4">
                  <c:v>544.61262408473942</c:v>
                </c:pt>
                <c:pt idx="5">
                  <c:v>545.38238353314716</c:v>
                </c:pt>
                <c:pt idx="6">
                  <c:v>604.7288540736688</c:v>
                </c:pt>
                <c:pt idx="7">
                  <c:v>641.2291795603154</c:v>
                </c:pt>
                <c:pt idx="8">
                  <c:v>637.50261639207008</c:v>
                </c:pt>
                <c:pt idx="9">
                  <c:v>656.75160968531782</c:v>
                </c:pt>
                <c:pt idx="10">
                  <c:v>721.10625909752548</c:v>
                </c:pt>
                <c:pt idx="11">
                  <c:v>750.80650262508698</c:v>
                </c:pt>
                <c:pt idx="12">
                  <c:v>749.5187039066434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494648"/>
        <c:axId val="907495040"/>
      </c:lineChart>
      <c:catAx>
        <c:axId val="9074946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7495040"/>
        <c:crosses val="autoZero"/>
        <c:auto val="0"/>
        <c:lblAlgn val="ctr"/>
        <c:lblOffset val="100"/>
        <c:noMultiLvlLbl val="0"/>
      </c:catAx>
      <c:valAx>
        <c:axId val="907495040"/>
        <c:scaling>
          <c:orientation val="minMax"/>
          <c:max val="800"/>
          <c:min val="40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07494648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mix'!$P$36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mix'!$P$37:$P$49</c:f>
              <c:numCache>
                <c:formatCode>General</c:formatCode>
                <c:ptCount val="13"/>
                <c:pt idx="0">
                  <c:v>328</c:v>
                </c:pt>
                <c:pt idx="1">
                  <c:v>375</c:v>
                </c:pt>
                <c:pt idx="2">
                  <c:v>395</c:v>
                </c:pt>
                <c:pt idx="3">
                  <c:v>431</c:v>
                </c:pt>
                <c:pt idx="4">
                  <c:v>511</c:v>
                </c:pt>
                <c:pt idx="5">
                  <c:v>564</c:v>
                </c:pt>
                <c:pt idx="6">
                  <c:v>652</c:v>
                </c:pt>
                <c:pt idx="7">
                  <c:v>646</c:v>
                </c:pt>
                <c:pt idx="8">
                  <c:v>567</c:v>
                </c:pt>
                <c:pt idx="9">
                  <c:v>422</c:v>
                </c:pt>
                <c:pt idx="10">
                  <c:v>395</c:v>
                </c:pt>
                <c:pt idx="11">
                  <c:v>405</c:v>
                </c:pt>
                <c:pt idx="12">
                  <c:v>393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495824"/>
        <c:axId val="907496216"/>
      </c:lineChart>
      <c:dateAx>
        <c:axId val="9074958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7496216"/>
        <c:crosses val="autoZero"/>
        <c:auto val="1"/>
        <c:lblOffset val="100"/>
        <c:baseTimeUnit val="months"/>
      </c:dateAx>
      <c:valAx>
        <c:axId val="907496216"/>
        <c:scaling>
          <c:orientation val="minMax"/>
          <c:max val="660"/>
          <c:min val="3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7495824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mix'!$AJ$36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mix'!$AJ$37:$AJ$49</c:f>
              <c:numCache>
                <c:formatCode>General</c:formatCode>
                <c:ptCount val="13"/>
                <c:pt idx="0">
                  <c:v>110</c:v>
                </c:pt>
                <c:pt idx="1">
                  <c:v>100</c:v>
                </c:pt>
                <c:pt idx="2">
                  <c:v>109</c:v>
                </c:pt>
                <c:pt idx="3">
                  <c:v>108</c:v>
                </c:pt>
                <c:pt idx="4">
                  <c:v>106</c:v>
                </c:pt>
                <c:pt idx="5">
                  <c:v>108</c:v>
                </c:pt>
                <c:pt idx="6">
                  <c:v>87</c:v>
                </c:pt>
                <c:pt idx="7">
                  <c:v>85</c:v>
                </c:pt>
                <c:pt idx="8">
                  <c:v>70</c:v>
                </c:pt>
                <c:pt idx="9">
                  <c:v>90</c:v>
                </c:pt>
                <c:pt idx="10">
                  <c:v>79</c:v>
                </c:pt>
                <c:pt idx="11">
                  <c:v>80</c:v>
                </c:pt>
                <c:pt idx="12">
                  <c:v>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497392"/>
        <c:axId val="907497784"/>
      </c:lineChart>
      <c:catAx>
        <c:axId val="90749739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7497784"/>
        <c:crosses val="autoZero"/>
        <c:auto val="0"/>
        <c:lblAlgn val="ctr"/>
        <c:lblOffset val="100"/>
        <c:noMultiLvlLbl val="0"/>
      </c:catAx>
      <c:valAx>
        <c:axId val="907497784"/>
        <c:scaling>
          <c:orientation val="minMax"/>
          <c:max val="160"/>
          <c:min val="4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7497392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mix'!$P$52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mix'!$P$53:$P$65</c:f>
              <c:numCache>
                <c:formatCode>General</c:formatCode>
                <c:ptCount val="13"/>
                <c:pt idx="0">
                  <c:v>26</c:v>
                </c:pt>
                <c:pt idx="1">
                  <c:v>24</c:v>
                </c:pt>
                <c:pt idx="2">
                  <c:v>28</c:v>
                </c:pt>
                <c:pt idx="3">
                  <c:v>41</c:v>
                </c:pt>
                <c:pt idx="4">
                  <c:v>21</c:v>
                </c:pt>
                <c:pt idx="5">
                  <c:v>26</c:v>
                </c:pt>
                <c:pt idx="6">
                  <c:v>27</c:v>
                </c:pt>
                <c:pt idx="7">
                  <c:v>2</c:v>
                </c:pt>
                <c:pt idx="8">
                  <c:v>0</c:v>
                </c:pt>
                <c:pt idx="9">
                  <c:v>11</c:v>
                </c:pt>
                <c:pt idx="10">
                  <c:v>20</c:v>
                </c:pt>
                <c:pt idx="11">
                  <c:v>26</c:v>
                </c:pt>
                <c:pt idx="12">
                  <c:v>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498568"/>
        <c:axId val="907498960"/>
      </c:lineChart>
      <c:dateAx>
        <c:axId val="90749856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7498960"/>
        <c:crosses val="autoZero"/>
        <c:auto val="1"/>
        <c:lblOffset val="100"/>
        <c:baseTimeUnit val="months"/>
      </c:dateAx>
      <c:valAx>
        <c:axId val="907498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7498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mix'!$AJ$52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mix'!$AJ$53:$AJ$65</c:f>
              <c:numCache>
                <c:formatCode>General</c:formatCode>
                <c:ptCount val="13"/>
                <c:pt idx="0">
                  <c:v>220</c:v>
                </c:pt>
                <c:pt idx="1">
                  <c:v>206</c:v>
                </c:pt>
                <c:pt idx="2">
                  <c:v>235</c:v>
                </c:pt>
                <c:pt idx="3">
                  <c:v>210</c:v>
                </c:pt>
                <c:pt idx="4">
                  <c:v>232</c:v>
                </c:pt>
                <c:pt idx="5">
                  <c:v>233</c:v>
                </c:pt>
                <c:pt idx="6">
                  <c:v>220</c:v>
                </c:pt>
                <c:pt idx="7">
                  <c:v>219</c:v>
                </c:pt>
                <c:pt idx="8">
                  <c:v>224</c:v>
                </c:pt>
                <c:pt idx="9">
                  <c:v>223</c:v>
                </c:pt>
                <c:pt idx="10">
                  <c:v>235</c:v>
                </c:pt>
                <c:pt idx="11">
                  <c:v>233</c:v>
                </c:pt>
                <c:pt idx="12">
                  <c:v>251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499744"/>
        <c:axId val="907500136"/>
      </c:lineChart>
      <c:catAx>
        <c:axId val="9074997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7500136"/>
        <c:crosses val="autoZero"/>
        <c:auto val="0"/>
        <c:lblAlgn val="ctr"/>
        <c:lblOffset val="100"/>
        <c:noMultiLvlLbl val="0"/>
      </c:catAx>
      <c:valAx>
        <c:axId val="907500136"/>
        <c:scaling>
          <c:orientation val="minMax"/>
          <c:max val="280"/>
          <c:min val="18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7499744"/>
        <c:crosses val="autoZero"/>
        <c:crossBetween val="between"/>
        <c:majorUnit val="1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mix'!$AJ$4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mix'!$AJ$5:$AJ$17</c:f>
              <c:numCache>
                <c:formatCode>0%</c:formatCode>
                <c:ptCount val="13"/>
                <c:pt idx="0">
                  <c:v>0.61594855305466234</c:v>
                </c:pt>
                <c:pt idx="1">
                  <c:v>0.62049649904519411</c:v>
                </c:pt>
                <c:pt idx="2">
                  <c:v>0.61534044004163524</c:v>
                </c:pt>
                <c:pt idx="3">
                  <c:v>0.63446043660904894</c:v>
                </c:pt>
                <c:pt idx="4">
                  <c:v>0.63338943116795687</c:v>
                </c:pt>
                <c:pt idx="5">
                  <c:v>0.62441240990285174</c:v>
                </c:pt>
                <c:pt idx="6">
                  <c:v>0.60600288600288599</c:v>
                </c:pt>
                <c:pt idx="7">
                  <c:v>0.63575487554357979</c:v>
                </c:pt>
                <c:pt idx="8">
                  <c:v>0.61627402803873388</c:v>
                </c:pt>
                <c:pt idx="9">
                  <c:v>0.64337113921051847</c:v>
                </c:pt>
                <c:pt idx="10">
                  <c:v>0.67397692642577278</c:v>
                </c:pt>
                <c:pt idx="11">
                  <c:v>0.69566873754542258</c:v>
                </c:pt>
                <c:pt idx="12">
                  <c:v>0.67860877959829446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500920"/>
        <c:axId val="907501312"/>
      </c:lineChart>
      <c:catAx>
        <c:axId val="907500920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07501312"/>
        <c:crosses val="autoZero"/>
        <c:auto val="0"/>
        <c:lblAlgn val="ctr"/>
        <c:lblOffset val="100"/>
        <c:noMultiLvlLbl val="0"/>
      </c:catAx>
      <c:valAx>
        <c:axId val="907501312"/>
        <c:scaling>
          <c:orientation val="minMax"/>
          <c:min val="0.57000000000000006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07500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mix'!$Q$4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mix'!$Q$5:$Q$17</c:f>
              <c:numCache>
                <c:formatCode>0</c:formatCode>
                <c:ptCount val="13"/>
                <c:pt idx="0">
                  <c:v>543.92253619477674</c:v>
                </c:pt>
                <c:pt idx="1">
                  <c:v>568.94542629636828</c:v>
                </c:pt>
                <c:pt idx="2">
                  <c:v>525.08598017398344</c:v>
                </c:pt>
                <c:pt idx="3">
                  <c:v>469.64687210686418</c:v>
                </c:pt>
                <c:pt idx="4">
                  <c:v>452.37785016286642</c:v>
                </c:pt>
                <c:pt idx="5">
                  <c:v>477.63410798532237</c:v>
                </c:pt>
                <c:pt idx="6">
                  <c:v>573.95990515197241</c:v>
                </c:pt>
                <c:pt idx="7">
                  <c:v>560.33448182416475</c:v>
                </c:pt>
                <c:pt idx="8">
                  <c:v>582.3160974717689</c:v>
                </c:pt>
                <c:pt idx="9">
                  <c:v>574.29755872869646</c:v>
                </c:pt>
                <c:pt idx="10">
                  <c:v>601.23042505592844</c:v>
                </c:pt>
                <c:pt idx="11">
                  <c:v>640.93417047184175</c:v>
                </c:pt>
                <c:pt idx="12">
                  <c:v>545.01701507049097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502096"/>
        <c:axId val="907502488"/>
      </c:lineChart>
      <c:dateAx>
        <c:axId val="9075020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7502488"/>
        <c:crosses val="autoZero"/>
        <c:auto val="1"/>
        <c:lblOffset val="100"/>
        <c:baseTimeUnit val="months"/>
      </c:dateAx>
      <c:valAx>
        <c:axId val="907502488"/>
        <c:scaling>
          <c:orientation val="minMax"/>
          <c:max val="630"/>
          <c:min val="44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07502096"/>
        <c:crosses val="autoZero"/>
        <c:crossBetween val="between"/>
        <c:majorUnit val="4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mix'!$Q$36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mix'!$Q$37:$Q$49</c:f>
              <c:numCache>
                <c:formatCode>General</c:formatCode>
                <c:ptCount val="13"/>
                <c:pt idx="0">
                  <c:v>305</c:v>
                </c:pt>
                <c:pt idx="1">
                  <c:v>323</c:v>
                </c:pt>
                <c:pt idx="2">
                  <c:v>364</c:v>
                </c:pt>
                <c:pt idx="3">
                  <c:v>396</c:v>
                </c:pt>
                <c:pt idx="4">
                  <c:v>496</c:v>
                </c:pt>
                <c:pt idx="5">
                  <c:v>506</c:v>
                </c:pt>
                <c:pt idx="6">
                  <c:v>597</c:v>
                </c:pt>
                <c:pt idx="7">
                  <c:v>645</c:v>
                </c:pt>
                <c:pt idx="8">
                  <c:v>567</c:v>
                </c:pt>
                <c:pt idx="9">
                  <c:v>399</c:v>
                </c:pt>
                <c:pt idx="10">
                  <c:v>392</c:v>
                </c:pt>
                <c:pt idx="11">
                  <c:v>368</c:v>
                </c:pt>
                <c:pt idx="12">
                  <c:v>344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503272"/>
        <c:axId val="907503664"/>
      </c:lineChart>
      <c:dateAx>
        <c:axId val="9075032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7503664"/>
        <c:crosses val="autoZero"/>
        <c:auto val="1"/>
        <c:lblOffset val="100"/>
        <c:baseTimeUnit val="months"/>
      </c:dateAx>
      <c:valAx>
        <c:axId val="907503664"/>
        <c:scaling>
          <c:orientation val="minMax"/>
          <c:max val="650"/>
          <c:min val="3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7503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mix'!$AK$36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mix'!$AK$37:$AK$49</c:f>
              <c:numCache>
                <c:formatCode>General</c:formatCode>
                <c:ptCount val="13"/>
                <c:pt idx="0">
                  <c:v>121</c:v>
                </c:pt>
                <c:pt idx="1">
                  <c:v>130</c:v>
                </c:pt>
                <c:pt idx="2">
                  <c:v>179</c:v>
                </c:pt>
                <c:pt idx="3">
                  <c:v>179</c:v>
                </c:pt>
                <c:pt idx="4">
                  <c:v>160</c:v>
                </c:pt>
                <c:pt idx="5">
                  <c:v>139</c:v>
                </c:pt>
                <c:pt idx="6">
                  <c:v>124</c:v>
                </c:pt>
                <c:pt idx="7">
                  <c:v>155</c:v>
                </c:pt>
                <c:pt idx="8">
                  <c:v>87</c:v>
                </c:pt>
                <c:pt idx="9">
                  <c:v>102</c:v>
                </c:pt>
                <c:pt idx="10">
                  <c:v>104</c:v>
                </c:pt>
                <c:pt idx="11">
                  <c:v>107</c:v>
                </c:pt>
                <c:pt idx="12">
                  <c:v>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504448"/>
        <c:axId val="907504840"/>
      </c:lineChart>
      <c:dateAx>
        <c:axId val="9075044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7504840"/>
        <c:crosses val="autoZero"/>
        <c:auto val="1"/>
        <c:lblOffset val="100"/>
        <c:baseTimeUnit val="months"/>
      </c:dateAx>
      <c:valAx>
        <c:axId val="907504840"/>
        <c:scaling>
          <c:orientation val="minMax"/>
          <c:min val="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7504448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mix'!$Q$52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mix'!$Q$53:$Q$65</c:f>
              <c:numCache>
                <c:formatCode>General</c:formatCode>
                <c:ptCount val="13"/>
                <c:pt idx="0">
                  <c:v>16</c:v>
                </c:pt>
                <c:pt idx="1">
                  <c:v>12</c:v>
                </c:pt>
                <c:pt idx="2">
                  <c:v>26</c:v>
                </c:pt>
                <c:pt idx="3">
                  <c:v>29</c:v>
                </c:pt>
                <c:pt idx="4">
                  <c:v>26</c:v>
                </c:pt>
                <c:pt idx="5">
                  <c:v>21</c:v>
                </c:pt>
                <c:pt idx="6">
                  <c:v>14</c:v>
                </c:pt>
                <c:pt idx="7">
                  <c:v>0</c:v>
                </c:pt>
                <c:pt idx="8">
                  <c:v>0</c:v>
                </c:pt>
                <c:pt idx="9">
                  <c:v>17</c:v>
                </c:pt>
                <c:pt idx="10">
                  <c:v>27</c:v>
                </c:pt>
                <c:pt idx="11">
                  <c:v>26</c:v>
                </c:pt>
                <c:pt idx="12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505624"/>
        <c:axId val="907506016"/>
      </c:lineChart>
      <c:dateAx>
        <c:axId val="9075056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7506016"/>
        <c:crosses val="autoZero"/>
        <c:auto val="1"/>
        <c:lblOffset val="100"/>
        <c:baseTimeUnit val="months"/>
      </c:dateAx>
      <c:valAx>
        <c:axId val="9075060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7505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mix'!$AK$52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mix'!$AK$53:$AK$65</c:f>
              <c:numCache>
                <c:formatCode>General</c:formatCode>
                <c:ptCount val="13"/>
                <c:pt idx="0">
                  <c:v>205</c:v>
                </c:pt>
                <c:pt idx="1">
                  <c:v>188</c:v>
                </c:pt>
                <c:pt idx="2">
                  <c:v>227</c:v>
                </c:pt>
                <c:pt idx="3">
                  <c:v>193</c:v>
                </c:pt>
                <c:pt idx="4">
                  <c:v>208</c:v>
                </c:pt>
                <c:pt idx="5">
                  <c:v>232</c:v>
                </c:pt>
                <c:pt idx="6">
                  <c:v>188</c:v>
                </c:pt>
                <c:pt idx="7">
                  <c:v>194</c:v>
                </c:pt>
                <c:pt idx="8">
                  <c:v>221</c:v>
                </c:pt>
                <c:pt idx="9">
                  <c:v>182</c:v>
                </c:pt>
                <c:pt idx="10">
                  <c:v>198</c:v>
                </c:pt>
                <c:pt idx="11">
                  <c:v>196</c:v>
                </c:pt>
                <c:pt idx="12">
                  <c:v>214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506800"/>
        <c:axId val="907507192"/>
      </c:lineChart>
      <c:catAx>
        <c:axId val="9075068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07507192"/>
        <c:crosses val="autoZero"/>
        <c:auto val="0"/>
        <c:lblAlgn val="ctr"/>
        <c:lblOffset val="100"/>
        <c:noMultiLvlLbl val="0"/>
      </c:catAx>
      <c:valAx>
        <c:axId val="907507192"/>
        <c:scaling>
          <c:orientation val="minMax"/>
          <c:max val="260"/>
          <c:min val="1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907506800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mix'!$AK$4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mix'!$AK$5:$AK$17</c:f>
              <c:numCache>
                <c:formatCode>0%</c:formatCode>
                <c:ptCount val="13"/>
                <c:pt idx="0">
                  <c:v>0.63051103556203114</c:v>
                </c:pt>
                <c:pt idx="1">
                  <c:v>0.64296296296296296</c:v>
                </c:pt>
                <c:pt idx="2">
                  <c:v>0.61970990270399329</c:v>
                </c:pt>
                <c:pt idx="3">
                  <c:v>0.63509002026946459</c:v>
                </c:pt>
                <c:pt idx="4">
                  <c:v>0.62528514827710413</c:v>
                </c:pt>
                <c:pt idx="5">
                  <c:v>0.62476429918290388</c:v>
                </c:pt>
                <c:pt idx="6">
                  <c:v>0.63875827655695228</c:v>
                </c:pt>
                <c:pt idx="7">
                  <c:v>0.61591489361702123</c:v>
                </c:pt>
                <c:pt idx="8">
                  <c:v>0.62759300320275935</c:v>
                </c:pt>
                <c:pt idx="9">
                  <c:v>0.62116381028298129</c:v>
                </c:pt>
                <c:pt idx="10">
                  <c:v>0.62780772686433062</c:v>
                </c:pt>
                <c:pt idx="11">
                  <c:v>0.65873093468908872</c:v>
                </c:pt>
                <c:pt idx="12">
                  <c:v>0.59101692234698722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507976"/>
        <c:axId val="907508368"/>
      </c:lineChart>
      <c:catAx>
        <c:axId val="907507976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907508368"/>
        <c:crosses val="autoZero"/>
        <c:auto val="0"/>
        <c:lblAlgn val="ctr"/>
        <c:lblOffset val="100"/>
        <c:noMultiLvlLbl val="0"/>
      </c:catAx>
      <c:valAx>
        <c:axId val="907508368"/>
        <c:scaling>
          <c:orientation val="minMax"/>
          <c:min val="0.57000000000000006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907507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mix'!$R$4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mix'!$R$5:$R$17</c:f>
              <c:numCache>
                <c:formatCode>0</c:formatCode>
                <c:ptCount val="13"/>
                <c:pt idx="0">
                  <c:v>480.51531512268133</c:v>
                </c:pt>
                <c:pt idx="1">
                  <c:v>463.25341698409142</c:v>
                </c:pt>
                <c:pt idx="2">
                  <c:v>463.77201638706975</c:v>
                </c:pt>
                <c:pt idx="3">
                  <c:v>433.14728682170545</c:v>
                </c:pt>
                <c:pt idx="4">
                  <c:v>459.75096936267818</c:v>
                </c:pt>
                <c:pt idx="5">
                  <c:v>459.95199821388701</c:v>
                </c:pt>
                <c:pt idx="6">
                  <c:v>430.05376033296722</c:v>
                </c:pt>
                <c:pt idx="7">
                  <c:v>444.05638332621425</c:v>
                </c:pt>
                <c:pt idx="8">
                  <c:v>461.48228293210713</c:v>
                </c:pt>
                <c:pt idx="9">
                  <c:v>459.37575904785035</c:v>
                </c:pt>
                <c:pt idx="10">
                  <c:v>474.96314371409687</c:v>
                </c:pt>
                <c:pt idx="11">
                  <c:v>482.97156266403186</c:v>
                </c:pt>
                <c:pt idx="12">
                  <c:v>489.47879572677243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mix'!$S$5:$S$17</c:f>
              <c:numCache>
                <c:formatCode>0</c:formatCode>
                <c:ptCount val="13"/>
                <c:pt idx="0">
                  <c:v>522.53436966687343</c:v>
                </c:pt>
                <c:pt idx="1">
                  <c:v>523.21982154012994</c:v>
                </c:pt>
                <c:pt idx="2">
                  <c:v>499.38833519231463</c:v>
                </c:pt>
                <c:pt idx="3">
                  <c:v>456.59039488722505</c:v>
                </c:pt>
                <c:pt idx="4">
                  <c:v>444.36556115227523</c:v>
                </c:pt>
                <c:pt idx="5">
                  <c:v>460.47446256643343</c:v>
                </c:pt>
                <c:pt idx="6">
                  <c:v>496.88485035856144</c:v>
                </c:pt>
                <c:pt idx="7">
                  <c:v>517.20475606143953</c:v>
                </c:pt>
                <c:pt idx="8">
                  <c:v>522.66880990822472</c:v>
                </c:pt>
                <c:pt idx="9">
                  <c:v>529.91960610102763</c:v>
                </c:pt>
                <c:pt idx="10">
                  <c:v>561.58075708862941</c:v>
                </c:pt>
                <c:pt idx="11">
                  <c:v>583.08175912641479</c:v>
                </c:pt>
                <c:pt idx="12">
                  <c:v>581.67503776091428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509152"/>
        <c:axId val="883679136"/>
      </c:lineChart>
      <c:dateAx>
        <c:axId val="9075091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83679136"/>
        <c:crosses val="autoZero"/>
        <c:auto val="1"/>
        <c:lblOffset val="100"/>
        <c:baseTimeUnit val="months"/>
      </c:dateAx>
      <c:valAx>
        <c:axId val="883679136"/>
        <c:scaling>
          <c:orientation val="minMax"/>
          <c:max val="650"/>
          <c:min val="420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907509152"/>
        <c:crosses val="autoZero"/>
        <c:crossBetween val="between"/>
        <c:majorUnit val="5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DESSERTS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mix'!$R$36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mix'!$R$37:$R$49</c:f>
              <c:numCache>
                <c:formatCode>General</c:formatCode>
                <c:ptCount val="13"/>
                <c:pt idx="0">
                  <c:v>293</c:v>
                </c:pt>
                <c:pt idx="1">
                  <c:v>299</c:v>
                </c:pt>
                <c:pt idx="2">
                  <c:v>318</c:v>
                </c:pt>
                <c:pt idx="3">
                  <c:v>330</c:v>
                </c:pt>
                <c:pt idx="4">
                  <c:v>409</c:v>
                </c:pt>
                <c:pt idx="5">
                  <c:v>428</c:v>
                </c:pt>
                <c:pt idx="6">
                  <c:v>400</c:v>
                </c:pt>
                <c:pt idx="7">
                  <c:v>407</c:v>
                </c:pt>
                <c:pt idx="8">
                  <c:v>404</c:v>
                </c:pt>
                <c:pt idx="9">
                  <c:v>288</c:v>
                </c:pt>
                <c:pt idx="10">
                  <c:v>334</c:v>
                </c:pt>
                <c:pt idx="11">
                  <c:v>273</c:v>
                </c:pt>
                <c:pt idx="12">
                  <c:v>250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mix'!$A$37:$A$49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mix'!$S$37:$S$49</c:f>
              <c:numCache>
                <c:formatCode>0</c:formatCode>
                <c:ptCount val="13"/>
                <c:pt idx="0">
                  <c:v>301.23529411764707</c:v>
                </c:pt>
                <c:pt idx="1">
                  <c:v>329.76470588235293</c:v>
                </c:pt>
                <c:pt idx="2">
                  <c:v>366</c:v>
                </c:pt>
                <c:pt idx="3">
                  <c:v>408.23529411764707</c:v>
                </c:pt>
                <c:pt idx="4">
                  <c:v>503.94117647058823</c:v>
                </c:pt>
                <c:pt idx="5">
                  <c:v>521</c:v>
                </c:pt>
                <c:pt idx="6">
                  <c:v>572.17647058823525</c:v>
                </c:pt>
                <c:pt idx="7">
                  <c:v>590.64705882352939</c:v>
                </c:pt>
                <c:pt idx="8">
                  <c:v>548.29411764705878</c:v>
                </c:pt>
                <c:pt idx="9">
                  <c:v>385.11764705882354</c:v>
                </c:pt>
                <c:pt idx="10">
                  <c:v>371</c:v>
                </c:pt>
                <c:pt idx="11">
                  <c:v>351.52941176470586</c:v>
                </c:pt>
                <c:pt idx="12">
                  <c:v>332.23529411764707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679920"/>
        <c:axId val="883680312"/>
      </c:lineChart>
      <c:dateAx>
        <c:axId val="8836799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83680312"/>
        <c:crosses val="autoZero"/>
        <c:auto val="1"/>
        <c:lblOffset val="100"/>
        <c:baseTimeUnit val="months"/>
      </c:dateAx>
      <c:valAx>
        <c:axId val="883680312"/>
        <c:scaling>
          <c:orientation val="minMax"/>
          <c:max val="650"/>
          <c:min val="28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3679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CAFES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mix'!$AL$36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mix'!$AL$37:$AL$49</c:f>
              <c:numCache>
                <c:formatCode>General</c:formatCode>
                <c:ptCount val="13"/>
                <c:pt idx="0">
                  <c:v>139</c:v>
                </c:pt>
                <c:pt idx="1">
                  <c:v>148</c:v>
                </c:pt>
                <c:pt idx="2">
                  <c:v>135</c:v>
                </c:pt>
                <c:pt idx="3">
                  <c:v>140</c:v>
                </c:pt>
                <c:pt idx="4">
                  <c:v>125</c:v>
                </c:pt>
                <c:pt idx="5">
                  <c:v>127</c:v>
                </c:pt>
                <c:pt idx="6">
                  <c:v>94</c:v>
                </c:pt>
                <c:pt idx="7">
                  <c:v>78</c:v>
                </c:pt>
                <c:pt idx="8">
                  <c:v>102</c:v>
                </c:pt>
                <c:pt idx="9">
                  <c:v>114</c:v>
                </c:pt>
                <c:pt idx="10">
                  <c:v>115</c:v>
                </c:pt>
                <c:pt idx="11">
                  <c:v>119</c:v>
                </c:pt>
                <c:pt idx="12">
                  <c:v>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mix'!$AM$36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mix'!$U$37:$U$49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mix'!$AM$37:$AM$49</c:f>
              <c:numCache>
                <c:formatCode>0</c:formatCode>
                <c:ptCount val="13"/>
                <c:pt idx="0">
                  <c:v>123.82352941176471</c:v>
                </c:pt>
                <c:pt idx="1">
                  <c:v>131.23529411764707</c:v>
                </c:pt>
                <c:pt idx="2">
                  <c:v>131.11764705882354</c:v>
                </c:pt>
                <c:pt idx="3">
                  <c:v>121.64705882352941</c:v>
                </c:pt>
                <c:pt idx="4">
                  <c:v>114.58823529411765</c:v>
                </c:pt>
                <c:pt idx="5">
                  <c:v>117.47058823529412</c:v>
                </c:pt>
                <c:pt idx="6">
                  <c:v>94.647058823529406</c:v>
                </c:pt>
                <c:pt idx="7">
                  <c:v>90.882352941176464</c:v>
                </c:pt>
                <c:pt idx="8">
                  <c:v>99.764705882352942</c:v>
                </c:pt>
                <c:pt idx="9">
                  <c:v>115.52941176470588</c:v>
                </c:pt>
                <c:pt idx="10">
                  <c:v>117.64705882352941</c:v>
                </c:pt>
                <c:pt idx="11">
                  <c:v>123.94117647058823</c:v>
                </c:pt>
                <c:pt idx="12">
                  <c:v>117.70588235294117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681096"/>
        <c:axId val="883681488"/>
      </c:lineChart>
      <c:dateAx>
        <c:axId val="8836810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83681488"/>
        <c:crosses val="autoZero"/>
        <c:auto val="1"/>
        <c:lblOffset val="100"/>
        <c:baseTimeUnit val="months"/>
      </c:dateAx>
      <c:valAx>
        <c:axId val="883681488"/>
        <c:scaling>
          <c:orientation val="minMax"/>
          <c:max val="175"/>
          <c:min val="6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3681096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ANNIVERSAIRES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mix'!$R$52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mix'!$R$53:$R$65</c:f>
              <c:numCache>
                <c:formatCode>General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mix'!$S$52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mix'!$A$53:$A$65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mix'!$S$53:$S$65</c:f>
              <c:numCache>
                <c:formatCode>0</c:formatCode>
                <c:ptCount val="13"/>
                <c:pt idx="0">
                  <c:v>13</c:v>
                </c:pt>
                <c:pt idx="1">
                  <c:v>12.823529411764707</c:v>
                </c:pt>
                <c:pt idx="2">
                  <c:v>14.176470588235293</c:v>
                </c:pt>
                <c:pt idx="3">
                  <c:v>16.882352941176471</c:v>
                </c:pt>
                <c:pt idx="4">
                  <c:v>12.470588235294118</c:v>
                </c:pt>
                <c:pt idx="5">
                  <c:v>11.764705882352942</c:v>
                </c:pt>
                <c:pt idx="6">
                  <c:v>13.529411764705882</c:v>
                </c:pt>
                <c:pt idx="7">
                  <c:v>2.9411764705882355</c:v>
                </c:pt>
                <c:pt idx="8">
                  <c:v>1.2352941176470589</c:v>
                </c:pt>
                <c:pt idx="9">
                  <c:v>9.4705882352941178</c:v>
                </c:pt>
                <c:pt idx="10">
                  <c:v>12.235294117647058</c:v>
                </c:pt>
                <c:pt idx="11">
                  <c:v>13.588235294117647</c:v>
                </c:pt>
                <c:pt idx="12">
                  <c:v>10.117647058823529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682272"/>
        <c:axId val="883682664"/>
      </c:lineChart>
      <c:dateAx>
        <c:axId val="8836822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83682664"/>
        <c:crosses val="autoZero"/>
        <c:auto val="1"/>
        <c:lblOffset val="100"/>
        <c:baseTimeUnit val="months"/>
      </c:dateAx>
      <c:valAx>
        <c:axId val="8836826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3682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HAPPY MEAL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mix'!$AL$52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mix'!$AL$53:$AL$65</c:f>
              <c:numCache>
                <c:formatCode>General</c:formatCode>
                <c:ptCount val="13"/>
                <c:pt idx="0">
                  <c:v>167</c:v>
                </c:pt>
                <c:pt idx="1">
                  <c:v>142</c:v>
                </c:pt>
                <c:pt idx="2">
                  <c:v>177</c:v>
                </c:pt>
                <c:pt idx="3">
                  <c:v>133</c:v>
                </c:pt>
                <c:pt idx="4">
                  <c:v>158</c:v>
                </c:pt>
                <c:pt idx="5">
                  <c:v>152</c:v>
                </c:pt>
                <c:pt idx="6">
                  <c:v>142</c:v>
                </c:pt>
                <c:pt idx="7">
                  <c:v>192</c:v>
                </c:pt>
                <c:pt idx="8">
                  <c:v>189</c:v>
                </c:pt>
                <c:pt idx="9">
                  <c:v>124</c:v>
                </c:pt>
                <c:pt idx="10">
                  <c:v>191</c:v>
                </c:pt>
                <c:pt idx="11">
                  <c:v>143</c:v>
                </c:pt>
                <c:pt idx="12">
                  <c:v>181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mix'!$AM$52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mix'!$AM$53:$AM$65</c:f>
              <c:numCache>
                <c:formatCode>0</c:formatCode>
                <c:ptCount val="13"/>
                <c:pt idx="0">
                  <c:v>231.8235294117647</c:v>
                </c:pt>
                <c:pt idx="1">
                  <c:v>217.11764705882354</c:v>
                </c:pt>
                <c:pt idx="2">
                  <c:v>250.64705882352942</c:v>
                </c:pt>
                <c:pt idx="3">
                  <c:v>225.29411764705881</c:v>
                </c:pt>
                <c:pt idx="4">
                  <c:v>244.52941176470588</c:v>
                </c:pt>
                <c:pt idx="5">
                  <c:v>249.41176470588235</c:v>
                </c:pt>
                <c:pt idx="6">
                  <c:v>227.29411764705881</c:v>
                </c:pt>
                <c:pt idx="7">
                  <c:v>241.52941176470588</c:v>
                </c:pt>
                <c:pt idx="8">
                  <c:v>250.1764705882353</c:v>
                </c:pt>
                <c:pt idx="9">
                  <c:v>225.35294117647058</c:v>
                </c:pt>
                <c:pt idx="10">
                  <c:v>254.29411764705881</c:v>
                </c:pt>
                <c:pt idx="11">
                  <c:v>236.29411764705881</c:v>
                </c:pt>
                <c:pt idx="12">
                  <c:v>270.11764705882354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683448"/>
        <c:axId val="883683840"/>
      </c:lineChart>
      <c:catAx>
        <c:axId val="8836834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83683840"/>
        <c:crosses val="autoZero"/>
        <c:auto val="0"/>
        <c:lblAlgn val="ctr"/>
        <c:lblOffset val="100"/>
        <c:noMultiLvlLbl val="0"/>
      </c:catAx>
      <c:valAx>
        <c:axId val="883683840"/>
        <c:scaling>
          <c:orientation val="minMax"/>
          <c:max val="260"/>
          <c:min val="10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3683448"/>
        <c:crosses val="autoZero"/>
        <c:crossBetween val="between"/>
        <c:majorUnit val="20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Taux MxBOF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prod mix'!$AL$4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mix'!$AL$5:$AL$17</c:f>
              <c:numCache>
                <c:formatCode>0%</c:formatCode>
                <c:ptCount val="13"/>
                <c:pt idx="0">
                  <c:v>0.53274462158478042</c:v>
                </c:pt>
                <c:pt idx="1">
                  <c:v>0.54167348943834948</c:v>
                </c:pt>
                <c:pt idx="2">
                  <c:v>0.55363581194445433</c:v>
                </c:pt>
                <c:pt idx="3">
                  <c:v>0.57613626990018973</c:v>
                </c:pt>
                <c:pt idx="4">
                  <c:v>0.59310271945892634</c:v>
                </c:pt>
                <c:pt idx="5">
                  <c:v>0.59922193135543922</c:v>
                </c:pt>
                <c:pt idx="6">
                  <c:v>0.53177269478198719</c:v>
                </c:pt>
                <c:pt idx="7">
                  <c:v>0.50791780428222444</c:v>
                </c:pt>
                <c:pt idx="8">
                  <c:v>0.53676262387918827</c:v>
                </c:pt>
                <c:pt idx="9">
                  <c:v>0.55795257587491243</c:v>
                </c:pt>
                <c:pt idx="10">
                  <c:v>0.52431325233592407</c:v>
                </c:pt>
                <c:pt idx="11">
                  <c:v>0.5932865541437512</c:v>
                </c:pt>
                <c:pt idx="12">
                  <c:v>0.56980519480519476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prod mix'!$AM$4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prod mix'!$U$5:$U$17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prod mix'!$AM$5:$AM$17</c:f>
              <c:numCache>
                <c:formatCode>0%</c:formatCode>
                <c:ptCount val="13"/>
                <c:pt idx="0">
                  <c:v>0.59346289298475619</c:v>
                </c:pt>
                <c:pt idx="1">
                  <c:v>0.59910812138619096</c:v>
                </c:pt>
                <c:pt idx="2">
                  <c:v>0.58806457079908481</c:v>
                </c:pt>
                <c:pt idx="3">
                  <c:v>0.59921697792661388</c:v>
                </c:pt>
                <c:pt idx="4">
                  <c:v>0.59239425061174855</c:v>
                </c:pt>
                <c:pt idx="5">
                  <c:v>0.59795187841015718</c:v>
                </c:pt>
                <c:pt idx="6">
                  <c:v>0.58256504814587173</c:v>
                </c:pt>
                <c:pt idx="7">
                  <c:v>0.58368949100095024</c:v>
                </c:pt>
                <c:pt idx="8">
                  <c:v>0.58469213468842163</c:v>
                </c:pt>
                <c:pt idx="9">
                  <c:v>0.5944705784373514</c:v>
                </c:pt>
                <c:pt idx="10">
                  <c:v>0.59710136664789992</c:v>
                </c:pt>
                <c:pt idx="11">
                  <c:v>0.62538837817548421</c:v>
                </c:pt>
                <c:pt idx="12">
                  <c:v>0.60816775991894556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684624"/>
        <c:axId val="883685016"/>
      </c:lineChart>
      <c:catAx>
        <c:axId val="883684624"/>
        <c:scaling>
          <c:orientation val="minMax"/>
        </c:scaling>
        <c:delete val="0"/>
        <c:axPos val="b"/>
        <c:numFmt formatCode="mm/yy" sourceLinked="1"/>
        <c:majorTickMark val="out"/>
        <c:minorTickMark val="none"/>
        <c:tickLblPos val="nextTo"/>
        <c:crossAx val="883685016"/>
        <c:crosses val="autoZero"/>
        <c:auto val="0"/>
        <c:lblAlgn val="ctr"/>
        <c:lblOffset val="100"/>
        <c:noMultiLvlLbl val="0"/>
      </c:catAx>
      <c:valAx>
        <c:axId val="883685016"/>
        <c:scaling>
          <c:orientation val="minMax"/>
          <c:min val="0.5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83684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BORNES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6.1594371055505914E-2"/>
          <c:y val="0.18763682967722767"/>
          <c:w val="0.91463854190604921"/>
          <c:h val="0.70065011104381603"/>
        </c:manualLayout>
      </c:layout>
      <c:lineChart>
        <c:grouping val="standard"/>
        <c:varyColors val="0"/>
        <c:ser>
          <c:idx val="0"/>
          <c:order val="0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83685800"/>
        <c:axId val="883686192"/>
      </c:lineChart>
      <c:catAx>
        <c:axId val="8836858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83686192"/>
        <c:crosses val="autoZero"/>
        <c:auto val="0"/>
        <c:lblAlgn val="ctr"/>
        <c:lblOffset val="100"/>
        <c:noMultiLvlLbl val="0"/>
      </c:catAx>
      <c:valAx>
        <c:axId val="883686192"/>
        <c:scaling>
          <c:orientation val="minMax"/>
          <c:min val="0.34000000000000008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83685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092264"/>
        <c:axId val="864092656"/>
      </c:lineChart>
      <c:catAx>
        <c:axId val="86409226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864092656"/>
        <c:crosses val="autoZero"/>
        <c:auto val="0"/>
        <c:lblAlgn val="ctr"/>
        <c:lblOffset val="100"/>
        <c:noMultiLvlLbl val="0"/>
      </c:catAx>
      <c:valAx>
        <c:axId val="86409265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640922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093440"/>
        <c:axId val="864093832"/>
      </c:lineChart>
      <c:catAx>
        <c:axId val="86409344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093832"/>
        <c:crosses val="autoZero"/>
        <c:auto val="0"/>
        <c:lblAlgn val="ctr"/>
        <c:lblOffset val="100"/>
        <c:noMultiLvlLbl val="0"/>
      </c:catAx>
      <c:valAx>
        <c:axId val="864093832"/>
        <c:scaling>
          <c:orientation val="minMax"/>
          <c:min val="0.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64093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094616"/>
        <c:axId val="864095008"/>
      </c:lineChart>
      <c:catAx>
        <c:axId val="86409461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095008"/>
        <c:crosses val="autoZero"/>
        <c:auto val="0"/>
        <c:lblAlgn val="ctr"/>
        <c:lblOffset val="100"/>
        <c:noMultiLvlLbl val="0"/>
      </c:catAx>
      <c:valAx>
        <c:axId val="864095008"/>
        <c:scaling>
          <c:orientation val="minMax"/>
          <c:min val="10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64094616"/>
        <c:crosses val="autoZero"/>
        <c:crossBetween val="between"/>
        <c:majorUnit val="0.2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 orientation="portrait"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BORNES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vtes'!$B$20</c:f>
              <c:strCache>
                <c:ptCount val="1"/>
                <c:pt idx="0">
                  <c:v>CB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vtes'!$B$21:$B$33</c:f>
              <c:numCache>
                <c:formatCode>0%</c:formatCode>
                <c:ptCount val="13"/>
                <c:pt idx="0">
                  <c:v>0.44243963299180988</c:v>
                </c:pt>
                <c:pt idx="1">
                  <c:v>0.44139699099415419</c:v>
                </c:pt>
                <c:pt idx="2">
                  <c:v>0.41661527701717027</c:v>
                </c:pt>
                <c:pt idx="3">
                  <c:v>0.43531747704538465</c:v>
                </c:pt>
                <c:pt idx="4">
                  <c:v>0.45293444894172996</c:v>
                </c:pt>
                <c:pt idx="5">
                  <c:v>0.46477649146636901</c:v>
                </c:pt>
                <c:pt idx="6">
                  <c:v>0.46781645062169802</c:v>
                </c:pt>
                <c:pt idx="7">
                  <c:v>0.42867646374420032</c:v>
                </c:pt>
                <c:pt idx="8">
                  <c:v>0.44385346286381988</c:v>
                </c:pt>
                <c:pt idx="9">
                  <c:v>0.46962755255921929</c:v>
                </c:pt>
                <c:pt idx="10">
                  <c:v>0.46370322079267112</c:v>
                </c:pt>
                <c:pt idx="11">
                  <c:v>0.46620950414935836</c:v>
                </c:pt>
                <c:pt idx="12">
                  <c:v>0.47560397936683718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4"/>
              <c:layout>
                <c:manualLayout>
                  <c:x val="-0.11106964951909375"/>
                  <c:y val="4.1121663915721033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095792"/>
        <c:axId val="864096184"/>
      </c:lineChart>
      <c:catAx>
        <c:axId val="86409579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096184"/>
        <c:crosses val="autoZero"/>
        <c:auto val="0"/>
        <c:lblAlgn val="ctr"/>
        <c:lblOffset val="100"/>
        <c:noMultiLvlLbl val="0"/>
      </c:catAx>
      <c:valAx>
        <c:axId val="864096184"/>
        <c:scaling>
          <c:orientation val="minMax"/>
          <c:min val="0.33000000000000007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64095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vtes'!$V$20</c:f>
              <c:strCache>
                <c:ptCount val="1"/>
                <c:pt idx="0">
                  <c:v>CB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vtes'!$V$21:$V$33</c:f>
              <c:numCache>
                <c:formatCode>0%</c:formatCode>
                <c:ptCount val="13"/>
                <c:pt idx="0">
                  <c:v>0.27500794256596456</c:v>
                </c:pt>
                <c:pt idx="1">
                  <c:v>0.30488115681977512</c:v>
                </c:pt>
                <c:pt idx="2">
                  <c:v>0.29102113741780739</c:v>
                </c:pt>
                <c:pt idx="3">
                  <c:v>0.28643035868655004</c:v>
                </c:pt>
                <c:pt idx="4">
                  <c:v>0.26857923255394833</c:v>
                </c:pt>
                <c:pt idx="5">
                  <c:v>0.31380492209065736</c:v>
                </c:pt>
                <c:pt idx="6">
                  <c:v>0.30514792792823942</c:v>
                </c:pt>
                <c:pt idx="7">
                  <c:v>0.30483063019068474</c:v>
                </c:pt>
                <c:pt idx="8">
                  <c:v>0.28941243631216201</c:v>
                </c:pt>
                <c:pt idx="9">
                  <c:v>0.24558046172367942</c:v>
                </c:pt>
                <c:pt idx="10">
                  <c:v>0.30149217159598696</c:v>
                </c:pt>
                <c:pt idx="11">
                  <c:v>0.29842631875651332</c:v>
                </c:pt>
                <c:pt idx="12">
                  <c:v>0.27297946263992334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096968"/>
        <c:axId val="864097360"/>
      </c:lineChart>
      <c:catAx>
        <c:axId val="86409696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097360"/>
        <c:crosses val="autoZero"/>
        <c:auto val="0"/>
        <c:lblAlgn val="ctr"/>
        <c:lblOffset val="100"/>
        <c:noMultiLvlLbl val="0"/>
      </c:catAx>
      <c:valAx>
        <c:axId val="864097360"/>
        <c:scaling>
          <c:orientation val="minMax"/>
          <c:min val="0.19000000000000003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64096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vtes'!$V$4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vtes'!$V$5:$V$17</c:f>
              <c:numCache>
                <c:formatCode>0.0%</c:formatCode>
                <c:ptCount val="13"/>
                <c:pt idx="0">
                  <c:v>-7.5139528786005924E-2</c:v>
                </c:pt>
                <c:pt idx="1">
                  <c:v>-0.10070504844851638</c:v>
                </c:pt>
                <c:pt idx="2">
                  <c:v>-7.4294457667460054E-2</c:v>
                </c:pt>
                <c:pt idx="3">
                  <c:v>-0.10706903679206284</c:v>
                </c:pt>
                <c:pt idx="4">
                  <c:v>-6.7451820128479653E-2</c:v>
                </c:pt>
                <c:pt idx="5">
                  <c:v>-0.11468163899175726</c:v>
                </c:pt>
                <c:pt idx="6">
                  <c:v>-0.1315642353993515</c:v>
                </c:pt>
                <c:pt idx="7">
                  <c:v>-2.5808057756939545E-2</c:v>
                </c:pt>
                <c:pt idx="8">
                  <c:v>-3.6343911038784919E-2</c:v>
                </c:pt>
                <c:pt idx="9">
                  <c:v>-5.8630182012408071E-2</c:v>
                </c:pt>
                <c:pt idx="10">
                  <c:v>-0.10581613508442776</c:v>
                </c:pt>
                <c:pt idx="11">
                  <c:v>-0.1248768472906404</c:v>
                </c:pt>
                <c:pt idx="12">
                  <c:v>-6.3788424932161511E-2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098144"/>
        <c:axId val="864098536"/>
      </c:lineChart>
      <c:catAx>
        <c:axId val="8640981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864098536"/>
        <c:crosses val="autoZero"/>
        <c:auto val="0"/>
        <c:lblAlgn val="ctr"/>
        <c:lblOffset val="100"/>
        <c:noMultiLvlLbl val="0"/>
      </c:catAx>
      <c:valAx>
        <c:axId val="86409853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64098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vtes'!$B$4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vtes'!$B$5:$B$17</c:f>
              <c:numCache>
                <c:formatCode>0.00</c:formatCode>
                <c:ptCount val="13"/>
                <c:pt idx="0">
                  <c:v>7.8527398647280382</c:v>
                </c:pt>
                <c:pt idx="1">
                  <c:v>7.3384961428811</c:v>
                </c:pt>
                <c:pt idx="2">
                  <c:v>7.7669201101928369</c:v>
                </c:pt>
                <c:pt idx="3">
                  <c:v>7.5555896464646466</c:v>
                </c:pt>
                <c:pt idx="4">
                  <c:v>7.7815257048092876</c:v>
                </c:pt>
                <c:pt idx="5">
                  <c:v>7.8088989340170016</c:v>
                </c:pt>
                <c:pt idx="6">
                  <c:v>7.6956950345478745</c:v>
                </c:pt>
                <c:pt idx="7">
                  <c:v>7.9646007070147773</c:v>
                </c:pt>
                <c:pt idx="8">
                  <c:v>7.832563092222534</c:v>
                </c:pt>
                <c:pt idx="9">
                  <c:v>7.3944705831005582</c:v>
                </c:pt>
                <c:pt idx="10">
                  <c:v>7.8402744439781786</c:v>
                </c:pt>
                <c:pt idx="11">
                  <c:v>7.5014002251618344</c:v>
                </c:pt>
                <c:pt idx="12">
                  <c:v>8.0519800138432256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099320"/>
        <c:axId val="864099712"/>
      </c:lineChart>
      <c:dateAx>
        <c:axId val="8640993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099712"/>
        <c:crosses val="autoZero"/>
        <c:auto val="1"/>
        <c:lblOffset val="100"/>
        <c:baseTimeUnit val="months"/>
      </c:dateAx>
      <c:valAx>
        <c:axId val="864099712"/>
        <c:scaling>
          <c:orientation val="minMax"/>
          <c:min val="6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64099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BORNES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vtes'!$C$20</c:f>
              <c:strCache>
                <c:ptCount val="1"/>
                <c:pt idx="0">
                  <c:v>CBI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vtes'!$C$21:$C$33</c:f>
              <c:numCache>
                <c:formatCode>0%</c:formatCode>
                <c:ptCount val="13"/>
                <c:pt idx="0">
                  <c:v>0.41106147543095045</c:v>
                </c:pt>
                <c:pt idx="1">
                  <c:v>0.45493126546129481</c:v>
                </c:pt>
                <c:pt idx="2">
                  <c:v>0.46799674146622927</c:v>
                </c:pt>
                <c:pt idx="3">
                  <c:v>0.48244387523053905</c:v>
                </c:pt>
                <c:pt idx="4">
                  <c:v>0.45092853601458627</c:v>
                </c:pt>
                <c:pt idx="5">
                  <c:v>0.44942836970297612</c:v>
                </c:pt>
                <c:pt idx="6">
                  <c:v>0.45086272097833158</c:v>
                </c:pt>
                <c:pt idx="7">
                  <c:v>0.40939668886410563</c:v>
                </c:pt>
                <c:pt idx="8">
                  <c:v>0.41601831808964368</c:v>
                </c:pt>
                <c:pt idx="9">
                  <c:v>0.44804879860323066</c:v>
                </c:pt>
                <c:pt idx="10">
                  <c:v>0.47061790083403321</c:v>
                </c:pt>
                <c:pt idx="11">
                  <c:v>0.46114639445341449</c:v>
                </c:pt>
                <c:pt idx="12">
                  <c:v>0.46997360993658377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00496"/>
        <c:axId val="864100888"/>
      </c:lineChart>
      <c:catAx>
        <c:axId val="8641004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00888"/>
        <c:crosses val="autoZero"/>
        <c:auto val="0"/>
        <c:lblAlgn val="ctr"/>
        <c:lblOffset val="100"/>
        <c:noMultiLvlLbl val="0"/>
      </c:catAx>
      <c:valAx>
        <c:axId val="864100888"/>
        <c:scaling>
          <c:orientation val="minMax"/>
          <c:min val="0.3000000000000000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64100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vtes'!$W$20</c:f>
              <c:strCache>
                <c:ptCount val="1"/>
                <c:pt idx="0">
                  <c:v>CBI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vtes'!$W$21:$W$33</c:f>
              <c:numCache>
                <c:formatCode>0%</c:formatCode>
                <c:ptCount val="13"/>
                <c:pt idx="0">
                  <c:v>0.38885888596403673</c:v>
                </c:pt>
                <c:pt idx="1">
                  <c:v>0.39829347062660958</c:v>
                </c:pt>
                <c:pt idx="2">
                  <c:v>0.37918178948251025</c:v>
                </c:pt>
                <c:pt idx="3">
                  <c:v>0.3753624248105179</c:v>
                </c:pt>
                <c:pt idx="4">
                  <c:v>0.37184093926349948</c:v>
                </c:pt>
                <c:pt idx="5">
                  <c:v>0.3916474184236326</c:v>
                </c:pt>
                <c:pt idx="6">
                  <c:v>0.39050841210104104</c:v>
                </c:pt>
                <c:pt idx="7">
                  <c:v>0.40881102174105649</c:v>
                </c:pt>
                <c:pt idx="8">
                  <c:v>0.38323237427982526</c:v>
                </c:pt>
                <c:pt idx="9">
                  <c:v>0.36864217678126027</c:v>
                </c:pt>
                <c:pt idx="10">
                  <c:v>0.37805431894130465</c:v>
                </c:pt>
                <c:pt idx="11">
                  <c:v>0.39399664767341386</c:v>
                </c:pt>
                <c:pt idx="12">
                  <c:v>0.3832152362554766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01672"/>
        <c:axId val="864102064"/>
      </c:lineChart>
      <c:catAx>
        <c:axId val="8641016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02064"/>
        <c:crosses val="autoZero"/>
        <c:auto val="0"/>
        <c:lblAlgn val="ctr"/>
        <c:lblOffset val="100"/>
        <c:noMultiLvlLbl val="0"/>
      </c:catAx>
      <c:valAx>
        <c:axId val="864102064"/>
        <c:scaling>
          <c:orientation val="minMax"/>
          <c:min val="0.35000000000000003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64101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TAC</a:t>
            </a:r>
          </a:p>
        </c:rich>
      </c:tx>
      <c:layout>
        <c:manualLayout>
          <c:xMode val="edge"/>
          <c:yMode val="edge"/>
          <c:x val="0.45300704318435031"/>
          <c:y val="2.314820647419075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vtes'!$W$4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vtes'!$W$5:$W$17</c:f>
              <c:numCache>
                <c:formatCode>0.0%</c:formatCode>
                <c:ptCount val="13"/>
                <c:pt idx="0">
                  <c:v>-3.7028403982551361E-2</c:v>
                </c:pt>
                <c:pt idx="1">
                  <c:v>-6.3753769503081162E-2</c:v>
                </c:pt>
                <c:pt idx="2">
                  <c:v>-5.6853302666570835E-2</c:v>
                </c:pt>
                <c:pt idx="3">
                  <c:v>-0.10833554005943449</c:v>
                </c:pt>
                <c:pt idx="4">
                  <c:v>-2.4146625290923197E-2</c:v>
                </c:pt>
                <c:pt idx="5">
                  <c:v>-6.0191345118165117E-2</c:v>
                </c:pt>
                <c:pt idx="6">
                  <c:v>-9.0187146023147008E-2</c:v>
                </c:pt>
                <c:pt idx="7">
                  <c:v>7.5400994606710098E-2</c:v>
                </c:pt>
                <c:pt idx="8">
                  <c:v>9.8624739241288728E-2</c:v>
                </c:pt>
                <c:pt idx="9">
                  <c:v>-1.984777901712486E-2</c:v>
                </c:pt>
                <c:pt idx="10">
                  <c:v>-5.3066147137953427E-2</c:v>
                </c:pt>
                <c:pt idx="11">
                  <c:v>-5.3906516547253494E-2</c:v>
                </c:pt>
                <c:pt idx="12">
                  <c:v>-6.0513849026591513E-3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02848"/>
        <c:axId val="864103240"/>
      </c:lineChart>
      <c:catAx>
        <c:axId val="8641028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864103240"/>
        <c:crosses val="autoZero"/>
        <c:auto val="0"/>
        <c:lblAlgn val="ctr"/>
        <c:lblOffset val="100"/>
        <c:noMultiLvlLbl val="0"/>
      </c:catAx>
      <c:valAx>
        <c:axId val="86410324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641028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PM</a:t>
            </a:r>
          </a:p>
        </c:rich>
      </c:tx>
      <c:layout>
        <c:manualLayout>
          <c:xMode val="edge"/>
          <c:yMode val="edge"/>
          <c:x val="0.45300704318435031"/>
          <c:y val="2.314820647419075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vtes'!$C$4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vtes'!$C$5:$C$17</c:f>
              <c:numCache>
                <c:formatCode>0.00</c:formatCode>
                <c:ptCount val="13"/>
                <c:pt idx="0">
                  <c:v>11.092483834157473</c:v>
                </c:pt>
                <c:pt idx="1">
                  <c:v>10.644884991072365</c:v>
                </c:pt>
                <c:pt idx="2">
                  <c:v>10.620358558146624</c:v>
                </c:pt>
                <c:pt idx="3">
                  <c:v>10.352550404223726</c:v>
                </c:pt>
                <c:pt idx="4">
                  <c:v>10.487107555732219</c:v>
                </c:pt>
                <c:pt idx="5">
                  <c:v>10.668512438481764</c:v>
                </c:pt>
                <c:pt idx="6">
                  <c:v>10.529414371743691</c:v>
                </c:pt>
                <c:pt idx="7">
                  <c:v>10.656444133259516</c:v>
                </c:pt>
                <c:pt idx="8">
                  <c:v>10.752684341924823</c:v>
                </c:pt>
                <c:pt idx="9">
                  <c:v>10.29962412558155</c:v>
                </c:pt>
                <c:pt idx="10">
                  <c:v>10.708565363639332</c:v>
                </c:pt>
                <c:pt idx="11">
                  <c:v>10.604989542012261</c:v>
                </c:pt>
                <c:pt idx="12">
                  <c:v>11.034788825494015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04024"/>
        <c:axId val="864104416"/>
      </c:lineChart>
      <c:catAx>
        <c:axId val="8641040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04416"/>
        <c:crosses val="autoZero"/>
        <c:auto val="0"/>
        <c:lblAlgn val="ctr"/>
        <c:lblOffset val="100"/>
        <c:noMultiLvlLbl val="0"/>
      </c:catAx>
      <c:valAx>
        <c:axId val="864104416"/>
        <c:scaling>
          <c:orientation val="minMax"/>
          <c:max val="12"/>
          <c:min val="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64104024"/>
        <c:crosses val="autoZero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BORNES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vtes'!$D$20</c:f>
              <c:strCache>
                <c:ptCount val="1"/>
                <c:pt idx="0">
                  <c:v>R2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vtes'!$D$21:$D$33</c:f>
              <c:numCache>
                <c:formatCode>0%</c:formatCode>
                <c:ptCount val="13"/>
                <c:pt idx="0">
                  <c:v>0.45037398493367325</c:v>
                </c:pt>
                <c:pt idx="1">
                  <c:v>0.45942242710022341</c:v>
                </c:pt>
                <c:pt idx="2">
                  <c:v>0.47558702745451875</c:v>
                </c:pt>
                <c:pt idx="3">
                  <c:v>0.45966269138542387</c:v>
                </c:pt>
                <c:pt idx="4">
                  <c:v>0.4415516193782294</c:v>
                </c:pt>
                <c:pt idx="5">
                  <c:v>0.48968070104804629</c:v>
                </c:pt>
                <c:pt idx="6">
                  <c:v>0.4592939060357128</c:v>
                </c:pt>
                <c:pt idx="7">
                  <c:v>0.4450904618404723</c:v>
                </c:pt>
                <c:pt idx="8">
                  <c:v>0.45291885578216201</c:v>
                </c:pt>
                <c:pt idx="9">
                  <c:v>0.44821852924106592</c:v>
                </c:pt>
                <c:pt idx="10">
                  <c:v>0.41531161916791109</c:v>
                </c:pt>
                <c:pt idx="11">
                  <c:v>0.41200520178279249</c:v>
                </c:pt>
                <c:pt idx="12">
                  <c:v>0.42043974966654485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05200"/>
        <c:axId val="864105592"/>
      </c:lineChart>
      <c:catAx>
        <c:axId val="8641052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05592"/>
        <c:crosses val="autoZero"/>
        <c:auto val="0"/>
        <c:lblAlgn val="ctr"/>
        <c:lblOffset val="100"/>
        <c:noMultiLvlLbl val="0"/>
      </c:catAx>
      <c:valAx>
        <c:axId val="864105592"/>
        <c:scaling>
          <c:orientation val="minMax"/>
          <c:min val="0.3000000000000000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64105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vtes'!$X$20</c:f>
              <c:strCache>
                <c:ptCount val="1"/>
                <c:pt idx="0">
                  <c:v>R2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vtes'!$X$21:$X$33</c:f>
              <c:numCache>
                <c:formatCode>0%</c:formatCode>
                <c:ptCount val="13"/>
                <c:pt idx="0">
                  <c:v>0.40984480273965962</c:v>
                </c:pt>
                <c:pt idx="1">
                  <c:v>0.44960261587162714</c:v>
                </c:pt>
                <c:pt idx="2">
                  <c:v>0.43776610716531406</c:v>
                </c:pt>
                <c:pt idx="3">
                  <c:v>0.45778376031842444</c:v>
                </c:pt>
                <c:pt idx="4">
                  <c:v>0.43118141194403908</c:v>
                </c:pt>
                <c:pt idx="5">
                  <c:v>0.45190810254573788</c:v>
                </c:pt>
                <c:pt idx="6">
                  <c:v>0.45672174949721528</c:v>
                </c:pt>
                <c:pt idx="7">
                  <c:v>0.43197455093852688</c:v>
                </c:pt>
                <c:pt idx="8">
                  <c:v>0.44255447365542866</c:v>
                </c:pt>
                <c:pt idx="9">
                  <c:v>0.45453478317827478</c:v>
                </c:pt>
                <c:pt idx="10">
                  <c:v>0.43899660291557152</c:v>
                </c:pt>
                <c:pt idx="11">
                  <c:v>0.46982400516423878</c:v>
                </c:pt>
                <c:pt idx="12">
                  <c:v>0.43092095489885068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06376"/>
        <c:axId val="864106768"/>
      </c:lineChart>
      <c:catAx>
        <c:axId val="8641063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06768"/>
        <c:crosses val="autoZero"/>
        <c:auto val="0"/>
        <c:lblAlgn val="ctr"/>
        <c:lblOffset val="100"/>
        <c:noMultiLvlLbl val="0"/>
      </c:catAx>
      <c:valAx>
        <c:axId val="864106768"/>
        <c:scaling>
          <c:orientation val="minMax"/>
          <c:min val="0.37000000000000005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64106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vtes'!$X$4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vtes'!$X$5:$X$17</c:f>
              <c:numCache>
                <c:formatCode>0.0%</c:formatCode>
                <c:ptCount val="13"/>
                <c:pt idx="0">
                  <c:v>-2.34282325029656E-2</c:v>
                </c:pt>
                <c:pt idx="1">
                  <c:v>-4.4858911488061738E-2</c:v>
                </c:pt>
                <c:pt idx="2">
                  <c:v>-8.7866580274389386E-2</c:v>
                </c:pt>
                <c:pt idx="3">
                  <c:v>-0.13762011489811166</c:v>
                </c:pt>
                <c:pt idx="4">
                  <c:v>-6.8249336870026531E-2</c:v>
                </c:pt>
                <c:pt idx="5">
                  <c:v>-0.13873502511915498</c:v>
                </c:pt>
                <c:pt idx="6">
                  <c:v>-0.14796084420298927</c:v>
                </c:pt>
                <c:pt idx="7">
                  <c:v>-4.7755657227649316E-2</c:v>
                </c:pt>
                <c:pt idx="8">
                  <c:v>-7.9237605739372524E-2</c:v>
                </c:pt>
                <c:pt idx="9">
                  <c:v>-9.1558680919840083E-2</c:v>
                </c:pt>
                <c:pt idx="10">
                  <c:v>-9.3901428607296195E-2</c:v>
                </c:pt>
                <c:pt idx="11">
                  <c:v>-0.12177847727719851</c:v>
                </c:pt>
                <c:pt idx="12">
                  <c:v>-5.8406721328069643E-2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07552"/>
        <c:axId val="864107944"/>
      </c:lineChart>
      <c:catAx>
        <c:axId val="8641075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864107944"/>
        <c:crosses val="autoZero"/>
        <c:auto val="0"/>
        <c:lblAlgn val="ctr"/>
        <c:lblOffset val="100"/>
        <c:noMultiLvlLbl val="0"/>
      </c:catAx>
      <c:valAx>
        <c:axId val="864107944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6410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vtes'!$D$4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vtes'!$D$5:$D$17</c:f>
              <c:numCache>
                <c:formatCode>0.00</c:formatCode>
                <c:ptCount val="13"/>
                <c:pt idx="0">
                  <c:v>11.862362587306407</c:v>
                </c:pt>
                <c:pt idx="1">
                  <c:v>11.395928232752574</c:v>
                </c:pt>
                <c:pt idx="2">
                  <c:v>11.278919945642103</c:v>
                </c:pt>
                <c:pt idx="3">
                  <c:v>10.755719193427932</c:v>
                </c:pt>
                <c:pt idx="4">
                  <c:v>10.920113872519716</c:v>
                </c:pt>
                <c:pt idx="5">
                  <c:v>11.333471731977266</c:v>
                </c:pt>
                <c:pt idx="6">
                  <c:v>10.810270325860195</c:v>
                </c:pt>
                <c:pt idx="7">
                  <c:v>11.242397153542491</c:v>
                </c:pt>
                <c:pt idx="8">
                  <c:v>11.334617978834748</c:v>
                </c:pt>
                <c:pt idx="9">
                  <c:v>10.909965353642548</c:v>
                </c:pt>
                <c:pt idx="10">
                  <c:v>11.427079442489404</c:v>
                </c:pt>
                <c:pt idx="11">
                  <c:v>11.279270993343573</c:v>
                </c:pt>
                <c:pt idx="12">
                  <c:v>11.596798000430015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08728"/>
        <c:axId val="864109120"/>
      </c:lineChart>
      <c:catAx>
        <c:axId val="86410872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09120"/>
        <c:crosses val="autoZero"/>
        <c:auto val="0"/>
        <c:lblAlgn val="ctr"/>
        <c:lblOffset val="100"/>
        <c:noMultiLvlLbl val="0"/>
      </c:catAx>
      <c:valAx>
        <c:axId val="864109120"/>
        <c:scaling>
          <c:orientation val="minMax"/>
          <c:max val="12"/>
          <c:min val="10.7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64108728"/>
        <c:crosses val="autoZero"/>
        <c:crossBetween val="between"/>
        <c:majorUnit val="0.2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BORNES</a:t>
            </a:r>
          </a:p>
        </c:rich>
      </c:tx>
      <c:layout>
        <c:manualLayout>
          <c:xMode val="edge"/>
          <c:yMode val="edge"/>
          <c:x val="0.35366302233803509"/>
          <c:y val="2.675585284280940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vtes'!$E$20</c:f>
              <c:strCache>
                <c:ptCount val="1"/>
                <c:pt idx="0">
                  <c:v>GOLF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vtes'!$E$21:$E$33</c:f>
              <c:numCache>
                <c:formatCode>0%</c:formatCode>
                <c:ptCount val="13"/>
                <c:pt idx="0">
                  <c:v>0.37983083474324136</c:v>
                </c:pt>
                <c:pt idx="1">
                  <c:v>0.36172649436299248</c:v>
                </c:pt>
                <c:pt idx="2">
                  <c:v>0.39043406247153106</c:v>
                </c:pt>
                <c:pt idx="3">
                  <c:v>0.39369479965298615</c:v>
                </c:pt>
                <c:pt idx="4">
                  <c:v>0.38336065380467355</c:v>
                </c:pt>
                <c:pt idx="5">
                  <c:v>0.41559999910863737</c:v>
                </c:pt>
                <c:pt idx="6">
                  <c:v>0.38357597724996884</c:v>
                </c:pt>
                <c:pt idx="7">
                  <c:v>0.39208680710602961</c:v>
                </c:pt>
                <c:pt idx="8">
                  <c:v>0.4094810371222769</c:v>
                </c:pt>
                <c:pt idx="9">
                  <c:v>0.41111834606847952</c:v>
                </c:pt>
                <c:pt idx="10">
                  <c:v>0.42893965988360083</c:v>
                </c:pt>
                <c:pt idx="11">
                  <c:v>0.41397719085041668</c:v>
                </c:pt>
                <c:pt idx="12">
                  <c:v>0.40536452007815127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09904"/>
        <c:axId val="864110296"/>
      </c:lineChart>
      <c:catAx>
        <c:axId val="86410990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10296"/>
        <c:crosses val="autoZero"/>
        <c:auto val="0"/>
        <c:lblAlgn val="ctr"/>
        <c:lblOffset val="100"/>
        <c:noMultiLvlLbl val="0"/>
      </c:catAx>
      <c:valAx>
        <c:axId val="864110296"/>
        <c:scaling>
          <c:orientation val="minMax"/>
          <c:min val="0.3000000000000000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64109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vtes'!$Y$20</c:f>
              <c:strCache>
                <c:ptCount val="1"/>
                <c:pt idx="0">
                  <c:v>GOLF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vtes'!$Y$21:$Y$33</c:f>
              <c:numCache>
                <c:formatCode>0%</c:formatCode>
                <c:ptCount val="13"/>
                <c:pt idx="0">
                  <c:v>0.48072620296553431</c:v>
                </c:pt>
                <c:pt idx="1">
                  <c:v>0.51009942616075599</c:v>
                </c:pt>
                <c:pt idx="2">
                  <c:v>0.48928841198240608</c:v>
                </c:pt>
                <c:pt idx="3">
                  <c:v>0.48466214417086584</c:v>
                </c:pt>
                <c:pt idx="4">
                  <c:v>0.4813833499823314</c:v>
                </c:pt>
                <c:pt idx="5">
                  <c:v>0.48383308145933662</c:v>
                </c:pt>
                <c:pt idx="6">
                  <c:v>0.47305467710769272</c:v>
                </c:pt>
                <c:pt idx="7">
                  <c:v>0.44632721836282135</c:v>
                </c:pt>
                <c:pt idx="8">
                  <c:v>0.44708042044565627</c:v>
                </c:pt>
                <c:pt idx="9">
                  <c:v>0.47790332578225403</c:v>
                </c:pt>
                <c:pt idx="10">
                  <c:v>0.48282924219490714</c:v>
                </c:pt>
                <c:pt idx="11">
                  <c:v>0.50188592260376075</c:v>
                </c:pt>
                <c:pt idx="12">
                  <c:v>0.49468990743551489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11080"/>
        <c:axId val="864111472"/>
      </c:lineChart>
      <c:catAx>
        <c:axId val="8641110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11472"/>
        <c:crosses val="autoZero"/>
        <c:auto val="0"/>
        <c:lblAlgn val="ctr"/>
        <c:lblOffset val="100"/>
        <c:noMultiLvlLbl val="0"/>
      </c:catAx>
      <c:valAx>
        <c:axId val="864111472"/>
        <c:scaling>
          <c:orientation val="minMax"/>
          <c:min val="0.39000000000000007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641110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vtes'!$Y$4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vtes'!$Y$5:$Y$17</c:f>
              <c:numCache>
                <c:formatCode>0.0%</c:formatCode>
                <c:ptCount val="13"/>
                <c:pt idx="0">
                  <c:v>-3.0175375698365748E-2</c:v>
                </c:pt>
                <c:pt idx="1">
                  <c:v>-6.8977873331541706E-2</c:v>
                </c:pt>
                <c:pt idx="2">
                  <c:v>-7.3567067165649008E-2</c:v>
                </c:pt>
                <c:pt idx="3">
                  <c:v>-0.11694833958750669</c:v>
                </c:pt>
                <c:pt idx="4">
                  <c:v>-5.8632793907663017E-2</c:v>
                </c:pt>
                <c:pt idx="5">
                  <c:v>-6.9295269076530469E-2</c:v>
                </c:pt>
                <c:pt idx="6">
                  <c:v>-9.2289363588507464E-2</c:v>
                </c:pt>
                <c:pt idx="7">
                  <c:v>-7.2269001282551718E-2</c:v>
                </c:pt>
                <c:pt idx="8">
                  <c:v>-0.11310197409782471</c:v>
                </c:pt>
                <c:pt idx="9">
                  <c:v>-0.12514786617731807</c:v>
                </c:pt>
                <c:pt idx="10">
                  <c:v>-0.13846716149347729</c:v>
                </c:pt>
                <c:pt idx="11">
                  <c:v>-0.15071078505981553</c:v>
                </c:pt>
                <c:pt idx="12">
                  <c:v>-9.5622439234774037E-2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12256"/>
        <c:axId val="864112648"/>
      </c:lineChart>
      <c:catAx>
        <c:axId val="86411225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864112648"/>
        <c:crosses val="autoZero"/>
        <c:auto val="0"/>
        <c:lblAlgn val="ctr"/>
        <c:lblOffset val="100"/>
        <c:noMultiLvlLbl val="0"/>
      </c:catAx>
      <c:valAx>
        <c:axId val="864112648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64112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vtes'!$E$4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vtes'!$E$5:$E$17</c:f>
              <c:numCache>
                <c:formatCode>0.00</c:formatCode>
                <c:ptCount val="13"/>
                <c:pt idx="0">
                  <c:v>14.018502202643171</c:v>
                </c:pt>
                <c:pt idx="1">
                  <c:v>13.403061034670772</c:v>
                </c:pt>
                <c:pt idx="2">
                  <c:v>13.282434357393429</c:v>
                </c:pt>
                <c:pt idx="3">
                  <c:v>13.020540290114385</c:v>
                </c:pt>
                <c:pt idx="4">
                  <c:v>12.996239216305893</c:v>
                </c:pt>
                <c:pt idx="5">
                  <c:v>13.359940038568157</c:v>
                </c:pt>
                <c:pt idx="6">
                  <c:v>12.714397777913435</c:v>
                </c:pt>
                <c:pt idx="7">
                  <c:v>12.941102362204724</c:v>
                </c:pt>
                <c:pt idx="8">
                  <c:v>13.084072091869285</c:v>
                </c:pt>
                <c:pt idx="9">
                  <c:v>13.106926810664634</c:v>
                </c:pt>
                <c:pt idx="10">
                  <c:v>13.739055575498487</c:v>
                </c:pt>
                <c:pt idx="11">
                  <c:v>13.589937275985665</c:v>
                </c:pt>
                <c:pt idx="12">
                  <c:v>13.721419763599823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13824"/>
        <c:axId val="864114216"/>
      </c:lineChart>
      <c:catAx>
        <c:axId val="8641138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14216"/>
        <c:crosses val="autoZero"/>
        <c:auto val="0"/>
        <c:lblAlgn val="ctr"/>
        <c:lblOffset val="100"/>
        <c:noMultiLvlLbl val="0"/>
      </c:catAx>
      <c:valAx>
        <c:axId val="864114216"/>
        <c:scaling>
          <c:orientation val="minMax"/>
          <c:max val="14.2"/>
          <c:min val="9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64113824"/>
        <c:crosses val="autoZero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BORNES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vtes'!$F$20</c:f>
              <c:strCache>
                <c:ptCount val="1"/>
                <c:pt idx="0">
                  <c:v>CLG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vtes'!$F$21:$F$33</c:f>
              <c:numCache>
                <c:formatCode>0%</c:formatCode>
                <c:ptCount val="13"/>
                <c:pt idx="0">
                  <c:v>0.30024840780174616</c:v>
                </c:pt>
                <c:pt idx="1">
                  <c:v>0.31431648008677582</c:v>
                </c:pt>
                <c:pt idx="2">
                  <c:v>0.29688033870824548</c:v>
                </c:pt>
                <c:pt idx="3">
                  <c:v>0.29606326711031977</c:v>
                </c:pt>
                <c:pt idx="4">
                  <c:v>0.28826618999785791</c:v>
                </c:pt>
                <c:pt idx="5">
                  <c:v>0.29332020395500041</c:v>
                </c:pt>
                <c:pt idx="6">
                  <c:v>0.28552750220766587</c:v>
                </c:pt>
                <c:pt idx="7">
                  <c:v>0.26782999195518425</c:v>
                </c:pt>
                <c:pt idx="8">
                  <c:v>0.2510051527154516</c:v>
                </c:pt>
                <c:pt idx="9">
                  <c:v>0.28386195999162883</c:v>
                </c:pt>
                <c:pt idx="10">
                  <c:v>0.28875870557082506</c:v>
                </c:pt>
                <c:pt idx="11">
                  <c:v>0.27243902191413744</c:v>
                </c:pt>
                <c:pt idx="12">
                  <c:v>0.26729250726471854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14608"/>
        <c:axId val="864115000"/>
      </c:lineChart>
      <c:catAx>
        <c:axId val="86411460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15000"/>
        <c:crosses val="autoZero"/>
        <c:auto val="0"/>
        <c:lblAlgn val="ctr"/>
        <c:lblOffset val="100"/>
        <c:noMultiLvlLbl val="0"/>
      </c:catAx>
      <c:valAx>
        <c:axId val="864115000"/>
        <c:scaling>
          <c:orientation val="minMax"/>
          <c:min val="0.2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641146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vtes'!$Z$20</c:f>
              <c:strCache>
                <c:ptCount val="1"/>
                <c:pt idx="0">
                  <c:v>CLG</c:v>
                </c:pt>
              </c:strCache>
            </c:strRef>
          </c:tx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vtes'!$Z$21:$Z$33</c:f>
              <c:numCache>
                <c:formatCode>0%</c:formatCode>
                <c:ptCount val="13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15784"/>
        <c:axId val="864116176"/>
      </c:lineChart>
      <c:catAx>
        <c:axId val="86411578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16176"/>
        <c:crosses val="autoZero"/>
        <c:auto val="0"/>
        <c:lblAlgn val="ctr"/>
        <c:lblOffset val="100"/>
        <c:noMultiLvlLbl val="0"/>
      </c:catAx>
      <c:valAx>
        <c:axId val="86411617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64115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 orientation="portrait"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vtes'!$Z$4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vtes'!$Z$5:$Z$17</c:f>
              <c:numCache>
                <c:formatCode>0.0%</c:formatCode>
                <c:ptCount val="13"/>
                <c:pt idx="0">
                  <c:v>8.1596828992072476E-2</c:v>
                </c:pt>
                <c:pt idx="1">
                  <c:v>7.5451406577234398E-2</c:v>
                </c:pt>
                <c:pt idx="2">
                  <c:v>6.6781031736306826E-2</c:v>
                </c:pt>
                <c:pt idx="3">
                  <c:v>5.237952708769829E-3</c:v>
                </c:pt>
                <c:pt idx="4">
                  <c:v>5.4324206866579745E-2</c:v>
                </c:pt>
                <c:pt idx="5">
                  <c:v>5.7906232539239088E-3</c:v>
                </c:pt>
                <c:pt idx="6">
                  <c:v>-7.390873015873016E-2</c:v>
                </c:pt>
                <c:pt idx="7">
                  <c:v>-5.2107758845292065E-5</c:v>
                </c:pt>
                <c:pt idx="8">
                  <c:v>-1.3078585238257706E-3</c:v>
                </c:pt>
                <c:pt idx="9">
                  <c:v>-6.3100865777872203E-2</c:v>
                </c:pt>
                <c:pt idx="10">
                  <c:v>-0.10266390335136229</c:v>
                </c:pt>
                <c:pt idx="11">
                  <c:v>-0.1263782421505828</c:v>
                </c:pt>
                <c:pt idx="12">
                  <c:v>-0.11475838961310926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16960"/>
        <c:axId val="864117352"/>
      </c:lineChart>
      <c:catAx>
        <c:axId val="86411696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864117352"/>
        <c:crosses val="autoZero"/>
        <c:auto val="0"/>
        <c:lblAlgn val="ctr"/>
        <c:lblOffset val="100"/>
        <c:noMultiLvlLbl val="0"/>
      </c:catAx>
      <c:valAx>
        <c:axId val="864117352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64116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vtes'!$F$4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vtes'!$F$5:$F$17</c:f>
              <c:numCache>
                <c:formatCode>0.00</c:formatCode>
                <c:ptCount val="13"/>
                <c:pt idx="0">
                  <c:v>10.355254698706874</c:v>
                </c:pt>
                <c:pt idx="1">
                  <c:v>9.9993852631578957</c:v>
                </c:pt>
                <c:pt idx="2">
                  <c:v>9.8650499655410044</c:v>
                </c:pt>
                <c:pt idx="3">
                  <c:v>9.5803300084363059</c:v>
                </c:pt>
                <c:pt idx="4">
                  <c:v>9.9100783182192895</c:v>
                </c:pt>
                <c:pt idx="5">
                  <c:v>9.958913186202718</c:v>
                </c:pt>
                <c:pt idx="6">
                  <c:v>9.8423904659882169</c:v>
                </c:pt>
                <c:pt idx="7">
                  <c:v>10.067365294424178</c:v>
                </c:pt>
                <c:pt idx="8">
                  <c:v>9.9320264191766778</c:v>
                </c:pt>
                <c:pt idx="9">
                  <c:v>9.9039310618515799</c:v>
                </c:pt>
                <c:pt idx="10">
                  <c:v>10.043593961243801</c:v>
                </c:pt>
                <c:pt idx="11">
                  <c:v>9.9455520163471363</c:v>
                </c:pt>
                <c:pt idx="12">
                  <c:v>10.122589153705126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18136"/>
        <c:axId val="864118528"/>
      </c:lineChart>
      <c:catAx>
        <c:axId val="86411813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18528"/>
        <c:crosses val="autoZero"/>
        <c:auto val="0"/>
        <c:lblAlgn val="ctr"/>
        <c:lblOffset val="100"/>
        <c:noMultiLvlLbl val="0"/>
      </c:catAx>
      <c:valAx>
        <c:axId val="864118528"/>
        <c:scaling>
          <c:orientation val="minMax"/>
          <c:max val="12"/>
          <c:min val="9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64118136"/>
        <c:crosses val="autoZero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BORNES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vtes'!$G$20</c:f>
              <c:strCache>
                <c:ptCount val="1"/>
                <c:pt idx="0">
                  <c:v>CDY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vtes'!$G$21:$G$33</c:f>
              <c:numCache>
                <c:formatCode>0%</c:formatCode>
                <c:ptCount val="13"/>
                <c:pt idx="0">
                  <c:v>0.37559853001507809</c:v>
                </c:pt>
                <c:pt idx="1">
                  <c:v>0.39402647771806465</c:v>
                </c:pt>
                <c:pt idx="2">
                  <c:v>0.40791617212101111</c:v>
                </c:pt>
                <c:pt idx="3">
                  <c:v>0.38896364526921762</c:v>
                </c:pt>
                <c:pt idx="4">
                  <c:v>0.37834035418087858</c:v>
                </c:pt>
                <c:pt idx="5">
                  <c:v>0.4071169270227829</c:v>
                </c:pt>
                <c:pt idx="6">
                  <c:v>0.38880044654272394</c:v>
                </c:pt>
                <c:pt idx="7">
                  <c:v>0.36923950161836949</c:v>
                </c:pt>
                <c:pt idx="8">
                  <c:v>0.44612517939737528</c:v>
                </c:pt>
                <c:pt idx="9">
                  <c:v>0.43175165803219007</c:v>
                </c:pt>
                <c:pt idx="10">
                  <c:v>0.403457848466656</c:v>
                </c:pt>
                <c:pt idx="11">
                  <c:v>0.40129090962645914</c:v>
                </c:pt>
                <c:pt idx="12">
                  <c:v>0.38658574454547351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19312"/>
        <c:axId val="864119704"/>
      </c:lineChart>
      <c:catAx>
        <c:axId val="86411931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19704"/>
        <c:crosses val="autoZero"/>
        <c:auto val="0"/>
        <c:lblAlgn val="ctr"/>
        <c:lblOffset val="100"/>
        <c:noMultiLvlLbl val="0"/>
      </c:catAx>
      <c:valAx>
        <c:axId val="864119704"/>
        <c:scaling>
          <c:orientation val="minMax"/>
          <c:min val="0.2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64119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vtes'!$AA$20</c:f>
              <c:strCache>
                <c:ptCount val="1"/>
                <c:pt idx="0">
                  <c:v>CDY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vtes'!$AA$21:$AA$33</c:f>
              <c:numCache>
                <c:formatCode>0%</c:formatCode>
                <c:ptCount val="13"/>
                <c:pt idx="0">
                  <c:v>0.54714272870398772</c:v>
                </c:pt>
                <c:pt idx="1">
                  <c:v>0.56119759343549513</c:v>
                </c:pt>
                <c:pt idx="2">
                  <c:v>0.54867454826883777</c:v>
                </c:pt>
                <c:pt idx="3">
                  <c:v>0.51869255186838514</c:v>
                </c:pt>
                <c:pt idx="4">
                  <c:v>0.53955070786745274</c:v>
                </c:pt>
                <c:pt idx="5">
                  <c:v>0.55084585929047036</c:v>
                </c:pt>
                <c:pt idx="6">
                  <c:v>0.53226864453178335</c:v>
                </c:pt>
                <c:pt idx="7">
                  <c:v>0.56125125008614341</c:v>
                </c:pt>
                <c:pt idx="8">
                  <c:v>0.57582135105241972</c:v>
                </c:pt>
                <c:pt idx="9">
                  <c:v>0.55755712889686648</c:v>
                </c:pt>
                <c:pt idx="10">
                  <c:v>0.58113588444223951</c:v>
                </c:pt>
                <c:pt idx="11">
                  <c:v>0.58481457132018488</c:v>
                </c:pt>
                <c:pt idx="12">
                  <c:v>0.59309714683604864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20488"/>
        <c:axId val="864120880"/>
      </c:lineChart>
      <c:catAx>
        <c:axId val="86412048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20880"/>
        <c:crosses val="autoZero"/>
        <c:auto val="0"/>
        <c:lblAlgn val="ctr"/>
        <c:lblOffset val="100"/>
        <c:noMultiLvlLbl val="0"/>
      </c:catAx>
      <c:valAx>
        <c:axId val="864120880"/>
        <c:scaling>
          <c:orientation val="minMax"/>
          <c:min val="0.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64120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vtes'!$AA$4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vtes'!$AA$5:$AA$17</c:f>
              <c:numCache>
                <c:formatCode>0.0%</c:formatCode>
                <c:ptCount val="13"/>
                <c:pt idx="0">
                  <c:v>-4.425937374986362E-2</c:v>
                </c:pt>
                <c:pt idx="1">
                  <c:v>-7.8802730614388236E-2</c:v>
                </c:pt>
                <c:pt idx="2">
                  <c:v>-5.4419113054341037E-2</c:v>
                </c:pt>
                <c:pt idx="3">
                  <c:v>-3.6425497848493943E-2</c:v>
                </c:pt>
                <c:pt idx="4">
                  <c:v>5.1409195318481787E-2</c:v>
                </c:pt>
                <c:pt idx="5">
                  <c:v>3.703200380512333E-2</c:v>
                </c:pt>
                <c:pt idx="6">
                  <c:v>-1.4472455648926238E-2</c:v>
                </c:pt>
                <c:pt idx="7">
                  <c:v>0.10692667367429048</c:v>
                </c:pt>
                <c:pt idx="8">
                  <c:v>5.0524496130122186E-2</c:v>
                </c:pt>
                <c:pt idx="9">
                  <c:v>7.8372212819191999E-3</c:v>
                </c:pt>
                <c:pt idx="10">
                  <c:v>1.0692236056979271E-3</c:v>
                </c:pt>
                <c:pt idx="11">
                  <c:v>-9.9863150497466434E-4</c:v>
                </c:pt>
                <c:pt idx="12">
                  <c:v>8.0669710806697104E-2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21664"/>
        <c:axId val="864122056"/>
      </c:lineChart>
      <c:catAx>
        <c:axId val="86412166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864122056"/>
        <c:crosses val="autoZero"/>
        <c:auto val="0"/>
        <c:lblAlgn val="ctr"/>
        <c:lblOffset val="100"/>
        <c:noMultiLvlLbl val="0"/>
      </c:catAx>
      <c:valAx>
        <c:axId val="86412205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64121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vtes'!$G$4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vtes'!$G$5:$G$17</c:f>
              <c:numCache>
                <c:formatCode>0.00</c:formatCode>
                <c:ptCount val="13"/>
                <c:pt idx="0">
                  <c:v>12.616593226788433</c:v>
                </c:pt>
                <c:pt idx="1">
                  <c:v>12.240846697575435</c:v>
                </c:pt>
                <c:pt idx="2">
                  <c:v>12.102223598381636</c:v>
                </c:pt>
                <c:pt idx="3">
                  <c:v>11.816368262540243</c:v>
                </c:pt>
                <c:pt idx="4">
                  <c:v>11.788623296459411</c:v>
                </c:pt>
                <c:pt idx="5">
                  <c:v>12.221770410169048</c:v>
                </c:pt>
                <c:pt idx="6">
                  <c:v>11.599446098666848</c:v>
                </c:pt>
                <c:pt idx="7">
                  <c:v>11.931133632404466</c:v>
                </c:pt>
                <c:pt idx="8">
                  <c:v>12.192558061258834</c:v>
                </c:pt>
                <c:pt idx="9">
                  <c:v>11.987515242232851</c:v>
                </c:pt>
                <c:pt idx="10">
                  <c:v>12.502660901323047</c:v>
                </c:pt>
                <c:pt idx="11">
                  <c:v>12.291260273972602</c:v>
                </c:pt>
                <c:pt idx="12">
                  <c:v>12.565257394366197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22840"/>
        <c:axId val="864123232"/>
      </c:lineChart>
      <c:catAx>
        <c:axId val="86412284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23232"/>
        <c:crosses val="autoZero"/>
        <c:auto val="0"/>
        <c:lblAlgn val="ctr"/>
        <c:lblOffset val="100"/>
        <c:noMultiLvlLbl val="0"/>
      </c:catAx>
      <c:valAx>
        <c:axId val="864123232"/>
        <c:scaling>
          <c:orientation val="minMax"/>
          <c:min val="10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64122840"/>
        <c:crosses val="autoZero"/>
        <c:crossBetween val="between"/>
        <c:majorUnit val="0.2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BORNES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vtes'!$H$20</c:f>
              <c:strCache>
                <c:ptCount val="1"/>
                <c:pt idx="0">
                  <c:v>CCSB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vtes'!$H$21:$H$33</c:f>
              <c:numCache>
                <c:formatCode>0%</c:formatCode>
                <c:ptCount val="13"/>
                <c:pt idx="0">
                  <c:v>0.22948210707239622</c:v>
                </c:pt>
                <c:pt idx="1">
                  <c:v>0.33507200361853551</c:v>
                </c:pt>
                <c:pt idx="2">
                  <c:v>0.37362339116587689</c:v>
                </c:pt>
                <c:pt idx="3">
                  <c:v>0.38644684457228407</c:v>
                </c:pt>
                <c:pt idx="4">
                  <c:v>0.35233476249764395</c:v>
                </c:pt>
                <c:pt idx="5">
                  <c:v>0.35948406567398006</c:v>
                </c:pt>
                <c:pt idx="6">
                  <c:v>0.32171791647314824</c:v>
                </c:pt>
                <c:pt idx="7">
                  <c:v>0.27193933240703988</c:v>
                </c:pt>
                <c:pt idx="8">
                  <c:v>0.30046457339669003</c:v>
                </c:pt>
                <c:pt idx="9">
                  <c:v>0.34142738875228573</c:v>
                </c:pt>
                <c:pt idx="10">
                  <c:v>0.32023858985640102</c:v>
                </c:pt>
                <c:pt idx="11">
                  <c:v>0.32827473936775253</c:v>
                </c:pt>
                <c:pt idx="12">
                  <c:v>0.32244076209204631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4124016"/>
        <c:axId val="864124408"/>
      </c:lineChart>
      <c:catAx>
        <c:axId val="86412401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64124408"/>
        <c:crosses val="autoZero"/>
        <c:auto val="0"/>
        <c:lblAlgn val="ctr"/>
        <c:lblOffset val="100"/>
        <c:noMultiLvlLbl val="0"/>
      </c:catAx>
      <c:valAx>
        <c:axId val="864124408"/>
        <c:scaling>
          <c:orientation val="minMax"/>
          <c:min val="0.21000000000000002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64124016"/>
        <c:crosses val="autoZero"/>
        <c:crossBetween val="between"/>
        <c:majorUnit val="4.0000000000000008E-2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vtes'!$AB$20</c:f>
              <c:strCache>
                <c:ptCount val="1"/>
                <c:pt idx="0">
                  <c:v>CCSB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vtes'!$AB$21:$AB$33</c:f>
              <c:numCache>
                <c:formatCode>0%</c:formatCode>
                <c:ptCount val="13"/>
                <c:pt idx="0">
                  <c:v>0.46742929128738625</c:v>
                </c:pt>
                <c:pt idx="1">
                  <c:v>0.49010387726857407</c:v>
                </c:pt>
                <c:pt idx="2">
                  <c:v>0.4654587870955279</c:v>
                </c:pt>
                <c:pt idx="3">
                  <c:v>0.45491273071319199</c:v>
                </c:pt>
                <c:pt idx="4">
                  <c:v>0.45003250369789055</c:v>
                </c:pt>
                <c:pt idx="5">
                  <c:v>0.47030291773204597</c:v>
                </c:pt>
                <c:pt idx="6">
                  <c:v>0.45880136559016566</c:v>
                </c:pt>
                <c:pt idx="7">
                  <c:v>0.45674767740467004</c:v>
                </c:pt>
                <c:pt idx="8">
                  <c:v>0.43777987404157309</c:v>
                </c:pt>
                <c:pt idx="9">
                  <c:v>0.45904617146394044</c:v>
                </c:pt>
                <c:pt idx="10">
                  <c:v>0.46320823566867542</c:v>
                </c:pt>
                <c:pt idx="11">
                  <c:v>0.47956043968327955</c:v>
                </c:pt>
                <c:pt idx="12">
                  <c:v>0.47397219458474754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03048"/>
        <c:axId val="894403440"/>
      </c:lineChart>
      <c:catAx>
        <c:axId val="8944030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03440"/>
        <c:crosses val="autoZero"/>
        <c:auto val="0"/>
        <c:lblAlgn val="ctr"/>
        <c:lblOffset val="100"/>
        <c:noMultiLvlLbl val="0"/>
      </c:catAx>
      <c:valAx>
        <c:axId val="894403440"/>
        <c:scaling>
          <c:orientation val="minMax"/>
          <c:max val="0.51"/>
          <c:min val="0.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94403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 orientation="portrait"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vtes'!$AB$4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vtes'!$AB$5:$AB$17</c:f>
              <c:numCache>
                <c:formatCode>0.0%</c:formatCode>
                <c:ptCount val="13"/>
                <c:pt idx="0">
                  <c:v>-1.0485933503836318E-2</c:v>
                </c:pt>
                <c:pt idx="1">
                  <c:v>-2.2161521414214298E-2</c:v>
                </c:pt>
                <c:pt idx="2">
                  <c:v>-3.4229011038019848E-2</c:v>
                </c:pt>
                <c:pt idx="3">
                  <c:v>-7.7405672881505697E-2</c:v>
                </c:pt>
                <c:pt idx="4">
                  <c:v>6.0429787029469738E-2</c:v>
                </c:pt>
                <c:pt idx="5">
                  <c:v>9.2202196172913864E-3</c:v>
                </c:pt>
                <c:pt idx="6">
                  <c:v>-7.71513353115727E-2</c:v>
                </c:pt>
                <c:pt idx="7">
                  <c:v>2.8842134596628117E-2</c:v>
                </c:pt>
                <c:pt idx="8">
                  <c:v>8.154578549425931E-2</c:v>
                </c:pt>
                <c:pt idx="9">
                  <c:v>-5.8590542433463746E-2</c:v>
                </c:pt>
                <c:pt idx="10">
                  <c:v>-0.10798079121884289</c:v>
                </c:pt>
                <c:pt idx="11">
                  <c:v>-6.246511391891206E-2</c:v>
                </c:pt>
                <c:pt idx="12">
                  <c:v>-1.581804083742569E-2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04224"/>
        <c:axId val="894404616"/>
      </c:lineChart>
      <c:catAx>
        <c:axId val="8944042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894404616"/>
        <c:crosses val="autoZero"/>
        <c:auto val="0"/>
        <c:lblAlgn val="ctr"/>
        <c:lblOffset val="100"/>
        <c:noMultiLvlLbl val="0"/>
      </c:catAx>
      <c:valAx>
        <c:axId val="89440461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944042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vtes'!$H$4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vtes'!$H$5:$H$17</c:f>
              <c:numCache>
                <c:formatCode>0.00</c:formatCode>
                <c:ptCount val="13"/>
                <c:pt idx="0">
                  <c:v>12.008246058413025</c:v>
                </c:pt>
                <c:pt idx="1">
                  <c:v>11.728057766299475</c:v>
                </c:pt>
                <c:pt idx="2">
                  <c:v>11.66590683444932</c:v>
                </c:pt>
                <c:pt idx="3">
                  <c:v>11.143369409060435</c:v>
                </c:pt>
                <c:pt idx="4">
                  <c:v>10.763402847039623</c:v>
                </c:pt>
                <c:pt idx="5">
                  <c:v>11.181869892571848</c:v>
                </c:pt>
                <c:pt idx="6">
                  <c:v>10.838746899402848</c:v>
                </c:pt>
                <c:pt idx="7">
                  <c:v>10.900263633080534</c:v>
                </c:pt>
                <c:pt idx="8">
                  <c:v>10.94671275438869</c:v>
                </c:pt>
                <c:pt idx="9">
                  <c:v>11.184146228835301</c:v>
                </c:pt>
                <c:pt idx="10">
                  <c:v>11.878441345365054</c:v>
                </c:pt>
                <c:pt idx="11">
                  <c:v>11.620431370426498</c:v>
                </c:pt>
                <c:pt idx="12">
                  <c:v>12.054161458059772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05400"/>
        <c:axId val="894405792"/>
      </c:lineChart>
      <c:catAx>
        <c:axId val="8944054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05792"/>
        <c:crosses val="autoZero"/>
        <c:auto val="0"/>
        <c:lblAlgn val="ctr"/>
        <c:lblOffset val="100"/>
        <c:noMultiLvlLbl val="0"/>
      </c:catAx>
      <c:valAx>
        <c:axId val="894405792"/>
        <c:scaling>
          <c:orientation val="minMax"/>
          <c:max val="12.4"/>
          <c:min val="10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94405400"/>
        <c:crosses val="autoZero"/>
        <c:crossBetween val="between"/>
        <c:majorUnit val="0.2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BORNES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vtes'!$I$20</c:f>
              <c:strCache>
                <c:ptCount val="1"/>
                <c:pt idx="0">
                  <c:v>CSM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vtes'!$I$21:$I$33</c:f>
              <c:numCache>
                <c:formatCode>0%</c:formatCode>
                <c:ptCount val="13"/>
                <c:pt idx="0">
                  <c:v>0.10867955892836015</c:v>
                </c:pt>
                <c:pt idx="1">
                  <c:v>0.27315187413848246</c:v>
                </c:pt>
                <c:pt idx="2">
                  <c:v>0.14444475602311527</c:v>
                </c:pt>
                <c:pt idx="3">
                  <c:v>0.17361820196333411</c:v>
                </c:pt>
                <c:pt idx="4">
                  <c:v>0.16031053610341617</c:v>
                </c:pt>
                <c:pt idx="5">
                  <c:v>0.1390334978543156</c:v>
                </c:pt>
                <c:pt idx="6">
                  <c:v>0.15840001163053155</c:v>
                </c:pt>
                <c:pt idx="7">
                  <c:v>0.14595250449729405</c:v>
                </c:pt>
                <c:pt idx="8">
                  <c:v>0.13258743623707128</c:v>
                </c:pt>
                <c:pt idx="9">
                  <c:v>0.15115591293441055</c:v>
                </c:pt>
                <c:pt idx="10">
                  <c:v>0.17109073765766741</c:v>
                </c:pt>
                <c:pt idx="11">
                  <c:v>0.1728422974843446</c:v>
                </c:pt>
                <c:pt idx="12">
                  <c:v>0.14159137971758509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06576"/>
        <c:axId val="894406968"/>
      </c:lineChart>
      <c:catAx>
        <c:axId val="8944065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06968"/>
        <c:crosses val="autoZero"/>
        <c:auto val="0"/>
        <c:lblAlgn val="ctr"/>
        <c:lblOffset val="100"/>
        <c:noMultiLvlLbl val="0"/>
      </c:catAx>
      <c:valAx>
        <c:axId val="894406968"/>
        <c:scaling>
          <c:orientation val="minMax"/>
          <c:min val="9.0000000000000024E-2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94406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vtes'!$AC$20</c:f>
              <c:strCache>
                <c:ptCount val="1"/>
                <c:pt idx="0">
                  <c:v>CSM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vtes'!$AC$21:$AC$33</c:f>
              <c:numCache>
                <c:formatCode>0%</c:formatCode>
                <c:ptCount val="13"/>
                <c:pt idx="0">
                  <c:v>0.39054571269195582</c:v>
                </c:pt>
                <c:pt idx="1">
                  <c:v>0.40977215531188221</c:v>
                </c:pt>
                <c:pt idx="2">
                  <c:v>0.40665662758116666</c:v>
                </c:pt>
                <c:pt idx="3">
                  <c:v>0.38526443417284079</c:v>
                </c:pt>
                <c:pt idx="4">
                  <c:v>0.39126767166658466</c:v>
                </c:pt>
                <c:pt idx="5">
                  <c:v>0.40087615736581339</c:v>
                </c:pt>
                <c:pt idx="6">
                  <c:v>0.40197120734917496</c:v>
                </c:pt>
                <c:pt idx="7">
                  <c:v>0.39944456055157507</c:v>
                </c:pt>
                <c:pt idx="8">
                  <c:v>0.38653263302641366</c:v>
                </c:pt>
                <c:pt idx="9">
                  <c:v>0.39052327319891467</c:v>
                </c:pt>
                <c:pt idx="10">
                  <c:v>0.38845009156874866</c:v>
                </c:pt>
                <c:pt idx="11">
                  <c:v>0.39673940034222305</c:v>
                </c:pt>
                <c:pt idx="12">
                  <c:v>0.40629470558769859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07752"/>
        <c:axId val="894408144"/>
      </c:lineChart>
      <c:catAx>
        <c:axId val="8944077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08144"/>
        <c:crosses val="autoZero"/>
        <c:auto val="0"/>
        <c:lblAlgn val="ctr"/>
        <c:lblOffset val="100"/>
        <c:noMultiLvlLbl val="0"/>
      </c:catAx>
      <c:valAx>
        <c:axId val="894408144"/>
        <c:scaling>
          <c:orientation val="minMax"/>
          <c:min val="0.2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94407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vtes'!$AC$4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vtes'!$AC$5:$AC$17</c:f>
              <c:numCache>
                <c:formatCode>0.0%</c:formatCode>
                <c:ptCount val="13"/>
                <c:pt idx="0">
                  <c:v>-1.2610009194798372E-2</c:v>
                </c:pt>
                <c:pt idx="1">
                  <c:v>-6.5385118347064211E-4</c:v>
                </c:pt>
                <c:pt idx="2">
                  <c:v>-8.5198166621730922E-2</c:v>
                </c:pt>
                <c:pt idx="3">
                  <c:v>-7.2353213129912164E-2</c:v>
                </c:pt>
                <c:pt idx="4">
                  <c:v>5.9365404298874103E-2</c:v>
                </c:pt>
                <c:pt idx="5">
                  <c:v>4.5922694777656613E-2</c:v>
                </c:pt>
                <c:pt idx="6">
                  <c:v>-5.7191273035373864E-2</c:v>
                </c:pt>
                <c:pt idx="7">
                  <c:v>4.9012199071575085E-2</c:v>
                </c:pt>
                <c:pt idx="8">
                  <c:v>7.8139643861293351E-2</c:v>
                </c:pt>
                <c:pt idx="9">
                  <c:v>1.5567541063986272E-2</c:v>
                </c:pt>
                <c:pt idx="10">
                  <c:v>-3.4023839833352623E-2</c:v>
                </c:pt>
                <c:pt idx="11">
                  <c:v>-2.707647274057812E-2</c:v>
                </c:pt>
                <c:pt idx="12">
                  <c:v>7.1172010110416392E-2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08928"/>
        <c:axId val="894409320"/>
      </c:lineChart>
      <c:catAx>
        <c:axId val="89440892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894409320"/>
        <c:crosses val="autoZero"/>
        <c:auto val="0"/>
        <c:lblAlgn val="ctr"/>
        <c:lblOffset val="100"/>
        <c:noMultiLvlLbl val="0"/>
      </c:catAx>
      <c:valAx>
        <c:axId val="89440932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94408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vtes'!$I$4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vtes'!$I$5:$I$17</c:f>
              <c:numCache>
                <c:formatCode>0.00</c:formatCode>
                <c:ptCount val="13"/>
                <c:pt idx="0">
                  <c:v>10.977561527205003</c:v>
                </c:pt>
                <c:pt idx="1">
                  <c:v>10.366019366657941</c:v>
                </c:pt>
                <c:pt idx="2">
                  <c:v>10.362288535219571</c:v>
                </c:pt>
                <c:pt idx="3">
                  <c:v>10.448825068527286</c:v>
                </c:pt>
                <c:pt idx="4">
                  <c:v>10.432940821256039</c:v>
                </c:pt>
                <c:pt idx="5">
                  <c:v>10.444545875810936</c:v>
                </c:pt>
                <c:pt idx="6">
                  <c:v>10.078022916198607</c:v>
                </c:pt>
                <c:pt idx="7">
                  <c:v>9.9173551507666975</c:v>
                </c:pt>
                <c:pt idx="8">
                  <c:v>9.7416190372704552</c:v>
                </c:pt>
                <c:pt idx="9">
                  <c:v>10.248681955340977</c:v>
                </c:pt>
                <c:pt idx="10">
                  <c:v>10.810201269917336</c:v>
                </c:pt>
                <c:pt idx="11">
                  <c:v>10.55125235050771</c:v>
                </c:pt>
                <c:pt idx="12">
                  <c:v>10.946243169398906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10104"/>
        <c:axId val="894410496"/>
      </c:lineChart>
      <c:catAx>
        <c:axId val="89441010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10496"/>
        <c:crosses val="autoZero"/>
        <c:auto val="0"/>
        <c:lblAlgn val="ctr"/>
        <c:lblOffset val="100"/>
        <c:noMultiLvlLbl val="0"/>
      </c:catAx>
      <c:valAx>
        <c:axId val="894410496"/>
        <c:scaling>
          <c:orientation val="minMax"/>
          <c:min val="9.6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94410104"/>
        <c:crosses val="autoZero"/>
        <c:crossBetween val="between"/>
        <c:majorUnit val="0.2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BORNES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vtes'!$J$20</c:f>
              <c:strCache>
                <c:ptCount val="1"/>
                <c:pt idx="0">
                  <c:v>CCCL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vtes'!$J$21:$J$33</c:f>
              <c:numCache>
                <c:formatCode>0%</c:formatCode>
                <c:ptCount val="13"/>
                <c:pt idx="0">
                  <c:v>0.41866041545456112</c:v>
                </c:pt>
                <c:pt idx="1">
                  <c:v>0.45271771848634079</c:v>
                </c:pt>
                <c:pt idx="2">
                  <c:v>0.47078932801782675</c:v>
                </c:pt>
                <c:pt idx="3">
                  <c:v>0.4605014614030159</c:v>
                </c:pt>
                <c:pt idx="4">
                  <c:v>0.45122240578636408</c:v>
                </c:pt>
                <c:pt idx="5">
                  <c:v>0.44551343301597257</c:v>
                </c:pt>
                <c:pt idx="6">
                  <c:v>0.42955871575175403</c:v>
                </c:pt>
                <c:pt idx="7">
                  <c:v>0.4120325962915295</c:v>
                </c:pt>
                <c:pt idx="8">
                  <c:v>0.40008601619740369</c:v>
                </c:pt>
                <c:pt idx="9">
                  <c:v>0.43189913563297777</c:v>
                </c:pt>
                <c:pt idx="10">
                  <c:v>0.43923811620234543</c:v>
                </c:pt>
                <c:pt idx="11">
                  <c:v>0.43471744083927677</c:v>
                </c:pt>
                <c:pt idx="12">
                  <c:v>0.42228876032877988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11280"/>
        <c:axId val="894411672"/>
      </c:lineChart>
      <c:catAx>
        <c:axId val="8944112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11672"/>
        <c:crosses val="autoZero"/>
        <c:auto val="0"/>
        <c:lblAlgn val="ctr"/>
        <c:lblOffset val="100"/>
        <c:noMultiLvlLbl val="0"/>
      </c:catAx>
      <c:valAx>
        <c:axId val="894411672"/>
        <c:scaling>
          <c:orientation val="minMax"/>
          <c:min val="0.34000000000000008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94411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vtes'!$AD$20</c:f>
              <c:strCache>
                <c:ptCount val="1"/>
                <c:pt idx="0">
                  <c:v>CCCL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vtes'!$AD$21:$AD$33</c:f>
              <c:numCache>
                <c:formatCode>0%</c:formatCode>
                <c:ptCount val="13"/>
                <c:pt idx="0">
                  <c:v>0.47178036582159449</c:v>
                </c:pt>
                <c:pt idx="1">
                  <c:v>0.49199130110878869</c:v>
                </c:pt>
                <c:pt idx="2">
                  <c:v>0.47833037354969848</c:v>
                </c:pt>
                <c:pt idx="3">
                  <c:v>0.48138731795205447</c:v>
                </c:pt>
                <c:pt idx="4">
                  <c:v>0.4696740752687239</c:v>
                </c:pt>
                <c:pt idx="5">
                  <c:v>0.4672356894610224</c:v>
                </c:pt>
                <c:pt idx="6">
                  <c:v>0.46039135005445464</c:v>
                </c:pt>
                <c:pt idx="7">
                  <c:v>0.48938601101761076</c:v>
                </c:pt>
                <c:pt idx="8">
                  <c:v>0.4726670189207704</c:v>
                </c:pt>
                <c:pt idx="9">
                  <c:v>0.49005163249783601</c:v>
                </c:pt>
                <c:pt idx="10">
                  <c:v>0.47331593742312533</c:v>
                </c:pt>
                <c:pt idx="11">
                  <c:v>0.49591759541866293</c:v>
                </c:pt>
                <c:pt idx="12">
                  <c:v>0.49194751982370688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12456"/>
        <c:axId val="894412848"/>
      </c:lineChart>
      <c:catAx>
        <c:axId val="89441245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12848"/>
        <c:crosses val="autoZero"/>
        <c:auto val="0"/>
        <c:lblAlgn val="ctr"/>
        <c:lblOffset val="100"/>
        <c:noMultiLvlLbl val="0"/>
      </c:catAx>
      <c:valAx>
        <c:axId val="894412848"/>
        <c:scaling>
          <c:orientation val="minMax"/>
          <c:min val="0.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94412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vtes'!$AD$4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vtes'!$AD$5:$AD$17</c:f>
              <c:numCache>
                <c:formatCode>0.0%</c:formatCode>
                <c:ptCount val="13"/>
                <c:pt idx="0">
                  <c:v>-1.362583458236817E-4</c:v>
                </c:pt>
                <c:pt idx="1">
                  <c:v>-5.7331511839708561E-2</c:v>
                </c:pt>
                <c:pt idx="2">
                  <c:v>-3.6884006852766299E-2</c:v>
                </c:pt>
                <c:pt idx="3">
                  <c:v>-8.7621468694903434E-2</c:v>
                </c:pt>
                <c:pt idx="4">
                  <c:v>4.6270624062542613E-2</c:v>
                </c:pt>
                <c:pt idx="5">
                  <c:v>5.2331359923944512E-2</c:v>
                </c:pt>
                <c:pt idx="6">
                  <c:v>-6.5202759549049302E-3</c:v>
                </c:pt>
                <c:pt idx="7">
                  <c:v>9.1027429102742904E-2</c:v>
                </c:pt>
                <c:pt idx="8">
                  <c:v>8.3053605940392641E-2</c:v>
                </c:pt>
                <c:pt idx="9">
                  <c:v>1.521933751119069E-2</c:v>
                </c:pt>
                <c:pt idx="10">
                  <c:v>-1.2715288113969806E-2</c:v>
                </c:pt>
                <c:pt idx="11">
                  <c:v>-2.7145636338958513E-3</c:v>
                </c:pt>
                <c:pt idx="12">
                  <c:v>3.9838284727900429E-2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13632"/>
        <c:axId val="894414024"/>
      </c:lineChart>
      <c:catAx>
        <c:axId val="89441363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894414024"/>
        <c:crosses val="autoZero"/>
        <c:auto val="0"/>
        <c:lblAlgn val="ctr"/>
        <c:lblOffset val="100"/>
        <c:noMultiLvlLbl val="0"/>
      </c:catAx>
      <c:valAx>
        <c:axId val="894414024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94413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vtes'!$J$4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vtes'!$J$5:$J$17</c:f>
              <c:numCache>
                <c:formatCode>0.00</c:formatCode>
                <c:ptCount val="13"/>
                <c:pt idx="0">
                  <c:v>13.638460070863996</c:v>
                </c:pt>
                <c:pt idx="1">
                  <c:v>13.486102603738949</c:v>
                </c:pt>
                <c:pt idx="2">
                  <c:v>13.398251020194623</c:v>
                </c:pt>
                <c:pt idx="3">
                  <c:v>13.065052579543412</c:v>
                </c:pt>
                <c:pt idx="4">
                  <c:v>12.967171032625222</c:v>
                </c:pt>
                <c:pt idx="5">
                  <c:v>13.039862844940867</c:v>
                </c:pt>
                <c:pt idx="6">
                  <c:v>12.756052843290851</c:v>
                </c:pt>
                <c:pt idx="7">
                  <c:v>13.01439960797682</c:v>
                </c:pt>
                <c:pt idx="8">
                  <c:v>12.959615872270486</c:v>
                </c:pt>
                <c:pt idx="9">
                  <c:v>13.262784275503574</c:v>
                </c:pt>
                <c:pt idx="10">
                  <c:v>13.597995348035834</c:v>
                </c:pt>
                <c:pt idx="11">
                  <c:v>13.507400988976091</c:v>
                </c:pt>
                <c:pt idx="12">
                  <c:v>13.670586693460313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14808"/>
        <c:axId val="894415200"/>
      </c:lineChart>
      <c:catAx>
        <c:axId val="89441480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15200"/>
        <c:crosses val="autoZero"/>
        <c:auto val="0"/>
        <c:lblAlgn val="ctr"/>
        <c:lblOffset val="100"/>
        <c:noMultiLvlLbl val="0"/>
      </c:catAx>
      <c:valAx>
        <c:axId val="894415200"/>
        <c:scaling>
          <c:orientation val="minMax"/>
          <c:max val="14"/>
          <c:min val="1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94414808"/>
        <c:crosses val="autoZero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BORNES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vtes'!$K$20</c:f>
              <c:strCache>
                <c:ptCount val="1"/>
                <c:pt idx="0">
                  <c:v>CVTF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vtes'!$K$21:$K$33</c:f>
              <c:numCache>
                <c:formatCode>0%</c:formatCode>
                <c:ptCount val="13"/>
                <c:pt idx="0">
                  <c:v>0.45568198774602214</c:v>
                </c:pt>
                <c:pt idx="1">
                  <c:v>0.47004326255197454</c:v>
                </c:pt>
                <c:pt idx="2">
                  <c:v>0.50541492769218799</c:v>
                </c:pt>
                <c:pt idx="3">
                  <c:v>0.49509620859024256</c:v>
                </c:pt>
                <c:pt idx="4">
                  <c:v>0.4776502081442689</c:v>
                </c:pt>
                <c:pt idx="5">
                  <c:v>0.4779334609529175</c:v>
                </c:pt>
                <c:pt idx="6">
                  <c:v>0.45249766346025866</c:v>
                </c:pt>
                <c:pt idx="7">
                  <c:v>0.42693267386195677</c:v>
                </c:pt>
                <c:pt idx="8">
                  <c:v>0.44812172855187293</c:v>
                </c:pt>
                <c:pt idx="9">
                  <c:v>0.50044163839037847</c:v>
                </c:pt>
                <c:pt idx="10">
                  <c:v>0.48326473652253099</c:v>
                </c:pt>
                <c:pt idx="11">
                  <c:v>0.47800358866201037</c:v>
                </c:pt>
                <c:pt idx="12">
                  <c:v>0.45531452492066576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2"/>
              <c:layout>
                <c:manualLayout>
                  <c:x val="-2.1836930027182622E-2"/>
                  <c:y val="-4.99311812827520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15984"/>
        <c:axId val="894416376"/>
      </c:lineChart>
      <c:catAx>
        <c:axId val="89441598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16376"/>
        <c:crosses val="autoZero"/>
        <c:auto val="0"/>
        <c:lblAlgn val="ctr"/>
        <c:lblOffset val="100"/>
        <c:noMultiLvlLbl val="0"/>
      </c:catAx>
      <c:valAx>
        <c:axId val="894416376"/>
        <c:scaling>
          <c:orientation val="minMax"/>
          <c:min val="0.34000000000000008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944159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vtes'!$AE$20</c:f>
              <c:strCache>
                <c:ptCount val="1"/>
                <c:pt idx="0">
                  <c:v>CVTF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vtes'!$AE$21:$AE$33</c:f>
              <c:numCache>
                <c:formatCode>0%</c:formatCode>
                <c:ptCount val="13"/>
                <c:pt idx="0">
                  <c:v>0.55431794327690298</c:v>
                </c:pt>
                <c:pt idx="1">
                  <c:v>0.5643980068746236</c:v>
                </c:pt>
                <c:pt idx="2">
                  <c:v>0.54955159481459759</c:v>
                </c:pt>
                <c:pt idx="3">
                  <c:v>0.53825101678520437</c:v>
                </c:pt>
                <c:pt idx="4">
                  <c:v>0.5366275334355588</c:v>
                </c:pt>
                <c:pt idx="5">
                  <c:v>0.53825640547999321</c:v>
                </c:pt>
                <c:pt idx="6">
                  <c:v>0.52916875322818169</c:v>
                </c:pt>
                <c:pt idx="7">
                  <c:v>0.52387980132305356</c:v>
                </c:pt>
                <c:pt idx="8">
                  <c:v>0.54755842758882123</c:v>
                </c:pt>
                <c:pt idx="9">
                  <c:v>0.5436152842980434</c:v>
                </c:pt>
                <c:pt idx="10">
                  <c:v>0.53976028260990805</c:v>
                </c:pt>
                <c:pt idx="11">
                  <c:v>0.5441278477151521</c:v>
                </c:pt>
                <c:pt idx="12">
                  <c:v>0.55514992383891082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17160"/>
        <c:axId val="894417552"/>
      </c:lineChart>
      <c:catAx>
        <c:axId val="89441716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17552"/>
        <c:crosses val="autoZero"/>
        <c:auto val="0"/>
        <c:lblAlgn val="ctr"/>
        <c:lblOffset val="100"/>
        <c:noMultiLvlLbl val="0"/>
      </c:catAx>
      <c:valAx>
        <c:axId val="894417552"/>
        <c:scaling>
          <c:orientation val="minMax"/>
          <c:min val="0.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94417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vtes'!$AE$4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vtes'!$AE$5:$AE$17</c:f>
              <c:numCache>
                <c:formatCode>0.0%</c:formatCode>
                <c:ptCount val="13"/>
                <c:pt idx="0">
                  <c:v>-1.7102654798460762E-3</c:v>
                </c:pt>
                <c:pt idx="1">
                  <c:v>1.8972551194201291E-2</c:v>
                </c:pt>
                <c:pt idx="2">
                  <c:v>9.0387251542152162E-3</c:v>
                </c:pt>
                <c:pt idx="3">
                  <c:v>-5.7311137758340971E-2</c:v>
                </c:pt>
                <c:pt idx="4">
                  <c:v>2.2310490756552084E-2</c:v>
                </c:pt>
                <c:pt idx="5">
                  <c:v>-2.0228340247540028E-2</c:v>
                </c:pt>
                <c:pt idx="6">
                  <c:v>-8.2854298468158907E-2</c:v>
                </c:pt>
                <c:pt idx="7">
                  <c:v>2.8059315692810012E-2</c:v>
                </c:pt>
                <c:pt idx="8">
                  <c:v>7.839388145315488E-3</c:v>
                </c:pt>
                <c:pt idx="9">
                  <c:v>-3.0122943208409168E-2</c:v>
                </c:pt>
                <c:pt idx="10">
                  <c:v>-4.8117009449694277E-2</c:v>
                </c:pt>
                <c:pt idx="11">
                  <c:v>-5.7394156231365533E-2</c:v>
                </c:pt>
                <c:pt idx="12">
                  <c:v>9.6561928123661562E-3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18336"/>
        <c:axId val="894418728"/>
      </c:lineChart>
      <c:catAx>
        <c:axId val="89441833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894418728"/>
        <c:crosses val="autoZero"/>
        <c:auto val="0"/>
        <c:lblAlgn val="ctr"/>
        <c:lblOffset val="100"/>
        <c:noMultiLvlLbl val="0"/>
      </c:catAx>
      <c:valAx>
        <c:axId val="894418728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94418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vtes'!$K$4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vtes'!$K$5:$K$17</c:f>
              <c:numCache>
                <c:formatCode>0.00</c:formatCode>
                <c:ptCount val="13"/>
                <c:pt idx="0">
                  <c:v>12.271666082622747</c:v>
                </c:pt>
                <c:pt idx="1">
                  <c:v>11.899020834952967</c:v>
                </c:pt>
                <c:pt idx="2">
                  <c:v>11.956854595627256</c:v>
                </c:pt>
                <c:pt idx="3">
                  <c:v>11.622600920348685</c:v>
                </c:pt>
                <c:pt idx="4">
                  <c:v>11.666959947710518</c:v>
                </c:pt>
                <c:pt idx="5">
                  <c:v>11.81215278020786</c:v>
                </c:pt>
                <c:pt idx="6">
                  <c:v>11.572110368010085</c:v>
                </c:pt>
                <c:pt idx="7">
                  <c:v>11.713109140834357</c:v>
                </c:pt>
                <c:pt idx="8">
                  <c:v>11.883295010434452</c:v>
                </c:pt>
                <c:pt idx="9">
                  <c:v>11.769776348039217</c:v>
                </c:pt>
                <c:pt idx="10">
                  <c:v>12.28459104346874</c:v>
                </c:pt>
                <c:pt idx="11">
                  <c:v>12.019726791080181</c:v>
                </c:pt>
                <c:pt idx="12">
                  <c:v>12.317631792063553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19512"/>
        <c:axId val="894419904"/>
      </c:lineChart>
      <c:catAx>
        <c:axId val="89441951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19904"/>
        <c:crosses val="autoZero"/>
        <c:auto val="0"/>
        <c:lblAlgn val="ctr"/>
        <c:lblOffset val="100"/>
        <c:noMultiLvlLbl val="0"/>
      </c:catAx>
      <c:valAx>
        <c:axId val="894419904"/>
        <c:scaling>
          <c:orientation val="minMax"/>
          <c:min val="10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94419512"/>
        <c:crosses val="autoZero"/>
        <c:crossBetween val="between"/>
        <c:majorUnit val="0.2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BORNES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vtes'!$L$20</c:f>
              <c:strCache>
                <c:ptCount val="1"/>
                <c:pt idx="0">
                  <c:v>ESEDA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vtes'!$L$21:$L$33</c:f>
              <c:numCache>
                <c:formatCode>0%</c:formatCode>
                <c:ptCount val="13"/>
                <c:pt idx="0">
                  <c:v>0.29794128020421518</c:v>
                </c:pt>
                <c:pt idx="1">
                  <c:v>0.31827153753571652</c:v>
                </c:pt>
                <c:pt idx="2">
                  <c:v>0.32442456489825372</c:v>
                </c:pt>
                <c:pt idx="3">
                  <c:v>0.31825859674029644</c:v>
                </c:pt>
                <c:pt idx="4">
                  <c:v>0.32025306925926922</c:v>
                </c:pt>
                <c:pt idx="5">
                  <c:v>0.32700038617163535</c:v>
                </c:pt>
                <c:pt idx="6">
                  <c:v>0.33717950464473218</c:v>
                </c:pt>
                <c:pt idx="7">
                  <c:v>0.31809503511176601</c:v>
                </c:pt>
                <c:pt idx="8">
                  <c:v>0.30044746077210233</c:v>
                </c:pt>
                <c:pt idx="9">
                  <c:v>0.3412117749251814</c:v>
                </c:pt>
                <c:pt idx="10">
                  <c:v>0.35201819682896629</c:v>
                </c:pt>
                <c:pt idx="11">
                  <c:v>0.34628118041025147</c:v>
                </c:pt>
                <c:pt idx="12">
                  <c:v>0.35040398172769227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20688"/>
        <c:axId val="894421080"/>
      </c:lineChart>
      <c:catAx>
        <c:axId val="89442068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21080"/>
        <c:crosses val="autoZero"/>
        <c:auto val="0"/>
        <c:lblAlgn val="ctr"/>
        <c:lblOffset val="100"/>
        <c:noMultiLvlLbl val="0"/>
      </c:catAx>
      <c:valAx>
        <c:axId val="894421080"/>
        <c:scaling>
          <c:orientation val="minMax"/>
          <c:min val="0.13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94420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vtes'!$AF$20</c:f>
              <c:strCache>
                <c:ptCount val="1"/>
                <c:pt idx="0">
                  <c:v>ESEDA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vtes'!$AF$21:$AF$33</c:f>
              <c:numCache>
                <c:formatCode>0%</c:formatCode>
                <c:ptCount val="13"/>
                <c:pt idx="0">
                  <c:v>0.42904302348157014</c:v>
                </c:pt>
                <c:pt idx="1">
                  <c:v>0.4487351317171881</c:v>
                </c:pt>
                <c:pt idx="2">
                  <c:v>0.44594490888326332</c:v>
                </c:pt>
                <c:pt idx="3">
                  <c:v>0.43039167706281534</c:v>
                </c:pt>
                <c:pt idx="4">
                  <c:v>0.43308857904518622</c:v>
                </c:pt>
                <c:pt idx="5">
                  <c:v>0.44124756287990036</c:v>
                </c:pt>
                <c:pt idx="6">
                  <c:v>0.42900233098459745</c:v>
                </c:pt>
                <c:pt idx="7">
                  <c:v>0.44606013884332629</c:v>
                </c:pt>
                <c:pt idx="8">
                  <c:v>0.43783701444452539</c:v>
                </c:pt>
                <c:pt idx="9">
                  <c:v>0.44593566481149127</c:v>
                </c:pt>
                <c:pt idx="10">
                  <c:v>0.44264102507404407</c:v>
                </c:pt>
                <c:pt idx="11">
                  <c:v>0.44257042498693905</c:v>
                </c:pt>
                <c:pt idx="12">
                  <c:v>0.4429682599845145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21864"/>
        <c:axId val="894422256"/>
      </c:lineChart>
      <c:catAx>
        <c:axId val="89442186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22256"/>
        <c:crosses val="autoZero"/>
        <c:auto val="0"/>
        <c:lblAlgn val="ctr"/>
        <c:lblOffset val="100"/>
        <c:noMultiLvlLbl val="0"/>
      </c:catAx>
      <c:valAx>
        <c:axId val="894422256"/>
        <c:scaling>
          <c:orientation val="minMax"/>
          <c:min val="0.39000000000000007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94421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vtes'!$AF$4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vtes'!$AF$5:$AF$17</c:f>
              <c:numCache>
                <c:formatCode>0.0%</c:formatCode>
                <c:ptCount val="13"/>
                <c:pt idx="0">
                  <c:v>-1.5132342085837814E-2</c:v>
                </c:pt>
                <c:pt idx="1">
                  <c:v>-7.6341724965531321E-2</c:v>
                </c:pt>
                <c:pt idx="2">
                  <c:v>-7.6901767410936892E-2</c:v>
                </c:pt>
                <c:pt idx="3">
                  <c:v>-8.7937816070425168E-2</c:v>
                </c:pt>
                <c:pt idx="4">
                  <c:v>-3.0871610127088962E-2</c:v>
                </c:pt>
                <c:pt idx="5">
                  <c:v>-8.3333333333333332E-3</c:v>
                </c:pt>
                <c:pt idx="6">
                  <c:v>-3.5029868578255678E-2</c:v>
                </c:pt>
                <c:pt idx="7">
                  <c:v>5.108220810166799E-2</c:v>
                </c:pt>
                <c:pt idx="8">
                  <c:v>2.0431392635592738E-2</c:v>
                </c:pt>
                <c:pt idx="9">
                  <c:v>-2.663724081297475E-2</c:v>
                </c:pt>
                <c:pt idx="10">
                  <c:v>-1.5108822386319472E-2</c:v>
                </c:pt>
                <c:pt idx="11">
                  <c:v>-7.3513967653854231E-3</c:v>
                </c:pt>
                <c:pt idx="12">
                  <c:v>9.1546656673269448E-3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23040"/>
        <c:axId val="894423432"/>
      </c:lineChart>
      <c:catAx>
        <c:axId val="89442304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894423432"/>
        <c:crosses val="autoZero"/>
        <c:auto val="0"/>
        <c:lblAlgn val="ctr"/>
        <c:lblOffset val="100"/>
        <c:noMultiLvlLbl val="0"/>
      </c:catAx>
      <c:valAx>
        <c:axId val="894423432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94423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vtes'!$L$4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vtes'!$L$5:$L$17</c:f>
              <c:numCache>
                <c:formatCode>0.00</c:formatCode>
                <c:ptCount val="13"/>
                <c:pt idx="0">
                  <c:v>12.303760372610954</c:v>
                </c:pt>
                <c:pt idx="1">
                  <c:v>12.00971417514374</c:v>
                </c:pt>
                <c:pt idx="2">
                  <c:v>11.887917892083308</c:v>
                </c:pt>
                <c:pt idx="3">
                  <c:v>11.62449892186056</c:v>
                </c:pt>
                <c:pt idx="4">
                  <c:v>11.479800196189787</c:v>
                </c:pt>
                <c:pt idx="5">
                  <c:v>11.898884824518042</c:v>
                </c:pt>
                <c:pt idx="6">
                  <c:v>11.587464837559429</c:v>
                </c:pt>
                <c:pt idx="7">
                  <c:v>11.601202474850046</c:v>
                </c:pt>
                <c:pt idx="8">
                  <c:v>11.694335750139432</c:v>
                </c:pt>
                <c:pt idx="9">
                  <c:v>11.710730819931452</c:v>
                </c:pt>
                <c:pt idx="10">
                  <c:v>12.313670399052926</c:v>
                </c:pt>
                <c:pt idx="11">
                  <c:v>12.079607490478208</c:v>
                </c:pt>
                <c:pt idx="12">
                  <c:v>12.294582493368701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24216"/>
        <c:axId val="894424608"/>
      </c:lineChart>
      <c:catAx>
        <c:axId val="89442421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24608"/>
        <c:crosses val="autoZero"/>
        <c:auto val="0"/>
        <c:lblAlgn val="ctr"/>
        <c:lblOffset val="100"/>
        <c:noMultiLvlLbl val="0"/>
      </c:catAx>
      <c:valAx>
        <c:axId val="894424608"/>
        <c:scaling>
          <c:orientation val="minMax"/>
          <c:min val="10.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94424216"/>
        <c:crosses val="autoZero"/>
        <c:crossBetween val="between"/>
        <c:majorUnit val="0.2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BORNES</a:t>
            </a:r>
          </a:p>
        </c:rich>
      </c:tx>
      <c:layout>
        <c:manualLayout>
          <c:xMode val="edge"/>
          <c:yMode val="edge"/>
          <c:x val="0.34462958259249882"/>
          <c:y val="3.579418344519015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vtes'!$M$20</c:f>
              <c:strCache>
                <c:ptCount val="1"/>
                <c:pt idx="0">
                  <c:v>GB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vtes'!$M$21:$M$33</c:f>
              <c:numCache>
                <c:formatCode>0%</c:formatCode>
                <c:ptCount val="13"/>
                <c:pt idx="0">
                  <c:v>0.40088294195423307</c:v>
                </c:pt>
                <c:pt idx="1">
                  <c:v>0.38137865264587817</c:v>
                </c:pt>
                <c:pt idx="2">
                  <c:v>0.38053967455494198</c:v>
                </c:pt>
                <c:pt idx="3">
                  <c:v>0.38654452380915716</c:v>
                </c:pt>
                <c:pt idx="4">
                  <c:v>0.41933440522035925</c:v>
                </c:pt>
                <c:pt idx="5">
                  <c:v>0.41919264715899834</c:v>
                </c:pt>
                <c:pt idx="6">
                  <c:v>0.41183703101010727</c:v>
                </c:pt>
                <c:pt idx="7">
                  <c:v>0.40913728344358818</c:v>
                </c:pt>
                <c:pt idx="8">
                  <c:v>0.42291487297885244</c:v>
                </c:pt>
                <c:pt idx="9">
                  <c:v>0.39680379451922249</c:v>
                </c:pt>
                <c:pt idx="10">
                  <c:v>0.4324869206906698</c:v>
                </c:pt>
                <c:pt idx="11">
                  <c:v>0.40656079840733045</c:v>
                </c:pt>
                <c:pt idx="12">
                  <c:v>0.44087202699648531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25392"/>
        <c:axId val="894425784"/>
      </c:lineChart>
      <c:catAx>
        <c:axId val="89442539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25784"/>
        <c:crosses val="autoZero"/>
        <c:auto val="0"/>
        <c:lblAlgn val="ctr"/>
        <c:lblOffset val="100"/>
        <c:noMultiLvlLbl val="0"/>
      </c:catAx>
      <c:valAx>
        <c:axId val="894425784"/>
        <c:scaling>
          <c:orientation val="minMax"/>
          <c:min val="0.3000000000000000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944253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MC</a:t>
            </a:r>
            <a:r>
              <a:rPr lang="en-US" baseline="0"/>
              <a:t> CAFE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vtes'!$AG$52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vtes'!$AG$53:$AG$65</c:f>
              <c:numCache>
                <c:formatCode>0.00%</c:formatCode>
                <c:ptCount val="13"/>
                <c:pt idx="0">
                  <c:v>3.6163745309908638E-2</c:v>
                </c:pt>
                <c:pt idx="1">
                  <c:v>4.1058349757984704E-2</c:v>
                </c:pt>
                <c:pt idx="2">
                  <c:v>3.7718974677652013E-2</c:v>
                </c:pt>
                <c:pt idx="3">
                  <c:v>4.107275801428513E-2</c:v>
                </c:pt>
                <c:pt idx="4">
                  <c:v>3.6883442859084153E-2</c:v>
                </c:pt>
                <c:pt idx="5">
                  <c:v>3.8068079368047278E-2</c:v>
                </c:pt>
                <c:pt idx="6">
                  <c:v>2.7953721883244041E-2</c:v>
                </c:pt>
                <c:pt idx="7">
                  <c:v>1.9113684113796398E-2</c:v>
                </c:pt>
                <c:pt idx="8">
                  <c:v>3.1098677268563045E-2</c:v>
                </c:pt>
                <c:pt idx="9">
                  <c:v>4.347665349145044E-2</c:v>
                </c:pt>
                <c:pt idx="10">
                  <c:v>4.1935051811729206E-2</c:v>
                </c:pt>
                <c:pt idx="11">
                  <c:v>4.3310766582339365E-2</c:v>
                </c:pt>
                <c:pt idx="12">
                  <c:v>4.4651018684866671E-2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26568"/>
        <c:axId val="894426960"/>
      </c:lineChart>
      <c:catAx>
        <c:axId val="89442656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26960"/>
        <c:crosses val="autoZero"/>
        <c:auto val="0"/>
        <c:lblAlgn val="ctr"/>
        <c:lblOffset val="100"/>
        <c:noMultiLvlLbl val="0"/>
      </c:catAx>
      <c:valAx>
        <c:axId val="894426960"/>
        <c:scaling>
          <c:orientation val="minMax"/>
          <c:min val="2.0000000000000011E-2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894426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vtes'!$AG$4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vtes'!$AG$5:$AG$17</c:f>
              <c:numCache>
                <c:formatCode>0.0%</c:formatCode>
                <c:ptCount val="13"/>
                <c:pt idx="0">
                  <c:v>0.20914648483423465</c:v>
                </c:pt>
                <c:pt idx="1">
                  <c:v>0.17947210018334658</c:v>
                </c:pt>
                <c:pt idx="2">
                  <c:v>0.34069925173937776</c:v>
                </c:pt>
                <c:pt idx="3">
                  <c:v>8.2930666367007536E-2</c:v>
                </c:pt>
                <c:pt idx="4">
                  <c:v>-0.11574488238699153</c:v>
                </c:pt>
                <c:pt idx="5">
                  <c:v>-0.12322502328995286</c:v>
                </c:pt>
                <c:pt idx="6">
                  <c:v>-6.3069452779747945E-2</c:v>
                </c:pt>
                <c:pt idx="7">
                  <c:v>5.3030772088415577E-2</c:v>
                </c:pt>
                <c:pt idx="8">
                  <c:v>1.918675104348997E-3</c:v>
                </c:pt>
                <c:pt idx="9">
                  <c:v>0.10093346721707762</c:v>
                </c:pt>
                <c:pt idx="10">
                  <c:v>-4.3670036437357881E-2</c:v>
                </c:pt>
                <c:pt idx="11">
                  <c:v>-0.16144108452753103</c:v>
                </c:pt>
                <c:pt idx="12">
                  <c:v>-7.4137092853670391E-3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27744"/>
        <c:axId val="894428136"/>
      </c:lineChart>
      <c:catAx>
        <c:axId val="8944277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894428136"/>
        <c:crosses val="autoZero"/>
        <c:auto val="0"/>
        <c:lblAlgn val="ctr"/>
        <c:lblOffset val="100"/>
        <c:noMultiLvlLbl val="0"/>
      </c:catAx>
      <c:valAx>
        <c:axId val="89442813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94427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vtes'!$M$4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vtes'!$M$5:$M$17</c:f>
              <c:numCache>
                <c:formatCode>0.00</c:formatCode>
                <c:ptCount val="13"/>
                <c:pt idx="0">
                  <c:v>10.113676470588237</c:v>
                </c:pt>
                <c:pt idx="1">
                  <c:v>9.4079123038568699</c:v>
                </c:pt>
                <c:pt idx="2">
                  <c:v>9.6471950781683464</c:v>
                </c:pt>
                <c:pt idx="3">
                  <c:v>9.1335709591504965</c:v>
                </c:pt>
                <c:pt idx="4">
                  <c:v>9.6630782277501712</c:v>
                </c:pt>
                <c:pt idx="5">
                  <c:v>9.6604771717431888</c:v>
                </c:pt>
                <c:pt idx="6">
                  <c:v>9.34179118383509</c:v>
                </c:pt>
                <c:pt idx="7">
                  <c:v>9.9623939438483031</c:v>
                </c:pt>
                <c:pt idx="8">
                  <c:v>10.476516714261717</c:v>
                </c:pt>
                <c:pt idx="9">
                  <c:v>9.3109195014018855</c:v>
                </c:pt>
                <c:pt idx="10">
                  <c:v>10.095422121637494</c:v>
                </c:pt>
                <c:pt idx="11">
                  <c:v>9.6500771416971176</c:v>
                </c:pt>
                <c:pt idx="12">
                  <c:v>10.136101138729032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28920"/>
        <c:axId val="894429312"/>
      </c:lineChart>
      <c:catAx>
        <c:axId val="8944289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29312"/>
        <c:crosses val="autoZero"/>
        <c:auto val="0"/>
        <c:lblAlgn val="ctr"/>
        <c:lblOffset val="100"/>
        <c:noMultiLvlLbl val="0"/>
      </c:catAx>
      <c:valAx>
        <c:axId val="894429312"/>
        <c:scaling>
          <c:orientation val="minMax"/>
          <c:max val="12"/>
          <c:min val="8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94428920"/>
        <c:crosses val="autoZero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BORNES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vtes'!$N$20</c:f>
              <c:strCache>
                <c:ptCount val="1"/>
                <c:pt idx="0">
                  <c:v>CERCY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vtes'!$N$21:$N$33</c:f>
              <c:numCache>
                <c:formatCode>0%</c:formatCode>
                <c:ptCount val="13"/>
                <c:pt idx="0">
                  <c:v>0.37005578684956253</c:v>
                </c:pt>
                <c:pt idx="1">
                  <c:v>0.37717329001007444</c:v>
                </c:pt>
                <c:pt idx="2">
                  <c:v>0.4406070527044964</c:v>
                </c:pt>
                <c:pt idx="3">
                  <c:v>0.47797590833629311</c:v>
                </c:pt>
                <c:pt idx="4">
                  <c:v>0.44499790097705438</c:v>
                </c:pt>
                <c:pt idx="5">
                  <c:v>0.41024504793338046</c:v>
                </c:pt>
                <c:pt idx="6">
                  <c:v>0.38312934009943711</c:v>
                </c:pt>
                <c:pt idx="7">
                  <c:v>0.41166571550017839</c:v>
                </c:pt>
                <c:pt idx="8">
                  <c:v>0.37960663189931365</c:v>
                </c:pt>
                <c:pt idx="9">
                  <c:v>0.37429975499874391</c:v>
                </c:pt>
                <c:pt idx="10">
                  <c:v>0.39350672424447591</c:v>
                </c:pt>
                <c:pt idx="11">
                  <c:v>0.39000538706014831</c:v>
                </c:pt>
                <c:pt idx="12">
                  <c:v>0.37682492086920505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30096"/>
        <c:axId val="894430488"/>
      </c:lineChart>
      <c:catAx>
        <c:axId val="8944300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30488"/>
        <c:crosses val="autoZero"/>
        <c:auto val="0"/>
        <c:lblAlgn val="ctr"/>
        <c:lblOffset val="100"/>
        <c:noMultiLvlLbl val="0"/>
      </c:catAx>
      <c:valAx>
        <c:axId val="894430488"/>
        <c:scaling>
          <c:orientation val="minMax"/>
          <c:min val="0.23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94430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vtes'!$AH$20</c:f>
              <c:strCache>
                <c:ptCount val="1"/>
                <c:pt idx="0">
                  <c:v>CERCY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vtes'!$AH$21:$AH$33</c:f>
              <c:numCache>
                <c:formatCode>0%</c:formatCode>
                <c:ptCount val="13"/>
                <c:pt idx="0">
                  <c:v>0.2294490321510301</c:v>
                </c:pt>
                <c:pt idx="1">
                  <c:v>0.20905229459560049</c:v>
                </c:pt>
                <c:pt idx="2">
                  <c:v>0.2207207240047856</c:v>
                </c:pt>
                <c:pt idx="3">
                  <c:v>0.22127567375396853</c:v>
                </c:pt>
                <c:pt idx="4">
                  <c:v>0.19879011560131182</c:v>
                </c:pt>
                <c:pt idx="5">
                  <c:v>0.18421600476725755</c:v>
                </c:pt>
                <c:pt idx="6">
                  <c:v>0.20217039294530095</c:v>
                </c:pt>
                <c:pt idx="7">
                  <c:v>0.16790435863449671</c:v>
                </c:pt>
                <c:pt idx="8">
                  <c:v>0.16948353149133202</c:v>
                </c:pt>
                <c:pt idx="9">
                  <c:v>0.22346858349827367</c:v>
                </c:pt>
                <c:pt idx="10">
                  <c:v>0.20796873008277209</c:v>
                </c:pt>
                <c:pt idx="11">
                  <c:v>0.22542421793311826</c:v>
                </c:pt>
                <c:pt idx="12">
                  <c:v>0.22101723766361447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31272"/>
        <c:axId val="894431664"/>
      </c:lineChart>
      <c:catAx>
        <c:axId val="8944312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31664"/>
        <c:crosses val="autoZero"/>
        <c:auto val="0"/>
        <c:lblAlgn val="ctr"/>
        <c:lblOffset val="100"/>
        <c:noMultiLvlLbl val="0"/>
      </c:catAx>
      <c:valAx>
        <c:axId val="894431664"/>
        <c:scaling>
          <c:orientation val="minMax"/>
          <c:min val="0.1500000000000002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94431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vtes'!$AH$4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vtes'!$AH$5:$AH$17</c:f>
              <c:numCache>
                <c:formatCode>0.0%</c:formatCode>
                <c:ptCount val="13"/>
                <c:pt idx="0">
                  <c:v>-9.864675688287447E-2</c:v>
                </c:pt>
                <c:pt idx="1">
                  <c:v>-0.12361279870392872</c:v>
                </c:pt>
                <c:pt idx="2">
                  <c:v>-2.1250129573960816E-3</c:v>
                </c:pt>
                <c:pt idx="3">
                  <c:v>-9.3895053269086245E-2</c:v>
                </c:pt>
                <c:pt idx="4">
                  <c:v>8.1089556919492854E-3</c:v>
                </c:pt>
                <c:pt idx="5">
                  <c:v>3.8935574229691877E-2</c:v>
                </c:pt>
                <c:pt idx="6">
                  <c:v>-4.1182373108119411E-2</c:v>
                </c:pt>
                <c:pt idx="7">
                  <c:v>4.1218360554222462E-2</c:v>
                </c:pt>
                <c:pt idx="8">
                  <c:v>0.16714285714285715</c:v>
                </c:pt>
                <c:pt idx="9">
                  <c:v>0.10825273700230743</c:v>
                </c:pt>
                <c:pt idx="10">
                  <c:v>4.2471920331044521E-2</c:v>
                </c:pt>
                <c:pt idx="11">
                  <c:v>9.677100819591191E-3</c:v>
                </c:pt>
                <c:pt idx="12">
                  <c:v>4.1209360115966036E-2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32448"/>
        <c:axId val="894432840"/>
      </c:lineChart>
      <c:catAx>
        <c:axId val="8944324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894432840"/>
        <c:crosses val="autoZero"/>
        <c:auto val="0"/>
        <c:lblAlgn val="ctr"/>
        <c:lblOffset val="100"/>
        <c:noMultiLvlLbl val="0"/>
      </c:catAx>
      <c:valAx>
        <c:axId val="89443284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894432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vtes'!$N$4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vtes'!$N$5:$N$17</c:f>
              <c:numCache>
                <c:formatCode>0.00</c:formatCode>
                <c:ptCount val="13"/>
                <c:pt idx="0">
                  <c:v>10.091778318492443</c:v>
                </c:pt>
                <c:pt idx="1">
                  <c:v>10.042928181902209</c:v>
                </c:pt>
                <c:pt idx="2">
                  <c:v>9.9738980938035624</c:v>
                </c:pt>
                <c:pt idx="3">
                  <c:v>9.6171161633409774</c:v>
                </c:pt>
                <c:pt idx="4">
                  <c:v>9.6913776553195277</c:v>
                </c:pt>
                <c:pt idx="5">
                  <c:v>9.8858946706210133</c:v>
                </c:pt>
                <c:pt idx="6">
                  <c:v>9.3641568918152878</c:v>
                </c:pt>
                <c:pt idx="7">
                  <c:v>9.8766297438947319</c:v>
                </c:pt>
                <c:pt idx="8">
                  <c:v>10.047625050999592</c:v>
                </c:pt>
                <c:pt idx="9">
                  <c:v>9.705383184194206</c:v>
                </c:pt>
                <c:pt idx="10">
                  <c:v>10.437142857142858</c:v>
                </c:pt>
                <c:pt idx="11">
                  <c:v>10.23304009779951</c:v>
                </c:pt>
                <c:pt idx="12">
                  <c:v>10.368350238663485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33624"/>
        <c:axId val="894434016"/>
      </c:lineChart>
      <c:catAx>
        <c:axId val="8944336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94434016"/>
        <c:crosses val="autoZero"/>
        <c:auto val="0"/>
        <c:lblAlgn val="ctr"/>
        <c:lblOffset val="100"/>
        <c:noMultiLvlLbl val="0"/>
      </c:catAx>
      <c:valAx>
        <c:axId val="894434016"/>
        <c:scaling>
          <c:orientation val="minMax"/>
          <c:max val="12"/>
          <c:min val="8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894433624"/>
        <c:crosses val="autoZero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BORNES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vtes'!$O$20</c:f>
              <c:strCache>
                <c:ptCount val="1"/>
                <c:pt idx="0">
                  <c:v>CVP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vtes'!$O$21:$O$33</c:f>
              <c:numCache>
                <c:formatCode>0%</c:formatCode>
                <c:ptCount val="13"/>
                <c:pt idx="0">
                  <c:v>0.4967142311107095</c:v>
                </c:pt>
                <c:pt idx="1">
                  <c:v>0.52538727453493916</c:v>
                </c:pt>
                <c:pt idx="2">
                  <c:v>0.5476554060239861</c:v>
                </c:pt>
                <c:pt idx="3">
                  <c:v>0.53724871121720219</c:v>
                </c:pt>
                <c:pt idx="4">
                  <c:v>0.54340155501688348</c:v>
                </c:pt>
                <c:pt idx="5">
                  <c:v>0.56807145104721435</c:v>
                </c:pt>
                <c:pt idx="6">
                  <c:v>0.54705236121927225</c:v>
                </c:pt>
                <c:pt idx="7">
                  <c:v>0.54478948186889975</c:v>
                </c:pt>
                <c:pt idx="8">
                  <c:v>0.60186365541393472</c:v>
                </c:pt>
                <c:pt idx="9">
                  <c:v>0.59330067104713502</c:v>
                </c:pt>
                <c:pt idx="10">
                  <c:v>0.60396714373348293</c:v>
                </c:pt>
                <c:pt idx="11">
                  <c:v>0.58932828962629247</c:v>
                </c:pt>
                <c:pt idx="12">
                  <c:v>0.56345504763324195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434800"/>
        <c:axId val="1316216208"/>
      </c:lineChart>
      <c:catAx>
        <c:axId val="8944348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16216208"/>
        <c:crosses val="autoZero"/>
        <c:auto val="0"/>
        <c:lblAlgn val="ctr"/>
        <c:lblOffset val="100"/>
        <c:noMultiLvlLbl val="0"/>
      </c:catAx>
      <c:valAx>
        <c:axId val="1316216208"/>
        <c:scaling>
          <c:orientation val="minMax"/>
          <c:min val="0.34000000000000008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894434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vtes'!$AI$20</c:f>
              <c:strCache>
                <c:ptCount val="1"/>
                <c:pt idx="0">
                  <c:v>CVP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vtes'!$AI$21:$AI$33</c:f>
              <c:numCache>
                <c:formatCode>0%</c:formatCode>
                <c:ptCount val="13"/>
                <c:pt idx="0">
                  <c:v>0.46974968908925357</c:v>
                </c:pt>
                <c:pt idx="1">
                  <c:v>0.49092840698231782</c:v>
                </c:pt>
                <c:pt idx="2">
                  <c:v>0.46129804030762867</c:v>
                </c:pt>
                <c:pt idx="3">
                  <c:v>0.47077382417224839</c:v>
                </c:pt>
                <c:pt idx="4">
                  <c:v>0.44956070187196184</c:v>
                </c:pt>
                <c:pt idx="5">
                  <c:v>0.45677350841326653</c:v>
                </c:pt>
                <c:pt idx="6">
                  <c:v>0.46177115009252018</c:v>
                </c:pt>
                <c:pt idx="7">
                  <c:v>0.44146878959637742</c:v>
                </c:pt>
                <c:pt idx="8">
                  <c:v>0.43387240810035815</c:v>
                </c:pt>
                <c:pt idx="9">
                  <c:v>0.45662566330927506</c:v>
                </c:pt>
                <c:pt idx="10">
                  <c:v>0.45443875232301278</c:v>
                </c:pt>
                <c:pt idx="11">
                  <c:v>0.47329276254151037</c:v>
                </c:pt>
                <c:pt idx="12">
                  <c:v>0.47102734031722138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16992"/>
        <c:axId val="1316217384"/>
      </c:lineChart>
      <c:catAx>
        <c:axId val="131621699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16217384"/>
        <c:crosses val="autoZero"/>
        <c:auto val="0"/>
        <c:lblAlgn val="ctr"/>
        <c:lblOffset val="100"/>
        <c:noMultiLvlLbl val="0"/>
      </c:catAx>
      <c:valAx>
        <c:axId val="1316217384"/>
        <c:scaling>
          <c:orientation val="minMax"/>
          <c:min val="0.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316216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vtes'!$AI$4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vtes'!$AI$5:$AI$17</c:f>
              <c:numCache>
                <c:formatCode>0.0%</c:formatCode>
                <c:ptCount val="13"/>
                <c:pt idx="0">
                  <c:v>-1.4373558800922368E-2</c:v>
                </c:pt>
                <c:pt idx="1">
                  <c:v>-4.7609663815867259E-2</c:v>
                </c:pt>
                <c:pt idx="2">
                  <c:v>-2.0842341952780421E-2</c:v>
                </c:pt>
                <c:pt idx="3">
                  <c:v>-9.9472388322194863E-2</c:v>
                </c:pt>
                <c:pt idx="4">
                  <c:v>-8.0341354655185677E-3</c:v>
                </c:pt>
                <c:pt idx="5">
                  <c:v>-1.5240833932422718E-2</c:v>
                </c:pt>
                <c:pt idx="6">
                  <c:v>-0.10504099075527647</c:v>
                </c:pt>
                <c:pt idx="7">
                  <c:v>-1.7086730911786509E-2</c:v>
                </c:pt>
                <c:pt idx="8">
                  <c:v>-2.300043924449946E-2</c:v>
                </c:pt>
                <c:pt idx="9">
                  <c:v>-4.6941071497846917E-2</c:v>
                </c:pt>
                <c:pt idx="10">
                  <c:v>-6.3067264573991033E-2</c:v>
                </c:pt>
                <c:pt idx="11">
                  <c:v>-7.5828844548971999E-2</c:v>
                </c:pt>
                <c:pt idx="12">
                  <c:v>1.0917881930905405E-3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18168"/>
        <c:axId val="1316218560"/>
      </c:lineChart>
      <c:catAx>
        <c:axId val="131621816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316218560"/>
        <c:crosses val="autoZero"/>
        <c:auto val="0"/>
        <c:lblAlgn val="ctr"/>
        <c:lblOffset val="100"/>
        <c:noMultiLvlLbl val="0"/>
      </c:catAx>
      <c:valAx>
        <c:axId val="131621856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316218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vtes'!$O$4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vtes'!$O$5:$O$17</c:f>
              <c:numCache>
                <c:formatCode>0.00</c:formatCode>
                <c:ptCount val="13"/>
                <c:pt idx="0">
                  <c:v>14.046323013335414</c:v>
                </c:pt>
                <c:pt idx="1">
                  <c:v>13.77777239809642</c:v>
                </c:pt>
                <c:pt idx="2">
                  <c:v>13.655577636459988</c:v>
                </c:pt>
                <c:pt idx="3">
                  <c:v>13.376731505351145</c:v>
                </c:pt>
                <c:pt idx="4">
                  <c:v>13.433514047665183</c:v>
                </c:pt>
                <c:pt idx="5">
                  <c:v>13.730930062782887</c:v>
                </c:pt>
                <c:pt idx="6">
                  <c:v>13.427987448351136</c:v>
                </c:pt>
                <c:pt idx="7">
                  <c:v>13.558498812172402</c:v>
                </c:pt>
                <c:pt idx="8">
                  <c:v>13.475777169248376</c:v>
                </c:pt>
                <c:pt idx="9">
                  <c:v>13.795817153091546</c:v>
                </c:pt>
                <c:pt idx="10">
                  <c:v>14.443063521844014</c:v>
                </c:pt>
                <c:pt idx="11">
                  <c:v>14.26456183557033</c:v>
                </c:pt>
                <c:pt idx="12">
                  <c:v>14.307629118953027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19344"/>
        <c:axId val="1316219736"/>
      </c:lineChart>
      <c:dateAx>
        <c:axId val="13162193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16219736"/>
        <c:crosses val="autoZero"/>
        <c:auto val="1"/>
        <c:lblOffset val="100"/>
        <c:baseTimeUnit val="months"/>
      </c:dateAx>
      <c:valAx>
        <c:axId val="1316219736"/>
        <c:scaling>
          <c:orientation val="minMax"/>
          <c:max val="14.5"/>
          <c:min val="8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316219344"/>
        <c:crosses val="autoZero"/>
        <c:crossBetween val="between"/>
        <c:majorUnit val="1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BORNES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vtes'!$P$20</c:f>
              <c:strCache>
                <c:ptCount val="1"/>
                <c:pt idx="0">
                  <c:v>CAB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vtes'!$P$21:$P$33</c:f>
              <c:numCache>
                <c:formatCode>0%</c:formatCode>
                <c:ptCount val="13"/>
                <c:pt idx="0">
                  <c:v>0.49126298023231202</c:v>
                </c:pt>
                <c:pt idx="1">
                  <c:v>0.51461558893736725</c:v>
                </c:pt>
                <c:pt idx="2">
                  <c:v>0.51057382206456337</c:v>
                </c:pt>
                <c:pt idx="3">
                  <c:v>0.48348852740223219</c:v>
                </c:pt>
                <c:pt idx="4">
                  <c:v>0.49811752994217812</c:v>
                </c:pt>
                <c:pt idx="5">
                  <c:v>0.48635430798530488</c:v>
                </c:pt>
                <c:pt idx="6">
                  <c:v>0.48439987950030827</c:v>
                </c:pt>
                <c:pt idx="7">
                  <c:v>0.51876819066307611</c:v>
                </c:pt>
                <c:pt idx="8">
                  <c:v>0.51982479126290793</c:v>
                </c:pt>
                <c:pt idx="9">
                  <c:v>0.52585005535444473</c:v>
                </c:pt>
                <c:pt idx="10">
                  <c:v>0.54609895024371857</c:v>
                </c:pt>
                <c:pt idx="11">
                  <c:v>0.44015931898521821</c:v>
                </c:pt>
                <c:pt idx="12">
                  <c:v>0.51880435127096491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2"/>
              <c:layout>
                <c:manualLayout>
                  <c:x val="-5.6475257665962487E-3"/>
                  <c:y val="-2.751231438535936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2487804878048772E-2"/>
                      <c:h val="6.4863193470679176E-2"/>
                    </c:manualLayout>
                  </c15:layout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20520"/>
        <c:axId val="1316220912"/>
      </c:lineChart>
      <c:catAx>
        <c:axId val="13162205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16220912"/>
        <c:crosses val="autoZero"/>
        <c:auto val="0"/>
        <c:lblAlgn val="ctr"/>
        <c:lblOffset val="100"/>
        <c:noMultiLvlLbl val="0"/>
      </c:catAx>
      <c:valAx>
        <c:axId val="1316220912"/>
        <c:scaling>
          <c:orientation val="minMax"/>
          <c:min val="0.34000000000000008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316220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vtes'!$AJ$20</c:f>
              <c:strCache>
                <c:ptCount val="1"/>
                <c:pt idx="0">
                  <c:v>CAB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vtes'!$AJ$21:$AJ$33</c:f>
              <c:numCache>
                <c:formatCode>0%</c:formatCode>
                <c:ptCount val="13"/>
                <c:pt idx="0">
                  <c:v>0.5738399356106183</c:v>
                </c:pt>
                <c:pt idx="1">
                  <c:v>0.60291379664733125</c:v>
                </c:pt>
                <c:pt idx="2">
                  <c:v>0.59103716428963349</c:v>
                </c:pt>
                <c:pt idx="3">
                  <c:v>0.58250271030684975</c:v>
                </c:pt>
                <c:pt idx="4">
                  <c:v>0.5736037073758985</c:v>
                </c:pt>
                <c:pt idx="5">
                  <c:v>0.56728114223176018</c:v>
                </c:pt>
                <c:pt idx="6">
                  <c:v>0.5576954809769703</c:v>
                </c:pt>
                <c:pt idx="7">
                  <c:v>0.56526482337004957</c:v>
                </c:pt>
                <c:pt idx="8">
                  <c:v>0.57358265276218823</c:v>
                </c:pt>
                <c:pt idx="9">
                  <c:v>0.58552195408912378</c:v>
                </c:pt>
                <c:pt idx="10">
                  <c:v>0.59088232604408153</c:v>
                </c:pt>
                <c:pt idx="11">
                  <c:v>0.59637971297199255</c:v>
                </c:pt>
                <c:pt idx="12">
                  <c:v>0.59284651685191259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21696"/>
        <c:axId val="1316222088"/>
      </c:lineChart>
      <c:catAx>
        <c:axId val="13162216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16222088"/>
        <c:crosses val="autoZero"/>
        <c:auto val="0"/>
        <c:lblAlgn val="ctr"/>
        <c:lblOffset val="100"/>
        <c:noMultiLvlLbl val="0"/>
      </c:catAx>
      <c:valAx>
        <c:axId val="1316222088"/>
        <c:scaling>
          <c:orientation val="minMax"/>
          <c:min val="0.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316221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layout>
        <c:manualLayout>
          <c:xMode val="edge"/>
          <c:yMode val="edge"/>
          <c:x val="0.46748800149981601"/>
          <c:y val="2.2222222222222251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vtes'!$AJ$4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vtes'!$AJ$5:$AJ$17</c:f>
              <c:numCache>
                <c:formatCode>0.0%</c:formatCode>
                <c:ptCount val="13"/>
                <c:pt idx="0">
                  <c:v>5.5406323829250134E-2</c:v>
                </c:pt>
                <c:pt idx="1">
                  <c:v>2.8362247334076079E-2</c:v>
                </c:pt>
                <c:pt idx="2">
                  <c:v>1.5477331872346255E-2</c:v>
                </c:pt>
                <c:pt idx="3">
                  <c:v>-2.4089375072733621E-2</c:v>
                </c:pt>
                <c:pt idx="4">
                  <c:v>3.2172302545106946E-2</c:v>
                </c:pt>
                <c:pt idx="5">
                  <c:v>2.2244606732141358E-2</c:v>
                </c:pt>
                <c:pt idx="6">
                  <c:v>-5.0921117367298964E-2</c:v>
                </c:pt>
                <c:pt idx="7">
                  <c:v>6.8762222477855753E-2</c:v>
                </c:pt>
                <c:pt idx="8">
                  <c:v>5.4285804356735287E-2</c:v>
                </c:pt>
                <c:pt idx="9">
                  <c:v>1.3014453699167075E-2</c:v>
                </c:pt>
                <c:pt idx="10">
                  <c:v>-2.9331976941336046E-2</c:v>
                </c:pt>
                <c:pt idx="11">
                  <c:v>-4.1443080187964228E-2</c:v>
                </c:pt>
                <c:pt idx="12">
                  <c:v>3.5325503664407717E-2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23264"/>
        <c:axId val="1316223656"/>
      </c:lineChart>
      <c:catAx>
        <c:axId val="131622326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316223656"/>
        <c:crosses val="autoZero"/>
        <c:auto val="0"/>
        <c:lblAlgn val="ctr"/>
        <c:lblOffset val="100"/>
        <c:noMultiLvlLbl val="0"/>
      </c:catAx>
      <c:valAx>
        <c:axId val="1316223656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3162232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vtes'!$P$4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vtes'!$P$5:$P$17</c:f>
              <c:numCache>
                <c:formatCode>0.00</c:formatCode>
                <c:ptCount val="13"/>
                <c:pt idx="0">
                  <c:v>13.584518107387078</c:v>
                </c:pt>
                <c:pt idx="1">
                  <c:v>13.294492663901444</c:v>
                </c:pt>
                <c:pt idx="2">
                  <c:v>13.048238467763689</c:v>
                </c:pt>
                <c:pt idx="3">
                  <c:v>12.787834486048176</c:v>
                </c:pt>
                <c:pt idx="4">
                  <c:v>12.819388765085522</c:v>
                </c:pt>
                <c:pt idx="5">
                  <c:v>13.142413642086824</c:v>
                </c:pt>
                <c:pt idx="6">
                  <c:v>12.683103706476974</c:v>
                </c:pt>
                <c:pt idx="7">
                  <c:v>12.700989424965691</c:v>
                </c:pt>
                <c:pt idx="8">
                  <c:v>12.748124869180396</c:v>
                </c:pt>
                <c:pt idx="9">
                  <c:v>12.871152927662404</c:v>
                </c:pt>
                <c:pt idx="10">
                  <c:v>13.545296943231444</c:v>
                </c:pt>
                <c:pt idx="11">
                  <c:v>13.406416281864761</c:v>
                </c:pt>
                <c:pt idx="12">
                  <c:v>13.542260166454403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24440"/>
        <c:axId val="1316224832"/>
      </c:lineChart>
      <c:catAx>
        <c:axId val="131622444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16224832"/>
        <c:crosses val="autoZero"/>
        <c:auto val="0"/>
        <c:lblAlgn val="ctr"/>
        <c:lblOffset val="100"/>
        <c:noMultiLvlLbl val="0"/>
      </c:catAx>
      <c:valAx>
        <c:axId val="1316224832"/>
        <c:scaling>
          <c:orientation val="minMax"/>
          <c:max val="14"/>
          <c:min val="1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316224440"/>
        <c:crosses val="autoZero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BORNES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vtes'!$Q$20</c:f>
              <c:strCache>
                <c:ptCount val="1"/>
                <c:pt idx="0">
                  <c:v>CGA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vtes'!$Q$21:$Q$33</c:f>
              <c:numCache>
                <c:formatCode>0%</c:formatCode>
                <c:ptCount val="13"/>
                <c:pt idx="0">
                  <c:v>0.38673761761918263</c:v>
                </c:pt>
                <c:pt idx="1">
                  <c:v>0.39896959107759739</c:v>
                </c:pt>
                <c:pt idx="2">
                  <c:v>0.42561521846716011</c:v>
                </c:pt>
                <c:pt idx="3">
                  <c:v>0.45244389747680391</c:v>
                </c:pt>
                <c:pt idx="4">
                  <c:v>0.43521141932851098</c:v>
                </c:pt>
                <c:pt idx="5">
                  <c:v>0.43204048285176339</c:v>
                </c:pt>
                <c:pt idx="6">
                  <c:v>0.41817719579283452</c:v>
                </c:pt>
                <c:pt idx="7">
                  <c:v>0.41504556233767503</c:v>
                </c:pt>
                <c:pt idx="8">
                  <c:v>0.39499170873210593</c:v>
                </c:pt>
                <c:pt idx="9">
                  <c:v>0.45489197818494176</c:v>
                </c:pt>
                <c:pt idx="10">
                  <c:v>0.4472114151197395</c:v>
                </c:pt>
                <c:pt idx="11">
                  <c:v>0.46376474062681033</c:v>
                </c:pt>
                <c:pt idx="12">
                  <c:v>0.40456460194454774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25616"/>
        <c:axId val="1316226008"/>
      </c:lineChart>
      <c:catAx>
        <c:axId val="131622561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16226008"/>
        <c:crosses val="autoZero"/>
        <c:auto val="0"/>
        <c:lblAlgn val="ctr"/>
        <c:lblOffset val="100"/>
        <c:noMultiLvlLbl val="0"/>
      </c:catAx>
      <c:valAx>
        <c:axId val="1316226008"/>
        <c:scaling>
          <c:orientation val="minMax"/>
          <c:min val="0.34000000000000008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316225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vtes'!$AK$20</c:f>
              <c:strCache>
                <c:ptCount val="1"/>
                <c:pt idx="0">
                  <c:v>CGA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vtes'!$AK$21:$AK$33</c:f>
              <c:numCache>
                <c:formatCode>0%</c:formatCode>
                <c:ptCount val="13"/>
                <c:pt idx="0">
                  <c:v>0.49258254171787302</c:v>
                </c:pt>
                <c:pt idx="1">
                  <c:v>0.51222561075945894</c:v>
                </c:pt>
                <c:pt idx="2">
                  <c:v>0.49529727800184914</c:v>
                </c:pt>
                <c:pt idx="3">
                  <c:v>0.48107605839811801</c:v>
                </c:pt>
                <c:pt idx="4">
                  <c:v>0.48820570397287777</c:v>
                </c:pt>
                <c:pt idx="5">
                  <c:v>0.50132236581761769</c:v>
                </c:pt>
                <c:pt idx="6">
                  <c:v>0.4992045478327789</c:v>
                </c:pt>
                <c:pt idx="7">
                  <c:v>0.52964752976877361</c:v>
                </c:pt>
                <c:pt idx="8">
                  <c:v>0.5230166176126182</c:v>
                </c:pt>
                <c:pt idx="9">
                  <c:v>0.52252042554441824</c:v>
                </c:pt>
                <c:pt idx="10">
                  <c:v>0.52426427238440987</c:v>
                </c:pt>
                <c:pt idx="11">
                  <c:v>0.52207322455241223</c:v>
                </c:pt>
                <c:pt idx="12">
                  <c:v>0.51894221056467693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vtes'!$AM$21:$AM$33</c:f>
              <c:numCache>
                <c:formatCode>0%</c:formatCode>
                <c:ptCount val="13"/>
                <c:pt idx="0">
                  <c:v>0.45891995454724044</c:v>
                </c:pt>
                <c:pt idx="1">
                  <c:v>0.47877203881604308</c:v>
                </c:pt>
                <c:pt idx="2">
                  <c:v>0.46426132961699396</c:v>
                </c:pt>
                <c:pt idx="3">
                  <c:v>0.46060633258513373</c:v>
                </c:pt>
                <c:pt idx="4">
                  <c:v>0.45313843674781046</c:v>
                </c:pt>
                <c:pt idx="5">
                  <c:v>0.46387846244805514</c:v>
                </c:pt>
                <c:pt idx="6">
                  <c:v>0.45715986454284663</c:v>
                </c:pt>
                <c:pt idx="7">
                  <c:v>0.45558161951294351</c:v>
                </c:pt>
                <c:pt idx="8">
                  <c:v>0.45325945836628823</c:v>
                </c:pt>
                <c:pt idx="9">
                  <c:v>0.46347602725495773</c:v>
                </c:pt>
                <c:pt idx="10">
                  <c:v>0.46600881297937879</c:v>
                </c:pt>
                <c:pt idx="11">
                  <c:v>0.47947245867051907</c:v>
                </c:pt>
                <c:pt idx="12">
                  <c:v>0.47303206614044463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26792"/>
        <c:axId val="1316227184"/>
      </c:lineChart>
      <c:catAx>
        <c:axId val="131622679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16227184"/>
        <c:crosses val="autoZero"/>
        <c:auto val="0"/>
        <c:lblAlgn val="ctr"/>
        <c:lblOffset val="100"/>
        <c:noMultiLvlLbl val="0"/>
      </c:catAx>
      <c:valAx>
        <c:axId val="1316227184"/>
        <c:scaling>
          <c:orientation val="minMax"/>
          <c:min val="0.4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3162267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vtes'!$AK$4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vtes'!$AK$5:$AK$17</c:f>
              <c:numCache>
                <c:formatCode>0.0%</c:formatCode>
                <c:ptCount val="13"/>
                <c:pt idx="0">
                  <c:v>7.5178937884779015E-2</c:v>
                </c:pt>
                <c:pt idx="1">
                  <c:v>3.1088861076345432E-2</c:v>
                </c:pt>
                <c:pt idx="2">
                  <c:v>7.4904458598726116E-3</c:v>
                </c:pt>
                <c:pt idx="3">
                  <c:v>-4.0441643047506241E-2</c:v>
                </c:pt>
                <c:pt idx="4">
                  <c:v>3.7349071904847722E-2</c:v>
                </c:pt>
                <c:pt idx="5">
                  <c:v>-4.4972882770129327E-2</c:v>
                </c:pt>
                <c:pt idx="6">
                  <c:v>-6.2525260690324144E-2</c:v>
                </c:pt>
                <c:pt idx="7">
                  <c:v>0.10045584288331275</c:v>
                </c:pt>
                <c:pt idx="8">
                  <c:v>5.6870892926169307E-2</c:v>
                </c:pt>
                <c:pt idx="9">
                  <c:v>-4.4538332893231232E-2</c:v>
                </c:pt>
                <c:pt idx="10">
                  <c:v>-3.9345346338237726E-2</c:v>
                </c:pt>
                <c:pt idx="11">
                  <c:v>-5.7008297824624354E-2</c:v>
                </c:pt>
                <c:pt idx="12">
                  <c:v>-4.2409571249010757E-2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27968"/>
        <c:axId val="1316228360"/>
      </c:lineChart>
      <c:catAx>
        <c:axId val="131622796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316228360"/>
        <c:crosses val="autoZero"/>
        <c:auto val="0"/>
        <c:lblAlgn val="ctr"/>
        <c:lblOffset val="100"/>
        <c:noMultiLvlLbl val="0"/>
      </c:catAx>
      <c:valAx>
        <c:axId val="1316228360"/>
        <c:scaling>
          <c:orientation val="minMax"/>
          <c:max val="0.16500000000000004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3162279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vtes'!$Q$4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vtes'!$Q$5:$Q$17</c:f>
              <c:numCache>
                <c:formatCode>0.00</c:formatCode>
                <c:ptCount val="13"/>
                <c:pt idx="0">
                  <c:v>11.736760858433033</c:v>
                </c:pt>
                <c:pt idx="1">
                  <c:v>11.507486890658381</c:v>
                </c:pt>
                <c:pt idx="2">
                  <c:v>11.418365870928588</c:v>
                </c:pt>
                <c:pt idx="3">
                  <c:v>11.04238901379888</c:v>
                </c:pt>
                <c:pt idx="4">
                  <c:v>11.233498371335504</c:v>
                </c:pt>
                <c:pt idx="5">
                  <c:v>11.782925912982702</c:v>
                </c:pt>
                <c:pt idx="6">
                  <c:v>11.350632895020478</c:v>
                </c:pt>
                <c:pt idx="7">
                  <c:v>11.446931206689634</c:v>
                </c:pt>
                <c:pt idx="8">
                  <c:v>11.697245005257624</c:v>
                </c:pt>
                <c:pt idx="9">
                  <c:v>11.428133118378627</c:v>
                </c:pt>
                <c:pt idx="10">
                  <c:v>11.974166666666667</c:v>
                </c:pt>
                <c:pt idx="11">
                  <c:v>11.82839849695586</c:v>
                </c:pt>
                <c:pt idx="12">
                  <c:v>11.983163344676715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29144"/>
        <c:axId val="1316229536"/>
      </c:lineChart>
      <c:catAx>
        <c:axId val="13162291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16229536"/>
        <c:crosses val="autoZero"/>
        <c:auto val="0"/>
        <c:lblAlgn val="ctr"/>
        <c:lblOffset val="100"/>
        <c:noMultiLvlLbl val="0"/>
      </c:catAx>
      <c:valAx>
        <c:axId val="1316229536"/>
        <c:scaling>
          <c:orientation val="minMax"/>
          <c:max val="12.7"/>
          <c:min val="10.7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316229144"/>
        <c:crosses val="autoZero"/>
        <c:crossBetween val="between"/>
        <c:majorUnit val="0.2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BORNES</a:t>
            </a:r>
          </a:p>
        </c:rich>
      </c:tx>
      <c:layout>
        <c:manualLayout>
          <c:xMode val="edge"/>
          <c:yMode val="edge"/>
          <c:x val="0.34462958259249882"/>
          <c:y val="3.5794183445190156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vtes'!$R$20</c:f>
              <c:strCache>
                <c:ptCount val="1"/>
                <c:pt idx="0">
                  <c:v>CAR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vtes'!$R$21:$R$33</c:f>
              <c:numCache>
                <c:formatCode>0%</c:formatCode>
                <c:ptCount val="13"/>
                <c:pt idx="0">
                  <c:v>0.58779400838997398</c:v>
                </c:pt>
                <c:pt idx="1">
                  <c:v>0.54826987875140853</c:v>
                </c:pt>
                <c:pt idx="2">
                  <c:v>0.53239479573796844</c:v>
                </c:pt>
                <c:pt idx="3">
                  <c:v>0.54986122331671705</c:v>
                </c:pt>
                <c:pt idx="4">
                  <c:v>0.56621405162944871</c:v>
                </c:pt>
                <c:pt idx="5">
                  <c:v>0.57785647428228526</c:v>
                </c:pt>
                <c:pt idx="6">
                  <c:v>0.55805898395802755</c:v>
                </c:pt>
                <c:pt idx="7">
                  <c:v>0.58229773705049437</c:v>
                </c:pt>
                <c:pt idx="8">
                  <c:v>0.5037700063364926</c:v>
                </c:pt>
                <c:pt idx="9">
                  <c:v>0.54040642385081772</c:v>
                </c:pt>
                <c:pt idx="10">
                  <c:v>0.5253481119390494</c:v>
                </c:pt>
                <c:pt idx="11">
                  <c:v>0.53787284799023205</c:v>
                </c:pt>
                <c:pt idx="12">
                  <c:v>0.54669069055774455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vtes'!$S$20</c:f>
              <c:strCache>
                <c:ptCount val="1"/>
                <c:pt idx="0">
                  <c:v>JV 17</c:v>
                </c:pt>
              </c:strCache>
            </c:strRef>
          </c:tx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vtes'!$S$21:$S$33</c:f>
              <c:numCache>
                <c:formatCode>0%</c:formatCode>
                <c:ptCount val="13"/>
                <c:pt idx="0">
                  <c:v>0.41887247019431129</c:v>
                </c:pt>
                <c:pt idx="1">
                  <c:v>0.42840325552395653</c:v>
                </c:pt>
                <c:pt idx="2">
                  <c:v>0.43751115354374842</c:v>
                </c:pt>
                <c:pt idx="3">
                  <c:v>0.43799476271833604</c:v>
                </c:pt>
                <c:pt idx="4">
                  <c:v>0.43734085093695074</c:v>
                </c:pt>
                <c:pt idx="5">
                  <c:v>0.44446411097573507</c:v>
                </c:pt>
                <c:pt idx="6">
                  <c:v>0.42840341428691586</c:v>
                </c:pt>
                <c:pt idx="7">
                  <c:v>0.4261589267470397</c:v>
                </c:pt>
                <c:pt idx="8">
                  <c:v>0.42408378227187887</c:v>
                </c:pt>
                <c:pt idx="9">
                  <c:v>0.43873840552680565</c:v>
                </c:pt>
                <c:pt idx="10">
                  <c:v>0.44431288706195632</c:v>
                </c:pt>
                <c:pt idx="11">
                  <c:v>0.43175456790994371</c:v>
                </c:pt>
                <c:pt idx="12">
                  <c:v>0.43749845888417466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30320"/>
        <c:axId val="1316230712"/>
      </c:lineChart>
      <c:catAx>
        <c:axId val="13162303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16230712"/>
        <c:crosses val="autoZero"/>
        <c:auto val="0"/>
        <c:lblAlgn val="ctr"/>
        <c:lblOffset val="100"/>
        <c:noMultiLvlLbl val="0"/>
      </c:catAx>
      <c:valAx>
        <c:axId val="1316230712"/>
        <c:scaling>
          <c:orientation val="minMax"/>
          <c:min val="0.34000000000000008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316230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MC</a:t>
            </a:r>
            <a:r>
              <a:rPr lang="en-US" baseline="0"/>
              <a:t> CAFE</a:t>
            </a:r>
            <a:endParaRPr lang="en-US"/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2596886301264457E-2"/>
          <c:y val="0.1515581170910337"/>
          <c:w val="0.89917292911675939"/>
          <c:h val="0.75633411802906081"/>
        </c:manualLayout>
      </c:layout>
      <c:lineChart>
        <c:grouping val="standard"/>
        <c:varyColors val="0"/>
        <c:ser>
          <c:idx val="0"/>
          <c:order val="0"/>
          <c:tx>
            <c:strRef>
              <c:f>'données vtes'!$AL$52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vtes'!$U$53:$U$65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vtes'!$AL$53:$AL$65</c:f>
              <c:numCache>
                <c:formatCode>0.00%</c:formatCode>
                <c:ptCount val="13"/>
                <c:pt idx="0">
                  <c:v>1.4562550892842049E-2</c:v>
                </c:pt>
                <c:pt idx="1">
                  <c:v>1.5458364316868976E-2</c:v>
                </c:pt>
                <c:pt idx="2">
                  <c:v>1.4363554535361932E-2</c:v>
                </c:pt>
                <c:pt idx="3">
                  <c:v>1.5894204995389388E-2</c:v>
                </c:pt>
                <c:pt idx="4">
                  <c:v>1.4437407911657194E-2</c:v>
                </c:pt>
                <c:pt idx="5">
                  <c:v>1.6177896558076381E-2</c:v>
                </c:pt>
                <c:pt idx="6">
                  <c:v>1.0564768743756621E-2</c:v>
                </c:pt>
                <c:pt idx="7">
                  <c:v>9.2615207910200243E-3</c:v>
                </c:pt>
                <c:pt idx="8">
                  <c:v>1.1649681202396943E-2</c:v>
                </c:pt>
                <c:pt idx="9">
                  <c:v>1.3159658391842745E-2</c:v>
                </c:pt>
                <c:pt idx="10">
                  <c:v>9.5436242499656425E-3</c:v>
                </c:pt>
                <c:pt idx="11">
                  <c:v>1.0744549459865402E-2</c:v>
                </c:pt>
                <c:pt idx="12">
                  <c:v>1.0815448464926197E-2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31496"/>
        <c:axId val="1316231888"/>
      </c:lineChart>
      <c:catAx>
        <c:axId val="13162314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16231888"/>
        <c:crosses val="autoZero"/>
        <c:auto val="0"/>
        <c:lblAlgn val="ctr"/>
        <c:lblOffset val="100"/>
        <c:noMultiLvlLbl val="0"/>
      </c:catAx>
      <c:valAx>
        <c:axId val="1316231888"/>
        <c:scaling>
          <c:orientation val="minMax"/>
          <c:min val="9.0000000000000028E-3"/>
        </c:scaling>
        <c:delete val="0"/>
        <c:axPos val="l"/>
        <c:majorGridlines/>
        <c:numFmt formatCode="0.0%" sourceLinked="0"/>
        <c:majorTickMark val="out"/>
        <c:minorTickMark val="none"/>
        <c:tickLblPos val="nextTo"/>
        <c:crossAx val="1316231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TAC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vtes'!$AL$4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vtes'!$AL$5:$AL$17</c:f>
              <c:numCache>
                <c:formatCode>0.0%</c:formatCode>
                <c:ptCount val="13"/>
                <c:pt idx="0">
                  <c:v>-3.4452502000051614E-2</c:v>
                </c:pt>
                <c:pt idx="1">
                  <c:v>-2.0976719953933479E-2</c:v>
                </c:pt>
                <c:pt idx="2">
                  <c:v>5.5287323676985703E-2</c:v>
                </c:pt>
                <c:pt idx="3">
                  <c:v>6.805694305694306E-3</c:v>
                </c:pt>
                <c:pt idx="4">
                  <c:v>0.15432137678875371</c:v>
                </c:pt>
                <c:pt idx="5">
                  <c:v>6.0463464441090298E-2</c:v>
                </c:pt>
                <c:pt idx="6">
                  <c:v>2.9120437847645675E-2</c:v>
                </c:pt>
                <c:pt idx="7">
                  <c:v>0.16042219436102284</c:v>
                </c:pt>
                <c:pt idx="8">
                  <c:v>4.0236353404614518E-2</c:v>
                </c:pt>
                <c:pt idx="9">
                  <c:v>0.15731403071084718</c:v>
                </c:pt>
                <c:pt idx="10">
                  <c:v>0.11377855788013476</c:v>
                </c:pt>
                <c:pt idx="11">
                  <c:v>-5.4659910947336098E-3</c:v>
                </c:pt>
                <c:pt idx="12">
                  <c:v>7.3314801945795691E-2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vtes'!$AM$5:$AM$17</c:f>
              <c:numCache>
                <c:formatCode>0.0%</c:formatCode>
                <c:ptCount val="13"/>
                <c:pt idx="0">
                  <c:v>2.314006089012101E-3</c:v>
                </c:pt>
                <c:pt idx="1">
                  <c:v>-2.4274390552470684E-2</c:v>
                </c:pt>
                <c:pt idx="2">
                  <c:v>-6.4728307080280977E-3</c:v>
                </c:pt>
                <c:pt idx="3">
                  <c:v>-6.4024782941860953E-2</c:v>
                </c:pt>
                <c:pt idx="4">
                  <c:v>1.1606303392369529E-3</c:v>
                </c:pt>
                <c:pt idx="5">
                  <c:v>-2.7328793719453598E-2</c:v>
                </c:pt>
                <c:pt idx="6">
                  <c:v>-6.7268612647552337E-2</c:v>
                </c:pt>
                <c:pt idx="7">
                  <c:v>3.8247284996309701E-2</c:v>
                </c:pt>
                <c:pt idx="8">
                  <c:v>1.9565043981464695E-2</c:v>
                </c:pt>
                <c:pt idx="9">
                  <c:v>-1.1495531751198438E-2</c:v>
                </c:pt>
                <c:pt idx="10">
                  <c:v>-4.3264226000004277E-2</c:v>
                </c:pt>
                <c:pt idx="11">
                  <c:v>-6.8164515829542291E-2</c:v>
                </c:pt>
                <c:pt idx="12">
                  <c:v>-4.9930513745603351E-3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32672"/>
        <c:axId val="1316233064"/>
      </c:lineChart>
      <c:catAx>
        <c:axId val="13162326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low"/>
        <c:crossAx val="1316233064"/>
        <c:crosses val="autoZero"/>
        <c:auto val="0"/>
        <c:lblAlgn val="ctr"/>
        <c:lblOffset val="100"/>
        <c:noMultiLvlLbl val="0"/>
      </c:catAx>
      <c:valAx>
        <c:axId val="1316233064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1316232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PM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'données vtes'!$R$4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vtes'!$R$5:$R$17</c:f>
              <c:numCache>
                <c:formatCode>0.00</c:formatCode>
                <c:ptCount val="13"/>
                <c:pt idx="0">
                  <c:v>11.051453199337146</c:v>
                </c:pt>
                <c:pt idx="1">
                  <c:v>10.589963029352454</c:v>
                </c:pt>
                <c:pt idx="2">
                  <c:v>10.389821775664604</c:v>
                </c:pt>
                <c:pt idx="3">
                  <c:v>9.9282248062015501</c:v>
                </c:pt>
                <c:pt idx="4">
                  <c:v>10.499014799847085</c:v>
                </c:pt>
                <c:pt idx="5">
                  <c:v>10.477527349854878</c:v>
                </c:pt>
                <c:pt idx="6">
                  <c:v>10.146014798543268</c:v>
                </c:pt>
                <c:pt idx="7">
                  <c:v>10.884991833965678</c:v>
                </c:pt>
                <c:pt idx="8">
                  <c:v>10.656164998647551</c:v>
                </c:pt>
                <c:pt idx="9">
                  <c:v>9.9871602501821712</c:v>
                </c:pt>
                <c:pt idx="10">
                  <c:v>11.092344313964722</c:v>
                </c:pt>
                <c:pt idx="11">
                  <c:v>10.610381325840613</c:v>
                </c:pt>
                <c:pt idx="12">
                  <c:v>11.281924695569888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'données vtes'!$S$4</c:f>
              <c:strCache>
                <c:ptCount val="1"/>
                <c:pt idx="0">
                  <c:v>JV 17</c:v>
                </c:pt>
              </c:strCache>
            </c:strRef>
          </c:tx>
          <c:dLbls>
            <c:dLbl>
              <c:idx val="12"/>
              <c:layout>
                <c:manualLayout>
                  <c:x val="0"/>
                  <c:y val="3.61581920903954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'données vtes'!$A$5:$A$17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'données vtes'!$S$5:$S$17</c:f>
              <c:numCache>
                <c:formatCode>0.00</c:formatCode>
                <c:ptCount val="13"/>
                <c:pt idx="0">
                  <c:v>11.787167654261749</c:v>
                </c:pt>
                <c:pt idx="1">
                  <c:v>11.39863894291406</c:v>
                </c:pt>
                <c:pt idx="2">
                  <c:v>11.354455644021362</c:v>
                </c:pt>
                <c:pt idx="3">
                  <c:v>11.062544935040702</c:v>
                </c:pt>
                <c:pt idx="4">
                  <c:v>11.162039914446577</c:v>
                </c:pt>
                <c:pt idx="5">
                  <c:v>11.4493821772109</c:v>
                </c:pt>
                <c:pt idx="6">
                  <c:v>11.039687521702994</c:v>
                </c:pt>
                <c:pt idx="7">
                  <c:v>11.304627660474759</c:v>
                </c:pt>
                <c:pt idx="8">
                  <c:v>11.370764027681956</c:v>
                </c:pt>
                <c:pt idx="9">
                  <c:v>11.165379877337637</c:v>
                </c:pt>
                <c:pt idx="10">
                  <c:v>11.756515417252221</c:v>
                </c:pt>
                <c:pt idx="11">
                  <c:v>11.5736277249721</c:v>
                </c:pt>
                <c:pt idx="12">
                  <c:v>11.814879347054648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33848"/>
        <c:axId val="1316234240"/>
      </c:lineChart>
      <c:catAx>
        <c:axId val="13162338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316234240"/>
        <c:crosses val="autoZero"/>
        <c:auto val="0"/>
        <c:lblAlgn val="ctr"/>
        <c:lblOffset val="100"/>
        <c:noMultiLvlLbl val="0"/>
      </c:catAx>
      <c:valAx>
        <c:axId val="1316234240"/>
        <c:scaling>
          <c:orientation val="minMax"/>
          <c:max val="12"/>
          <c:min val="8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316233848"/>
        <c:crosses val="autoZero"/>
        <c:crossBetween val="between"/>
        <c:majorUnit val="0.5"/>
      </c:valAx>
    </c:plotArea>
    <c:plotVisOnly val="1"/>
    <c:dispBlanksAs val="gap"/>
    <c:showDLblsOverMax val="0"/>
  </c:chart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9742439337940494E-2"/>
          <c:y val="0.22290800188438079"/>
          <c:w val="0.93828477154641388"/>
          <c:h val="0.67858065818695745"/>
        </c:manualLayout>
      </c:layout>
      <c:lineChart>
        <c:grouping val="standard"/>
        <c:varyColors val="0"/>
        <c:ser>
          <c:idx val="0"/>
          <c:order val="0"/>
          <c:tx>
            <c:strRef>
              <c:f>'JV qcr'!$D$6</c:f>
              <c:strCache>
                <c:ptCount val="1"/>
                <c:pt idx="0">
                  <c:v>QCR JV 17</c:v>
                </c:pt>
              </c:strCache>
            </c:strRef>
          </c:tx>
          <c:dLbls>
            <c:dLbl>
              <c:idx val="0"/>
              <c:layout>
                <c:manualLayout>
                  <c:x val="-1.741496598639453E-2"/>
                  <c:y val="-5.1282051282051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6"/>
              <c:layout>
                <c:manualLayout>
                  <c:x val="-3.2653061224489997E-3"/>
                  <c:y val="-3.84615384615384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-1.5238095238095243E-2"/>
                  <c:y val="5.555555555555545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0"/>
              <c:layout>
                <c:manualLayout>
                  <c:x val="-2.6122448979591838E-2"/>
                  <c:y val="5.982905982905982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'JV 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'JV 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'JV qcr'!$L$6</c:f>
              <c:strCache>
                <c:ptCount val="1"/>
                <c:pt idx="0">
                  <c:v>QCR NAT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'JV 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'JV qcr'!$L$7:$L$19</c:f>
              <c:numCache>
                <c:formatCode>0.00%</c:formatCode>
                <c:ptCount val="13"/>
                <c:pt idx="0">
                  <c:v>0.77739999999999998</c:v>
                </c:pt>
                <c:pt idx="1">
                  <c:v>0.77880000000000005</c:v>
                </c:pt>
                <c:pt idx="2">
                  <c:v>0.78239999999999998</c:v>
                </c:pt>
                <c:pt idx="3">
                  <c:v>0.77629999999999999</c:v>
                </c:pt>
                <c:pt idx="4">
                  <c:v>0.7772</c:v>
                </c:pt>
                <c:pt idx="5">
                  <c:v>0.78180000000000005</c:v>
                </c:pt>
                <c:pt idx="6">
                  <c:v>0.77939999999999998</c:v>
                </c:pt>
                <c:pt idx="7">
                  <c:v>0.78410000000000002</c:v>
                </c:pt>
                <c:pt idx="8">
                  <c:v>0.77859999999999996</c:v>
                </c:pt>
                <c:pt idx="9">
                  <c:v>0.77910000000000001</c:v>
                </c:pt>
                <c:pt idx="10">
                  <c:v>0.7792</c:v>
                </c:pt>
                <c:pt idx="11">
                  <c:v>0.78</c:v>
                </c:pt>
                <c:pt idx="12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'JV qcr'!$B$6</c:f>
              <c:strCache>
                <c:ptCount val="1"/>
                <c:pt idx="0">
                  <c:v>REEL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'JV qcr'!$B$7:$B$19</c:f>
              <c:numCache>
                <c:formatCode>0.00%</c:formatCode>
                <c:ptCount val="13"/>
                <c:pt idx="0">
                  <c:v>0.7752</c:v>
                </c:pt>
                <c:pt idx="1">
                  <c:v>0.77510000000000001</c:v>
                </c:pt>
                <c:pt idx="2">
                  <c:v>0.77900000000000003</c:v>
                </c:pt>
                <c:pt idx="3">
                  <c:v>0.77490000000000003</c:v>
                </c:pt>
                <c:pt idx="4">
                  <c:v>0.7772</c:v>
                </c:pt>
                <c:pt idx="5">
                  <c:v>0.7742</c:v>
                </c:pt>
                <c:pt idx="6">
                  <c:v>0.77739999999999998</c:v>
                </c:pt>
                <c:pt idx="7">
                  <c:v>0.77869999999999995</c:v>
                </c:pt>
                <c:pt idx="8">
                  <c:v>0.76980000000000004</c:v>
                </c:pt>
                <c:pt idx="9">
                  <c:v>0.77</c:v>
                </c:pt>
                <c:pt idx="10">
                  <c:v>0.7772</c:v>
                </c:pt>
                <c:pt idx="11">
                  <c:v>0.77459999999999996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35024"/>
        <c:axId val="1316235416"/>
      </c:lineChart>
      <c:dateAx>
        <c:axId val="131623502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35416"/>
        <c:crosses val="autoZero"/>
        <c:auto val="1"/>
        <c:lblOffset val="100"/>
        <c:baseTimeUnit val="months"/>
      </c:dateAx>
      <c:valAx>
        <c:axId val="1316235416"/>
        <c:scaling>
          <c:orientation val="minMax"/>
          <c:max val="0.78449999999999998"/>
          <c:min val="0.7680000000000031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35024"/>
        <c:crosses val="autoZero"/>
        <c:crossBetween val="between"/>
        <c:majorUnit val="2.0000000000000052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1779255489405298"/>
          <c:y val="0.12809838022583644"/>
          <c:w val="0.23513419435375452"/>
          <c:h val="7.5110751342998133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'JV 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'JV 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'JV 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'JV qcr'!$N$6</c:f>
              <c:strCache>
                <c:ptCount val="1"/>
                <c:pt idx="0">
                  <c:v>Food NAT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'JV 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'JV qcr'!$N$7:$N$19</c:f>
              <c:numCache>
                <c:formatCode>0.00%</c:formatCode>
                <c:ptCount val="13"/>
                <c:pt idx="0">
                  <c:v>0.17699999999999999</c:v>
                </c:pt>
                <c:pt idx="1">
                  <c:v>0.17599999999999999</c:v>
                </c:pt>
                <c:pt idx="2">
                  <c:v>0.1739</c:v>
                </c:pt>
                <c:pt idx="3">
                  <c:v>0.1779</c:v>
                </c:pt>
                <c:pt idx="4">
                  <c:v>0.17760000000000001</c:v>
                </c:pt>
                <c:pt idx="5">
                  <c:v>0.1736</c:v>
                </c:pt>
                <c:pt idx="6">
                  <c:v>0.17469999999999999</c:v>
                </c:pt>
                <c:pt idx="7">
                  <c:v>0.17169999999999999</c:v>
                </c:pt>
                <c:pt idx="8">
                  <c:v>0.17799999999999999</c:v>
                </c:pt>
                <c:pt idx="9">
                  <c:v>0.1777</c:v>
                </c:pt>
                <c:pt idx="10">
                  <c:v>0.17680000000000001</c:v>
                </c:pt>
                <c:pt idx="11">
                  <c:v>0.17530000000000001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36200"/>
        <c:axId val="1316236592"/>
      </c:lineChart>
      <c:dateAx>
        <c:axId val="131623620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36592"/>
        <c:crosses val="autoZero"/>
        <c:auto val="1"/>
        <c:lblOffset val="100"/>
        <c:baseTimeUnit val="months"/>
      </c:dateAx>
      <c:valAx>
        <c:axId val="1316236592"/>
        <c:scaling>
          <c:orientation val="minMax"/>
          <c:max val="0.18500000000000003"/>
          <c:min val="0.17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36200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'JV 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'JV 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'JV 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'JV qcr'!$P$6</c:f>
              <c:strCache>
                <c:ptCount val="1"/>
                <c:pt idx="0">
                  <c:v>Paper NAT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'JV 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'JV qcr'!$P$7:$P$19</c:f>
              <c:numCache>
                <c:formatCode>0.00%</c:formatCode>
                <c:ptCount val="13"/>
                <c:pt idx="0">
                  <c:v>1.4200000000000001E-2</c:v>
                </c:pt>
                <c:pt idx="1">
                  <c:v>1.38E-2</c:v>
                </c:pt>
                <c:pt idx="2">
                  <c:v>1.3599999999999999E-2</c:v>
                </c:pt>
                <c:pt idx="3">
                  <c:v>1.4200000000000001E-2</c:v>
                </c:pt>
                <c:pt idx="4">
                  <c:v>1.44E-2</c:v>
                </c:pt>
                <c:pt idx="5">
                  <c:v>1.44E-2</c:v>
                </c:pt>
                <c:pt idx="6">
                  <c:v>1.43E-2</c:v>
                </c:pt>
                <c:pt idx="7">
                  <c:v>1.43E-2</c:v>
                </c:pt>
                <c:pt idx="8">
                  <c:v>1.41E-2</c:v>
                </c:pt>
                <c:pt idx="9">
                  <c:v>1.38E-2</c:v>
                </c:pt>
                <c:pt idx="10">
                  <c:v>1.38E-2</c:v>
                </c:pt>
                <c:pt idx="11">
                  <c:v>1.3599999999999999E-2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37376"/>
        <c:axId val="1316237768"/>
      </c:lineChart>
      <c:dateAx>
        <c:axId val="131623737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37768"/>
        <c:crosses val="autoZero"/>
        <c:auto val="1"/>
        <c:lblOffset val="100"/>
        <c:baseTimeUnit val="months"/>
      </c:dateAx>
      <c:valAx>
        <c:axId val="1316237768"/>
        <c:scaling>
          <c:orientation val="minMax"/>
          <c:max val="1.5510000000000003E-2"/>
          <c:min val="1.3500000000000003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37376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706154210548001E-2"/>
          <c:y val="0.20154048051685988"/>
          <c:w val="0.94453326863122256"/>
          <c:h val="0.69140117100747023"/>
        </c:manualLayout>
      </c:layout>
      <c:lineChart>
        <c:grouping val="standard"/>
        <c:varyColors val="0"/>
        <c:ser>
          <c:idx val="0"/>
          <c:order val="0"/>
          <c:tx>
            <c:strRef>
              <c:f>'150qcr'!$D$6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'150qcr'!$A$7:$A$19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'150qcr'!$D$7:$D$19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'150qcr'!$N$6</c:f>
              <c:strCache>
                <c:ptCount val="1"/>
                <c:pt idx="0">
                  <c:v>QCR 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'150qcr'!$A$7:$A$19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'150qcr'!$N$7:$N$19</c:f>
              <c:numCache>
                <c:formatCode>0.00%</c:formatCode>
                <c:ptCount val="13"/>
                <c:pt idx="0">
                  <c:v>0.7671</c:v>
                </c:pt>
                <c:pt idx="1">
                  <c:v>0.77229999999999999</c:v>
                </c:pt>
                <c:pt idx="2">
                  <c:v>0.77269999999999994</c:v>
                </c:pt>
                <c:pt idx="3">
                  <c:v>0.76729999999999998</c:v>
                </c:pt>
                <c:pt idx="4">
                  <c:v>0.77039999999999997</c:v>
                </c:pt>
                <c:pt idx="5">
                  <c:v>0.76629999999999998</c:v>
                </c:pt>
                <c:pt idx="6">
                  <c:v>0.7712</c:v>
                </c:pt>
                <c:pt idx="7">
                  <c:v>0.77180000000000004</c:v>
                </c:pt>
                <c:pt idx="8">
                  <c:v>0.76590000000000003</c:v>
                </c:pt>
                <c:pt idx="9">
                  <c:v>0.76739999999999997</c:v>
                </c:pt>
                <c:pt idx="10">
                  <c:v>0.7702</c:v>
                </c:pt>
                <c:pt idx="11">
                  <c:v>0.76459999999999995</c:v>
                </c:pt>
                <c:pt idx="12">
                  <c:v>0.76669999999999994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'150qcr'!$L$6</c:f>
              <c:strCache>
                <c:ptCount val="1"/>
                <c:pt idx="0">
                  <c:v>REEL 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'150qcr'!$L$7:$L$19</c:f>
              <c:numCache>
                <c:formatCode>0.00%</c:formatCode>
                <c:ptCount val="13"/>
                <c:pt idx="0">
                  <c:v>0.76300000000000001</c:v>
                </c:pt>
                <c:pt idx="1">
                  <c:v>0.76629999999999998</c:v>
                </c:pt>
                <c:pt idx="2">
                  <c:v>0.77549999999999997</c:v>
                </c:pt>
                <c:pt idx="3">
                  <c:v>0.76519999999999999</c:v>
                </c:pt>
                <c:pt idx="4">
                  <c:v>0.76880000000000004</c:v>
                </c:pt>
                <c:pt idx="5">
                  <c:v>0.76680000000000004</c:v>
                </c:pt>
                <c:pt idx="6">
                  <c:v>0.76849999999999996</c:v>
                </c:pt>
                <c:pt idx="7">
                  <c:v>0.76719999999999999</c:v>
                </c:pt>
                <c:pt idx="8">
                  <c:v>0.75170000000000003</c:v>
                </c:pt>
                <c:pt idx="9">
                  <c:v>0.76049999999999995</c:v>
                </c:pt>
                <c:pt idx="10">
                  <c:v>0.76539999999999997</c:v>
                </c:pt>
                <c:pt idx="11">
                  <c:v>0.74570000000000003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38552"/>
        <c:axId val="1316238944"/>
      </c:lineChart>
      <c:dateAx>
        <c:axId val="131623855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38944"/>
        <c:crosses val="autoZero"/>
        <c:auto val="1"/>
        <c:lblOffset val="100"/>
        <c:baseTimeUnit val="months"/>
      </c:dateAx>
      <c:valAx>
        <c:axId val="1316238944"/>
        <c:scaling>
          <c:orientation val="minMax"/>
          <c:max val="0.78300000000000003"/>
          <c:min val="0.745000000000003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38552"/>
        <c:crosses val="autoZero"/>
        <c:crossBetween val="between"/>
        <c:majorUnit val="5.000000000000001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2788357992108073"/>
          <c:y val="0.11527787287458632"/>
          <c:w val="0.20656795856011814"/>
          <c:h val="7.7277514223765553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'150qcr'!$F$6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'150qcr'!$A$7:$A$19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'150qcr'!$F$7:$F$19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'150qcr'!$P$6</c:f>
              <c:strCache>
                <c:ptCount val="1"/>
                <c:pt idx="0">
                  <c:v>Food 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'150qcr'!$A$7:$A$19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'150qcr'!$P$7:$P$19</c:f>
              <c:numCache>
                <c:formatCode>0.00%</c:formatCode>
                <c:ptCount val="13"/>
                <c:pt idx="0">
                  <c:v>0.1837</c:v>
                </c:pt>
                <c:pt idx="1">
                  <c:v>0.17910000000000001</c:v>
                </c:pt>
                <c:pt idx="2">
                  <c:v>0.17880000000000001</c:v>
                </c:pt>
                <c:pt idx="3">
                  <c:v>0.18360000000000001</c:v>
                </c:pt>
                <c:pt idx="4">
                  <c:v>0.18060000000000001</c:v>
                </c:pt>
                <c:pt idx="5">
                  <c:v>0.1847</c:v>
                </c:pt>
                <c:pt idx="6">
                  <c:v>0.1802</c:v>
                </c:pt>
                <c:pt idx="7">
                  <c:v>0.17960000000000001</c:v>
                </c:pt>
                <c:pt idx="8">
                  <c:v>0.18510000000000001</c:v>
                </c:pt>
                <c:pt idx="9">
                  <c:v>0.184</c:v>
                </c:pt>
                <c:pt idx="10">
                  <c:v>0.18179999999999999</c:v>
                </c:pt>
                <c:pt idx="11">
                  <c:v>0.18710000000000002</c:v>
                </c:pt>
                <c:pt idx="12">
                  <c:v>0.1852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39728"/>
        <c:axId val="1316240120"/>
      </c:lineChart>
      <c:dateAx>
        <c:axId val="131623972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0120"/>
        <c:crosses val="autoZero"/>
        <c:auto val="1"/>
        <c:lblOffset val="100"/>
        <c:baseTimeUnit val="months"/>
      </c:dateAx>
      <c:valAx>
        <c:axId val="1316240120"/>
        <c:scaling>
          <c:orientation val="minMax"/>
          <c:max val="0.19600000000000004"/>
          <c:min val="0.17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39728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'150qcr'!$H$6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'150qcr'!$A$7:$A$19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'150qcr'!$H$7:$H$19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'150qcr'!$R$6</c:f>
              <c:strCache>
                <c:ptCount val="1"/>
                <c:pt idx="0">
                  <c:v>Paper 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'150qcr'!$A$7:$A$19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'150qcr'!$R$7:$R$19</c:f>
              <c:numCache>
                <c:formatCode>0.00%</c:formatCode>
                <c:ptCount val="13"/>
                <c:pt idx="0">
                  <c:v>1.6199999999999999E-2</c:v>
                </c:pt>
                <c:pt idx="1">
                  <c:v>1.5599999999999999E-2</c:v>
                </c:pt>
                <c:pt idx="2">
                  <c:v>1.55E-2</c:v>
                </c:pt>
                <c:pt idx="3">
                  <c:v>1.61E-2</c:v>
                </c:pt>
                <c:pt idx="4">
                  <c:v>1.6E-2</c:v>
                </c:pt>
                <c:pt idx="5">
                  <c:v>1.6E-2</c:v>
                </c:pt>
                <c:pt idx="6">
                  <c:v>1.5599999999999999E-2</c:v>
                </c:pt>
                <c:pt idx="7">
                  <c:v>1.5599999999999999E-2</c:v>
                </c:pt>
                <c:pt idx="8">
                  <c:v>1.6E-2</c:v>
                </c:pt>
                <c:pt idx="9">
                  <c:v>1.5599999999999999E-2</c:v>
                </c:pt>
                <c:pt idx="10">
                  <c:v>1.4999999999999999E-2</c:v>
                </c:pt>
                <c:pt idx="11">
                  <c:v>1.5299999999999999E-2</c:v>
                </c:pt>
                <c:pt idx="12">
                  <c:v>1.5100000000000001E-2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40904"/>
        <c:axId val="1316241296"/>
      </c:lineChart>
      <c:dateAx>
        <c:axId val="131624090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1296"/>
        <c:crosses val="autoZero"/>
        <c:auto val="1"/>
        <c:lblOffset val="100"/>
        <c:baseTimeUnit val="months"/>
      </c:dateAx>
      <c:valAx>
        <c:axId val="1316241296"/>
        <c:scaling>
          <c:orientation val="minMax"/>
          <c:max val="1.7000000000000005E-2"/>
          <c:min val="1.3800000000000003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0904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738901029442439E-2"/>
          <c:y val="0.21008748906386807"/>
          <c:w val="0.94449262124172806"/>
          <c:h val="0.68285416246046171"/>
        </c:manualLayout>
      </c:layout>
      <c:lineChart>
        <c:grouping val="standard"/>
        <c:varyColors val="0"/>
        <c:ser>
          <c:idx val="0"/>
          <c:order val="0"/>
          <c:tx>
            <c:strRef>
              <c:f>'427qcr'!$D$6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'427qcr'!$A$7:$A$19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'427qcr'!$D$7:$D$19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'427qcr'!$N$6</c:f>
              <c:strCache>
                <c:ptCount val="1"/>
                <c:pt idx="0">
                  <c:v>QCR 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'427qcr'!$A$7:$A$19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'427qcr'!$N$7:$N$19</c:f>
              <c:numCache>
                <c:formatCode>0.00%</c:formatCode>
                <c:ptCount val="13"/>
                <c:pt idx="0">
                  <c:v>0.77449999999999997</c:v>
                </c:pt>
                <c:pt idx="1">
                  <c:v>0.77669999999999995</c:v>
                </c:pt>
                <c:pt idx="2">
                  <c:v>0.77790000000000004</c:v>
                </c:pt>
                <c:pt idx="3">
                  <c:v>0.77679999999999993</c:v>
                </c:pt>
                <c:pt idx="4">
                  <c:v>0.77900000000000003</c:v>
                </c:pt>
                <c:pt idx="5">
                  <c:v>0.77939999999999998</c:v>
                </c:pt>
                <c:pt idx="6">
                  <c:v>0.78120000000000001</c:v>
                </c:pt>
                <c:pt idx="7">
                  <c:v>0.78279999999999994</c:v>
                </c:pt>
                <c:pt idx="8">
                  <c:v>0.77679999999999993</c:v>
                </c:pt>
                <c:pt idx="9">
                  <c:v>0.77710000000000001</c:v>
                </c:pt>
                <c:pt idx="10">
                  <c:v>0.77900000000000003</c:v>
                </c:pt>
                <c:pt idx="11">
                  <c:v>0.77879999999999994</c:v>
                </c:pt>
                <c:pt idx="12">
                  <c:v>0.77759999999999996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'427qcr'!$L$6</c:f>
              <c:strCache>
                <c:ptCount val="1"/>
                <c:pt idx="0">
                  <c:v>REEL 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'427qcr'!$L$7:$L$19</c:f>
              <c:numCache>
                <c:formatCode>0.00%</c:formatCode>
                <c:ptCount val="13"/>
                <c:pt idx="0">
                  <c:v>0.76680000000000004</c:v>
                </c:pt>
                <c:pt idx="1">
                  <c:v>0.77429999999999999</c:v>
                </c:pt>
                <c:pt idx="2">
                  <c:v>0.7782</c:v>
                </c:pt>
                <c:pt idx="3">
                  <c:v>0.77849999999999997</c:v>
                </c:pt>
                <c:pt idx="4">
                  <c:v>0.7802</c:v>
                </c:pt>
                <c:pt idx="5">
                  <c:v>0.77690000000000003</c:v>
                </c:pt>
                <c:pt idx="6">
                  <c:v>0.7833</c:v>
                </c:pt>
                <c:pt idx="7">
                  <c:v>0.78039999999999998</c:v>
                </c:pt>
                <c:pt idx="8">
                  <c:v>0.77669999999999995</c:v>
                </c:pt>
                <c:pt idx="9">
                  <c:v>0.77869999999999995</c:v>
                </c:pt>
                <c:pt idx="10">
                  <c:v>0.78</c:v>
                </c:pt>
                <c:pt idx="11">
                  <c:v>0.77459999999999996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42080"/>
        <c:axId val="1316242472"/>
      </c:lineChart>
      <c:dateAx>
        <c:axId val="131624208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2472"/>
        <c:crosses val="autoZero"/>
        <c:auto val="1"/>
        <c:lblOffset val="100"/>
        <c:baseTimeUnit val="months"/>
      </c:dateAx>
      <c:valAx>
        <c:axId val="1316242472"/>
        <c:scaling>
          <c:orientation val="minMax"/>
          <c:max val="0.78400000000000003"/>
          <c:min val="0.76150000000000007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2080"/>
        <c:crosses val="autoZero"/>
        <c:crossBetween val="between"/>
        <c:majorUnit val="2.0000000000000052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2830836605034711"/>
          <c:y val="0.12809838022583644"/>
          <c:w val="0.21264024448197608"/>
          <c:h val="7.7277536569611019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'427qcr'!$F$6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'427qcr'!$A$7:$A$19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'427qcr'!$F$7:$F$19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'427qcr'!$P$6</c:f>
              <c:strCache>
                <c:ptCount val="1"/>
                <c:pt idx="0">
                  <c:v>Food 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'427qcr'!$A$7:$A$19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'427qcr'!$P$7:$P$19</c:f>
              <c:numCache>
                <c:formatCode>0.00%</c:formatCode>
                <c:ptCount val="13"/>
                <c:pt idx="0">
                  <c:v>0.1779</c:v>
                </c:pt>
                <c:pt idx="1">
                  <c:v>0.1762</c:v>
                </c:pt>
                <c:pt idx="2">
                  <c:v>0.17499999999999999</c:v>
                </c:pt>
                <c:pt idx="3">
                  <c:v>0.1759</c:v>
                </c:pt>
                <c:pt idx="4">
                  <c:v>0.1736</c:v>
                </c:pt>
                <c:pt idx="5">
                  <c:v>0.1731</c:v>
                </c:pt>
                <c:pt idx="6">
                  <c:v>0.1714</c:v>
                </c:pt>
                <c:pt idx="7">
                  <c:v>0.16980000000000001</c:v>
                </c:pt>
                <c:pt idx="8">
                  <c:v>0.17580000000000001</c:v>
                </c:pt>
                <c:pt idx="9">
                  <c:v>0.1757</c:v>
                </c:pt>
                <c:pt idx="10">
                  <c:v>0.1741</c:v>
                </c:pt>
                <c:pt idx="11">
                  <c:v>0.17460000000000001</c:v>
                </c:pt>
                <c:pt idx="12">
                  <c:v>0.1759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43256"/>
        <c:axId val="1316243648"/>
      </c:lineChart>
      <c:dateAx>
        <c:axId val="131624325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3648"/>
        <c:crosses val="autoZero"/>
        <c:auto val="1"/>
        <c:lblOffset val="100"/>
        <c:baseTimeUnit val="months"/>
      </c:dateAx>
      <c:valAx>
        <c:axId val="1316243648"/>
        <c:scaling>
          <c:orientation val="minMax"/>
          <c:max val="0.18300000000000002"/>
          <c:min val="0.169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3256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'427qcr'!$H$6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'427qcr'!$A$7:$A$19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'427qcr'!$H$7:$H$19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'427qcr'!$R$6</c:f>
              <c:strCache>
                <c:ptCount val="1"/>
                <c:pt idx="0">
                  <c:v>Paper 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'427qcr'!$A$7:$A$19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'427qcr'!$R$7:$R$19</c:f>
              <c:numCache>
                <c:formatCode>0.00%</c:formatCode>
                <c:ptCount val="13"/>
                <c:pt idx="0">
                  <c:v>1.5100000000000001E-2</c:v>
                </c:pt>
                <c:pt idx="1">
                  <c:v>1.46E-2</c:v>
                </c:pt>
                <c:pt idx="2">
                  <c:v>1.46E-2</c:v>
                </c:pt>
                <c:pt idx="3">
                  <c:v>1.4800000000000001E-2</c:v>
                </c:pt>
                <c:pt idx="4">
                  <c:v>1.49E-2</c:v>
                </c:pt>
                <c:pt idx="5">
                  <c:v>1.4999999999999999E-2</c:v>
                </c:pt>
                <c:pt idx="6">
                  <c:v>1.49E-2</c:v>
                </c:pt>
                <c:pt idx="7">
                  <c:v>1.49E-2</c:v>
                </c:pt>
                <c:pt idx="8">
                  <c:v>1.49E-2</c:v>
                </c:pt>
                <c:pt idx="9">
                  <c:v>1.47E-2</c:v>
                </c:pt>
                <c:pt idx="10">
                  <c:v>1.44E-2</c:v>
                </c:pt>
                <c:pt idx="11">
                  <c:v>1.41E-2</c:v>
                </c:pt>
                <c:pt idx="12">
                  <c:v>1.4E-2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44432"/>
        <c:axId val="1316244824"/>
      </c:lineChart>
      <c:dateAx>
        <c:axId val="131624443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4824"/>
        <c:crosses val="autoZero"/>
        <c:auto val="1"/>
        <c:lblOffset val="100"/>
        <c:baseTimeUnit val="months"/>
      </c:dateAx>
      <c:valAx>
        <c:axId val="1316244824"/>
        <c:scaling>
          <c:orientation val="minMax"/>
          <c:max val="1.5800000000000002E-2"/>
          <c:min val="1.3800000000000003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4432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366" l="0.70000000000000062" r="0.70000000000000062" t="0.75000000000000366" header="0.30000000000000032" footer="0.30000000000000032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640650687894766E-2"/>
          <c:y val="0.2271815061578841"/>
          <c:w val="0.9446145385672946"/>
          <c:h val="0.66576014536644468"/>
        </c:manualLayout>
      </c:layout>
      <c:lineChart>
        <c:grouping val="standard"/>
        <c:varyColors val="0"/>
        <c:ser>
          <c:idx val="0"/>
          <c:order val="0"/>
          <c:tx>
            <c:strRef>
              <c:f>'89qcr'!$D$6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'89qcr'!$A$7:$A$19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'89qcr'!$D$7:$D$19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'89qcr'!$N$6</c:f>
              <c:strCache>
                <c:ptCount val="1"/>
                <c:pt idx="0">
                  <c:v>QCR ROSNY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'89qcr'!$A$7:$A$19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'89qcr'!$N$7:$N$19</c:f>
              <c:numCache>
                <c:formatCode>0.00%</c:formatCode>
                <c:ptCount val="13"/>
                <c:pt idx="0">
                  <c:v>0.77770000000000006</c:v>
                </c:pt>
                <c:pt idx="1">
                  <c:v>0.77990000000000004</c:v>
                </c:pt>
                <c:pt idx="2">
                  <c:v>0.77970000000000006</c:v>
                </c:pt>
                <c:pt idx="3">
                  <c:v>0.77969999999999995</c:v>
                </c:pt>
                <c:pt idx="4">
                  <c:v>0.78169999999999995</c:v>
                </c:pt>
                <c:pt idx="5">
                  <c:v>0.78029999999999999</c:v>
                </c:pt>
                <c:pt idx="6">
                  <c:v>0.7823</c:v>
                </c:pt>
                <c:pt idx="7">
                  <c:v>0.78479999999999994</c:v>
                </c:pt>
                <c:pt idx="8">
                  <c:v>0.77849999999999997</c:v>
                </c:pt>
                <c:pt idx="9">
                  <c:v>0.77710000000000001</c:v>
                </c:pt>
                <c:pt idx="10">
                  <c:v>0.78159999999999996</c:v>
                </c:pt>
                <c:pt idx="11">
                  <c:v>0.78190000000000004</c:v>
                </c:pt>
                <c:pt idx="12">
                  <c:v>0.77990000000000004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'89qcr'!$L$6</c:f>
              <c:strCache>
                <c:ptCount val="1"/>
                <c:pt idx="0">
                  <c:v>REEL ROSNY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'89qcr'!$L$7:$L$19</c:f>
              <c:numCache>
                <c:formatCode>0.00%</c:formatCode>
                <c:ptCount val="13"/>
                <c:pt idx="0">
                  <c:v>0.78080000000000005</c:v>
                </c:pt>
                <c:pt idx="1">
                  <c:v>0.77869999999999995</c:v>
                </c:pt>
                <c:pt idx="2">
                  <c:v>0.77639999999999998</c:v>
                </c:pt>
                <c:pt idx="3">
                  <c:v>0.77380000000000004</c:v>
                </c:pt>
                <c:pt idx="4">
                  <c:v>0.77829999999999999</c:v>
                </c:pt>
                <c:pt idx="5">
                  <c:v>0.77600000000000002</c:v>
                </c:pt>
                <c:pt idx="6">
                  <c:v>0.78610000000000002</c:v>
                </c:pt>
                <c:pt idx="7">
                  <c:v>0.78459999999999996</c:v>
                </c:pt>
                <c:pt idx="8">
                  <c:v>0.77149999999999996</c:v>
                </c:pt>
                <c:pt idx="9">
                  <c:v>0.76770000000000005</c:v>
                </c:pt>
                <c:pt idx="10">
                  <c:v>0.78059999999999996</c:v>
                </c:pt>
                <c:pt idx="11">
                  <c:v>0.77270000000000005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45608"/>
        <c:axId val="1316246000"/>
      </c:lineChart>
      <c:dateAx>
        <c:axId val="131624560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6000"/>
        <c:crosses val="autoZero"/>
        <c:auto val="1"/>
        <c:lblOffset val="100"/>
        <c:baseTimeUnit val="months"/>
      </c:dateAx>
      <c:valAx>
        <c:axId val="1316246000"/>
        <c:scaling>
          <c:orientation val="minMax"/>
          <c:max val="0.78700000000000003"/>
          <c:min val="0.7670000000000001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5608"/>
        <c:crosses val="autoZero"/>
        <c:crossBetween val="between"/>
        <c:majorUnit val="2.0000000000000052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1790568776668474"/>
          <c:y val="0.14091904656118787"/>
          <c:w val="0.24659936362703413"/>
          <c:h val="7.7277252569134175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'89qcr'!$F$6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'89qcr'!$A$7:$A$19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'89qcr'!$F$7:$F$19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'89qcr'!$P$6</c:f>
              <c:strCache>
                <c:ptCount val="1"/>
                <c:pt idx="0">
                  <c:v>Food ROSNY</c:v>
                </c:pt>
              </c:strCache>
            </c:strRef>
          </c:tx>
          <c:dLbls>
            <c:dLbl>
              <c:idx val="6"/>
              <c:layout>
                <c:manualLayout>
                  <c:x val="-1.5907102521275866E-7"/>
                  <c:y val="6.94444444444445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7"/>
              <c:layout>
                <c:manualLayout>
                  <c:x val="0"/>
                  <c:y val="4.16666666666666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8"/>
              <c:layout>
                <c:manualLayout>
                  <c:x val="0"/>
                  <c:y val="-2.77777777777780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9"/>
              <c:layout>
                <c:manualLayout>
                  <c:x val="0"/>
                  <c:y val="3.703703703703705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'89qcr'!$A$7:$A$19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'89qcr'!$P$7:$P$19</c:f>
              <c:numCache>
                <c:formatCode>0.00%</c:formatCode>
                <c:ptCount val="13"/>
                <c:pt idx="0">
                  <c:v>0.1754</c:v>
                </c:pt>
                <c:pt idx="1">
                  <c:v>0.1736</c:v>
                </c:pt>
                <c:pt idx="2">
                  <c:v>0.1739</c:v>
                </c:pt>
                <c:pt idx="3">
                  <c:v>0.17350000000000002</c:v>
                </c:pt>
                <c:pt idx="4">
                  <c:v>0.17150000000000001</c:v>
                </c:pt>
                <c:pt idx="5">
                  <c:v>0.1729</c:v>
                </c:pt>
                <c:pt idx="6">
                  <c:v>0.17080000000000001</c:v>
                </c:pt>
                <c:pt idx="7">
                  <c:v>0.16830000000000001</c:v>
                </c:pt>
                <c:pt idx="8">
                  <c:v>0.17460000000000001</c:v>
                </c:pt>
                <c:pt idx="9">
                  <c:v>0.17649999999999999</c:v>
                </c:pt>
                <c:pt idx="10">
                  <c:v>0.1721</c:v>
                </c:pt>
                <c:pt idx="11">
                  <c:v>0.17200000000000001</c:v>
                </c:pt>
                <c:pt idx="12">
                  <c:v>0.1739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46784"/>
        <c:axId val="1316247176"/>
      </c:lineChart>
      <c:dateAx>
        <c:axId val="131624678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7176"/>
        <c:crosses val="autoZero"/>
        <c:auto val="1"/>
        <c:lblOffset val="100"/>
        <c:baseTimeUnit val="months"/>
      </c:dateAx>
      <c:valAx>
        <c:axId val="1316247176"/>
        <c:scaling>
          <c:orientation val="minMax"/>
          <c:max val="0.17900000000000002"/>
          <c:min val="0.168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6784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'89qcr'!$H$6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'89qcr'!$A$7:$A$19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'89qcr'!$H$7:$H$19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'89qcr'!$R$6</c:f>
              <c:strCache>
                <c:ptCount val="1"/>
                <c:pt idx="0">
                  <c:v>Paper ROSNY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'89qcr'!$A$7:$A$19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'89qcr'!$R$7:$R$19</c:f>
              <c:numCache>
                <c:formatCode>0.00%</c:formatCode>
                <c:ptCount val="13"/>
                <c:pt idx="0">
                  <c:v>1.44E-2</c:v>
                </c:pt>
                <c:pt idx="1">
                  <c:v>1.4E-2</c:v>
                </c:pt>
                <c:pt idx="2">
                  <c:v>1.3899999999999999E-2</c:v>
                </c:pt>
                <c:pt idx="3">
                  <c:v>1.43E-2</c:v>
                </c:pt>
                <c:pt idx="4">
                  <c:v>1.43E-2</c:v>
                </c:pt>
                <c:pt idx="5">
                  <c:v>1.43E-2</c:v>
                </c:pt>
                <c:pt idx="6">
                  <c:v>1.44E-2</c:v>
                </c:pt>
                <c:pt idx="7">
                  <c:v>1.44E-2</c:v>
                </c:pt>
                <c:pt idx="8">
                  <c:v>1.44E-2</c:v>
                </c:pt>
                <c:pt idx="9">
                  <c:v>1.3899999999999999E-2</c:v>
                </c:pt>
                <c:pt idx="10">
                  <c:v>1.38E-2</c:v>
                </c:pt>
                <c:pt idx="11">
                  <c:v>1.3599999999999999E-2</c:v>
                </c:pt>
                <c:pt idx="12">
                  <c:v>1.37E-2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6247960"/>
        <c:axId val="1316248352"/>
      </c:lineChart>
      <c:dateAx>
        <c:axId val="131624796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8352"/>
        <c:crosses val="autoZero"/>
        <c:auto val="1"/>
        <c:lblOffset val="100"/>
        <c:baseTimeUnit val="months"/>
      </c:dateAx>
      <c:valAx>
        <c:axId val="1316248352"/>
        <c:scaling>
          <c:orientation val="minMax"/>
          <c:max val="1.6000000000000004E-2"/>
          <c:min val="1.3800000000000003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316247960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389" l="0.70000000000000062" r="0.70000000000000062" t="0.75000000000000389" header="0.30000000000000032" footer="0.30000000000000032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738901029442439E-2"/>
          <c:y val="0.21008748906386807"/>
          <c:w val="0.94449262124172806"/>
          <c:h val="0.68285416246046171"/>
        </c:manualLayout>
      </c:layout>
      <c:lineChart>
        <c:grouping val="standard"/>
        <c:varyColors val="0"/>
        <c:ser>
          <c:idx val="0"/>
          <c:order val="0"/>
          <c:tx>
            <c:strRef>
              <c:f>'430qcr'!$D$6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'430qcr'!$A$7:$A$19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'430qcr'!$D$7:$D$19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'430qcr'!$N$6</c:f>
              <c:strCache>
                <c:ptCount val="1"/>
                <c:pt idx="0">
                  <c:v>QCR 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'430qcr'!$A$7:$A$19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'430qcr'!$N$7:$N$19</c:f>
              <c:numCache>
                <c:formatCode>0.00%</c:formatCode>
                <c:ptCount val="13"/>
                <c:pt idx="0">
                  <c:v>0.77570000000000006</c:v>
                </c:pt>
                <c:pt idx="1">
                  <c:v>0.77790000000000004</c:v>
                </c:pt>
                <c:pt idx="2">
                  <c:v>0.77890000000000004</c:v>
                </c:pt>
                <c:pt idx="3">
                  <c:v>0.77800000000000002</c:v>
                </c:pt>
                <c:pt idx="4">
                  <c:v>0.77859999999999996</c:v>
                </c:pt>
                <c:pt idx="5">
                  <c:v>0.77780000000000005</c:v>
                </c:pt>
                <c:pt idx="6">
                  <c:v>0.78010000000000002</c:v>
                </c:pt>
                <c:pt idx="7">
                  <c:v>0.78129999999999999</c:v>
                </c:pt>
                <c:pt idx="8">
                  <c:v>0.77510000000000001</c:v>
                </c:pt>
                <c:pt idx="9">
                  <c:v>0.77500000000000002</c:v>
                </c:pt>
                <c:pt idx="10">
                  <c:v>0.77900000000000003</c:v>
                </c:pt>
                <c:pt idx="11">
                  <c:v>0.77929999999999999</c:v>
                </c:pt>
                <c:pt idx="12">
                  <c:v>0.77770000000000006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'430qcr'!$L$6</c:f>
              <c:strCache>
                <c:ptCount val="1"/>
                <c:pt idx="0">
                  <c:v>REEL 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'430qcr'!$L$7:$L$19</c:f>
              <c:numCache>
                <c:formatCode>0.00%</c:formatCode>
                <c:ptCount val="13"/>
                <c:pt idx="0">
                  <c:v>0.7732</c:v>
                </c:pt>
                <c:pt idx="1">
                  <c:v>0.77</c:v>
                </c:pt>
                <c:pt idx="2">
                  <c:v>0.77249999999999996</c:v>
                </c:pt>
                <c:pt idx="3">
                  <c:v>0.77</c:v>
                </c:pt>
                <c:pt idx="4">
                  <c:v>0.77100000000000002</c:v>
                </c:pt>
                <c:pt idx="5">
                  <c:v>0.75949999999999995</c:v>
                </c:pt>
                <c:pt idx="6">
                  <c:v>0.76880000000000004</c:v>
                </c:pt>
                <c:pt idx="7">
                  <c:v>0.77170000000000005</c:v>
                </c:pt>
                <c:pt idx="8">
                  <c:v>0.75370000000000004</c:v>
                </c:pt>
                <c:pt idx="9">
                  <c:v>0.75949999999999995</c:v>
                </c:pt>
                <c:pt idx="10">
                  <c:v>0.77800000000000002</c:v>
                </c:pt>
                <c:pt idx="11">
                  <c:v>0.77559999999999996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38696"/>
        <c:axId val="1651639088"/>
      </c:lineChart>
      <c:dateAx>
        <c:axId val="165163869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39088"/>
        <c:crosses val="autoZero"/>
        <c:auto val="1"/>
        <c:lblOffset val="100"/>
        <c:baseTimeUnit val="months"/>
      </c:dateAx>
      <c:valAx>
        <c:axId val="1651639088"/>
        <c:scaling>
          <c:orientation val="minMax"/>
          <c:max val="0.78300000000000003"/>
          <c:min val="0.7530000000000031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38696"/>
        <c:crosses val="autoZero"/>
        <c:crossBetween val="between"/>
        <c:majorUnit val="2.0000000000000052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2335094650295901"/>
          <c:y val="0.12382498916607412"/>
          <c:w val="0.23246994195121995"/>
          <c:h val="7.727753656961095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2746557365260843E-2"/>
          <c:y val="0.22759477981918927"/>
          <c:w val="0.8849297490781689"/>
          <c:h val="0.5637175561388198"/>
        </c:manualLayout>
      </c:layout>
      <c:lineChart>
        <c:grouping val="standard"/>
        <c:varyColors val="0"/>
        <c:ser>
          <c:idx val="0"/>
          <c:order val="0"/>
          <c:tx>
            <c:strRef>
              <c:f>'430qcr'!$F$6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'430qcr'!$A$7:$A$19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'430qcr'!$F$7:$F$19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'430qcr'!$P$6</c:f>
              <c:strCache>
                <c:ptCount val="1"/>
                <c:pt idx="0">
                  <c:v>Food 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'430qcr'!$A$7:$A$19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'430qcr'!$P$7:$P$19</c:f>
              <c:numCache>
                <c:formatCode>0.00%</c:formatCode>
                <c:ptCount val="13"/>
                <c:pt idx="0">
                  <c:v>0.17760000000000001</c:v>
                </c:pt>
                <c:pt idx="1">
                  <c:v>0.1757</c:v>
                </c:pt>
                <c:pt idx="2">
                  <c:v>0.1749</c:v>
                </c:pt>
                <c:pt idx="3">
                  <c:v>0.17519999999999999</c:v>
                </c:pt>
                <c:pt idx="4">
                  <c:v>0.17480000000000001</c:v>
                </c:pt>
                <c:pt idx="5">
                  <c:v>0.17549999999999999</c:v>
                </c:pt>
                <c:pt idx="6">
                  <c:v>0.17330000000000001</c:v>
                </c:pt>
                <c:pt idx="7">
                  <c:v>0.17200000000000001</c:v>
                </c:pt>
                <c:pt idx="8">
                  <c:v>0.1782</c:v>
                </c:pt>
                <c:pt idx="9">
                  <c:v>0.17880000000000001</c:v>
                </c:pt>
                <c:pt idx="10">
                  <c:v>0.17510000000000001</c:v>
                </c:pt>
                <c:pt idx="11">
                  <c:v>0.17480000000000001</c:v>
                </c:pt>
                <c:pt idx="12">
                  <c:v>0.1764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39872"/>
        <c:axId val="1651640264"/>
      </c:lineChart>
      <c:dateAx>
        <c:axId val="165163987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0264"/>
        <c:crosses val="autoZero"/>
        <c:auto val="1"/>
        <c:lblOffset val="100"/>
        <c:baseTimeUnit val="months"/>
      </c:dateAx>
      <c:valAx>
        <c:axId val="1651640264"/>
        <c:scaling>
          <c:orientation val="minMax"/>
          <c:max val="0.18100000000000102"/>
          <c:min val="0.17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39872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3401507215031773"/>
          <c:y val="0.13877340332458438"/>
          <c:w val="0.33196955530773486"/>
          <c:h val="8.3717235345581967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613879926900678E-2"/>
          <c:y val="0.21833552055993041"/>
          <c:w val="0.90137370364521052"/>
          <c:h val="0.57297681539808099"/>
        </c:manualLayout>
      </c:layout>
      <c:lineChart>
        <c:grouping val="standard"/>
        <c:varyColors val="0"/>
        <c:ser>
          <c:idx val="0"/>
          <c:order val="0"/>
          <c:tx>
            <c:strRef>
              <c:f>'430qcr'!$H$6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'430qcr'!$A$7:$A$19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'430qcr'!$H$7:$H$19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'430qcr'!$R$6</c:f>
              <c:strCache>
                <c:ptCount val="1"/>
                <c:pt idx="0">
                  <c:v>Paper 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'430qcr'!$A$7:$A$19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'430qcr'!$R$7:$R$19</c:f>
              <c:numCache>
                <c:formatCode>0.00%</c:formatCode>
                <c:ptCount val="13"/>
                <c:pt idx="0">
                  <c:v>1.4200000000000001E-2</c:v>
                </c:pt>
                <c:pt idx="1">
                  <c:v>1.3899999999999999E-2</c:v>
                </c:pt>
                <c:pt idx="2">
                  <c:v>1.37E-2</c:v>
                </c:pt>
                <c:pt idx="3">
                  <c:v>1.43E-2</c:v>
                </c:pt>
                <c:pt idx="4">
                  <c:v>1.41E-2</c:v>
                </c:pt>
                <c:pt idx="5">
                  <c:v>1.4200000000000001E-2</c:v>
                </c:pt>
                <c:pt idx="6">
                  <c:v>1.41E-2</c:v>
                </c:pt>
                <c:pt idx="7">
                  <c:v>1.4200000000000001E-2</c:v>
                </c:pt>
                <c:pt idx="8">
                  <c:v>1.4200000000000001E-2</c:v>
                </c:pt>
                <c:pt idx="9">
                  <c:v>1.37E-2</c:v>
                </c:pt>
                <c:pt idx="10">
                  <c:v>1.34E-2</c:v>
                </c:pt>
                <c:pt idx="11">
                  <c:v>1.34E-2</c:v>
                </c:pt>
                <c:pt idx="12">
                  <c:v>1.34E-2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41048"/>
        <c:axId val="1651641440"/>
      </c:lineChart>
      <c:dateAx>
        <c:axId val="165164104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1440"/>
        <c:crosses val="autoZero"/>
        <c:auto val="1"/>
        <c:lblOffset val="100"/>
        <c:baseTimeUnit val="months"/>
      </c:dateAx>
      <c:valAx>
        <c:axId val="1651641440"/>
        <c:scaling>
          <c:orientation val="minMax"/>
          <c:max val="1.5600000000000003E-2"/>
          <c:min val="1.3400000000000002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1048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343590834929453"/>
          <c:y val="0.13414373370552771"/>
          <c:w val="0.32746130382351041"/>
          <c:h val="8.3717027010419706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411" l="0.70000000000000062" r="0.70000000000000062" t="0.75000000000000411" header="0.30000000000000032" footer="0.30000000000000032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640650687894766E-2"/>
          <c:y val="0.20154048051685988"/>
          <c:w val="0.9446145385672946"/>
          <c:h val="0.69140117100747023"/>
        </c:manualLayout>
      </c:layout>
      <c:lineChart>
        <c:grouping val="standard"/>
        <c:varyColors val="0"/>
        <c:ser>
          <c:idx val="0"/>
          <c:order val="0"/>
          <c:tx>
            <c:strRef>
              <c:f>'200qcr'!$D$6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'200qcr'!$A$7:$A$19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'200qcr'!$D$7:$D$19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'200qcr'!$N$6</c:f>
              <c:strCache>
                <c:ptCount val="1"/>
                <c:pt idx="0">
                  <c:v>QCR 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'200qcr'!$A$7:$A$19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'200qcr'!$N$7:$N$19</c:f>
              <c:numCache>
                <c:formatCode>0.00%</c:formatCode>
                <c:ptCount val="13"/>
                <c:pt idx="0">
                  <c:v>0.77749999999999997</c:v>
                </c:pt>
                <c:pt idx="1">
                  <c:v>0.78110000000000002</c:v>
                </c:pt>
                <c:pt idx="2">
                  <c:v>0.78310000000000002</c:v>
                </c:pt>
                <c:pt idx="3">
                  <c:v>0.77980000000000005</c:v>
                </c:pt>
                <c:pt idx="4">
                  <c:v>0.78220000000000001</c:v>
                </c:pt>
                <c:pt idx="5">
                  <c:v>0.78149999999999997</c:v>
                </c:pt>
                <c:pt idx="6">
                  <c:v>0.78159999999999996</c:v>
                </c:pt>
                <c:pt idx="7">
                  <c:v>0.78359999999999996</c:v>
                </c:pt>
                <c:pt idx="8">
                  <c:v>0.7772</c:v>
                </c:pt>
                <c:pt idx="9">
                  <c:v>0.77679999999999993</c:v>
                </c:pt>
                <c:pt idx="10">
                  <c:v>0.78129999999999999</c:v>
                </c:pt>
                <c:pt idx="11">
                  <c:v>0.78</c:v>
                </c:pt>
                <c:pt idx="12">
                  <c:v>0.78059999999999996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'200qcr'!$L$6</c:f>
              <c:strCache>
                <c:ptCount val="1"/>
                <c:pt idx="0">
                  <c:v>REEL 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'200qcr'!$L$7:$L$19</c:f>
              <c:numCache>
                <c:formatCode>0.00%</c:formatCode>
                <c:ptCount val="13"/>
                <c:pt idx="0">
                  <c:v>0.78339999999999999</c:v>
                </c:pt>
                <c:pt idx="1">
                  <c:v>0.77510000000000001</c:v>
                </c:pt>
                <c:pt idx="2">
                  <c:v>0.77869999999999995</c:v>
                </c:pt>
                <c:pt idx="3">
                  <c:v>0.77270000000000005</c:v>
                </c:pt>
                <c:pt idx="4">
                  <c:v>0.77180000000000004</c:v>
                </c:pt>
                <c:pt idx="5">
                  <c:v>0.77600000000000002</c:v>
                </c:pt>
                <c:pt idx="6">
                  <c:v>0.77129999999999999</c:v>
                </c:pt>
                <c:pt idx="7">
                  <c:v>0.77449999999999997</c:v>
                </c:pt>
                <c:pt idx="8">
                  <c:v>0.76829999999999998</c:v>
                </c:pt>
                <c:pt idx="9">
                  <c:v>0.76300000000000001</c:v>
                </c:pt>
                <c:pt idx="10">
                  <c:v>0.76629999999999998</c:v>
                </c:pt>
                <c:pt idx="11">
                  <c:v>0.76739999999999997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42224"/>
        <c:axId val="1651642616"/>
      </c:lineChart>
      <c:dateAx>
        <c:axId val="165164222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2616"/>
        <c:crosses val="autoZero"/>
        <c:auto val="1"/>
        <c:lblOffset val="100"/>
        <c:baseTimeUnit val="months"/>
      </c:dateAx>
      <c:valAx>
        <c:axId val="1651642616"/>
        <c:scaling>
          <c:orientation val="minMax"/>
          <c:max val="0.78600000000000003"/>
          <c:min val="0.7620000000000031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2224"/>
        <c:crosses val="autoZero"/>
        <c:crossBetween val="between"/>
        <c:majorUnit val="3.0000000000000092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2696850393701147"/>
          <c:y val="0.12382480314960632"/>
          <c:w val="0.21816272965879285"/>
          <c:h val="7.7277559055118072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2185307396333446E-2"/>
          <c:y val="0.22759477981918927"/>
          <c:w val="0.88562608947709054"/>
          <c:h val="0.5637175561388198"/>
        </c:manualLayout>
      </c:layout>
      <c:lineChart>
        <c:grouping val="standard"/>
        <c:varyColors val="0"/>
        <c:ser>
          <c:idx val="0"/>
          <c:order val="0"/>
          <c:tx>
            <c:strRef>
              <c:f>'200qcr'!$F$6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'200qcr'!$A$7:$A$19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'200qcr'!$F$7:$F$19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'200qcr'!$P$6</c:f>
              <c:strCache>
                <c:ptCount val="1"/>
                <c:pt idx="0">
                  <c:v>Food 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'200qcr'!$A$7:$A$19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'200qcr'!$P$7:$P$19</c:f>
              <c:numCache>
                <c:formatCode>0.00%</c:formatCode>
                <c:ptCount val="13"/>
                <c:pt idx="0">
                  <c:v>0.1749</c:v>
                </c:pt>
                <c:pt idx="1">
                  <c:v>0.17169999999999999</c:v>
                </c:pt>
                <c:pt idx="2">
                  <c:v>0.16980000000000001</c:v>
                </c:pt>
                <c:pt idx="3">
                  <c:v>0.1726</c:v>
                </c:pt>
                <c:pt idx="4">
                  <c:v>0.17019999999999999</c:v>
                </c:pt>
                <c:pt idx="5">
                  <c:v>0.1709</c:v>
                </c:pt>
                <c:pt idx="6">
                  <c:v>0.17080000000000001</c:v>
                </c:pt>
                <c:pt idx="7">
                  <c:v>0.16880000000000001</c:v>
                </c:pt>
                <c:pt idx="8">
                  <c:v>0.17510000000000001</c:v>
                </c:pt>
                <c:pt idx="9">
                  <c:v>0.17580000000000001</c:v>
                </c:pt>
                <c:pt idx="10">
                  <c:v>0.17150000000000001</c:v>
                </c:pt>
                <c:pt idx="11">
                  <c:v>0.1729</c:v>
                </c:pt>
                <c:pt idx="12">
                  <c:v>0.1726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43400"/>
        <c:axId val="1651643792"/>
      </c:lineChart>
      <c:dateAx>
        <c:axId val="165164340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3792"/>
        <c:crosses val="autoZero"/>
        <c:auto val="1"/>
        <c:lblOffset val="100"/>
        <c:baseTimeUnit val="months"/>
      </c:dateAx>
      <c:valAx>
        <c:axId val="1651643792"/>
        <c:scaling>
          <c:orientation val="minMax"/>
          <c:max val="0.17800000000000002"/>
          <c:min val="0.168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3400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4214216785133617"/>
          <c:y val="0.13877340332458438"/>
          <c:w val="0.3157156642973295"/>
          <c:h val="8.3717235345581967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613879926900678E-2"/>
          <c:y val="0.2229651501895597"/>
          <c:w val="0.90137370364521052"/>
          <c:h val="0.56834718576844556"/>
        </c:manualLayout>
      </c:layout>
      <c:lineChart>
        <c:grouping val="standard"/>
        <c:varyColors val="0"/>
        <c:ser>
          <c:idx val="0"/>
          <c:order val="0"/>
          <c:tx>
            <c:strRef>
              <c:f>'200qcr'!$H$6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'200qcr'!$A$7:$A$19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'200qcr'!$H$7:$H$19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'200qcr'!$R$6</c:f>
              <c:strCache>
                <c:ptCount val="1"/>
                <c:pt idx="0">
                  <c:v>Paper 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'200qcr'!$A$7:$A$19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'200qcr'!$R$7:$R$19</c:f>
              <c:numCache>
                <c:formatCode>0.00%</c:formatCode>
                <c:ptCount val="13"/>
                <c:pt idx="0">
                  <c:v>1.46E-2</c:v>
                </c:pt>
                <c:pt idx="1">
                  <c:v>1.4200000000000001E-2</c:v>
                </c:pt>
                <c:pt idx="2">
                  <c:v>1.41E-2</c:v>
                </c:pt>
                <c:pt idx="3">
                  <c:v>1.46E-2</c:v>
                </c:pt>
                <c:pt idx="4">
                  <c:v>1.46E-2</c:v>
                </c:pt>
                <c:pt idx="5">
                  <c:v>1.46E-2</c:v>
                </c:pt>
                <c:pt idx="6">
                  <c:v>1.46E-2</c:v>
                </c:pt>
                <c:pt idx="7">
                  <c:v>1.46E-2</c:v>
                </c:pt>
                <c:pt idx="8">
                  <c:v>1.47E-2</c:v>
                </c:pt>
                <c:pt idx="9">
                  <c:v>1.44E-2</c:v>
                </c:pt>
                <c:pt idx="10">
                  <c:v>1.4200000000000001E-2</c:v>
                </c:pt>
                <c:pt idx="11">
                  <c:v>1.41E-2</c:v>
                </c:pt>
                <c:pt idx="12">
                  <c:v>1.38E-2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44576"/>
        <c:axId val="1651644968"/>
      </c:lineChart>
      <c:dateAx>
        <c:axId val="165164457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4968"/>
        <c:crosses val="autoZero"/>
        <c:auto val="1"/>
        <c:lblOffset val="100"/>
        <c:baseTimeUnit val="months"/>
      </c:dateAx>
      <c:valAx>
        <c:axId val="1651644968"/>
        <c:scaling>
          <c:orientation val="minMax"/>
          <c:max val="1.5000000000000003E-2"/>
          <c:min val="1.3800000000000003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4576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4301417607351931"/>
          <c:y val="0.13414383202099744"/>
          <c:w val="0.31397164785296466"/>
          <c:h val="8.3717235345581828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433" l="0.70000000000000062" r="0.70000000000000062" t="0.75000000000000433" header="0.30000000000000032" footer="0.30000000000000032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9742439337940494E-2"/>
          <c:y val="0.19299347196984992"/>
          <c:w val="0.93828477154641388"/>
          <c:h val="0.69994817955448363"/>
        </c:manualLayout>
      </c:layout>
      <c:lineChart>
        <c:grouping val="standard"/>
        <c:varyColors val="0"/>
        <c:ser>
          <c:idx val="0"/>
          <c:order val="0"/>
          <c:tx>
            <c:strRef>
              <c:f>'292qcr'!$D$6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'292qcr'!$A$7:$A$19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'292qcr'!$D$7:$D$19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'292qcr'!$N$6</c:f>
              <c:strCache>
                <c:ptCount val="1"/>
                <c:pt idx="0">
                  <c:v>QCR 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'292qcr'!$A$7:$A$19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'292qcr'!$N$7:$N$19</c:f>
              <c:numCache>
                <c:formatCode>0.00%</c:formatCode>
                <c:ptCount val="13"/>
                <c:pt idx="0">
                  <c:v>0.77529999999999999</c:v>
                </c:pt>
                <c:pt idx="1">
                  <c:v>0.77739999999999998</c:v>
                </c:pt>
                <c:pt idx="2">
                  <c:v>0.78059999999999996</c:v>
                </c:pt>
                <c:pt idx="3">
                  <c:v>0.77669999999999995</c:v>
                </c:pt>
                <c:pt idx="4">
                  <c:v>0.77780000000000005</c:v>
                </c:pt>
                <c:pt idx="5">
                  <c:v>0.77759999999999996</c:v>
                </c:pt>
                <c:pt idx="6">
                  <c:v>0.77980000000000005</c:v>
                </c:pt>
                <c:pt idx="7">
                  <c:v>0.78180000000000005</c:v>
                </c:pt>
                <c:pt idx="8">
                  <c:v>0.7752</c:v>
                </c:pt>
                <c:pt idx="9">
                  <c:v>0.77539999999999998</c:v>
                </c:pt>
                <c:pt idx="10">
                  <c:v>0.77869999999999995</c:v>
                </c:pt>
                <c:pt idx="11">
                  <c:v>0.77849999999999997</c:v>
                </c:pt>
                <c:pt idx="12">
                  <c:v>0.77689999999999992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'292qcr'!$L$6</c:f>
              <c:strCache>
                <c:ptCount val="1"/>
                <c:pt idx="0">
                  <c:v>REEL 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'292qcr'!$L$7:$L$19</c:f>
              <c:numCache>
                <c:formatCode>0.00%</c:formatCode>
                <c:ptCount val="13"/>
                <c:pt idx="0">
                  <c:v>0.77259999999999995</c:v>
                </c:pt>
                <c:pt idx="1">
                  <c:v>0.76749999999999996</c:v>
                </c:pt>
                <c:pt idx="2">
                  <c:v>0.78290000000000004</c:v>
                </c:pt>
                <c:pt idx="3">
                  <c:v>0.77549999999999997</c:v>
                </c:pt>
                <c:pt idx="4">
                  <c:v>0.77569999999999995</c:v>
                </c:pt>
                <c:pt idx="5">
                  <c:v>0.77690000000000003</c:v>
                </c:pt>
                <c:pt idx="6">
                  <c:v>0.78169999999999995</c:v>
                </c:pt>
                <c:pt idx="7">
                  <c:v>0.77659999999999996</c:v>
                </c:pt>
                <c:pt idx="8">
                  <c:v>0.7762</c:v>
                </c:pt>
                <c:pt idx="9">
                  <c:v>0.77470000000000006</c:v>
                </c:pt>
                <c:pt idx="10">
                  <c:v>0.77739999999999998</c:v>
                </c:pt>
                <c:pt idx="11">
                  <c:v>0.77649999999999997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45752"/>
        <c:axId val="1651646144"/>
      </c:lineChart>
      <c:dateAx>
        <c:axId val="165164575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6144"/>
        <c:crosses val="autoZero"/>
        <c:auto val="1"/>
        <c:lblOffset val="100"/>
        <c:baseTimeUnit val="months"/>
      </c:dateAx>
      <c:valAx>
        <c:axId val="1651646144"/>
        <c:scaling>
          <c:orientation val="minMax"/>
          <c:max val="0.78300000000000003"/>
          <c:min val="0.7630000000000031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5752"/>
        <c:crosses val="autoZero"/>
        <c:crossBetween val="between"/>
        <c:majorUnit val="2.0000000000000052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1828884550991213"/>
          <c:y val="0.11955159810631148"/>
          <c:w val="0.21919768385497837"/>
          <c:h val="7.7277536569611102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2045896075680173E-2"/>
          <c:y val="0.21370589093030146"/>
          <c:w val="0.88579901832513186"/>
          <c:h val="0.57760644502770486"/>
        </c:manualLayout>
      </c:layout>
      <c:lineChart>
        <c:grouping val="standard"/>
        <c:varyColors val="0"/>
        <c:ser>
          <c:idx val="0"/>
          <c:order val="0"/>
          <c:tx>
            <c:strRef>
              <c:f>'292qcr'!$F$6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'292qcr'!$A$7:$A$19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'292qcr'!$F$7:$F$19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'292qcr'!$P$6</c:f>
              <c:strCache>
                <c:ptCount val="1"/>
                <c:pt idx="0">
                  <c:v>Food 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'292qcr'!$A$7:$A$19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'292qcr'!$P$7:$P$19</c:f>
              <c:numCache>
                <c:formatCode>0.00%</c:formatCode>
                <c:ptCount val="13"/>
                <c:pt idx="0">
                  <c:v>0.1777</c:v>
                </c:pt>
                <c:pt idx="1">
                  <c:v>0.17599999999999999</c:v>
                </c:pt>
                <c:pt idx="2">
                  <c:v>0.17300000000000001</c:v>
                </c:pt>
                <c:pt idx="3">
                  <c:v>0.1762</c:v>
                </c:pt>
                <c:pt idx="4">
                  <c:v>0.17519999999999999</c:v>
                </c:pt>
                <c:pt idx="5">
                  <c:v>0.17530000000000001</c:v>
                </c:pt>
                <c:pt idx="6">
                  <c:v>0.1731</c:v>
                </c:pt>
                <c:pt idx="7">
                  <c:v>0.17119999999999999</c:v>
                </c:pt>
                <c:pt idx="8">
                  <c:v>0.17799999999999999</c:v>
                </c:pt>
                <c:pt idx="9">
                  <c:v>0.17799999999999999</c:v>
                </c:pt>
                <c:pt idx="10">
                  <c:v>0.1749</c:v>
                </c:pt>
                <c:pt idx="11">
                  <c:v>0.17510000000000001</c:v>
                </c:pt>
                <c:pt idx="12">
                  <c:v>0.17660000000000001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46928"/>
        <c:axId val="1651647320"/>
      </c:lineChart>
      <c:dateAx>
        <c:axId val="165164692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7320"/>
        <c:crosses val="autoZero"/>
        <c:auto val="1"/>
        <c:lblOffset val="100"/>
        <c:baseTimeUnit val="months"/>
      </c:dateAx>
      <c:valAx>
        <c:axId val="1651647320"/>
        <c:scaling>
          <c:orientation val="minMax"/>
          <c:max val="0.18200000000000002"/>
          <c:min val="0.17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6928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4176433366656561"/>
          <c:y val="0.12951404330272759"/>
          <c:w val="0.31647133266687072"/>
          <c:h val="8.3717093502847742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613879926900678E-2"/>
          <c:y val="0.21370589093030146"/>
          <c:w val="0.90137370364521052"/>
          <c:h val="0.57760644502770486"/>
        </c:manualLayout>
      </c:layout>
      <c:lineChart>
        <c:grouping val="standard"/>
        <c:varyColors val="0"/>
        <c:ser>
          <c:idx val="0"/>
          <c:order val="0"/>
          <c:tx>
            <c:strRef>
              <c:f>'292qcr'!$H$6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'292qcr'!$A$7:$A$19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'292qcr'!$H$7:$H$19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'292qcr'!$R$6</c:f>
              <c:strCache>
                <c:ptCount val="1"/>
                <c:pt idx="0">
                  <c:v>Paper 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'292qcr'!$A$7:$A$19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'292qcr'!$R$7:$R$19</c:f>
              <c:numCache>
                <c:formatCode>0.00%</c:formatCode>
                <c:ptCount val="13"/>
                <c:pt idx="0">
                  <c:v>1.4500000000000001E-2</c:v>
                </c:pt>
                <c:pt idx="1">
                  <c:v>1.41E-2</c:v>
                </c:pt>
                <c:pt idx="2">
                  <c:v>1.3899999999999999E-2</c:v>
                </c:pt>
                <c:pt idx="3">
                  <c:v>1.46E-2</c:v>
                </c:pt>
                <c:pt idx="4">
                  <c:v>1.4500000000000001E-2</c:v>
                </c:pt>
                <c:pt idx="5">
                  <c:v>1.46E-2</c:v>
                </c:pt>
                <c:pt idx="6">
                  <c:v>1.46E-2</c:v>
                </c:pt>
                <c:pt idx="7">
                  <c:v>1.4500000000000001E-2</c:v>
                </c:pt>
                <c:pt idx="8">
                  <c:v>1.43E-2</c:v>
                </c:pt>
                <c:pt idx="9">
                  <c:v>1.41E-2</c:v>
                </c:pt>
                <c:pt idx="10">
                  <c:v>1.3899999999999999E-2</c:v>
                </c:pt>
                <c:pt idx="11">
                  <c:v>1.3899999999999999E-2</c:v>
                </c:pt>
                <c:pt idx="12">
                  <c:v>1.4E-2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48104"/>
        <c:axId val="1651648496"/>
      </c:lineChart>
      <c:dateAx>
        <c:axId val="165164810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8496"/>
        <c:crosses val="autoZero"/>
        <c:auto val="1"/>
        <c:lblOffset val="100"/>
        <c:baseTimeUnit val="months"/>
      </c:dateAx>
      <c:valAx>
        <c:axId val="1651648496"/>
        <c:scaling>
          <c:orientation val="minMax"/>
          <c:max val="1.5600000000000003E-2"/>
          <c:min val="1.3800000000000003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8104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4242972681332068"/>
          <c:y val="0.13414373370552771"/>
          <c:w val="0.31514054637335931"/>
          <c:h val="8.3717027010419706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455" l="0.70000000000000062" r="0.70000000000000062" t="0.75000000000000455" header="0.30000000000000032" footer="0.30000000000000032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575338836120422E-2"/>
          <c:y val="0.19726697624335418"/>
          <c:w val="0.94469557069814669"/>
          <c:h val="0.69567467528097848"/>
        </c:manualLayout>
      </c:layout>
      <c:lineChart>
        <c:grouping val="standard"/>
        <c:varyColors val="0"/>
        <c:ser>
          <c:idx val="0"/>
          <c:order val="0"/>
          <c:tx>
            <c:strRef>
              <c:f>'512qcr'!$D$6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'512qcr'!$A$7:$A$19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'512qcr'!$D$7:$D$19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'512qcr'!$N$6</c:f>
              <c:strCache>
                <c:ptCount val="1"/>
                <c:pt idx="0">
                  <c:v>QCR 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'512qcr'!$A$7:$A$19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'512qcr'!$N$7:$N$19</c:f>
              <c:numCache>
                <c:formatCode>0.00%</c:formatCode>
                <c:ptCount val="13"/>
                <c:pt idx="0">
                  <c:v>0.77790000000000004</c:v>
                </c:pt>
                <c:pt idx="1">
                  <c:v>0.78159999999999996</c:v>
                </c:pt>
                <c:pt idx="2">
                  <c:v>0.78300000000000003</c:v>
                </c:pt>
                <c:pt idx="3">
                  <c:v>0.78289999999999993</c:v>
                </c:pt>
                <c:pt idx="4">
                  <c:v>0.78459999999999996</c:v>
                </c:pt>
                <c:pt idx="5">
                  <c:v>0.78400000000000003</c:v>
                </c:pt>
                <c:pt idx="6">
                  <c:v>0.78569999999999995</c:v>
                </c:pt>
                <c:pt idx="7">
                  <c:v>0.78800000000000003</c:v>
                </c:pt>
                <c:pt idx="8">
                  <c:v>0.78200000000000003</c:v>
                </c:pt>
                <c:pt idx="9">
                  <c:v>0.78059999999999996</c:v>
                </c:pt>
                <c:pt idx="10">
                  <c:v>0.7833</c:v>
                </c:pt>
                <c:pt idx="11">
                  <c:v>0.78320000000000001</c:v>
                </c:pt>
                <c:pt idx="12">
                  <c:v>0.78159999999999996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'512qcr'!$L$6</c:f>
              <c:strCache>
                <c:ptCount val="1"/>
                <c:pt idx="0">
                  <c:v>REEL 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'512qcr'!$L$7:$L$19</c:f>
              <c:numCache>
                <c:formatCode>0.00%</c:formatCode>
                <c:ptCount val="13"/>
                <c:pt idx="0">
                  <c:v>0.76249999999999996</c:v>
                </c:pt>
                <c:pt idx="1">
                  <c:v>0.77959999999999996</c:v>
                </c:pt>
                <c:pt idx="2">
                  <c:v>0.7823</c:v>
                </c:pt>
                <c:pt idx="3">
                  <c:v>0.78169999999999995</c:v>
                </c:pt>
                <c:pt idx="4">
                  <c:v>0.78200000000000003</c:v>
                </c:pt>
                <c:pt idx="5">
                  <c:v>0.78139999999999998</c:v>
                </c:pt>
                <c:pt idx="6">
                  <c:v>0.78120000000000001</c:v>
                </c:pt>
                <c:pt idx="7">
                  <c:v>0.78580000000000005</c:v>
                </c:pt>
                <c:pt idx="8">
                  <c:v>0.77300000000000002</c:v>
                </c:pt>
                <c:pt idx="9">
                  <c:v>0.77100000000000002</c:v>
                </c:pt>
                <c:pt idx="10">
                  <c:v>0.77529999999999999</c:v>
                </c:pt>
                <c:pt idx="11">
                  <c:v>0.77470000000000006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49280"/>
        <c:axId val="1651649672"/>
      </c:lineChart>
      <c:dateAx>
        <c:axId val="165164928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9672"/>
        <c:crosses val="autoZero"/>
        <c:auto val="1"/>
        <c:lblOffset val="100"/>
        <c:baseTimeUnit val="months"/>
      </c:dateAx>
      <c:valAx>
        <c:axId val="1651649672"/>
        <c:scaling>
          <c:orientation val="minMax"/>
          <c:max val="0.79000000000004"/>
          <c:min val="0.7550000000000031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49280"/>
        <c:crosses val="autoZero"/>
        <c:crossBetween val="between"/>
        <c:majorUnit val="4.0000000000000114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2423701206911324"/>
          <c:y val="0.11955150918635171"/>
          <c:w val="0.22919685768952247"/>
          <c:h val="7.72775590551181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1630809306731398E-2"/>
          <c:y val="0.22759477981918927"/>
          <c:w val="0.8863140528486565"/>
          <c:h val="0.5637175561388198"/>
        </c:manualLayout>
      </c:layout>
      <c:lineChart>
        <c:grouping val="standard"/>
        <c:varyColors val="0"/>
        <c:ser>
          <c:idx val="0"/>
          <c:order val="0"/>
          <c:tx>
            <c:strRef>
              <c:f>'512qcr'!$F$6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'512qcr'!$A$7:$A$19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'512qcr'!$F$7:$F$19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'512qcr'!$P$6</c:f>
              <c:strCache>
                <c:ptCount val="1"/>
                <c:pt idx="0">
                  <c:v>Food 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'512qcr'!$A$7:$A$19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'512qcr'!$P$7:$P$19</c:f>
              <c:numCache>
                <c:formatCode>0.00%</c:formatCode>
                <c:ptCount val="13"/>
                <c:pt idx="0">
                  <c:v>0.17450000000000002</c:v>
                </c:pt>
                <c:pt idx="1">
                  <c:v>0.17130000000000001</c:v>
                </c:pt>
                <c:pt idx="2">
                  <c:v>0.1701</c:v>
                </c:pt>
                <c:pt idx="3">
                  <c:v>0.16980000000000001</c:v>
                </c:pt>
                <c:pt idx="4">
                  <c:v>0.16800000000000001</c:v>
                </c:pt>
                <c:pt idx="5">
                  <c:v>0.1686</c:v>
                </c:pt>
                <c:pt idx="6">
                  <c:v>0.16700000000000001</c:v>
                </c:pt>
                <c:pt idx="7">
                  <c:v>0.1646</c:v>
                </c:pt>
                <c:pt idx="8">
                  <c:v>0.17069999999999999</c:v>
                </c:pt>
                <c:pt idx="9">
                  <c:v>0.1724</c:v>
                </c:pt>
                <c:pt idx="10">
                  <c:v>0.17</c:v>
                </c:pt>
                <c:pt idx="11">
                  <c:v>0.17019999999999999</c:v>
                </c:pt>
                <c:pt idx="12">
                  <c:v>0.1719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50456"/>
        <c:axId val="1651650848"/>
      </c:lineChart>
      <c:dateAx>
        <c:axId val="165165045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0848"/>
        <c:crosses val="autoZero"/>
        <c:auto val="1"/>
        <c:lblOffset val="100"/>
        <c:baseTimeUnit val="months"/>
      </c:dateAx>
      <c:valAx>
        <c:axId val="1651650848"/>
        <c:scaling>
          <c:orientation val="minMax"/>
          <c:max val="0.17900000000000002"/>
          <c:min val="0.1630000000000000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0456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3725693703408605"/>
          <c:y val="0.14340296004666178"/>
          <c:w val="0.32548582639723822"/>
          <c:h val="8.3717191601049762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613879926900678E-2"/>
          <c:y val="0.22759477981918927"/>
          <c:w val="0.90137370364521052"/>
          <c:h val="0.5637175561388198"/>
        </c:manualLayout>
      </c:layout>
      <c:lineChart>
        <c:grouping val="standard"/>
        <c:varyColors val="0"/>
        <c:ser>
          <c:idx val="0"/>
          <c:order val="0"/>
          <c:tx>
            <c:strRef>
              <c:f>'512qcr'!$H$6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'512qcr'!$A$7:$A$19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'512qcr'!$H$7:$H$19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'512qcr'!$R$6</c:f>
              <c:strCache>
                <c:ptCount val="1"/>
                <c:pt idx="0">
                  <c:v>Paper 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'512qcr'!$A$7:$A$19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'512qcr'!$R$7:$R$19</c:f>
              <c:numCache>
                <c:formatCode>0.00%</c:formatCode>
                <c:ptCount val="13"/>
                <c:pt idx="0">
                  <c:v>1.5100000000000001E-2</c:v>
                </c:pt>
                <c:pt idx="1">
                  <c:v>1.46E-2</c:v>
                </c:pt>
                <c:pt idx="2">
                  <c:v>1.44E-2</c:v>
                </c:pt>
                <c:pt idx="3">
                  <c:v>1.4800000000000001E-2</c:v>
                </c:pt>
                <c:pt idx="4">
                  <c:v>1.49E-2</c:v>
                </c:pt>
                <c:pt idx="5">
                  <c:v>1.49E-2</c:v>
                </c:pt>
                <c:pt idx="6">
                  <c:v>1.4800000000000001E-2</c:v>
                </c:pt>
                <c:pt idx="7">
                  <c:v>1.49E-2</c:v>
                </c:pt>
                <c:pt idx="8">
                  <c:v>1.4800000000000001E-2</c:v>
                </c:pt>
                <c:pt idx="9">
                  <c:v>1.4500000000000001E-2</c:v>
                </c:pt>
                <c:pt idx="10">
                  <c:v>1.4200000000000001E-2</c:v>
                </c:pt>
                <c:pt idx="11">
                  <c:v>1.41E-2</c:v>
                </c:pt>
                <c:pt idx="12">
                  <c:v>1.4E-2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51632"/>
        <c:axId val="1651652024"/>
      </c:lineChart>
      <c:dateAx>
        <c:axId val="165165163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2024"/>
        <c:crosses val="autoZero"/>
        <c:auto val="1"/>
        <c:lblOffset val="100"/>
        <c:baseTimeUnit val="months"/>
      </c:dateAx>
      <c:valAx>
        <c:axId val="1651652024"/>
        <c:scaling>
          <c:orientation val="minMax"/>
          <c:max val="1.5300000000000003E-2"/>
          <c:min val="1.3800000000000003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1632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3745545714519742"/>
          <c:y val="0.13877333041703252"/>
          <c:w val="0.32508894325794602"/>
          <c:h val="8.3717191601049706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477" l="0.70000000000000062" r="0.70000000000000062" t="0.75000000000000477" header="0.30000000000000032" footer="0.30000000000000032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673301467815063E-2"/>
          <c:y val="0.21008748906386807"/>
          <c:w val="0.94457401036014499"/>
          <c:h val="0.68285416246046171"/>
        </c:manualLayout>
      </c:layout>
      <c:lineChart>
        <c:grouping val="standard"/>
        <c:varyColors val="0"/>
        <c:ser>
          <c:idx val="0"/>
          <c:order val="0"/>
          <c:tx>
            <c:strRef>
              <c:f>'581qcr'!$D$6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'581qcr'!$A$7:$A$19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'581qcr'!$D$7:$D$19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'581qcr'!$N$6</c:f>
              <c:strCache>
                <c:ptCount val="1"/>
                <c:pt idx="0">
                  <c:v>QCR 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'581qcr'!$A$7:$A$19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'581qcr'!$N$7:$N$19</c:f>
              <c:numCache>
                <c:formatCode>0.00%</c:formatCode>
                <c:ptCount val="13"/>
                <c:pt idx="0">
                  <c:v>0.77339999999999998</c:v>
                </c:pt>
                <c:pt idx="1">
                  <c:v>0.77610000000000001</c:v>
                </c:pt>
                <c:pt idx="2">
                  <c:v>0.7792</c:v>
                </c:pt>
                <c:pt idx="3">
                  <c:v>0.77629999999999999</c:v>
                </c:pt>
                <c:pt idx="4">
                  <c:v>0.77980000000000005</c:v>
                </c:pt>
                <c:pt idx="5">
                  <c:v>0.7792</c:v>
                </c:pt>
                <c:pt idx="6">
                  <c:v>0.77949999999999997</c:v>
                </c:pt>
                <c:pt idx="7">
                  <c:v>0.7802</c:v>
                </c:pt>
                <c:pt idx="8">
                  <c:v>0.77769999999999995</c:v>
                </c:pt>
                <c:pt idx="9">
                  <c:v>0.77549999999999997</c:v>
                </c:pt>
                <c:pt idx="10">
                  <c:v>0.77679999999999993</c:v>
                </c:pt>
                <c:pt idx="11">
                  <c:v>0.77679999999999993</c:v>
                </c:pt>
                <c:pt idx="12">
                  <c:v>0.77479999999999993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'581qcr'!$L$6</c:f>
              <c:strCache>
                <c:ptCount val="1"/>
                <c:pt idx="0">
                  <c:v>REEL 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'581qcr'!$L$7:$L$19</c:f>
              <c:numCache>
                <c:formatCode>0.00%</c:formatCode>
                <c:ptCount val="13"/>
                <c:pt idx="0">
                  <c:v>0.77349999999999997</c:v>
                </c:pt>
                <c:pt idx="1">
                  <c:v>0.77510000000000001</c:v>
                </c:pt>
                <c:pt idx="2">
                  <c:v>0.77859999999999996</c:v>
                </c:pt>
                <c:pt idx="3">
                  <c:v>0.76029999999999998</c:v>
                </c:pt>
                <c:pt idx="4">
                  <c:v>0.77549999999999997</c:v>
                </c:pt>
                <c:pt idx="5">
                  <c:v>0.77100000000000002</c:v>
                </c:pt>
                <c:pt idx="6">
                  <c:v>0.77929999999999999</c:v>
                </c:pt>
                <c:pt idx="7">
                  <c:v>0.77569999999999995</c:v>
                </c:pt>
                <c:pt idx="8">
                  <c:v>0.76600000000000001</c:v>
                </c:pt>
                <c:pt idx="9">
                  <c:v>0.76629999999999998</c:v>
                </c:pt>
                <c:pt idx="10">
                  <c:v>0.77400000000000002</c:v>
                </c:pt>
                <c:pt idx="11">
                  <c:v>0.77129999999999999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52808"/>
        <c:axId val="1651653200"/>
      </c:lineChart>
      <c:dateAx>
        <c:axId val="165165280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3200"/>
        <c:crosses val="autoZero"/>
        <c:auto val="1"/>
        <c:lblOffset val="100"/>
        <c:baseTimeUnit val="months"/>
      </c:dateAx>
      <c:valAx>
        <c:axId val="1651653200"/>
        <c:scaling>
          <c:orientation val="minMax"/>
          <c:max val="0.78400000000000403"/>
          <c:min val="0.7600000000000101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2808"/>
        <c:crosses val="autoZero"/>
        <c:crossBetween val="between"/>
        <c:majorUnit val="4.0000000000000114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2537241178186408"/>
          <c:y val="0.11955150918635171"/>
          <c:w val="0.22776545640128412"/>
          <c:h val="7.72775590551181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'581qcr'!$F$6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'581qcr'!$A$7:$A$19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'581qcr'!$F$7:$F$19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'581qcr'!$P$6</c:f>
              <c:strCache>
                <c:ptCount val="1"/>
                <c:pt idx="0">
                  <c:v>Food 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'581qcr'!$A$7:$A$19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'581qcr'!$P$7:$P$19</c:f>
              <c:numCache>
                <c:formatCode>0.00%</c:formatCode>
                <c:ptCount val="13"/>
                <c:pt idx="0">
                  <c:v>0.17899999999999999</c:v>
                </c:pt>
                <c:pt idx="1">
                  <c:v>0.17680000000000001</c:v>
                </c:pt>
                <c:pt idx="2">
                  <c:v>0.17380000000000001</c:v>
                </c:pt>
                <c:pt idx="3">
                  <c:v>0.17630000000000001</c:v>
                </c:pt>
                <c:pt idx="4">
                  <c:v>0.17269999999999999</c:v>
                </c:pt>
                <c:pt idx="5">
                  <c:v>0.1731</c:v>
                </c:pt>
                <c:pt idx="6">
                  <c:v>0.17280000000000001</c:v>
                </c:pt>
                <c:pt idx="7">
                  <c:v>0.17219999999999999</c:v>
                </c:pt>
                <c:pt idx="8">
                  <c:v>0.17450000000000002</c:v>
                </c:pt>
                <c:pt idx="9">
                  <c:v>0.1772</c:v>
                </c:pt>
                <c:pt idx="10">
                  <c:v>0.1762</c:v>
                </c:pt>
                <c:pt idx="11">
                  <c:v>0.17630000000000001</c:v>
                </c:pt>
                <c:pt idx="12">
                  <c:v>0.17830000000000001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53984"/>
        <c:axId val="1651654376"/>
      </c:lineChart>
      <c:dateAx>
        <c:axId val="165165398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4376"/>
        <c:crosses val="autoZero"/>
        <c:auto val="1"/>
        <c:lblOffset val="100"/>
        <c:baseTimeUnit val="months"/>
      </c:dateAx>
      <c:valAx>
        <c:axId val="1651654376"/>
        <c:scaling>
          <c:orientation val="minMax"/>
          <c:max val="0.18000000000000002"/>
          <c:min val="0.17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3984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3968661192672223"/>
          <c:y val="0.14340294419719468"/>
          <c:w val="0.32062662637926687"/>
          <c:h val="8.3717027010419567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'581qcr'!$H$6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'581qcr'!$A$7:$A$19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'581qcr'!$H$7:$H$19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'581qcr'!$R$6</c:f>
              <c:strCache>
                <c:ptCount val="1"/>
                <c:pt idx="0">
                  <c:v>Paper 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'581qcr'!$A$7:$A$19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'581qcr'!$R$7:$R$19</c:f>
              <c:numCache>
                <c:formatCode>0.00%</c:formatCode>
                <c:ptCount val="13"/>
                <c:pt idx="0">
                  <c:v>1.5100000000000001E-2</c:v>
                </c:pt>
                <c:pt idx="1">
                  <c:v>1.46E-2</c:v>
                </c:pt>
                <c:pt idx="2">
                  <c:v>1.4500000000000001E-2</c:v>
                </c:pt>
                <c:pt idx="3">
                  <c:v>1.49E-2</c:v>
                </c:pt>
                <c:pt idx="4">
                  <c:v>1.4999999999999999E-2</c:v>
                </c:pt>
                <c:pt idx="5">
                  <c:v>1.52E-2</c:v>
                </c:pt>
                <c:pt idx="6">
                  <c:v>1.52E-2</c:v>
                </c:pt>
                <c:pt idx="7">
                  <c:v>1.5100000000000001E-2</c:v>
                </c:pt>
                <c:pt idx="8">
                  <c:v>1.5299999999999999E-2</c:v>
                </c:pt>
                <c:pt idx="9">
                  <c:v>1.4800000000000001E-2</c:v>
                </c:pt>
                <c:pt idx="10">
                  <c:v>1.4500000000000001E-2</c:v>
                </c:pt>
                <c:pt idx="11">
                  <c:v>1.44E-2</c:v>
                </c:pt>
                <c:pt idx="12">
                  <c:v>1.44E-2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55160"/>
        <c:axId val="1651655552"/>
      </c:lineChart>
      <c:dateAx>
        <c:axId val="165165516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5552"/>
        <c:crosses val="autoZero"/>
        <c:auto val="1"/>
        <c:lblOffset val="100"/>
        <c:baseTimeUnit val="months"/>
      </c:dateAx>
      <c:valAx>
        <c:axId val="1651655552"/>
        <c:scaling>
          <c:orientation val="minMax"/>
          <c:max val="1.6000000000000004E-2"/>
          <c:min val="1.3800000000000003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5160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3999985812584516"/>
          <c:y val="0.13877340332458438"/>
          <c:w val="0.32000014187416026"/>
          <c:h val="8.3717235345581967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" l="0.70000000000000062" r="0.70000000000000062" t="0.750000000000005" header="0.30000000000000032" footer="0.30000000000000032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738901029442439E-2"/>
          <c:y val="0.19726697624335418"/>
          <c:w val="0.94449262124172806"/>
          <c:h val="0.69567467528097848"/>
        </c:manualLayout>
      </c:layout>
      <c:lineChart>
        <c:grouping val="standard"/>
        <c:varyColors val="0"/>
        <c:ser>
          <c:idx val="0"/>
          <c:order val="0"/>
          <c:tx>
            <c:strRef>
              <c:f>'604qcr'!$D$6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'604qcr'!$A$7:$A$19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'604qcr'!$D$7:$D$19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'604qcr'!$N$6</c:f>
              <c:strCache>
                <c:ptCount val="1"/>
                <c:pt idx="0">
                  <c:v>QCR 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'604qcr'!$A$7:$A$19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'604qcr'!$N$7:$N$19</c:f>
              <c:numCache>
                <c:formatCode>0.00%</c:formatCode>
                <c:ptCount val="13"/>
                <c:pt idx="0">
                  <c:v>0.77610000000000001</c:v>
                </c:pt>
                <c:pt idx="1">
                  <c:v>0.7792</c:v>
                </c:pt>
                <c:pt idx="2">
                  <c:v>0.78079999999999994</c:v>
                </c:pt>
                <c:pt idx="3">
                  <c:v>0.78210000000000002</c:v>
                </c:pt>
                <c:pt idx="4">
                  <c:v>0.7802</c:v>
                </c:pt>
                <c:pt idx="5">
                  <c:v>0.77879999999999994</c:v>
                </c:pt>
                <c:pt idx="6">
                  <c:v>0.77970000000000006</c:v>
                </c:pt>
                <c:pt idx="7">
                  <c:v>0.78180000000000005</c:v>
                </c:pt>
                <c:pt idx="8">
                  <c:v>0.77370000000000005</c:v>
                </c:pt>
                <c:pt idx="9">
                  <c:v>0.77380000000000004</c:v>
                </c:pt>
                <c:pt idx="10">
                  <c:v>0.77929999999999999</c:v>
                </c:pt>
                <c:pt idx="11">
                  <c:v>0.77990000000000004</c:v>
                </c:pt>
                <c:pt idx="12">
                  <c:v>0.77770000000000006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'604qcr'!$L$6</c:f>
              <c:strCache>
                <c:ptCount val="1"/>
                <c:pt idx="0">
                  <c:v>REEL 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'604qcr'!$L$7:$L$19</c:f>
              <c:numCache>
                <c:formatCode>0.00%</c:formatCode>
                <c:ptCount val="13"/>
                <c:pt idx="0">
                  <c:v>0.77380000000000004</c:v>
                </c:pt>
                <c:pt idx="1">
                  <c:v>0.7752</c:v>
                </c:pt>
                <c:pt idx="2">
                  <c:v>0.77339999999999998</c:v>
                </c:pt>
                <c:pt idx="3">
                  <c:v>0.77249999999999996</c:v>
                </c:pt>
                <c:pt idx="4">
                  <c:v>0.77280000000000004</c:v>
                </c:pt>
                <c:pt idx="5">
                  <c:v>0.77890000000000004</c:v>
                </c:pt>
                <c:pt idx="6">
                  <c:v>0.77010000000000001</c:v>
                </c:pt>
                <c:pt idx="7">
                  <c:v>0.77600000000000002</c:v>
                </c:pt>
                <c:pt idx="8">
                  <c:v>0.76390000000000002</c:v>
                </c:pt>
                <c:pt idx="9">
                  <c:v>0.76549999999999996</c:v>
                </c:pt>
                <c:pt idx="10">
                  <c:v>0.76739999999999997</c:v>
                </c:pt>
                <c:pt idx="11">
                  <c:v>0.77939999999999998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56336"/>
        <c:axId val="1651656728"/>
      </c:lineChart>
      <c:dateAx>
        <c:axId val="165165633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6728"/>
        <c:crosses val="autoZero"/>
        <c:auto val="1"/>
        <c:lblOffset val="100"/>
        <c:baseTimeUnit val="months"/>
      </c:dateAx>
      <c:valAx>
        <c:axId val="1651656728"/>
        <c:scaling>
          <c:orientation val="minMax"/>
          <c:max val="0.78300000000000403"/>
          <c:min val="0.7630000000000031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6336"/>
        <c:crosses val="autoZero"/>
        <c:crossBetween val="between"/>
        <c:majorUnit val="2.0000000000000052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2425248027840706"/>
          <c:y val="0.11527788713910735"/>
          <c:w val="0.23012041322132804"/>
          <c:h val="7.7277559055118183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2185307396333446E-2"/>
          <c:y val="0.21833552055993041"/>
          <c:w val="0.88562608947709054"/>
          <c:h val="0.57297681539808099"/>
        </c:manualLayout>
      </c:layout>
      <c:lineChart>
        <c:grouping val="standard"/>
        <c:varyColors val="0"/>
        <c:ser>
          <c:idx val="0"/>
          <c:order val="0"/>
          <c:tx>
            <c:strRef>
              <c:f>'604qcr'!$F$6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'604qcr'!$A$7:$A$19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'604qcr'!$F$7:$F$19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'604qcr'!$P$6</c:f>
              <c:strCache>
                <c:ptCount val="1"/>
                <c:pt idx="0">
                  <c:v>Food 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'604qcr'!$A$7:$A$19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'604qcr'!$P$7:$P$19</c:f>
              <c:numCache>
                <c:formatCode>0.00%</c:formatCode>
                <c:ptCount val="13"/>
                <c:pt idx="0">
                  <c:v>0.17699999999999999</c:v>
                </c:pt>
                <c:pt idx="1">
                  <c:v>0.1744</c:v>
                </c:pt>
                <c:pt idx="2">
                  <c:v>0.17300000000000001</c:v>
                </c:pt>
                <c:pt idx="3">
                  <c:v>0.17119999999999999</c:v>
                </c:pt>
                <c:pt idx="4">
                  <c:v>0.17300000000000001</c:v>
                </c:pt>
                <c:pt idx="5">
                  <c:v>0.17419999999999999</c:v>
                </c:pt>
                <c:pt idx="6">
                  <c:v>0.1734</c:v>
                </c:pt>
                <c:pt idx="7">
                  <c:v>0.17150000000000001</c:v>
                </c:pt>
                <c:pt idx="8">
                  <c:v>0.17960000000000001</c:v>
                </c:pt>
                <c:pt idx="9">
                  <c:v>0.17980000000000002</c:v>
                </c:pt>
                <c:pt idx="10">
                  <c:v>0.17450000000000002</c:v>
                </c:pt>
                <c:pt idx="11">
                  <c:v>0.1739</c:v>
                </c:pt>
                <c:pt idx="12">
                  <c:v>0.17610000000000001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57512"/>
        <c:axId val="1651657904"/>
      </c:lineChart>
      <c:dateAx>
        <c:axId val="165165751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7904"/>
        <c:crosses val="autoZero"/>
        <c:auto val="1"/>
        <c:lblOffset val="100"/>
        <c:baseTimeUnit val="months"/>
      </c:dateAx>
      <c:valAx>
        <c:axId val="1651657904"/>
        <c:scaling>
          <c:orientation val="minMax"/>
          <c:max val="0.18209916000000004"/>
          <c:min val="0.17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7512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3687742669826992"/>
          <c:y val="0.12951407115777194"/>
          <c:w val="0.32624514660346476"/>
          <c:h val="8.3717191601050026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613879926900678E-2"/>
          <c:y val="0.19055774278215226"/>
          <c:w val="0.90137370364521052"/>
          <c:h val="0.60075459317585644"/>
        </c:manualLayout>
      </c:layout>
      <c:lineChart>
        <c:grouping val="standard"/>
        <c:varyColors val="0"/>
        <c:ser>
          <c:idx val="0"/>
          <c:order val="0"/>
          <c:tx>
            <c:strRef>
              <c:f>'604qcr'!$H$6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'604qcr'!$A$7:$A$19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'604qcr'!$H$7:$H$19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'604qcr'!$R$6</c:f>
              <c:strCache>
                <c:ptCount val="1"/>
                <c:pt idx="0">
                  <c:v>Paper 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'604qcr'!$A$7:$A$19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'604qcr'!$R$7:$R$19</c:f>
              <c:numCache>
                <c:formatCode>0.00%</c:formatCode>
                <c:ptCount val="13"/>
                <c:pt idx="0">
                  <c:v>1.44E-2</c:v>
                </c:pt>
                <c:pt idx="1">
                  <c:v>1.3899999999999999E-2</c:v>
                </c:pt>
                <c:pt idx="2">
                  <c:v>1.37E-2</c:v>
                </c:pt>
                <c:pt idx="3">
                  <c:v>1.4200000000000001E-2</c:v>
                </c:pt>
                <c:pt idx="4">
                  <c:v>1.43E-2</c:v>
                </c:pt>
                <c:pt idx="5">
                  <c:v>1.4500000000000001E-2</c:v>
                </c:pt>
                <c:pt idx="6">
                  <c:v>1.44E-2</c:v>
                </c:pt>
                <c:pt idx="7">
                  <c:v>1.4200000000000001E-2</c:v>
                </c:pt>
                <c:pt idx="8">
                  <c:v>1.4200000000000001E-2</c:v>
                </c:pt>
                <c:pt idx="9">
                  <c:v>1.3899999999999999E-2</c:v>
                </c:pt>
                <c:pt idx="10">
                  <c:v>1.37E-2</c:v>
                </c:pt>
                <c:pt idx="11">
                  <c:v>1.37E-2</c:v>
                </c:pt>
                <c:pt idx="12">
                  <c:v>1.37E-2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58688"/>
        <c:axId val="1651659080"/>
      </c:lineChart>
      <c:dateAx>
        <c:axId val="165165868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9080"/>
        <c:crosses val="autoZero"/>
        <c:auto val="1"/>
        <c:lblOffset val="100"/>
        <c:baseTimeUnit val="months"/>
      </c:dateAx>
      <c:valAx>
        <c:axId val="1651659080"/>
        <c:scaling>
          <c:orientation val="minMax"/>
          <c:max val="1.5600000000000003E-2"/>
          <c:min val="1.3600000000000003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8688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3802856386821334"/>
          <c:y val="0.10636592300962379"/>
          <c:w val="0.32394287226358548"/>
          <c:h val="8.3717191601050026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22" l="0.70000000000000062" r="0.70000000000000062" t="0.75000000000000522" header="0.30000000000000032" footer="0.30000000000000032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607893998608913E-2"/>
          <c:y val="0.18444646342284343"/>
          <c:w val="0.94465516115024417"/>
          <c:h val="0.70849518810148771"/>
        </c:manualLayout>
      </c:layout>
      <c:lineChart>
        <c:grouping val="standard"/>
        <c:varyColors val="0"/>
        <c:ser>
          <c:idx val="0"/>
          <c:order val="0"/>
          <c:tx>
            <c:strRef>
              <c:f>'624qcr'!$D$6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'624qcr'!$A$7:$A$19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'624qcr'!$D$7:$D$19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'624qcr'!$N$6</c:f>
              <c:strCache>
                <c:ptCount val="1"/>
                <c:pt idx="0">
                  <c:v>QCR 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'624qcr'!$A$7:$A$19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'624qcr'!$N$7:$N$19</c:f>
              <c:numCache>
                <c:formatCode>0.00%</c:formatCode>
                <c:ptCount val="13"/>
                <c:pt idx="0">
                  <c:v>0.77610000000000001</c:v>
                </c:pt>
                <c:pt idx="1">
                  <c:v>0.77729999999999999</c:v>
                </c:pt>
                <c:pt idx="2">
                  <c:v>0.77970000000000006</c:v>
                </c:pt>
                <c:pt idx="3">
                  <c:v>0.77800000000000002</c:v>
                </c:pt>
                <c:pt idx="4">
                  <c:v>0.77970000000000006</c:v>
                </c:pt>
                <c:pt idx="5">
                  <c:v>0.77990000000000004</c:v>
                </c:pt>
                <c:pt idx="6">
                  <c:v>0.78039999999999998</c:v>
                </c:pt>
                <c:pt idx="7">
                  <c:v>0.78459999999999996</c:v>
                </c:pt>
                <c:pt idx="8">
                  <c:v>0.77790000000000004</c:v>
                </c:pt>
                <c:pt idx="9">
                  <c:v>0.77639999999999998</c:v>
                </c:pt>
                <c:pt idx="10">
                  <c:v>0.78039999999999998</c:v>
                </c:pt>
                <c:pt idx="11">
                  <c:v>0.78010000000000002</c:v>
                </c:pt>
                <c:pt idx="12">
                  <c:v>0.77849999999999997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'624qcr'!$L$6</c:f>
              <c:strCache>
                <c:ptCount val="1"/>
                <c:pt idx="0">
                  <c:v>REEL 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'624qcr'!$L$7:$L$19</c:f>
              <c:numCache>
                <c:formatCode>0.00%</c:formatCode>
                <c:ptCount val="13"/>
                <c:pt idx="0">
                  <c:v>0.7742</c:v>
                </c:pt>
                <c:pt idx="1">
                  <c:v>0.77939999999999998</c:v>
                </c:pt>
                <c:pt idx="2">
                  <c:v>0.7772</c:v>
                </c:pt>
                <c:pt idx="3">
                  <c:v>0.77249999999999996</c:v>
                </c:pt>
                <c:pt idx="4">
                  <c:v>0.78439999999999999</c:v>
                </c:pt>
                <c:pt idx="5">
                  <c:v>0.77690000000000003</c:v>
                </c:pt>
                <c:pt idx="6">
                  <c:v>0.77710000000000001</c:v>
                </c:pt>
                <c:pt idx="7">
                  <c:v>0.78320000000000001</c:v>
                </c:pt>
                <c:pt idx="8">
                  <c:v>0.77769999999999995</c:v>
                </c:pt>
                <c:pt idx="9">
                  <c:v>0.77329999999999999</c:v>
                </c:pt>
                <c:pt idx="10">
                  <c:v>0.78120000000000001</c:v>
                </c:pt>
                <c:pt idx="11">
                  <c:v>0.77680000000000005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59864"/>
        <c:axId val="1651660256"/>
      </c:lineChart>
      <c:dateAx>
        <c:axId val="165165986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0256"/>
        <c:crosses val="autoZero"/>
        <c:auto val="1"/>
        <c:lblOffset val="100"/>
        <c:baseTimeUnit val="months"/>
      </c:dateAx>
      <c:valAx>
        <c:axId val="1651660256"/>
        <c:scaling>
          <c:orientation val="minMax"/>
          <c:max val="0.78600000000000403"/>
          <c:min val="0.7710000000000030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59864"/>
        <c:crosses val="autoZero"/>
        <c:crossBetween val="between"/>
        <c:majorUnit val="2.0000000000000052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2528649472051938"/>
          <c:y val="0.10673097112860978"/>
          <c:w val="0.22977462890207637"/>
          <c:h val="7.7277559055118128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1493067871020614E-2"/>
          <c:y val="0.20907626130067075"/>
          <c:w val="0.88648491010695341"/>
          <c:h val="0.58223607465733063"/>
        </c:manualLayout>
      </c:layout>
      <c:lineChart>
        <c:grouping val="standard"/>
        <c:varyColors val="0"/>
        <c:ser>
          <c:idx val="0"/>
          <c:order val="0"/>
          <c:tx>
            <c:strRef>
              <c:f>'624qcr'!$F$6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'624qcr'!$A$7:$A$19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'624qcr'!$F$7:$F$19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'624qcr'!$P$6</c:f>
              <c:strCache>
                <c:ptCount val="1"/>
                <c:pt idx="0">
                  <c:v>Food 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'624qcr'!$A$7:$A$19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'624qcr'!$P$7:$P$19</c:f>
              <c:numCache>
                <c:formatCode>0.00%</c:formatCode>
                <c:ptCount val="13"/>
                <c:pt idx="0">
                  <c:v>0.1767</c:v>
                </c:pt>
                <c:pt idx="1">
                  <c:v>0.1759</c:v>
                </c:pt>
                <c:pt idx="2">
                  <c:v>0.17369999999999999</c:v>
                </c:pt>
                <c:pt idx="3">
                  <c:v>0.17510000000000001</c:v>
                </c:pt>
                <c:pt idx="4">
                  <c:v>0.1731</c:v>
                </c:pt>
                <c:pt idx="5">
                  <c:v>0.1729</c:v>
                </c:pt>
                <c:pt idx="6">
                  <c:v>0.17250000000000001</c:v>
                </c:pt>
                <c:pt idx="7">
                  <c:v>0.16830000000000001</c:v>
                </c:pt>
                <c:pt idx="8">
                  <c:v>0.17510000000000001</c:v>
                </c:pt>
                <c:pt idx="9">
                  <c:v>0.1769</c:v>
                </c:pt>
                <c:pt idx="10">
                  <c:v>0.1731</c:v>
                </c:pt>
                <c:pt idx="11">
                  <c:v>0.17350000000000002</c:v>
                </c:pt>
                <c:pt idx="12">
                  <c:v>0.17510000000000001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61040"/>
        <c:axId val="1651661432"/>
      </c:lineChart>
      <c:dateAx>
        <c:axId val="165166104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1432"/>
        <c:crosses val="autoZero"/>
        <c:auto val="1"/>
        <c:lblOffset val="100"/>
        <c:baseTimeUnit val="months"/>
      </c:dateAx>
      <c:valAx>
        <c:axId val="1651661432"/>
        <c:scaling>
          <c:orientation val="minMax"/>
          <c:max val="0.17800000000000002"/>
          <c:min val="0.168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1040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3976767904012167"/>
          <c:y val="0.12951412845969504"/>
          <c:w val="0.32446854143232245"/>
          <c:h val="8.3717027010419748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613879926900678E-2"/>
          <c:y val="0.21370589093030146"/>
          <c:w val="0.90137370364521052"/>
          <c:h val="0.57760644502770486"/>
        </c:manualLayout>
      </c:layout>
      <c:lineChart>
        <c:grouping val="standard"/>
        <c:varyColors val="0"/>
        <c:ser>
          <c:idx val="0"/>
          <c:order val="0"/>
          <c:tx>
            <c:strRef>
              <c:f>'624qcr'!$H$6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'624qcr'!$A$7:$A$19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'624qcr'!$H$7:$H$19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'624qcr'!$R$6</c:f>
              <c:strCache>
                <c:ptCount val="1"/>
                <c:pt idx="0">
                  <c:v>Paper 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'624qcr'!$A$7:$A$19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'624qcr'!$R$7:$R$19</c:f>
              <c:numCache>
                <c:formatCode>0.00%</c:formatCode>
                <c:ptCount val="13"/>
                <c:pt idx="0">
                  <c:v>1.47E-2</c:v>
                </c:pt>
                <c:pt idx="1">
                  <c:v>1.43E-2</c:v>
                </c:pt>
                <c:pt idx="2">
                  <c:v>1.41E-2</c:v>
                </c:pt>
                <c:pt idx="3">
                  <c:v>1.44E-2</c:v>
                </c:pt>
                <c:pt idx="4">
                  <c:v>1.47E-2</c:v>
                </c:pt>
                <c:pt idx="5">
                  <c:v>1.47E-2</c:v>
                </c:pt>
                <c:pt idx="6">
                  <c:v>1.46E-2</c:v>
                </c:pt>
                <c:pt idx="7">
                  <c:v>1.46E-2</c:v>
                </c:pt>
                <c:pt idx="8">
                  <c:v>1.4500000000000001E-2</c:v>
                </c:pt>
                <c:pt idx="9">
                  <c:v>1.4200000000000001E-2</c:v>
                </c:pt>
                <c:pt idx="10">
                  <c:v>1.4E-2</c:v>
                </c:pt>
                <c:pt idx="11">
                  <c:v>1.3899999999999999E-2</c:v>
                </c:pt>
                <c:pt idx="12">
                  <c:v>1.3899999999999999E-2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62216"/>
        <c:axId val="1651662608"/>
      </c:lineChart>
      <c:dateAx>
        <c:axId val="165166221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2608"/>
        <c:crosses val="autoZero"/>
        <c:auto val="1"/>
        <c:lblOffset val="100"/>
        <c:baseTimeUnit val="months"/>
      </c:dateAx>
      <c:valAx>
        <c:axId val="1651662608"/>
        <c:scaling>
          <c:orientation val="minMax"/>
          <c:max val="1.5000000000000003E-2"/>
          <c:min val="1.3800000000000003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2216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3770764368739631"/>
          <c:y val="0.1295139107611549"/>
          <c:w val="0.32458471262521005"/>
          <c:h val="8.3717235345581897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640650687894766E-2"/>
          <c:y val="0.19299347196984992"/>
          <c:w val="0.9446145385672946"/>
          <c:h val="0.69994817955448363"/>
        </c:manualLayout>
      </c:layout>
      <c:lineChart>
        <c:grouping val="standard"/>
        <c:varyColors val="0"/>
        <c:ser>
          <c:idx val="0"/>
          <c:order val="0"/>
          <c:tx>
            <c:strRef>
              <c:f>'520qcr'!$D$6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'520qcr'!$A$7:$A$19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'520qcr'!$D$7:$D$19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'520qcr'!$N$6</c:f>
              <c:strCache>
                <c:ptCount val="1"/>
                <c:pt idx="0">
                  <c:v>QCR 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'520qcr'!$A$7:$A$19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'520qcr'!$N$7:$N$19</c:f>
              <c:numCache>
                <c:formatCode>0.00%</c:formatCode>
                <c:ptCount val="13"/>
                <c:pt idx="0">
                  <c:v>0.77500000000000002</c:v>
                </c:pt>
                <c:pt idx="1">
                  <c:v>0.77770000000000006</c:v>
                </c:pt>
                <c:pt idx="2">
                  <c:v>0.77890000000000004</c:v>
                </c:pt>
                <c:pt idx="3">
                  <c:v>0.77729999999999999</c:v>
                </c:pt>
                <c:pt idx="4">
                  <c:v>0.77739999999999998</c:v>
                </c:pt>
                <c:pt idx="5">
                  <c:v>0.7772</c:v>
                </c:pt>
                <c:pt idx="6">
                  <c:v>0.7782</c:v>
                </c:pt>
                <c:pt idx="7">
                  <c:v>0.78149999999999997</c:v>
                </c:pt>
                <c:pt idx="8">
                  <c:v>0.77580000000000005</c:v>
                </c:pt>
                <c:pt idx="9">
                  <c:v>0.77439999999999998</c:v>
                </c:pt>
                <c:pt idx="10">
                  <c:v>0.77829999999999999</c:v>
                </c:pt>
                <c:pt idx="11">
                  <c:v>0.77749999999999997</c:v>
                </c:pt>
                <c:pt idx="12">
                  <c:v>0.7782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'520qcr'!$L$6</c:f>
              <c:strCache>
                <c:ptCount val="1"/>
                <c:pt idx="0">
                  <c:v>REEL 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'520qcr'!$L$7:$L$19</c:f>
              <c:numCache>
                <c:formatCode>0.00%</c:formatCode>
                <c:ptCount val="13"/>
                <c:pt idx="0">
                  <c:v>0.7681</c:v>
                </c:pt>
                <c:pt idx="1">
                  <c:v>0.76859999999999995</c:v>
                </c:pt>
                <c:pt idx="2">
                  <c:v>0.7722</c:v>
                </c:pt>
                <c:pt idx="3">
                  <c:v>0.77059999999999995</c:v>
                </c:pt>
                <c:pt idx="4">
                  <c:v>0.76819999999999999</c:v>
                </c:pt>
                <c:pt idx="5">
                  <c:v>0.77129999999999999</c:v>
                </c:pt>
                <c:pt idx="6">
                  <c:v>0.76719999999999999</c:v>
                </c:pt>
                <c:pt idx="7">
                  <c:v>0.77380000000000004</c:v>
                </c:pt>
                <c:pt idx="8">
                  <c:v>0.7611</c:v>
                </c:pt>
                <c:pt idx="9">
                  <c:v>0.76100000000000001</c:v>
                </c:pt>
                <c:pt idx="10">
                  <c:v>0.77480000000000004</c:v>
                </c:pt>
                <c:pt idx="11">
                  <c:v>0.76270000000000004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63392"/>
        <c:axId val="1651663784"/>
      </c:lineChart>
      <c:dateAx>
        <c:axId val="165166339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3784"/>
        <c:crosses val="autoZero"/>
        <c:auto val="1"/>
        <c:lblOffset val="100"/>
        <c:baseTimeUnit val="months"/>
      </c:dateAx>
      <c:valAx>
        <c:axId val="1651663784"/>
        <c:scaling>
          <c:orientation val="minMax"/>
          <c:max val="0.78500000000000003"/>
          <c:min val="0.7600000000000301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3392"/>
        <c:crosses val="autoZero"/>
        <c:crossBetween val="between"/>
        <c:majorUnit val="4.0000000000000114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2084102429597431"/>
          <c:y val="0.11955136042777258"/>
          <c:w val="0.24267261179444882"/>
          <c:h val="7.7277514223765525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2324823033485104E-2"/>
          <c:y val="0.21077841297235189"/>
          <c:w val="0.88545295474428987"/>
          <c:h val="0.58339265810951713"/>
        </c:manualLayout>
      </c:layout>
      <c:lineChart>
        <c:grouping val="standard"/>
        <c:varyColors val="0"/>
        <c:ser>
          <c:idx val="0"/>
          <c:order val="0"/>
          <c:tx>
            <c:strRef>
              <c:f>'520qcr'!$F$6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'520qcr'!$A$7:$A$19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'520qcr'!$F$7:$F$19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'520qcr'!$P$6</c:f>
              <c:strCache>
                <c:ptCount val="1"/>
                <c:pt idx="0">
                  <c:v>Food 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'520qcr'!$A$7:$A$19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'520qcr'!$P$7:$P$19</c:f>
              <c:numCache>
                <c:formatCode>0.00%</c:formatCode>
                <c:ptCount val="13"/>
                <c:pt idx="0">
                  <c:v>0.17799999999999999</c:v>
                </c:pt>
                <c:pt idx="1">
                  <c:v>0.1757</c:v>
                </c:pt>
                <c:pt idx="2">
                  <c:v>0.17469999999999999</c:v>
                </c:pt>
                <c:pt idx="3">
                  <c:v>0.1759</c:v>
                </c:pt>
                <c:pt idx="4">
                  <c:v>0.17560000000000001</c:v>
                </c:pt>
                <c:pt idx="5">
                  <c:v>0.1757</c:v>
                </c:pt>
                <c:pt idx="6">
                  <c:v>0.17480000000000001</c:v>
                </c:pt>
                <c:pt idx="7">
                  <c:v>0.1714</c:v>
                </c:pt>
                <c:pt idx="8">
                  <c:v>0.17730000000000001</c:v>
                </c:pt>
                <c:pt idx="9">
                  <c:v>0.17910000000000001</c:v>
                </c:pt>
                <c:pt idx="10">
                  <c:v>0.17549999999999999</c:v>
                </c:pt>
                <c:pt idx="11">
                  <c:v>0.17560000000000001</c:v>
                </c:pt>
                <c:pt idx="12">
                  <c:v>0.1757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64568"/>
        <c:axId val="1651664960"/>
      </c:lineChart>
      <c:dateAx>
        <c:axId val="165166456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4960"/>
        <c:crosses val="autoZero"/>
        <c:auto val="1"/>
        <c:lblOffset val="100"/>
        <c:baseTimeUnit val="months"/>
      </c:dateAx>
      <c:valAx>
        <c:axId val="1651664960"/>
        <c:scaling>
          <c:orientation val="minMax"/>
          <c:max val="0.18000000000001001"/>
          <c:min val="0.169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4568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2923028398274601"/>
          <c:y val="0.13230616443214871"/>
          <c:w val="0.34153943203451503"/>
          <c:h val="8.2570405050720025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613879926900678E-2"/>
          <c:y val="0.19981700204141242"/>
          <c:w val="0.90137370364521052"/>
          <c:h val="0.59149533391659381"/>
        </c:manualLayout>
      </c:layout>
      <c:lineChart>
        <c:grouping val="standard"/>
        <c:varyColors val="0"/>
        <c:ser>
          <c:idx val="0"/>
          <c:order val="0"/>
          <c:tx>
            <c:strRef>
              <c:f>'520qcr'!$H$6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'520qcr'!$A$7:$A$19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'520qcr'!$H$7:$H$19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'520qcr'!$R$6</c:f>
              <c:strCache>
                <c:ptCount val="1"/>
                <c:pt idx="0">
                  <c:v>Paper 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'520qcr'!$A$7:$A$19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'520qcr'!$R$7:$R$19</c:f>
              <c:numCache>
                <c:formatCode>0.00%</c:formatCode>
                <c:ptCount val="13"/>
                <c:pt idx="0">
                  <c:v>1.4500000000000001E-2</c:v>
                </c:pt>
                <c:pt idx="1">
                  <c:v>1.41E-2</c:v>
                </c:pt>
                <c:pt idx="2">
                  <c:v>1.3899999999999999E-2</c:v>
                </c:pt>
                <c:pt idx="3">
                  <c:v>1.43E-2</c:v>
                </c:pt>
                <c:pt idx="4">
                  <c:v>1.4500000000000001E-2</c:v>
                </c:pt>
                <c:pt idx="5">
                  <c:v>1.46E-2</c:v>
                </c:pt>
                <c:pt idx="6">
                  <c:v>1.4500000000000001E-2</c:v>
                </c:pt>
                <c:pt idx="7">
                  <c:v>1.46E-2</c:v>
                </c:pt>
                <c:pt idx="8">
                  <c:v>1.44E-2</c:v>
                </c:pt>
                <c:pt idx="9">
                  <c:v>1.4E-2</c:v>
                </c:pt>
                <c:pt idx="10">
                  <c:v>1.37E-2</c:v>
                </c:pt>
                <c:pt idx="11">
                  <c:v>1.44E-2</c:v>
                </c:pt>
                <c:pt idx="12">
                  <c:v>1.3599999999999999E-2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65744"/>
        <c:axId val="1651666136"/>
      </c:lineChart>
      <c:dateAx>
        <c:axId val="165166574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6136"/>
        <c:crosses val="autoZero"/>
        <c:auto val="1"/>
        <c:lblOffset val="100"/>
        <c:baseTimeUnit val="months"/>
      </c:dateAx>
      <c:valAx>
        <c:axId val="1651666136"/>
        <c:scaling>
          <c:orientation val="minMax"/>
          <c:max val="1.5600000000000003E-2"/>
          <c:min val="1.3700000000000004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5744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3103142512591338"/>
          <c:y val="0.12025471648258799"/>
          <c:w val="0.33793700787401842"/>
          <c:h val="8.371716958199088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66" l="0.70000000000000062" r="0.70000000000000062" t="0.75000000000000566" header="0.30000000000000032" footer="0.30000000000000032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607893998608913E-2"/>
          <c:y val="0.20154048051685988"/>
          <c:w val="0.94465516115024417"/>
          <c:h val="0.69140117100747023"/>
        </c:manualLayout>
      </c:layout>
      <c:lineChart>
        <c:grouping val="standard"/>
        <c:varyColors val="0"/>
        <c:ser>
          <c:idx val="0"/>
          <c:order val="0"/>
          <c:tx>
            <c:strRef>
              <c:f>'65qcr'!$D$6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'65qcr'!$A$7:$A$19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'65qcr'!$D$7:$D$19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'65qcr'!$N$6</c:f>
              <c:strCache>
                <c:ptCount val="1"/>
                <c:pt idx="0">
                  <c:v>QCR 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'65qcr'!$A$7:$A$19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'65qcr'!$N$7:$N$19</c:f>
              <c:numCache>
                <c:formatCode>0.00%</c:formatCode>
                <c:ptCount val="13"/>
                <c:pt idx="0">
                  <c:v>0.77849999999999997</c:v>
                </c:pt>
                <c:pt idx="1">
                  <c:v>0.78159999999999996</c:v>
                </c:pt>
                <c:pt idx="2">
                  <c:v>0.78259999999999996</c:v>
                </c:pt>
                <c:pt idx="3">
                  <c:v>0.78079999999999994</c:v>
                </c:pt>
                <c:pt idx="4">
                  <c:v>0.78159999999999996</c:v>
                </c:pt>
                <c:pt idx="5">
                  <c:v>0.78160000000000007</c:v>
                </c:pt>
                <c:pt idx="6">
                  <c:v>0.78300000000000003</c:v>
                </c:pt>
                <c:pt idx="7">
                  <c:v>0.78320000000000001</c:v>
                </c:pt>
                <c:pt idx="8">
                  <c:v>0.77869999999999995</c:v>
                </c:pt>
                <c:pt idx="9">
                  <c:v>0.77749999999999997</c:v>
                </c:pt>
                <c:pt idx="10">
                  <c:v>0.78259999999999996</c:v>
                </c:pt>
                <c:pt idx="11">
                  <c:v>0.78220000000000001</c:v>
                </c:pt>
                <c:pt idx="12">
                  <c:v>0.78129999999999999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'65qcr'!$L$6</c:f>
              <c:strCache>
                <c:ptCount val="1"/>
                <c:pt idx="0">
                  <c:v>REEL 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'65qcr'!$L$7:$L$19</c:f>
              <c:numCache>
                <c:formatCode>0.00%</c:formatCode>
                <c:ptCount val="13"/>
                <c:pt idx="0">
                  <c:v>0.77549999999999997</c:v>
                </c:pt>
                <c:pt idx="1">
                  <c:v>0.77890000000000004</c:v>
                </c:pt>
                <c:pt idx="2">
                  <c:v>0.78129999999999999</c:v>
                </c:pt>
                <c:pt idx="3">
                  <c:v>0.77229999999999999</c:v>
                </c:pt>
                <c:pt idx="4">
                  <c:v>0.7802</c:v>
                </c:pt>
                <c:pt idx="5">
                  <c:v>0.76880000000000004</c:v>
                </c:pt>
                <c:pt idx="6">
                  <c:v>0.78439999999999999</c:v>
                </c:pt>
                <c:pt idx="7">
                  <c:v>0.76919999999999999</c:v>
                </c:pt>
                <c:pt idx="8">
                  <c:v>0.77529999999999999</c:v>
                </c:pt>
                <c:pt idx="9">
                  <c:v>0.76819999999999999</c:v>
                </c:pt>
                <c:pt idx="10">
                  <c:v>0.77480000000000004</c:v>
                </c:pt>
                <c:pt idx="11">
                  <c:v>0.77780000000000005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66920"/>
        <c:axId val="1651667312"/>
      </c:lineChart>
      <c:dateAx>
        <c:axId val="165166692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7312"/>
        <c:crosses val="autoZero"/>
        <c:auto val="1"/>
        <c:lblOffset val="100"/>
        <c:baseTimeUnit val="months"/>
      </c:dateAx>
      <c:valAx>
        <c:axId val="1651667312"/>
        <c:scaling>
          <c:orientation val="minMax"/>
          <c:max val="0.78500000000000403"/>
          <c:min val="0.76500000000000046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6920"/>
        <c:crosses val="autoZero"/>
        <c:crossBetween val="between"/>
        <c:majorUnit val="2.0000000000000052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2942015593096838"/>
          <c:y val="0.11955159810631148"/>
          <c:w val="0.2084100169137327"/>
          <c:h val="7.7277536569611102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1768649400752647E-2"/>
          <c:y val="0.21370589093030146"/>
          <c:w val="0.88614299718559275"/>
          <c:h val="0.57760644502770486"/>
        </c:manualLayout>
      </c:layout>
      <c:lineChart>
        <c:grouping val="standard"/>
        <c:varyColors val="0"/>
        <c:ser>
          <c:idx val="0"/>
          <c:order val="0"/>
          <c:tx>
            <c:strRef>
              <c:f>'65qcr'!$F$6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'65qcr'!$A$7:$A$19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'65qcr'!$F$7:$F$19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'65qcr'!$P$6</c:f>
              <c:strCache>
                <c:ptCount val="1"/>
                <c:pt idx="0">
                  <c:v>Food 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'65qcr'!$A$7:$A$19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'65qcr'!$P$7:$P$19</c:f>
              <c:numCache>
                <c:formatCode>0.00%</c:formatCode>
                <c:ptCount val="13"/>
                <c:pt idx="0">
                  <c:v>0.17400000000000002</c:v>
                </c:pt>
                <c:pt idx="1">
                  <c:v>0.17130000000000001</c:v>
                </c:pt>
                <c:pt idx="2">
                  <c:v>0.17019999999999999</c:v>
                </c:pt>
                <c:pt idx="3">
                  <c:v>0.17150000000000001</c:v>
                </c:pt>
                <c:pt idx="4">
                  <c:v>0.17080000000000001</c:v>
                </c:pt>
                <c:pt idx="5">
                  <c:v>0.17069999999999999</c:v>
                </c:pt>
                <c:pt idx="6">
                  <c:v>0.1694</c:v>
                </c:pt>
                <c:pt idx="7">
                  <c:v>0.1691</c:v>
                </c:pt>
                <c:pt idx="8">
                  <c:v>0.17369999999999999</c:v>
                </c:pt>
                <c:pt idx="9">
                  <c:v>0.1754</c:v>
                </c:pt>
                <c:pt idx="10">
                  <c:v>0.1706</c:v>
                </c:pt>
                <c:pt idx="11">
                  <c:v>0.17119999999999999</c:v>
                </c:pt>
                <c:pt idx="12">
                  <c:v>0.1721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68096"/>
        <c:axId val="1651668488"/>
      </c:lineChart>
      <c:dateAx>
        <c:axId val="165166809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8488"/>
        <c:crosses val="autoZero"/>
        <c:auto val="1"/>
        <c:lblOffset val="100"/>
        <c:baseTimeUnit val="months"/>
      </c:dateAx>
      <c:valAx>
        <c:axId val="1651668488"/>
        <c:scaling>
          <c:orientation val="minMax"/>
          <c:max val="0.18000000000000002"/>
          <c:min val="0.169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8096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4778904103262781"/>
          <c:y val="0.13414373370552771"/>
          <c:w val="0.30442176399504745"/>
          <c:h val="8.3717027010419706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613879926900678E-2"/>
          <c:y val="0.21833552055993041"/>
          <c:w val="0.90137370364521052"/>
          <c:h val="0.57297681539808099"/>
        </c:manualLayout>
      </c:layout>
      <c:lineChart>
        <c:grouping val="standard"/>
        <c:varyColors val="0"/>
        <c:ser>
          <c:idx val="0"/>
          <c:order val="0"/>
          <c:tx>
            <c:strRef>
              <c:f>'65qcr'!$H$6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'65qcr'!$A$7:$A$19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'65qcr'!$H$7:$H$19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'65qcr'!$R$6</c:f>
              <c:strCache>
                <c:ptCount val="1"/>
                <c:pt idx="0">
                  <c:v>Paper 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'65qcr'!$A$7:$A$19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'65qcr'!$R$7:$R$19</c:f>
              <c:numCache>
                <c:formatCode>0.00%</c:formatCode>
                <c:ptCount val="13"/>
                <c:pt idx="0">
                  <c:v>1.4500000000000001E-2</c:v>
                </c:pt>
                <c:pt idx="1">
                  <c:v>1.41E-2</c:v>
                </c:pt>
                <c:pt idx="2">
                  <c:v>1.4200000000000001E-2</c:v>
                </c:pt>
                <c:pt idx="3">
                  <c:v>1.47E-2</c:v>
                </c:pt>
                <c:pt idx="4">
                  <c:v>1.46E-2</c:v>
                </c:pt>
                <c:pt idx="5">
                  <c:v>1.47E-2</c:v>
                </c:pt>
                <c:pt idx="6">
                  <c:v>1.46E-2</c:v>
                </c:pt>
                <c:pt idx="7">
                  <c:v>1.47E-2</c:v>
                </c:pt>
                <c:pt idx="8">
                  <c:v>1.46E-2</c:v>
                </c:pt>
                <c:pt idx="9">
                  <c:v>1.41E-2</c:v>
                </c:pt>
                <c:pt idx="10">
                  <c:v>1.38E-2</c:v>
                </c:pt>
                <c:pt idx="11">
                  <c:v>1.3599999999999999E-2</c:v>
                </c:pt>
                <c:pt idx="12">
                  <c:v>1.3599999999999999E-2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69272"/>
        <c:axId val="1651669664"/>
      </c:lineChart>
      <c:dateAx>
        <c:axId val="165166927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9664"/>
        <c:crosses val="autoZero"/>
        <c:auto val="1"/>
        <c:lblOffset val="100"/>
        <c:baseTimeUnit val="months"/>
      </c:dateAx>
      <c:valAx>
        <c:axId val="1651669664"/>
        <c:scaling>
          <c:orientation val="minMax"/>
          <c:max val="1.5000000000000003E-2"/>
          <c:min val="1.3600000000000003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69272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4770760942331574"/>
          <c:y val="0.12951404330272759"/>
          <c:w val="0.30458449778798236"/>
          <c:h val="8.3717093502847742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588" l="0.70000000000000062" r="0.70000000000000062" t="0.75000000000000588" header="0.30000000000000032" footer="0.30000000000000032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9742439337940494E-2"/>
          <c:y val="0.19299347196984992"/>
          <c:w val="0.93828477154641388"/>
          <c:h val="0.69994817955448363"/>
        </c:manualLayout>
      </c:layout>
      <c:lineChart>
        <c:grouping val="standard"/>
        <c:varyColors val="0"/>
        <c:ser>
          <c:idx val="0"/>
          <c:order val="0"/>
          <c:tx>
            <c:strRef>
              <c:f>'83qcr'!$D$6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'83qcr'!$A$7:$A$19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'83qcr'!$D$7:$D$19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'83qcr'!$N$6</c:f>
              <c:strCache>
                <c:ptCount val="1"/>
                <c:pt idx="0">
                  <c:v>QCR 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'83qcr'!$A$7:$A$19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'83qcr'!$N$7:$N$19</c:f>
              <c:numCache>
                <c:formatCode>0.00%</c:formatCode>
                <c:ptCount val="13"/>
                <c:pt idx="0">
                  <c:v>0.77560000000000007</c:v>
                </c:pt>
                <c:pt idx="1">
                  <c:v>0.77769999999999995</c:v>
                </c:pt>
                <c:pt idx="2">
                  <c:v>0.77839999999999998</c:v>
                </c:pt>
                <c:pt idx="3">
                  <c:v>0.77659999999999996</c:v>
                </c:pt>
                <c:pt idx="4">
                  <c:v>0.77800000000000002</c:v>
                </c:pt>
                <c:pt idx="5">
                  <c:v>0.77970000000000006</c:v>
                </c:pt>
                <c:pt idx="6">
                  <c:v>0.78</c:v>
                </c:pt>
                <c:pt idx="7">
                  <c:v>0.78110000000000002</c:v>
                </c:pt>
                <c:pt idx="8">
                  <c:v>0.77649999999999997</c:v>
                </c:pt>
                <c:pt idx="9">
                  <c:v>0.77279999999999993</c:v>
                </c:pt>
                <c:pt idx="10">
                  <c:v>0.77869999999999995</c:v>
                </c:pt>
                <c:pt idx="11">
                  <c:v>0.7792</c:v>
                </c:pt>
                <c:pt idx="12">
                  <c:v>0.7782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'83qcr'!$L$6</c:f>
              <c:strCache>
                <c:ptCount val="1"/>
                <c:pt idx="0">
                  <c:v>REEL 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'83qcr'!$L$7:$L$19</c:f>
              <c:numCache>
                <c:formatCode>0.00%</c:formatCode>
                <c:ptCount val="13"/>
                <c:pt idx="0">
                  <c:v>0.79179999999999995</c:v>
                </c:pt>
                <c:pt idx="1">
                  <c:v>0.78290000000000004</c:v>
                </c:pt>
                <c:pt idx="2">
                  <c:v>0.78290000000000004</c:v>
                </c:pt>
                <c:pt idx="3">
                  <c:v>0.78559999999999997</c:v>
                </c:pt>
                <c:pt idx="4">
                  <c:v>0.78539999999999999</c:v>
                </c:pt>
                <c:pt idx="5">
                  <c:v>0.78029999999999999</c:v>
                </c:pt>
                <c:pt idx="6">
                  <c:v>0.78920000000000001</c:v>
                </c:pt>
                <c:pt idx="7">
                  <c:v>0.79430000000000001</c:v>
                </c:pt>
                <c:pt idx="8">
                  <c:v>0.78</c:v>
                </c:pt>
                <c:pt idx="9">
                  <c:v>0.77559999999999996</c:v>
                </c:pt>
                <c:pt idx="10">
                  <c:v>0.7944</c:v>
                </c:pt>
                <c:pt idx="11">
                  <c:v>0.78659999999999997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70448"/>
        <c:axId val="939851872"/>
      </c:lineChart>
      <c:dateAx>
        <c:axId val="165167044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51872"/>
        <c:crosses val="autoZero"/>
        <c:auto val="1"/>
        <c:lblOffset val="100"/>
        <c:baseTimeUnit val="months"/>
      </c:dateAx>
      <c:valAx>
        <c:axId val="939851872"/>
        <c:scaling>
          <c:orientation val="minMax"/>
          <c:max val="0.79500000000004001"/>
          <c:min val="0.7670000000000031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1651670448"/>
        <c:crosses val="autoZero"/>
        <c:crossBetween val="between"/>
        <c:majorUnit val="2.0000000000000052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1208814355288853"/>
          <c:y val="0.1152778799846281"/>
          <c:w val="0.24126416507776144"/>
          <c:h val="7.7277536569611116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1630809306731398E-2"/>
          <c:y val="0.20907626130067075"/>
          <c:w val="0.8863140528486565"/>
          <c:h val="0.58223607465733063"/>
        </c:manualLayout>
      </c:layout>
      <c:lineChart>
        <c:grouping val="standard"/>
        <c:varyColors val="0"/>
        <c:ser>
          <c:idx val="0"/>
          <c:order val="0"/>
          <c:tx>
            <c:strRef>
              <c:f>'83qcr'!$F$6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'83qcr'!$A$7:$A$19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'83qcr'!$F$7:$F$19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'83qcr'!$P$6</c:f>
              <c:strCache>
                <c:ptCount val="1"/>
                <c:pt idx="0">
                  <c:v>Food 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'83qcr'!$A$7:$A$19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'83qcr'!$P$7:$P$19</c:f>
              <c:numCache>
                <c:formatCode>0.00%</c:formatCode>
                <c:ptCount val="13"/>
                <c:pt idx="0">
                  <c:v>0.17649999999999999</c:v>
                </c:pt>
                <c:pt idx="1">
                  <c:v>0.17450000000000002</c:v>
                </c:pt>
                <c:pt idx="2">
                  <c:v>0.1741</c:v>
                </c:pt>
                <c:pt idx="3">
                  <c:v>0.17549999999999999</c:v>
                </c:pt>
                <c:pt idx="4">
                  <c:v>0.1739</c:v>
                </c:pt>
                <c:pt idx="5">
                  <c:v>0.17219999999999999</c:v>
                </c:pt>
                <c:pt idx="6">
                  <c:v>0.1721</c:v>
                </c:pt>
                <c:pt idx="7">
                  <c:v>0.17119999999999999</c:v>
                </c:pt>
                <c:pt idx="8">
                  <c:v>0.17560000000000001</c:v>
                </c:pt>
                <c:pt idx="9">
                  <c:v>0.1797</c:v>
                </c:pt>
                <c:pt idx="10">
                  <c:v>0.1741</c:v>
                </c:pt>
                <c:pt idx="11">
                  <c:v>0.1739</c:v>
                </c:pt>
                <c:pt idx="12">
                  <c:v>0.17480000000000001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52656"/>
        <c:axId val="939853048"/>
      </c:lineChart>
      <c:dateAx>
        <c:axId val="93985265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53048"/>
        <c:crosses val="autoZero"/>
        <c:auto val="1"/>
        <c:lblOffset val="100"/>
        <c:baseTimeUnit val="months"/>
      </c:dateAx>
      <c:valAx>
        <c:axId val="939853048"/>
        <c:scaling>
          <c:orientation val="minMax"/>
          <c:max val="0.18140000000000003"/>
          <c:min val="0.17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52656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3105556805399483"/>
          <c:y val="0.11562508174850319"/>
          <c:w val="0.33788886389201933"/>
          <c:h val="8.3717093502847673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613879926900678E-2"/>
          <c:y val="0.23222440944881889"/>
          <c:w val="0.90137370364521052"/>
          <c:h val="0.55908792650919048"/>
        </c:manualLayout>
      </c:layout>
      <c:lineChart>
        <c:grouping val="standard"/>
        <c:varyColors val="0"/>
        <c:ser>
          <c:idx val="0"/>
          <c:order val="0"/>
          <c:tx>
            <c:strRef>
              <c:f>'83qcr'!$H$6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'83qcr'!$A$7:$A$19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'83qcr'!$H$7:$H$19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'83qcr'!$R$6</c:f>
              <c:strCache>
                <c:ptCount val="1"/>
                <c:pt idx="0">
                  <c:v>Paper 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'83qcr'!$A$7:$A$19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'83qcr'!$R$7:$R$19</c:f>
              <c:numCache>
                <c:formatCode>0.00%</c:formatCode>
                <c:ptCount val="13"/>
                <c:pt idx="0">
                  <c:v>1.49E-2</c:v>
                </c:pt>
                <c:pt idx="1">
                  <c:v>1.4800000000000001E-2</c:v>
                </c:pt>
                <c:pt idx="2">
                  <c:v>1.4500000000000001E-2</c:v>
                </c:pt>
                <c:pt idx="3">
                  <c:v>1.49E-2</c:v>
                </c:pt>
                <c:pt idx="4">
                  <c:v>1.5100000000000001E-2</c:v>
                </c:pt>
                <c:pt idx="5">
                  <c:v>1.5100000000000001E-2</c:v>
                </c:pt>
                <c:pt idx="6">
                  <c:v>1.49E-2</c:v>
                </c:pt>
                <c:pt idx="7">
                  <c:v>1.47E-2</c:v>
                </c:pt>
                <c:pt idx="8">
                  <c:v>1.49E-2</c:v>
                </c:pt>
                <c:pt idx="9">
                  <c:v>1.4500000000000001E-2</c:v>
                </c:pt>
                <c:pt idx="10">
                  <c:v>1.4200000000000001E-2</c:v>
                </c:pt>
                <c:pt idx="11">
                  <c:v>1.3899999999999999E-2</c:v>
                </c:pt>
                <c:pt idx="12">
                  <c:v>1.4E-2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53832"/>
        <c:axId val="939854224"/>
      </c:lineChart>
      <c:dateAx>
        <c:axId val="93985383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54224"/>
        <c:crosses val="autoZero"/>
        <c:auto val="1"/>
        <c:lblOffset val="100"/>
        <c:baseTimeUnit val="months"/>
      </c:dateAx>
      <c:valAx>
        <c:axId val="939854224"/>
        <c:scaling>
          <c:orientation val="minMax"/>
          <c:max val="1.6000000000000004E-2"/>
          <c:min val="1.3800000000000003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53832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3154726560819242"/>
          <c:y val="0.12488452321386249"/>
          <c:w val="0.33690546878361788"/>
          <c:h val="8.3717027010419706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11" l="0.70000000000000062" r="0.70000000000000062" t="0.75000000000000611" header="0.30000000000000032" footer="0.30000000000000032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9742439337940494E-2"/>
          <c:y val="0.20581398479036431"/>
          <c:w val="0.93828477154641388"/>
          <c:h val="0.68712766673396597"/>
        </c:manualLayout>
      </c:layout>
      <c:lineChart>
        <c:grouping val="standard"/>
        <c:varyColors val="0"/>
        <c:ser>
          <c:idx val="0"/>
          <c:order val="0"/>
          <c:tx>
            <c:strRef>
              <c:f>'1085qcr'!$D$6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'1085qcr'!$A$7:$A$19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'1085qcr'!$D$7:$D$19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'1085qcr'!$N$6</c:f>
              <c:strCache>
                <c:ptCount val="1"/>
                <c:pt idx="0">
                  <c:v>QCR 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'1085qcr'!$A$7:$A$19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'1085qcr'!$N$7:$N$19</c:f>
              <c:numCache>
                <c:formatCode>0.00%</c:formatCode>
                <c:ptCount val="13"/>
                <c:pt idx="0">
                  <c:v>0.77649999999999997</c:v>
                </c:pt>
                <c:pt idx="1">
                  <c:v>0.7792</c:v>
                </c:pt>
                <c:pt idx="2">
                  <c:v>0.78</c:v>
                </c:pt>
                <c:pt idx="3">
                  <c:v>0.77829999999999999</c:v>
                </c:pt>
                <c:pt idx="4">
                  <c:v>0.77939999999999998</c:v>
                </c:pt>
                <c:pt idx="5">
                  <c:v>0.7792</c:v>
                </c:pt>
                <c:pt idx="6">
                  <c:v>0.77960000000000007</c:v>
                </c:pt>
                <c:pt idx="7">
                  <c:v>0.78170000000000006</c:v>
                </c:pt>
                <c:pt idx="8">
                  <c:v>0.77359999999999995</c:v>
                </c:pt>
                <c:pt idx="9">
                  <c:v>0.77469999999999994</c:v>
                </c:pt>
                <c:pt idx="10">
                  <c:v>0.77980000000000005</c:v>
                </c:pt>
                <c:pt idx="11">
                  <c:v>0.77929999999999999</c:v>
                </c:pt>
                <c:pt idx="12">
                  <c:v>0.77869999999999995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'1085qcr'!$L$6</c:f>
              <c:strCache>
                <c:ptCount val="1"/>
                <c:pt idx="0">
                  <c:v>REEL 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'1085qcr'!$L$7:$L$19</c:f>
              <c:numCache>
                <c:formatCode>0.00%</c:formatCode>
                <c:ptCount val="13"/>
                <c:pt idx="0">
                  <c:v>0.78439999999999999</c:v>
                </c:pt>
                <c:pt idx="1">
                  <c:v>0.77849999999999997</c:v>
                </c:pt>
                <c:pt idx="2">
                  <c:v>0.77869999999999995</c:v>
                </c:pt>
                <c:pt idx="3">
                  <c:v>0.7833</c:v>
                </c:pt>
                <c:pt idx="4">
                  <c:v>0.77590000000000003</c:v>
                </c:pt>
                <c:pt idx="5">
                  <c:v>0.77849999999999997</c:v>
                </c:pt>
                <c:pt idx="6">
                  <c:v>0.78069999999999995</c:v>
                </c:pt>
                <c:pt idx="7">
                  <c:v>0.78139999999999998</c:v>
                </c:pt>
                <c:pt idx="8">
                  <c:v>0.77459999999999996</c:v>
                </c:pt>
                <c:pt idx="9">
                  <c:v>0.77359999999999995</c:v>
                </c:pt>
                <c:pt idx="10">
                  <c:v>0.78110000000000002</c:v>
                </c:pt>
                <c:pt idx="11">
                  <c:v>0.77729999999999999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55008"/>
        <c:axId val="939855400"/>
      </c:lineChart>
      <c:dateAx>
        <c:axId val="93985500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55400"/>
        <c:crosses val="autoZero"/>
        <c:auto val="1"/>
        <c:lblOffset val="100"/>
        <c:baseTimeUnit val="months"/>
      </c:dateAx>
      <c:valAx>
        <c:axId val="939855400"/>
        <c:scaling>
          <c:orientation val="minMax"/>
          <c:max val="0.78500000000000003"/>
          <c:min val="0.7730000000000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55008"/>
        <c:crosses val="autoZero"/>
        <c:crossBetween val="between"/>
        <c:majorUnit val="2.0000000000000052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1840971055903331"/>
          <c:y val="0.11955141970890001"/>
          <c:w val="0.22539213761714749"/>
          <c:h val="7.7277252569134106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650953764622636"/>
          <c:y val="0.19981700204141242"/>
          <c:w val="0.85544712264695399"/>
          <c:h val="0.59149533391659381"/>
        </c:manualLayout>
      </c:layout>
      <c:lineChart>
        <c:grouping val="standard"/>
        <c:varyColors val="0"/>
        <c:ser>
          <c:idx val="0"/>
          <c:order val="0"/>
          <c:tx>
            <c:strRef>
              <c:f>'1085qcr'!$F$6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'1085qcr'!$A$7:$A$19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'1085qcr'!$F$7:$F$19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'1085qcr'!$P$6</c:f>
              <c:strCache>
                <c:ptCount val="1"/>
                <c:pt idx="0">
                  <c:v>Food 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'1085qcr'!$A$7:$A$19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'1085qcr'!$P$7:$P$19</c:f>
              <c:numCache>
                <c:formatCode>0.00%</c:formatCode>
                <c:ptCount val="13"/>
                <c:pt idx="0">
                  <c:v>0.17649999999999999</c:v>
                </c:pt>
                <c:pt idx="1">
                  <c:v>0.1744</c:v>
                </c:pt>
                <c:pt idx="2">
                  <c:v>0.17380000000000001</c:v>
                </c:pt>
                <c:pt idx="3">
                  <c:v>0.17510000000000001</c:v>
                </c:pt>
                <c:pt idx="4">
                  <c:v>0.17380000000000001</c:v>
                </c:pt>
                <c:pt idx="5">
                  <c:v>0.1739</c:v>
                </c:pt>
                <c:pt idx="6">
                  <c:v>0.17369999999999999</c:v>
                </c:pt>
                <c:pt idx="7">
                  <c:v>0.1716</c:v>
                </c:pt>
                <c:pt idx="8">
                  <c:v>0.17960000000000001</c:v>
                </c:pt>
                <c:pt idx="9">
                  <c:v>0.1789</c:v>
                </c:pt>
                <c:pt idx="10">
                  <c:v>0.17400000000000002</c:v>
                </c:pt>
                <c:pt idx="11">
                  <c:v>0.17469999999999999</c:v>
                </c:pt>
                <c:pt idx="12">
                  <c:v>0.1754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56184"/>
        <c:axId val="939856576"/>
      </c:lineChart>
      <c:dateAx>
        <c:axId val="93985618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56576"/>
        <c:crosses val="autoZero"/>
        <c:auto val="1"/>
        <c:lblOffset val="100"/>
        <c:baseTimeUnit val="months"/>
      </c:dateAx>
      <c:valAx>
        <c:axId val="939856576"/>
        <c:scaling>
          <c:orientation val="minMax"/>
          <c:max val="0.18000000000000002"/>
          <c:min val="0.17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56184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29744279825221798"/>
          <c:y val="0.12025491796803046"/>
          <c:w val="0.40001527626450545"/>
          <c:h val="8.3717027010419706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613879926900678E-2"/>
          <c:y val="0.22759477981918927"/>
          <c:w val="0.90137370364521052"/>
          <c:h val="0.5637175561388198"/>
        </c:manualLayout>
      </c:layout>
      <c:lineChart>
        <c:grouping val="standard"/>
        <c:varyColors val="0"/>
        <c:ser>
          <c:idx val="0"/>
          <c:order val="0"/>
          <c:tx>
            <c:strRef>
              <c:f>'1085qcr'!$H$6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'1085qcr'!$A$7:$A$19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'1085qcr'!$H$7:$H$19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'1085qcr'!$R$6</c:f>
              <c:strCache>
                <c:ptCount val="1"/>
                <c:pt idx="0">
                  <c:v>Paper 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'1085qcr'!$A$7:$A$19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'1085qcr'!$R$7:$R$19</c:f>
              <c:numCache>
                <c:formatCode>0.00%</c:formatCode>
                <c:ptCount val="13"/>
                <c:pt idx="0">
                  <c:v>1.4500000000000001E-2</c:v>
                </c:pt>
                <c:pt idx="1">
                  <c:v>1.3899999999999999E-2</c:v>
                </c:pt>
                <c:pt idx="2">
                  <c:v>1.37E-2</c:v>
                </c:pt>
                <c:pt idx="3">
                  <c:v>1.41E-2</c:v>
                </c:pt>
                <c:pt idx="4">
                  <c:v>1.43E-2</c:v>
                </c:pt>
                <c:pt idx="5">
                  <c:v>1.44E-2</c:v>
                </c:pt>
                <c:pt idx="6">
                  <c:v>1.4200000000000001E-2</c:v>
                </c:pt>
                <c:pt idx="7">
                  <c:v>1.4200000000000001E-2</c:v>
                </c:pt>
                <c:pt idx="8">
                  <c:v>1.43E-2</c:v>
                </c:pt>
                <c:pt idx="9">
                  <c:v>1.3899999999999999E-2</c:v>
                </c:pt>
                <c:pt idx="10">
                  <c:v>1.37E-2</c:v>
                </c:pt>
                <c:pt idx="11">
                  <c:v>1.35E-2</c:v>
                </c:pt>
                <c:pt idx="12">
                  <c:v>1.34E-2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57360"/>
        <c:axId val="939857752"/>
      </c:lineChart>
      <c:dateAx>
        <c:axId val="93985736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57752"/>
        <c:crosses val="autoZero"/>
        <c:auto val="1"/>
        <c:lblOffset val="100"/>
        <c:baseTimeUnit val="months"/>
      </c:dateAx>
      <c:valAx>
        <c:axId val="939857752"/>
        <c:scaling>
          <c:orientation val="minMax"/>
          <c:max val="1.5600000000000003E-2"/>
          <c:min val="1.3400000000000002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57360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4264179241745735"/>
          <c:y val="0.12951412845969504"/>
          <c:w val="0.31471641516508775"/>
          <c:h val="8.3717027010419748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33" l="0.70000000000000062" r="0.70000000000000062" t="0.75000000000000633" header="0.30000000000000032" footer="0.30000000000000032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706154210548001E-2"/>
          <c:y val="0.19299347196984992"/>
          <c:w val="0.94453326863122256"/>
          <c:h val="0.69994817955448363"/>
        </c:manualLayout>
      </c:layout>
      <c:lineChart>
        <c:grouping val="standard"/>
        <c:varyColors val="0"/>
        <c:ser>
          <c:idx val="0"/>
          <c:order val="0"/>
          <c:tx>
            <c:strRef>
              <c:f>'1066qcr'!$D$6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'1066qcr'!$A$7:$A$19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'1066qcr'!$D$7:$D$19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'1066qcr'!$N$6</c:f>
              <c:strCache>
                <c:ptCount val="1"/>
                <c:pt idx="0">
                  <c:v>QCR 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'1066qcr'!$A$7:$A$19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'1066qcr'!$N$7:$N$19</c:f>
              <c:numCache>
                <c:formatCode>0.00%</c:formatCode>
                <c:ptCount val="13"/>
                <c:pt idx="0">
                  <c:v>0.77780000000000005</c:v>
                </c:pt>
                <c:pt idx="1">
                  <c:v>0.78010000000000002</c:v>
                </c:pt>
                <c:pt idx="2">
                  <c:v>0.78170000000000006</c:v>
                </c:pt>
                <c:pt idx="3">
                  <c:v>0.77949999999999997</c:v>
                </c:pt>
                <c:pt idx="4">
                  <c:v>0.78</c:v>
                </c:pt>
                <c:pt idx="5">
                  <c:v>0.77980000000000005</c:v>
                </c:pt>
                <c:pt idx="6">
                  <c:v>0.78069999999999995</c:v>
                </c:pt>
                <c:pt idx="7">
                  <c:v>0.78259999999999996</c:v>
                </c:pt>
                <c:pt idx="8">
                  <c:v>0.77580000000000005</c:v>
                </c:pt>
                <c:pt idx="9">
                  <c:v>0.77629999999999999</c:v>
                </c:pt>
                <c:pt idx="10">
                  <c:v>0.77939999999999998</c:v>
                </c:pt>
                <c:pt idx="11">
                  <c:v>0.7792</c:v>
                </c:pt>
                <c:pt idx="12">
                  <c:v>0.77900000000000003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'1066qcr'!$L$6</c:f>
              <c:strCache>
                <c:ptCount val="1"/>
                <c:pt idx="0">
                  <c:v>REEL 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'1066qcr'!$L$7:$L$19</c:f>
              <c:numCache>
                <c:formatCode>0.00%</c:formatCode>
                <c:ptCount val="13"/>
                <c:pt idx="0">
                  <c:v>0.76870000000000005</c:v>
                </c:pt>
                <c:pt idx="1">
                  <c:v>0.77480000000000004</c:v>
                </c:pt>
                <c:pt idx="2">
                  <c:v>0.79279999999999995</c:v>
                </c:pt>
                <c:pt idx="3">
                  <c:v>0.78159999999999996</c:v>
                </c:pt>
                <c:pt idx="4">
                  <c:v>0.78349999999999997</c:v>
                </c:pt>
                <c:pt idx="5">
                  <c:v>0.77949999999999997</c:v>
                </c:pt>
                <c:pt idx="6">
                  <c:v>0.77949999999999997</c:v>
                </c:pt>
                <c:pt idx="7">
                  <c:v>0.78010000000000002</c:v>
                </c:pt>
                <c:pt idx="8">
                  <c:v>0.77149999999999996</c:v>
                </c:pt>
                <c:pt idx="9">
                  <c:v>0.77749999999999997</c:v>
                </c:pt>
                <c:pt idx="10">
                  <c:v>0.78</c:v>
                </c:pt>
                <c:pt idx="11">
                  <c:v>0.77810000000000001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58536"/>
        <c:axId val="939858928"/>
      </c:lineChart>
      <c:dateAx>
        <c:axId val="93985853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58928"/>
        <c:crosses val="autoZero"/>
        <c:auto val="1"/>
        <c:lblOffset val="100"/>
        <c:baseTimeUnit val="months"/>
      </c:dateAx>
      <c:valAx>
        <c:axId val="939858928"/>
        <c:scaling>
          <c:orientation val="minMax"/>
          <c:max val="0.78600000000004"/>
          <c:min val="0.7680000000000031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58536"/>
        <c:crosses val="autoZero"/>
        <c:crossBetween val="between"/>
        <c:majorUnit val="2.0000000000000052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2840100008419446"/>
          <c:y val="0.11955159810631148"/>
          <c:w val="0.22567873576472419"/>
          <c:h val="7.7277536569611102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55" l="0.70000000000000062" r="0.70000000000000062" t="0.75000000000000655" header="0.30000000000000032" footer="0.30000000000000032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2185307396333446E-2"/>
          <c:y val="0.20444663167104243"/>
          <c:w val="0.88562608947709054"/>
          <c:h val="0.58686570428695939"/>
        </c:manualLayout>
      </c:layout>
      <c:lineChart>
        <c:grouping val="standard"/>
        <c:varyColors val="0"/>
        <c:ser>
          <c:idx val="0"/>
          <c:order val="0"/>
          <c:tx>
            <c:strRef>
              <c:f>'1066qcr'!$F$6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'1066qcr'!$A$7:$A$19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'1066qcr'!$F$7:$F$19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'1066qcr'!$P$6</c:f>
              <c:strCache>
                <c:ptCount val="1"/>
                <c:pt idx="0">
                  <c:v>Food 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'1066qcr'!$A$7:$A$19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'1066qcr'!$P$7:$P$19</c:f>
              <c:numCache>
                <c:formatCode>0.00%</c:formatCode>
                <c:ptCount val="13"/>
                <c:pt idx="0">
                  <c:v>0.17530000000000001</c:v>
                </c:pt>
                <c:pt idx="1">
                  <c:v>0.1736</c:v>
                </c:pt>
                <c:pt idx="2">
                  <c:v>0.1721</c:v>
                </c:pt>
                <c:pt idx="3">
                  <c:v>0.1739</c:v>
                </c:pt>
                <c:pt idx="4">
                  <c:v>0.17319999999999999</c:v>
                </c:pt>
                <c:pt idx="5">
                  <c:v>0.17330000000000001</c:v>
                </c:pt>
                <c:pt idx="6">
                  <c:v>0.1724</c:v>
                </c:pt>
                <c:pt idx="7">
                  <c:v>0.1706</c:v>
                </c:pt>
                <c:pt idx="8">
                  <c:v>0.1774</c:v>
                </c:pt>
                <c:pt idx="9">
                  <c:v>0.17730000000000001</c:v>
                </c:pt>
                <c:pt idx="10">
                  <c:v>0.17450000000000002</c:v>
                </c:pt>
                <c:pt idx="11">
                  <c:v>0.17460000000000001</c:v>
                </c:pt>
                <c:pt idx="12">
                  <c:v>0.17480000000000001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59712"/>
        <c:axId val="939860104"/>
      </c:lineChart>
      <c:dateAx>
        <c:axId val="93985971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0104"/>
        <c:crosses val="autoZero"/>
        <c:auto val="1"/>
        <c:lblOffset val="100"/>
        <c:baseTimeUnit val="months"/>
      </c:dateAx>
      <c:valAx>
        <c:axId val="939860104"/>
        <c:scaling>
          <c:orientation val="minMax"/>
          <c:max val="0.17800000000000002"/>
          <c:min val="0.17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59712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4128280839895242"/>
          <c:y val="0.1295139107611549"/>
          <c:w val="0.31743423407301341"/>
          <c:h val="8.3717235345581897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55" l="0.70000000000000062" r="0.70000000000000062" t="0.75000000000000655" header="0.30000000000000032" footer="0.30000000000000032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613879926900678E-2"/>
          <c:y val="0.19981700204141242"/>
          <c:w val="0.90137370364521052"/>
          <c:h val="0.59149533391659381"/>
        </c:manualLayout>
      </c:layout>
      <c:lineChart>
        <c:grouping val="standard"/>
        <c:varyColors val="0"/>
        <c:ser>
          <c:idx val="0"/>
          <c:order val="0"/>
          <c:tx>
            <c:strRef>
              <c:f>'1066qcr'!$H$6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'1066qcr'!$A$7:$A$19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'1066qcr'!$H$7:$H$19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'1066qcr'!$R$6</c:f>
              <c:strCache>
                <c:ptCount val="1"/>
                <c:pt idx="0">
                  <c:v>Paper 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'1066qcr'!$A$7:$A$19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'1066qcr'!$R$7:$R$19</c:f>
              <c:numCache>
                <c:formatCode>0.00%</c:formatCode>
                <c:ptCount val="13"/>
                <c:pt idx="0">
                  <c:v>1.44E-2</c:v>
                </c:pt>
                <c:pt idx="1">
                  <c:v>1.38E-2</c:v>
                </c:pt>
                <c:pt idx="2">
                  <c:v>1.37E-2</c:v>
                </c:pt>
                <c:pt idx="3">
                  <c:v>1.41E-2</c:v>
                </c:pt>
                <c:pt idx="4">
                  <c:v>1.43E-2</c:v>
                </c:pt>
                <c:pt idx="5">
                  <c:v>1.44E-2</c:v>
                </c:pt>
                <c:pt idx="6">
                  <c:v>1.44E-2</c:v>
                </c:pt>
                <c:pt idx="7">
                  <c:v>1.43E-2</c:v>
                </c:pt>
                <c:pt idx="8">
                  <c:v>1.43E-2</c:v>
                </c:pt>
                <c:pt idx="9">
                  <c:v>1.3899999999999999E-2</c:v>
                </c:pt>
                <c:pt idx="10">
                  <c:v>1.3599999999999999E-2</c:v>
                </c:pt>
                <c:pt idx="11">
                  <c:v>1.37E-2</c:v>
                </c:pt>
                <c:pt idx="12">
                  <c:v>1.37E-2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60888"/>
        <c:axId val="939861280"/>
      </c:lineChart>
      <c:dateAx>
        <c:axId val="93986088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1280"/>
        <c:crosses val="autoZero"/>
        <c:auto val="1"/>
        <c:lblOffset val="100"/>
        <c:baseTimeUnit val="months"/>
      </c:dateAx>
      <c:valAx>
        <c:axId val="939861280"/>
        <c:scaling>
          <c:orientation val="minMax"/>
          <c:max val="1.6000000000000004E-2"/>
          <c:min val="1.3600000000000003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0888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4220047596931241"/>
          <c:y val="0.1202547681539813"/>
          <c:w val="0.31559890404646102"/>
          <c:h val="8.3717235345581842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55" l="0.70000000000000062" r="0.70000000000000062" t="0.75000000000000655" header="0.30000000000000032" footer="0.30000000000000032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673301467815063E-2"/>
          <c:y val="0.19726697624335418"/>
          <c:w val="0.94457401036014499"/>
          <c:h val="0.69567467528097848"/>
        </c:manualLayout>
      </c:layout>
      <c:lineChart>
        <c:grouping val="standard"/>
        <c:varyColors val="0"/>
        <c:ser>
          <c:idx val="0"/>
          <c:order val="0"/>
          <c:tx>
            <c:strRef>
              <c:f>'1280qcr'!$D$6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'1280qcr'!$A$7:$A$19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'1280qcr'!$D$7:$D$19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'1280qcr'!$N$6</c:f>
              <c:strCache>
                <c:ptCount val="1"/>
                <c:pt idx="0">
                  <c:v>QCR 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'1280qcr'!$A$7:$A$19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'1280qcr'!$N$7:$N$19</c:f>
              <c:numCache>
                <c:formatCode>0.00%</c:formatCode>
                <c:ptCount val="13"/>
                <c:pt idx="0">
                  <c:v>0.77360000000000007</c:v>
                </c:pt>
                <c:pt idx="1">
                  <c:v>0.77629999999999999</c:v>
                </c:pt>
                <c:pt idx="2">
                  <c:v>0.77549999999999997</c:v>
                </c:pt>
                <c:pt idx="3">
                  <c:v>0.77580000000000005</c:v>
                </c:pt>
                <c:pt idx="4">
                  <c:v>0.77760000000000007</c:v>
                </c:pt>
                <c:pt idx="5">
                  <c:v>0.77749999999999997</c:v>
                </c:pt>
                <c:pt idx="6">
                  <c:v>0.77839999999999998</c:v>
                </c:pt>
                <c:pt idx="7">
                  <c:v>0.78210000000000002</c:v>
                </c:pt>
                <c:pt idx="8">
                  <c:v>0.77459999999999996</c:v>
                </c:pt>
                <c:pt idx="9">
                  <c:v>0.77329999999999999</c:v>
                </c:pt>
                <c:pt idx="10">
                  <c:v>0.77759999999999996</c:v>
                </c:pt>
                <c:pt idx="11">
                  <c:v>0.77790000000000004</c:v>
                </c:pt>
                <c:pt idx="12">
                  <c:v>0.77700000000000002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'1280qcr'!$L$6</c:f>
              <c:strCache>
                <c:ptCount val="1"/>
                <c:pt idx="0">
                  <c:v>REEL 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'1280qcr'!$L$7:$L$19</c:f>
              <c:numCache>
                <c:formatCode>0.00%</c:formatCode>
                <c:ptCount val="13"/>
                <c:pt idx="0">
                  <c:v>0.77759999999999996</c:v>
                </c:pt>
                <c:pt idx="1">
                  <c:v>0.7782</c:v>
                </c:pt>
                <c:pt idx="2">
                  <c:v>0.77739999999999998</c:v>
                </c:pt>
                <c:pt idx="3">
                  <c:v>0.77410000000000001</c:v>
                </c:pt>
                <c:pt idx="4">
                  <c:v>0.77280000000000004</c:v>
                </c:pt>
                <c:pt idx="5">
                  <c:v>0.77039999999999997</c:v>
                </c:pt>
                <c:pt idx="6">
                  <c:v>0.77139999999999997</c:v>
                </c:pt>
                <c:pt idx="7">
                  <c:v>0.78149999999999997</c:v>
                </c:pt>
                <c:pt idx="8">
                  <c:v>0.7671</c:v>
                </c:pt>
                <c:pt idx="9">
                  <c:v>0.76700000000000002</c:v>
                </c:pt>
                <c:pt idx="10">
                  <c:v>0.77590000000000003</c:v>
                </c:pt>
                <c:pt idx="11">
                  <c:v>0.77159999999999995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62064"/>
        <c:axId val="939862456"/>
      </c:lineChart>
      <c:dateAx>
        <c:axId val="93986206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2456"/>
        <c:crosses val="autoZero"/>
        <c:auto val="1"/>
        <c:lblOffset val="100"/>
        <c:baseTimeUnit val="months"/>
      </c:dateAx>
      <c:valAx>
        <c:axId val="939862456"/>
        <c:scaling>
          <c:orientation val="minMax"/>
          <c:max val="0.78400000000000403"/>
          <c:min val="0.7650000000000001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2064"/>
        <c:crosses val="autoZero"/>
        <c:crossBetween val="between"/>
        <c:majorUnit val="2.0000000000000052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2598829552968376"/>
          <c:y val="0.11955159810631148"/>
          <c:w val="0.22202939413975026"/>
          <c:h val="7.7277536569611102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77" l="0.70000000000000062" r="0.70000000000000062" t="0.75000000000000677" header="0.30000000000000032" footer="0.30000000000000032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1493067871020614E-2"/>
          <c:y val="0.20444663167104243"/>
          <c:w val="0.88648491010695341"/>
          <c:h val="0.58686570428695939"/>
        </c:manualLayout>
      </c:layout>
      <c:lineChart>
        <c:grouping val="standard"/>
        <c:varyColors val="0"/>
        <c:ser>
          <c:idx val="0"/>
          <c:order val="0"/>
          <c:tx>
            <c:strRef>
              <c:f>'1280qcr'!$F$6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'1280qcr'!$A$7:$A$19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'1280qcr'!$F$7:$F$19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'1280qcr'!$P$6</c:f>
              <c:strCache>
                <c:ptCount val="1"/>
                <c:pt idx="0">
                  <c:v>Food 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'1280qcr'!$A$7:$A$19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'1280qcr'!$P$7:$P$19</c:f>
              <c:numCache>
                <c:formatCode>0.00%</c:formatCode>
                <c:ptCount val="13"/>
                <c:pt idx="0">
                  <c:v>0.1792</c:v>
                </c:pt>
                <c:pt idx="1">
                  <c:v>0.1769</c:v>
                </c:pt>
                <c:pt idx="2">
                  <c:v>0.17510000000000001</c:v>
                </c:pt>
                <c:pt idx="3">
                  <c:v>0.17699999999999999</c:v>
                </c:pt>
                <c:pt idx="4">
                  <c:v>0.17519999999999999</c:v>
                </c:pt>
                <c:pt idx="5">
                  <c:v>0.17519999999999999</c:v>
                </c:pt>
                <c:pt idx="6">
                  <c:v>0.1744</c:v>
                </c:pt>
                <c:pt idx="7">
                  <c:v>0.1706</c:v>
                </c:pt>
                <c:pt idx="8">
                  <c:v>0.17830000000000001</c:v>
                </c:pt>
                <c:pt idx="9">
                  <c:v>0.1799</c:v>
                </c:pt>
                <c:pt idx="10">
                  <c:v>0.17580000000000001</c:v>
                </c:pt>
                <c:pt idx="11">
                  <c:v>0.1757</c:v>
                </c:pt>
                <c:pt idx="12">
                  <c:v>0.1767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63240"/>
        <c:axId val="939863632"/>
      </c:lineChart>
      <c:dateAx>
        <c:axId val="93986324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3632"/>
        <c:crosses val="autoZero"/>
        <c:auto val="1"/>
        <c:lblOffset val="100"/>
        <c:baseTimeUnit val="months"/>
      </c:dateAx>
      <c:valAx>
        <c:axId val="939863632"/>
        <c:scaling>
          <c:orientation val="minMax"/>
          <c:max val="0.18200000000000002"/>
          <c:min val="0.1690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3240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29807259092613431"/>
          <c:y val="0.1248843394575678"/>
          <c:w val="0.40385481814773289"/>
          <c:h val="8.3717235345581772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77" l="0.70000000000000062" r="0.70000000000000062" t="0.75000000000000677" header="0.30000000000000032" footer="0.30000000000000032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613879926900678E-2"/>
          <c:y val="0.20444663167104243"/>
          <c:w val="0.90137370364521052"/>
          <c:h val="0.58686570428695939"/>
        </c:manualLayout>
      </c:layout>
      <c:lineChart>
        <c:grouping val="standard"/>
        <c:varyColors val="0"/>
        <c:ser>
          <c:idx val="0"/>
          <c:order val="0"/>
          <c:tx>
            <c:strRef>
              <c:f>'1280qcr'!$H$6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'1280qcr'!$A$7:$A$19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'1280qcr'!$H$7:$H$19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'1280qcr'!$R$6</c:f>
              <c:strCache>
                <c:ptCount val="1"/>
                <c:pt idx="0">
                  <c:v>Paper 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'1280qcr'!$A$7:$A$19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'1280qcr'!$R$7:$R$19</c:f>
              <c:numCache>
                <c:formatCode>0.00%</c:formatCode>
                <c:ptCount val="13"/>
                <c:pt idx="0">
                  <c:v>1.47E-2</c:v>
                </c:pt>
                <c:pt idx="1">
                  <c:v>1.43E-2</c:v>
                </c:pt>
                <c:pt idx="2">
                  <c:v>1.6899999999999998E-2</c:v>
                </c:pt>
                <c:pt idx="3">
                  <c:v>1.47E-2</c:v>
                </c:pt>
                <c:pt idx="4">
                  <c:v>1.47E-2</c:v>
                </c:pt>
                <c:pt idx="5">
                  <c:v>1.4800000000000001E-2</c:v>
                </c:pt>
                <c:pt idx="6">
                  <c:v>1.47E-2</c:v>
                </c:pt>
                <c:pt idx="7">
                  <c:v>1.4800000000000001E-2</c:v>
                </c:pt>
                <c:pt idx="8">
                  <c:v>1.46E-2</c:v>
                </c:pt>
                <c:pt idx="9">
                  <c:v>1.43E-2</c:v>
                </c:pt>
                <c:pt idx="10">
                  <c:v>1.41E-2</c:v>
                </c:pt>
                <c:pt idx="11">
                  <c:v>1.3899999999999999E-2</c:v>
                </c:pt>
                <c:pt idx="12">
                  <c:v>1.38E-2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64416"/>
        <c:axId val="939864808"/>
      </c:lineChart>
      <c:dateAx>
        <c:axId val="939864416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4808"/>
        <c:crosses val="autoZero"/>
        <c:auto val="1"/>
        <c:lblOffset val="100"/>
        <c:baseTimeUnit val="months"/>
      </c:dateAx>
      <c:valAx>
        <c:axId val="939864808"/>
        <c:scaling>
          <c:orientation val="minMax"/>
          <c:max val="1.6000000000000004E-2"/>
          <c:min val="1.3800000000000003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4416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4120324028322374"/>
          <c:y val="0.12951412845969504"/>
          <c:w val="0.31759323606816409"/>
          <c:h val="8.3717027010419748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77" l="0.70000000000000062" r="0.70000000000000062" t="0.75000000000000677" header="0.30000000000000032" footer="0.30000000000000032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QCR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4.4673301467815063E-2"/>
          <c:y val="0.19726697624335418"/>
          <c:w val="0.94457401036014499"/>
          <c:h val="0.69567467528097848"/>
        </c:manualLayout>
      </c:layout>
      <c:lineChart>
        <c:grouping val="standard"/>
        <c:varyColors val="0"/>
        <c:ser>
          <c:idx val="0"/>
          <c:order val="0"/>
          <c:tx>
            <c:strRef>
              <c:f>'1400qcr'!$D$6</c:f>
              <c:strCache>
                <c:ptCount val="1"/>
                <c:pt idx="0">
                  <c:v>QCR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'1400qcr'!$A$7:$A$19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'1400qcr'!$D$7:$D$19</c:f>
              <c:numCache>
                <c:formatCode>0.00%</c:formatCode>
                <c:ptCount val="13"/>
                <c:pt idx="0">
                  <c:v>0.77650820792037001</c:v>
                </c:pt>
                <c:pt idx="1">
                  <c:v>0.77929381841531775</c:v>
                </c:pt>
                <c:pt idx="2">
                  <c:v>0.78002282647675714</c:v>
                </c:pt>
                <c:pt idx="3">
                  <c:v>0.77843437069981458</c:v>
                </c:pt>
                <c:pt idx="4">
                  <c:v>0.77967517224901828</c:v>
                </c:pt>
                <c:pt idx="5">
                  <c:v>0.7792829714453724</c:v>
                </c:pt>
                <c:pt idx="6">
                  <c:v>0.78053763876980153</c:v>
                </c:pt>
                <c:pt idx="7">
                  <c:v>0.78236291735241603</c:v>
                </c:pt>
                <c:pt idx="8">
                  <c:v>0.7761306002247208</c:v>
                </c:pt>
                <c:pt idx="9">
                  <c:v>0.77563623242676094</c:v>
                </c:pt>
                <c:pt idx="10">
                  <c:v>0.77991440269780166</c:v>
                </c:pt>
                <c:pt idx="11">
                  <c:v>0.77941936729539885</c:v>
                </c:pt>
                <c:pt idx="12">
                  <c:v>0.77858920091139039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'1400qcr'!$N$6</c:f>
              <c:strCache>
                <c:ptCount val="1"/>
                <c:pt idx="0">
                  <c:v>QCR 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'1400qcr'!$A$7:$A$19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'1400qcr'!$N$7:$N$19</c:f>
              <c:numCache>
                <c:formatCode>0.00%</c:formatCode>
                <c:ptCount val="13"/>
                <c:pt idx="0">
                  <c:v>0.78149999999999997</c:v>
                </c:pt>
                <c:pt idx="1">
                  <c:v>0.78720000000000001</c:v>
                </c:pt>
                <c:pt idx="2">
                  <c:v>0.78249999999999997</c:v>
                </c:pt>
                <c:pt idx="3">
                  <c:v>0.78069999999999995</c:v>
                </c:pt>
                <c:pt idx="4">
                  <c:v>0.78170000000000006</c:v>
                </c:pt>
                <c:pt idx="5">
                  <c:v>0.7823</c:v>
                </c:pt>
                <c:pt idx="6">
                  <c:v>0.78220000000000001</c:v>
                </c:pt>
                <c:pt idx="7">
                  <c:v>0.78129999999999999</c:v>
                </c:pt>
                <c:pt idx="8">
                  <c:v>0.7762</c:v>
                </c:pt>
                <c:pt idx="9">
                  <c:v>0.77710000000000001</c:v>
                </c:pt>
                <c:pt idx="10">
                  <c:v>0.78410000000000002</c:v>
                </c:pt>
                <c:pt idx="11">
                  <c:v>0.78220000000000001</c:v>
                </c:pt>
                <c:pt idx="12">
                  <c:v>0.78139999999999998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'1400qcr'!$L$6</c:f>
              <c:strCache>
                <c:ptCount val="1"/>
                <c:pt idx="0">
                  <c:v>REEL 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'1400qcr'!$L$7:$L$19</c:f>
              <c:numCache>
                <c:formatCode>0.00%</c:formatCode>
                <c:ptCount val="13"/>
                <c:pt idx="0">
                  <c:v>0.7843</c:v>
                </c:pt>
                <c:pt idx="1">
                  <c:v>0.77300000000000002</c:v>
                </c:pt>
                <c:pt idx="2">
                  <c:v>0.77690000000000003</c:v>
                </c:pt>
                <c:pt idx="3">
                  <c:v>0.7702</c:v>
                </c:pt>
                <c:pt idx="4">
                  <c:v>0.77780000000000005</c:v>
                </c:pt>
                <c:pt idx="5">
                  <c:v>0.77049999999999996</c:v>
                </c:pt>
                <c:pt idx="6">
                  <c:v>0.7722</c:v>
                </c:pt>
                <c:pt idx="7">
                  <c:v>0.77669999999999995</c:v>
                </c:pt>
                <c:pt idx="8">
                  <c:v>0.76729999999999998</c:v>
                </c:pt>
                <c:pt idx="9">
                  <c:v>0.77380000000000004</c:v>
                </c:pt>
                <c:pt idx="10">
                  <c:v>0.77449999999999997</c:v>
                </c:pt>
                <c:pt idx="11">
                  <c:v>0.77839999999999998</c:v>
                </c:pt>
                <c:pt idx="1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65592"/>
        <c:axId val="939865984"/>
      </c:lineChart>
      <c:dateAx>
        <c:axId val="93986559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5984"/>
        <c:crosses val="autoZero"/>
        <c:auto val="1"/>
        <c:lblOffset val="100"/>
        <c:baseTimeUnit val="months"/>
      </c:dateAx>
      <c:valAx>
        <c:axId val="939865984"/>
        <c:scaling>
          <c:orientation val="minMax"/>
          <c:min val="0.76700000000000046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5592"/>
        <c:crosses val="autoZero"/>
        <c:crossBetween val="between"/>
        <c:majorUnit val="2.0000000000000052E-3"/>
      </c:valAx>
      <c:spPr>
        <a:solidFill>
          <a:schemeClr val="bg2"/>
        </a:solidFill>
      </c:spPr>
    </c:plotArea>
    <c:legend>
      <c:legendPos val="t"/>
      <c:layout>
        <c:manualLayout>
          <c:xMode val="edge"/>
          <c:yMode val="edge"/>
          <c:x val="0.42598829552968376"/>
          <c:y val="0.11955159810631148"/>
          <c:w val="0.22202939413975026"/>
          <c:h val="7.7277536569611102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77" l="0.70000000000000062" r="0.70000000000000062" t="0.75000000000000677" header="0.30000000000000032" footer="0.30000000000000032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FOOD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1493067871020614E-2"/>
          <c:y val="0.20444663167104243"/>
          <c:w val="0.88648491010695341"/>
          <c:h val="0.58686570428695939"/>
        </c:manualLayout>
      </c:layout>
      <c:lineChart>
        <c:grouping val="standard"/>
        <c:varyColors val="0"/>
        <c:ser>
          <c:idx val="0"/>
          <c:order val="0"/>
          <c:tx>
            <c:strRef>
              <c:f>'1400qcr'!$F$6</c:f>
              <c:strCache>
                <c:ptCount val="1"/>
                <c:pt idx="0">
                  <c:v>Food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'1400qcr'!$A$7:$A$19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'1400qcr'!$F$7:$F$19</c:f>
              <c:numCache>
                <c:formatCode>0.00%</c:formatCode>
                <c:ptCount val="13"/>
                <c:pt idx="0">
                  <c:v>0.17629348859642963</c:v>
                </c:pt>
                <c:pt idx="1">
                  <c:v>0.17394815050224499</c:v>
                </c:pt>
                <c:pt idx="2">
                  <c:v>0.17319446114670903</c:v>
                </c:pt>
                <c:pt idx="3">
                  <c:v>0.17447912972737306</c:v>
                </c:pt>
                <c:pt idx="4">
                  <c:v>0.17316479581521971</c:v>
                </c:pt>
                <c:pt idx="5">
                  <c:v>0.17349354662819916</c:v>
                </c:pt>
                <c:pt idx="6">
                  <c:v>0.17231191145076394</c:v>
                </c:pt>
                <c:pt idx="7">
                  <c:v>0.1705197888318393</c:v>
                </c:pt>
                <c:pt idx="8">
                  <c:v>0.17672938340373912</c:v>
                </c:pt>
                <c:pt idx="9">
                  <c:v>0.177605711014762</c:v>
                </c:pt>
                <c:pt idx="10">
                  <c:v>0.17358599841015571</c:v>
                </c:pt>
                <c:pt idx="11">
                  <c:v>0.17414147764220883</c:v>
                </c:pt>
                <c:pt idx="12">
                  <c:v>0.17506325464765241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'1400qcr'!$P$6</c:f>
              <c:strCache>
                <c:ptCount val="1"/>
                <c:pt idx="0">
                  <c:v>Food 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'1400qcr'!$A$7:$A$19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'1400qcr'!$P$7:$P$19</c:f>
              <c:numCache>
                <c:formatCode>0.00%</c:formatCode>
                <c:ptCount val="13"/>
                <c:pt idx="0">
                  <c:v>0.17180000000000001</c:v>
                </c:pt>
                <c:pt idx="1">
                  <c:v>0.1666</c:v>
                </c:pt>
                <c:pt idx="2">
                  <c:v>0.17119999999999999</c:v>
                </c:pt>
                <c:pt idx="3">
                  <c:v>0.1726</c:v>
                </c:pt>
                <c:pt idx="4">
                  <c:v>0.1714</c:v>
                </c:pt>
                <c:pt idx="5">
                  <c:v>0.17069999999999999</c:v>
                </c:pt>
                <c:pt idx="6">
                  <c:v>0.1709</c:v>
                </c:pt>
                <c:pt idx="7">
                  <c:v>0.1721</c:v>
                </c:pt>
                <c:pt idx="8">
                  <c:v>0.17680000000000001</c:v>
                </c:pt>
                <c:pt idx="9">
                  <c:v>0.1764</c:v>
                </c:pt>
                <c:pt idx="10">
                  <c:v>0.1696</c:v>
                </c:pt>
                <c:pt idx="11">
                  <c:v>0.1716</c:v>
                </c:pt>
                <c:pt idx="12">
                  <c:v>0.17280000000000001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66768"/>
        <c:axId val="939867160"/>
      </c:lineChart>
      <c:dateAx>
        <c:axId val="939866768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7160"/>
        <c:crosses val="autoZero"/>
        <c:auto val="1"/>
        <c:lblOffset val="100"/>
        <c:baseTimeUnit val="months"/>
      </c:dateAx>
      <c:valAx>
        <c:axId val="939867160"/>
        <c:scaling>
          <c:orientation val="minMax"/>
          <c:max val="0.18000000000000002"/>
          <c:min val="0.16450000000000004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6768"/>
        <c:crosses val="autoZero"/>
        <c:crossBetween val="between"/>
        <c:majorUnit val="2.0000000000000052E-3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29807259092613431"/>
          <c:y val="0.1248843394575678"/>
          <c:w val="0.40385481814773289"/>
          <c:h val="8.3717235345581772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77" l="0.70000000000000062" r="0.70000000000000062" t="0.75000000000000677" header="0.30000000000000032" footer="0.30000000000000032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fr-FR"/>
              <a:t>PAPER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7613879926900678E-2"/>
          <c:y val="0.20444663167104243"/>
          <c:w val="0.90137370364521052"/>
          <c:h val="0.58686570428695939"/>
        </c:manualLayout>
      </c:layout>
      <c:lineChart>
        <c:grouping val="standard"/>
        <c:varyColors val="0"/>
        <c:ser>
          <c:idx val="0"/>
          <c:order val="0"/>
          <c:tx>
            <c:strRef>
              <c:f>'1400qcr'!$H$6</c:f>
              <c:strCache>
                <c:ptCount val="1"/>
                <c:pt idx="0">
                  <c:v>Paper 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'1400qcr'!$A$7:$A$19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'1400qcr'!$H$7:$H$19</c:f>
              <c:numCache>
                <c:formatCode>0.00%</c:formatCode>
                <c:ptCount val="13"/>
                <c:pt idx="0">
                  <c:v>1.460232467368637E-2</c:v>
                </c:pt>
                <c:pt idx="1">
                  <c:v>1.416479640102386E-2</c:v>
                </c:pt>
                <c:pt idx="2">
                  <c:v>1.4189080686296776E-2</c:v>
                </c:pt>
                <c:pt idx="3">
                  <c:v>1.4498666140924019E-2</c:v>
                </c:pt>
                <c:pt idx="4">
                  <c:v>1.4567723190930375E-2</c:v>
                </c:pt>
                <c:pt idx="5">
                  <c:v>1.463679845874395E-2</c:v>
                </c:pt>
                <c:pt idx="6">
                  <c:v>1.4559352992529776E-2</c:v>
                </c:pt>
                <c:pt idx="7">
                  <c:v>1.4525375954323991E-2</c:v>
                </c:pt>
                <c:pt idx="8">
                  <c:v>1.4546495610525265E-2</c:v>
                </c:pt>
                <c:pt idx="9">
                  <c:v>1.416804701497894E-2</c:v>
                </c:pt>
                <c:pt idx="10">
                  <c:v>1.3908774036225948E-2</c:v>
                </c:pt>
                <c:pt idx="11">
                  <c:v>1.3853623376115174E-2</c:v>
                </c:pt>
                <c:pt idx="12">
                  <c:v>1.3753451177327179E-2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'1400qcr'!$R$6</c:f>
              <c:strCache>
                <c:ptCount val="1"/>
                <c:pt idx="0">
                  <c:v>Paper 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'1400qcr'!$A$7:$A$19</c:f>
              <c:numCache>
                <c:formatCode>mmm\-yy</c:formatCode>
                <c:ptCount val="13"/>
                <c:pt idx="0">
                  <c:v>41975</c:v>
                </c:pt>
                <c:pt idx="1">
                  <c:v>42006</c:v>
                </c:pt>
                <c:pt idx="2">
                  <c:v>42037</c:v>
                </c:pt>
                <c:pt idx="3">
                  <c:v>42068</c:v>
                </c:pt>
                <c:pt idx="4">
                  <c:v>42099</c:v>
                </c:pt>
                <c:pt idx="5">
                  <c:v>42130</c:v>
                </c:pt>
                <c:pt idx="6">
                  <c:v>42161</c:v>
                </c:pt>
                <c:pt idx="7">
                  <c:v>42192</c:v>
                </c:pt>
                <c:pt idx="8">
                  <c:v>42223</c:v>
                </c:pt>
                <c:pt idx="9">
                  <c:v>42254</c:v>
                </c:pt>
                <c:pt idx="10">
                  <c:v>42285</c:v>
                </c:pt>
                <c:pt idx="11">
                  <c:v>42316</c:v>
                </c:pt>
                <c:pt idx="12">
                  <c:v>42347</c:v>
                </c:pt>
              </c:numCache>
            </c:numRef>
          </c:cat>
          <c:val>
            <c:numRef>
              <c:f>'1400qcr'!$R$7:$R$19</c:f>
              <c:numCache>
                <c:formatCode>0.00%</c:formatCode>
                <c:ptCount val="13"/>
                <c:pt idx="0">
                  <c:v>1.4200000000000001E-2</c:v>
                </c:pt>
                <c:pt idx="1">
                  <c:v>1.37E-2</c:v>
                </c:pt>
                <c:pt idx="2">
                  <c:v>1.38E-2</c:v>
                </c:pt>
                <c:pt idx="3">
                  <c:v>1.4200000000000001E-2</c:v>
                </c:pt>
                <c:pt idx="4">
                  <c:v>1.44E-2</c:v>
                </c:pt>
                <c:pt idx="5">
                  <c:v>1.4500000000000001E-2</c:v>
                </c:pt>
                <c:pt idx="6">
                  <c:v>1.44E-2</c:v>
                </c:pt>
                <c:pt idx="7">
                  <c:v>1.41E-2</c:v>
                </c:pt>
                <c:pt idx="8">
                  <c:v>1.4500000000000001E-2</c:v>
                </c:pt>
                <c:pt idx="9">
                  <c:v>1.4E-2</c:v>
                </c:pt>
                <c:pt idx="10">
                  <c:v>1.38E-2</c:v>
                </c:pt>
                <c:pt idx="11">
                  <c:v>1.37E-2</c:v>
                </c:pt>
                <c:pt idx="12">
                  <c:v>1.3299999999999999E-2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67944"/>
        <c:axId val="939868336"/>
      </c:lineChart>
      <c:dateAx>
        <c:axId val="939867944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8336"/>
        <c:crosses val="autoZero"/>
        <c:auto val="1"/>
        <c:lblOffset val="100"/>
        <c:baseTimeUnit val="months"/>
      </c:dateAx>
      <c:valAx>
        <c:axId val="939868336"/>
        <c:scaling>
          <c:orientation val="minMax"/>
          <c:max val="1.6000000000000004E-2"/>
          <c:min val="1.3400000000000002E-2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fr-FR"/>
          </a:p>
        </c:txPr>
        <c:crossAx val="939867944"/>
        <c:crosses val="autoZero"/>
        <c:crossBetween val="between"/>
        <c:majorUnit val="3.000000000000022E-4"/>
      </c:valAx>
      <c:spPr>
        <a:solidFill>
          <a:srgbClr val="EEECE1"/>
        </a:solidFill>
      </c:spPr>
    </c:plotArea>
    <c:legend>
      <c:legendPos val="t"/>
      <c:layout>
        <c:manualLayout>
          <c:xMode val="edge"/>
          <c:yMode val="edge"/>
          <c:x val="0.34120324028322374"/>
          <c:y val="0.12951412845969504"/>
          <c:w val="0.31759323606816409"/>
          <c:h val="8.3717027010419748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fr-FR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fr-FR"/>
    </a:p>
  </c:txPr>
  <c:printSettings>
    <c:headerFooter/>
    <c:pageMargins b="0.75000000000000677" l="0.70000000000000062" r="0.70000000000000062" t="0.75000000000000677" header="0.30000000000000032" footer="0.30000000000000032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CAR'!$S$4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CAR'!$S$5:$S$17</c:f>
              <c:numCache>
                <c:formatCode>#\ ##0.00\ "€"</c:formatCode>
                <c:ptCount val="13"/>
                <c:pt idx="0">
                  <c:v>-920.21999999997524</c:v>
                </c:pt>
                <c:pt idx="1">
                  <c:v>-1994.1100000000288</c:v>
                </c:pt>
                <c:pt idx="2">
                  <c:v>-528.86000000002821</c:v>
                </c:pt>
                <c:pt idx="3">
                  <c:v>-21.379999999990559</c:v>
                </c:pt>
                <c:pt idx="4">
                  <c:v>-853.90999999995495</c:v>
                </c:pt>
                <c:pt idx="5">
                  <c:v>-1511.9699999999814</c:v>
                </c:pt>
                <c:pt idx="6">
                  <c:v>-480.41999999999621</c:v>
                </c:pt>
                <c:pt idx="7">
                  <c:v>-752.13000000001807</c:v>
                </c:pt>
                <c:pt idx="8">
                  <c:v>-1523.4600000000205</c:v>
                </c:pt>
                <c:pt idx="9">
                  <c:v>-89.459999999997137</c:v>
                </c:pt>
                <c:pt idx="10">
                  <c:v>-2258.2600000000029</c:v>
                </c:pt>
                <c:pt idx="11">
                  <c:v>-2120.070000000007</c:v>
                </c:pt>
                <c:pt idx="12">
                  <c:v>-1072.3600000000552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69120"/>
        <c:axId val="939869512"/>
      </c:lineChart>
      <c:catAx>
        <c:axId val="9398691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69512"/>
        <c:crosses val="autoZero"/>
        <c:auto val="0"/>
        <c:lblAlgn val="ctr"/>
        <c:lblOffset val="100"/>
        <c:noMultiLvlLbl val="0"/>
      </c:catAx>
      <c:valAx>
        <c:axId val="939869512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9398691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CAR'!$AM$4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CAR'!$AM$5:$AM$17</c:f>
              <c:numCache>
                <c:formatCode>#\ ##0.0\ "€"</c:formatCode>
                <c:ptCount val="13"/>
                <c:pt idx="0">
                  <c:v>290.74235294117648</c:v>
                </c:pt>
                <c:pt idx="1">
                  <c:v>277.26470588235287</c:v>
                </c:pt>
                <c:pt idx="2">
                  <c:v>240.55294117647057</c:v>
                </c:pt>
                <c:pt idx="3">
                  <c:v>245.4364705882353</c:v>
                </c:pt>
                <c:pt idx="4">
                  <c:v>263.69823529411769</c:v>
                </c:pt>
                <c:pt idx="5">
                  <c:v>246.76117647058823</c:v>
                </c:pt>
                <c:pt idx="6">
                  <c:v>270.25411764705888</c:v>
                </c:pt>
                <c:pt idx="7">
                  <c:v>299.06176470588235</c:v>
                </c:pt>
                <c:pt idx="8">
                  <c:v>253.78705882352941</c:v>
                </c:pt>
                <c:pt idx="9">
                  <c:v>233.72058823529409</c:v>
                </c:pt>
                <c:pt idx="10">
                  <c:v>244.69588235294117</c:v>
                </c:pt>
                <c:pt idx="11">
                  <c:v>224.62</c:v>
                </c:pt>
                <c:pt idx="12">
                  <c:v>251.2688235294118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70296"/>
        <c:axId val="939870688"/>
      </c:lineChart>
      <c:catAx>
        <c:axId val="9398702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70688"/>
        <c:crosses val="autoZero"/>
        <c:auto val="0"/>
        <c:lblAlgn val="ctr"/>
        <c:lblOffset val="100"/>
        <c:noMultiLvlLbl val="0"/>
      </c:catAx>
      <c:valAx>
        <c:axId val="939870688"/>
        <c:scaling>
          <c:orientation val="minMax"/>
        </c:scaling>
        <c:delete val="0"/>
        <c:axPos val="l"/>
        <c:majorGridlines/>
        <c:numFmt formatCode="#\ ##0.0\ &quot;€&quot;" sourceLinked="1"/>
        <c:majorTickMark val="out"/>
        <c:minorTickMark val="none"/>
        <c:tickLblPos val="nextTo"/>
        <c:crossAx val="9398702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71472"/>
        <c:axId val="939871864"/>
      </c:lineChart>
      <c:catAx>
        <c:axId val="9398714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71864"/>
        <c:crosses val="autoZero"/>
        <c:auto val="0"/>
        <c:lblAlgn val="ctr"/>
        <c:lblOffset val="100"/>
        <c:noMultiLvlLbl val="0"/>
      </c:catAx>
      <c:valAx>
        <c:axId val="939871864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39871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72648"/>
        <c:axId val="939873040"/>
      </c:lineChart>
      <c:catAx>
        <c:axId val="9398726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73040"/>
        <c:crosses val="autoZero"/>
        <c:auto val="0"/>
        <c:lblAlgn val="ctr"/>
        <c:lblOffset val="100"/>
        <c:noMultiLvlLbl val="0"/>
      </c:catAx>
      <c:valAx>
        <c:axId val="93987304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398726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CAR'!$B$4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CAR'!$B$5:$B$17</c:f>
              <c:numCache>
                <c:formatCode>#\ ##0.00\ "€"</c:formatCode>
                <c:ptCount val="13"/>
                <c:pt idx="0">
                  <c:v>-80.640000000008968</c:v>
                </c:pt>
                <c:pt idx="1">
                  <c:v>7.5399999999976899</c:v>
                </c:pt>
                <c:pt idx="2">
                  <c:v>-37.829999999999927</c:v>
                </c:pt>
                <c:pt idx="3">
                  <c:v>-6.6000000000012733</c:v>
                </c:pt>
                <c:pt idx="4">
                  <c:v>-29.66999999999689</c:v>
                </c:pt>
                <c:pt idx="5">
                  <c:v>-10.339999999997417</c:v>
                </c:pt>
                <c:pt idx="6">
                  <c:v>14.209999999996853</c:v>
                </c:pt>
                <c:pt idx="7">
                  <c:v>-176.93000000000535</c:v>
                </c:pt>
                <c:pt idx="8">
                  <c:v>-156.48999999999864</c:v>
                </c:pt>
                <c:pt idx="9">
                  <c:v>-38.379999999997324</c:v>
                </c:pt>
                <c:pt idx="10">
                  <c:v>-17.700000000000617</c:v>
                </c:pt>
                <c:pt idx="11">
                  <c:v>49.079999999995891</c:v>
                </c:pt>
                <c:pt idx="12">
                  <c:v>32.46999999999116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73824"/>
        <c:axId val="939874216"/>
      </c:lineChart>
      <c:catAx>
        <c:axId val="9398738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74216"/>
        <c:crosses val="autoZero"/>
        <c:auto val="0"/>
        <c:lblAlgn val="ctr"/>
        <c:lblOffset val="100"/>
        <c:noMultiLvlLbl val="0"/>
      </c:catAx>
      <c:valAx>
        <c:axId val="939874216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939873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CAR'!$V$4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CAR'!$V$5:$V$17</c:f>
              <c:numCache>
                <c:formatCode>#\ ##0.00\ "€"</c:formatCode>
                <c:ptCount val="13"/>
                <c:pt idx="0">
                  <c:v>191.4</c:v>
                </c:pt>
                <c:pt idx="1">
                  <c:v>168.43</c:v>
                </c:pt>
                <c:pt idx="2">
                  <c:v>131.91999999999999</c:v>
                </c:pt>
                <c:pt idx="3">
                  <c:v>168.51</c:v>
                </c:pt>
                <c:pt idx="4">
                  <c:v>150.97999999999999</c:v>
                </c:pt>
                <c:pt idx="5">
                  <c:v>165.42</c:v>
                </c:pt>
                <c:pt idx="6">
                  <c:v>179.94</c:v>
                </c:pt>
                <c:pt idx="7">
                  <c:v>193.32</c:v>
                </c:pt>
                <c:pt idx="8">
                  <c:v>191.15</c:v>
                </c:pt>
                <c:pt idx="9">
                  <c:v>151.71</c:v>
                </c:pt>
                <c:pt idx="10">
                  <c:v>133.33000000000001</c:v>
                </c:pt>
                <c:pt idx="11">
                  <c:v>115.66</c:v>
                </c:pt>
                <c:pt idx="12">
                  <c:v>153.11000000000001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75000"/>
        <c:axId val="939875392"/>
      </c:lineChart>
      <c:catAx>
        <c:axId val="9398750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75392"/>
        <c:crosses val="autoZero"/>
        <c:auto val="0"/>
        <c:lblAlgn val="ctr"/>
        <c:lblOffset val="100"/>
        <c:noMultiLvlLbl val="0"/>
      </c:catAx>
      <c:valAx>
        <c:axId val="939875392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939875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CAR'!$B$20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CAR'!$B$21:$B$33</c:f>
              <c:numCache>
                <c:formatCode>0.00%</c:formatCode>
                <c:ptCount val="13"/>
                <c:pt idx="0">
                  <c:v>4.6562788234592707E-2</c:v>
                </c:pt>
                <c:pt idx="1">
                  <c:v>4.1817534416104279E-2</c:v>
                </c:pt>
                <c:pt idx="2">
                  <c:v>3.2382304054356888E-2</c:v>
                </c:pt>
                <c:pt idx="3">
                  <c:v>3.3960493875137852E-2</c:v>
                </c:pt>
                <c:pt idx="4">
                  <c:v>4.2177319473796215E-2</c:v>
                </c:pt>
                <c:pt idx="5">
                  <c:v>4.1497962208981047E-2</c:v>
                </c:pt>
                <c:pt idx="6">
                  <c:v>3.8238936132990481E-2</c:v>
                </c:pt>
                <c:pt idx="7">
                  <c:v>4.1419962361729831E-2</c:v>
                </c:pt>
                <c:pt idx="8">
                  <c:v>4.9220337832759864E-2</c:v>
                </c:pt>
                <c:pt idx="9">
                  <c:v>4.3039910574777129E-2</c:v>
                </c:pt>
                <c:pt idx="10">
                  <c:v>1.7108429260758371E-2</c:v>
                </c:pt>
                <c:pt idx="11">
                  <c:v>1.8480978818433132E-2</c:v>
                </c:pt>
                <c:pt idx="12">
                  <c:v>2.0542469009632025E-2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76176"/>
        <c:axId val="939876568"/>
      </c:lineChart>
      <c:catAx>
        <c:axId val="9398761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76568"/>
        <c:crosses val="autoZero"/>
        <c:auto val="0"/>
        <c:lblAlgn val="ctr"/>
        <c:lblOffset val="100"/>
        <c:noMultiLvlLbl val="0"/>
      </c:catAx>
      <c:valAx>
        <c:axId val="939876568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398761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CAR'!$V$20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CAR'!$V$21:$V$33</c:f>
              <c:numCache>
                <c:formatCode>0.00%</c:formatCode>
                <c:ptCount val="13"/>
                <c:pt idx="0">
                  <c:v>4.1999999999999997E-3</c:v>
                </c:pt>
                <c:pt idx="1">
                  <c:v>7.4000000000000003E-3</c:v>
                </c:pt>
                <c:pt idx="2">
                  <c:v>2E-3</c:v>
                </c:pt>
                <c:pt idx="3">
                  <c:v>1.8E-3</c:v>
                </c:pt>
                <c:pt idx="4">
                  <c:v>2.5999999999999999E-3</c:v>
                </c:pt>
                <c:pt idx="5">
                  <c:v>2.3E-3</c:v>
                </c:pt>
                <c:pt idx="6">
                  <c:v>2E-3</c:v>
                </c:pt>
                <c:pt idx="7">
                  <c:v>9.4000000000000004E-3</c:v>
                </c:pt>
                <c:pt idx="8">
                  <c:v>7.7000000000000002E-3</c:v>
                </c:pt>
                <c:pt idx="9">
                  <c:v>1.2999999999999999E-3</c:v>
                </c:pt>
                <c:pt idx="10">
                  <c:v>2.8999999999999998E-3</c:v>
                </c:pt>
                <c:pt idx="11">
                  <c:v>2.2000000000000001E-3</c:v>
                </c:pt>
                <c:pt idx="12">
                  <c:v>2.2000000000000001E-3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77352"/>
        <c:axId val="939877744"/>
      </c:lineChart>
      <c:catAx>
        <c:axId val="9398773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77744"/>
        <c:crosses val="autoZero"/>
        <c:auto val="0"/>
        <c:lblAlgn val="ctr"/>
        <c:lblOffset val="100"/>
        <c:noMultiLvlLbl val="0"/>
      </c:catAx>
      <c:valAx>
        <c:axId val="93987774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398773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CAR'!$C$4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CAR'!$C$5:$C$17</c:f>
              <c:numCache>
                <c:formatCode>#\ ##0.00\ "€"</c:formatCode>
                <c:ptCount val="13"/>
                <c:pt idx="0">
                  <c:v>150.09999999999127</c:v>
                </c:pt>
                <c:pt idx="1">
                  <c:v>18.599999999996726</c:v>
                </c:pt>
                <c:pt idx="2">
                  <c:v>41.410000000001673</c:v>
                </c:pt>
                <c:pt idx="3">
                  <c:v>58.77000000001135</c:v>
                </c:pt>
                <c:pt idx="4">
                  <c:v>-4.8599999999878492</c:v>
                </c:pt>
                <c:pt idx="5">
                  <c:v>-4.389999999986685</c:v>
                </c:pt>
                <c:pt idx="6">
                  <c:v>54.870000000005348</c:v>
                </c:pt>
                <c:pt idx="7">
                  <c:v>241.72000000000298</c:v>
                </c:pt>
                <c:pt idx="8">
                  <c:v>70.639999999993961</c:v>
                </c:pt>
                <c:pt idx="9">
                  <c:v>237.39999999999068</c:v>
                </c:pt>
                <c:pt idx="10">
                  <c:v>27.970000000010259</c:v>
                </c:pt>
                <c:pt idx="11">
                  <c:v>55.569999999991303</c:v>
                </c:pt>
                <c:pt idx="12">
                  <c:v>-8.3900000000012369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78528"/>
        <c:axId val="939878920"/>
      </c:lineChart>
      <c:catAx>
        <c:axId val="93987852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78920"/>
        <c:crosses val="autoZero"/>
        <c:auto val="0"/>
        <c:lblAlgn val="ctr"/>
        <c:lblOffset val="100"/>
        <c:noMultiLvlLbl val="0"/>
      </c:catAx>
      <c:valAx>
        <c:axId val="939878920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9398785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CAR'!$W$4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CAR'!$W$5:$W$17</c:f>
              <c:numCache>
                <c:formatCode>#\ ##0.00\ "€"</c:formatCode>
                <c:ptCount val="13"/>
                <c:pt idx="0">
                  <c:v>266.11</c:v>
                </c:pt>
                <c:pt idx="1">
                  <c:v>324.42</c:v>
                </c:pt>
                <c:pt idx="2">
                  <c:v>229.2</c:v>
                </c:pt>
                <c:pt idx="3">
                  <c:v>273.73</c:v>
                </c:pt>
                <c:pt idx="4">
                  <c:v>192.44</c:v>
                </c:pt>
                <c:pt idx="5">
                  <c:v>203.16</c:v>
                </c:pt>
                <c:pt idx="6">
                  <c:v>212.45</c:v>
                </c:pt>
                <c:pt idx="7">
                  <c:v>283.49</c:v>
                </c:pt>
                <c:pt idx="8">
                  <c:v>339.27</c:v>
                </c:pt>
                <c:pt idx="9">
                  <c:v>267.75</c:v>
                </c:pt>
                <c:pt idx="10">
                  <c:v>244.11</c:v>
                </c:pt>
                <c:pt idx="11">
                  <c:v>284.81</c:v>
                </c:pt>
                <c:pt idx="12">
                  <c:v>195.73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79704"/>
        <c:axId val="939880096"/>
      </c:lineChart>
      <c:catAx>
        <c:axId val="93987970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80096"/>
        <c:crosses val="autoZero"/>
        <c:auto val="0"/>
        <c:lblAlgn val="ctr"/>
        <c:lblOffset val="100"/>
        <c:noMultiLvlLbl val="0"/>
      </c:catAx>
      <c:valAx>
        <c:axId val="939880096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9398797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CAR'!$C$20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CAR'!$C$21:$C$33</c:f>
              <c:numCache>
                <c:formatCode>0.00%</c:formatCode>
                <c:ptCount val="13"/>
                <c:pt idx="0">
                  <c:v>1.8360877011256597E-2</c:v>
                </c:pt>
                <c:pt idx="1">
                  <c:v>1.6010114235946622E-2</c:v>
                </c:pt>
                <c:pt idx="2">
                  <c:v>1.6580817081604148E-2</c:v>
                </c:pt>
                <c:pt idx="3">
                  <c:v>1.4788935135061894E-2</c:v>
                </c:pt>
                <c:pt idx="4">
                  <c:v>1.5034379886587287E-2</c:v>
                </c:pt>
                <c:pt idx="5">
                  <c:v>1.7270967188679744E-2</c:v>
                </c:pt>
                <c:pt idx="6">
                  <c:v>1.4949054363603491E-2</c:v>
                </c:pt>
                <c:pt idx="7">
                  <c:v>1.7390701988771552E-2</c:v>
                </c:pt>
                <c:pt idx="8">
                  <c:v>1.7068882198760724E-2</c:v>
                </c:pt>
                <c:pt idx="9">
                  <c:v>1.7110674143951867E-2</c:v>
                </c:pt>
                <c:pt idx="10">
                  <c:v>1.7026590382152221E-2</c:v>
                </c:pt>
                <c:pt idx="11">
                  <c:v>9.365804462877509E-3</c:v>
                </c:pt>
                <c:pt idx="12">
                  <c:v>1.1070923941271531E-2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80880"/>
        <c:axId val="939881272"/>
      </c:lineChart>
      <c:catAx>
        <c:axId val="9398808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81272"/>
        <c:crosses val="autoZero"/>
        <c:auto val="0"/>
        <c:lblAlgn val="ctr"/>
        <c:lblOffset val="100"/>
        <c:noMultiLvlLbl val="0"/>
      </c:catAx>
      <c:valAx>
        <c:axId val="939881272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39880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CAR'!$W$20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CAR'!$W$21:$W$33</c:f>
              <c:numCache>
                <c:formatCode>0.00%</c:formatCode>
                <c:ptCount val="13"/>
                <c:pt idx="0">
                  <c:v>4.0000000000000001E-3</c:v>
                </c:pt>
                <c:pt idx="1">
                  <c:v>3.0999999999999999E-3</c:v>
                </c:pt>
                <c:pt idx="2">
                  <c:v>2.3E-3</c:v>
                </c:pt>
                <c:pt idx="3">
                  <c:v>2.3999999999999998E-3</c:v>
                </c:pt>
                <c:pt idx="4">
                  <c:v>2E-3</c:v>
                </c:pt>
                <c:pt idx="5">
                  <c:v>2.7000000000000001E-3</c:v>
                </c:pt>
                <c:pt idx="6">
                  <c:v>2.5000000000000001E-3</c:v>
                </c:pt>
                <c:pt idx="7">
                  <c:v>1.41E-2</c:v>
                </c:pt>
                <c:pt idx="8">
                  <c:v>9.2999999999999992E-3</c:v>
                </c:pt>
                <c:pt idx="9">
                  <c:v>3.5000000000000001E-3</c:v>
                </c:pt>
                <c:pt idx="10">
                  <c:v>3.7000000000000002E-3</c:v>
                </c:pt>
                <c:pt idx="11">
                  <c:v>4.3E-3</c:v>
                </c:pt>
                <c:pt idx="12">
                  <c:v>3.3E-3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82056"/>
        <c:axId val="939882448"/>
      </c:lineChart>
      <c:catAx>
        <c:axId val="93988205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82448"/>
        <c:crosses val="autoZero"/>
        <c:auto val="0"/>
        <c:lblAlgn val="ctr"/>
        <c:lblOffset val="100"/>
        <c:noMultiLvlLbl val="0"/>
      </c:catAx>
      <c:valAx>
        <c:axId val="93988244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939882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CAR'!$D$4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CAR'!$D$5:$D$17</c:f>
              <c:numCache>
                <c:formatCode>#\ ##0.00\ "€"</c:formatCode>
                <c:ptCount val="13"/>
                <c:pt idx="0">
                  <c:v>-553.80000000000143</c:v>
                </c:pt>
                <c:pt idx="1">
                  <c:v>-266.20999999999185</c:v>
                </c:pt>
                <c:pt idx="2">
                  <c:v>-403.67000000000246</c:v>
                </c:pt>
                <c:pt idx="3">
                  <c:v>195.269999999986</c:v>
                </c:pt>
                <c:pt idx="4">
                  <c:v>71.210000000006261</c:v>
                </c:pt>
                <c:pt idx="5">
                  <c:v>-664.70000000001301</c:v>
                </c:pt>
                <c:pt idx="6">
                  <c:v>-558.76999999999748</c:v>
                </c:pt>
                <c:pt idx="7">
                  <c:v>-746.85000000000957</c:v>
                </c:pt>
                <c:pt idx="8">
                  <c:v>-726.19999999999527</c:v>
                </c:pt>
                <c:pt idx="9">
                  <c:v>374.73999999999324</c:v>
                </c:pt>
                <c:pt idx="10">
                  <c:v>-934.24000000000319</c:v>
                </c:pt>
                <c:pt idx="11">
                  <c:v>-662.94000000001245</c:v>
                </c:pt>
                <c:pt idx="12">
                  <c:v>-1003.8399999999936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9883232"/>
        <c:axId val="939883624"/>
      </c:lineChart>
      <c:catAx>
        <c:axId val="93988323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939883624"/>
        <c:crosses val="autoZero"/>
        <c:auto val="0"/>
        <c:lblAlgn val="ctr"/>
        <c:lblOffset val="100"/>
        <c:noMultiLvlLbl val="0"/>
      </c:catAx>
      <c:valAx>
        <c:axId val="939883624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939883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CAR'!$X$4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CAR'!$X$5:$X$17</c:f>
              <c:numCache>
                <c:formatCode>#\ ##0.00\ "€"</c:formatCode>
                <c:ptCount val="13"/>
                <c:pt idx="0">
                  <c:v>412.5</c:v>
                </c:pt>
                <c:pt idx="1">
                  <c:v>314.27999999999997</c:v>
                </c:pt>
                <c:pt idx="2">
                  <c:v>329.75</c:v>
                </c:pt>
                <c:pt idx="3">
                  <c:v>276.58</c:v>
                </c:pt>
                <c:pt idx="4">
                  <c:v>294.75</c:v>
                </c:pt>
                <c:pt idx="5">
                  <c:v>338.18</c:v>
                </c:pt>
                <c:pt idx="6">
                  <c:v>379.34</c:v>
                </c:pt>
                <c:pt idx="7">
                  <c:v>394.21</c:v>
                </c:pt>
                <c:pt idx="8">
                  <c:v>289.81</c:v>
                </c:pt>
                <c:pt idx="9">
                  <c:v>292.31</c:v>
                </c:pt>
                <c:pt idx="10">
                  <c:v>322.85000000000002</c:v>
                </c:pt>
                <c:pt idx="11">
                  <c:v>293.17</c:v>
                </c:pt>
                <c:pt idx="12">
                  <c:v>329.55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54880"/>
        <c:axId val="872055272"/>
      </c:lineChart>
      <c:catAx>
        <c:axId val="8720548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55272"/>
        <c:crosses val="autoZero"/>
        <c:auto val="0"/>
        <c:lblAlgn val="ctr"/>
        <c:lblOffset val="100"/>
        <c:noMultiLvlLbl val="0"/>
      </c:catAx>
      <c:valAx>
        <c:axId val="872055272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872054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Annulations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CAR'!$D$20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CAR'!$D$21:$D$33</c:f>
              <c:numCache>
                <c:formatCode>0.00%</c:formatCode>
                <c:ptCount val="13"/>
                <c:pt idx="0">
                  <c:v>2.4503079355856633E-2</c:v>
                </c:pt>
                <c:pt idx="1">
                  <c:v>2.0767424189399326E-2</c:v>
                </c:pt>
                <c:pt idx="2">
                  <c:v>2.1875494635566504E-2</c:v>
                </c:pt>
                <c:pt idx="3">
                  <c:v>2.0039241295267487E-2</c:v>
                </c:pt>
                <c:pt idx="4">
                  <c:v>2.1664319252216825E-2</c:v>
                </c:pt>
                <c:pt idx="5">
                  <c:v>1.6794034463949253E-2</c:v>
                </c:pt>
                <c:pt idx="6">
                  <c:v>2.0042710788540363E-2</c:v>
                </c:pt>
                <c:pt idx="7">
                  <c:v>1.8639344591883669E-2</c:v>
                </c:pt>
                <c:pt idx="8">
                  <c:v>1.8073645586339303E-2</c:v>
                </c:pt>
                <c:pt idx="9">
                  <c:v>1.8736571530747245E-2</c:v>
                </c:pt>
                <c:pt idx="10">
                  <c:v>1.0821858611881143E-2</c:v>
                </c:pt>
                <c:pt idx="11">
                  <c:v>1.2337725324110382E-2</c:v>
                </c:pt>
                <c:pt idx="12">
                  <c:v>1.7607827993738952E-2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56056"/>
        <c:axId val="872056448"/>
      </c:lineChart>
      <c:catAx>
        <c:axId val="87205605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56448"/>
        <c:crosses val="autoZero"/>
        <c:auto val="0"/>
        <c:lblAlgn val="ctr"/>
        <c:lblOffset val="100"/>
        <c:noMultiLvlLbl val="0"/>
      </c:catAx>
      <c:valAx>
        <c:axId val="872056448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720560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CAR'!$X$20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CAR'!$X$21:$X$33</c:f>
              <c:numCache>
                <c:formatCode>0.00%</c:formatCode>
                <c:ptCount val="13"/>
                <c:pt idx="0">
                  <c:v>4.1999999999999997E-3</c:v>
                </c:pt>
                <c:pt idx="1">
                  <c:v>4.7000000000000002E-3</c:v>
                </c:pt>
                <c:pt idx="2">
                  <c:v>4.3E-3</c:v>
                </c:pt>
                <c:pt idx="3">
                  <c:v>4.0000000000000001E-3</c:v>
                </c:pt>
                <c:pt idx="4">
                  <c:v>3.5000000000000001E-3</c:v>
                </c:pt>
                <c:pt idx="5">
                  <c:v>4.1000000000000003E-3</c:v>
                </c:pt>
                <c:pt idx="6">
                  <c:v>4.8999999999999998E-3</c:v>
                </c:pt>
                <c:pt idx="7">
                  <c:v>1.6E-2</c:v>
                </c:pt>
                <c:pt idx="8">
                  <c:v>8.8000000000000005E-3</c:v>
                </c:pt>
                <c:pt idx="9">
                  <c:v>6.8999999999999999E-3</c:v>
                </c:pt>
                <c:pt idx="10">
                  <c:v>6.7999999999999996E-3</c:v>
                </c:pt>
                <c:pt idx="11">
                  <c:v>9.1999999999999998E-3</c:v>
                </c:pt>
                <c:pt idx="12">
                  <c:v>6.1999999999999998E-3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57232"/>
        <c:axId val="872057624"/>
      </c:lineChart>
      <c:catAx>
        <c:axId val="87205723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57624"/>
        <c:crosses val="autoZero"/>
        <c:auto val="0"/>
        <c:lblAlgn val="ctr"/>
        <c:lblOffset val="100"/>
        <c:noMultiLvlLbl val="0"/>
      </c:catAx>
      <c:valAx>
        <c:axId val="87205762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720572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CAR'!$E$4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CAR'!$E$5:$E$17</c:f>
              <c:numCache>
                <c:formatCode>#\ ##0.00\ "€"</c:formatCode>
                <c:ptCount val="13"/>
                <c:pt idx="0">
                  <c:v>-142.03999999999269</c:v>
                </c:pt>
                <c:pt idx="1">
                  <c:v>-0.82000000000902418</c:v>
                </c:pt>
                <c:pt idx="2">
                  <c:v>20.219999999993888</c:v>
                </c:pt>
                <c:pt idx="3">
                  <c:v>-55.93999999999869</c:v>
                </c:pt>
                <c:pt idx="4">
                  <c:v>-461.52999999997814</c:v>
                </c:pt>
                <c:pt idx="5">
                  <c:v>-92.129999999986467</c:v>
                </c:pt>
                <c:pt idx="6">
                  <c:v>-55.970000000005243</c:v>
                </c:pt>
                <c:pt idx="7">
                  <c:v>-1156.2499999999873</c:v>
                </c:pt>
                <c:pt idx="8">
                  <c:v>154.70999999999992</c:v>
                </c:pt>
                <c:pt idx="9">
                  <c:v>-589.45000000000005</c:v>
                </c:pt>
                <c:pt idx="10">
                  <c:v>-250.00000000000909</c:v>
                </c:pt>
                <c:pt idx="11">
                  <c:v>-2.0000000011648922E-2</c:v>
                </c:pt>
                <c:pt idx="12">
                  <c:v>104.45999999999688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58408"/>
        <c:axId val="872058800"/>
      </c:lineChart>
      <c:catAx>
        <c:axId val="87205840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58800"/>
        <c:crosses val="autoZero"/>
        <c:auto val="0"/>
        <c:lblAlgn val="ctr"/>
        <c:lblOffset val="100"/>
        <c:noMultiLvlLbl val="0"/>
      </c:catAx>
      <c:valAx>
        <c:axId val="872058800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8720584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CAR'!$Y$4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CAR'!$Y$5:$Y$17</c:f>
              <c:numCache>
                <c:formatCode>#\ ##0.00\ "€"</c:formatCode>
                <c:ptCount val="13"/>
                <c:pt idx="0">
                  <c:v>314.57</c:v>
                </c:pt>
                <c:pt idx="1">
                  <c:v>360.59</c:v>
                </c:pt>
                <c:pt idx="2">
                  <c:v>217.69</c:v>
                </c:pt>
                <c:pt idx="3">
                  <c:v>292.77</c:v>
                </c:pt>
                <c:pt idx="4">
                  <c:v>385.34</c:v>
                </c:pt>
                <c:pt idx="5">
                  <c:v>289.10000000000002</c:v>
                </c:pt>
                <c:pt idx="6">
                  <c:v>290.76</c:v>
                </c:pt>
                <c:pt idx="7">
                  <c:v>360.73</c:v>
                </c:pt>
                <c:pt idx="8">
                  <c:v>344.51</c:v>
                </c:pt>
                <c:pt idx="9">
                  <c:v>307.72000000000003</c:v>
                </c:pt>
                <c:pt idx="10">
                  <c:v>234.63</c:v>
                </c:pt>
                <c:pt idx="11">
                  <c:v>265.54000000000002</c:v>
                </c:pt>
                <c:pt idx="12">
                  <c:v>280.11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59584"/>
        <c:axId val="872059976"/>
      </c:lineChart>
      <c:catAx>
        <c:axId val="87205958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59976"/>
        <c:crosses val="autoZero"/>
        <c:auto val="0"/>
        <c:lblAlgn val="ctr"/>
        <c:lblOffset val="100"/>
        <c:noMultiLvlLbl val="0"/>
      </c:catAx>
      <c:valAx>
        <c:axId val="872059976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872059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Annulations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CAR'!$E$20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CAR'!$E$21:$E$33</c:f>
              <c:numCache>
                <c:formatCode>0.00%</c:formatCode>
                <c:ptCount val="13"/>
                <c:pt idx="0">
                  <c:v>1.1951413774046724E-2</c:v>
                </c:pt>
                <c:pt idx="1">
                  <c:v>9.35656688013424E-3</c:v>
                </c:pt>
                <c:pt idx="2">
                  <c:v>8.6157922340220593E-3</c:v>
                </c:pt>
                <c:pt idx="3">
                  <c:v>1.0069664279562945E-2</c:v>
                </c:pt>
                <c:pt idx="4">
                  <c:v>9.1842454081921838E-3</c:v>
                </c:pt>
                <c:pt idx="5">
                  <c:v>9.3242780549182645E-3</c:v>
                </c:pt>
                <c:pt idx="6">
                  <c:v>1.066596529001358E-2</c:v>
                </c:pt>
                <c:pt idx="7">
                  <c:v>1.5963468393104568E-2</c:v>
                </c:pt>
                <c:pt idx="8">
                  <c:v>1.095406073296779E-2</c:v>
                </c:pt>
                <c:pt idx="9">
                  <c:v>1.2433469913043374E-2</c:v>
                </c:pt>
                <c:pt idx="10">
                  <c:v>1.066609198331182E-2</c:v>
                </c:pt>
                <c:pt idx="11">
                  <c:v>1.3750526218535189E-2</c:v>
                </c:pt>
                <c:pt idx="12">
                  <c:v>2.2685368068014022E-2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60760"/>
        <c:axId val="872061152"/>
      </c:lineChart>
      <c:catAx>
        <c:axId val="87206076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61152"/>
        <c:crosses val="autoZero"/>
        <c:auto val="0"/>
        <c:lblAlgn val="ctr"/>
        <c:lblOffset val="100"/>
        <c:noMultiLvlLbl val="0"/>
      </c:catAx>
      <c:valAx>
        <c:axId val="872061152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720607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CAR'!$Y$20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CAR'!$Y$21:$Y$33</c:f>
              <c:numCache>
                <c:formatCode>0.00%</c:formatCode>
                <c:ptCount val="13"/>
                <c:pt idx="0">
                  <c:v>4.1000000000000003E-3</c:v>
                </c:pt>
                <c:pt idx="1">
                  <c:v>4.5999999999999999E-3</c:v>
                </c:pt>
                <c:pt idx="2">
                  <c:v>1.6000000000000001E-3</c:v>
                </c:pt>
                <c:pt idx="3">
                  <c:v>1.9E-3</c:v>
                </c:pt>
                <c:pt idx="4">
                  <c:v>2E-3</c:v>
                </c:pt>
                <c:pt idx="5">
                  <c:v>2E-3</c:v>
                </c:pt>
                <c:pt idx="6">
                  <c:v>2.5000000000000001E-3</c:v>
                </c:pt>
                <c:pt idx="7">
                  <c:v>4.1999999999999997E-3</c:v>
                </c:pt>
                <c:pt idx="8">
                  <c:v>1.8E-3</c:v>
                </c:pt>
                <c:pt idx="9">
                  <c:v>1.4E-3</c:v>
                </c:pt>
                <c:pt idx="10">
                  <c:v>1E-3</c:v>
                </c:pt>
                <c:pt idx="11">
                  <c:v>1.1000000000000001E-3</c:v>
                </c:pt>
                <c:pt idx="12">
                  <c:v>1.9E-3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62328"/>
        <c:axId val="872062720"/>
      </c:lineChart>
      <c:catAx>
        <c:axId val="87206232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62720"/>
        <c:crosses val="autoZero"/>
        <c:auto val="0"/>
        <c:lblAlgn val="ctr"/>
        <c:lblOffset val="100"/>
        <c:noMultiLvlLbl val="0"/>
      </c:catAx>
      <c:valAx>
        <c:axId val="87206272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72062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CAR'!$F$4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CAR'!$F$5:$F$17</c:f>
              <c:numCache>
                <c:formatCode>#\ ##0.00\ "€"</c:formatCode>
                <c:ptCount val="13"/>
                <c:pt idx="0">
                  <c:v>154.55000000000109</c:v>
                </c:pt>
                <c:pt idx="1">
                  <c:v>274.64999999999878</c:v>
                </c:pt>
                <c:pt idx="2">
                  <c:v>65.56000000000131</c:v>
                </c:pt>
                <c:pt idx="3">
                  <c:v>9.9199999999973443</c:v>
                </c:pt>
                <c:pt idx="4">
                  <c:v>103.85000000000582</c:v>
                </c:pt>
                <c:pt idx="5">
                  <c:v>128.97000000000571</c:v>
                </c:pt>
                <c:pt idx="6">
                  <c:v>168.26000000000099</c:v>
                </c:pt>
                <c:pt idx="7">
                  <c:v>299.82999999999902</c:v>
                </c:pt>
                <c:pt idx="8">
                  <c:v>39.659999999999201</c:v>
                </c:pt>
                <c:pt idx="9">
                  <c:v>23.149999999998364</c:v>
                </c:pt>
                <c:pt idx="10">
                  <c:v>16.030000000000797</c:v>
                </c:pt>
                <c:pt idx="11">
                  <c:v>-158.13000000000102</c:v>
                </c:pt>
                <c:pt idx="12">
                  <c:v>275.81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63112"/>
        <c:axId val="872063504"/>
      </c:lineChart>
      <c:catAx>
        <c:axId val="87206311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63504"/>
        <c:crosses val="autoZero"/>
        <c:auto val="0"/>
        <c:lblAlgn val="ctr"/>
        <c:lblOffset val="100"/>
        <c:noMultiLvlLbl val="0"/>
      </c:catAx>
      <c:valAx>
        <c:axId val="872063504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8720631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CAR'!$Z$4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CAR'!$Z$5:$Z$17</c:f>
              <c:numCache>
                <c:formatCode>#\ ##0.00\ "€"</c:formatCode>
                <c:ptCount val="13"/>
                <c:pt idx="0">
                  <c:v>144.53</c:v>
                </c:pt>
                <c:pt idx="1">
                  <c:v>138.19</c:v>
                </c:pt>
                <c:pt idx="2">
                  <c:v>200.36</c:v>
                </c:pt>
                <c:pt idx="3">
                  <c:v>166.87</c:v>
                </c:pt>
                <c:pt idx="4">
                  <c:v>158.4</c:v>
                </c:pt>
                <c:pt idx="5">
                  <c:v>155.49</c:v>
                </c:pt>
                <c:pt idx="6">
                  <c:v>153.66999999999999</c:v>
                </c:pt>
                <c:pt idx="7">
                  <c:v>175.02</c:v>
                </c:pt>
                <c:pt idx="8">
                  <c:v>135.16</c:v>
                </c:pt>
                <c:pt idx="9">
                  <c:v>140.6</c:v>
                </c:pt>
                <c:pt idx="10">
                  <c:v>120.51</c:v>
                </c:pt>
                <c:pt idx="11">
                  <c:v>151.44</c:v>
                </c:pt>
                <c:pt idx="12">
                  <c:v>146.32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64288"/>
        <c:axId val="872064680"/>
      </c:lineChart>
      <c:catAx>
        <c:axId val="87206428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64680"/>
        <c:crosses val="autoZero"/>
        <c:auto val="0"/>
        <c:lblAlgn val="ctr"/>
        <c:lblOffset val="100"/>
        <c:noMultiLvlLbl val="0"/>
      </c:catAx>
      <c:valAx>
        <c:axId val="872064680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8720642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Annulations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CAR'!$F$20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CAR'!$F$21:$F$33</c:f>
              <c:numCache>
                <c:formatCode>0.00%</c:formatCode>
                <c:ptCount val="13"/>
                <c:pt idx="0">
                  <c:v>1.3519787559824942E-2</c:v>
                </c:pt>
                <c:pt idx="1">
                  <c:v>1.4738022152122568E-2</c:v>
                </c:pt>
                <c:pt idx="2">
                  <c:v>2.1124378661678794E-2</c:v>
                </c:pt>
                <c:pt idx="3">
                  <c:v>2.4299896678264064E-2</c:v>
                </c:pt>
                <c:pt idx="4">
                  <c:v>2.5791823944778938E-2</c:v>
                </c:pt>
                <c:pt idx="5">
                  <c:v>2.2984335211128425E-2</c:v>
                </c:pt>
                <c:pt idx="6">
                  <c:v>2.2484975131823595E-2</c:v>
                </c:pt>
                <c:pt idx="7">
                  <c:v>2.4398010068164597E-2</c:v>
                </c:pt>
                <c:pt idx="8">
                  <c:v>3.0817627557114348E-2</c:v>
                </c:pt>
                <c:pt idx="9">
                  <c:v>3.3167985066888755E-2</c:v>
                </c:pt>
                <c:pt idx="10">
                  <c:v>3.6626745495131167E-2</c:v>
                </c:pt>
                <c:pt idx="11">
                  <c:v>1.7412087009712193E-2</c:v>
                </c:pt>
                <c:pt idx="12">
                  <c:v>2.0375260149694551E-2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65464"/>
        <c:axId val="872065856"/>
      </c:lineChart>
      <c:catAx>
        <c:axId val="87206546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65856"/>
        <c:crosses val="autoZero"/>
        <c:auto val="0"/>
        <c:lblAlgn val="ctr"/>
        <c:lblOffset val="100"/>
        <c:noMultiLvlLbl val="0"/>
      </c:catAx>
      <c:valAx>
        <c:axId val="872065856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72065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CAR'!$Z$20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CAR'!$Z$21:$Z$33</c:f>
              <c:numCache>
                <c:formatCode>0.00%</c:formatCode>
                <c:ptCount val="13"/>
                <c:pt idx="0">
                  <c:v>3.0000000000000001E-3</c:v>
                </c:pt>
                <c:pt idx="1">
                  <c:v>4.7000000000000002E-3</c:v>
                </c:pt>
                <c:pt idx="2">
                  <c:v>4.1000000000000003E-3</c:v>
                </c:pt>
                <c:pt idx="3">
                  <c:v>2.7000000000000001E-3</c:v>
                </c:pt>
                <c:pt idx="4">
                  <c:v>3.8E-3</c:v>
                </c:pt>
                <c:pt idx="5">
                  <c:v>2.2000000000000001E-3</c:v>
                </c:pt>
                <c:pt idx="6">
                  <c:v>2.3999999999999998E-3</c:v>
                </c:pt>
                <c:pt idx="7">
                  <c:v>1.1599999999999999E-2</c:v>
                </c:pt>
                <c:pt idx="8">
                  <c:v>8.0000000000000002E-3</c:v>
                </c:pt>
                <c:pt idx="9">
                  <c:v>2.8E-3</c:v>
                </c:pt>
                <c:pt idx="10">
                  <c:v>0.31</c:v>
                </c:pt>
                <c:pt idx="11">
                  <c:v>3.0999999999999999E-3</c:v>
                </c:pt>
                <c:pt idx="12">
                  <c:v>2.5999999999999999E-3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66640"/>
        <c:axId val="872067032"/>
      </c:lineChart>
      <c:catAx>
        <c:axId val="87206664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67032"/>
        <c:crosses val="autoZero"/>
        <c:auto val="0"/>
        <c:lblAlgn val="ctr"/>
        <c:lblOffset val="100"/>
        <c:noMultiLvlLbl val="0"/>
      </c:catAx>
      <c:valAx>
        <c:axId val="87206703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720666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CAR'!$G$4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CAR'!$G$5:$G$17</c:f>
              <c:numCache>
                <c:formatCode>#\ ##0.00\ "€"</c:formatCode>
                <c:ptCount val="13"/>
                <c:pt idx="0">
                  <c:v>-9.5299999999951979</c:v>
                </c:pt>
                <c:pt idx="1">
                  <c:v>-9.9800000000066582</c:v>
                </c:pt>
                <c:pt idx="2">
                  <c:v>-17.299999999999272</c:v>
                </c:pt>
                <c:pt idx="3">
                  <c:v>11.109999999991487</c:v>
                </c:pt>
                <c:pt idx="4">
                  <c:v>21.609999999993306</c:v>
                </c:pt>
                <c:pt idx="5">
                  <c:v>6.7199999999902502</c:v>
                </c:pt>
                <c:pt idx="6">
                  <c:v>33.330000000005384</c:v>
                </c:pt>
                <c:pt idx="7">
                  <c:v>47.560000000002667</c:v>
                </c:pt>
                <c:pt idx="8">
                  <c:v>32.220000000000141</c:v>
                </c:pt>
                <c:pt idx="9">
                  <c:v>128.82000000000002</c:v>
                </c:pt>
                <c:pt idx="10">
                  <c:v>210.56000000000162</c:v>
                </c:pt>
                <c:pt idx="11">
                  <c:v>42.130000000007279</c:v>
                </c:pt>
                <c:pt idx="12">
                  <c:v>15.269999999998982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67816"/>
        <c:axId val="872068208"/>
      </c:lineChart>
      <c:catAx>
        <c:axId val="87206781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68208"/>
        <c:crosses val="autoZero"/>
        <c:auto val="0"/>
        <c:lblAlgn val="ctr"/>
        <c:lblOffset val="100"/>
        <c:noMultiLvlLbl val="0"/>
      </c:catAx>
      <c:valAx>
        <c:axId val="872068208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8720678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CAR'!$AA$4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CAR'!$AA$5:$AA$17</c:f>
              <c:numCache>
                <c:formatCode>#\ ##0.00\ "€"</c:formatCode>
                <c:ptCount val="13"/>
                <c:pt idx="0">
                  <c:v>268.08999999999997</c:v>
                </c:pt>
                <c:pt idx="1">
                  <c:v>274.10000000000002</c:v>
                </c:pt>
                <c:pt idx="2">
                  <c:v>289.29000000000002</c:v>
                </c:pt>
                <c:pt idx="3">
                  <c:v>264.56</c:v>
                </c:pt>
                <c:pt idx="4">
                  <c:v>280.56</c:v>
                </c:pt>
                <c:pt idx="5">
                  <c:v>303.95</c:v>
                </c:pt>
                <c:pt idx="6">
                  <c:v>330.95</c:v>
                </c:pt>
                <c:pt idx="7">
                  <c:v>319.95</c:v>
                </c:pt>
                <c:pt idx="8">
                  <c:v>194.32</c:v>
                </c:pt>
                <c:pt idx="9">
                  <c:v>202.9</c:v>
                </c:pt>
                <c:pt idx="10">
                  <c:v>192.73</c:v>
                </c:pt>
                <c:pt idx="11">
                  <c:v>200.55</c:v>
                </c:pt>
                <c:pt idx="12">
                  <c:v>251.63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68992"/>
        <c:axId val="872069384"/>
      </c:lineChart>
      <c:catAx>
        <c:axId val="87206899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69384"/>
        <c:crosses val="autoZero"/>
        <c:auto val="0"/>
        <c:lblAlgn val="ctr"/>
        <c:lblOffset val="100"/>
        <c:noMultiLvlLbl val="0"/>
      </c:catAx>
      <c:valAx>
        <c:axId val="872069384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872068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Annulations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CAR'!$G$20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CAR'!$G$21:$G$33</c:f>
              <c:numCache>
                <c:formatCode>0.00%</c:formatCode>
                <c:ptCount val="13"/>
                <c:pt idx="0">
                  <c:v>6.0116703057300699E-3</c:v>
                </c:pt>
                <c:pt idx="1">
                  <c:v>5.7494280047562579E-3</c:v>
                </c:pt>
                <c:pt idx="2">
                  <c:v>5.2704154605134603E-3</c:v>
                </c:pt>
                <c:pt idx="3">
                  <c:v>7.439596928315491E-3</c:v>
                </c:pt>
                <c:pt idx="4">
                  <c:v>8.3983023631529138E-3</c:v>
                </c:pt>
                <c:pt idx="5">
                  <c:v>7.9970192180074309E-3</c:v>
                </c:pt>
                <c:pt idx="6">
                  <c:v>9.8168864778524108E-3</c:v>
                </c:pt>
                <c:pt idx="7">
                  <c:v>1.1086643483386362E-2</c:v>
                </c:pt>
                <c:pt idx="8">
                  <c:v>1.1877431021856273E-2</c:v>
                </c:pt>
                <c:pt idx="9">
                  <c:v>1.1805622077223207E-2</c:v>
                </c:pt>
                <c:pt idx="10">
                  <c:v>1.0278985287202889E-2</c:v>
                </c:pt>
                <c:pt idx="11">
                  <c:v>1.2016974777658314E-2</c:v>
                </c:pt>
                <c:pt idx="12">
                  <c:v>1.4885243395499268E-2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70168"/>
        <c:axId val="872070560"/>
      </c:lineChart>
      <c:catAx>
        <c:axId val="87207016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70560"/>
        <c:crosses val="autoZero"/>
        <c:auto val="0"/>
        <c:lblAlgn val="ctr"/>
        <c:lblOffset val="100"/>
        <c:noMultiLvlLbl val="0"/>
      </c:catAx>
      <c:valAx>
        <c:axId val="872070560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72070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CAR'!$AA$20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CAR'!$AA$21:$AA$33</c:f>
              <c:numCache>
                <c:formatCode>0.00%</c:formatCode>
                <c:ptCount val="13"/>
                <c:pt idx="0">
                  <c:v>4.0000000000000001E-3</c:v>
                </c:pt>
                <c:pt idx="1">
                  <c:v>6.3E-3</c:v>
                </c:pt>
                <c:pt idx="2">
                  <c:v>1.9E-3</c:v>
                </c:pt>
                <c:pt idx="3">
                  <c:v>1.6999999999999999E-3</c:v>
                </c:pt>
                <c:pt idx="4">
                  <c:v>1.8E-3</c:v>
                </c:pt>
                <c:pt idx="5">
                  <c:v>1.6000000000000001E-3</c:v>
                </c:pt>
                <c:pt idx="6">
                  <c:v>2.5000000000000001E-3</c:v>
                </c:pt>
                <c:pt idx="7">
                  <c:v>4.1999999999999997E-3</c:v>
                </c:pt>
                <c:pt idx="8">
                  <c:v>1.8E-3</c:v>
                </c:pt>
                <c:pt idx="9">
                  <c:v>8.9999999999999998E-4</c:v>
                </c:pt>
                <c:pt idx="10">
                  <c:v>2.3E-3</c:v>
                </c:pt>
                <c:pt idx="11">
                  <c:v>2.24E-2</c:v>
                </c:pt>
                <c:pt idx="12">
                  <c:v>2E-3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71344"/>
        <c:axId val="872071736"/>
      </c:lineChart>
      <c:catAx>
        <c:axId val="8720713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71736"/>
        <c:crosses val="autoZero"/>
        <c:auto val="0"/>
        <c:lblAlgn val="ctr"/>
        <c:lblOffset val="100"/>
        <c:noMultiLvlLbl val="0"/>
      </c:catAx>
      <c:valAx>
        <c:axId val="87207173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720713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CAR'!$H$4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CAR'!$H$5:$H$17</c:f>
              <c:numCache>
                <c:formatCode>#\ ##0.00\ "€"</c:formatCode>
                <c:ptCount val="13"/>
                <c:pt idx="0">
                  <c:v>-226.78999999999633</c:v>
                </c:pt>
                <c:pt idx="1">
                  <c:v>-308.75000000000853</c:v>
                </c:pt>
                <c:pt idx="2">
                  <c:v>-8.8099999999979275</c:v>
                </c:pt>
                <c:pt idx="3">
                  <c:v>-62.320000000000434</c:v>
                </c:pt>
                <c:pt idx="4">
                  <c:v>-214.64999999999876</c:v>
                </c:pt>
                <c:pt idx="5">
                  <c:v>-19.450000000001637</c:v>
                </c:pt>
                <c:pt idx="6">
                  <c:v>-252.16999999999371</c:v>
                </c:pt>
                <c:pt idx="7">
                  <c:v>-338.58000000000084</c:v>
                </c:pt>
                <c:pt idx="8">
                  <c:v>6.2199999999957072</c:v>
                </c:pt>
                <c:pt idx="9">
                  <c:v>-73.169999999992541</c:v>
                </c:pt>
                <c:pt idx="10">
                  <c:v>-477.92000000000269</c:v>
                </c:pt>
                <c:pt idx="11">
                  <c:v>-316.87999999999653</c:v>
                </c:pt>
                <c:pt idx="12">
                  <c:v>-189.57000000000491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72520"/>
        <c:axId val="872072912"/>
      </c:lineChart>
      <c:catAx>
        <c:axId val="8720725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72912"/>
        <c:crosses val="autoZero"/>
        <c:auto val="0"/>
        <c:lblAlgn val="ctr"/>
        <c:lblOffset val="100"/>
        <c:noMultiLvlLbl val="0"/>
      </c:catAx>
      <c:valAx>
        <c:axId val="872072912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8720725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CAR'!$AB$4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CAR'!$AB$5:$AB$17</c:f>
              <c:numCache>
                <c:formatCode>#\ ##0.00\ "€"</c:formatCode>
                <c:ptCount val="13"/>
                <c:pt idx="0">
                  <c:v>303.56</c:v>
                </c:pt>
                <c:pt idx="1">
                  <c:v>227.09</c:v>
                </c:pt>
                <c:pt idx="2">
                  <c:v>196.09</c:v>
                </c:pt>
                <c:pt idx="3">
                  <c:v>213.55</c:v>
                </c:pt>
                <c:pt idx="4">
                  <c:v>228.96</c:v>
                </c:pt>
                <c:pt idx="5">
                  <c:v>203.59</c:v>
                </c:pt>
                <c:pt idx="6">
                  <c:v>263.08</c:v>
                </c:pt>
                <c:pt idx="7">
                  <c:v>271.27</c:v>
                </c:pt>
                <c:pt idx="8">
                  <c:v>233.78</c:v>
                </c:pt>
                <c:pt idx="9">
                  <c:v>190.28</c:v>
                </c:pt>
                <c:pt idx="10">
                  <c:v>192.81</c:v>
                </c:pt>
                <c:pt idx="11">
                  <c:v>151.5</c:v>
                </c:pt>
                <c:pt idx="12">
                  <c:v>176.3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73696"/>
        <c:axId val="872074088"/>
      </c:lineChart>
      <c:catAx>
        <c:axId val="8720736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74088"/>
        <c:crosses val="autoZero"/>
        <c:auto val="0"/>
        <c:lblAlgn val="ctr"/>
        <c:lblOffset val="100"/>
        <c:noMultiLvlLbl val="0"/>
      </c:catAx>
      <c:valAx>
        <c:axId val="872074088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872073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Annulations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CAR'!$H$20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CAR'!$H$21:$H$33</c:f>
              <c:numCache>
                <c:formatCode>0.00%</c:formatCode>
                <c:ptCount val="13"/>
                <c:pt idx="0">
                  <c:v>3.5828905109374948E-2</c:v>
                </c:pt>
                <c:pt idx="1">
                  <c:v>3.5734109984790312E-2</c:v>
                </c:pt>
                <c:pt idx="2">
                  <c:v>2.2950542785703236E-2</c:v>
                </c:pt>
                <c:pt idx="3">
                  <c:v>2.2112629759926256E-2</c:v>
                </c:pt>
                <c:pt idx="4">
                  <c:v>2.4125800953143466E-2</c:v>
                </c:pt>
                <c:pt idx="5">
                  <c:v>2.3758486065801096E-2</c:v>
                </c:pt>
                <c:pt idx="6">
                  <c:v>2.1055796695285584E-2</c:v>
                </c:pt>
                <c:pt idx="7">
                  <c:v>2.629372447829641E-2</c:v>
                </c:pt>
                <c:pt idx="8">
                  <c:v>2.7015021547292645E-2</c:v>
                </c:pt>
                <c:pt idx="9">
                  <c:v>2.4450548054093194E-2</c:v>
                </c:pt>
                <c:pt idx="10">
                  <c:v>1.1894457434590779E-2</c:v>
                </c:pt>
                <c:pt idx="11">
                  <c:v>1.3401363552778897E-2</c:v>
                </c:pt>
                <c:pt idx="12">
                  <c:v>1.5992479042700902E-2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74872"/>
        <c:axId val="872075264"/>
      </c:lineChart>
      <c:catAx>
        <c:axId val="8720748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75264"/>
        <c:crosses val="autoZero"/>
        <c:auto val="0"/>
        <c:lblAlgn val="ctr"/>
        <c:lblOffset val="100"/>
        <c:noMultiLvlLbl val="0"/>
      </c:catAx>
      <c:valAx>
        <c:axId val="872075264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720748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CAR'!$AB$20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CAR'!$AB$21:$AB$33</c:f>
              <c:numCache>
                <c:formatCode>0.00%</c:formatCode>
                <c:ptCount val="13"/>
                <c:pt idx="0">
                  <c:v>5.8999999999999999E-3</c:v>
                </c:pt>
                <c:pt idx="1">
                  <c:v>5.7999999999999996E-3</c:v>
                </c:pt>
                <c:pt idx="2">
                  <c:v>3.3999999999999998E-3</c:v>
                </c:pt>
                <c:pt idx="3">
                  <c:v>3.8999999999999998E-3</c:v>
                </c:pt>
                <c:pt idx="4">
                  <c:v>4.7000000000000002E-3</c:v>
                </c:pt>
                <c:pt idx="5">
                  <c:v>3.5000000000000001E-3</c:v>
                </c:pt>
                <c:pt idx="6">
                  <c:v>3.3E-3</c:v>
                </c:pt>
                <c:pt idx="7">
                  <c:v>6.1999999999999998E-3</c:v>
                </c:pt>
                <c:pt idx="8">
                  <c:v>5.1999999999999998E-3</c:v>
                </c:pt>
                <c:pt idx="9">
                  <c:v>3.3E-3</c:v>
                </c:pt>
                <c:pt idx="10">
                  <c:v>5.1000000000000004E-3</c:v>
                </c:pt>
                <c:pt idx="11">
                  <c:v>4.8999999999999998E-3</c:v>
                </c:pt>
                <c:pt idx="12">
                  <c:v>4.8999999999999998E-3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76048"/>
        <c:axId val="872076440"/>
      </c:lineChart>
      <c:catAx>
        <c:axId val="8720760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76440"/>
        <c:crosses val="autoZero"/>
        <c:auto val="0"/>
        <c:lblAlgn val="ctr"/>
        <c:lblOffset val="100"/>
        <c:noMultiLvlLbl val="0"/>
      </c:catAx>
      <c:valAx>
        <c:axId val="87207644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720760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CAR'!$I$4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CAR'!$I$5:$I$17</c:f>
              <c:numCache>
                <c:formatCode>#\ ##0.00\ "€"</c:formatCode>
                <c:ptCount val="13"/>
                <c:pt idx="0">
                  <c:v>-20.739999999999782</c:v>
                </c:pt>
                <c:pt idx="1">
                  <c:v>-72.06</c:v>
                </c:pt>
                <c:pt idx="2">
                  <c:v>27.35999999999899</c:v>
                </c:pt>
                <c:pt idx="3">
                  <c:v>-5.540000000000191</c:v>
                </c:pt>
                <c:pt idx="4">
                  <c:v>-12.330000000001746</c:v>
                </c:pt>
                <c:pt idx="5">
                  <c:v>-60.479999999998654</c:v>
                </c:pt>
                <c:pt idx="6">
                  <c:v>-74.550000000000182</c:v>
                </c:pt>
                <c:pt idx="7">
                  <c:v>-267.07000000000062</c:v>
                </c:pt>
                <c:pt idx="8">
                  <c:v>8.8000000000006899</c:v>
                </c:pt>
                <c:pt idx="9">
                  <c:v>-36.310000000000528</c:v>
                </c:pt>
                <c:pt idx="10">
                  <c:v>96.510000000001128</c:v>
                </c:pt>
                <c:pt idx="11">
                  <c:v>-2.9099999999976802</c:v>
                </c:pt>
                <c:pt idx="12">
                  <c:v>-14.8700000000008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77224"/>
        <c:axId val="872077616"/>
      </c:lineChart>
      <c:catAx>
        <c:axId val="8720772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77616"/>
        <c:crosses val="autoZero"/>
        <c:auto val="0"/>
        <c:lblAlgn val="ctr"/>
        <c:lblOffset val="100"/>
        <c:noMultiLvlLbl val="0"/>
      </c:catAx>
      <c:valAx>
        <c:axId val="872077616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8720772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CAR'!$AC$4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CAR'!$AC$5:$AC$17</c:f>
              <c:numCache>
                <c:formatCode>#\ ##0.00\ "€"</c:formatCode>
                <c:ptCount val="13"/>
                <c:pt idx="0">
                  <c:v>92.44</c:v>
                </c:pt>
                <c:pt idx="1">
                  <c:v>65.08</c:v>
                </c:pt>
                <c:pt idx="2">
                  <c:v>55.76</c:v>
                </c:pt>
                <c:pt idx="3">
                  <c:v>86.15</c:v>
                </c:pt>
                <c:pt idx="4">
                  <c:v>64.959999999999994</c:v>
                </c:pt>
                <c:pt idx="5">
                  <c:v>84.91</c:v>
                </c:pt>
                <c:pt idx="6">
                  <c:v>88.53</c:v>
                </c:pt>
                <c:pt idx="7">
                  <c:v>97.08</c:v>
                </c:pt>
                <c:pt idx="8">
                  <c:v>106.79</c:v>
                </c:pt>
                <c:pt idx="9">
                  <c:v>113.99</c:v>
                </c:pt>
                <c:pt idx="10">
                  <c:v>76</c:v>
                </c:pt>
                <c:pt idx="11">
                  <c:v>72.56</c:v>
                </c:pt>
                <c:pt idx="12">
                  <c:v>74.930000000000007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78400"/>
        <c:axId val="872078792"/>
      </c:lineChart>
      <c:catAx>
        <c:axId val="8720784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78792"/>
        <c:crosses val="autoZero"/>
        <c:auto val="0"/>
        <c:lblAlgn val="ctr"/>
        <c:lblOffset val="100"/>
        <c:noMultiLvlLbl val="0"/>
      </c:catAx>
      <c:valAx>
        <c:axId val="872078792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8720784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Annulations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CAR'!$I$20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CAR'!$I$21:$I$33</c:f>
              <c:numCache>
                <c:formatCode>0.00%</c:formatCode>
                <c:ptCount val="13"/>
                <c:pt idx="0">
                  <c:v>2.2896444934201697E-2</c:v>
                </c:pt>
                <c:pt idx="1">
                  <c:v>3.0867226950112264E-2</c:v>
                </c:pt>
                <c:pt idx="2">
                  <c:v>1.5740752584020641E-2</c:v>
                </c:pt>
                <c:pt idx="3">
                  <c:v>1.7109272351704438E-2</c:v>
                </c:pt>
                <c:pt idx="4">
                  <c:v>1.978326243234772E-2</c:v>
                </c:pt>
                <c:pt idx="5">
                  <c:v>2.0146506862976192E-2</c:v>
                </c:pt>
                <c:pt idx="6">
                  <c:v>2.362422710596385E-2</c:v>
                </c:pt>
                <c:pt idx="7">
                  <c:v>2.5938929922061045E-2</c:v>
                </c:pt>
                <c:pt idx="8">
                  <c:v>3.2608686841339461E-2</c:v>
                </c:pt>
                <c:pt idx="9">
                  <c:v>3.1863530788413794E-2</c:v>
                </c:pt>
                <c:pt idx="10">
                  <c:v>3.375453644000824E-2</c:v>
                </c:pt>
                <c:pt idx="11">
                  <c:v>1.5344260383522835E-2</c:v>
                </c:pt>
                <c:pt idx="12">
                  <c:v>1.5128265135622333E-2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79576"/>
        <c:axId val="872079968"/>
      </c:lineChart>
      <c:catAx>
        <c:axId val="8720795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79968"/>
        <c:crosses val="autoZero"/>
        <c:auto val="0"/>
        <c:lblAlgn val="ctr"/>
        <c:lblOffset val="100"/>
        <c:noMultiLvlLbl val="0"/>
      </c:catAx>
      <c:valAx>
        <c:axId val="872079968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720795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CAR'!$AC$20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CAR'!$AC$21:$AC$33</c:f>
              <c:numCache>
                <c:formatCode>0.00%</c:formatCode>
                <c:ptCount val="13"/>
                <c:pt idx="0">
                  <c:v>9.5999999999999992E-3</c:v>
                </c:pt>
                <c:pt idx="1">
                  <c:v>1.23E-2</c:v>
                </c:pt>
                <c:pt idx="2">
                  <c:v>5.1999999999999998E-3</c:v>
                </c:pt>
                <c:pt idx="3">
                  <c:v>7.1999999999999998E-3</c:v>
                </c:pt>
                <c:pt idx="4">
                  <c:v>5.1000000000000004E-3</c:v>
                </c:pt>
                <c:pt idx="5">
                  <c:v>5.4999999999999997E-3</c:v>
                </c:pt>
                <c:pt idx="6">
                  <c:v>5.1000000000000004E-3</c:v>
                </c:pt>
                <c:pt idx="7">
                  <c:v>1.6799999999999999E-2</c:v>
                </c:pt>
                <c:pt idx="8">
                  <c:v>1.14E-2</c:v>
                </c:pt>
                <c:pt idx="9">
                  <c:v>4.7000000000000002E-3</c:v>
                </c:pt>
                <c:pt idx="10">
                  <c:v>8.3000000000000001E-3</c:v>
                </c:pt>
                <c:pt idx="11">
                  <c:v>7.0000000000000001E-3</c:v>
                </c:pt>
                <c:pt idx="12">
                  <c:v>8.8999999999999999E-3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80752"/>
        <c:axId val="872081144"/>
      </c:lineChart>
      <c:catAx>
        <c:axId val="8720807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81144"/>
        <c:crosses val="autoZero"/>
        <c:auto val="0"/>
        <c:lblAlgn val="ctr"/>
        <c:lblOffset val="100"/>
        <c:noMultiLvlLbl val="0"/>
      </c:catAx>
      <c:valAx>
        <c:axId val="87208114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720807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CAR'!$J$4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CAR'!$J$5:$J$17</c:f>
              <c:numCache>
                <c:formatCode>#\ ##0.00\ "€"</c:formatCode>
                <c:ptCount val="13"/>
                <c:pt idx="0">
                  <c:v>6.0700000000046899</c:v>
                </c:pt>
                <c:pt idx="1">
                  <c:v>-1160.0699999999965</c:v>
                </c:pt>
                <c:pt idx="2">
                  <c:v>35.099999999999199</c:v>
                </c:pt>
                <c:pt idx="3">
                  <c:v>-21.650000000000659</c:v>
                </c:pt>
                <c:pt idx="4">
                  <c:v>36.490000000000691</c:v>
                </c:pt>
                <c:pt idx="5">
                  <c:v>19.930000000001492</c:v>
                </c:pt>
                <c:pt idx="6">
                  <c:v>76.670000000000059</c:v>
                </c:pt>
                <c:pt idx="7">
                  <c:v>79.790000000000006</c:v>
                </c:pt>
                <c:pt idx="8">
                  <c:v>6.9200000000005524</c:v>
                </c:pt>
                <c:pt idx="9">
                  <c:v>-12.879999999999999</c:v>
                </c:pt>
                <c:pt idx="10">
                  <c:v>-9.3299999999998562</c:v>
                </c:pt>
                <c:pt idx="11">
                  <c:v>11.500000000001565</c:v>
                </c:pt>
                <c:pt idx="12">
                  <c:v>50.080000000001931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81928"/>
        <c:axId val="872082320"/>
      </c:lineChart>
      <c:catAx>
        <c:axId val="87208192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82320"/>
        <c:crosses val="autoZero"/>
        <c:auto val="0"/>
        <c:lblAlgn val="ctr"/>
        <c:lblOffset val="100"/>
        <c:noMultiLvlLbl val="0"/>
      </c:catAx>
      <c:valAx>
        <c:axId val="872082320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8720819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CAR'!$AD$4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CAR'!$AD$5:$AD$17</c:f>
              <c:numCache>
                <c:formatCode>#\ ##0.00\ "€"</c:formatCode>
                <c:ptCount val="13"/>
                <c:pt idx="0">
                  <c:v>362.36</c:v>
                </c:pt>
                <c:pt idx="1">
                  <c:v>272.13</c:v>
                </c:pt>
                <c:pt idx="2">
                  <c:v>214.12</c:v>
                </c:pt>
                <c:pt idx="3">
                  <c:v>220.89</c:v>
                </c:pt>
                <c:pt idx="4">
                  <c:v>230.98</c:v>
                </c:pt>
                <c:pt idx="5">
                  <c:v>219.24</c:v>
                </c:pt>
                <c:pt idx="6">
                  <c:v>330.37</c:v>
                </c:pt>
                <c:pt idx="7">
                  <c:v>269.16000000000003</c:v>
                </c:pt>
                <c:pt idx="8">
                  <c:v>237.36</c:v>
                </c:pt>
                <c:pt idx="9">
                  <c:v>204.57</c:v>
                </c:pt>
                <c:pt idx="10">
                  <c:v>253.5</c:v>
                </c:pt>
                <c:pt idx="11">
                  <c:v>193.78</c:v>
                </c:pt>
                <c:pt idx="12">
                  <c:v>219.17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83104"/>
        <c:axId val="872083496"/>
      </c:lineChart>
      <c:catAx>
        <c:axId val="87208310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83496"/>
        <c:crosses val="autoZero"/>
        <c:auto val="0"/>
        <c:lblAlgn val="ctr"/>
        <c:lblOffset val="100"/>
        <c:noMultiLvlLbl val="0"/>
      </c:catAx>
      <c:valAx>
        <c:axId val="872083496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8720831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Annulations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CAR'!$J$20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CAR'!$J$21:$J$33</c:f>
              <c:numCache>
                <c:formatCode>0.00%</c:formatCode>
                <c:ptCount val="13"/>
                <c:pt idx="0">
                  <c:v>1.4308416459821711E-2</c:v>
                </c:pt>
                <c:pt idx="1">
                  <c:v>1.0045406005676553E-2</c:v>
                </c:pt>
                <c:pt idx="2">
                  <c:v>9.1576112398966958E-3</c:v>
                </c:pt>
                <c:pt idx="3">
                  <c:v>9.1778348289224768E-3</c:v>
                </c:pt>
                <c:pt idx="4">
                  <c:v>1.0201348632641506E-2</c:v>
                </c:pt>
                <c:pt idx="5">
                  <c:v>1.032570275720315E-2</c:v>
                </c:pt>
                <c:pt idx="6">
                  <c:v>9.7986350462298012E-3</c:v>
                </c:pt>
                <c:pt idx="7">
                  <c:v>6.3007904235722603E-3</c:v>
                </c:pt>
                <c:pt idx="8">
                  <c:v>7.4806791518189121E-3</c:v>
                </c:pt>
                <c:pt idx="9">
                  <c:v>6.177787389012218E-3</c:v>
                </c:pt>
                <c:pt idx="10">
                  <c:v>7.6630333371888399E-3</c:v>
                </c:pt>
                <c:pt idx="11">
                  <c:v>6.7059332941491233E-3</c:v>
                </c:pt>
                <c:pt idx="12">
                  <c:v>7.5620056349183003E-3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84280"/>
        <c:axId val="872084672"/>
      </c:lineChart>
      <c:catAx>
        <c:axId val="8720842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84672"/>
        <c:crosses val="autoZero"/>
        <c:auto val="0"/>
        <c:lblAlgn val="ctr"/>
        <c:lblOffset val="100"/>
        <c:noMultiLvlLbl val="0"/>
      </c:catAx>
      <c:valAx>
        <c:axId val="872084672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72084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CAR'!$AD$20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CAR'!$AD$21:$AD$33</c:f>
              <c:numCache>
                <c:formatCode>0.00%</c:formatCode>
                <c:ptCount val="13"/>
                <c:pt idx="0">
                  <c:v>5.0000000000000001E-3</c:v>
                </c:pt>
                <c:pt idx="1">
                  <c:v>5.3E-3</c:v>
                </c:pt>
                <c:pt idx="2">
                  <c:v>2.3E-3</c:v>
                </c:pt>
                <c:pt idx="3">
                  <c:v>2E-3</c:v>
                </c:pt>
                <c:pt idx="4">
                  <c:v>2.3999999999999998E-3</c:v>
                </c:pt>
                <c:pt idx="5">
                  <c:v>2.8999999999999998E-3</c:v>
                </c:pt>
                <c:pt idx="6">
                  <c:v>3.0000000000000001E-3</c:v>
                </c:pt>
                <c:pt idx="7">
                  <c:v>1.4E-2</c:v>
                </c:pt>
                <c:pt idx="8">
                  <c:v>4.1999999999999997E-3</c:v>
                </c:pt>
                <c:pt idx="9">
                  <c:v>2.7000000000000001E-3</c:v>
                </c:pt>
                <c:pt idx="10">
                  <c:v>3.2000000000000002E-3</c:v>
                </c:pt>
                <c:pt idx="11">
                  <c:v>3.0000000000000001E-3</c:v>
                </c:pt>
                <c:pt idx="12">
                  <c:v>2.5999999999999999E-3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85456"/>
        <c:axId val="872085848"/>
      </c:lineChart>
      <c:catAx>
        <c:axId val="87208545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85848"/>
        <c:crosses val="autoZero"/>
        <c:auto val="0"/>
        <c:lblAlgn val="ctr"/>
        <c:lblOffset val="100"/>
        <c:noMultiLvlLbl val="0"/>
      </c:catAx>
      <c:valAx>
        <c:axId val="87208584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872085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CAR'!$K$4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CAR'!$K$5:$K$17</c:f>
              <c:numCache>
                <c:formatCode>#\ ##0.00\ "€"</c:formatCode>
                <c:ptCount val="13"/>
                <c:pt idx="0">
                  <c:v>-12.429999999997996</c:v>
                </c:pt>
                <c:pt idx="1">
                  <c:v>-28.690000000004375</c:v>
                </c:pt>
                <c:pt idx="2">
                  <c:v>120.14999999998901</c:v>
                </c:pt>
                <c:pt idx="3">
                  <c:v>22.150000000004439</c:v>
                </c:pt>
                <c:pt idx="4">
                  <c:v>119.35000000000022</c:v>
                </c:pt>
                <c:pt idx="5">
                  <c:v>13.780000000000143</c:v>
                </c:pt>
                <c:pt idx="6">
                  <c:v>-6.7499999999987637</c:v>
                </c:pt>
                <c:pt idx="7">
                  <c:v>2265.1200000000117</c:v>
                </c:pt>
                <c:pt idx="8">
                  <c:v>38.679999999998472</c:v>
                </c:pt>
                <c:pt idx="9">
                  <c:v>124.35000000000538</c:v>
                </c:pt>
                <c:pt idx="10">
                  <c:v>-58.879999999996471</c:v>
                </c:pt>
                <c:pt idx="11">
                  <c:v>-121.98999999999864</c:v>
                </c:pt>
                <c:pt idx="12">
                  <c:v>-126.12999999999727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2086632"/>
        <c:axId val="872087024"/>
      </c:lineChart>
      <c:catAx>
        <c:axId val="87208663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872087024"/>
        <c:crosses val="autoZero"/>
        <c:auto val="0"/>
        <c:lblAlgn val="ctr"/>
        <c:lblOffset val="100"/>
        <c:noMultiLvlLbl val="0"/>
      </c:catAx>
      <c:valAx>
        <c:axId val="872087024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8720866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CAR'!$AE$4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CAR'!$AE$5:$AE$17</c:f>
              <c:numCache>
                <c:formatCode>#\ ##0.00\ "€"</c:formatCode>
                <c:ptCount val="13"/>
                <c:pt idx="0">
                  <c:v>343.77</c:v>
                </c:pt>
                <c:pt idx="1">
                  <c:v>241.29</c:v>
                </c:pt>
                <c:pt idx="2">
                  <c:v>209.79</c:v>
                </c:pt>
                <c:pt idx="3">
                  <c:v>239.93</c:v>
                </c:pt>
                <c:pt idx="4">
                  <c:v>235.66</c:v>
                </c:pt>
                <c:pt idx="5">
                  <c:v>261.97000000000003</c:v>
                </c:pt>
                <c:pt idx="6">
                  <c:v>272.92</c:v>
                </c:pt>
                <c:pt idx="7">
                  <c:v>335.07</c:v>
                </c:pt>
                <c:pt idx="8">
                  <c:v>298.73</c:v>
                </c:pt>
                <c:pt idx="9">
                  <c:v>277.57</c:v>
                </c:pt>
                <c:pt idx="10">
                  <c:v>281.07</c:v>
                </c:pt>
                <c:pt idx="11">
                  <c:v>237.02</c:v>
                </c:pt>
                <c:pt idx="12">
                  <c:v>232.98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77512"/>
        <c:axId val="565977904"/>
      </c:lineChart>
      <c:catAx>
        <c:axId val="56597751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77904"/>
        <c:crosses val="autoZero"/>
        <c:auto val="0"/>
        <c:lblAlgn val="ctr"/>
        <c:lblOffset val="100"/>
        <c:noMultiLvlLbl val="0"/>
      </c:catAx>
      <c:valAx>
        <c:axId val="565977904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5659775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Annulations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CAR'!$K$20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CAR'!$K$21:$K$33</c:f>
              <c:numCache>
                <c:formatCode>0.00%</c:formatCode>
                <c:ptCount val="13"/>
                <c:pt idx="0">
                  <c:v>2.2380505065640093E-2</c:v>
                </c:pt>
                <c:pt idx="1">
                  <c:v>1.755948772638715E-2</c:v>
                </c:pt>
                <c:pt idx="2">
                  <c:v>1.4850476623689305E-2</c:v>
                </c:pt>
                <c:pt idx="3">
                  <c:v>1.6246594248704522E-2</c:v>
                </c:pt>
                <c:pt idx="4">
                  <c:v>1.6886548594230243E-2</c:v>
                </c:pt>
                <c:pt idx="5">
                  <c:v>1.1002413596933403E-2</c:v>
                </c:pt>
                <c:pt idx="6">
                  <c:v>8.239938166717059E-3</c:v>
                </c:pt>
                <c:pt idx="7">
                  <c:v>8.2454078188745547E-3</c:v>
                </c:pt>
                <c:pt idx="8">
                  <c:v>8.7421995220205509E-3</c:v>
                </c:pt>
                <c:pt idx="9">
                  <c:v>8.4266435939603871E-3</c:v>
                </c:pt>
                <c:pt idx="10">
                  <c:v>8.8752159588274936E-3</c:v>
                </c:pt>
                <c:pt idx="11">
                  <c:v>8.8402300146982454E-3</c:v>
                </c:pt>
                <c:pt idx="12">
                  <c:v>9.3476308977765172E-3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78688"/>
        <c:axId val="565979080"/>
      </c:lineChart>
      <c:catAx>
        <c:axId val="56597868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79080"/>
        <c:crosses val="autoZero"/>
        <c:auto val="0"/>
        <c:lblAlgn val="ctr"/>
        <c:lblOffset val="100"/>
        <c:noMultiLvlLbl val="0"/>
      </c:catAx>
      <c:valAx>
        <c:axId val="565979080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659786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CAR'!$AE$20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CAR'!$AE$21:$AE$33</c:f>
              <c:numCache>
                <c:formatCode>0.00%</c:formatCode>
                <c:ptCount val="13"/>
                <c:pt idx="0">
                  <c:v>5.8999999999999999E-3</c:v>
                </c:pt>
                <c:pt idx="1">
                  <c:v>5.8999999999999999E-3</c:v>
                </c:pt>
                <c:pt idx="2">
                  <c:v>2.8E-3</c:v>
                </c:pt>
                <c:pt idx="3">
                  <c:v>4.0000000000000001E-3</c:v>
                </c:pt>
                <c:pt idx="4">
                  <c:v>4.1000000000000003E-3</c:v>
                </c:pt>
                <c:pt idx="5">
                  <c:v>3.8E-3</c:v>
                </c:pt>
                <c:pt idx="6">
                  <c:v>2.8999999999999998E-3</c:v>
                </c:pt>
                <c:pt idx="7">
                  <c:v>4.1000000000000003E-3</c:v>
                </c:pt>
                <c:pt idx="8">
                  <c:v>3.8E-3</c:v>
                </c:pt>
                <c:pt idx="9">
                  <c:v>3.0000000000000001E-3</c:v>
                </c:pt>
                <c:pt idx="10">
                  <c:v>2.7000000000000001E-3</c:v>
                </c:pt>
                <c:pt idx="11">
                  <c:v>3.2000000000000002E-3</c:v>
                </c:pt>
                <c:pt idx="12">
                  <c:v>3.7000000000000002E-3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79864"/>
        <c:axId val="565980256"/>
      </c:lineChart>
      <c:catAx>
        <c:axId val="56597986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80256"/>
        <c:crosses val="autoZero"/>
        <c:auto val="0"/>
        <c:lblAlgn val="ctr"/>
        <c:lblOffset val="100"/>
        <c:noMultiLvlLbl val="0"/>
      </c:catAx>
      <c:valAx>
        <c:axId val="565980256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65979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CAR'!$L$4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CAR'!$L$5:$L$17</c:f>
              <c:numCache>
                <c:formatCode>#\ ##0.00\ "€"</c:formatCode>
                <c:ptCount val="13"/>
                <c:pt idx="0">
                  <c:v>-52.970000000005939</c:v>
                </c:pt>
                <c:pt idx="1">
                  <c:v>4.0999999999985448</c:v>
                </c:pt>
                <c:pt idx="2">
                  <c:v>-61.070000000002437</c:v>
                </c:pt>
                <c:pt idx="3">
                  <c:v>-106.77000000000186</c:v>
                </c:pt>
                <c:pt idx="4">
                  <c:v>65.589999999997417</c:v>
                </c:pt>
                <c:pt idx="5">
                  <c:v>-74.170000000005942</c:v>
                </c:pt>
                <c:pt idx="6">
                  <c:v>-53.670000000000073</c:v>
                </c:pt>
                <c:pt idx="7">
                  <c:v>-72.500000000005457</c:v>
                </c:pt>
                <c:pt idx="8">
                  <c:v>6.0799999999972716</c:v>
                </c:pt>
                <c:pt idx="9">
                  <c:v>-53.87</c:v>
                </c:pt>
                <c:pt idx="10">
                  <c:v>-292.20999999999844</c:v>
                </c:pt>
                <c:pt idx="11">
                  <c:v>-165.83999999999921</c:v>
                </c:pt>
                <c:pt idx="12">
                  <c:v>-30.919999999998218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81040"/>
        <c:axId val="565981432"/>
      </c:lineChart>
      <c:catAx>
        <c:axId val="56598104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81432"/>
        <c:crosses val="autoZero"/>
        <c:auto val="0"/>
        <c:lblAlgn val="ctr"/>
        <c:lblOffset val="100"/>
        <c:noMultiLvlLbl val="0"/>
      </c:catAx>
      <c:valAx>
        <c:axId val="565981432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565981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CAR'!$AF$4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CAR'!$AF$5:$AF$17</c:f>
              <c:numCache>
                <c:formatCode>#\ ##0.00\ "€"</c:formatCode>
                <c:ptCount val="13"/>
                <c:pt idx="0">
                  <c:v>217.71</c:v>
                </c:pt>
                <c:pt idx="1">
                  <c:v>261.77</c:v>
                </c:pt>
                <c:pt idx="2">
                  <c:v>228.58</c:v>
                </c:pt>
                <c:pt idx="3">
                  <c:v>265.39999999999998</c:v>
                </c:pt>
                <c:pt idx="4">
                  <c:v>438.59</c:v>
                </c:pt>
                <c:pt idx="5">
                  <c:v>219.35</c:v>
                </c:pt>
                <c:pt idx="6">
                  <c:v>203.05</c:v>
                </c:pt>
                <c:pt idx="7">
                  <c:v>320.63</c:v>
                </c:pt>
                <c:pt idx="8">
                  <c:v>204.14</c:v>
                </c:pt>
                <c:pt idx="9">
                  <c:v>206.39</c:v>
                </c:pt>
                <c:pt idx="10">
                  <c:v>246.13</c:v>
                </c:pt>
                <c:pt idx="11">
                  <c:v>185.73</c:v>
                </c:pt>
                <c:pt idx="12">
                  <c:v>221.73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82216"/>
        <c:axId val="565982608"/>
      </c:lineChart>
      <c:catAx>
        <c:axId val="56598221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82608"/>
        <c:crosses val="autoZero"/>
        <c:auto val="0"/>
        <c:lblAlgn val="ctr"/>
        <c:lblOffset val="100"/>
        <c:noMultiLvlLbl val="0"/>
      </c:catAx>
      <c:valAx>
        <c:axId val="565982608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5659822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Annulations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CAR'!$L$20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CAR'!$L$21:$L$33</c:f>
              <c:numCache>
                <c:formatCode>0.00%</c:formatCode>
                <c:ptCount val="13"/>
                <c:pt idx="0">
                  <c:v>1.376634965875486E-2</c:v>
                </c:pt>
                <c:pt idx="1">
                  <c:v>1.6098410832934021E-2</c:v>
                </c:pt>
                <c:pt idx="2">
                  <c:v>1.093990350502458E-2</c:v>
                </c:pt>
                <c:pt idx="3">
                  <c:v>1.1485853313268299E-2</c:v>
                </c:pt>
                <c:pt idx="4">
                  <c:v>1.2845748253338785E-2</c:v>
                </c:pt>
                <c:pt idx="5">
                  <c:v>1.3972643957488103E-2</c:v>
                </c:pt>
                <c:pt idx="6">
                  <c:v>1.2779519955852648E-2</c:v>
                </c:pt>
                <c:pt idx="7">
                  <c:v>1.145793875805646E-2</c:v>
                </c:pt>
                <c:pt idx="8">
                  <c:v>9.3251186234324396E-3</c:v>
                </c:pt>
                <c:pt idx="9">
                  <c:v>6.5018283348207079E-3</c:v>
                </c:pt>
                <c:pt idx="10">
                  <c:v>9.4580875124656242E-3</c:v>
                </c:pt>
                <c:pt idx="11">
                  <c:v>1.1528902877919049E-2</c:v>
                </c:pt>
                <c:pt idx="12">
                  <c:v>1.6742014750444748E-2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83392"/>
        <c:axId val="565983784"/>
      </c:lineChart>
      <c:catAx>
        <c:axId val="56598339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83784"/>
        <c:crosses val="autoZero"/>
        <c:auto val="0"/>
        <c:lblAlgn val="ctr"/>
        <c:lblOffset val="100"/>
        <c:noMultiLvlLbl val="0"/>
      </c:catAx>
      <c:valAx>
        <c:axId val="565983784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659833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CAR'!$AF$20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CAR'!$AF$21:$AF$33</c:f>
              <c:numCache>
                <c:formatCode>0.00%</c:formatCode>
                <c:ptCount val="13"/>
                <c:pt idx="0">
                  <c:v>5.3E-3</c:v>
                </c:pt>
                <c:pt idx="1">
                  <c:v>6.6E-3</c:v>
                </c:pt>
                <c:pt idx="2">
                  <c:v>2.2000000000000001E-3</c:v>
                </c:pt>
                <c:pt idx="3">
                  <c:v>2.3E-3</c:v>
                </c:pt>
                <c:pt idx="4">
                  <c:v>3.3999999999999998E-3</c:v>
                </c:pt>
                <c:pt idx="5">
                  <c:v>3.0000000000000001E-3</c:v>
                </c:pt>
                <c:pt idx="6">
                  <c:v>2.8E-3</c:v>
                </c:pt>
                <c:pt idx="7">
                  <c:v>1.0200000000000001E-2</c:v>
                </c:pt>
                <c:pt idx="8">
                  <c:v>7.7000000000000002E-3</c:v>
                </c:pt>
                <c:pt idx="9">
                  <c:v>2.2000000000000001E-3</c:v>
                </c:pt>
                <c:pt idx="10">
                  <c:v>3.2000000000000002E-3</c:v>
                </c:pt>
                <c:pt idx="11">
                  <c:v>3.3999999999999998E-3</c:v>
                </c:pt>
                <c:pt idx="12">
                  <c:v>2.0999999999999999E-3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84568"/>
        <c:axId val="565984960"/>
      </c:lineChart>
      <c:catAx>
        <c:axId val="56598456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84960"/>
        <c:crosses val="autoZero"/>
        <c:auto val="0"/>
        <c:lblAlgn val="ctr"/>
        <c:lblOffset val="100"/>
        <c:noMultiLvlLbl val="0"/>
      </c:catAx>
      <c:valAx>
        <c:axId val="56598496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65984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CAR'!$M$4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CAR'!$M$5:$M$17</c:f>
              <c:numCache>
                <c:formatCode>#\ ##0.00\ "€"</c:formatCode>
                <c:ptCount val="13"/>
                <c:pt idx="0">
                  <c:v>12.360000000007858</c:v>
                </c:pt>
                <c:pt idx="1">
                  <c:v>-108.47999999999621</c:v>
                </c:pt>
                <c:pt idx="2">
                  <c:v>-29.950000000011972</c:v>
                </c:pt>
                <c:pt idx="3">
                  <c:v>32.220000000004333</c:v>
                </c:pt>
                <c:pt idx="4">
                  <c:v>-271.76999999999953</c:v>
                </c:pt>
                <c:pt idx="5">
                  <c:v>38.35000000000597</c:v>
                </c:pt>
                <c:pt idx="6">
                  <c:v>13.86999999999307</c:v>
                </c:pt>
                <c:pt idx="7">
                  <c:v>-23.990000000007875</c:v>
                </c:pt>
                <c:pt idx="8">
                  <c:v>51.130000000001694</c:v>
                </c:pt>
                <c:pt idx="9">
                  <c:v>159.26</c:v>
                </c:pt>
                <c:pt idx="10">
                  <c:v>191.64000000000414</c:v>
                </c:pt>
                <c:pt idx="11">
                  <c:v>-156.23000000000343</c:v>
                </c:pt>
                <c:pt idx="12">
                  <c:v>356.28999999998496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85744"/>
        <c:axId val="565986136"/>
      </c:lineChart>
      <c:catAx>
        <c:axId val="5659857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86136"/>
        <c:crosses val="autoZero"/>
        <c:auto val="0"/>
        <c:lblAlgn val="ctr"/>
        <c:lblOffset val="100"/>
        <c:noMultiLvlLbl val="0"/>
      </c:catAx>
      <c:valAx>
        <c:axId val="565986136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565985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CAR'!$AG$4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CAR'!$AG$5:$AG$17</c:f>
              <c:numCache>
                <c:formatCode>#\ ##0.00\ "€"</c:formatCode>
                <c:ptCount val="13"/>
                <c:pt idx="0">
                  <c:v>386.36</c:v>
                </c:pt>
                <c:pt idx="1">
                  <c:v>353.02</c:v>
                </c:pt>
                <c:pt idx="2">
                  <c:v>316.36</c:v>
                </c:pt>
                <c:pt idx="3">
                  <c:v>320.5</c:v>
                </c:pt>
                <c:pt idx="4">
                  <c:v>353.61</c:v>
                </c:pt>
                <c:pt idx="5">
                  <c:v>275.66000000000003</c:v>
                </c:pt>
                <c:pt idx="6">
                  <c:v>328.64</c:v>
                </c:pt>
                <c:pt idx="7">
                  <c:v>373.95</c:v>
                </c:pt>
                <c:pt idx="8">
                  <c:v>334.34</c:v>
                </c:pt>
                <c:pt idx="9">
                  <c:v>269.58</c:v>
                </c:pt>
                <c:pt idx="10">
                  <c:v>302.49</c:v>
                </c:pt>
                <c:pt idx="11">
                  <c:v>353.1</c:v>
                </c:pt>
                <c:pt idx="12">
                  <c:v>409.56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86920"/>
        <c:axId val="565987312"/>
      </c:lineChart>
      <c:catAx>
        <c:axId val="5659869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87312"/>
        <c:crosses val="autoZero"/>
        <c:auto val="0"/>
        <c:lblAlgn val="ctr"/>
        <c:lblOffset val="100"/>
        <c:noMultiLvlLbl val="0"/>
      </c:catAx>
      <c:valAx>
        <c:axId val="565987312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565986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Annulations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CAR'!$M$20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CAR'!$M$21:$M$33</c:f>
              <c:numCache>
                <c:formatCode>0.00%</c:formatCode>
                <c:ptCount val="13"/>
                <c:pt idx="0">
                  <c:v>1.5673693994803041E-2</c:v>
                </c:pt>
                <c:pt idx="1">
                  <c:v>1.3398953229878678E-2</c:v>
                </c:pt>
                <c:pt idx="2">
                  <c:v>1.3854469508934269E-2</c:v>
                </c:pt>
                <c:pt idx="3">
                  <c:v>1.4912877643492837E-2</c:v>
                </c:pt>
                <c:pt idx="4">
                  <c:v>1.5675062091291408E-2</c:v>
                </c:pt>
                <c:pt idx="5">
                  <c:v>1.8662720343228908E-2</c:v>
                </c:pt>
                <c:pt idx="6">
                  <c:v>1.9003405980069114E-2</c:v>
                </c:pt>
                <c:pt idx="7">
                  <c:v>2.1175282603836491E-2</c:v>
                </c:pt>
                <c:pt idx="8">
                  <c:v>1.6423966956834325E-2</c:v>
                </c:pt>
                <c:pt idx="9">
                  <c:v>8.4689881967068767E-3</c:v>
                </c:pt>
                <c:pt idx="10">
                  <c:v>8.0858506738054232E-3</c:v>
                </c:pt>
                <c:pt idx="11">
                  <c:v>7.8010939041053984E-3</c:v>
                </c:pt>
                <c:pt idx="12">
                  <c:v>1.0281934968639921E-2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88096"/>
        <c:axId val="565988488"/>
      </c:lineChart>
      <c:catAx>
        <c:axId val="5659880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88488"/>
        <c:crosses val="autoZero"/>
        <c:auto val="0"/>
        <c:lblAlgn val="ctr"/>
        <c:lblOffset val="100"/>
        <c:noMultiLvlLbl val="0"/>
      </c:catAx>
      <c:valAx>
        <c:axId val="565988488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65988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CAR'!$AG$20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CAR'!$AG$21:$AG$33</c:f>
              <c:numCache>
                <c:formatCode>0.00%</c:formatCode>
                <c:ptCount val="13"/>
                <c:pt idx="0">
                  <c:v>1.7500000000000002E-2</c:v>
                </c:pt>
                <c:pt idx="1">
                  <c:v>2.1499999999999998E-2</c:v>
                </c:pt>
                <c:pt idx="2">
                  <c:v>1.8700000000000001E-2</c:v>
                </c:pt>
                <c:pt idx="3">
                  <c:v>2.06E-2</c:v>
                </c:pt>
                <c:pt idx="4">
                  <c:v>1.66E-2</c:v>
                </c:pt>
                <c:pt idx="5">
                  <c:v>1.7600000000000001E-2</c:v>
                </c:pt>
                <c:pt idx="6">
                  <c:v>1.54E-2</c:v>
                </c:pt>
                <c:pt idx="7">
                  <c:v>2.4500000000000001E-2</c:v>
                </c:pt>
                <c:pt idx="8">
                  <c:v>1.8700000000000001E-2</c:v>
                </c:pt>
                <c:pt idx="9">
                  <c:v>1.5800000000000002E-2</c:v>
                </c:pt>
                <c:pt idx="10">
                  <c:v>1.3100000000000001E-2</c:v>
                </c:pt>
                <c:pt idx="11">
                  <c:v>1.5800000000000002E-2</c:v>
                </c:pt>
                <c:pt idx="12">
                  <c:v>1.1900000000000001E-2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89272"/>
        <c:axId val="565989664"/>
      </c:lineChart>
      <c:catAx>
        <c:axId val="5659892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89664"/>
        <c:crosses val="autoZero"/>
        <c:auto val="0"/>
        <c:lblAlgn val="ctr"/>
        <c:lblOffset val="100"/>
        <c:noMultiLvlLbl val="0"/>
      </c:catAx>
      <c:valAx>
        <c:axId val="56598966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65989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CAR'!$N$4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CAR'!$N$5:$N$17</c:f>
              <c:numCache>
                <c:formatCode>#\ ##0.00\ "€"</c:formatCode>
                <c:ptCount val="13"/>
                <c:pt idx="0">
                  <c:v>-123.21999999999662</c:v>
                </c:pt>
                <c:pt idx="1">
                  <c:v>-36.019999999998149</c:v>
                </c:pt>
                <c:pt idx="2">
                  <c:v>-14.060000000003129</c:v>
                </c:pt>
                <c:pt idx="3">
                  <c:v>-45.849999999996726</c:v>
                </c:pt>
                <c:pt idx="4">
                  <c:v>-2.2699999999986176</c:v>
                </c:pt>
                <c:pt idx="5">
                  <c:v>-87.790000000004056</c:v>
                </c:pt>
                <c:pt idx="6">
                  <c:v>-29.520000000004003</c:v>
                </c:pt>
                <c:pt idx="7">
                  <c:v>-149.01000000000204</c:v>
                </c:pt>
                <c:pt idx="8">
                  <c:v>-84.960000000007312</c:v>
                </c:pt>
                <c:pt idx="9">
                  <c:v>-28.920000000002581</c:v>
                </c:pt>
                <c:pt idx="10">
                  <c:v>-49.009999999999309</c:v>
                </c:pt>
                <c:pt idx="11">
                  <c:v>-85.529999999995198</c:v>
                </c:pt>
                <c:pt idx="12">
                  <c:v>-94.790000000001712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90448"/>
        <c:axId val="565990840"/>
      </c:lineChart>
      <c:catAx>
        <c:axId val="5659904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90840"/>
        <c:crosses val="autoZero"/>
        <c:auto val="0"/>
        <c:lblAlgn val="ctr"/>
        <c:lblOffset val="100"/>
        <c:noMultiLvlLbl val="0"/>
      </c:catAx>
      <c:valAx>
        <c:axId val="565990840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565990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CAR'!$AH$4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CAR'!$AH$5:$AH$17</c:f>
              <c:numCache>
                <c:formatCode>#\ ##0.00\ "€"</c:formatCode>
                <c:ptCount val="13"/>
                <c:pt idx="0">
                  <c:v>341.11</c:v>
                </c:pt>
                <c:pt idx="1">
                  <c:v>336.67</c:v>
                </c:pt>
                <c:pt idx="2">
                  <c:v>292.35000000000002</c:v>
                </c:pt>
                <c:pt idx="3">
                  <c:v>349.41</c:v>
                </c:pt>
                <c:pt idx="4">
                  <c:v>299.52</c:v>
                </c:pt>
                <c:pt idx="5">
                  <c:v>323.76</c:v>
                </c:pt>
                <c:pt idx="6">
                  <c:v>328.91</c:v>
                </c:pt>
                <c:pt idx="7">
                  <c:v>337.89</c:v>
                </c:pt>
                <c:pt idx="8">
                  <c:v>289.86</c:v>
                </c:pt>
                <c:pt idx="9">
                  <c:v>328.41</c:v>
                </c:pt>
                <c:pt idx="10">
                  <c:v>334.27</c:v>
                </c:pt>
                <c:pt idx="11">
                  <c:v>276.88</c:v>
                </c:pt>
                <c:pt idx="12">
                  <c:v>325.58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91624"/>
        <c:axId val="565992016"/>
      </c:lineChart>
      <c:catAx>
        <c:axId val="5659916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92016"/>
        <c:crosses val="autoZero"/>
        <c:auto val="0"/>
        <c:lblAlgn val="ctr"/>
        <c:lblOffset val="100"/>
        <c:noMultiLvlLbl val="0"/>
      </c:catAx>
      <c:valAx>
        <c:axId val="565992016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565991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Annulations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CAR'!$N$20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CAR'!$N$21:$N$33</c:f>
              <c:numCache>
                <c:formatCode>0.00%</c:formatCode>
                <c:ptCount val="13"/>
                <c:pt idx="0">
                  <c:v>1.648637317030734E-2</c:v>
                </c:pt>
                <c:pt idx="1">
                  <c:v>1.3340093308565339E-2</c:v>
                </c:pt>
                <c:pt idx="2">
                  <c:v>1.260008630377623E-2</c:v>
                </c:pt>
                <c:pt idx="3">
                  <c:v>1.4569893335974981E-2</c:v>
                </c:pt>
                <c:pt idx="4">
                  <c:v>1.1124085051340667E-2</c:v>
                </c:pt>
                <c:pt idx="5">
                  <c:v>5.2768439936726292E-3</c:v>
                </c:pt>
                <c:pt idx="6">
                  <c:v>4.9379754647623959E-3</c:v>
                </c:pt>
                <c:pt idx="7">
                  <c:v>4.1595985009441686E-3</c:v>
                </c:pt>
                <c:pt idx="8">
                  <c:v>4.5132244173578398E-3</c:v>
                </c:pt>
                <c:pt idx="9">
                  <c:v>5.4808493675646205E-3</c:v>
                </c:pt>
                <c:pt idx="10">
                  <c:v>6.0269794487976007E-3</c:v>
                </c:pt>
                <c:pt idx="11">
                  <c:v>8.322287084116373E-3</c:v>
                </c:pt>
                <c:pt idx="12">
                  <c:v>7.2440179657806032E-3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92800"/>
        <c:axId val="565993192"/>
      </c:lineChart>
      <c:catAx>
        <c:axId val="5659928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93192"/>
        <c:crosses val="autoZero"/>
        <c:auto val="0"/>
        <c:lblAlgn val="ctr"/>
        <c:lblOffset val="100"/>
        <c:noMultiLvlLbl val="0"/>
      </c:catAx>
      <c:valAx>
        <c:axId val="565993192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65992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CAR'!$AH$20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CAR'!$AH$21:$AH$33</c:f>
              <c:numCache>
                <c:formatCode>0.00%</c:formatCode>
                <c:ptCount val="13"/>
                <c:pt idx="0">
                  <c:v>5.3E-3</c:v>
                </c:pt>
                <c:pt idx="1">
                  <c:v>4.4999999999999997E-3</c:v>
                </c:pt>
                <c:pt idx="2">
                  <c:v>3.7000000000000002E-3</c:v>
                </c:pt>
                <c:pt idx="3">
                  <c:v>3.8999999999999998E-3</c:v>
                </c:pt>
                <c:pt idx="4">
                  <c:v>3.2000000000000002E-3</c:v>
                </c:pt>
                <c:pt idx="5">
                  <c:v>4.0000000000000001E-3</c:v>
                </c:pt>
                <c:pt idx="6">
                  <c:v>3.7000000000000002E-3</c:v>
                </c:pt>
                <c:pt idx="7">
                  <c:v>1.41E-2</c:v>
                </c:pt>
                <c:pt idx="8">
                  <c:v>7.9000000000000008E-3</c:v>
                </c:pt>
                <c:pt idx="9">
                  <c:v>3.5000000000000001E-3</c:v>
                </c:pt>
                <c:pt idx="10">
                  <c:v>8.6999999999999994E-3</c:v>
                </c:pt>
                <c:pt idx="11">
                  <c:v>6.7000000000000002E-3</c:v>
                </c:pt>
                <c:pt idx="12">
                  <c:v>5.1999999999999998E-3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93976"/>
        <c:axId val="565994368"/>
      </c:lineChart>
      <c:catAx>
        <c:axId val="5659939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94368"/>
        <c:crosses val="autoZero"/>
        <c:auto val="0"/>
        <c:lblAlgn val="ctr"/>
        <c:lblOffset val="100"/>
        <c:noMultiLvlLbl val="0"/>
      </c:catAx>
      <c:valAx>
        <c:axId val="56599436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65993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CAR'!$O$4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CAR'!$O$5:$O$17</c:f>
              <c:numCache>
                <c:formatCode>#\ ##0.00\ "€"</c:formatCode>
                <c:ptCount val="13"/>
                <c:pt idx="0">
                  <c:v>-288.7000000000038</c:v>
                </c:pt>
                <c:pt idx="1">
                  <c:v>-273.33000000000447</c:v>
                </c:pt>
                <c:pt idx="2">
                  <c:v>-310.66999999999462</c:v>
                </c:pt>
                <c:pt idx="3">
                  <c:v>-157.01999999999998</c:v>
                </c:pt>
                <c:pt idx="4">
                  <c:v>-173.66000000000531</c:v>
                </c:pt>
                <c:pt idx="5">
                  <c:v>-191.56999999999846</c:v>
                </c:pt>
                <c:pt idx="6">
                  <c:v>-298.4300000000087</c:v>
                </c:pt>
                <c:pt idx="7">
                  <c:v>-75.550000000000892</c:v>
                </c:pt>
                <c:pt idx="8">
                  <c:v>-1142.3400000000004</c:v>
                </c:pt>
                <c:pt idx="9">
                  <c:v>-275.82999999999993</c:v>
                </c:pt>
                <c:pt idx="10">
                  <c:v>-529.81000000000631</c:v>
                </c:pt>
                <c:pt idx="11">
                  <c:v>-219.0999999999928</c:v>
                </c:pt>
                <c:pt idx="12">
                  <c:v>-271.02000000000339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95152"/>
        <c:axId val="565995544"/>
      </c:lineChart>
      <c:catAx>
        <c:axId val="5659951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95544"/>
        <c:crosses val="autoZero"/>
        <c:auto val="0"/>
        <c:lblAlgn val="ctr"/>
        <c:lblOffset val="100"/>
        <c:noMultiLvlLbl val="0"/>
      </c:catAx>
      <c:valAx>
        <c:axId val="565995544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5659951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CAR'!$AI$4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CAR'!$AI$5:$AI$17</c:f>
              <c:numCache>
                <c:formatCode>#\ ##0.00\ "€"</c:formatCode>
                <c:ptCount val="13"/>
                <c:pt idx="0">
                  <c:v>323.92</c:v>
                </c:pt>
                <c:pt idx="1">
                  <c:v>278.97000000000003</c:v>
                </c:pt>
                <c:pt idx="2">
                  <c:v>255.72</c:v>
                </c:pt>
                <c:pt idx="3">
                  <c:v>246.8</c:v>
                </c:pt>
                <c:pt idx="4">
                  <c:v>264.51</c:v>
                </c:pt>
                <c:pt idx="5">
                  <c:v>251.77</c:v>
                </c:pt>
                <c:pt idx="6">
                  <c:v>349.33</c:v>
                </c:pt>
                <c:pt idx="7">
                  <c:v>281.62</c:v>
                </c:pt>
                <c:pt idx="8">
                  <c:v>279.58</c:v>
                </c:pt>
                <c:pt idx="9">
                  <c:v>213.1</c:v>
                </c:pt>
                <c:pt idx="10">
                  <c:v>247.54</c:v>
                </c:pt>
                <c:pt idx="11">
                  <c:v>279.14999999999998</c:v>
                </c:pt>
                <c:pt idx="12">
                  <c:v>285.11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96328"/>
        <c:axId val="565996720"/>
      </c:lineChart>
      <c:catAx>
        <c:axId val="56599632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96720"/>
        <c:crosses val="autoZero"/>
        <c:auto val="0"/>
        <c:lblAlgn val="ctr"/>
        <c:lblOffset val="100"/>
        <c:noMultiLvlLbl val="0"/>
      </c:catAx>
      <c:valAx>
        <c:axId val="565996720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565996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Annulations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CAR'!$O$20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CAR'!$O$21:$O$33</c:f>
              <c:numCache>
                <c:formatCode>0.00%</c:formatCode>
                <c:ptCount val="13"/>
                <c:pt idx="0">
                  <c:v>1.2969520651958862E-2</c:v>
                </c:pt>
                <c:pt idx="1">
                  <c:v>9.612909821713039E-3</c:v>
                </c:pt>
                <c:pt idx="2">
                  <c:v>7.7547150655783827E-3</c:v>
                </c:pt>
                <c:pt idx="3">
                  <c:v>7.8283831009078198E-3</c:v>
                </c:pt>
                <c:pt idx="4">
                  <c:v>9.4361150436337009E-3</c:v>
                </c:pt>
                <c:pt idx="5">
                  <c:v>7.6884902788373483E-3</c:v>
                </c:pt>
                <c:pt idx="6">
                  <c:v>9.6886267613459157E-3</c:v>
                </c:pt>
                <c:pt idx="7">
                  <c:v>7.0444984519008975E-3</c:v>
                </c:pt>
                <c:pt idx="8">
                  <c:v>9.6379847123180158E-3</c:v>
                </c:pt>
                <c:pt idx="9">
                  <c:v>9.7073382341048078E-3</c:v>
                </c:pt>
                <c:pt idx="10">
                  <c:v>8.064531669007757E-3</c:v>
                </c:pt>
                <c:pt idx="11">
                  <c:v>8.1614079470645074E-3</c:v>
                </c:pt>
                <c:pt idx="12">
                  <c:v>8.8469523587533828E-3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97504"/>
        <c:axId val="565997896"/>
      </c:lineChart>
      <c:catAx>
        <c:axId val="56599750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97896"/>
        <c:crosses val="autoZero"/>
        <c:auto val="0"/>
        <c:lblAlgn val="ctr"/>
        <c:lblOffset val="100"/>
        <c:noMultiLvlLbl val="0"/>
      </c:catAx>
      <c:valAx>
        <c:axId val="565997896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65997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CAR'!$AI$20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CAR'!$AI$21:$AI$33</c:f>
              <c:numCache>
                <c:formatCode>0.00%</c:formatCode>
                <c:ptCount val="13"/>
                <c:pt idx="0">
                  <c:v>4.5999999999999999E-3</c:v>
                </c:pt>
                <c:pt idx="1">
                  <c:v>5.3E-3</c:v>
                </c:pt>
                <c:pt idx="2">
                  <c:v>2.3999999999999998E-3</c:v>
                </c:pt>
                <c:pt idx="3">
                  <c:v>2E-3</c:v>
                </c:pt>
                <c:pt idx="4">
                  <c:v>1.8E-3</c:v>
                </c:pt>
                <c:pt idx="5">
                  <c:v>1.6000000000000001E-3</c:v>
                </c:pt>
                <c:pt idx="6">
                  <c:v>2E-3</c:v>
                </c:pt>
                <c:pt idx="7">
                  <c:v>2.2000000000000001E-3</c:v>
                </c:pt>
                <c:pt idx="8">
                  <c:v>1.1999999999999999E-3</c:v>
                </c:pt>
                <c:pt idx="9">
                  <c:v>8.9999999999999998E-4</c:v>
                </c:pt>
                <c:pt idx="10">
                  <c:v>5.0000000000000001E-4</c:v>
                </c:pt>
                <c:pt idx="11">
                  <c:v>1.1999999999999999E-3</c:v>
                </c:pt>
                <c:pt idx="12">
                  <c:v>1.5E-3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98680"/>
        <c:axId val="565999072"/>
      </c:lineChart>
      <c:catAx>
        <c:axId val="5659986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5999072"/>
        <c:crosses val="autoZero"/>
        <c:auto val="0"/>
        <c:lblAlgn val="ctr"/>
        <c:lblOffset val="100"/>
        <c:noMultiLvlLbl val="0"/>
      </c:catAx>
      <c:valAx>
        <c:axId val="56599907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659986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CAR'!$P$4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CAR'!$P$5:$P$17</c:f>
              <c:numCache>
                <c:formatCode>#\ ##0.00\ "€"</c:formatCode>
                <c:ptCount val="13"/>
                <c:pt idx="0">
                  <c:v>399.25000000000819</c:v>
                </c:pt>
                <c:pt idx="1">
                  <c:v>445.75</c:v>
                </c:pt>
                <c:pt idx="2">
                  <c:v>201.95999999999876</c:v>
                </c:pt>
                <c:pt idx="3">
                  <c:v>305.200000000008</c:v>
                </c:pt>
                <c:pt idx="4">
                  <c:v>139.21999999999935</c:v>
                </c:pt>
                <c:pt idx="5">
                  <c:v>294.84000000000128</c:v>
                </c:pt>
                <c:pt idx="6">
                  <c:v>681.7499999999967</c:v>
                </c:pt>
                <c:pt idx="7">
                  <c:v>-39.230000000002498</c:v>
                </c:pt>
                <c:pt idx="8">
                  <c:v>218.63000000000002</c:v>
                </c:pt>
                <c:pt idx="9">
                  <c:v>-97.3700000000008</c:v>
                </c:pt>
                <c:pt idx="10">
                  <c:v>74.040000000000447</c:v>
                </c:pt>
                <c:pt idx="11">
                  <c:v>-66.329999999994044</c:v>
                </c:pt>
                <c:pt idx="12">
                  <c:v>135.07999999997992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5999856"/>
        <c:axId val="566000248"/>
      </c:lineChart>
      <c:catAx>
        <c:axId val="56599985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6000248"/>
        <c:crosses val="autoZero"/>
        <c:auto val="0"/>
        <c:lblAlgn val="ctr"/>
        <c:lblOffset val="100"/>
        <c:noMultiLvlLbl val="0"/>
      </c:catAx>
      <c:valAx>
        <c:axId val="566000248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5659998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CAR'!$AJ$4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CAR'!$AJ$5:$AJ$17</c:f>
              <c:numCache>
                <c:formatCode>#\ ##0.00\ "€"</c:formatCode>
                <c:ptCount val="13"/>
                <c:pt idx="0">
                  <c:v>293.69</c:v>
                </c:pt>
                <c:pt idx="1">
                  <c:v>486.65</c:v>
                </c:pt>
                <c:pt idx="2">
                  <c:v>253.27</c:v>
                </c:pt>
                <c:pt idx="3">
                  <c:v>260.87</c:v>
                </c:pt>
                <c:pt idx="4">
                  <c:v>287.8</c:v>
                </c:pt>
                <c:pt idx="5">
                  <c:v>339.95</c:v>
                </c:pt>
                <c:pt idx="6">
                  <c:v>259.27999999999997</c:v>
                </c:pt>
                <c:pt idx="7">
                  <c:v>343.9</c:v>
                </c:pt>
                <c:pt idx="8">
                  <c:v>278.33999999999997</c:v>
                </c:pt>
                <c:pt idx="9">
                  <c:v>257.39</c:v>
                </c:pt>
                <c:pt idx="10">
                  <c:v>332.33</c:v>
                </c:pt>
                <c:pt idx="11">
                  <c:v>270.56</c:v>
                </c:pt>
                <c:pt idx="12">
                  <c:v>299.58999999999997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001424"/>
        <c:axId val="566001816"/>
      </c:lineChart>
      <c:catAx>
        <c:axId val="5660014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6001816"/>
        <c:crosses val="autoZero"/>
        <c:auto val="0"/>
        <c:lblAlgn val="ctr"/>
        <c:lblOffset val="100"/>
        <c:noMultiLvlLbl val="0"/>
      </c:catAx>
      <c:valAx>
        <c:axId val="566001816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5660014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Annulations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CAR'!$P$20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CAR'!$P$21:$P$33</c:f>
              <c:numCache>
                <c:formatCode>0.00%</c:formatCode>
                <c:ptCount val="13"/>
                <c:pt idx="0">
                  <c:v>2.0566882010338475E-2</c:v>
                </c:pt>
                <c:pt idx="1">
                  <c:v>1.593689880332454E-2</c:v>
                </c:pt>
                <c:pt idx="2">
                  <c:v>1.7204436967620321E-2</c:v>
                </c:pt>
                <c:pt idx="3">
                  <c:v>1.7790028719403939E-2</c:v>
                </c:pt>
                <c:pt idx="4">
                  <c:v>1.8344911714573708E-2</c:v>
                </c:pt>
                <c:pt idx="5">
                  <c:v>1.543119912576223E-2</c:v>
                </c:pt>
                <c:pt idx="6">
                  <c:v>1.1348109166897614E-2</c:v>
                </c:pt>
                <c:pt idx="7">
                  <c:v>1.3148724656870144E-2</c:v>
                </c:pt>
                <c:pt idx="8">
                  <c:v>1.0887225670851298E-2</c:v>
                </c:pt>
                <c:pt idx="9">
                  <c:v>1.2864298943756491E-2</c:v>
                </c:pt>
                <c:pt idx="10">
                  <c:v>1.1389823170040126E-2</c:v>
                </c:pt>
                <c:pt idx="11">
                  <c:v>1.2453271679474283E-2</c:v>
                </c:pt>
                <c:pt idx="12">
                  <c:v>1.4242864238830758E-2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002600"/>
        <c:axId val="566002992"/>
      </c:lineChart>
      <c:catAx>
        <c:axId val="5660026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6002992"/>
        <c:crosses val="autoZero"/>
        <c:auto val="0"/>
        <c:lblAlgn val="ctr"/>
        <c:lblOffset val="100"/>
        <c:noMultiLvlLbl val="0"/>
      </c:catAx>
      <c:valAx>
        <c:axId val="566002992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66002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CAR'!$AJ$20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CAR'!$AJ$21:$AJ$33</c:f>
              <c:numCache>
                <c:formatCode>0.00%</c:formatCode>
                <c:ptCount val="13"/>
                <c:pt idx="0">
                  <c:v>3.8999999999999998E-3</c:v>
                </c:pt>
                <c:pt idx="1">
                  <c:v>4.3E-3</c:v>
                </c:pt>
                <c:pt idx="2">
                  <c:v>1.8E-3</c:v>
                </c:pt>
                <c:pt idx="3">
                  <c:v>1.6000000000000001E-3</c:v>
                </c:pt>
                <c:pt idx="4">
                  <c:v>1.4E-3</c:v>
                </c:pt>
                <c:pt idx="5">
                  <c:v>1.1999999999999999E-3</c:v>
                </c:pt>
                <c:pt idx="6">
                  <c:v>1E-3</c:v>
                </c:pt>
                <c:pt idx="7">
                  <c:v>3.5999999999999999E-3</c:v>
                </c:pt>
                <c:pt idx="8">
                  <c:v>3.0000000000000001E-3</c:v>
                </c:pt>
                <c:pt idx="9">
                  <c:v>1.2999999999999999E-3</c:v>
                </c:pt>
                <c:pt idx="10">
                  <c:v>1.8E-3</c:v>
                </c:pt>
                <c:pt idx="11">
                  <c:v>2.0999999999999999E-3</c:v>
                </c:pt>
                <c:pt idx="12">
                  <c:v>1.8E-3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003776"/>
        <c:axId val="566004168"/>
      </c:lineChart>
      <c:catAx>
        <c:axId val="5660037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6004168"/>
        <c:crosses val="autoZero"/>
        <c:auto val="0"/>
        <c:lblAlgn val="ctr"/>
        <c:lblOffset val="100"/>
        <c:noMultiLvlLbl val="0"/>
      </c:catAx>
      <c:valAx>
        <c:axId val="56600416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660037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CAR'!$Q$4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CAR'!$Q$5:$Q$17</c:f>
              <c:numCache>
                <c:formatCode>#\ ##0.00\ "€"</c:formatCode>
                <c:ptCount val="13"/>
                <c:pt idx="0">
                  <c:v>-65.670000000000982</c:v>
                </c:pt>
                <c:pt idx="1">
                  <c:v>20.550000000001273</c:v>
                </c:pt>
                <c:pt idx="2">
                  <c:v>-14.799999999997453</c:v>
                </c:pt>
                <c:pt idx="3">
                  <c:v>18.139999999999418</c:v>
                </c:pt>
                <c:pt idx="4">
                  <c:v>-50.339999999989232</c:v>
                </c:pt>
                <c:pt idx="5">
                  <c:v>-74.229999999997744</c:v>
                </c:pt>
                <c:pt idx="6">
                  <c:v>15.480000000001382</c:v>
                </c:pt>
                <c:pt idx="7">
                  <c:v>-72.500000000013245</c:v>
                </c:pt>
                <c:pt idx="8">
                  <c:v>96.300000000000651</c:v>
                </c:pt>
                <c:pt idx="9">
                  <c:v>189.10000000000059</c:v>
                </c:pt>
                <c:pt idx="10">
                  <c:v>119.19999999999891</c:v>
                </c:pt>
                <c:pt idx="11">
                  <c:v>-6.8199999999991263</c:v>
                </c:pt>
                <c:pt idx="12">
                  <c:v>-88.78999999999921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004952"/>
        <c:axId val="566005344"/>
      </c:lineChart>
      <c:catAx>
        <c:axId val="5660049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6005344"/>
        <c:crosses val="autoZero"/>
        <c:auto val="0"/>
        <c:lblAlgn val="ctr"/>
        <c:lblOffset val="100"/>
        <c:noMultiLvlLbl val="0"/>
      </c:catAx>
      <c:valAx>
        <c:axId val="566005344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566004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CAR'!$AK$4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CAR'!$AK$5:$AK$17</c:f>
              <c:numCache>
                <c:formatCode>#\ ##0.00\ "€"</c:formatCode>
                <c:ptCount val="13"/>
                <c:pt idx="0">
                  <c:v>197.99</c:v>
                </c:pt>
                <c:pt idx="1">
                  <c:v>212.57</c:v>
                </c:pt>
                <c:pt idx="2">
                  <c:v>177.28</c:v>
                </c:pt>
                <c:pt idx="3">
                  <c:v>215.91</c:v>
                </c:pt>
                <c:pt idx="4">
                  <c:v>270.63</c:v>
                </c:pt>
                <c:pt idx="5">
                  <c:v>264.74</c:v>
                </c:pt>
                <c:pt idx="6">
                  <c:v>283.33999999999997</c:v>
                </c:pt>
                <c:pt idx="7">
                  <c:v>250.8</c:v>
                </c:pt>
                <c:pt idx="8">
                  <c:v>194.45</c:v>
                </c:pt>
                <c:pt idx="9">
                  <c:v>194.17</c:v>
                </c:pt>
                <c:pt idx="10">
                  <c:v>185.56</c:v>
                </c:pt>
                <c:pt idx="11">
                  <c:v>203.48</c:v>
                </c:pt>
                <c:pt idx="12">
                  <c:v>204.97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006128"/>
        <c:axId val="566006520"/>
      </c:lineChart>
      <c:catAx>
        <c:axId val="56600612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6006520"/>
        <c:crosses val="autoZero"/>
        <c:auto val="0"/>
        <c:lblAlgn val="ctr"/>
        <c:lblOffset val="100"/>
        <c:noMultiLvlLbl val="0"/>
      </c:catAx>
      <c:valAx>
        <c:axId val="566006520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5660061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CAR'!$Q$20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CAR'!$Q$21:$Q$33</c:f>
              <c:numCache>
                <c:formatCode>0.00%</c:formatCode>
                <c:ptCount val="13"/>
                <c:pt idx="0">
                  <c:v>2.0852006214603737E-2</c:v>
                </c:pt>
                <c:pt idx="1">
                  <c:v>1.7335480702963996E-2</c:v>
                </c:pt>
                <c:pt idx="2">
                  <c:v>1.3849175064191904E-2</c:v>
                </c:pt>
                <c:pt idx="3">
                  <c:v>1.6630227324250148E-2</c:v>
                </c:pt>
                <c:pt idx="4">
                  <c:v>1.7949386879378915E-2</c:v>
                </c:pt>
                <c:pt idx="5">
                  <c:v>1.450233687367947E-2</c:v>
                </c:pt>
                <c:pt idx="6">
                  <c:v>1.323214757444164E-2</c:v>
                </c:pt>
                <c:pt idx="7">
                  <c:v>1.423875243526667E-2</c:v>
                </c:pt>
                <c:pt idx="8">
                  <c:v>1.6160415671985316E-2</c:v>
                </c:pt>
                <c:pt idx="9">
                  <c:v>1.7231247328653856E-2</c:v>
                </c:pt>
                <c:pt idx="10">
                  <c:v>1.6055349235802471E-2</c:v>
                </c:pt>
                <c:pt idx="11">
                  <c:v>1.2016974777658314E-2</c:v>
                </c:pt>
                <c:pt idx="12">
                  <c:v>7.8128609995016304E-3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007304"/>
        <c:axId val="566007696"/>
      </c:lineChart>
      <c:catAx>
        <c:axId val="56600730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6007696"/>
        <c:crosses val="autoZero"/>
        <c:auto val="0"/>
        <c:lblAlgn val="ctr"/>
        <c:lblOffset val="100"/>
        <c:noMultiLvlLbl val="0"/>
      </c:catAx>
      <c:valAx>
        <c:axId val="566007696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660073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CAR'!$AK$20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CAR'!$AK$21:$AK$33</c:f>
              <c:numCache>
                <c:formatCode>0.00%</c:formatCode>
                <c:ptCount val="13"/>
                <c:pt idx="0">
                  <c:v>5.1999999999999998E-3</c:v>
                </c:pt>
                <c:pt idx="1">
                  <c:v>6.3E-3</c:v>
                </c:pt>
                <c:pt idx="2">
                  <c:v>2.5999999999999999E-3</c:v>
                </c:pt>
                <c:pt idx="3">
                  <c:v>2.7000000000000001E-3</c:v>
                </c:pt>
                <c:pt idx="4">
                  <c:v>2.8E-3</c:v>
                </c:pt>
                <c:pt idx="5">
                  <c:v>2.3999999999999998E-3</c:v>
                </c:pt>
                <c:pt idx="6">
                  <c:v>2.7000000000000001E-3</c:v>
                </c:pt>
                <c:pt idx="7">
                  <c:v>7.4000000000000003E-3</c:v>
                </c:pt>
                <c:pt idx="8">
                  <c:v>4.4000000000000003E-3</c:v>
                </c:pt>
                <c:pt idx="9">
                  <c:v>2.7000000000000001E-3</c:v>
                </c:pt>
                <c:pt idx="10">
                  <c:v>4.0000000000000001E-3</c:v>
                </c:pt>
                <c:pt idx="11">
                  <c:v>2.8E-3</c:v>
                </c:pt>
                <c:pt idx="12">
                  <c:v>2.7000000000000001E-3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6008480"/>
        <c:axId val="566008872"/>
      </c:lineChart>
      <c:catAx>
        <c:axId val="5660084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566008872"/>
        <c:crosses val="autoZero"/>
        <c:auto val="0"/>
        <c:lblAlgn val="ctr"/>
        <c:lblOffset val="100"/>
        <c:noMultiLvlLbl val="0"/>
      </c:catAx>
      <c:valAx>
        <c:axId val="56600887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5660084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Ecarts caisse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CAR'!$R$4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CAR'!$A$5:$A$17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CAR'!$R$5:$R$17</c:f>
              <c:numCache>
                <c:formatCode>#\ ##0.00\ "€"</c:formatCode>
                <c:ptCount val="13"/>
                <c:pt idx="0">
                  <c:v>-66.019999999988613</c:v>
                </c:pt>
                <c:pt idx="1">
                  <c:v>-500.89000000000607</c:v>
                </c:pt>
                <c:pt idx="2">
                  <c:v>-142.46000000000186</c:v>
                </c:pt>
                <c:pt idx="3">
                  <c:v>-212.46999999999309</c:v>
                </c:pt>
                <c:pt idx="4">
                  <c:v>-190.15000000000202</c:v>
                </c:pt>
                <c:pt idx="5">
                  <c:v>-735.30999999999608</c:v>
                </c:pt>
                <c:pt idx="6">
                  <c:v>-209.02999999998792</c:v>
                </c:pt>
                <c:pt idx="7">
                  <c:v>-567.68999999999892</c:v>
                </c:pt>
                <c:pt idx="8">
                  <c:v>-143.46000000000743</c:v>
                </c:pt>
                <c:pt idx="9">
                  <c:v>-120.09999999999164</c:v>
                </c:pt>
                <c:pt idx="10">
                  <c:v>-375.1100000000049</c:v>
                </c:pt>
                <c:pt idx="11">
                  <c:v>-315.6300000000013</c:v>
                </c:pt>
                <c:pt idx="12">
                  <c:v>-213.50000000000873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73920"/>
        <c:axId val="1443974312"/>
      </c:lineChart>
      <c:catAx>
        <c:axId val="14439739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43974312"/>
        <c:crosses val="autoZero"/>
        <c:auto val="0"/>
        <c:lblAlgn val="ctr"/>
        <c:lblOffset val="100"/>
        <c:noMultiLvlLbl val="0"/>
      </c:catAx>
      <c:valAx>
        <c:axId val="1443974312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1443973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Trop perçu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CAR'!$AL$4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CAR'!$U$5:$U$17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CAR'!$AL$5:$AL$17</c:f>
              <c:numCache>
                <c:formatCode>#\ ##0.00\ "€"</c:formatCode>
                <c:ptCount val="13"/>
                <c:pt idx="0">
                  <c:v>482.51</c:v>
                </c:pt>
                <c:pt idx="1">
                  <c:v>398.25</c:v>
                </c:pt>
                <c:pt idx="2">
                  <c:v>491.87</c:v>
                </c:pt>
                <c:pt idx="3">
                  <c:v>309.99</c:v>
                </c:pt>
                <c:pt idx="4">
                  <c:v>345.18</c:v>
                </c:pt>
                <c:pt idx="5">
                  <c:v>294.7</c:v>
                </c:pt>
                <c:pt idx="6">
                  <c:v>339.76</c:v>
                </c:pt>
                <c:pt idx="7">
                  <c:v>475.96</c:v>
                </c:pt>
                <c:pt idx="8">
                  <c:v>362.79</c:v>
                </c:pt>
                <c:pt idx="9">
                  <c:v>354.81</c:v>
                </c:pt>
                <c:pt idx="10">
                  <c:v>459.97</c:v>
                </c:pt>
                <c:pt idx="11">
                  <c:v>283.61</c:v>
                </c:pt>
                <c:pt idx="12">
                  <c:v>465.2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75096"/>
        <c:axId val="1443975488"/>
      </c:lineChart>
      <c:catAx>
        <c:axId val="14439750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43975488"/>
        <c:crosses val="autoZero"/>
        <c:auto val="0"/>
        <c:lblAlgn val="ctr"/>
        <c:lblOffset val="100"/>
        <c:noMultiLvlLbl val="0"/>
      </c:catAx>
      <c:valAx>
        <c:axId val="1443975488"/>
        <c:scaling>
          <c:orientation val="minMax"/>
        </c:scaling>
        <c:delete val="0"/>
        <c:axPos val="l"/>
        <c:majorGridlines/>
        <c:numFmt formatCode="#\ ##0.00\ &quot;€&quot;" sourceLinked="1"/>
        <c:majorTickMark val="out"/>
        <c:minorTickMark val="none"/>
        <c:tickLblPos val="nextTo"/>
        <c:crossAx val="14439750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Annulation après total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CAR'!$R$20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CAR'!$R$21:$R$33</c:f>
              <c:numCache>
                <c:formatCode>0.00%</c:formatCode>
                <c:ptCount val="13"/>
                <c:pt idx="0">
                  <c:v>1.6799861672608704E-2</c:v>
                </c:pt>
                <c:pt idx="1">
                  <c:v>2.0181098156051347E-2</c:v>
                </c:pt>
                <c:pt idx="2">
                  <c:v>2.2859268851413071E-2</c:v>
                </c:pt>
                <c:pt idx="3">
                  <c:v>1.9447922827008825E-2</c:v>
                </c:pt>
                <c:pt idx="4">
                  <c:v>2.270816149527009E-2</c:v>
                </c:pt>
                <c:pt idx="5">
                  <c:v>2.0131246065558651E-2</c:v>
                </c:pt>
                <c:pt idx="6">
                  <c:v>1.9035194290866649E-2</c:v>
                </c:pt>
                <c:pt idx="7">
                  <c:v>1.6690293281163063E-2</c:v>
                </c:pt>
                <c:pt idx="8">
                  <c:v>2.0239117137881197E-2</c:v>
                </c:pt>
                <c:pt idx="9">
                  <c:v>0.13033448611676948</c:v>
                </c:pt>
                <c:pt idx="10">
                  <c:v>2.555484974824682E-2</c:v>
                </c:pt>
                <c:pt idx="11">
                  <c:v>2.4462395930383171E-2</c:v>
                </c:pt>
                <c:pt idx="12">
                  <c:v>3.4838408977532792E-2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CAR'!$S$20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CAR'!$A$21:$A$33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CAR'!$S$21:$S$33</c:f>
              <c:numCache>
                <c:formatCode>0.00%</c:formatCode>
                <c:ptCount val="13"/>
                <c:pt idx="0">
                  <c:v>1.8618546954393807E-2</c:v>
                </c:pt>
                <c:pt idx="1">
                  <c:v>1.6595663718208153E-2</c:v>
                </c:pt>
                <c:pt idx="2">
                  <c:v>1.5294563527953057E-2</c:v>
                </c:pt>
                <c:pt idx="3">
                  <c:v>1.5538885500765796E-2</c:v>
                </c:pt>
                <c:pt idx="4">
                  <c:v>1.6793636738426241E-2</c:v>
                </c:pt>
                <c:pt idx="5">
                  <c:v>1.5033893092271747E-2</c:v>
                </c:pt>
                <c:pt idx="6">
                  <c:v>1.4479991956265939E-2</c:v>
                </c:pt>
                <c:pt idx="7">
                  <c:v>1.5366899447556079E-2</c:v>
                </c:pt>
                <c:pt idx="8">
                  <c:v>1.5707948877985694E-2</c:v>
                </c:pt>
                <c:pt idx="9">
                  <c:v>1.6086474791698589E-2</c:v>
                </c:pt>
                <c:pt idx="10">
                  <c:v>1.3268409735831264E-2</c:v>
                </c:pt>
                <c:pt idx="11">
                  <c:v>1.2250380414438787E-2</c:v>
                </c:pt>
                <c:pt idx="12">
                  <c:v>1.5476209282889815E-2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76272"/>
        <c:axId val="1443976664"/>
      </c:lineChart>
      <c:catAx>
        <c:axId val="14439762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43976664"/>
        <c:crosses val="autoZero"/>
        <c:auto val="0"/>
        <c:lblAlgn val="ctr"/>
        <c:lblOffset val="100"/>
        <c:noMultiLvlLbl val="0"/>
      </c:catAx>
      <c:valAx>
        <c:axId val="1443976664"/>
        <c:scaling>
          <c:orientation val="minMax"/>
          <c:min val="5.0000000000000114E-3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4439762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Promotions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CAR'!$AL$20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CAR'!$AL$21:$AL$33</c:f>
              <c:numCache>
                <c:formatCode>0.00%</c:formatCode>
                <c:ptCount val="13"/>
                <c:pt idx="0">
                  <c:v>8.8999999999999999E-3</c:v>
                </c:pt>
                <c:pt idx="1">
                  <c:v>6.8999999999999999E-3</c:v>
                </c:pt>
                <c:pt idx="2">
                  <c:v>5.8999999999999999E-3</c:v>
                </c:pt>
                <c:pt idx="3">
                  <c:v>4.7999999999999996E-3</c:v>
                </c:pt>
                <c:pt idx="4">
                  <c:v>2.2000000000000001E-3</c:v>
                </c:pt>
                <c:pt idx="5">
                  <c:v>2.7000000000000001E-3</c:v>
                </c:pt>
                <c:pt idx="6">
                  <c:v>4.3E-3</c:v>
                </c:pt>
                <c:pt idx="7">
                  <c:v>4.7000000000000002E-3</c:v>
                </c:pt>
                <c:pt idx="8">
                  <c:v>5.4000000000000003E-3</c:v>
                </c:pt>
                <c:pt idx="9">
                  <c:v>1.0500000000000001E-2</c:v>
                </c:pt>
                <c:pt idx="10">
                  <c:v>1.8E-3</c:v>
                </c:pt>
                <c:pt idx="11">
                  <c:v>2.8E-3</c:v>
                </c:pt>
                <c:pt idx="12">
                  <c:v>1.8E-3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'Donnée CAR'!$AM$20</c:f>
              <c:strCache>
                <c:ptCount val="1"/>
                <c:pt idx="0">
                  <c:v>JV 17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C0000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CAR'!$U$21:$U$33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CAR'!$AM$21:$AM$33</c:f>
              <c:numCache>
                <c:formatCode>0.00%</c:formatCode>
                <c:ptCount val="13"/>
                <c:pt idx="0">
                  <c:v>8.0000000000000002E-3</c:v>
                </c:pt>
                <c:pt idx="1">
                  <c:v>1.44E-2</c:v>
                </c:pt>
                <c:pt idx="2">
                  <c:v>1.49E-2</c:v>
                </c:pt>
                <c:pt idx="3">
                  <c:v>6.0000000000000001E-3</c:v>
                </c:pt>
                <c:pt idx="4">
                  <c:v>6.4999999999999997E-3</c:v>
                </c:pt>
                <c:pt idx="5">
                  <c:v>3.5999999999999999E-3</c:v>
                </c:pt>
                <c:pt idx="6">
                  <c:v>3.5000000000000001E-3</c:v>
                </c:pt>
                <c:pt idx="7">
                  <c:v>3.7000000000000002E-3</c:v>
                </c:pt>
                <c:pt idx="8">
                  <c:v>9.1999999999999998E-3</c:v>
                </c:pt>
                <c:pt idx="9">
                  <c:v>3.8999999999999998E-3</c:v>
                </c:pt>
                <c:pt idx="10">
                  <c:v>3.8999999999999998E-3</c:v>
                </c:pt>
                <c:pt idx="11">
                  <c:v>4.1000000000000003E-3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77448"/>
        <c:axId val="1443977840"/>
      </c:lineChart>
      <c:catAx>
        <c:axId val="14439774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43977840"/>
        <c:crosses val="autoZero"/>
        <c:auto val="0"/>
        <c:lblAlgn val="ctr"/>
        <c:lblOffset val="100"/>
        <c:noMultiLvlLbl val="0"/>
      </c:catAx>
      <c:valAx>
        <c:axId val="1443977840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4439774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22" l="0.70000000000000062" r="0.70000000000000062" t="0.75000000000000322" header="0.30000000000000032" footer="0.30000000000000032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</a:t>
            </a:r>
            <a:r>
              <a:rPr lang="en-US" baseline="0"/>
              <a:t> restaurant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record'!$B$2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record'!$B$3:$B$15</c:f>
              <c:numCache>
                <c:formatCode>#\ ##0\ "€"</c:formatCode>
                <c:ptCount val="13"/>
                <c:pt idx="0">
                  <c:v>1782</c:v>
                </c:pt>
                <c:pt idx="1">
                  <c:v>1636</c:v>
                </c:pt>
                <c:pt idx="2">
                  <c:v>1710</c:v>
                </c:pt>
                <c:pt idx="3">
                  <c:v>1641</c:v>
                </c:pt>
                <c:pt idx="4">
                  <c:v>1699</c:v>
                </c:pt>
                <c:pt idx="5">
                  <c:v>2030</c:v>
                </c:pt>
                <c:pt idx="6">
                  <c:v>1672</c:v>
                </c:pt>
                <c:pt idx="7">
                  <c:v>1762</c:v>
                </c:pt>
                <c:pt idx="8">
                  <c:v>1341</c:v>
                </c:pt>
                <c:pt idx="9">
                  <c:v>1704</c:v>
                </c:pt>
                <c:pt idx="10">
                  <c:v>1835</c:v>
                </c:pt>
                <c:pt idx="11">
                  <c:v>1815</c:v>
                </c:pt>
                <c:pt idx="12">
                  <c:v>1586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78624"/>
        <c:axId val="1443979016"/>
      </c:lineChart>
      <c:dateAx>
        <c:axId val="14439786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43979016"/>
        <c:crosses val="autoZero"/>
        <c:auto val="1"/>
        <c:lblOffset val="100"/>
        <c:baseTimeUnit val="months"/>
      </c:dateAx>
      <c:valAx>
        <c:axId val="1443979016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4439786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record'!$B$18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record'!$A$19:$A$31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record'!$B$19:$B$31</c:f>
              <c:numCache>
                <c:formatCode>#\ ##0\ "€"</c:formatCode>
                <c:ptCount val="13"/>
                <c:pt idx="0">
                  <c:v>302</c:v>
                </c:pt>
                <c:pt idx="1">
                  <c:v>328</c:v>
                </c:pt>
                <c:pt idx="2">
                  <c:v>386</c:v>
                </c:pt>
                <c:pt idx="3">
                  <c:v>288</c:v>
                </c:pt>
                <c:pt idx="4">
                  <c:v>338</c:v>
                </c:pt>
                <c:pt idx="5">
                  <c:v>354</c:v>
                </c:pt>
                <c:pt idx="6">
                  <c:v>339</c:v>
                </c:pt>
                <c:pt idx="7">
                  <c:v>321</c:v>
                </c:pt>
                <c:pt idx="8">
                  <c:v>312</c:v>
                </c:pt>
                <c:pt idx="9">
                  <c:v>271</c:v>
                </c:pt>
                <c:pt idx="10">
                  <c:v>385</c:v>
                </c:pt>
                <c:pt idx="11">
                  <c:v>354</c:v>
                </c:pt>
                <c:pt idx="12">
                  <c:v>345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79800"/>
        <c:axId val="1443980192"/>
      </c:lineChart>
      <c:dateAx>
        <c:axId val="14439798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43980192"/>
        <c:crosses val="autoZero"/>
        <c:auto val="1"/>
        <c:lblOffset val="100"/>
        <c:baseTimeUnit val="months"/>
      </c:dateAx>
      <c:valAx>
        <c:axId val="1443980192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4439798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voiture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record'!$B$34</c:f>
              <c:strCache>
                <c:ptCount val="1"/>
                <c:pt idx="0">
                  <c:v>CB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record'!$B$35:$B$47</c:f>
              <c:numCache>
                <c:formatCode>0</c:formatCode>
                <c:ptCount val="13"/>
                <c:pt idx="0">
                  <c:v>35</c:v>
                </c:pt>
                <c:pt idx="1">
                  <c:v>45</c:v>
                </c:pt>
                <c:pt idx="2">
                  <c:v>44</c:v>
                </c:pt>
                <c:pt idx="3">
                  <c:v>45</c:v>
                </c:pt>
                <c:pt idx="4">
                  <c:v>35</c:v>
                </c:pt>
                <c:pt idx="5">
                  <c:v>41</c:v>
                </c:pt>
                <c:pt idx="6">
                  <c:v>41</c:v>
                </c:pt>
                <c:pt idx="7">
                  <c:v>39</c:v>
                </c:pt>
                <c:pt idx="8">
                  <c:v>31</c:v>
                </c:pt>
                <c:pt idx="9">
                  <c:v>39</c:v>
                </c:pt>
                <c:pt idx="10">
                  <c:v>40</c:v>
                </c:pt>
                <c:pt idx="11">
                  <c:v>47</c:v>
                </c:pt>
                <c:pt idx="12">
                  <c:v>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80976"/>
        <c:axId val="1443981368"/>
      </c:lineChart>
      <c:dateAx>
        <c:axId val="14439809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43981368"/>
        <c:crosses val="autoZero"/>
        <c:auto val="1"/>
        <c:lblOffset val="100"/>
        <c:baseTimeUnit val="months"/>
      </c:dateAx>
      <c:valAx>
        <c:axId val="144398136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443980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layout>
        <c:manualLayout>
          <c:xMode val="edge"/>
          <c:yMode val="edge"/>
          <c:x val="0.48187972481992253"/>
          <c:y val="4.0000000000000022E-2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record'!$C$2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record'!$C$3:$C$15</c:f>
              <c:numCache>
                <c:formatCode>#\ ##0\ "€"</c:formatCode>
                <c:ptCount val="13"/>
                <c:pt idx="0">
                  <c:v>2543</c:v>
                </c:pt>
                <c:pt idx="1">
                  <c:v>2517</c:v>
                </c:pt>
                <c:pt idx="2">
                  <c:v>2318</c:v>
                </c:pt>
                <c:pt idx="3">
                  <c:v>2666</c:v>
                </c:pt>
                <c:pt idx="4">
                  <c:v>2285</c:v>
                </c:pt>
                <c:pt idx="5">
                  <c:v>2055</c:v>
                </c:pt>
                <c:pt idx="6">
                  <c:v>2248</c:v>
                </c:pt>
                <c:pt idx="7">
                  <c:v>1783</c:v>
                </c:pt>
                <c:pt idx="8">
                  <c:v>1982</c:v>
                </c:pt>
                <c:pt idx="9">
                  <c:v>2554</c:v>
                </c:pt>
                <c:pt idx="10">
                  <c:v>2300</c:v>
                </c:pt>
                <c:pt idx="11">
                  <c:v>2239</c:v>
                </c:pt>
                <c:pt idx="12">
                  <c:v>2449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82152"/>
        <c:axId val="1443982544"/>
      </c:lineChart>
      <c:dateAx>
        <c:axId val="14439821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43982544"/>
        <c:crosses val="autoZero"/>
        <c:auto val="1"/>
        <c:lblOffset val="100"/>
        <c:baseTimeUnit val="months"/>
      </c:dateAx>
      <c:valAx>
        <c:axId val="1443982544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4439821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record'!$C$18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record'!$A$19:$A$31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record'!$C$19:$C$31</c:f>
              <c:numCache>
                <c:formatCode>#\ ##0\ "€"</c:formatCode>
                <c:ptCount val="13"/>
                <c:pt idx="0">
                  <c:v>830</c:v>
                </c:pt>
                <c:pt idx="1">
                  <c:v>789</c:v>
                </c:pt>
                <c:pt idx="2">
                  <c:v>745</c:v>
                </c:pt>
                <c:pt idx="3">
                  <c:v>773</c:v>
                </c:pt>
                <c:pt idx="4">
                  <c:v>743</c:v>
                </c:pt>
                <c:pt idx="5">
                  <c:v>712</c:v>
                </c:pt>
                <c:pt idx="6">
                  <c:v>734</c:v>
                </c:pt>
                <c:pt idx="7">
                  <c:v>711</c:v>
                </c:pt>
                <c:pt idx="8">
                  <c:v>582</c:v>
                </c:pt>
                <c:pt idx="9">
                  <c:v>772</c:v>
                </c:pt>
                <c:pt idx="10">
                  <c:v>771</c:v>
                </c:pt>
                <c:pt idx="11">
                  <c:v>743</c:v>
                </c:pt>
                <c:pt idx="12">
                  <c:v>792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83328"/>
        <c:axId val="1443983720"/>
      </c:lineChart>
      <c:dateAx>
        <c:axId val="144398332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43983720"/>
        <c:crosses val="autoZero"/>
        <c:auto val="1"/>
        <c:lblOffset val="100"/>
        <c:baseTimeUnit val="months"/>
      </c:dateAx>
      <c:valAx>
        <c:axId val="1443983720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443983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voiture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record'!$C$34</c:f>
              <c:strCache>
                <c:ptCount val="1"/>
                <c:pt idx="0">
                  <c:v>CBI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record'!$C$35:$C$47</c:f>
              <c:numCache>
                <c:formatCode>0</c:formatCode>
                <c:ptCount val="13"/>
                <c:pt idx="0">
                  <c:v>64</c:v>
                </c:pt>
                <c:pt idx="1">
                  <c:v>56</c:v>
                </c:pt>
                <c:pt idx="2">
                  <c:v>53</c:v>
                </c:pt>
                <c:pt idx="3">
                  <c:v>55</c:v>
                </c:pt>
                <c:pt idx="4">
                  <c:v>49</c:v>
                </c:pt>
                <c:pt idx="5">
                  <c:v>58</c:v>
                </c:pt>
                <c:pt idx="6">
                  <c:v>54</c:v>
                </c:pt>
                <c:pt idx="7">
                  <c:v>47</c:v>
                </c:pt>
                <c:pt idx="8">
                  <c:v>41</c:v>
                </c:pt>
                <c:pt idx="9">
                  <c:v>54</c:v>
                </c:pt>
                <c:pt idx="10">
                  <c:v>50</c:v>
                </c:pt>
                <c:pt idx="11">
                  <c:v>55</c:v>
                </c:pt>
                <c:pt idx="12">
                  <c:v>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84504"/>
        <c:axId val="1443984896"/>
      </c:lineChart>
      <c:dateAx>
        <c:axId val="144398450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43984896"/>
        <c:crosses val="autoZero"/>
        <c:auto val="1"/>
        <c:lblOffset val="100"/>
        <c:baseTimeUnit val="months"/>
      </c:dateAx>
      <c:valAx>
        <c:axId val="14439848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443984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record'!$D$2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record'!$D$3:$D$15</c:f>
              <c:numCache>
                <c:formatCode>#\ ##0\ "€"</c:formatCode>
                <c:ptCount val="13"/>
                <c:pt idx="0">
                  <c:v>3316</c:v>
                </c:pt>
                <c:pt idx="1">
                  <c:v>3016</c:v>
                </c:pt>
                <c:pt idx="2">
                  <c:v>2726</c:v>
                </c:pt>
                <c:pt idx="3">
                  <c:v>2602</c:v>
                </c:pt>
                <c:pt idx="4">
                  <c:v>2548</c:v>
                </c:pt>
                <c:pt idx="5">
                  <c:v>2302</c:v>
                </c:pt>
                <c:pt idx="6">
                  <c:v>2276</c:v>
                </c:pt>
                <c:pt idx="7">
                  <c:v>2090</c:v>
                </c:pt>
                <c:pt idx="8">
                  <c:v>1888</c:v>
                </c:pt>
                <c:pt idx="9">
                  <c:v>2485</c:v>
                </c:pt>
                <c:pt idx="10">
                  <c:v>2603</c:v>
                </c:pt>
                <c:pt idx="11">
                  <c:v>2845</c:v>
                </c:pt>
                <c:pt idx="12">
                  <c:v>2909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85680"/>
        <c:axId val="1443986072"/>
      </c:lineChart>
      <c:dateAx>
        <c:axId val="144398568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43986072"/>
        <c:crosses val="autoZero"/>
        <c:auto val="1"/>
        <c:lblOffset val="100"/>
        <c:baseTimeUnit val="months"/>
      </c:dateAx>
      <c:valAx>
        <c:axId val="1443986072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4439856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record'!$D$18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record'!$A$19:$A$31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record'!$D$19:$D$31</c:f>
              <c:numCache>
                <c:formatCode>#\ ##0\ "€"</c:formatCode>
                <c:ptCount val="13"/>
                <c:pt idx="0">
                  <c:v>905</c:v>
                </c:pt>
                <c:pt idx="1">
                  <c:v>878</c:v>
                </c:pt>
                <c:pt idx="2">
                  <c:v>725</c:v>
                </c:pt>
                <c:pt idx="3">
                  <c:v>772</c:v>
                </c:pt>
                <c:pt idx="4">
                  <c:v>762</c:v>
                </c:pt>
                <c:pt idx="5">
                  <c:v>656</c:v>
                </c:pt>
                <c:pt idx="6">
                  <c:v>717</c:v>
                </c:pt>
                <c:pt idx="7">
                  <c:v>722</c:v>
                </c:pt>
                <c:pt idx="8">
                  <c:v>677</c:v>
                </c:pt>
                <c:pt idx="9">
                  <c:v>864</c:v>
                </c:pt>
                <c:pt idx="10">
                  <c:v>816</c:v>
                </c:pt>
                <c:pt idx="11">
                  <c:v>886</c:v>
                </c:pt>
                <c:pt idx="12">
                  <c:v>793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86856"/>
        <c:axId val="1443987248"/>
      </c:lineChart>
      <c:dateAx>
        <c:axId val="144398685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43987248"/>
        <c:crosses val="autoZero"/>
        <c:auto val="1"/>
        <c:lblOffset val="100"/>
        <c:baseTimeUnit val="months"/>
      </c:dateAx>
      <c:valAx>
        <c:axId val="1443987248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4439868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fr-FR"/>
              <a:t>Record voiture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record'!$D$34</c:f>
              <c:strCache>
                <c:ptCount val="1"/>
                <c:pt idx="0">
                  <c:v>R2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record'!$D$35:$D$47</c:f>
              <c:numCache>
                <c:formatCode>0</c:formatCode>
                <c:ptCount val="13"/>
                <c:pt idx="0">
                  <c:v>62</c:v>
                </c:pt>
                <c:pt idx="1">
                  <c:v>61</c:v>
                </c:pt>
                <c:pt idx="2">
                  <c:v>52</c:v>
                </c:pt>
                <c:pt idx="3">
                  <c:v>50</c:v>
                </c:pt>
                <c:pt idx="4">
                  <c:v>50</c:v>
                </c:pt>
                <c:pt idx="5">
                  <c:v>51</c:v>
                </c:pt>
                <c:pt idx="6">
                  <c:v>49</c:v>
                </c:pt>
                <c:pt idx="7">
                  <c:v>52</c:v>
                </c:pt>
                <c:pt idx="8">
                  <c:v>46</c:v>
                </c:pt>
                <c:pt idx="9">
                  <c:v>50</c:v>
                </c:pt>
                <c:pt idx="10">
                  <c:v>54</c:v>
                </c:pt>
                <c:pt idx="11">
                  <c:v>52</c:v>
                </c:pt>
                <c:pt idx="12">
                  <c:v>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88032"/>
        <c:axId val="1443988424"/>
      </c:lineChart>
      <c:dateAx>
        <c:axId val="144398803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43988424"/>
        <c:crosses val="autoZero"/>
        <c:auto val="1"/>
        <c:lblOffset val="100"/>
        <c:baseTimeUnit val="months"/>
      </c:dateAx>
      <c:valAx>
        <c:axId val="144398842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4439880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record'!$E$2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record'!$E$3:$E$15</c:f>
              <c:numCache>
                <c:formatCode>#\ ##0\ "€"</c:formatCode>
                <c:ptCount val="13"/>
                <c:pt idx="0">
                  <c:v>3027</c:v>
                </c:pt>
                <c:pt idx="1">
                  <c:v>2946</c:v>
                </c:pt>
                <c:pt idx="2">
                  <c:v>2837</c:v>
                </c:pt>
                <c:pt idx="3">
                  <c:v>2710</c:v>
                </c:pt>
                <c:pt idx="4">
                  <c:v>2710</c:v>
                </c:pt>
                <c:pt idx="5">
                  <c:v>2776</c:v>
                </c:pt>
                <c:pt idx="6">
                  <c:v>2973</c:v>
                </c:pt>
                <c:pt idx="7">
                  <c:v>2329</c:v>
                </c:pt>
                <c:pt idx="8">
                  <c:v>1971</c:v>
                </c:pt>
                <c:pt idx="9">
                  <c:v>2469</c:v>
                </c:pt>
                <c:pt idx="10">
                  <c:v>2732</c:v>
                </c:pt>
                <c:pt idx="11">
                  <c:v>2654</c:v>
                </c:pt>
                <c:pt idx="12">
                  <c:v>2956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3989208"/>
        <c:axId val="1443989600"/>
      </c:lineChart>
      <c:dateAx>
        <c:axId val="144398920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443989600"/>
        <c:crosses val="autoZero"/>
        <c:auto val="1"/>
        <c:lblOffset val="100"/>
        <c:baseTimeUnit val="months"/>
      </c:dateAx>
      <c:valAx>
        <c:axId val="1443989600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443989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record'!$E$18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record'!$A$19:$A$31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record'!$E$19:$E$31</c:f>
              <c:numCache>
                <c:formatCode>#\ ##0\ "€"</c:formatCode>
                <c:ptCount val="13"/>
                <c:pt idx="0">
                  <c:v>1204</c:v>
                </c:pt>
                <c:pt idx="1">
                  <c:v>1232</c:v>
                </c:pt>
                <c:pt idx="2">
                  <c:v>1225</c:v>
                </c:pt>
                <c:pt idx="3">
                  <c:v>1242</c:v>
                </c:pt>
                <c:pt idx="4">
                  <c:v>1241</c:v>
                </c:pt>
                <c:pt idx="5">
                  <c:v>1053</c:v>
                </c:pt>
                <c:pt idx="6">
                  <c:v>1293</c:v>
                </c:pt>
                <c:pt idx="7">
                  <c:v>869</c:v>
                </c:pt>
                <c:pt idx="8">
                  <c:v>791</c:v>
                </c:pt>
                <c:pt idx="9">
                  <c:v>1337</c:v>
                </c:pt>
                <c:pt idx="10">
                  <c:v>1114</c:v>
                </c:pt>
                <c:pt idx="11">
                  <c:v>1207</c:v>
                </c:pt>
                <c:pt idx="12">
                  <c:v>1159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07496"/>
        <c:axId val="1660207888"/>
      </c:lineChart>
      <c:dateAx>
        <c:axId val="16602074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07888"/>
        <c:crosses val="autoZero"/>
        <c:auto val="1"/>
        <c:lblOffset val="100"/>
        <c:baseTimeUnit val="months"/>
      </c:dateAx>
      <c:valAx>
        <c:axId val="1660207888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074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voiture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record'!$E$34</c:f>
              <c:strCache>
                <c:ptCount val="1"/>
                <c:pt idx="0">
                  <c:v>GOLF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record'!$E$35:$E$47</c:f>
              <c:numCache>
                <c:formatCode>0</c:formatCode>
                <c:ptCount val="13"/>
                <c:pt idx="0">
                  <c:v>89</c:v>
                </c:pt>
                <c:pt idx="1">
                  <c:v>92</c:v>
                </c:pt>
                <c:pt idx="2">
                  <c:v>82</c:v>
                </c:pt>
                <c:pt idx="3">
                  <c:v>74</c:v>
                </c:pt>
                <c:pt idx="4">
                  <c:v>74</c:v>
                </c:pt>
                <c:pt idx="5">
                  <c:v>68</c:v>
                </c:pt>
                <c:pt idx="6">
                  <c:v>81</c:v>
                </c:pt>
                <c:pt idx="7">
                  <c:v>60</c:v>
                </c:pt>
                <c:pt idx="8">
                  <c:v>53</c:v>
                </c:pt>
                <c:pt idx="9">
                  <c:v>68</c:v>
                </c:pt>
                <c:pt idx="10">
                  <c:v>71</c:v>
                </c:pt>
                <c:pt idx="11">
                  <c:v>72</c:v>
                </c:pt>
                <c:pt idx="12">
                  <c:v>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08672"/>
        <c:axId val="1660209064"/>
      </c:lineChart>
      <c:dateAx>
        <c:axId val="16602086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09064"/>
        <c:crosses val="autoZero"/>
        <c:auto val="1"/>
        <c:lblOffset val="100"/>
        <c:baseTimeUnit val="months"/>
      </c:dateAx>
      <c:valAx>
        <c:axId val="16602090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6602086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record'!$F$2</c:f>
              <c:strCache>
                <c:ptCount val="1"/>
                <c:pt idx="0">
                  <c:v>CLG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record'!$F$3:$F$15</c:f>
              <c:numCache>
                <c:formatCode>#\ ##0\ "€"</c:formatCode>
                <c:ptCount val="13"/>
                <c:pt idx="0">
                  <c:v>1421</c:v>
                </c:pt>
                <c:pt idx="1">
                  <c:v>1290</c:v>
                </c:pt>
                <c:pt idx="2">
                  <c:v>1320</c:v>
                </c:pt>
                <c:pt idx="3">
                  <c:v>1431</c:v>
                </c:pt>
                <c:pt idx="4">
                  <c:v>1320</c:v>
                </c:pt>
                <c:pt idx="5">
                  <c:v>1292</c:v>
                </c:pt>
                <c:pt idx="6">
                  <c:v>1329</c:v>
                </c:pt>
                <c:pt idx="7">
                  <c:v>986</c:v>
                </c:pt>
                <c:pt idx="8">
                  <c:v>1008</c:v>
                </c:pt>
                <c:pt idx="9">
                  <c:v>1337</c:v>
                </c:pt>
                <c:pt idx="10">
                  <c:v>1148</c:v>
                </c:pt>
                <c:pt idx="11">
                  <c:v>1322</c:v>
                </c:pt>
                <c:pt idx="12">
                  <c:v>1314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09848"/>
        <c:axId val="1660210240"/>
      </c:lineChart>
      <c:dateAx>
        <c:axId val="16602098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10240"/>
        <c:crosses val="autoZero"/>
        <c:auto val="1"/>
        <c:lblOffset val="100"/>
        <c:baseTimeUnit val="months"/>
      </c:dateAx>
      <c:valAx>
        <c:axId val="1660210240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098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record'!$G$2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record'!$G$3:$G$15</c:f>
              <c:numCache>
                <c:formatCode>#\ ##0\ "€"</c:formatCode>
                <c:ptCount val="13"/>
                <c:pt idx="0">
                  <c:v>2211</c:v>
                </c:pt>
                <c:pt idx="1">
                  <c:v>2267</c:v>
                </c:pt>
                <c:pt idx="2">
                  <c:v>2270</c:v>
                </c:pt>
                <c:pt idx="3">
                  <c:v>2377</c:v>
                </c:pt>
                <c:pt idx="4">
                  <c:v>2251</c:v>
                </c:pt>
                <c:pt idx="5">
                  <c:v>2240</c:v>
                </c:pt>
                <c:pt idx="6">
                  <c:v>2361</c:v>
                </c:pt>
                <c:pt idx="7">
                  <c:v>1599</c:v>
                </c:pt>
                <c:pt idx="8">
                  <c:v>1735</c:v>
                </c:pt>
                <c:pt idx="9">
                  <c:v>2534</c:v>
                </c:pt>
                <c:pt idx="10">
                  <c:v>2228</c:v>
                </c:pt>
                <c:pt idx="11">
                  <c:v>2312</c:v>
                </c:pt>
                <c:pt idx="12">
                  <c:v>2458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11024"/>
        <c:axId val="1660211416"/>
      </c:lineChart>
      <c:dateAx>
        <c:axId val="166021102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11416"/>
        <c:crosses val="autoZero"/>
        <c:auto val="1"/>
        <c:lblOffset val="100"/>
        <c:baseTimeUnit val="months"/>
      </c:dateAx>
      <c:valAx>
        <c:axId val="1660211416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110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record'!$G$18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record'!$A$19:$A$31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record'!$G$19:$G$31</c:f>
              <c:numCache>
                <c:formatCode>#\ ##0\ "€"</c:formatCode>
                <c:ptCount val="13"/>
                <c:pt idx="0">
                  <c:v>981</c:v>
                </c:pt>
                <c:pt idx="1">
                  <c:v>983</c:v>
                </c:pt>
                <c:pt idx="2">
                  <c:v>990</c:v>
                </c:pt>
                <c:pt idx="3">
                  <c:v>948</c:v>
                </c:pt>
                <c:pt idx="4">
                  <c:v>973</c:v>
                </c:pt>
                <c:pt idx="5">
                  <c:v>963</c:v>
                </c:pt>
                <c:pt idx="6">
                  <c:v>946</c:v>
                </c:pt>
                <c:pt idx="7">
                  <c:v>779</c:v>
                </c:pt>
                <c:pt idx="8">
                  <c:v>777</c:v>
                </c:pt>
                <c:pt idx="9">
                  <c:v>993</c:v>
                </c:pt>
                <c:pt idx="10">
                  <c:v>1177</c:v>
                </c:pt>
                <c:pt idx="11">
                  <c:v>1117</c:v>
                </c:pt>
                <c:pt idx="12">
                  <c:v>1156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12200"/>
        <c:axId val="1660212592"/>
      </c:lineChart>
      <c:dateAx>
        <c:axId val="166021220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12592"/>
        <c:crosses val="autoZero"/>
        <c:auto val="1"/>
        <c:lblOffset val="100"/>
        <c:baseTimeUnit val="months"/>
      </c:dateAx>
      <c:valAx>
        <c:axId val="1660212592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12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voiture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record'!$G$34</c:f>
              <c:strCache>
                <c:ptCount val="1"/>
                <c:pt idx="0">
                  <c:v>CDY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record'!$G$35:$G$47</c:f>
              <c:numCache>
                <c:formatCode>0</c:formatCode>
                <c:ptCount val="13"/>
                <c:pt idx="0">
                  <c:v>69</c:v>
                </c:pt>
                <c:pt idx="1">
                  <c:v>77</c:v>
                </c:pt>
                <c:pt idx="2">
                  <c:v>69</c:v>
                </c:pt>
                <c:pt idx="3">
                  <c:v>65</c:v>
                </c:pt>
                <c:pt idx="4">
                  <c:v>69</c:v>
                </c:pt>
                <c:pt idx="5">
                  <c:v>68</c:v>
                </c:pt>
                <c:pt idx="6">
                  <c:v>68</c:v>
                </c:pt>
                <c:pt idx="7">
                  <c:v>60</c:v>
                </c:pt>
                <c:pt idx="8">
                  <c:v>49</c:v>
                </c:pt>
                <c:pt idx="9">
                  <c:v>63</c:v>
                </c:pt>
                <c:pt idx="10">
                  <c:v>73</c:v>
                </c:pt>
                <c:pt idx="11">
                  <c:v>80</c:v>
                </c:pt>
                <c:pt idx="12">
                  <c:v>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13376"/>
        <c:axId val="1660213768"/>
      </c:lineChart>
      <c:dateAx>
        <c:axId val="166021337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13768"/>
        <c:crosses val="autoZero"/>
        <c:auto val="1"/>
        <c:lblOffset val="100"/>
        <c:baseTimeUnit val="months"/>
      </c:dateAx>
      <c:valAx>
        <c:axId val="166021376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6602133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record'!$H$2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record'!$H$3:$H$15</c:f>
              <c:numCache>
                <c:formatCode>#\ ##0\ "€"</c:formatCode>
                <c:ptCount val="13"/>
                <c:pt idx="0">
                  <c:v>1734</c:v>
                </c:pt>
                <c:pt idx="1">
                  <c:v>1799</c:v>
                </c:pt>
                <c:pt idx="2">
                  <c:v>1895</c:v>
                </c:pt>
                <c:pt idx="3">
                  <c:v>1739</c:v>
                </c:pt>
                <c:pt idx="4">
                  <c:v>1823</c:v>
                </c:pt>
                <c:pt idx="5">
                  <c:v>1890</c:v>
                </c:pt>
                <c:pt idx="6">
                  <c:v>1943</c:v>
                </c:pt>
                <c:pt idx="7">
                  <c:v>1276</c:v>
                </c:pt>
                <c:pt idx="8">
                  <c:v>1495</c:v>
                </c:pt>
                <c:pt idx="9">
                  <c:v>1693</c:v>
                </c:pt>
                <c:pt idx="10">
                  <c:v>1782</c:v>
                </c:pt>
                <c:pt idx="11">
                  <c:v>1578</c:v>
                </c:pt>
                <c:pt idx="12">
                  <c:v>1891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14552"/>
        <c:axId val="1660214944"/>
      </c:lineChart>
      <c:dateAx>
        <c:axId val="166021455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14944"/>
        <c:crosses val="autoZero"/>
        <c:auto val="1"/>
        <c:lblOffset val="100"/>
        <c:baseTimeUnit val="months"/>
      </c:dateAx>
      <c:valAx>
        <c:axId val="1660214944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14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record'!$H$18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record'!$A$19:$A$31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record'!$H$19:$H$31</c:f>
              <c:numCache>
                <c:formatCode>#\ ##0\ "€"</c:formatCode>
                <c:ptCount val="13"/>
                <c:pt idx="0">
                  <c:v>900</c:v>
                </c:pt>
                <c:pt idx="1">
                  <c:v>1018</c:v>
                </c:pt>
                <c:pt idx="2">
                  <c:v>892</c:v>
                </c:pt>
                <c:pt idx="3">
                  <c:v>818</c:v>
                </c:pt>
                <c:pt idx="4">
                  <c:v>804</c:v>
                </c:pt>
                <c:pt idx="5">
                  <c:v>820</c:v>
                </c:pt>
                <c:pt idx="6">
                  <c:v>1006</c:v>
                </c:pt>
                <c:pt idx="7">
                  <c:v>714</c:v>
                </c:pt>
                <c:pt idx="8">
                  <c:v>625</c:v>
                </c:pt>
                <c:pt idx="9">
                  <c:v>856</c:v>
                </c:pt>
                <c:pt idx="10">
                  <c:v>887</c:v>
                </c:pt>
                <c:pt idx="11">
                  <c:v>841</c:v>
                </c:pt>
                <c:pt idx="12">
                  <c:v>811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15728"/>
        <c:axId val="1660216120"/>
      </c:lineChart>
      <c:dateAx>
        <c:axId val="166021572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16120"/>
        <c:crosses val="autoZero"/>
        <c:auto val="1"/>
        <c:lblOffset val="100"/>
        <c:baseTimeUnit val="months"/>
      </c:dateAx>
      <c:valAx>
        <c:axId val="1660216120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15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voiture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record'!$H$34</c:f>
              <c:strCache>
                <c:ptCount val="1"/>
                <c:pt idx="0">
                  <c:v>CCSB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record'!$H$35:$H$47</c:f>
              <c:numCache>
                <c:formatCode>0</c:formatCode>
                <c:ptCount val="13"/>
                <c:pt idx="0">
                  <c:v>62</c:v>
                </c:pt>
                <c:pt idx="1">
                  <c:v>61</c:v>
                </c:pt>
                <c:pt idx="2">
                  <c:v>61</c:v>
                </c:pt>
                <c:pt idx="3">
                  <c:v>56</c:v>
                </c:pt>
                <c:pt idx="4">
                  <c:v>56</c:v>
                </c:pt>
                <c:pt idx="5">
                  <c:v>53</c:v>
                </c:pt>
                <c:pt idx="6">
                  <c:v>58</c:v>
                </c:pt>
                <c:pt idx="7">
                  <c:v>57</c:v>
                </c:pt>
                <c:pt idx="8">
                  <c:v>41</c:v>
                </c:pt>
                <c:pt idx="9">
                  <c:v>45</c:v>
                </c:pt>
                <c:pt idx="10">
                  <c:v>50</c:v>
                </c:pt>
                <c:pt idx="11">
                  <c:v>47</c:v>
                </c:pt>
                <c:pt idx="12">
                  <c:v>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16904"/>
        <c:axId val="1660217296"/>
      </c:lineChart>
      <c:dateAx>
        <c:axId val="166021690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17296"/>
        <c:crosses val="autoZero"/>
        <c:auto val="1"/>
        <c:lblOffset val="100"/>
        <c:baseTimeUnit val="months"/>
      </c:dateAx>
      <c:valAx>
        <c:axId val="16602172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660216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record'!$I$2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record'!$I$3:$I$15</c:f>
              <c:numCache>
                <c:formatCode>#\ ##0\ "€"</c:formatCode>
                <c:ptCount val="13"/>
                <c:pt idx="0">
                  <c:v>781</c:v>
                </c:pt>
                <c:pt idx="1">
                  <c:v>584</c:v>
                </c:pt>
                <c:pt idx="2">
                  <c:v>728</c:v>
                </c:pt>
                <c:pt idx="3">
                  <c:v>724</c:v>
                </c:pt>
                <c:pt idx="4">
                  <c:v>839</c:v>
                </c:pt>
                <c:pt idx="5">
                  <c:v>855</c:v>
                </c:pt>
                <c:pt idx="6">
                  <c:v>818</c:v>
                </c:pt>
                <c:pt idx="7">
                  <c:v>796</c:v>
                </c:pt>
                <c:pt idx="8">
                  <c:v>618</c:v>
                </c:pt>
                <c:pt idx="9">
                  <c:v>819</c:v>
                </c:pt>
                <c:pt idx="10">
                  <c:v>832</c:v>
                </c:pt>
                <c:pt idx="11">
                  <c:v>757</c:v>
                </c:pt>
                <c:pt idx="12">
                  <c:v>883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18472"/>
        <c:axId val="1660218864"/>
      </c:lineChart>
      <c:dateAx>
        <c:axId val="16602184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18864"/>
        <c:crosses val="autoZero"/>
        <c:auto val="1"/>
        <c:lblOffset val="100"/>
        <c:baseTimeUnit val="months"/>
      </c:dateAx>
      <c:valAx>
        <c:axId val="1660218864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18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record'!$I$18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record'!$A$19:$A$31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record'!$I$19:$I$31</c:f>
              <c:numCache>
                <c:formatCode>#\ ##0\ "€"</c:formatCode>
                <c:ptCount val="13"/>
                <c:pt idx="0">
                  <c:v>272</c:v>
                </c:pt>
                <c:pt idx="1">
                  <c:v>300</c:v>
                </c:pt>
                <c:pt idx="2">
                  <c:v>330</c:v>
                </c:pt>
                <c:pt idx="3">
                  <c:v>276</c:v>
                </c:pt>
                <c:pt idx="4">
                  <c:v>334</c:v>
                </c:pt>
                <c:pt idx="5">
                  <c:v>407</c:v>
                </c:pt>
                <c:pt idx="6">
                  <c:v>307</c:v>
                </c:pt>
                <c:pt idx="7">
                  <c:v>328</c:v>
                </c:pt>
                <c:pt idx="8">
                  <c:v>348</c:v>
                </c:pt>
                <c:pt idx="9">
                  <c:v>318</c:v>
                </c:pt>
                <c:pt idx="10">
                  <c:v>346</c:v>
                </c:pt>
                <c:pt idx="11">
                  <c:v>368</c:v>
                </c:pt>
                <c:pt idx="12">
                  <c:v>348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19256"/>
        <c:axId val="1660219648"/>
      </c:lineChart>
      <c:dateAx>
        <c:axId val="166021925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19648"/>
        <c:crosses val="autoZero"/>
        <c:auto val="1"/>
        <c:lblOffset val="100"/>
        <c:baseTimeUnit val="months"/>
      </c:dateAx>
      <c:valAx>
        <c:axId val="1660219648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192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voiture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record'!$I$34</c:f>
              <c:strCache>
                <c:ptCount val="1"/>
                <c:pt idx="0">
                  <c:v>CSM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record'!$I$35:$I$47</c:f>
              <c:numCache>
                <c:formatCode>0</c:formatCode>
                <c:ptCount val="13"/>
                <c:pt idx="0">
                  <c:v>22</c:v>
                </c:pt>
                <c:pt idx="1">
                  <c:v>20</c:v>
                </c:pt>
                <c:pt idx="2">
                  <c:v>19</c:v>
                </c:pt>
                <c:pt idx="3">
                  <c:v>19</c:v>
                </c:pt>
                <c:pt idx="4">
                  <c:v>25</c:v>
                </c:pt>
                <c:pt idx="5">
                  <c:v>25</c:v>
                </c:pt>
                <c:pt idx="6">
                  <c:v>29</c:v>
                </c:pt>
                <c:pt idx="7">
                  <c:v>39</c:v>
                </c:pt>
                <c:pt idx="8">
                  <c:v>25</c:v>
                </c:pt>
                <c:pt idx="9">
                  <c:v>23</c:v>
                </c:pt>
                <c:pt idx="10">
                  <c:v>22</c:v>
                </c:pt>
                <c:pt idx="11">
                  <c:v>18</c:v>
                </c:pt>
                <c:pt idx="12">
                  <c:v>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20432"/>
        <c:axId val="1660220824"/>
      </c:lineChart>
      <c:dateAx>
        <c:axId val="166022043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20824"/>
        <c:crosses val="autoZero"/>
        <c:auto val="1"/>
        <c:lblOffset val="100"/>
        <c:baseTimeUnit val="months"/>
      </c:dateAx>
      <c:valAx>
        <c:axId val="166022082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660220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record'!$J$2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record'!$J$3:$J$15</c:f>
              <c:numCache>
                <c:formatCode>#\ ##0\ "€"</c:formatCode>
                <c:ptCount val="13"/>
                <c:pt idx="0">
                  <c:v>2426</c:v>
                </c:pt>
                <c:pt idx="1">
                  <c:v>2402</c:v>
                </c:pt>
                <c:pt idx="2">
                  <c:v>2282</c:v>
                </c:pt>
                <c:pt idx="3">
                  <c:v>2384</c:v>
                </c:pt>
                <c:pt idx="4">
                  <c:v>2548</c:v>
                </c:pt>
                <c:pt idx="5">
                  <c:v>2449</c:v>
                </c:pt>
                <c:pt idx="6">
                  <c:v>2302</c:v>
                </c:pt>
                <c:pt idx="7">
                  <c:v>2069</c:v>
                </c:pt>
                <c:pt idx="8">
                  <c:v>1792</c:v>
                </c:pt>
                <c:pt idx="9">
                  <c:v>2524</c:v>
                </c:pt>
                <c:pt idx="10">
                  <c:v>2420</c:v>
                </c:pt>
                <c:pt idx="11">
                  <c:v>2363</c:v>
                </c:pt>
                <c:pt idx="12">
                  <c:v>2362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21608"/>
        <c:axId val="1660222000"/>
      </c:lineChart>
      <c:dateAx>
        <c:axId val="166022160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22000"/>
        <c:crosses val="autoZero"/>
        <c:auto val="1"/>
        <c:lblOffset val="100"/>
        <c:baseTimeUnit val="months"/>
      </c:dateAx>
      <c:valAx>
        <c:axId val="1660222000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216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record'!$J$18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record'!$A$19:$A$31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record'!$J$19:$J$31</c:f>
              <c:numCache>
                <c:formatCode>#\ ##0\ "€"</c:formatCode>
                <c:ptCount val="13"/>
                <c:pt idx="0">
                  <c:v>1129</c:v>
                </c:pt>
                <c:pt idx="1">
                  <c:v>1194</c:v>
                </c:pt>
                <c:pt idx="2">
                  <c:v>1035</c:v>
                </c:pt>
                <c:pt idx="3">
                  <c:v>1214</c:v>
                </c:pt>
                <c:pt idx="4">
                  <c:v>1132</c:v>
                </c:pt>
                <c:pt idx="5">
                  <c:v>1079</c:v>
                </c:pt>
                <c:pt idx="6">
                  <c:v>1089</c:v>
                </c:pt>
                <c:pt idx="7">
                  <c:v>909</c:v>
                </c:pt>
                <c:pt idx="8">
                  <c:v>861</c:v>
                </c:pt>
                <c:pt idx="9">
                  <c:v>1241</c:v>
                </c:pt>
                <c:pt idx="10">
                  <c:v>1210</c:v>
                </c:pt>
                <c:pt idx="11">
                  <c:v>1206</c:v>
                </c:pt>
                <c:pt idx="12">
                  <c:v>1218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22784"/>
        <c:axId val="1660223176"/>
      </c:lineChart>
      <c:dateAx>
        <c:axId val="166022278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23176"/>
        <c:crosses val="autoZero"/>
        <c:auto val="1"/>
        <c:lblOffset val="100"/>
        <c:baseTimeUnit val="months"/>
      </c:dateAx>
      <c:valAx>
        <c:axId val="1660223176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227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voiture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record'!$J$34</c:f>
              <c:strCache>
                <c:ptCount val="1"/>
                <c:pt idx="0">
                  <c:v>CCCL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record'!$J$35:$J$47</c:f>
              <c:numCache>
                <c:formatCode>0</c:formatCode>
                <c:ptCount val="13"/>
                <c:pt idx="0">
                  <c:v>71</c:v>
                </c:pt>
                <c:pt idx="1">
                  <c:v>82</c:v>
                </c:pt>
                <c:pt idx="2">
                  <c:v>72</c:v>
                </c:pt>
                <c:pt idx="3">
                  <c:v>71</c:v>
                </c:pt>
                <c:pt idx="4">
                  <c:v>70</c:v>
                </c:pt>
                <c:pt idx="5">
                  <c:v>74</c:v>
                </c:pt>
                <c:pt idx="6">
                  <c:v>63</c:v>
                </c:pt>
                <c:pt idx="7">
                  <c:v>48</c:v>
                </c:pt>
                <c:pt idx="8">
                  <c:v>52</c:v>
                </c:pt>
                <c:pt idx="9">
                  <c:v>62</c:v>
                </c:pt>
                <c:pt idx="10">
                  <c:v>69</c:v>
                </c:pt>
                <c:pt idx="11">
                  <c:v>61</c:v>
                </c:pt>
                <c:pt idx="12">
                  <c:v>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23960"/>
        <c:axId val="1660224352"/>
      </c:lineChart>
      <c:dateAx>
        <c:axId val="166022396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24352"/>
        <c:crosses val="autoZero"/>
        <c:auto val="1"/>
        <c:lblOffset val="100"/>
        <c:baseTimeUnit val="months"/>
      </c:dateAx>
      <c:valAx>
        <c:axId val="166022435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6602239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record'!$K$2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record'!$K$3:$K$15</c:f>
              <c:numCache>
                <c:formatCode>#\ ##0\ "€"</c:formatCode>
                <c:ptCount val="13"/>
                <c:pt idx="0">
                  <c:v>2109</c:v>
                </c:pt>
                <c:pt idx="1">
                  <c:v>2177</c:v>
                </c:pt>
                <c:pt idx="2">
                  <c:v>2190</c:v>
                </c:pt>
                <c:pt idx="3">
                  <c:v>2514</c:v>
                </c:pt>
                <c:pt idx="4">
                  <c:v>2070</c:v>
                </c:pt>
                <c:pt idx="5">
                  <c:v>2101</c:v>
                </c:pt>
                <c:pt idx="6">
                  <c:v>2130</c:v>
                </c:pt>
                <c:pt idx="7">
                  <c:v>1872</c:v>
                </c:pt>
                <c:pt idx="8">
                  <c:v>1855</c:v>
                </c:pt>
                <c:pt idx="9">
                  <c:v>2418</c:v>
                </c:pt>
                <c:pt idx="10">
                  <c:v>2301</c:v>
                </c:pt>
                <c:pt idx="11">
                  <c:v>2291</c:v>
                </c:pt>
                <c:pt idx="12">
                  <c:v>2179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25136"/>
        <c:axId val="1660225528"/>
      </c:lineChart>
      <c:dateAx>
        <c:axId val="166022513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25528"/>
        <c:crosses val="autoZero"/>
        <c:auto val="1"/>
        <c:lblOffset val="100"/>
        <c:baseTimeUnit val="months"/>
      </c:dateAx>
      <c:valAx>
        <c:axId val="1660225528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251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record'!$K$18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record'!$A$19:$A$31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record'!$K$19:$K$31</c:f>
              <c:numCache>
                <c:formatCode>#\ ##0\ "€"</c:formatCode>
                <c:ptCount val="13"/>
                <c:pt idx="0">
                  <c:v>1035</c:v>
                </c:pt>
                <c:pt idx="1">
                  <c:v>1026</c:v>
                </c:pt>
                <c:pt idx="2">
                  <c:v>1097</c:v>
                </c:pt>
                <c:pt idx="3">
                  <c:v>1021</c:v>
                </c:pt>
                <c:pt idx="4">
                  <c:v>1104</c:v>
                </c:pt>
                <c:pt idx="5">
                  <c:v>946</c:v>
                </c:pt>
                <c:pt idx="6">
                  <c:v>959</c:v>
                </c:pt>
                <c:pt idx="7">
                  <c:v>916</c:v>
                </c:pt>
                <c:pt idx="8">
                  <c:v>849</c:v>
                </c:pt>
                <c:pt idx="9">
                  <c:v>1027</c:v>
                </c:pt>
                <c:pt idx="10">
                  <c:v>1023</c:v>
                </c:pt>
                <c:pt idx="11">
                  <c:v>1151</c:v>
                </c:pt>
                <c:pt idx="12">
                  <c:v>934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26312"/>
        <c:axId val="1660226704"/>
      </c:lineChart>
      <c:dateAx>
        <c:axId val="166022631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26704"/>
        <c:crosses val="autoZero"/>
        <c:auto val="1"/>
        <c:lblOffset val="100"/>
        <c:baseTimeUnit val="months"/>
      </c:dateAx>
      <c:valAx>
        <c:axId val="1660226704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2631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voiture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record'!$K$34</c:f>
              <c:strCache>
                <c:ptCount val="1"/>
                <c:pt idx="0">
                  <c:v>CVTF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record'!$K$35:$K$47</c:f>
              <c:numCache>
                <c:formatCode>0</c:formatCode>
                <c:ptCount val="13"/>
                <c:pt idx="0">
                  <c:v>70</c:v>
                </c:pt>
                <c:pt idx="1">
                  <c:v>71</c:v>
                </c:pt>
                <c:pt idx="2">
                  <c:v>70</c:v>
                </c:pt>
                <c:pt idx="3">
                  <c:v>74</c:v>
                </c:pt>
                <c:pt idx="4">
                  <c:v>73</c:v>
                </c:pt>
                <c:pt idx="5">
                  <c:v>70</c:v>
                </c:pt>
                <c:pt idx="6">
                  <c:v>70</c:v>
                </c:pt>
                <c:pt idx="7">
                  <c:v>63</c:v>
                </c:pt>
                <c:pt idx="8">
                  <c:v>59</c:v>
                </c:pt>
                <c:pt idx="9">
                  <c:v>70</c:v>
                </c:pt>
                <c:pt idx="10">
                  <c:v>74</c:v>
                </c:pt>
                <c:pt idx="11">
                  <c:v>68</c:v>
                </c:pt>
                <c:pt idx="12">
                  <c:v>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27488"/>
        <c:axId val="1660227880"/>
      </c:lineChart>
      <c:dateAx>
        <c:axId val="166022748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27880"/>
        <c:crosses val="autoZero"/>
        <c:auto val="1"/>
        <c:lblOffset val="100"/>
        <c:baseTimeUnit val="months"/>
      </c:dateAx>
      <c:valAx>
        <c:axId val="166022788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66022748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record'!$L$2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record'!$L$3:$L$15</c:f>
              <c:numCache>
                <c:formatCode>#\ ##0\ "€"</c:formatCode>
                <c:ptCount val="13"/>
                <c:pt idx="0">
                  <c:v>2018</c:v>
                </c:pt>
                <c:pt idx="1">
                  <c:v>2104</c:v>
                </c:pt>
                <c:pt idx="2">
                  <c:v>2130</c:v>
                </c:pt>
                <c:pt idx="3">
                  <c:v>2012</c:v>
                </c:pt>
                <c:pt idx="4">
                  <c:v>1828</c:v>
                </c:pt>
                <c:pt idx="5">
                  <c:v>2160</c:v>
                </c:pt>
                <c:pt idx="6">
                  <c:v>2061</c:v>
                </c:pt>
                <c:pt idx="7">
                  <c:v>1951</c:v>
                </c:pt>
                <c:pt idx="8">
                  <c:v>1725</c:v>
                </c:pt>
                <c:pt idx="9">
                  <c:v>2254</c:v>
                </c:pt>
                <c:pt idx="10">
                  <c:v>2210</c:v>
                </c:pt>
                <c:pt idx="11">
                  <c:v>2246</c:v>
                </c:pt>
                <c:pt idx="12">
                  <c:v>2289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28664"/>
        <c:axId val="1660229056"/>
      </c:lineChart>
      <c:dateAx>
        <c:axId val="166022866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29056"/>
        <c:crosses val="autoZero"/>
        <c:auto val="1"/>
        <c:lblOffset val="100"/>
        <c:baseTimeUnit val="months"/>
      </c:dateAx>
      <c:valAx>
        <c:axId val="1660229056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286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record'!$L$18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record'!$A$19:$A$31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record'!$L$19:$L$31</c:f>
              <c:numCache>
                <c:formatCode>#\ ##0\ "€"</c:formatCode>
                <c:ptCount val="13"/>
                <c:pt idx="0">
                  <c:v>822</c:v>
                </c:pt>
                <c:pt idx="1">
                  <c:v>842</c:v>
                </c:pt>
                <c:pt idx="2">
                  <c:v>802</c:v>
                </c:pt>
                <c:pt idx="3">
                  <c:v>732</c:v>
                </c:pt>
                <c:pt idx="4">
                  <c:v>736</c:v>
                </c:pt>
                <c:pt idx="5">
                  <c:v>864</c:v>
                </c:pt>
                <c:pt idx="6">
                  <c:v>796</c:v>
                </c:pt>
                <c:pt idx="7">
                  <c:v>668</c:v>
                </c:pt>
                <c:pt idx="8">
                  <c:v>568</c:v>
                </c:pt>
                <c:pt idx="9">
                  <c:v>717</c:v>
                </c:pt>
                <c:pt idx="10">
                  <c:v>770</c:v>
                </c:pt>
                <c:pt idx="11">
                  <c:v>716</c:v>
                </c:pt>
                <c:pt idx="12">
                  <c:v>797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29840"/>
        <c:axId val="1660230232"/>
      </c:lineChart>
      <c:dateAx>
        <c:axId val="166022984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30232"/>
        <c:crosses val="autoZero"/>
        <c:auto val="1"/>
        <c:lblOffset val="100"/>
        <c:baseTimeUnit val="months"/>
      </c:dateAx>
      <c:valAx>
        <c:axId val="1660230232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298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voiture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record'!$L$34</c:f>
              <c:strCache>
                <c:ptCount val="1"/>
                <c:pt idx="0">
                  <c:v>ESEDA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record'!$L$35:$L$47</c:f>
              <c:numCache>
                <c:formatCode>0</c:formatCode>
                <c:ptCount val="13"/>
                <c:pt idx="0">
                  <c:v>61</c:v>
                </c:pt>
                <c:pt idx="1">
                  <c:v>66</c:v>
                </c:pt>
                <c:pt idx="2">
                  <c:v>62</c:v>
                </c:pt>
                <c:pt idx="3">
                  <c:v>61</c:v>
                </c:pt>
                <c:pt idx="4">
                  <c:v>57</c:v>
                </c:pt>
                <c:pt idx="5">
                  <c:v>66</c:v>
                </c:pt>
                <c:pt idx="6">
                  <c:v>62</c:v>
                </c:pt>
                <c:pt idx="7">
                  <c:v>51</c:v>
                </c:pt>
                <c:pt idx="8">
                  <c:v>45</c:v>
                </c:pt>
                <c:pt idx="9">
                  <c:v>54</c:v>
                </c:pt>
                <c:pt idx="10">
                  <c:v>52</c:v>
                </c:pt>
                <c:pt idx="11">
                  <c:v>57</c:v>
                </c:pt>
                <c:pt idx="12">
                  <c:v>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31016"/>
        <c:axId val="1660231408"/>
      </c:lineChart>
      <c:dateAx>
        <c:axId val="166023101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31408"/>
        <c:crosses val="autoZero"/>
        <c:auto val="1"/>
        <c:lblOffset val="100"/>
        <c:baseTimeUnit val="months"/>
      </c:dateAx>
      <c:valAx>
        <c:axId val="166023140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6602310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record'!$M$2</c:f>
              <c:strCache>
                <c:ptCount val="1"/>
                <c:pt idx="0">
                  <c:v>GB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record'!$M$3:$M$15</c:f>
              <c:numCache>
                <c:formatCode>#\ ##0\ "€"</c:formatCode>
                <c:ptCount val="13"/>
                <c:pt idx="0">
                  <c:v>3155</c:v>
                </c:pt>
                <c:pt idx="1">
                  <c:v>2943</c:v>
                </c:pt>
                <c:pt idx="2">
                  <c:v>2641</c:v>
                </c:pt>
                <c:pt idx="3">
                  <c:v>2347</c:v>
                </c:pt>
                <c:pt idx="4">
                  <c:v>2516</c:v>
                </c:pt>
                <c:pt idx="5">
                  <c:v>2536</c:v>
                </c:pt>
                <c:pt idx="6">
                  <c:v>2887</c:v>
                </c:pt>
                <c:pt idx="7">
                  <c:v>2408</c:v>
                </c:pt>
                <c:pt idx="8">
                  <c:v>2514</c:v>
                </c:pt>
                <c:pt idx="9">
                  <c:v>2713</c:v>
                </c:pt>
                <c:pt idx="10">
                  <c:v>2753</c:v>
                </c:pt>
                <c:pt idx="11">
                  <c:v>3095</c:v>
                </c:pt>
                <c:pt idx="12">
                  <c:v>3211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32192"/>
        <c:axId val="1660232584"/>
      </c:lineChart>
      <c:dateAx>
        <c:axId val="166023219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32584"/>
        <c:crosses val="autoZero"/>
        <c:auto val="1"/>
        <c:lblOffset val="100"/>
        <c:baseTimeUnit val="months"/>
      </c:dateAx>
      <c:valAx>
        <c:axId val="1660232584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32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record'!$N$2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record'!$N$3:$N$15</c:f>
              <c:numCache>
                <c:formatCode>#\ ##0\ "€"</c:formatCode>
                <c:ptCount val="13"/>
                <c:pt idx="0">
                  <c:v>2874</c:v>
                </c:pt>
                <c:pt idx="1">
                  <c:v>2574</c:v>
                </c:pt>
                <c:pt idx="2">
                  <c:v>2580</c:v>
                </c:pt>
                <c:pt idx="3">
                  <c:v>2755</c:v>
                </c:pt>
                <c:pt idx="4">
                  <c:v>2489</c:v>
                </c:pt>
                <c:pt idx="5">
                  <c:v>2741</c:v>
                </c:pt>
                <c:pt idx="6">
                  <c:v>2584</c:v>
                </c:pt>
                <c:pt idx="7">
                  <c:v>2374</c:v>
                </c:pt>
                <c:pt idx="8">
                  <c:v>2580</c:v>
                </c:pt>
                <c:pt idx="9">
                  <c:v>2726</c:v>
                </c:pt>
                <c:pt idx="10">
                  <c:v>3062</c:v>
                </c:pt>
                <c:pt idx="11">
                  <c:v>2658</c:v>
                </c:pt>
                <c:pt idx="12">
                  <c:v>2605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33368"/>
        <c:axId val="1660233760"/>
      </c:lineChart>
      <c:dateAx>
        <c:axId val="166023336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33760"/>
        <c:crosses val="autoZero"/>
        <c:auto val="1"/>
        <c:lblOffset val="100"/>
        <c:baseTimeUnit val="months"/>
      </c:dateAx>
      <c:valAx>
        <c:axId val="1660233760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333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record'!$N$18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record'!$A$19:$A$31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record'!$N$19:$N$31</c:f>
              <c:numCache>
                <c:formatCode>#\ ##0\ "€"</c:formatCode>
                <c:ptCount val="13"/>
                <c:pt idx="0">
                  <c:v>779</c:v>
                </c:pt>
                <c:pt idx="1">
                  <c:v>850</c:v>
                </c:pt>
                <c:pt idx="2">
                  <c:v>910</c:v>
                </c:pt>
                <c:pt idx="3">
                  <c:v>758</c:v>
                </c:pt>
                <c:pt idx="4">
                  <c:v>774</c:v>
                </c:pt>
                <c:pt idx="5">
                  <c:v>786</c:v>
                </c:pt>
                <c:pt idx="6">
                  <c:v>833</c:v>
                </c:pt>
                <c:pt idx="7">
                  <c:v>860</c:v>
                </c:pt>
                <c:pt idx="8">
                  <c:v>733</c:v>
                </c:pt>
                <c:pt idx="9">
                  <c:v>894</c:v>
                </c:pt>
                <c:pt idx="10">
                  <c:v>961</c:v>
                </c:pt>
                <c:pt idx="11">
                  <c:v>999</c:v>
                </c:pt>
                <c:pt idx="12">
                  <c:v>819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34544"/>
        <c:axId val="1660234936"/>
      </c:lineChart>
      <c:dateAx>
        <c:axId val="16602345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34936"/>
        <c:crosses val="autoZero"/>
        <c:auto val="1"/>
        <c:lblOffset val="100"/>
        <c:baseTimeUnit val="months"/>
      </c:dateAx>
      <c:valAx>
        <c:axId val="1660234936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345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voiture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record'!$N$34</c:f>
              <c:strCache>
                <c:ptCount val="1"/>
                <c:pt idx="0">
                  <c:v>CERCY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record'!$N$35:$N$47</c:f>
              <c:numCache>
                <c:formatCode>0</c:formatCode>
                <c:ptCount val="13"/>
                <c:pt idx="0">
                  <c:v>75</c:v>
                </c:pt>
                <c:pt idx="1">
                  <c:v>80</c:v>
                </c:pt>
                <c:pt idx="2">
                  <c:v>88</c:v>
                </c:pt>
                <c:pt idx="3">
                  <c:v>79</c:v>
                </c:pt>
                <c:pt idx="4">
                  <c:v>80</c:v>
                </c:pt>
                <c:pt idx="5">
                  <c:v>84</c:v>
                </c:pt>
                <c:pt idx="6">
                  <c:v>78</c:v>
                </c:pt>
                <c:pt idx="7">
                  <c:v>77</c:v>
                </c:pt>
                <c:pt idx="8">
                  <c:v>78</c:v>
                </c:pt>
                <c:pt idx="9">
                  <c:v>94</c:v>
                </c:pt>
                <c:pt idx="10">
                  <c:v>87</c:v>
                </c:pt>
                <c:pt idx="11">
                  <c:v>83</c:v>
                </c:pt>
                <c:pt idx="12">
                  <c:v>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35720"/>
        <c:axId val="1660236112"/>
      </c:lineChart>
      <c:dateAx>
        <c:axId val="16602357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36112"/>
        <c:crosses val="autoZero"/>
        <c:auto val="1"/>
        <c:lblOffset val="100"/>
        <c:baseTimeUnit val="months"/>
      </c:dateAx>
      <c:valAx>
        <c:axId val="166023611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660235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restaurnat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record'!$O$2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record'!$O$3:$O$15</c:f>
              <c:numCache>
                <c:formatCode>#\ ##0\ "€"</c:formatCode>
                <c:ptCount val="13"/>
                <c:pt idx="0">
                  <c:v>3076</c:v>
                </c:pt>
                <c:pt idx="1">
                  <c:v>2693</c:v>
                </c:pt>
                <c:pt idx="2">
                  <c:v>2605</c:v>
                </c:pt>
                <c:pt idx="3">
                  <c:v>3255</c:v>
                </c:pt>
                <c:pt idx="4">
                  <c:v>3092</c:v>
                </c:pt>
                <c:pt idx="5">
                  <c:v>2774</c:v>
                </c:pt>
                <c:pt idx="6">
                  <c:v>2779</c:v>
                </c:pt>
                <c:pt idx="7">
                  <c:v>2380</c:v>
                </c:pt>
                <c:pt idx="8">
                  <c:v>2423</c:v>
                </c:pt>
                <c:pt idx="9">
                  <c:v>3288</c:v>
                </c:pt>
                <c:pt idx="10">
                  <c:v>3091</c:v>
                </c:pt>
                <c:pt idx="11">
                  <c:v>3044</c:v>
                </c:pt>
                <c:pt idx="12">
                  <c:v>3427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36896"/>
        <c:axId val="1660237288"/>
      </c:lineChart>
      <c:dateAx>
        <c:axId val="166023689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37288"/>
        <c:crosses val="autoZero"/>
        <c:auto val="1"/>
        <c:lblOffset val="100"/>
        <c:baseTimeUnit val="months"/>
      </c:dateAx>
      <c:valAx>
        <c:axId val="1660237288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368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record'!$O$18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record'!$A$19:$A$31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record'!$O$19:$O$31</c:f>
              <c:numCache>
                <c:formatCode>#\ ##0\ "€"</c:formatCode>
                <c:ptCount val="13"/>
                <c:pt idx="0">
                  <c:v>1469</c:v>
                </c:pt>
                <c:pt idx="1">
                  <c:v>1359</c:v>
                </c:pt>
                <c:pt idx="2">
                  <c:v>1337</c:v>
                </c:pt>
                <c:pt idx="3">
                  <c:v>1429</c:v>
                </c:pt>
                <c:pt idx="4">
                  <c:v>1338</c:v>
                </c:pt>
                <c:pt idx="5">
                  <c:v>1257</c:v>
                </c:pt>
                <c:pt idx="6">
                  <c:v>1270</c:v>
                </c:pt>
                <c:pt idx="7">
                  <c:v>1102</c:v>
                </c:pt>
                <c:pt idx="8">
                  <c:v>1033</c:v>
                </c:pt>
                <c:pt idx="9">
                  <c:v>1586</c:v>
                </c:pt>
                <c:pt idx="10">
                  <c:v>1467</c:v>
                </c:pt>
                <c:pt idx="11">
                  <c:v>1291</c:v>
                </c:pt>
                <c:pt idx="12">
                  <c:v>1600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38072"/>
        <c:axId val="1660238464"/>
      </c:lineChart>
      <c:dateAx>
        <c:axId val="166023807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660238464"/>
        <c:crosses val="autoZero"/>
        <c:auto val="1"/>
        <c:lblOffset val="100"/>
        <c:baseTimeUnit val="months"/>
      </c:dateAx>
      <c:valAx>
        <c:axId val="1660238464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6602380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voiture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record'!$O$34</c:f>
              <c:strCache>
                <c:ptCount val="1"/>
                <c:pt idx="0">
                  <c:v>CVP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record'!$O$35:$O$47</c:f>
              <c:numCache>
                <c:formatCode>0</c:formatCode>
                <c:ptCount val="13"/>
                <c:pt idx="0">
                  <c:v>77</c:v>
                </c:pt>
                <c:pt idx="1">
                  <c:v>74</c:v>
                </c:pt>
                <c:pt idx="2">
                  <c:v>73</c:v>
                </c:pt>
                <c:pt idx="3">
                  <c:v>79</c:v>
                </c:pt>
                <c:pt idx="4">
                  <c:v>77</c:v>
                </c:pt>
                <c:pt idx="5">
                  <c:v>73</c:v>
                </c:pt>
                <c:pt idx="6">
                  <c:v>74</c:v>
                </c:pt>
                <c:pt idx="7">
                  <c:v>63</c:v>
                </c:pt>
                <c:pt idx="8">
                  <c:v>57</c:v>
                </c:pt>
                <c:pt idx="9">
                  <c:v>71</c:v>
                </c:pt>
                <c:pt idx="10">
                  <c:v>73</c:v>
                </c:pt>
                <c:pt idx="11">
                  <c:v>73</c:v>
                </c:pt>
                <c:pt idx="12">
                  <c:v>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0239248"/>
        <c:axId val="1521895080"/>
      </c:lineChart>
      <c:dateAx>
        <c:axId val="166023924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521895080"/>
        <c:crosses val="autoZero"/>
        <c:auto val="1"/>
        <c:lblOffset val="100"/>
        <c:baseTimeUnit val="months"/>
      </c:dateAx>
      <c:valAx>
        <c:axId val="152189508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66023924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record'!$P$2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record'!$P$3:$P$15</c:f>
              <c:numCache>
                <c:formatCode>#\ ##0\ "€"</c:formatCode>
                <c:ptCount val="13"/>
                <c:pt idx="0">
                  <c:v>2725</c:v>
                </c:pt>
                <c:pt idx="1">
                  <c:v>2627</c:v>
                </c:pt>
                <c:pt idx="2">
                  <c:v>2890</c:v>
                </c:pt>
                <c:pt idx="3">
                  <c:v>2699</c:v>
                </c:pt>
                <c:pt idx="4">
                  <c:v>2558</c:v>
                </c:pt>
                <c:pt idx="5">
                  <c:v>2643</c:v>
                </c:pt>
                <c:pt idx="6">
                  <c:v>2505</c:v>
                </c:pt>
                <c:pt idx="7">
                  <c:v>2338</c:v>
                </c:pt>
                <c:pt idx="8">
                  <c:v>2473</c:v>
                </c:pt>
                <c:pt idx="9">
                  <c:v>2902</c:v>
                </c:pt>
                <c:pt idx="10">
                  <c:v>2652</c:v>
                </c:pt>
                <c:pt idx="11">
                  <c:v>2673</c:v>
                </c:pt>
                <c:pt idx="12">
                  <c:v>2701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895864"/>
        <c:axId val="1521896256"/>
      </c:lineChart>
      <c:dateAx>
        <c:axId val="152189586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521896256"/>
        <c:crosses val="autoZero"/>
        <c:auto val="1"/>
        <c:lblOffset val="100"/>
        <c:baseTimeUnit val="months"/>
      </c:dateAx>
      <c:valAx>
        <c:axId val="1521896256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521895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record'!$P$18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record'!$A$19:$A$31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record'!$P$19:$P$31</c:f>
              <c:numCache>
                <c:formatCode>#\ ##0\ "€"</c:formatCode>
                <c:ptCount val="13"/>
                <c:pt idx="0">
                  <c:v>1214</c:v>
                </c:pt>
                <c:pt idx="1">
                  <c:v>1328</c:v>
                </c:pt>
                <c:pt idx="2">
                  <c:v>1194</c:v>
                </c:pt>
                <c:pt idx="3">
                  <c:v>1371</c:v>
                </c:pt>
                <c:pt idx="4">
                  <c:v>1282</c:v>
                </c:pt>
                <c:pt idx="5">
                  <c:v>1286</c:v>
                </c:pt>
                <c:pt idx="6">
                  <c:v>1218</c:v>
                </c:pt>
                <c:pt idx="7">
                  <c:v>1131</c:v>
                </c:pt>
                <c:pt idx="8">
                  <c:v>983</c:v>
                </c:pt>
                <c:pt idx="9">
                  <c:v>1398</c:v>
                </c:pt>
                <c:pt idx="10">
                  <c:v>1336</c:v>
                </c:pt>
                <c:pt idx="11">
                  <c:v>1289</c:v>
                </c:pt>
                <c:pt idx="12">
                  <c:v>1230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897040"/>
        <c:axId val="1521897432"/>
      </c:lineChart>
      <c:dateAx>
        <c:axId val="152189704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521897432"/>
        <c:crosses val="autoZero"/>
        <c:auto val="1"/>
        <c:lblOffset val="100"/>
        <c:baseTimeUnit val="months"/>
      </c:dateAx>
      <c:valAx>
        <c:axId val="1521897432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521897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voiture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record'!$P$34</c:f>
              <c:strCache>
                <c:ptCount val="1"/>
                <c:pt idx="0">
                  <c:v>CAB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record'!$P$35:$P$47</c:f>
              <c:numCache>
                <c:formatCode>0</c:formatCode>
                <c:ptCount val="13"/>
                <c:pt idx="0">
                  <c:v>74</c:v>
                </c:pt>
                <c:pt idx="1">
                  <c:v>78</c:v>
                </c:pt>
                <c:pt idx="2">
                  <c:v>73</c:v>
                </c:pt>
                <c:pt idx="3">
                  <c:v>74</c:v>
                </c:pt>
                <c:pt idx="4">
                  <c:v>73</c:v>
                </c:pt>
                <c:pt idx="5">
                  <c:v>80</c:v>
                </c:pt>
                <c:pt idx="6">
                  <c:v>77</c:v>
                </c:pt>
                <c:pt idx="7">
                  <c:v>79</c:v>
                </c:pt>
                <c:pt idx="8">
                  <c:v>68</c:v>
                </c:pt>
                <c:pt idx="9">
                  <c:v>72</c:v>
                </c:pt>
                <c:pt idx="10">
                  <c:v>74</c:v>
                </c:pt>
                <c:pt idx="11">
                  <c:v>76</c:v>
                </c:pt>
                <c:pt idx="12">
                  <c:v>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898216"/>
        <c:axId val="1521898608"/>
      </c:lineChart>
      <c:dateAx>
        <c:axId val="1521898216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521898608"/>
        <c:crosses val="autoZero"/>
        <c:auto val="1"/>
        <c:lblOffset val="100"/>
        <c:baseTimeUnit val="months"/>
      </c:dateAx>
      <c:valAx>
        <c:axId val="152189860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218982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record'!$Q$2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record'!$Q$3:$Q$15</c:f>
              <c:numCache>
                <c:formatCode>#\ ##0\ "€"</c:formatCode>
                <c:ptCount val="13"/>
                <c:pt idx="0">
                  <c:v>1976</c:v>
                </c:pt>
                <c:pt idx="1">
                  <c:v>1751</c:v>
                </c:pt>
                <c:pt idx="2">
                  <c:v>1995</c:v>
                </c:pt>
                <c:pt idx="3">
                  <c:v>1933</c:v>
                </c:pt>
                <c:pt idx="4">
                  <c:v>2068</c:v>
                </c:pt>
                <c:pt idx="5">
                  <c:v>2210</c:v>
                </c:pt>
                <c:pt idx="6">
                  <c:v>2258</c:v>
                </c:pt>
                <c:pt idx="7">
                  <c:v>1645</c:v>
                </c:pt>
                <c:pt idx="8">
                  <c:v>1538</c:v>
                </c:pt>
                <c:pt idx="9">
                  <c:v>2160</c:v>
                </c:pt>
                <c:pt idx="10">
                  <c:v>1993</c:v>
                </c:pt>
                <c:pt idx="11">
                  <c:v>1879</c:v>
                </c:pt>
                <c:pt idx="12">
                  <c:v>2192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899392"/>
        <c:axId val="1521899784"/>
      </c:lineChart>
      <c:dateAx>
        <c:axId val="1521899392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521899784"/>
        <c:crosses val="autoZero"/>
        <c:auto val="1"/>
        <c:lblOffset val="100"/>
        <c:baseTimeUnit val="months"/>
      </c:dateAx>
      <c:valAx>
        <c:axId val="1521899784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5218993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drive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record'!$Q$18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record'!$A$19:$A$31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record'!$Q$19:$Q$31</c:f>
              <c:numCache>
                <c:formatCode>#\ ##0\ "€"</c:formatCode>
                <c:ptCount val="13"/>
                <c:pt idx="0">
                  <c:v>776</c:v>
                </c:pt>
                <c:pt idx="1">
                  <c:v>721</c:v>
                </c:pt>
                <c:pt idx="2">
                  <c:v>708</c:v>
                </c:pt>
                <c:pt idx="3">
                  <c:v>765</c:v>
                </c:pt>
                <c:pt idx="4">
                  <c:v>661</c:v>
                </c:pt>
                <c:pt idx="5">
                  <c:v>732</c:v>
                </c:pt>
                <c:pt idx="6">
                  <c:v>735</c:v>
                </c:pt>
                <c:pt idx="7">
                  <c:v>816</c:v>
                </c:pt>
                <c:pt idx="8">
                  <c:v>563</c:v>
                </c:pt>
                <c:pt idx="9">
                  <c:v>768</c:v>
                </c:pt>
                <c:pt idx="10">
                  <c:v>751</c:v>
                </c:pt>
                <c:pt idx="11">
                  <c:v>796</c:v>
                </c:pt>
                <c:pt idx="12">
                  <c:v>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900568"/>
        <c:axId val="1521900960"/>
      </c:lineChart>
      <c:dateAx>
        <c:axId val="1521900568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521900960"/>
        <c:crosses val="autoZero"/>
        <c:auto val="1"/>
        <c:lblOffset val="100"/>
        <c:baseTimeUnit val="months"/>
      </c:dateAx>
      <c:valAx>
        <c:axId val="1521900960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521900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voiture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record'!$Q$34</c:f>
              <c:strCache>
                <c:ptCount val="1"/>
                <c:pt idx="0">
                  <c:v>CGA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'donnée record'!$A$35:$A$47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record'!$Q$35:$Q$47</c:f>
              <c:numCache>
                <c:formatCode>0</c:formatCode>
                <c:ptCount val="13"/>
                <c:pt idx="0">
                  <c:v>73</c:v>
                </c:pt>
                <c:pt idx="1">
                  <c:v>57</c:v>
                </c:pt>
                <c:pt idx="2">
                  <c:v>58</c:v>
                </c:pt>
                <c:pt idx="3">
                  <c:v>58</c:v>
                </c:pt>
                <c:pt idx="4">
                  <c:v>57</c:v>
                </c:pt>
                <c:pt idx="5">
                  <c:v>57</c:v>
                </c:pt>
                <c:pt idx="6">
                  <c:v>65</c:v>
                </c:pt>
                <c:pt idx="7">
                  <c:v>64</c:v>
                </c:pt>
                <c:pt idx="8">
                  <c:v>48</c:v>
                </c:pt>
                <c:pt idx="9">
                  <c:v>65</c:v>
                </c:pt>
                <c:pt idx="10">
                  <c:v>60</c:v>
                </c:pt>
                <c:pt idx="11">
                  <c:v>55</c:v>
                </c:pt>
                <c:pt idx="12">
                  <c:v>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901744"/>
        <c:axId val="1521902136"/>
      </c:lineChart>
      <c:dateAx>
        <c:axId val="1521901744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521902136"/>
        <c:crosses val="autoZero"/>
        <c:auto val="1"/>
        <c:lblOffset val="100"/>
        <c:baseTimeUnit val="months"/>
      </c:dateAx>
      <c:valAx>
        <c:axId val="152190213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1521901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charts/chart4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Record restaurant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'donnée record'!$R$2</c:f>
              <c:strCache>
                <c:ptCount val="1"/>
                <c:pt idx="0">
                  <c:v>CAR</c:v>
                </c:pt>
              </c:strCache>
            </c:strRef>
          </c:tx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0070C0"/>
                    </a:solidFill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numRef>
              <c:f>'donnée record'!$A$3:$A$15</c:f>
              <c:numCache>
                <c:formatCode>mm/yy</c:formatCode>
                <c:ptCount val="13"/>
                <c:pt idx="0">
                  <c:v>41974</c:v>
                </c:pt>
                <c:pt idx="1">
                  <c:v>42005</c:v>
                </c:pt>
                <c:pt idx="2">
                  <c:v>42036</c:v>
                </c:pt>
                <c:pt idx="3">
                  <c:v>42067</c:v>
                </c:pt>
                <c:pt idx="4">
                  <c:v>42098</c:v>
                </c:pt>
                <c:pt idx="5">
                  <c:v>42129</c:v>
                </c:pt>
                <c:pt idx="6">
                  <c:v>42160</c:v>
                </c:pt>
                <c:pt idx="7">
                  <c:v>42191</c:v>
                </c:pt>
                <c:pt idx="8">
                  <c:v>42222</c:v>
                </c:pt>
                <c:pt idx="9">
                  <c:v>42253</c:v>
                </c:pt>
                <c:pt idx="10">
                  <c:v>42284</c:v>
                </c:pt>
                <c:pt idx="11">
                  <c:v>42315</c:v>
                </c:pt>
                <c:pt idx="12">
                  <c:v>42346</c:v>
                </c:pt>
              </c:numCache>
            </c:numRef>
          </c:cat>
          <c:val>
            <c:numRef>
              <c:f>'donnée record'!$R$3:$R$15</c:f>
              <c:numCache>
                <c:formatCode>#\ ##0\ "€"</c:formatCode>
                <c:ptCount val="13"/>
                <c:pt idx="0">
                  <c:v>3036</c:v>
                </c:pt>
                <c:pt idx="1">
                  <c:v>3243</c:v>
                </c:pt>
                <c:pt idx="2">
                  <c:v>2513</c:v>
                </c:pt>
                <c:pt idx="3">
                  <c:v>2451</c:v>
                </c:pt>
                <c:pt idx="4">
                  <c:v>2563</c:v>
                </c:pt>
                <c:pt idx="5">
                  <c:v>2687</c:v>
                </c:pt>
                <c:pt idx="6">
                  <c:v>2832</c:v>
                </c:pt>
                <c:pt idx="7">
                  <c:v>2765</c:v>
                </c:pt>
                <c:pt idx="8">
                  <c:v>2568</c:v>
                </c:pt>
                <c:pt idx="9">
                  <c:v>2847</c:v>
                </c:pt>
                <c:pt idx="10">
                  <c:v>2896</c:v>
                </c:pt>
                <c:pt idx="11">
                  <c:v>2830</c:v>
                </c:pt>
                <c:pt idx="12">
                  <c:v>3285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1902920"/>
        <c:axId val="1521903312"/>
      </c:lineChart>
      <c:dateAx>
        <c:axId val="1521902920"/>
        <c:scaling>
          <c:orientation val="minMax"/>
        </c:scaling>
        <c:delete val="0"/>
        <c:axPos val="b"/>
        <c:numFmt formatCode="mm/yy" sourceLinked="0"/>
        <c:majorTickMark val="out"/>
        <c:minorTickMark val="none"/>
        <c:tickLblPos val="nextTo"/>
        <c:crossAx val="1521903312"/>
        <c:crosses val="autoZero"/>
        <c:auto val="1"/>
        <c:lblOffset val="100"/>
        <c:baseTimeUnit val="months"/>
      </c:dateAx>
      <c:valAx>
        <c:axId val="1521903312"/>
        <c:scaling>
          <c:orientation val="minMax"/>
        </c:scaling>
        <c:delete val="0"/>
        <c:axPos val="l"/>
        <c:majorGridlines/>
        <c:numFmt formatCode="#\ ##0\ &quot;€&quot;" sourceLinked="1"/>
        <c:majorTickMark val="out"/>
        <c:minorTickMark val="none"/>
        <c:tickLblPos val="nextTo"/>
        <c:crossAx val="15219029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44" l="0.70000000000000062" r="0.70000000000000062" t="0.75000000000000344" header="0.30000000000000032" footer="0.30000000000000032"/>
    <c:pageSetup/>
  </c:printSettings>
</c:chartSpace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6" Type="http://schemas.openxmlformats.org/officeDocument/2006/relationships/chart" Target="../charts/chart48.xml"/><Relationship Id="rId5" Type="http://schemas.openxmlformats.org/officeDocument/2006/relationships/chart" Target="../charts/chart47.xml"/><Relationship Id="rId4" Type="http://schemas.openxmlformats.org/officeDocument/2006/relationships/chart" Target="../charts/chart46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6" Type="http://schemas.openxmlformats.org/officeDocument/2006/relationships/chart" Target="../charts/chart60.xml"/><Relationship Id="rId5" Type="http://schemas.openxmlformats.org/officeDocument/2006/relationships/chart" Target="../charts/chart59.xml"/><Relationship Id="rId4" Type="http://schemas.openxmlformats.org/officeDocument/2006/relationships/chart" Target="../charts/chart58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5" Type="http://schemas.openxmlformats.org/officeDocument/2006/relationships/chart" Target="../charts/chart71.xml"/><Relationship Id="rId4" Type="http://schemas.openxmlformats.org/officeDocument/2006/relationships/chart" Target="../charts/chart70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6" Type="http://schemas.openxmlformats.org/officeDocument/2006/relationships/chart" Target="../charts/chart84.xml"/><Relationship Id="rId5" Type="http://schemas.openxmlformats.org/officeDocument/2006/relationships/chart" Target="../charts/chart83.xml"/><Relationship Id="rId4" Type="http://schemas.openxmlformats.org/officeDocument/2006/relationships/chart" Target="../charts/chart82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6" Type="http://schemas.openxmlformats.org/officeDocument/2006/relationships/chart" Target="../charts/chart90.xml"/><Relationship Id="rId5" Type="http://schemas.openxmlformats.org/officeDocument/2006/relationships/chart" Target="../charts/chart89.xml"/><Relationship Id="rId4" Type="http://schemas.openxmlformats.org/officeDocument/2006/relationships/chart" Target="../charts/chart88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6" Type="http://schemas.openxmlformats.org/officeDocument/2006/relationships/chart" Target="../charts/chart96.xml"/><Relationship Id="rId5" Type="http://schemas.openxmlformats.org/officeDocument/2006/relationships/chart" Target="../charts/chart95.xml"/><Relationship Id="rId4" Type="http://schemas.openxmlformats.org/officeDocument/2006/relationships/chart" Target="../charts/chart94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5" Type="http://schemas.openxmlformats.org/officeDocument/2006/relationships/chart" Target="../charts/chart101.xml"/><Relationship Id="rId4" Type="http://schemas.openxmlformats.org/officeDocument/2006/relationships/chart" Target="../charts/chart10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6" Type="http://schemas.openxmlformats.org/officeDocument/2006/relationships/chart" Target="../charts/chart108.xml"/><Relationship Id="rId5" Type="http://schemas.openxmlformats.org/officeDocument/2006/relationships/chart" Target="../charts/chart107.xml"/><Relationship Id="rId4" Type="http://schemas.openxmlformats.org/officeDocument/2006/relationships/chart" Target="../charts/chart106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6" Type="http://schemas.openxmlformats.org/officeDocument/2006/relationships/chart" Target="../charts/chart114.xml"/><Relationship Id="rId5" Type="http://schemas.openxmlformats.org/officeDocument/2006/relationships/chart" Target="../charts/chart113.xml"/><Relationship Id="rId4" Type="http://schemas.openxmlformats.org/officeDocument/2006/relationships/chart" Target="../charts/chart112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6" Type="http://schemas.openxmlformats.org/officeDocument/2006/relationships/chart" Target="../charts/chart120.xml"/><Relationship Id="rId5" Type="http://schemas.openxmlformats.org/officeDocument/2006/relationships/chart" Target="../charts/chart119.xml"/><Relationship Id="rId4" Type="http://schemas.openxmlformats.org/officeDocument/2006/relationships/chart" Target="../charts/chart118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6" Type="http://schemas.openxmlformats.org/officeDocument/2006/relationships/chart" Target="../charts/chart126.xml"/><Relationship Id="rId5" Type="http://schemas.openxmlformats.org/officeDocument/2006/relationships/chart" Target="../charts/chart125.xml"/><Relationship Id="rId4" Type="http://schemas.openxmlformats.org/officeDocument/2006/relationships/chart" Target="../charts/chart124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6" Type="http://schemas.openxmlformats.org/officeDocument/2006/relationships/chart" Target="../charts/chart132.xml"/><Relationship Id="rId5" Type="http://schemas.openxmlformats.org/officeDocument/2006/relationships/chart" Target="../charts/chart131.xml"/><Relationship Id="rId4" Type="http://schemas.openxmlformats.org/officeDocument/2006/relationships/chart" Target="../charts/chart130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6" Type="http://schemas.openxmlformats.org/officeDocument/2006/relationships/chart" Target="../charts/chart138.xml"/><Relationship Id="rId5" Type="http://schemas.openxmlformats.org/officeDocument/2006/relationships/chart" Target="../charts/chart137.xml"/><Relationship Id="rId4" Type="http://schemas.openxmlformats.org/officeDocument/2006/relationships/chart" Target="../charts/chart136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Relationship Id="rId6" Type="http://schemas.openxmlformats.org/officeDocument/2006/relationships/chart" Target="../charts/chart144.xml"/><Relationship Id="rId5" Type="http://schemas.openxmlformats.org/officeDocument/2006/relationships/chart" Target="../charts/chart143.xml"/><Relationship Id="rId4" Type="http://schemas.openxmlformats.org/officeDocument/2006/relationships/chart" Target="../charts/chart142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6" Type="http://schemas.openxmlformats.org/officeDocument/2006/relationships/chart" Target="../charts/chart150.xml"/><Relationship Id="rId5" Type="http://schemas.openxmlformats.org/officeDocument/2006/relationships/chart" Target="../charts/chart149.xml"/><Relationship Id="rId4" Type="http://schemas.openxmlformats.org/officeDocument/2006/relationships/chart" Target="../charts/chart148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Relationship Id="rId6" Type="http://schemas.openxmlformats.org/officeDocument/2006/relationships/chart" Target="../charts/chart156.xml"/><Relationship Id="rId5" Type="http://schemas.openxmlformats.org/officeDocument/2006/relationships/chart" Target="../charts/chart155.xml"/><Relationship Id="rId4" Type="http://schemas.openxmlformats.org/officeDocument/2006/relationships/chart" Target="../charts/chart154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6" Type="http://schemas.openxmlformats.org/officeDocument/2006/relationships/chart" Target="../charts/chart162.xml"/><Relationship Id="rId5" Type="http://schemas.openxmlformats.org/officeDocument/2006/relationships/chart" Target="../charts/chart161.xml"/><Relationship Id="rId4" Type="http://schemas.openxmlformats.org/officeDocument/2006/relationships/chart" Target="../charts/chart16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Relationship Id="rId6" Type="http://schemas.openxmlformats.org/officeDocument/2006/relationships/chart" Target="../charts/chart168.xml"/><Relationship Id="rId5" Type="http://schemas.openxmlformats.org/officeDocument/2006/relationships/chart" Target="../charts/chart167.xml"/><Relationship Id="rId4" Type="http://schemas.openxmlformats.org/officeDocument/2006/relationships/chart" Target="../charts/chart166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6" Type="http://schemas.openxmlformats.org/officeDocument/2006/relationships/chart" Target="../charts/chart174.xml"/><Relationship Id="rId5" Type="http://schemas.openxmlformats.org/officeDocument/2006/relationships/chart" Target="../charts/chart173.xml"/><Relationship Id="rId4" Type="http://schemas.openxmlformats.org/officeDocument/2006/relationships/chart" Target="../charts/chart172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Relationship Id="rId6" Type="http://schemas.openxmlformats.org/officeDocument/2006/relationships/chart" Target="../charts/chart180.xml"/><Relationship Id="rId5" Type="http://schemas.openxmlformats.org/officeDocument/2006/relationships/chart" Target="../charts/chart179.xml"/><Relationship Id="rId4" Type="http://schemas.openxmlformats.org/officeDocument/2006/relationships/chart" Target="../charts/chart178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6" Type="http://schemas.openxmlformats.org/officeDocument/2006/relationships/chart" Target="../charts/chart186.xml"/><Relationship Id="rId5" Type="http://schemas.openxmlformats.org/officeDocument/2006/relationships/chart" Target="../charts/chart185.xml"/><Relationship Id="rId4" Type="http://schemas.openxmlformats.org/officeDocument/2006/relationships/chart" Target="../charts/chart184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Relationship Id="rId6" Type="http://schemas.openxmlformats.org/officeDocument/2006/relationships/chart" Target="../charts/chart192.xml"/><Relationship Id="rId5" Type="http://schemas.openxmlformats.org/officeDocument/2006/relationships/chart" Target="../charts/chart191.xml"/><Relationship Id="rId4" Type="http://schemas.openxmlformats.org/officeDocument/2006/relationships/chart" Target="../charts/chart190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Relationship Id="rId6" Type="http://schemas.openxmlformats.org/officeDocument/2006/relationships/chart" Target="../charts/chart198.xml"/><Relationship Id="rId5" Type="http://schemas.openxmlformats.org/officeDocument/2006/relationships/chart" Target="../charts/chart197.xml"/><Relationship Id="rId4" Type="http://schemas.openxmlformats.org/officeDocument/2006/relationships/chart" Target="../charts/chart196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Relationship Id="rId6" Type="http://schemas.openxmlformats.org/officeDocument/2006/relationships/chart" Target="../charts/chart204.xml"/><Relationship Id="rId5" Type="http://schemas.openxmlformats.org/officeDocument/2006/relationships/chart" Target="../charts/chart203.xml"/><Relationship Id="rId4" Type="http://schemas.openxmlformats.org/officeDocument/2006/relationships/chart" Target="../charts/chart202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Relationship Id="rId6" Type="http://schemas.openxmlformats.org/officeDocument/2006/relationships/chart" Target="../charts/chart210.xml"/><Relationship Id="rId5" Type="http://schemas.openxmlformats.org/officeDocument/2006/relationships/chart" Target="../charts/chart209.xml"/><Relationship Id="rId4" Type="http://schemas.openxmlformats.org/officeDocument/2006/relationships/chart" Target="../charts/chart208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Relationship Id="rId6" Type="http://schemas.openxmlformats.org/officeDocument/2006/relationships/chart" Target="../charts/chart216.xml"/><Relationship Id="rId5" Type="http://schemas.openxmlformats.org/officeDocument/2006/relationships/chart" Target="../charts/chart215.xml"/><Relationship Id="rId4" Type="http://schemas.openxmlformats.org/officeDocument/2006/relationships/chart" Target="../charts/chart214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Relationship Id="rId4" Type="http://schemas.openxmlformats.org/officeDocument/2006/relationships/chart" Target="../charts/chart22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3.xml"/><Relationship Id="rId2" Type="http://schemas.openxmlformats.org/officeDocument/2006/relationships/chart" Target="../charts/chart222.xml"/><Relationship Id="rId1" Type="http://schemas.openxmlformats.org/officeDocument/2006/relationships/chart" Target="../charts/chart221.xml"/><Relationship Id="rId4" Type="http://schemas.openxmlformats.org/officeDocument/2006/relationships/chart" Target="../charts/chart224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7.xml"/><Relationship Id="rId2" Type="http://schemas.openxmlformats.org/officeDocument/2006/relationships/chart" Target="../charts/chart226.xml"/><Relationship Id="rId1" Type="http://schemas.openxmlformats.org/officeDocument/2006/relationships/chart" Target="../charts/chart225.xml"/><Relationship Id="rId4" Type="http://schemas.openxmlformats.org/officeDocument/2006/relationships/chart" Target="../charts/chart228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Relationship Id="rId4" Type="http://schemas.openxmlformats.org/officeDocument/2006/relationships/chart" Target="../charts/chart232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5.xml"/><Relationship Id="rId2" Type="http://schemas.openxmlformats.org/officeDocument/2006/relationships/chart" Target="../charts/chart234.xml"/><Relationship Id="rId1" Type="http://schemas.openxmlformats.org/officeDocument/2006/relationships/chart" Target="../charts/chart233.xml"/><Relationship Id="rId4" Type="http://schemas.openxmlformats.org/officeDocument/2006/relationships/chart" Target="../charts/chart236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9.xml"/><Relationship Id="rId2" Type="http://schemas.openxmlformats.org/officeDocument/2006/relationships/chart" Target="../charts/chart238.xml"/><Relationship Id="rId1" Type="http://schemas.openxmlformats.org/officeDocument/2006/relationships/chart" Target="../charts/chart237.xml"/><Relationship Id="rId4" Type="http://schemas.openxmlformats.org/officeDocument/2006/relationships/chart" Target="../charts/chart240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Relationship Id="rId4" Type="http://schemas.openxmlformats.org/officeDocument/2006/relationships/chart" Target="../charts/chart244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7.xml"/><Relationship Id="rId2" Type="http://schemas.openxmlformats.org/officeDocument/2006/relationships/chart" Target="../charts/chart246.xml"/><Relationship Id="rId1" Type="http://schemas.openxmlformats.org/officeDocument/2006/relationships/chart" Target="../charts/chart245.xml"/><Relationship Id="rId4" Type="http://schemas.openxmlformats.org/officeDocument/2006/relationships/chart" Target="../charts/chart248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1.xml"/><Relationship Id="rId2" Type="http://schemas.openxmlformats.org/officeDocument/2006/relationships/chart" Target="../charts/chart250.xml"/><Relationship Id="rId1" Type="http://schemas.openxmlformats.org/officeDocument/2006/relationships/chart" Target="../charts/chart249.xml"/><Relationship Id="rId4" Type="http://schemas.openxmlformats.org/officeDocument/2006/relationships/chart" Target="../charts/chart252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Relationship Id="rId4" Type="http://schemas.openxmlformats.org/officeDocument/2006/relationships/chart" Target="../charts/chart256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9.xml"/><Relationship Id="rId2" Type="http://schemas.openxmlformats.org/officeDocument/2006/relationships/chart" Target="../charts/chart258.xml"/><Relationship Id="rId1" Type="http://schemas.openxmlformats.org/officeDocument/2006/relationships/chart" Target="../charts/chart257.xml"/><Relationship Id="rId4" Type="http://schemas.openxmlformats.org/officeDocument/2006/relationships/chart" Target="../charts/chart2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3.xml"/><Relationship Id="rId2" Type="http://schemas.openxmlformats.org/officeDocument/2006/relationships/chart" Target="../charts/chart262.xml"/><Relationship Id="rId1" Type="http://schemas.openxmlformats.org/officeDocument/2006/relationships/chart" Target="../charts/chart261.xml"/><Relationship Id="rId4" Type="http://schemas.openxmlformats.org/officeDocument/2006/relationships/chart" Target="../charts/chart264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Relationship Id="rId4" Type="http://schemas.openxmlformats.org/officeDocument/2006/relationships/chart" Target="../charts/chart268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1.xml"/><Relationship Id="rId2" Type="http://schemas.openxmlformats.org/officeDocument/2006/relationships/chart" Target="../charts/chart270.xml"/><Relationship Id="rId1" Type="http://schemas.openxmlformats.org/officeDocument/2006/relationships/chart" Target="../charts/chart269.xml"/><Relationship Id="rId4" Type="http://schemas.openxmlformats.org/officeDocument/2006/relationships/chart" Target="../charts/chart272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5.xml"/><Relationship Id="rId2" Type="http://schemas.openxmlformats.org/officeDocument/2006/relationships/chart" Target="../charts/chart274.xml"/><Relationship Id="rId1" Type="http://schemas.openxmlformats.org/officeDocument/2006/relationships/chart" Target="../charts/chart273.xml"/><Relationship Id="rId4" Type="http://schemas.openxmlformats.org/officeDocument/2006/relationships/chart" Target="../charts/chart276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Relationship Id="rId4" Type="http://schemas.openxmlformats.org/officeDocument/2006/relationships/chart" Target="../charts/chart280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3.xml"/><Relationship Id="rId2" Type="http://schemas.openxmlformats.org/officeDocument/2006/relationships/chart" Target="../charts/chart282.xml"/><Relationship Id="rId1" Type="http://schemas.openxmlformats.org/officeDocument/2006/relationships/chart" Target="../charts/chart281.xml"/><Relationship Id="rId4" Type="http://schemas.openxmlformats.org/officeDocument/2006/relationships/chart" Target="../charts/chart284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7.xml"/><Relationship Id="rId2" Type="http://schemas.openxmlformats.org/officeDocument/2006/relationships/chart" Target="../charts/chart286.xml"/><Relationship Id="rId1" Type="http://schemas.openxmlformats.org/officeDocument/2006/relationships/chart" Target="../charts/chart285.xml"/><Relationship Id="rId4" Type="http://schemas.openxmlformats.org/officeDocument/2006/relationships/chart" Target="../charts/chart288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1.xml"/><Relationship Id="rId2" Type="http://schemas.openxmlformats.org/officeDocument/2006/relationships/chart" Target="../charts/chart320.xml"/><Relationship Id="rId1" Type="http://schemas.openxmlformats.org/officeDocument/2006/relationships/chart" Target="../charts/chart319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4.xml"/><Relationship Id="rId2" Type="http://schemas.openxmlformats.org/officeDocument/2006/relationships/chart" Target="../charts/chart323.xml"/><Relationship Id="rId1" Type="http://schemas.openxmlformats.org/officeDocument/2006/relationships/chart" Target="../charts/chart322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7.xml"/><Relationship Id="rId2" Type="http://schemas.openxmlformats.org/officeDocument/2006/relationships/chart" Target="../charts/chart326.xml"/><Relationship Id="rId1" Type="http://schemas.openxmlformats.org/officeDocument/2006/relationships/chart" Target="../charts/chart325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0.xml"/><Relationship Id="rId2" Type="http://schemas.openxmlformats.org/officeDocument/2006/relationships/chart" Target="../charts/chart329.xml"/><Relationship Id="rId1" Type="http://schemas.openxmlformats.org/officeDocument/2006/relationships/chart" Target="../charts/chart328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3.xml"/><Relationship Id="rId2" Type="http://schemas.openxmlformats.org/officeDocument/2006/relationships/chart" Target="../charts/chart332.xml"/><Relationship Id="rId1" Type="http://schemas.openxmlformats.org/officeDocument/2006/relationships/chart" Target="../charts/chart331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6.xml"/><Relationship Id="rId2" Type="http://schemas.openxmlformats.org/officeDocument/2006/relationships/chart" Target="../charts/chart335.xml"/><Relationship Id="rId1" Type="http://schemas.openxmlformats.org/officeDocument/2006/relationships/chart" Target="../charts/chart334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9.xml"/><Relationship Id="rId2" Type="http://schemas.openxmlformats.org/officeDocument/2006/relationships/chart" Target="../charts/chart338.xml"/><Relationship Id="rId1" Type="http://schemas.openxmlformats.org/officeDocument/2006/relationships/chart" Target="../charts/chart337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2.xml"/><Relationship Id="rId2" Type="http://schemas.openxmlformats.org/officeDocument/2006/relationships/chart" Target="../charts/chart341.xml"/><Relationship Id="rId1" Type="http://schemas.openxmlformats.org/officeDocument/2006/relationships/chart" Target="../charts/chart340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5.xml"/><Relationship Id="rId2" Type="http://schemas.openxmlformats.org/officeDocument/2006/relationships/chart" Target="../charts/chart344.xml"/><Relationship Id="rId1" Type="http://schemas.openxmlformats.org/officeDocument/2006/relationships/chart" Target="../charts/chart343.xml"/><Relationship Id="rId4" Type="http://schemas.openxmlformats.org/officeDocument/2006/relationships/chart" Target="../charts/chart346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9.xml"/><Relationship Id="rId2" Type="http://schemas.openxmlformats.org/officeDocument/2006/relationships/chart" Target="../charts/chart348.xml"/><Relationship Id="rId1" Type="http://schemas.openxmlformats.org/officeDocument/2006/relationships/chart" Target="../charts/chart347.xml"/><Relationship Id="rId4" Type="http://schemas.openxmlformats.org/officeDocument/2006/relationships/chart" Target="../charts/chart350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3.xml"/><Relationship Id="rId2" Type="http://schemas.openxmlformats.org/officeDocument/2006/relationships/chart" Target="../charts/chart352.xml"/><Relationship Id="rId1" Type="http://schemas.openxmlformats.org/officeDocument/2006/relationships/chart" Target="../charts/chart351.xml"/><Relationship Id="rId4" Type="http://schemas.openxmlformats.org/officeDocument/2006/relationships/chart" Target="../charts/chart35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7.xml"/><Relationship Id="rId2" Type="http://schemas.openxmlformats.org/officeDocument/2006/relationships/chart" Target="../charts/chart356.xml"/><Relationship Id="rId1" Type="http://schemas.openxmlformats.org/officeDocument/2006/relationships/chart" Target="../charts/chart355.xml"/><Relationship Id="rId4" Type="http://schemas.openxmlformats.org/officeDocument/2006/relationships/chart" Target="../charts/chart358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1.xml"/><Relationship Id="rId2" Type="http://schemas.openxmlformats.org/officeDocument/2006/relationships/chart" Target="../charts/chart360.xml"/><Relationship Id="rId1" Type="http://schemas.openxmlformats.org/officeDocument/2006/relationships/chart" Target="../charts/chart359.xml"/><Relationship Id="rId4" Type="http://schemas.openxmlformats.org/officeDocument/2006/relationships/chart" Target="../charts/chart362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5.xml"/><Relationship Id="rId2" Type="http://schemas.openxmlformats.org/officeDocument/2006/relationships/chart" Target="../charts/chart364.xml"/><Relationship Id="rId1" Type="http://schemas.openxmlformats.org/officeDocument/2006/relationships/chart" Target="../charts/chart363.xml"/><Relationship Id="rId4" Type="http://schemas.openxmlformats.org/officeDocument/2006/relationships/chart" Target="../charts/chart366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9.xml"/><Relationship Id="rId2" Type="http://schemas.openxmlformats.org/officeDocument/2006/relationships/chart" Target="../charts/chart368.xml"/><Relationship Id="rId1" Type="http://schemas.openxmlformats.org/officeDocument/2006/relationships/chart" Target="../charts/chart367.xml"/><Relationship Id="rId4" Type="http://schemas.openxmlformats.org/officeDocument/2006/relationships/chart" Target="../charts/chart370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3.xml"/><Relationship Id="rId2" Type="http://schemas.openxmlformats.org/officeDocument/2006/relationships/chart" Target="../charts/chart372.xml"/><Relationship Id="rId1" Type="http://schemas.openxmlformats.org/officeDocument/2006/relationships/chart" Target="../charts/chart371.xml"/><Relationship Id="rId4" Type="http://schemas.openxmlformats.org/officeDocument/2006/relationships/chart" Target="../charts/chart374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7.xml"/><Relationship Id="rId2" Type="http://schemas.openxmlformats.org/officeDocument/2006/relationships/chart" Target="../charts/chart376.xml"/><Relationship Id="rId1" Type="http://schemas.openxmlformats.org/officeDocument/2006/relationships/chart" Target="../charts/chart375.xml"/><Relationship Id="rId4" Type="http://schemas.openxmlformats.org/officeDocument/2006/relationships/chart" Target="../charts/chart378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1.xml"/><Relationship Id="rId2" Type="http://schemas.openxmlformats.org/officeDocument/2006/relationships/chart" Target="../charts/chart380.xml"/><Relationship Id="rId1" Type="http://schemas.openxmlformats.org/officeDocument/2006/relationships/chart" Target="../charts/chart379.xml"/><Relationship Id="rId4" Type="http://schemas.openxmlformats.org/officeDocument/2006/relationships/chart" Target="../charts/chart382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5.xml"/><Relationship Id="rId2" Type="http://schemas.openxmlformats.org/officeDocument/2006/relationships/chart" Target="../charts/chart384.xml"/><Relationship Id="rId1" Type="http://schemas.openxmlformats.org/officeDocument/2006/relationships/chart" Target="../charts/chart383.xml"/><Relationship Id="rId4" Type="http://schemas.openxmlformats.org/officeDocument/2006/relationships/chart" Target="../charts/chart386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9.xml"/><Relationship Id="rId2" Type="http://schemas.openxmlformats.org/officeDocument/2006/relationships/chart" Target="../charts/chart388.xml"/><Relationship Id="rId1" Type="http://schemas.openxmlformats.org/officeDocument/2006/relationships/chart" Target="../charts/chart387.xml"/><Relationship Id="rId4" Type="http://schemas.openxmlformats.org/officeDocument/2006/relationships/chart" Target="../charts/chart390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3.xml"/><Relationship Id="rId2" Type="http://schemas.openxmlformats.org/officeDocument/2006/relationships/chart" Target="../charts/chart392.xml"/><Relationship Id="rId1" Type="http://schemas.openxmlformats.org/officeDocument/2006/relationships/chart" Target="../charts/chart391.xml"/><Relationship Id="rId4" Type="http://schemas.openxmlformats.org/officeDocument/2006/relationships/chart" Target="../charts/chart39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7.xml"/><Relationship Id="rId2" Type="http://schemas.openxmlformats.org/officeDocument/2006/relationships/chart" Target="../charts/chart396.xml"/><Relationship Id="rId1" Type="http://schemas.openxmlformats.org/officeDocument/2006/relationships/chart" Target="../charts/chart395.xml"/><Relationship Id="rId4" Type="http://schemas.openxmlformats.org/officeDocument/2006/relationships/chart" Target="../charts/chart398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1.xml"/><Relationship Id="rId2" Type="http://schemas.openxmlformats.org/officeDocument/2006/relationships/chart" Target="../charts/chart400.xml"/><Relationship Id="rId1" Type="http://schemas.openxmlformats.org/officeDocument/2006/relationships/chart" Target="../charts/chart399.xml"/><Relationship Id="rId4" Type="http://schemas.openxmlformats.org/officeDocument/2006/relationships/chart" Target="../charts/chart402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5.xml"/><Relationship Id="rId2" Type="http://schemas.openxmlformats.org/officeDocument/2006/relationships/chart" Target="../charts/chart404.xml"/><Relationship Id="rId1" Type="http://schemas.openxmlformats.org/officeDocument/2006/relationships/chart" Target="../charts/chart403.xml"/><Relationship Id="rId4" Type="http://schemas.openxmlformats.org/officeDocument/2006/relationships/chart" Target="../charts/chart406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9.xml"/><Relationship Id="rId2" Type="http://schemas.openxmlformats.org/officeDocument/2006/relationships/chart" Target="../charts/chart408.xml"/><Relationship Id="rId1" Type="http://schemas.openxmlformats.org/officeDocument/2006/relationships/chart" Target="../charts/chart407.xml"/><Relationship Id="rId4" Type="http://schemas.openxmlformats.org/officeDocument/2006/relationships/chart" Target="../charts/chart410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3.xml"/><Relationship Id="rId2" Type="http://schemas.openxmlformats.org/officeDocument/2006/relationships/chart" Target="../charts/chart412.xml"/><Relationship Id="rId1" Type="http://schemas.openxmlformats.org/officeDocument/2006/relationships/chart" Target="../charts/chart411.xml"/><Relationship Id="rId4" Type="http://schemas.openxmlformats.org/officeDocument/2006/relationships/chart" Target="../charts/chart414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7.xml"/><Relationship Id="rId2" Type="http://schemas.openxmlformats.org/officeDocument/2006/relationships/chart" Target="../charts/chart416.xml"/><Relationship Id="rId1" Type="http://schemas.openxmlformats.org/officeDocument/2006/relationships/chart" Target="../charts/chart415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0.xml"/><Relationship Id="rId2" Type="http://schemas.openxmlformats.org/officeDocument/2006/relationships/chart" Target="../charts/chart419.xml"/><Relationship Id="rId1" Type="http://schemas.openxmlformats.org/officeDocument/2006/relationships/chart" Target="../charts/chart418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3.xml"/><Relationship Id="rId2" Type="http://schemas.openxmlformats.org/officeDocument/2006/relationships/chart" Target="../charts/chart422.xml"/><Relationship Id="rId1" Type="http://schemas.openxmlformats.org/officeDocument/2006/relationships/chart" Target="../charts/chart421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6.xml"/><Relationship Id="rId2" Type="http://schemas.openxmlformats.org/officeDocument/2006/relationships/chart" Target="../charts/chart425.xml"/><Relationship Id="rId1" Type="http://schemas.openxmlformats.org/officeDocument/2006/relationships/chart" Target="../charts/chart42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7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0.xml"/><Relationship Id="rId2" Type="http://schemas.openxmlformats.org/officeDocument/2006/relationships/chart" Target="../charts/chart429.xml"/><Relationship Id="rId1" Type="http://schemas.openxmlformats.org/officeDocument/2006/relationships/chart" Target="../charts/chart428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3.xml"/><Relationship Id="rId2" Type="http://schemas.openxmlformats.org/officeDocument/2006/relationships/chart" Target="../charts/chart432.xml"/><Relationship Id="rId1" Type="http://schemas.openxmlformats.org/officeDocument/2006/relationships/chart" Target="../charts/chart431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6.xml"/><Relationship Id="rId2" Type="http://schemas.openxmlformats.org/officeDocument/2006/relationships/chart" Target="../charts/chart435.xml"/><Relationship Id="rId1" Type="http://schemas.openxmlformats.org/officeDocument/2006/relationships/chart" Target="../charts/chart434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9.xml"/><Relationship Id="rId2" Type="http://schemas.openxmlformats.org/officeDocument/2006/relationships/chart" Target="../charts/chart438.xml"/><Relationship Id="rId1" Type="http://schemas.openxmlformats.org/officeDocument/2006/relationships/chart" Target="../charts/chart437.xml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2.xml"/><Relationship Id="rId2" Type="http://schemas.openxmlformats.org/officeDocument/2006/relationships/chart" Target="../charts/chart441.xml"/><Relationship Id="rId1" Type="http://schemas.openxmlformats.org/officeDocument/2006/relationships/chart" Target="../charts/chart440.xml"/></Relationships>
</file>

<file path=xl/drawings/_rels/drawing1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5.xml"/><Relationship Id="rId2" Type="http://schemas.openxmlformats.org/officeDocument/2006/relationships/chart" Target="../charts/chart444.xml"/><Relationship Id="rId1" Type="http://schemas.openxmlformats.org/officeDocument/2006/relationships/chart" Target="../charts/chart443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6.xml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9.xml"/><Relationship Id="rId2" Type="http://schemas.openxmlformats.org/officeDocument/2006/relationships/chart" Target="../charts/chart448.xml"/><Relationship Id="rId1" Type="http://schemas.openxmlformats.org/officeDocument/2006/relationships/chart" Target="../charts/chart447.xml"/></Relationships>
</file>

<file path=xl/drawings/_rels/drawing1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2.xml"/><Relationship Id="rId2" Type="http://schemas.openxmlformats.org/officeDocument/2006/relationships/chart" Target="../charts/chart451.xml"/><Relationship Id="rId1" Type="http://schemas.openxmlformats.org/officeDocument/2006/relationships/chart" Target="../charts/chart450.xml"/></Relationships>
</file>

<file path=xl/drawings/_rels/drawing1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5.xml"/><Relationship Id="rId2" Type="http://schemas.openxmlformats.org/officeDocument/2006/relationships/chart" Target="../charts/chart454.xml"/><Relationship Id="rId1" Type="http://schemas.openxmlformats.org/officeDocument/2006/relationships/chart" Target="../charts/chart453.xml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8.xml"/><Relationship Id="rId2" Type="http://schemas.openxmlformats.org/officeDocument/2006/relationships/chart" Target="../charts/chart457.xml"/><Relationship Id="rId1" Type="http://schemas.openxmlformats.org/officeDocument/2006/relationships/chart" Target="../charts/chart456.xml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7</xdr:row>
      <xdr:rowOff>170584</xdr:rowOff>
    </xdr:from>
    <xdr:to>
      <xdr:col>14</xdr:col>
      <xdr:colOff>0</xdr:colOff>
      <xdr:row>9</xdr:row>
      <xdr:rowOff>0</xdr:rowOff>
    </xdr:to>
    <xdr:sp macro="" textlink="">
      <xdr:nvSpPr>
        <xdr:cNvPr id="7" name="Rectangle à coins arrondis 6"/>
        <xdr:cNvSpPr/>
      </xdr:nvSpPr>
      <xdr:spPr>
        <a:xfrm>
          <a:off x="2286000" y="1504084"/>
          <a:ext cx="8382000" cy="582757"/>
        </a:xfrm>
        <a:prstGeom prst="roundRect">
          <a:avLst/>
        </a:pr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51955</xdr:colOff>
      <xdr:row>3</xdr:row>
      <xdr:rowOff>147205</xdr:rowOff>
    </xdr:from>
    <xdr:to>
      <xdr:col>11</xdr:col>
      <xdr:colOff>95250</xdr:colOff>
      <xdr:row>5</xdr:row>
      <xdr:rowOff>69273</xdr:rowOff>
    </xdr:to>
    <xdr:sp macro="" textlink="">
      <xdr:nvSpPr>
        <xdr:cNvPr id="3" name="ZoneTexte 2"/>
        <xdr:cNvSpPr txBox="1"/>
      </xdr:nvSpPr>
      <xdr:spPr>
        <a:xfrm>
          <a:off x="4623955" y="718705"/>
          <a:ext cx="3853295" cy="3030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2000" b="1">
              <a:latin typeface="+mn-lt"/>
            </a:rPr>
            <a:t>CLIQUER ICI</a:t>
          </a:r>
        </a:p>
      </xdr:txBody>
    </xdr:sp>
    <xdr:clientData/>
  </xdr:twoCellAnchor>
  <xdr:twoCellAnchor>
    <xdr:from>
      <xdr:col>8</xdr:col>
      <xdr:colOff>454603</xdr:colOff>
      <xdr:row>5</xdr:row>
      <xdr:rowOff>69273</xdr:rowOff>
    </xdr:from>
    <xdr:to>
      <xdr:col>8</xdr:col>
      <xdr:colOff>458932</xdr:colOff>
      <xdr:row>7</xdr:row>
      <xdr:rowOff>121227</xdr:rowOff>
    </xdr:to>
    <xdr:cxnSp macro="">
      <xdr:nvCxnSpPr>
        <xdr:cNvPr id="5" name="Connecteur droit avec flèche 4"/>
        <xdr:cNvCxnSpPr>
          <a:stCxn id="3" idx="2"/>
        </xdr:cNvCxnSpPr>
      </xdr:nvCxnSpPr>
      <xdr:spPr>
        <a:xfrm>
          <a:off x="6550603" y="1021773"/>
          <a:ext cx="4329" cy="432954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447675</xdr:colOff>
          <xdr:row>13</xdr:row>
          <xdr:rowOff>85725</xdr:rowOff>
        </xdr:from>
        <xdr:to>
          <xdr:col>11</xdr:col>
          <xdr:colOff>485775</xdr:colOff>
          <xdr:row>20</xdr:row>
          <xdr:rowOff>66675</xdr:rowOff>
        </xdr:to>
        <xdr:sp macro="" textlink="">
          <xdr:nvSpPr>
            <xdr:cNvPr id="48133" name="Graphique 4" descr="JV 17" hidden="1">
              <a:extLst>
                <a:ext uri="{63B3BB69-23CF-44E3-9099-C40C66FF867C}">
                  <a14:compatExt spid="_x0000_s4813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 fLock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9525</xdr:colOff>
      <xdr:row>13</xdr:row>
      <xdr:rowOff>0</xdr:rowOff>
    </xdr:from>
    <xdr:to>
      <xdr:col>11</xdr:col>
      <xdr:colOff>9525</xdr:colOff>
      <xdr:row>15</xdr:row>
      <xdr:rowOff>0</xdr:rowOff>
    </xdr:to>
    <xdr:sp macro="" textlink="">
      <xdr:nvSpPr>
        <xdr:cNvPr id="3" name="Rectangle à coins arrondis 2"/>
        <xdr:cNvSpPr/>
      </xdr:nvSpPr>
      <xdr:spPr>
        <a:xfrm>
          <a:off x="7553325" y="2390775"/>
          <a:ext cx="1676400" cy="38100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13</xdr:col>
      <xdr:colOff>9525</xdr:colOff>
      <xdr:row>12</xdr:row>
      <xdr:rowOff>180975</xdr:rowOff>
    </xdr:from>
    <xdr:to>
      <xdr:col>15</xdr:col>
      <xdr:colOff>9525</xdr:colOff>
      <xdr:row>14</xdr:row>
      <xdr:rowOff>180975</xdr:rowOff>
    </xdr:to>
    <xdr:sp macro="" textlink="">
      <xdr:nvSpPr>
        <xdr:cNvPr id="4" name="Rectangle à coins arrondis 3"/>
        <xdr:cNvSpPr/>
      </xdr:nvSpPr>
      <xdr:spPr>
        <a:xfrm>
          <a:off x="10906125" y="2381250"/>
          <a:ext cx="1676400" cy="38100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828675</xdr:colOff>
      <xdr:row>18</xdr:row>
      <xdr:rowOff>0</xdr:rowOff>
    </xdr:from>
    <xdr:to>
      <xdr:col>10</xdr:col>
      <xdr:colOff>828675</xdr:colOff>
      <xdr:row>20</xdr:row>
      <xdr:rowOff>0</xdr:rowOff>
    </xdr:to>
    <xdr:sp macro="" textlink="">
      <xdr:nvSpPr>
        <xdr:cNvPr id="5" name="Rectangle à coins arrondis 4"/>
        <xdr:cNvSpPr/>
      </xdr:nvSpPr>
      <xdr:spPr>
        <a:xfrm>
          <a:off x="7534275" y="3343275"/>
          <a:ext cx="1676400" cy="38100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13</xdr:col>
      <xdr:colOff>0</xdr:colOff>
      <xdr:row>18</xdr:row>
      <xdr:rowOff>0</xdr:rowOff>
    </xdr:from>
    <xdr:to>
      <xdr:col>15</xdr:col>
      <xdr:colOff>0</xdr:colOff>
      <xdr:row>20</xdr:row>
      <xdr:rowOff>0</xdr:rowOff>
    </xdr:to>
    <xdr:sp macro="" textlink="">
      <xdr:nvSpPr>
        <xdr:cNvPr id="6" name="Rectangle à coins arrondis 5"/>
        <xdr:cNvSpPr/>
      </xdr:nvSpPr>
      <xdr:spPr>
        <a:xfrm>
          <a:off x="10896600" y="3343275"/>
          <a:ext cx="1676400" cy="38100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4</xdr:col>
      <xdr:colOff>819150</xdr:colOff>
      <xdr:row>13</xdr:row>
      <xdr:rowOff>9525</xdr:rowOff>
    </xdr:from>
    <xdr:to>
      <xdr:col>7</xdr:col>
      <xdr:colOff>9524</xdr:colOff>
      <xdr:row>15</xdr:row>
      <xdr:rowOff>9525</xdr:rowOff>
    </xdr:to>
    <xdr:sp macro="" textlink="">
      <xdr:nvSpPr>
        <xdr:cNvPr id="7" name="Rectangle à coins arrondis 6"/>
        <xdr:cNvSpPr/>
      </xdr:nvSpPr>
      <xdr:spPr>
        <a:xfrm>
          <a:off x="4171950" y="2400300"/>
          <a:ext cx="1704974" cy="38100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5</xdr:col>
      <xdr:colOff>9525</xdr:colOff>
      <xdr:row>18</xdr:row>
      <xdr:rowOff>9525</xdr:rowOff>
    </xdr:from>
    <xdr:to>
      <xdr:col>7</xdr:col>
      <xdr:colOff>9525</xdr:colOff>
      <xdr:row>20</xdr:row>
      <xdr:rowOff>9525</xdr:rowOff>
    </xdr:to>
    <xdr:sp macro="" textlink="">
      <xdr:nvSpPr>
        <xdr:cNvPr id="8" name="Rectangle à coins arrondis 7"/>
        <xdr:cNvSpPr/>
      </xdr:nvSpPr>
      <xdr:spPr>
        <a:xfrm>
          <a:off x="4200525" y="3352800"/>
          <a:ext cx="1676400" cy="38100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4</xdr:col>
      <xdr:colOff>19049</xdr:colOff>
      <xdr:row>4</xdr:row>
      <xdr:rowOff>9525</xdr:rowOff>
    </xdr:from>
    <xdr:to>
      <xdr:col>16</xdr:col>
      <xdr:colOff>9524</xdr:colOff>
      <xdr:row>7</xdr:row>
      <xdr:rowOff>9525</xdr:rowOff>
    </xdr:to>
    <xdr:sp macro="" textlink="">
      <xdr:nvSpPr>
        <xdr:cNvPr id="9" name="Rectangle à coins arrondis 8"/>
        <xdr:cNvSpPr/>
      </xdr:nvSpPr>
      <xdr:spPr>
        <a:xfrm>
          <a:off x="19049" y="9525"/>
          <a:ext cx="9134475" cy="57150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828675</xdr:colOff>
      <xdr:row>22</xdr:row>
      <xdr:rowOff>0</xdr:rowOff>
    </xdr:from>
    <xdr:to>
      <xdr:col>10</xdr:col>
      <xdr:colOff>828675</xdr:colOff>
      <xdr:row>24</xdr:row>
      <xdr:rowOff>0</xdr:rowOff>
    </xdr:to>
    <xdr:sp macro="" textlink="">
      <xdr:nvSpPr>
        <xdr:cNvPr id="10" name="Rectangle à coins arrondis 9"/>
        <xdr:cNvSpPr/>
      </xdr:nvSpPr>
      <xdr:spPr>
        <a:xfrm>
          <a:off x="7534275" y="4105275"/>
          <a:ext cx="1676400" cy="36195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5</xdr:col>
      <xdr:colOff>752475</xdr:colOff>
      <xdr:row>8</xdr:row>
      <xdr:rowOff>180975</xdr:rowOff>
    </xdr:from>
    <xdr:to>
      <xdr:col>13</xdr:col>
      <xdr:colOff>628650</xdr:colOff>
      <xdr:row>10</xdr:row>
      <xdr:rowOff>180975</xdr:rowOff>
    </xdr:to>
    <xdr:sp macro="" textlink="">
      <xdr:nvSpPr>
        <xdr:cNvPr id="11" name="ZoneTexte 10"/>
        <xdr:cNvSpPr txBox="1"/>
      </xdr:nvSpPr>
      <xdr:spPr>
        <a:xfrm>
          <a:off x="4562475" y="1704975"/>
          <a:ext cx="5972175" cy="381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ctr"/>
        <a:lstStyle/>
        <a:p>
          <a:pPr algn="ctr"/>
          <a:r>
            <a:rPr lang="fr-FR" sz="1600" b="1">
              <a:latin typeface="+mn-lt"/>
            </a:rPr>
            <a:t>CLIQUER</a:t>
          </a:r>
          <a:r>
            <a:rPr lang="fr-FR" sz="1600" b="1" baseline="0">
              <a:latin typeface="+mn-lt"/>
            </a:rPr>
            <a:t> SUR L'INDICATEUR SOUHAITE</a:t>
          </a:r>
          <a:endParaRPr lang="fr-FR" sz="1600" b="1">
            <a:latin typeface="+mn-lt"/>
          </a:endParaRPr>
        </a:p>
      </xdr:txBody>
    </xdr:sp>
    <xdr:clientData/>
  </xdr:twoCellAnchor>
  <xdr:twoCellAnchor>
    <xdr:from>
      <xdr:col>6</xdr:col>
      <xdr:colOff>180975</xdr:colOff>
      <xdr:row>10</xdr:row>
      <xdr:rowOff>180975</xdr:rowOff>
    </xdr:from>
    <xdr:to>
      <xdr:col>6</xdr:col>
      <xdr:colOff>180975</xdr:colOff>
      <xdr:row>12</xdr:row>
      <xdr:rowOff>161925</xdr:rowOff>
    </xdr:to>
    <xdr:cxnSp macro="">
      <xdr:nvCxnSpPr>
        <xdr:cNvPr id="13" name="Connecteur droit avec flèche 12"/>
        <xdr:cNvCxnSpPr/>
      </xdr:nvCxnSpPr>
      <xdr:spPr>
        <a:xfrm>
          <a:off x="4752975" y="2085975"/>
          <a:ext cx="0" cy="36195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723900</xdr:colOff>
      <xdr:row>11</xdr:row>
      <xdr:rowOff>9525</xdr:rowOff>
    </xdr:from>
    <xdr:to>
      <xdr:col>9</xdr:col>
      <xdr:colOff>723900</xdr:colOff>
      <xdr:row>12</xdr:row>
      <xdr:rowOff>180975</xdr:rowOff>
    </xdr:to>
    <xdr:cxnSp macro="">
      <xdr:nvCxnSpPr>
        <xdr:cNvPr id="14" name="Connecteur droit avec flèche 13"/>
        <xdr:cNvCxnSpPr/>
      </xdr:nvCxnSpPr>
      <xdr:spPr>
        <a:xfrm>
          <a:off x="7581900" y="2105025"/>
          <a:ext cx="0" cy="36195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504825</xdr:colOff>
      <xdr:row>11</xdr:row>
      <xdr:rowOff>9525</xdr:rowOff>
    </xdr:from>
    <xdr:to>
      <xdr:col>13</xdr:col>
      <xdr:colOff>504825</xdr:colOff>
      <xdr:row>12</xdr:row>
      <xdr:rowOff>180975</xdr:rowOff>
    </xdr:to>
    <xdr:cxnSp macro="">
      <xdr:nvCxnSpPr>
        <xdr:cNvPr id="15" name="Connecteur droit avec flèche 14"/>
        <xdr:cNvCxnSpPr/>
      </xdr:nvCxnSpPr>
      <xdr:spPr>
        <a:xfrm>
          <a:off x="10410825" y="2105025"/>
          <a:ext cx="0" cy="36195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16</xdr:row>
      <xdr:rowOff>0</xdr:rowOff>
    </xdr:from>
    <xdr:to>
      <xdr:col>6</xdr:col>
      <xdr:colOff>752475</xdr:colOff>
      <xdr:row>18</xdr:row>
      <xdr:rowOff>9525</xdr:rowOff>
    </xdr:to>
    <xdr:sp macro="" textlink="">
      <xdr:nvSpPr>
        <xdr:cNvPr id="3" name="Rectangle à coins arrondis 2"/>
        <xdr:cNvSpPr/>
      </xdr:nvSpPr>
      <xdr:spPr>
        <a:xfrm>
          <a:off x="1543050" y="1524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16</xdr:row>
      <xdr:rowOff>0</xdr:rowOff>
    </xdr:from>
    <xdr:to>
      <xdr:col>8</xdr:col>
      <xdr:colOff>752475</xdr:colOff>
      <xdr:row>18</xdr:row>
      <xdr:rowOff>9525</xdr:rowOff>
    </xdr:to>
    <xdr:sp macro="" textlink="">
      <xdr:nvSpPr>
        <xdr:cNvPr id="4" name="Rectangle à coins arrondis 3"/>
        <xdr:cNvSpPr/>
      </xdr:nvSpPr>
      <xdr:spPr>
        <a:xfrm>
          <a:off x="1543050" y="1524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16</xdr:row>
      <xdr:rowOff>0</xdr:rowOff>
    </xdr:from>
    <xdr:to>
      <xdr:col>10</xdr:col>
      <xdr:colOff>752475</xdr:colOff>
      <xdr:row>18</xdr:row>
      <xdr:rowOff>9525</xdr:rowOff>
    </xdr:to>
    <xdr:sp macro="" textlink="">
      <xdr:nvSpPr>
        <xdr:cNvPr id="5" name="Rectangle à coins arrondis 4"/>
        <xdr:cNvSpPr/>
      </xdr:nvSpPr>
      <xdr:spPr>
        <a:xfrm>
          <a:off x="1543050" y="1524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16</xdr:row>
      <xdr:rowOff>0</xdr:rowOff>
    </xdr:from>
    <xdr:to>
      <xdr:col>12</xdr:col>
      <xdr:colOff>752475</xdr:colOff>
      <xdr:row>18</xdr:row>
      <xdr:rowOff>9525</xdr:rowOff>
    </xdr:to>
    <xdr:sp macro="" textlink="">
      <xdr:nvSpPr>
        <xdr:cNvPr id="6" name="Rectangle à coins arrondis 5"/>
        <xdr:cNvSpPr/>
      </xdr:nvSpPr>
      <xdr:spPr>
        <a:xfrm>
          <a:off x="1543050" y="1524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20</xdr:row>
      <xdr:rowOff>0</xdr:rowOff>
    </xdr:from>
    <xdr:to>
      <xdr:col>8</xdr:col>
      <xdr:colOff>752475</xdr:colOff>
      <xdr:row>22</xdr:row>
      <xdr:rowOff>9525</xdr:rowOff>
    </xdr:to>
    <xdr:sp macro="" textlink="">
      <xdr:nvSpPr>
        <xdr:cNvPr id="8" name="Rectangle à coins arrondis 7"/>
        <xdr:cNvSpPr/>
      </xdr:nvSpPr>
      <xdr:spPr>
        <a:xfrm>
          <a:off x="1543050" y="1524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20</xdr:row>
      <xdr:rowOff>0</xdr:rowOff>
    </xdr:from>
    <xdr:to>
      <xdr:col>10</xdr:col>
      <xdr:colOff>752475</xdr:colOff>
      <xdr:row>22</xdr:row>
      <xdr:rowOff>9525</xdr:rowOff>
    </xdr:to>
    <xdr:sp macro="" textlink="">
      <xdr:nvSpPr>
        <xdr:cNvPr id="9" name="Rectangle à coins arrondis 8"/>
        <xdr:cNvSpPr/>
      </xdr:nvSpPr>
      <xdr:spPr>
        <a:xfrm>
          <a:off x="1543050" y="1524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20</xdr:row>
      <xdr:rowOff>0</xdr:rowOff>
    </xdr:from>
    <xdr:to>
      <xdr:col>12</xdr:col>
      <xdr:colOff>752475</xdr:colOff>
      <xdr:row>22</xdr:row>
      <xdr:rowOff>9525</xdr:rowOff>
    </xdr:to>
    <xdr:sp macro="" textlink="">
      <xdr:nvSpPr>
        <xdr:cNvPr id="10" name="Rectangle à coins arrondis 9"/>
        <xdr:cNvSpPr/>
      </xdr:nvSpPr>
      <xdr:spPr>
        <a:xfrm>
          <a:off x="1543050" y="1524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24</xdr:row>
      <xdr:rowOff>0</xdr:rowOff>
    </xdr:from>
    <xdr:to>
      <xdr:col>6</xdr:col>
      <xdr:colOff>752475</xdr:colOff>
      <xdr:row>26</xdr:row>
      <xdr:rowOff>9525</xdr:rowOff>
    </xdr:to>
    <xdr:sp macro="" textlink="">
      <xdr:nvSpPr>
        <xdr:cNvPr id="11" name="Rectangle à coins arrondis 10"/>
        <xdr:cNvSpPr/>
      </xdr:nvSpPr>
      <xdr:spPr>
        <a:xfrm>
          <a:off x="1543050" y="1143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24</xdr:row>
      <xdr:rowOff>0</xdr:rowOff>
    </xdr:from>
    <xdr:to>
      <xdr:col>8</xdr:col>
      <xdr:colOff>752475</xdr:colOff>
      <xdr:row>26</xdr:row>
      <xdr:rowOff>9525</xdr:rowOff>
    </xdr:to>
    <xdr:sp macro="" textlink="">
      <xdr:nvSpPr>
        <xdr:cNvPr id="12" name="Rectangle à coins arrondis 11"/>
        <xdr:cNvSpPr/>
      </xdr:nvSpPr>
      <xdr:spPr>
        <a:xfrm>
          <a:off x="1543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24</xdr:row>
      <xdr:rowOff>0</xdr:rowOff>
    </xdr:from>
    <xdr:to>
      <xdr:col>10</xdr:col>
      <xdr:colOff>752475</xdr:colOff>
      <xdr:row>26</xdr:row>
      <xdr:rowOff>9525</xdr:rowOff>
    </xdr:to>
    <xdr:sp macro="" textlink="">
      <xdr:nvSpPr>
        <xdr:cNvPr id="13" name="Rectangle à coins arrondis 12"/>
        <xdr:cNvSpPr/>
      </xdr:nvSpPr>
      <xdr:spPr>
        <a:xfrm>
          <a:off x="1543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24</xdr:row>
      <xdr:rowOff>0</xdr:rowOff>
    </xdr:from>
    <xdr:to>
      <xdr:col>12</xdr:col>
      <xdr:colOff>752475</xdr:colOff>
      <xdr:row>26</xdr:row>
      <xdr:rowOff>9525</xdr:rowOff>
    </xdr:to>
    <xdr:sp macro="" textlink="">
      <xdr:nvSpPr>
        <xdr:cNvPr id="14" name="Rectangle à coins arrondis 13"/>
        <xdr:cNvSpPr/>
      </xdr:nvSpPr>
      <xdr:spPr>
        <a:xfrm>
          <a:off x="1543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28</xdr:row>
      <xdr:rowOff>0</xdr:rowOff>
    </xdr:from>
    <xdr:to>
      <xdr:col>6</xdr:col>
      <xdr:colOff>752475</xdr:colOff>
      <xdr:row>30</xdr:row>
      <xdr:rowOff>9525</xdr:rowOff>
    </xdr:to>
    <xdr:sp macro="" textlink="">
      <xdr:nvSpPr>
        <xdr:cNvPr id="15" name="Rectangle à coins arrondis 14"/>
        <xdr:cNvSpPr/>
      </xdr:nvSpPr>
      <xdr:spPr>
        <a:xfrm>
          <a:off x="1543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28</xdr:row>
      <xdr:rowOff>0</xdr:rowOff>
    </xdr:from>
    <xdr:to>
      <xdr:col>8</xdr:col>
      <xdr:colOff>752475</xdr:colOff>
      <xdr:row>30</xdr:row>
      <xdr:rowOff>9525</xdr:rowOff>
    </xdr:to>
    <xdr:sp macro="" textlink="">
      <xdr:nvSpPr>
        <xdr:cNvPr id="16" name="Rectangle à coins arrondis 15"/>
        <xdr:cNvSpPr/>
      </xdr:nvSpPr>
      <xdr:spPr>
        <a:xfrm>
          <a:off x="1543050" y="4953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28</xdr:row>
      <xdr:rowOff>0</xdr:rowOff>
    </xdr:from>
    <xdr:to>
      <xdr:col>10</xdr:col>
      <xdr:colOff>752475</xdr:colOff>
      <xdr:row>30</xdr:row>
      <xdr:rowOff>9525</xdr:rowOff>
    </xdr:to>
    <xdr:sp macro="" textlink="">
      <xdr:nvSpPr>
        <xdr:cNvPr id="17" name="Rectangle à coins arrondis 16"/>
        <xdr:cNvSpPr/>
      </xdr:nvSpPr>
      <xdr:spPr>
        <a:xfrm>
          <a:off x="1543050" y="571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28</xdr:row>
      <xdr:rowOff>0</xdr:rowOff>
    </xdr:from>
    <xdr:to>
      <xdr:col>12</xdr:col>
      <xdr:colOff>752475</xdr:colOff>
      <xdr:row>30</xdr:row>
      <xdr:rowOff>9525</xdr:rowOff>
    </xdr:to>
    <xdr:sp macro="" textlink="">
      <xdr:nvSpPr>
        <xdr:cNvPr id="18" name="Rectangle à coins arrondis 17"/>
        <xdr:cNvSpPr/>
      </xdr:nvSpPr>
      <xdr:spPr>
        <a:xfrm>
          <a:off x="1543050" y="647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20</xdr:row>
      <xdr:rowOff>0</xdr:rowOff>
    </xdr:from>
    <xdr:to>
      <xdr:col>6</xdr:col>
      <xdr:colOff>752475</xdr:colOff>
      <xdr:row>22</xdr:row>
      <xdr:rowOff>9525</xdr:rowOff>
    </xdr:to>
    <xdr:sp macro="" textlink="">
      <xdr:nvSpPr>
        <xdr:cNvPr id="19" name="Rectangle à coins arrondis 18"/>
        <xdr:cNvSpPr/>
      </xdr:nvSpPr>
      <xdr:spPr>
        <a:xfrm>
          <a:off x="1543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9</xdr:col>
      <xdr:colOff>19050</xdr:colOff>
      <xdr:row>12</xdr:row>
      <xdr:rowOff>0</xdr:rowOff>
    </xdr:from>
    <xdr:to>
      <xdr:col>9</xdr:col>
      <xdr:colOff>752475</xdr:colOff>
      <xdr:row>14</xdr:row>
      <xdr:rowOff>9525</xdr:rowOff>
    </xdr:to>
    <xdr:sp macro="" textlink="">
      <xdr:nvSpPr>
        <xdr:cNvPr id="20" name="Rectangle à coins arrondis 19"/>
        <xdr:cNvSpPr/>
      </xdr:nvSpPr>
      <xdr:spPr>
        <a:xfrm>
          <a:off x="5353050" y="3810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5</xdr:col>
      <xdr:colOff>742950</xdr:colOff>
      <xdr:row>1</xdr:row>
      <xdr:rowOff>0</xdr:rowOff>
    </xdr:from>
    <xdr:to>
      <xdr:col>13</xdr:col>
      <xdr:colOff>0</xdr:colOff>
      <xdr:row>4</xdr:row>
      <xdr:rowOff>171450</xdr:rowOff>
    </xdr:to>
    <xdr:sp macro="" textlink="">
      <xdr:nvSpPr>
        <xdr:cNvPr id="21" name="Rectangle à coins arrondis 20"/>
        <xdr:cNvSpPr/>
      </xdr:nvSpPr>
      <xdr:spPr>
        <a:xfrm>
          <a:off x="4552950" y="190500"/>
          <a:ext cx="5353050" cy="74295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295275</xdr:colOff>
      <xdr:row>7</xdr:row>
      <xdr:rowOff>66675</xdr:rowOff>
    </xdr:from>
    <xdr:to>
      <xdr:col>12</xdr:col>
      <xdr:colOff>685800</xdr:colOff>
      <xdr:row>9</xdr:row>
      <xdr:rowOff>180975</xdr:rowOff>
    </xdr:to>
    <xdr:sp macro="" textlink="">
      <xdr:nvSpPr>
        <xdr:cNvPr id="22" name="ZoneTexte 21"/>
        <xdr:cNvSpPr txBox="1"/>
      </xdr:nvSpPr>
      <xdr:spPr>
        <a:xfrm>
          <a:off x="7915275" y="1400175"/>
          <a:ext cx="19145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Pour revenir  au menu principal</a:t>
          </a:r>
          <a:r>
            <a:rPr lang="fr-FR" sz="1100" baseline="0"/>
            <a:t> </a:t>
          </a:r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cliquer sur </a:t>
          </a:r>
          <a:r>
            <a:rPr lang="fr-FR" sz="1100"/>
            <a:t>sommaire</a:t>
          </a:r>
        </a:p>
      </xdr:txBody>
    </xdr:sp>
    <xdr:clientData/>
  </xdr:twoCellAnchor>
  <xdr:twoCellAnchor>
    <xdr:from>
      <xdr:col>9</xdr:col>
      <xdr:colOff>752475</xdr:colOff>
      <xdr:row>6</xdr:row>
      <xdr:rowOff>0</xdr:rowOff>
    </xdr:from>
    <xdr:to>
      <xdr:col>10</xdr:col>
      <xdr:colOff>285750</xdr:colOff>
      <xdr:row>7</xdr:row>
      <xdr:rowOff>66675</xdr:rowOff>
    </xdr:to>
    <xdr:cxnSp macro="">
      <xdr:nvCxnSpPr>
        <xdr:cNvPr id="24" name="Connecteur droit avec flèche 23"/>
        <xdr:cNvCxnSpPr/>
      </xdr:nvCxnSpPr>
      <xdr:spPr>
        <a:xfrm flipH="1" flipV="1">
          <a:off x="7610475" y="1143000"/>
          <a:ext cx="295275" cy="2571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32</xdr:row>
      <xdr:rowOff>0</xdr:rowOff>
    </xdr:from>
    <xdr:to>
      <xdr:col>6</xdr:col>
      <xdr:colOff>752475</xdr:colOff>
      <xdr:row>34</xdr:row>
      <xdr:rowOff>9525</xdr:rowOff>
    </xdr:to>
    <xdr:sp macro="" textlink="">
      <xdr:nvSpPr>
        <xdr:cNvPr id="23" name="Rectangle à coins arrondis 22"/>
        <xdr:cNvSpPr/>
      </xdr:nvSpPr>
      <xdr:spPr>
        <a:xfrm>
          <a:off x="10077450" y="52578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14</xdr:row>
      <xdr:rowOff>0</xdr:rowOff>
    </xdr:from>
    <xdr:to>
      <xdr:col>6</xdr:col>
      <xdr:colOff>752475</xdr:colOff>
      <xdr:row>16</xdr:row>
      <xdr:rowOff>9525</xdr:rowOff>
    </xdr:to>
    <xdr:sp macro="" textlink="">
      <xdr:nvSpPr>
        <xdr:cNvPr id="3" name="Rectangle à coins arrondis 2"/>
        <xdr:cNvSpPr/>
      </xdr:nvSpPr>
      <xdr:spPr>
        <a:xfrm>
          <a:off x="781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14</xdr:row>
      <xdr:rowOff>0</xdr:rowOff>
    </xdr:from>
    <xdr:to>
      <xdr:col>8</xdr:col>
      <xdr:colOff>752475</xdr:colOff>
      <xdr:row>16</xdr:row>
      <xdr:rowOff>9525</xdr:rowOff>
    </xdr:to>
    <xdr:sp macro="" textlink="">
      <xdr:nvSpPr>
        <xdr:cNvPr id="4" name="Rectangle à coins arrondis 3"/>
        <xdr:cNvSpPr/>
      </xdr:nvSpPr>
      <xdr:spPr>
        <a:xfrm>
          <a:off x="2305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14</xdr:row>
      <xdr:rowOff>0</xdr:rowOff>
    </xdr:from>
    <xdr:to>
      <xdr:col>10</xdr:col>
      <xdr:colOff>752475</xdr:colOff>
      <xdr:row>16</xdr:row>
      <xdr:rowOff>9525</xdr:rowOff>
    </xdr:to>
    <xdr:sp macro="" textlink="">
      <xdr:nvSpPr>
        <xdr:cNvPr id="5" name="Rectangle à coins arrondis 4"/>
        <xdr:cNvSpPr/>
      </xdr:nvSpPr>
      <xdr:spPr>
        <a:xfrm>
          <a:off x="3829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14</xdr:row>
      <xdr:rowOff>0</xdr:rowOff>
    </xdr:from>
    <xdr:to>
      <xdr:col>12</xdr:col>
      <xdr:colOff>752475</xdr:colOff>
      <xdr:row>16</xdr:row>
      <xdr:rowOff>9525</xdr:rowOff>
    </xdr:to>
    <xdr:sp macro="" textlink="">
      <xdr:nvSpPr>
        <xdr:cNvPr id="6" name="Rectangle à coins arrondis 5"/>
        <xdr:cNvSpPr/>
      </xdr:nvSpPr>
      <xdr:spPr>
        <a:xfrm>
          <a:off x="5353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18</xdr:row>
      <xdr:rowOff>0</xdr:rowOff>
    </xdr:from>
    <xdr:to>
      <xdr:col>8</xdr:col>
      <xdr:colOff>752475</xdr:colOff>
      <xdr:row>20</xdr:row>
      <xdr:rowOff>9525</xdr:rowOff>
    </xdr:to>
    <xdr:sp macro="" textlink="">
      <xdr:nvSpPr>
        <xdr:cNvPr id="7" name="Rectangle à coins arrondis 6"/>
        <xdr:cNvSpPr/>
      </xdr:nvSpPr>
      <xdr:spPr>
        <a:xfrm>
          <a:off x="2305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18</xdr:row>
      <xdr:rowOff>0</xdr:rowOff>
    </xdr:from>
    <xdr:to>
      <xdr:col>10</xdr:col>
      <xdr:colOff>752475</xdr:colOff>
      <xdr:row>20</xdr:row>
      <xdr:rowOff>9525</xdr:rowOff>
    </xdr:to>
    <xdr:sp macro="" textlink="">
      <xdr:nvSpPr>
        <xdr:cNvPr id="8" name="Rectangle à coins arrondis 7"/>
        <xdr:cNvSpPr/>
      </xdr:nvSpPr>
      <xdr:spPr>
        <a:xfrm>
          <a:off x="3829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18</xdr:row>
      <xdr:rowOff>0</xdr:rowOff>
    </xdr:from>
    <xdr:to>
      <xdr:col>12</xdr:col>
      <xdr:colOff>752475</xdr:colOff>
      <xdr:row>20</xdr:row>
      <xdr:rowOff>9525</xdr:rowOff>
    </xdr:to>
    <xdr:sp macro="" textlink="">
      <xdr:nvSpPr>
        <xdr:cNvPr id="9" name="Rectangle à coins arrondis 8"/>
        <xdr:cNvSpPr/>
      </xdr:nvSpPr>
      <xdr:spPr>
        <a:xfrm>
          <a:off x="5353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22</xdr:row>
      <xdr:rowOff>0</xdr:rowOff>
    </xdr:from>
    <xdr:to>
      <xdr:col>6</xdr:col>
      <xdr:colOff>752475</xdr:colOff>
      <xdr:row>24</xdr:row>
      <xdr:rowOff>9525</xdr:rowOff>
    </xdr:to>
    <xdr:sp macro="" textlink="">
      <xdr:nvSpPr>
        <xdr:cNvPr id="10" name="Rectangle à coins arrondis 9"/>
        <xdr:cNvSpPr/>
      </xdr:nvSpPr>
      <xdr:spPr>
        <a:xfrm>
          <a:off x="781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22</xdr:row>
      <xdr:rowOff>0</xdr:rowOff>
    </xdr:from>
    <xdr:to>
      <xdr:col>8</xdr:col>
      <xdr:colOff>752475</xdr:colOff>
      <xdr:row>24</xdr:row>
      <xdr:rowOff>9525</xdr:rowOff>
    </xdr:to>
    <xdr:sp macro="" textlink="">
      <xdr:nvSpPr>
        <xdr:cNvPr id="11" name="Rectangle à coins arrondis 10"/>
        <xdr:cNvSpPr/>
      </xdr:nvSpPr>
      <xdr:spPr>
        <a:xfrm>
          <a:off x="2305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22</xdr:row>
      <xdr:rowOff>0</xdr:rowOff>
    </xdr:from>
    <xdr:to>
      <xdr:col>10</xdr:col>
      <xdr:colOff>752475</xdr:colOff>
      <xdr:row>24</xdr:row>
      <xdr:rowOff>9525</xdr:rowOff>
    </xdr:to>
    <xdr:sp macro="" textlink="">
      <xdr:nvSpPr>
        <xdr:cNvPr id="12" name="Rectangle à coins arrondis 11"/>
        <xdr:cNvSpPr/>
      </xdr:nvSpPr>
      <xdr:spPr>
        <a:xfrm>
          <a:off x="3829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22</xdr:row>
      <xdr:rowOff>0</xdr:rowOff>
    </xdr:from>
    <xdr:to>
      <xdr:col>12</xdr:col>
      <xdr:colOff>752475</xdr:colOff>
      <xdr:row>24</xdr:row>
      <xdr:rowOff>9525</xdr:rowOff>
    </xdr:to>
    <xdr:sp macro="" textlink="">
      <xdr:nvSpPr>
        <xdr:cNvPr id="13" name="Rectangle à coins arrondis 12"/>
        <xdr:cNvSpPr/>
      </xdr:nvSpPr>
      <xdr:spPr>
        <a:xfrm>
          <a:off x="5353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26</xdr:row>
      <xdr:rowOff>0</xdr:rowOff>
    </xdr:from>
    <xdr:to>
      <xdr:col>6</xdr:col>
      <xdr:colOff>752475</xdr:colOff>
      <xdr:row>28</xdr:row>
      <xdr:rowOff>9525</xdr:rowOff>
    </xdr:to>
    <xdr:sp macro="" textlink="">
      <xdr:nvSpPr>
        <xdr:cNvPr id="14" name="Rectangle à coins arrondis 13"/>
        <xdr:cNvSpPr/>
      </xdr:nvSpPr>
      <xdr:spPr>
        <a:xfrm>
          <a:off x="781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26</xdr:row>
      <xdr:rowOff>0</xdr:rowOff>
    </xdr:from>
    <xdr:to>
      <xdr:col>8</xdr:col>
      <xdr:colOff>752475</xdr:colOff>
      <xdr:row>28</xdr:row>
      <xdr:rowOff>9525</xdr:rowOff>
    </xdr:to>
    <xdr:sp macro="" textlink="">
      <xdr:nvSpPr>
        <xdr:cNvPr id="15" name="Rectangle à coins arrondis 14"/>
        <xdr:cNvSpPr/>
      </xdr:nvSpPr>
      <xdr:spPr>
        <a:xfrm>
          <a:off x="2305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26</xdr:row>
      <xdr:rowOff>0</xdr:rowOff>
    </xdr:from>
    <xdr:to>
      <xdr:col>10</xdr:col>
      <xdr:colOff>752475</xdr:colOff>
      <xdr:row>28</xdr:row>
      <xdr:rowOff>9525</xdr:rowOff>
    </xdr:to>
    <xdr:sp macro="" textlink="">
      <xdr:nvSpPr>
        <xdr:cNvPr id="16" name="Rectangle à coins arrondis 15"/>
        <xdr:cNvSpPr/>
      </xdr:nvSpPr>
      <xdr:spPr>
        <a:xfrm>
          <a:off x="3829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26</xdr:row>
      <xdr:rowOff>0</xdr:rowOff>
    </xdr:from>
    <xdr:to>
      <xdr:col>12</xdr:col>
      <xdr:colOff>752475</xdr:colOff>
      <xdr:row>28</xdr:row>
      <xdr:rowOff>9525</xdr:rowOff>
    </xdr:to>
    <xdr:sp macro="" textlink="">
      <xdr:nvSpPr>
        <xdr:cNvPr id="17" name="Rectangle à coins arrondis 16"/>
        <xdr:cNvSpPr/>
      </xdr:nvSpPr>
      <xdr:spPr>
        <a:xfrm>
          <a:off x="5353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18</xdr:row>
      <xdr:rowOff>0</xdr:rowOff>
    </xdr:from>
    <xdr:to>
      <xdr:col>6</xdr:col>
      <xdr:colOff>752475</xdr:colOff>
      <xdr:row>20</xdr:row>
      <xdr:rowOff>9525</xdr:rowOff>
    </xdr:to>
    <xdr:sp macro="" textlink="">
      <xdr:nvSpPr>
        <xdr:cNvPr id="18" name="Rectangle à coins arrondis 17"/>
        <xdr:cNvSpPr/>
      </xdr:nvSpPr>
      <xdr:spPr>
        <a:xfrm>
          <a:off x="781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9</xdr:col>
      <xdr:colOff>28575</xdr:colOff>
      <xdr:row>9</xdr:row>
      <xdr:rowOff>171450</xdr:rowOff>
    </xdr:from>
    <xdr:to>
      <xdr:col>9</xdr:col>
      <xdr:colOff>762000</xdr:colOff>
      <xdr:row>12</xdr:row>
      <xdr:rowOff>0</xdr:rowOff>
    </xdr:to>
    <xdr:sp macro="" textlink="">
      <xdr:nvSpPr>
        <xdr:cNvPr id="19" name="Rectangle à coins arrondis 18"/>
        <xdr:cNvSpPr/>
      </xdr:nvSpPr>
      <xdr:spPr>
        <a:xfrm>
          <a:off x="7572375" y="1819275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5</xdr:col>
      <xdr:colOff>742950</xdr:colOff>
      <xdr:row>1</xdr:row>
      <xdr:rowOff>0</xdr:rowOff>
    </xdr:from>
    <xdr:to>
      <xdr:col>13</xdr:col>
      <xdr:colOff>0</xdr:colOff>
      <xdr:row>4</xdr:row>
      <xdr:rowOff>171450</xdr:rowOff>
    </xdr:to>
    <xdr:sp macro="" textlink="">
      <xdr:nvSpPr>
        <xdr:cNvPr id="20" name="Rectangle à coins arrondis 19"/>
        <xdr:cNvSpPr/>
      </xdr:nvSpPr>
      <xdr:spPr>
        <a:xfrm>
          <a:off x="4552950" y="190500"/>
          <a:ext cx="5353050" cy="74295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295275</xdr:colOff>
      <xdr:row>7</xdr:row>
      <xdr:rowOff>57150</xdr:rowOff>
    </xdr:from>
    <xdr:to>
      <xdr:col>12</xdr:col>
      <xdr:colOff>685800</xdr:colOff>
      <xdr:row>9</xdr:row>
      <xdr:rowOff>171450</xdr:rowOff>
    </xdr:to>
    <xdr:sp macro="" textlink="">
      <xdr:nvSpPr>
        <xdr:cNvPr id="21" name="ZoneTexte 20"/>
        <xdr:cNvSpPr txBox="1"/>
      </xdr:nvSpPr>
      <xdr:spPr>
        <a:xfrm>
          <a:off x="7915275" y="1390650"/>
          <a:ext cx="19145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Pour revenir  au menu principal</a:t>
          </a:r>
          <a:r>
            <a:rPr lang="fr-FR" sz="1100" baseline="0"/>
            <a:t> </a:t>
          </a:r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cliquer sur </a:t>
          </a:r>
          <a:r>
            <a:rPr lang="fr-FR" sz="1100"/>
            <a:t>sommaire</a:t>
          </a:r>
        </a:p>
      </xdr:txBody>
    </xdr:sp>
    <xdr:clientData/>
  </xdr:twoCellAnchor>
  <xdr:twoCellAnchor>
    <xdr:from>
      <xdr:col>10</xdr:col>
      <xdr:colOff>0</xdr:colOff>
      <xdr:row>6</xdr:row>
      <xdr:rowOff>0</xdr:rowOff>
    </xdr:from>
    <xdr:to>
      <xdr:col>10</xdr:col>
      <xdr:colOff>295275</xdr:colOff>
      <xdr:row>7</xdr:row>
      <xdr:rowOff>66675</xdr:rowOff>
    </xdr:to>
    <xdr:cxnSp macro="">
      <xdr:nvCxnSpPr>
        <xdr:cNvPr id="22" name="Connecteur droit avec flèche 21"/>
        <xdr:cNvCxnSpPr/>
      </xdr:nvCxnSpPr>
      <xdr:spPr>
        <a:xfrm flipH="1" flipV="1">
          <a:off x="7620000" y="1143000"/>
          <a:ext cx="295275" cy="2571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781050</xdr:colOff>
      <xdr:row>22</xdr:row>
      <xdr:rowOff>76200</xdr:rowOff>
    </xdr:from>
    <xdr:to>
      <xdr:col>1</xdr:col>
      <xdr:colOff>676275</xdr:colOff>
      <xdr:row>24</xdr:row>
      <xdr:rowOff>85725</xdr:rowOff>
    </xdr:to>
    <xdr:sp macro="" textlink="">
      <xdr:nvSpPr>
        <xdr:cNvPr id="26" name="Rectangle à coins arrondis 25"/>
        <xdr:cNvSpPr/>
      </xdr:nvSpPr>
      <xdr:spPr>
        <a:xfrm>
          <a:off x="781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30</xdr:row>
      <xdr:rowOff>0</xdr:rowOff>
    </xdr:from>
    <xdr:to>
      <xdr:col>6</xdr:col>
      <xdr:colOff>752475</xdr:colOff>
      <xdr:row>32</xdr:row>
      <xdr:rowOff>9525</xdr:rowOff>
    </xdr:to>
    <xdr:sp macro="" textlink="">
      <xdr:nvSpPr>
        <xdr:cNvPr id="23" name="Rectangle à coins arrondis 22"/>
        <xdr:cNvSpPr/>
      </xdr:nvSpPr>
      <xdr:spPr>
        <a:xfrm>
          <a:off x="7562850" y="18288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15</xdr:row>
      <xdr:rowOff>0</xdr:rowOff>
    </xdr:from>
    <xdr:to>
      <xdr:col>6</xdr:col>
      <xdr:colOff>752475</xdr:colOff>
      <xdr:row>17</xdr:row>
      <xdr:rowOff>9525</xdr:rowOff>
    </xdr:to>
    <xdr:sp macro="" textlink="">
      <xdr:nvSpPr>
        <xdr:cNvPr id="3" name="Rectangle à coins arrondis 2"/>
        <xdr:cNvSpPr/>
      </xdr:nvSpPr>
      <xdr:spPr>
        <a:xfrm>
          <a:off x="781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15</xdr:row>
      <xdr:rowOff>0</xdr:rowOff>
    </xdr:from>
    <xdr:to>
      <xdr:col>8</xdr:col>
      <xdr:colOff>752475</xdr:colOff>
      <xdr:row>17</xdr:row>
      <xdr:rowOff>9525</xdr:rowOff>
    </xdr:to>
    <xdr:sp macro="" textlink="">
      <xdr:nvSpPr>
        <xdr:cNvPr id="4" name="Rectangle à coins arrondis 3"/>
        <xdr:cNvSpPr/>
      </xdr:nvSpPr>
      <xdr:spPr>
        <a:xfrm>
          <a:off x="2305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15</xdr:row>
      <xdr:rowOff>0</xdr:rowOff>
    </xdr:from>
    <xdr:to>
      <xdr:col>10</xdr:col>
      <xdr:colOff>752475</xdr:colOff>
      <xdr:row>17</xdr:row>
      <xdr:rowOff>9525</xdr:rowOff>
    </xdr:to>
    <xdr:sp macro="" textlink="">
      <xdr:nvSpPr>
        <xdr:cNvPr id="5" name="Rectangle à coins arrondis 4"/>
        <xdr:cNvSpPr/>
      </xdr:nvSpPr>
      <xdr:spPr>
        <a:xfrm>
          <a:off x="3829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15</xdr:row>
      <xdr:rowOff>0</xdr:rowOff>
    </xdr:from>
    <xdr:to>
      <xdr:col>12</xdr:col>
      <xdr:colOff>752475</xdr:colOff>
      <xdr:row>17</xdr:row>
      <xdr:rowOff>9525</xdr:rowOff>
    </xdr:to>
    <xdr:sp macro="" textlink="">
      <xdr:nvSpPr>
        <xdr:cNvPr id="6" name="Rectangle à coins arrondis 5"/>
        <xdr:cNvSpPr/>
      </xdr:nvSpPr>
      <xdr:spPr>
        <a:xfrm>
          <a:off x="5353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19</xdr:row>
      <xdr:rowOff>0</xdr:rowOff>
    </xdr:from>
    <xdr:to>
      <xdr:col>8</xdr:col>
      <xdr:colOff>752475</xdr:colOff>
      <xdr:row>21</xdr:row>
      <xdr:rowOff>9525</xdr:rowOff>
    </xdr:to>
    <xdr:sp macro="" textlink="">
      <xdr:nvSpPr>
        <xdr:cNvPr id="7" name="Rectangle à coins arrondis 6"/>
        <xdr:cNvSpPr/>
      </xdr:nvSpPr>
      <xdr:spPr>
        <a:xfrm>
          <a:off x="2305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19</xdr:row>
      <xdr:rowOff>0</xdr:rowOff>
    </xdr:from>
    <xdr:to>
      <xdr:col>10</xdr:col>
      <xdr:colOff>752475</xdr:colOff>
      <xdr:row>21</xdr:row>
      <xdr:rowOff>9525</xdr:rowOff>
    </xdr:to>
    <xdr:sp macro="" textlink="">
      <xdr:nvSpPr>
        <xdr:cNvPr id="8" name="Rectangle à coins arrondis 7"/>
        <xdr:cNvSpPr/>
      </xdr:nvSpPr>
      <xdr:spPr>
        <a:xfrm>
          <a:off x="3829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19</xdr:row>
      <xdr:rowOff>0</xdr:rowOff>
    </xdr:from>
    <xdr:to>
      <xdr:col>12</xdr:col>
      <xdr:colOff>752475</xdr:colOff>
      <xdr:row>21</xdr:row>
      <xdr:rowOff>9525</xdr:rowOff>
    </xdr:to>
    <xdr:sp macro="" textlink="">
      <xdr:nvSpPr>
        <xdr:cNvPr id="9" name="Rectangle à coins arrondis 8"/>
        <xdr:cNvSpPr/>
      </xdr:nvSpPr>
      <xdr:spPr>
        <a:xfrm>
          <a:off x="5353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23</xdr:row>
      <xdr:rowOff>0</xdr:rowOff>
    </xdr:from>
    <xdr:to>
      <xdr:col>6</xdr:col>
      <xdr:colOff>752475</xdr:colOff>
      <xdr:row>25</xdr:row>
      <xdr:rowOff>9525</xdr:rowOff>
    </xdr:to>
    <xdr:sp macro="" textlink="">
      <xdr:nvSpPr>
        <xdr:cNvPr id="10" name="Rectangle à coins arrondis 9"/>
        <xdr:cNvSpPr/>
      </xdr:nvSpPr>
      <xdr:spPr>
        <a:xfrm>
          <a:off x="781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23</xdr:row>
      <xdr:rowOff>0</xdr:rowOff>
    </xdr:from>
    <xdr:to>
      <xdr:col>8</xdr:col>
      <xdr:colOff>752475</xdr:colOff>
      <xdr:row>25</xdr:row>
      <xdr:rowOff>9525</xdr:rowOff>
    </xdr:to>
    <xdr:sp macro="" textlink="">
      <xdr:nvSpPr>
        <xdr:cNvPr id="11" name="Rectangle à coins arrondis 10"/>
        <xdr:cNvSpPr/>
      </xdr:nvSpPr>
      <xdr:spPr>
        <a:xfrm>
          <a:off x="2305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23</xdr:row>
      <xdr:rowOff>0</xdr:rowOff>
    </xdr:from>
    <xdr:to>
      <xdr:col>10</xdr:col>
      <xdr:colOff>752475</xdr:colOff>
      <xdr:row>25</xdr:row>
      <xdr:rowOff>9525</xdr:rowOff>
    </xdr:to>
    <xdr:sp macro="" textlink="">
      <xdr:nvSpPr>
        <xdr:cNvPr id="12" name="Rectangle à coins arrondis 11"/>
        <xdr:cNvSpPr/>
      </xdr:nvSpPr>
      <xdr:spPr>
        <a:xfrm>
          <a:off x="3829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23</xdr:row>
      <xdr:rowOff>0</xdr:rowOff>
    </xdr:from>
    <xdr:to>
      <xdr:col>12</xdr:col>
      <xdr:colOff>752475</xdr:colOff>
      <xdr:row>25</xdr:row>
      <xdr:rowOff>9525</xdr:rowOff>
    </xdr:to>
    <xdr:sp macro="" textlink="">
      <xdr:nvSpPr>
        <xdr:cNvPr id="13" name="Rectangle à coins arrondis 12"/>
        <xdr:cNvSpPr/>
      </xdr:nvSpPr>
      <xdr:spPr>
        <a:xfrm>
          <a:off x="5353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27</xdr:row>
      <xdr:rowOff>0</xdr:rowOff>
    </xdr:from>
    <xdr:to>
      <xdr:col>6</xdr:col>
      <xdr:colOff>752475</xdr:colOff>
      <xdr:row>29</xdr:row>
      <xdr:rowOff>9525</xdr:rowOff>
    </xdr:to>
    <xdr:sp macro="" textlink="">
      <xdr:nvSpPr>
        <xdr:cNvPr id="14" name="Rectangle à coins arrondis 13"/>
        <xdr:cNvSpPr/>
      </xdr:nvSpPr>
      <xdr:spPr>
        <a:xfrm>
          <a:off x="781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27</xdr:row>
      <xdr:rowOff>0</xdr:rowOff>
    </xdr:from>
    <xdr:to>
      <xdr:col>8</xdr:col>
      <xdr:colOff>752475</xdr:colOff>
      <xdr:row>29</xdr:row>
      <xdr:rowOff>9525</xdr:rowOff>
    </xdr:to>
    <xdr:sp macro="" textlink="">
      <xdr:nvSpPr>
        <xdr:cNvPr id="15" name="Rectangle à coins arrondis 14"/>
        <xdr:cNvSpPr/>
      </xdr:nvSpPr>
      <xdr:spPr>
        <a:xfrm>
          <a:off x="2305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27</xdr:row>
      <xdr:rowOff>0</xdr:rowOff>
    </xdr:from>
    <xdr:to>
      <xdr:col>10</xdr:col>
      <xdr:colOff>752475</xdr:colOff>
      <xdr:row>29</xdr:row>
      <xdr:rowOff>9525</xdr:rowOff>
    </xdr:to>
    <xdr:sp macro="" textlink="">
      <xdr:nvSpPr>
        <xdr:cNvPr id="16" name="Rectangle à coins arrondis 15"/>
        <xdr:cNvSpPr/>
      </xdr:nvSpPr>
      <xdr:spPr>
        <a:xfrm>
          <a:off x="3829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27</xdr:row>
      <xdr:rowOff>0</xdr:rowOff>
    </xdr:from>
    <xdr:to>
      <xdr:col>12</xdr:col>
      <xdr:colOff>752475</xdr:colOff>
      <xdr:row>29</xdr:row>
      <xdr:rowOff>9525</xdr:rowOff>
    </xdr:to>
    <xdr:sp macro="" textlink="">
      <xdr:nvSpPr>
        <xdr:cNvPr id="17" name="Rectangle à coins arrondis 16"/>
        <xdr:cNvSpPr/>
      </xdr:nvSpPr>
      <xdr:spPr>
        <a:xfrm>
          <a:off x="5353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19</xdr:row>
      <xdr:rowOff>0</xdr:rowOff>
    </xdr:from>
    <xdr:to>
      <xdr:col>6</xdr:col>
      <xdr:colOff>752475</xdr:colOff>
      <xdr:row>21</xdr:row>
      <xdr:rowOff>9525</xdr:rowOff>
    </xdr:to>
    <xdr:sp macro="" textlink="">
      <xdr:nvSpPr>
        <xdr:cNvPr id="18" name="Rectangle à coins arrondis 17"/>
        <xdr:cNvSpPr/>
      </xdr:nvSpPr>
      <xdr:spPr>
        <a:xfrm>
          <a:off x="781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9</xdr:col>
      <xdr:colOff>19050</xdr:colOff>
      <xdr:row>11</xdr:row>
      <xdr:rowOff>0</xdr:rowOff>
    </xdr:from>
    <xdr:to>
      <xdr:col>9</xdr:col>
      <xdr:colOff>752475</xdr:colOff>
      <xdr:row>13</xdr:row>
      <xdr:rowOff>9525</xdr:rowOff>
    </xdr:to>
    <xdr:sp macro="" textlink="">
      <xdr:nvSpPr>
        <xdr:cNvPr id="19" name="Rectangle à coins arrondis 18"/>
        <xdr:cNvSpPr/>
      </xdr:nvSpPr>
      <xdr:spPr>
        <a:xfrm>
          <a:off x="3067050" y="1143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5</xdr:col>
      <xdr:colOff>742950</xdr:colOff>
      <xdr:row>1</xdr:row>
      <xdr:rowOff>0</xdr:rowOff>
    </xdr:from>
    <xdr:to>
      <xdr:col>13</xdr:col>
      <xdr:colOff>0</xdr:colOff>
      <xdr:row>4</xdr:row>
      <xdr:rowOff>171450</xdr:rowOff>
    </xdr:to>
    <xdr:sp macro="" textlink="">
      <xdr:nvSpPr>
        <xdr:cNvPr id="20" name="Rectangle à coins arrondis 19"/>
        <xdr:cNvSpPr/>
      </xdr:nvSpPr>
      <xdr:spPr>
        <a:xfrm>
          <a:off x="4552950" y="190500"/>
          <a:ext cx="5353050" cy="74295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295275</xdr:colOff>
      <xdr:row>7</xdr:row>
      <xdr:rowOff>47625</xdr:rowOff>
    </xdr:from>
    <xdr:to>
      <xdr:col>12</xdr:col>
      <xdr:colOff>685800</xdr:colOff>
      <xdr:row>9</xdr:row>
      <xdr:rowOff>161925</xdr:rowOff>
    </xdr:to>
    <xdr:sp macro="" textlink="">
      <xdr:nvSpPr>
        <xdr:cNvPr id="21" name="ZoneTexte 20"/>
        <xdr:cNvSpPr txBox="1"/>
      </xdr:nvSpPr>
      <xdr:spPr>
        <a:xfrm>
          <a:off x="7915275" y="1381125"/>
          <a:ext cx="19145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Pour revenir  au menu principal</a:t>
          </a:r>
          <a:r>
            <a:rPr lang="fr-FR" sz="1100" baseline="0"/>
            <a:t> </a:t>
          </a:r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cliquer sur </a:t>
          </a:r>
          <a:r>
            <a:rPr lang="fr-FR" sz="1100"/>
            <a:t>sommaire</a:t>
          </a:r>
        </a:p>
      </xdr:txBody>
    </xdr:sp>
    <xdr:clientData/>
  </xdr:twoCellAnchor>
  <xdr:twoCellAnchor>
    <xdr:from>
      <xdr:col>10</xdr:col>
      <xdr:colOff>0</xdr:colOff>
      <xdr:row>6</xdr:row>
      <xdr:rowOff>0</xdr:rowOff>
    </xdr:from>
    <xdr:to>
      <xdr:col>10</xdr:col>
      <xdr:colOff>295275</xdr:colOff>
      <xdr:row>7</xdr:row>
      <xdr:rowOff>66675</xdr:rowOff>
    </xdr:to>
    <xdr:cxnSp macro="">
      <xdr:nvCxnSpPr>
        <xdr:cNvPr id="22" name="Connecteur droit avec flèche 21"/>
        <xdr:cNvCxnSpPr/>
      </xdr:nvCxnSpPr>
      <xdr:spPr>
        <a:xfrm flipH="1" flipV="1">
          <a:off x="7620000" y="1143000"/>
          <a:ext cx="295275" cy="2571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31</xdr:row>
      <xdr:rowOff>0</xdr:rowOff>
    </xdr:from>
    <xdr:to>
      <xdr:col>6</xdr:col>
      <xdr:colOff>752475</xdr:colOff>
      <xdr:row>33</xdr:row>
      <xdr:rowOff>9525</xdr:rowOff>
    </xdr:to>
    <xdr:sp macro="" textlink="">
      <xdr:nvSpPr>
        <xdr:cNvPr id="25" name="Rectangle à coins arrondis 24"/>
        <xdr:cNvSpPr/>
      </xdr:nvSpPr>
      <xdr:spPr>
        <a:xfrm>
          <a:off x="7562850" y="2009775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14</xdr:row>
      <xdr:rowOff>0</xdr:rowOff>
    </xdr:from>
    <xdr:to>
      <xdr:col>6</xdr:col>
      <xdr:colOff>752475</xdr:colOff>
      <xdr:row>16</xdr:row>
      <xdr:rowOff>9525</xdr:rowOff>
    </xdr:to>
    <xdr:sp macro="" textlink="">
      <xdr:nvSpPr>
        <xdr:cNvPr id="3" name="Rectangle à coins arrondis 2"/>
        <xdr:cNvSpPr/>
      </xdr:nvSpPr>
      <xdr:spPr>
        <a:xfrm>
          <a:off x="781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14</xdr:row>
      <xdr:rowOff>0</xdr:rowOff>
    </xdr:from>
    <xdr:to>
      <xdr:col>8</xdr:col>
      <xdr:colOff>752475</xdr:colOff>
      <xdr:row>16</xdr:row>
      <xdr:rowOff>9525</xdr:rowOff>
    </xdr:to>
    <xdr:sp macro="" textlink="">
      <xdr:nvSpPr>
        <xdr:cNvPr id="4" name="Rectangle à coins arrondis 3"/>
        <xdr:cNvSpPr/>
      </xdr:nvSpPr>
      <xdr:spPr>
        <a:xfrm>
          <a:off x="2305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14</xdr:row>
      <xdr:rowOff>0</xdr:rowOff>
    </xdr:from>
    <xdr:to>
      <xdr:col>10</xdr:col>
      <xdr:colOff>752475</xdr:colOff>
      <xdr:row>16</xdr:row>
      <xdr:rowOff>9525</xdr:rowOff>
    </xdr:to>
    <xdr:sp macro="" textlink="">
      <xdr:nvSpPr>
        <xdr:cNvPr id="5" name="Rectangle à coins arrondis 4"/>
        <xdr:cNvSpPr/>
      </xdr:nvSpPr>
      <xdr:spPr>
        <a:xfrm>
          <a:off x="3829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14</xdr:row>
      <xdr:rowOff>0</xdr:rowOff>
    </xdr:from>
    <xdr:to>
      <xdr:col>12</xdr:col>
      <xdr:colOff>752475</xdr:colOff>
      <xdr:row>16</xdr:row>
      <xdr:rowOff>9525</xdr:rowOff>
    </xdr:to>
    <xdr:sp macro="" textlink="">
      <xdr:nvSpPr>
        <xdr:cNvPr id="6" name="Rectangle à coins arrondis 5"/>
        <xdr:cNvSpPr/>
      </xdr:nvSpPr>
      <xdr:spPr>
        <a:xfrm>
          <a:off x="5353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18</xdr:row>
      <xdr:rowOff>0</xdr:rowOff>
    </xdr:from>
    <xdr:to>
      <xdr:col>8</xdr:col>
      <xdr:colOff>752475</xdr:colOff>
      <xdr:row>20</xdr:row>
      <xdr:rowOff>9525</xdr:rowOff>
    </xdr:to>
    <xdr:sp macro="" textlink="">
      <xdr:nvSpPr>
        <xdr:cNvPr id="7" name="Rectangle à coins arrondis 6"/>
        <xdr:cNvSpPr/>
      </xdr:nvSpPr>
      <xdr:spPr>
        <a:xfrm>
          <a:off x="2305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18</xdr:row>
      <xdr:rowOff>0</xdr:rowOff>
    </xdr:from>
    <xdr:to>
      <xdr:col>10</xdr:col>
      <xdr:colOff>752475</xdr:colOff>
      <xdr:row>20</xdr:row>
      <xdr:rowOff>9525</xdr:rowOff>
    </xdr:to>
    <xdr:sp macro="" textlink="">
      <xdr:nvSpPr>
        <xdr:cNvPr id="8" name="Rectangle à coins arrondis 7"/>
        <xdr:cNvSpPr/>
      </xdr:nvSpPr>
      <xdr:spPr>
        <a:xfrm>
          <a:off x="3829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18</xdr:row>
      <xdr:rowOff>0</xdr:rowOff>
    </xdr:from>
    <xdr:to>
      <xdr:col>12</xdr:col>
      <xdr:colOff>752475</xdr:colOff>
      <xdr:row>20</xdr:row>
      <xdr:rowOff>9525</xdr:rowOff>
    </xdr:to>
    <xdr:sp macro="" textlink="">
      <xdr:nvSpPr>
        <xdr:cNvPr id="9" name="Rectangle à coins arrondis 8"/>
        <xdr:cNvSpPr/>
      </xdr:nvSpPr>
      <xdr:spPr>
        <a:xfrm>
          <a:off x="5353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22</xdr:row>
      <xdr:rowOff>0</xdr:rowOff>
    </xdr:from>
    <xdr:to>
      <xdr:col>6</xdr:col>
      <xdr:colOff>752475</xdr:colOff>
      <xdr:row>24</xdr:row>
      <xdr:rowOff>9525</xdr:rowOff>
    </xdr:to>
    <xdr:sp macro="" textlink="">
      <xdr:nvSpPr>
        <xdr:cNvPr id="10" name="Rectangle à coins arrondis 9"/>
        <xdr:cNvSpPr/>
      </xdr:nvSpPr>
      <xdr:spPr>
        <a:xfrm>
          <a:off x="781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22</xdr:row>
      <xdr:rowOff>0</xdr:rowOff>
    </xdr:from>
    <xdr:to>
      <xdr:col>8</xdr:col>
      <xdr:colOff>752475</xdr:colOff>
      <xdr:row>24</xdr:row>
      <xdr:rowOff>9525</xdr:rowOff>
    </xdr:to>
    <xdr:sp macro="" textlink="">
      <xdr:nvSpPr>
        <xdr:cNvPr id="11" name="Rectangle à coins arrondis 10"/>
        <xdr:cNvSpPr/>
      </xdr:nvSpPr>
      <xdr:spPr>
        <a:xfrm>
          <a:off x="2305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22</xdr:row>
      <xdr:rowOff>0</xdr:rowOff>
    </xdr:from>
    <xdr:to>
      <xdr:col>10</xdr:col>
      <xdr:colOff>752475</xdr:colOff>
      <xdr:row>24</xdr:row>
      <xdr:rowOff>9525</xdr:rowOff>
    </xdr:to>
    <xdr:sp macro="" textlink="">
      <xdr:nvSpPr>
        <xdr:cNvPr id="12" name="Rectangle à coins arrondis 11"/>
        <xdr:cNvSpPr/>
      </xdr:nvSpPr>
      <xdr:spPr>
        <a:xfrm>
          <a:off x="3829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22</xdr:row>
      <xdr:rowOff>0</xdr:rowOff>
    </xdr:from>
    <xdr:to>
      <xdr:col>12</xdr:col>
      <xdr:colOff>752475</xdr:colOff>
      <xdr:row>24</xdr:row>
      <xdr:rowOff>9525</xdr:rowOff>
    </xdr:to>
    <xdr:sp macro="" textlink="">
      <xdr:nvSpPr>
        <xdr:cNvPr id="13" name="Rectangle à coins arrondis 12"/>
        <xdr:cNvSpPr/>
      </xdr:nvSpPr>
      <xdr:spPr>
        <a:xfrm>
          <a:off x="5353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26</xdr:row>
      <xdr:rowOff>0</xdr:rowOff>
    </xdr:from>
    <xdr:to>
      <xdr:col>6</xdr:col>
      <xdr:colOff>752475</xdr:colOff>
      <xdr:row>28</xdr:row>
      <xdr:rowOff>9525</xdr:rowOff>
    </xdr:to>
    <xdr:sp macro="" textlink="">
      <xdr:nvSpPr>
        <xdr:cNvPr id="14" name="Rectangle à coins arrondis 13"/>
        <xdr:cNvSpPr/>
      </xdr:nvSpPr>
      <xdr:spPr>
        <a:xfrm>
          <a:off x="781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26</xdr:row>
      <xdr:rowOff>0</xdr:rowOff>
    </xdr:from>
    <xdr:to>
      <xdr:col>8</xdr:col>
      <xdr:colOff>752475</xdr:colOff>
      <xdr:row>28</xdr:row>
      <xdr:rowOff>9525</xdr:rowOff>
    </xdr:to>
    <xdr:sp macro="" textlink="">
      <xdr:nvSpPr>
        <xdr:cNvPr id="15" name="Rectangle à coins arrondis 14"/>
        <xdr:cNvSpPr/>
      </xdr:nvSpPr>
      <xdr:spPr>
        <a:xfrm>
          <a:off x="2305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26</xdr:row>
      <xdr:rowOff>0</xdr:rowOff>
    </xdr:from>
    <xdr:to>
      <xdr:col>10</xdr:col>
      <xdr:colOff>752475</xdr:colOff>
      <xdr:row>28</xdr:row>
      <xdr:rowOff>9525</xdr:rowOff>
    </xdr:to>
    <xdr:sp macro="" textlink="">
      <xdr:nvSpPr>
        <xdr:cNvPr id="16" name="Rectangle à coins arrondis 15"/>
        <xdr:cNvSpPr/>
      </xdr:nvSpPr>
      <xdr:spPr>
        <a:xfrm>
          <a:off x="3829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26</xdr:row>
      <xdr:rowOff>0</xdr:rowOff>
    </xdr:from>
    <xdr:to>
      <xdr:col>12</xdr:col>
      <xdr:colOff>752475</xdr:colOff>
      <xdr:row>28</xdr:row>
      <xdr:rowOff>9525</xdr:rowOff>
    </xdr:to>
    <xdr:sp macro="" textlink="">
      <xdr:nvSpPr>
        <xdr:cNvPr id="17" name="Rectangle à coins arrondis 16"/>
        <xdr:cNvSpPr/>
      </xdr:nvSpPr>
      <xdr:spPr>
        <a:xfrm>
          <a:off x="5353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18</xdr:row>
      <xdr:rowOff>0</xdr:rowOff>
    </xdr:from>
    <xdr:to>
      <xdr:col>6</xdr:col>
      <xdr:colOff>752475</xdr:colOff>
      <xdr:row>20</xdr:row>
      <xdr:rowOff>9525</xdr:rowOff>
    </xdr:to>
    <xdr:sp macro="" textlink="">
      <xdr:nvSpPr>
        <xdr:cNvPr id="18" name="Rectangle à coins arrondis 17"/>
        <xdr:cNvSpPr/>
      </xdr:nvSpPr>
      <xdr:spPr>
        <a:xfrm>
          <a:off x="781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9</xdr:col>
      <xdr:colOff>19050</xdr:colOff>
      <xdr:row>10</xdr:row>
      <xdr:rowOff>0</xdr:rowOff>
    </xdr:from>
    <xdr:to>
      <xdr:col>9</xdr:col>
      <xdr:colOff>752475</xdr:colOff>
      <xdr:row>12</xdr:row>
      <xdr:rowOff>9525</xdr:rowOff>
    </xdr:to>
    <xdr:sp macro="" textlink="">
      <xdr:nvSpPr>
        <xdr:cNvPr id="19" name="Rectangle à coins arrondis 18"/>
        <xdr:cNvSpPr/>
      </xdr:nvSpPr>
      <xdr:spPr>
        <a:xfrm>
          <a:off x="3067050" y="1143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5</xdr:col>
      <xdr:colOff>742950</xdr:colOff>
      <xdr:row>1</xdr:row>
      <xdr:rowOff>0</xdr:rowOff>
    </xdr:from>
    <xdr:to>
      <xdr:col>13</xdr:col>
      <xdr:colOff>0</xdr:colOff>
      <xdr:row>4</xdr:row>
      <xdr:rowOff>171450</xdr:rowOff>
    </xdr:to>
    <xdr:sp macro="" textlink="">
      <xdr:nvSpPr>
        <xdr:cNvPr id="20" name="Rectangle à coins arrondis 19"/>
        <xdr:cNvSpPr/>
      </xdr:nvSpPr>
      <xdr:spPr>
        <a:xfrm>
          <a:off x="4552950" y="190500"/>
          <a:ext cx="5353050" cy="74295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285750</xdr:colOff>
      <xdr:row>7</xdr:row>
      <xdr:rowOff>66675</xdr:rowOff>
    </xdr:from>
    <xdr:to>
      <xdr:col>12</xdr:col>
      <xdr:colOff>676275</xdr:colOff>
      <xdr:row>9</xdr:row>
      <xdr:rowOff>180975</xdr:rowOff>
    </xdr:to>
    <xdr:sp macro="" textlink="">
      <xdr:nvSpPr>
        <xdr:cNvPr id="21" name="ZoneTexte 20"/>
        <xdr:cNvSpPr txBox="1"/>
      </xdr:nvSpPr>
      <xdr:spPr>
        <a:xfrm>
          <a:off x="7905750" y="1400175"/>
          <a:ext cx="19145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Pour revenir  au menu principal</a:t>
          </a:r>
          <a:r>
            <a:rPr lang="fr-FR" sz="1100" baseline="0"/>
            <a:t> </a:t>
          </a:r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cliquer sur </a:t>
          </a:r>
          <a:r>
            <a:rPr lang="fr-FR" sz="1100"/>
            <a:t>sommaire</a:t>
          </a:r>
        </a:p>
      </xdr:txBody>
    </xdr:sp>
    <xdr:clientData/>
  </xdr:twoCellAnchor>
  <xdr:twoCellAnchor>
    <xdr:from>
      <xdr:col>10</xdr:col>
      <xdr:colOff>0</xdr:colOff>
      <xdr:row>6</xdr:row>
      <xdr:rowOff>0</xdr:rowOff>
    </xdr:from>
    <xdr:to>
      <xdr:col>10</xdr:col>
      <xdr:colOff>295275</xdr:colOff>
      <xdr:row>7</xdr:row>
      <xdr:rowOff>66675</xdr:rowOff>
    </xdr:to>
    <xdr:cxnSp macro="">
      <xdr:nvCxnSpPr>
        <xdr:cNvPr id="22" name="Connecteur droit avec flèche 21"/>
        <xdr:cNvCxnSpPr/>
      </xdr:nvCxnSpPr>
      <xdr:spPr>
        <a:xfrm flipH="1" flipV="1">
          <a:off x="7620000" y="1143000"/>
          <a:ext cx="295275" cy="2571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30</xdr:row>
      <xdr:rowOff>0</xdr:rowOff>
    </xdr:from>
    <xdr:to>
      <xdr:col>6</xdr:col>
      <xdr:colOff>752475</xdr:colOff>
      <xdr:row>32</xdr:row>
      <xdr:rowOff>9525</xdr:rowOff>
    </xdr:to>
    <xdr:sp macro="" textlink="">
      <xdr:nvSpPr>
        <xdr:cNvPr id="23" name="Rectangle à coins arrondis 22"/>
        <xdr:cNvSpPr/>
      </xdr:nvSpPr>
      <xdr:spPr>
        <a:xfrm>
          <a:off x="7562850" y="1828800"/>
          <a:ext cx="733425" cy="37147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13</xdr:row>
      <xdr:rowOff>0</xdr:rowOff>
    </xdr:from>
    <xdr:to>
      <xdr:col>6</xdr:col>
      <xdr:colOff>752475</xdr:colOff>
      <xdr:row>15</xdr:row>
      <xdr:rowOff>9525</xdr:rowOff>
    </xdr:to>
    <xdr:sp macro="" textlink="">
      <xdr:nvSpPr>
        <xdr:cNvPr id="3" name="Rectangle à coins arrondis 2"/>
        <xdr:cNvSpPr/>
      </xdr:nvSpPr>
      <xdr:spPr>
        <a:xfrm>
          <a:off x="781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13</xdr:row>
      <xdr:rowOff>0</xdr:rowOff>
    </xdr:from>
    <xdr:to>
      <xdr:col>8</xdr:col>
      <xdr:colOff>752475</xdr:colOff>
      <xdr:row>15</xdr:row>
      <xdr:rowOff>9525</xdr:rowOff>
    </xdr:to>
    <xdr:sp macro="" textlink="">
      <xdr:nvSpPr>
        <xdr:cNvPr id="4" name="Rectangle à coins arrondis 3"/>
        <xdr:cNvSpPr/>
      </xdr:nvSpPr>
      <xdr:spPr>
        <a:xfrm>
          <a:off x="2305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13</xdr:row>
      <xdr:rowOff>0</xdr:rowOff>
    </xdr:from>
    <xdr:to>
      <xdr:col>10</xdr:col>
      <xdr:colOff>752475</xdr:colOff>
      <xdr:row>15</xdr:row>
      <xdr:rowOff>9525</xdr:rowOff>
    </xdr:to>
    <xdr:sp macro="" textlink="">
      <xdr:nvSpPr>
        <xdr:cNvPr id="5" name="Rectangle à coins arrondis 4"/>
        <xdr:cNvSpPr/>
      </xdr:nvSpPr>
      <xdr:spPr>
        <a:xfrm>
          <a:off x="3829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13</xdr:row>
      <xdr:rowOff>0</xdr:rowOff>
    </xdr:from>
    <xdr:to>
      <xdr:col>12</xdr:col>
      <xdr:colOff>752475</xdr:colOff>
      <xdr:row>15</xdr:row>
      <xdr:rowOff>9525</xdr:rowOff>
    </xdr:to>
    <xdr:sp macro="" textlink="">
      <xdr:nvSpPr>
        <xdr:cNvPr id="6" name="Rectangle à coins arrondis 5"/>
        <xdr:cNvSpPr/>
      </xdr:nvSpPr>
      <xdr:spPr>
        <a:xfrm>
          <a:off x="5353050" y="1905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17</xdr:row>
      <xdr:rowOff>0</xdr:rowOff>
    </xdr:from>
    <xdr:to>
      <xdr:col>8</xdr:col>
      <xdr:colOff>752475</xdr:colOff>
      <xdr:row>19</xdr:row>
      <xdr:rowOff>9525</xdr:rowOff>
    </xdr:to>
    <xdr:sp macro="" textlink="">
      <xdr:nvSpPr>
        <xdr:cNvPr id="7" name="Rectangle à coins arrondis 6"/>
        <xdr:cNvSpPr/>
      </xdr:nvSpPr>
      <xdr:spPr>
        <a:xfrm>
          <a:off x="2305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17</xdr:row>
      <xdr:rowOff>0</xdr:rowOff>
    </xdr:from>
    <xdr:to>
      <xdr:col>10</xdr:col>
      <xdr:colOff>752475</xdr:colOff>
      <xdr:row>19</xdr:row>
      <xdr:rowOff>9525</xdr:rowOff>
    </xdr:to>
    <xdr:sp macro="" textlink="">
      <xdr:nvSpPr>
        <xdr:cNvPr id="8" name="Rectangle à coins arrondis 7"/>
        <xdr:cNvSpPr/>
      </xdr:nvSpPr>
      <xdr:spPr>
        <a:xfrm>
          <a:off x="3829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17</xdr:row>
      <xdr:rowOff>0</xdr:rowOff>
    </xdr:from>
    <xdr:to>
      <xdr:col>12</xdr:col>
      <xdr:colOff>752475</xdr:colOff>
      <xdr:row>19</xdr:row>
      <xdr:rowOff>9525</xdr:rowOff>
    </xdr:to>
    <xdr:sp macro="" textlink="">
      <xdr:nvSpPr>
        <xdr:cNvPr id="9" name="Rectangle à coins arrondis 8"/>
        <xdr:cNvSpPr/>
      </xdr:nvSpPr>
      <xdr:spPr>
        <a:xfrm>
          <a:off x="5353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21</xdr:row>
      <xdr:rowOff>0</xdr:rowOff>
    </xdr:from>
    <xdr:to>
      <xdr:col>6</xdr:col>
      <xdr:colOff>752475</xdr:colOff>
      <xdr:row>23</xdr:row>
      <xdr:rowOff>9525</xdr:rowOff>
    </xdr:to>
    <xdr:sp macro="" textlink="">
      <xdr:nvSpPr>
        <xdr:cNvPr id="10" name="Rectangle à coins arrondis 9"/>
        <xdr:cNvSpPr/>
      </xdr:nvSpPr>
      <xdr:spPr>
        <a:xfrm>
          <a:off x="781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21</xdr:row>
      <xdr:rowOff>0</xdr:rowOff>
    </xdr:from>
    <xdr:to>
      <xdr:col>8</xdr:col>
      <xdr:colOff>752475</xdr:colOff>
      <xdr:row>23</xdr:row>
      <xdr:rowOff>9525</xdr:rowOff>
    </xdr:to>
    <xdr:sp macro="" textlink="">
      <xdr:nvSpPr>
        <xdr:cNvPr id="11" name="Rectangle à coins arrondis 10"/>
        <xdr:cNvSpPr/>
      </xdr:nvSpPr>
      <xdr:spPr>
        <a:xfrm>
          <a:off x="2305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21</xdr:row>
      <xdr:rowOff>0</xdr:rowOff>
    </xdr:from>
    <xdr:to>
      <xdr:col>10</xdr:col>
      <xdr:colOff>752475</xdr:colOff>
      <xdr:row>23</xdr:row>
      <xdr:rowOff>9525</xdr:rowOff>
    </xdr:to>
    <xdr:sp macro="" textlink="">
      <xdr:nvSpPr>
        <xdr:cNvPr id="12" name="Rectangle à coins arrondis 11"/>
        <xdr:cNvSpPr/>
      </xdr:nvSpPr>
      <xdr:spPr>
        <a:xfrm>
          <a:off x="3829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21</xdr:row>
      <xdr:rowOff>0</xdr:rowOff>
    </xdr:from>
    <xdr:to>
      <xdr:col>12</xdr:col>
      <xdr:colOff>752475</xdr:colOff>
      <xdr:row>23</xdr:row>
      <xdr:rowOff>9525</xdr:rowOff>
    </xdr:to>
    <xdr:sp macro="" textlink="">
      <xdr:nvSpPr>
        <xdr:cNvPr id="13" name="Rectangle à coins arrondis 12"/>
        <xdr:cNvSpPr/>
      </xdr:nvSpPr>
      <xdr:spPr>
        <a:xfrm>
          <a:off x="5353050" y="3429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25</xdr:row>
      <xdr:rowOff>0</xdr:rowOff>
    </xdr:from>
    <xdr:to>
      <xdr:col>6</xdr:col>
      <xdr:colOff>752475</xdr:colOff>
      <xdr:row>27</xdr:row>
      <xdr:rowOff>9525</xdr:rowOff>
    </xdr:to>
    <xdr:sp macro="" textlink="">
      <xdr:nvSpPr>
        <xdr:cNvPr id="14" name="Rectangle à coins arrondis 13"/>
        <xdr:cNvSpPr/>
      </xdr:nvSpPr>
      <xdr:spPr>
        <a:xfrm>
          <a:off x="781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25</xdr:row>
      <xdr:rowOff>0</xdr:rowOff>
    </xdr:from>
    <xdr:to>
      <xdr:col>8</xdr:col>
      <xdr:colOff>752475</xdr:colOff>
      <xdr:row>27</xdr:row>
      <xdr:rowOff>9525</xdr:rowOff>
    </xdr:to>
    <xdr:sp macro="" textlink="">
      <xdr:nvSpPr>
        <xdr:cNvPr id="15" name="Rectangle à coins arrondis 14"/>
        <xdr:cNvSpPr/>
      </xdr:nvSpPr>
      <xdr:spPr>
        <a:xfrm>
          <a:off x="2305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25</xdr:row>
      <xdr:rowOff>0</xdr:rowOff>
    </xdr:from>
    <xdr:to>
      <xdr:col>10</xdr:col>
      <xdr:colOff>752475</xdr:colOff>
      <xdr:row>27</xdr:row>
      <xdr:rowOff>9525</xdr:rowOff>
    </xdr:to>
    <xdr:sp macro="" textlink="">
      <xdr:nvSpPr>
        <xdr:cNvPr id="16" name="Rectangle à coins arrondis 15"/>
        <xdr:cNvSpPr/>
      </xdr:nvSpPr>
      <xdr:spPr>
        <a:xfrm>
          <a:off x="3829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25</xdr:row>
      <xdr:rowOff>0</xdr:rowOff>
    </xdr:from>
    <xdr:to>
      <xdr:col>12</xdr:col>
      <xdr:colOff>752475</xdr:colOff>
      <xdr:row>27</xdr:row>
      <xdr:rowOff>9525</xdr:rowOff>
    </xdr:to>
    <xdr:sp macro="" textlink="">
      <xdr:nvSpPr>
        <xdr:cNvPr id="17" name="Rectangle à coins arrondis 16"/>
        <xdr:cNvSpPr/>
      </xdr:nvSpPr>
      <xdr:spPr>
        <a:xfrm>
          <a:off x="5353050" y="4191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17</xdr:row>
      <xdr:rowOff>0</xdr:rowOff>
    </xdr:from>
    <xdr:to>
      <xdr:col>6</xdr:col>
      <xdr:colOff>752475</xdr:colOff>
      <xdr:row>19</xdr:row>
      <xdr:rowOff>9525</xdr:rowOff>
    </xdr:to>
    <xdr:sp macro="" textlink="">
      <xdr:nvSpPr>
        <xdr:cNvPr id="18" name="Rectangle à coins arrondis 17"/>
        <xdr:cNvSpPr/>
      </xdr:nvSpPr>
      <xdr:spPr>
        <a:xfrm>
          <a:off x="781050" y="26670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9</xdr:col>
      <xdr:colOff>19050</xdr:colOff>
      <xdr:row>9</xdr:row>
      <xdr:rowOff>0</xdr:rowOff>
    </xdr:from>
    <xdr:to>
      <xdr:col>9</xdr:col>
      <xdr:colOff>752475</xdr:colOff>
      <xdr:row>11</xdr:row>
      <xdr:rowOff>9525</xdr:rowOff>
    </xdr:to>
    <xdr:sp macro="" textlink="">
      <xdr:nvSpPr>
        <xdr:cNvPr id="19" name="Rectangle à coins arrondis 18"/>
        <xdr:cNvSpPr/>
      </xdr:nvSpPr>
      <xdr:spPr>
        <a:xfrm>
          <a:off x="7562850" y="1666875"/>
          <a:ext cx="733425" cy="37147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5</xdr:col>
      <xdr:colOff>742950</xdr:colOff>
      <xdr:row>1</xdr:row>
      <xdr:rowOff>0</xdr:rowOff>
    </xdr:from>
    <xdr:to>
      <xdr:col>13</xdr:col>
      <xdr:colOff>0</xdr:colOff>
      <xdr:row>4</xdr:row>
      <xdr:rowOff>171450</xdr:rowOff>
    </xdr:to>
    <xdr:sp macro="" textlink="">
      <xdr:nvSpPr>
        <xdr:cNvPr id="21" name="Rectangle à coins arrondis 20"/>
        <xdr:cNvSpPr/>
      </xdr:nvSpPr>
      <xdr:spPr>
        <a:xfrm>
          <a:off x="4552950" y="190500"/>
          <a:ext cx="5353050" cy="74295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323850</xdr:colOff>
      <xdr:row>7</xdr:row>
      <xdr:rowOff>66675</xdr:rowOff>
    </xdr:from>
    <xdr:to>
      <xdr:col>12</xdr:col>
      <xdr:colOff>714375</xdr:colOff>
      <xdr:row>9</xdr:row>
      <xdr:rowOff>180975</xdr:rowOff>
    </xdr:to>
    <xdr:sp macro="" textlink="">
      <xdr:nvSpPr>
        <xdr:cNvPr id="20" name="ZoneTexte 19"/>
        <xdr:cNvSpPr txBox="1"/>
      </xdr:nvSpPr>
      <xdr:spPr>
        <a:xfrm>
          <a:off x="7943850" y="1400175"/>
          <a:ext cx="19145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Pour revenir  au menu principal</a:t>
          </a:r>
          <a:r>
            <a:rPr lang="fr-FR" sz="1100" baseline="0"/>
            <a:t> </a:t>
          </a:r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cliquer sur </a:t>
          </a:r>
          <a:r>
            <a:rPr lang="fr-FR" sz="1100"/>
            <a:t>sommaire</a:t>
          </a:r>
        </a:p>
      </xdr:txBody>
    </xdr:sp>
    <xdr:clientData/>
  </xdr:twoCellAnchor>
  <xdr:twoCellAnchor>
    <xdr:from>
      <xdr:col>10</xdr:col>
      <xdr:colOff>0</xdr:colOff>
      <xdr:row>6</xdr:row>
      <xdr:rowOff>0</xdr:rowOff>
    </xdr:from>
    <xdr:to>
      <xdr:col>10</xdr:col>
      <xdr:colOff>295275</xdr:colOff>
      <xdr:row>7</xdr:row>
      <xdr:rowOff>66675</xdr:rowOff>
    </xdr:to>
    <xdr:cxnSp macro="">
      <xdr:nvCxnSpPr>
        <xdr:cNvPr id="22" name="Connecteur droit avec flèche 21"/>
        <xdr:cNvCxnSpPr/>
      </xdr:nvCxnSpPr>
      <xdr:spPr>
        <a:xfrm flipH="1" flipV="1">
          <a:off x="7620000" y="1143000"/>
          <a:ext cx="295275" cy="2571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29</xdr:row>
      <xdr:rowOff>0</xdr:rowOff>
    </xdr:from>
    <xdr:to>
      <xdr:col>6</xdr:col>
      <xdr:colOff>752475</xdr:colOff>
      <xdr:row>31</xdr:row>
      <xdr:rowOff>9525</xdr:rowOff>
    </xdr:to>
    <xdr:sp macro="" textlink="">
      <xdr:nvSpPr>
        <xdr:cNvPr id="23" name="Rectangle à coins arrondis 22"/>
        <xdr:cNvSpPr/>
      </xdr:nvSpPr>
      <xdr:spPr>
        <a:xfrm>
          <a:off x="7562850" y="1666875"/>
          <a:ext cx="733425" cy="37147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13</xdr:row>
      <xdr:rowOff>0</xdr:rowOff>
    </xdr:from>
    <xdr:to>
      <xdr:col>6</xdr:col>
      <xdr:colOff>752475</xdr:colOff>
      <xdr:row>15</xdr:row>
      <xdr:rowOff>9525</xdr:rowOff>
    </xdr:to>
    <xdr:sp macro="" textlink="">
      <xdr:nvSpPr>
        <xdr:cNvPr id="2" name="Rectangle à coins arrondis 1"/>
        <xdr:cNvSpPr/>
      </xdr:nvSpPr>
      <xdr:spPr>
        <a:xfrm>
          <a:off x="4591050" y="2476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13</xdr:row>
      <xdr:rowOff>0</xdr:rowOff>
    </xdr:from>
    <xdr:to>
      <xdr:col>8</xdr:col>
      <xdr:colOff>752475</xdr:colOff>
      <xdr:row>15</xdr:row>
      <xdr:rowOff>9525</xdr:rowOff>
    </xdr:to>
    <xdr:sp macro="" textlink="">
      <xdr:nvSpPr>
        <xdr:cNvPr id="3" name="Rectangle à coins arrondis 2"/>
        <xdr:cNvSpPr/>
      </xdr:nvSpPr>
      <xdr:spPr>
        <a:xfrm>
          <a:off x="6115050" y="2476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13</xdr:row>
      <xdr:rowOff>0</xdr:rowOff>
    </xdr:from>
    <xdr:to>
      <xdr:col>10</xdr:col>
      <xdr:colOff>752475</xdr:colOff>
      <xdr:row>15</xdr:row>
      <xdr:rowOff>9525</xdr:rowOff>
    </xdr:to>
    <xdr:sp macro="" textlink="">
      <xdr:nvSpPr>
        <xdr:cNvPr id="4" name="Rectangle à coins arrondis 3"/>
        <xdr:cNvSpPr/>
      </xdr:nvSpPr>
      <xdr:spPr>
        <a:xfrm>
          <a:off x="7639050" y="2476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13</xdr:row>
      <xdr:rowOff>0</xdr:rowOff>
    </xdr:from>
    <xdr:to>
      <xdr:col>12</xdr:col>
      <xdr:colOff>752475</xdr:colOff>
      <xdr:row>15</xdr:row>
      <xdr:rowOff>9525</xdr:rowOff>
    </xdr:to>
    <xdr:sp macro="" textlink="">
      <xdr:nvSpPr>
        <xdr:cNvPr id="5" name="Rectangle à coins arrondis 4"/>
        <xdr:cNvSpPr/>
      </xdr:nvSpPr>
      <xdr:spPr>
        <a:xfrm>
          <a:off x="9163050" y="2476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17</xdr:row>
      <xdr:rowOff>0</xdr:rowOff>
    </xdr:from>
    <xdr:to>
      <xdr:col>8</xdr:col>
      <xdr:colOff>752475</xdr:colOff>
      <xdr:row>19</xdr:row>
      <xdr:rowOff>9525</xdr:rowOff>
    </xdr:to>
    <xdr:sp macro="" textlink="">
      <xdr:nvSpPr>
        <xdr:cNvPr id="6" name="Rectangle à coins arrondis 5"/>
        <xdr:cNvSpPr/>
      </xdr:nvSpPr>
      <xdr:spPr>
        <a:xfrm>
          <a:off x="6115050" y="3238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17</xdr:row>
      <xdr:rowOff>0</xdr:rowOff>
    </xdr:from>
    <xdr:to>
      <xdr:col>10</xdr:col>
      <xdr:colOff>752475</xdr:colOff>
      <xdr:row>19</xdr:row>
      <xdr:rowOff>9525</xdr:rowOff>
    </xdr:to>
    <xdr:sp macro="" textlink="">
      <xdr:nvSpPr>
        <xdr:cNvPr id="7" name="Rectangle à coins arrondis 6"/>
        <xdr:cNvSpPr/>
      </xdr:nvSpPr>
      <xdr:spPr>
        <a:xfrm>
          <a:off x="7639050" y="3238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17</xdr:row>
      <xdr:rowOff>0</xdr:rowOff>
    </xdr:from>
    <xdr:to>
      <xdr:col>12</xdr:col>
      <xdr:colOff>752475</xdr:colOff>
      <xdr:row>19</xdr:row>
      <xdr:rowOff>9525</xdr:rowOff>
    </xdr:to>
    <xdr:sp macro="" textlink="">
      <xdr:nvSpPr>
        <xdr:cNvPr id="8" name="Rectangle à coins arrondis 7"/>
        <xdr:cNvSpPr/>
      </xdr:nvSpPr>
      <xdr:spPr>
        <a:xfrm>
          <a:off x="9163050" y="3238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21</xdr:row>
      <xdr:rowOff>0</xdr:rowOff>
    </xdr:from>
    <xdr:to>
      <xdr:col>6</xdr:col>
      <xdr:colOff>752475</xdr:colOff>
      <xdr:row>23</xdr:row>
      <xdr:rowOff>9525</xdr:rowOff>
    </xdr:to>
    <xdr:sp macro="" textlink="">
      <xdr:nvSpPr>
        <xdr:cNvPr id="9" name="Rectangle à coins arrondis 8"/>
        <xdr:cNvSpPr/>
      </xdr:nvSpPr>
      <xdr:spPr>
        <a:xfrm>
          <a:off x="4591050" y="4000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21</xdr:row>
      <xdr:rowOff>0</xdr:rowOff>
    </xdr:from>
    <xdr:to>
      <xdr:col>8</xdr:col>
      <xdr:colOff>752475</xdr:colOff>
      <xdr:row>23</xdr:row>
      <xdr:rowOff>9525</xdr:rowOff>
    </xdr:to>
    <xdr:sp macro="" textlink="">
      <xdr:nvSpPr>
        <xdr:cNvPr id="10" name="Rectangle à coins arrondis 9"/>
        <xdr:cNvSpPr/>
      </xdr:nvSpPr>
      <xdr:spPr>
        <a:xfrm>
          <a:off x="6115050" y="4000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21</xdr:row>
      <xdr:rowOff>0</xdr:rowOff>
    </xdr:from>
    <xdr:to>
      <xdr:col>10</xdr:col>
      <xdr:colOff>752475</xdr:colOff>
      <xdr:row>23</xdr:row>
      <xdr:rowOff>9525</xdr:rowOff>
    </xdr:to>
    <xdr:sp macro="" textlink="">
      <xdr:nvSpPr>
        <xdr:cNvPr id="11" name="Rectangle à coins arrondis 10"/>
        <xdr:cNvSpPr/>
      </xdr:nvSpPr>
      <xdr:spPr>
        <a:xfrm>
          <a:off x="7639050" y="4000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21</xdr:row>
      <xdr:rowOff>0</xdr:rowOff>
    </xdr:from>
    <xdr:to>
      <xdr:col>12</xdr:col>
      <xdr:colOff>752475</xdr:colOff>
      <xdr:row>23</xdr:row>
      <xdr:rowOff>9525</xdr:rowOff>
    </xdr:to>
    <xdr:sp macro="" textlink="">
      <xdr:nvSpPr>
        <xdr:cNvPr id="12" name="Rectangle à coins arrondis 11"/>
        <xdr:cNvSpPr/>
      </xdr:nvSpPr>
      <xdr:spPr>
        <a:xfrm>
          <a:off x="9163050" y="4000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25</xdr:row>
      <xdr:rowOff>0</xdr:rowOff>
    </xdr:from>
    <xdr:to>
      <xdr:col>6</xdr:col>
      <xdr:colOff>752475</xdr:colOff>
      <xdr:row>27</xdr:row>
      <xdr:rowOff>9525</xdr:rowOff>
    </xdr:to>
    <xdr:sp macro="" textlink="">
      <xdr:nvSpPr>
        <xdr:cNvPr id="13" name="Rectangle à coins arrondis 12"/>
        <xdr:cNvSpPr/>
      </xdr:nvSpPr>
      <xdr:spPr>
        <a:xfrm>
          <a:off x="4591050" y="4762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25</xdr:row>
      <xdr:rowOff>0</xdr:rowOff>
    </xdr:from>
    <xdr:to>
      <xdr:col>8</xdr:col>
      <xdr:colOff>752475</xdr:colOff>
      <xdr:row>27</xdr:row>
      <xdr:rowOff>9525</xdr:rowOff>
    </xdr:to>
    <xdr:sp macro="" textlink="">
      <xdr:nvSpPr>
        <xdr:cNvPr id="14" name="Rectangle à coins arrondis 13"/>
        <xdr:cNvSpPr/>
      </xdr:nvSpPr>
      <xdr:spPr>
        <a:xfrm>
          <a:off x="6115050" y="4762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25</xdr:row>
      <xdr:rowOff>0</xdr:rowOff>
    </xdr:from>
    <xdr:to>
      <xdr:col>10</xdr:col>
      <xdr:colOff>752475</xdr:colOff>
      <xdr:row>27</xdr:row>
      <xdr:rowOff>9525</xdr:rowOff>
    </xdr:to>
    <xdr:sp macro="" textlink="">
      <xdr:nvSpPr>
        <xdr:cNvPr id="15" name="Rectangle à coins arrondis 14"/>
        <xdr:cNvSpPr/>
      </xdr:nvSpPr>
      <xdr:spPr>
        <a:xfrm>
          <a:off x="7639050" y="4762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25</xdr:row>
      <xdr:rowOff>0</xdr:rowOff>
    </xdr:from>
    <xdr:to>
      <xdr:col>12</xdr:col>
      <xdr:colOff>752475</xdr:colOff>
      <xdr:row>27</xdr:row>
      <xdr:rowOff>9525</xdr:rowOff>
    </xdr:to>
    <xdr:sp macro="" textlink="">
      <xdr:nvSpPr>
        <xdr:cNvPr id="16" name="Rectangle à coins arrondis 15"/>
        <xdr:cNvSpPr/>
      </xdr:nvSpPr>
      <xdr:spPr>
        <a:xfrm>
          <a:off x="9163050" y="4762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17</xdr:row>
      <xdr:rowOff>0</xdr:rowOff>
    </xdr:from>
    <xdr:to>
      <xdr:col>6</xdr:col>
      <xdr:colOff>752475</xdr:colOff>
      <xdr:row>19</xdr:row>
      <xdr:rowOff>9525</xdr:rowOff>
    </xdr:to>
    <xdr:sp macro="" textlink="">
      <xdr:nvSpPr>
        <xdr:cNvPr id="17" name="Rectangle à coins arrondis 16"/>
        <xdr:cNvSpPr/>
      </xdr:nvSpPr>
      <xdr:spPr>
        <a:xfrm>
          <a:off x="4591050" y="3238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5</xdr:col>
      <xdr:colOff>742950</xdr:colOff>
      <xdr:row>1</xdr:row>
      <xdr:rowOff>0</xdr:rowOff>
    </xdr:from>
    <xdr:to>
      <xdr:col>13</xdr:col>
      <xdr:colOff>0</xdr:colOff>
      <xdr:row>4</xdr:row>
      <xdr:rowOff>171450</xdr:rowOff>
    </xdr:to>
    <xdr:sp macro="" textlink="">
      <xdr:nvSpPr>
        <xdr:cNvPr id="19" name="Rectangle à coins arrondis 18"/>
        <xdr:cNvSpPr/>
      </xdr:nvSpPr>
      <xdr:spPr>
        <a:xfrm>
          <a:off x="4552950" y="190500"/>
          <a:ext cx="5353050" cy="74295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333375</xdr:colOff>
      <xdr:row>7</xdr:row>
      <xdr:rowOff>85725</xdr:rowOff>
    </xdr:from>
    <xdr:to>
      <xdr:col>12</xdr:col>
      <xdr:colOff>723900</xdr:colOff>
      <xdr:row>10</xdr:row>
      <xdr:rowOff>9525</xdr:rowOff>
    </xdr:to>
    <xdr:sp macro="" textlink="">
      <xdr:nvSpPr>
        <xdr:cNvPr id="20" name="ZoneTexte 19"/>
        <xdr:cNvSpPr txBox="1"/>
      </xdr:nvSpPr>
      <xdr:spPr>
        <a:xfrm>
          <a:off x="7953375" y="1419225"/>
          <a:ext cx="19145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Pour revenir  au menu principal</a:t>
          </a:r>
          <a:r>
            <a:rPr lang="fr-FR" sz="1100" baseline="0"/>
            <a:t> </a:t>
          </a:r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cliquer sur </a:t>
          </a:r>
          <a:r>
            <a:rPr lang="fr-FR" sz="1100"/>
            <a:t>sommaire</a:t>
          </a:r>
        </a:p>
      </xdr:txBody>
    </xdr:sp>
    <xdr:clientData/>
  </xdr:twoCellAnchor>
  <xdr:twoCellAnchor>
    <xdr:from>
      <xdr:col>10</xdr:col>
      <xdr:colOff>0</xdr:colOff>
      <xdr:row>6</xdr:row>
      <xdr:rowOff>0</xdr:rowOff>
    </xdr:from>
    <xdr:to>
      <xdr:col>10</xdr:col>
      <xdr:colOff>295275</xdr:colOff>
      <xdr:row>7</xdr:row>
      <xdr:rowOff>66675</xdr:rowOff>
    </xdr:to>
    <xdr:cxnSp macro="">
      <xdr:nvCxnSpPr>
        <xdr:cNvPr id="21" name="Connecteur droit avec flèche 20"/>
        <xdr:cNvCxnSpPr/>
      </xdr:nvCxnSpPr>
      <xdr:spPr>
        <a:xfrm flipH="1" flipV="1">
          <a:off x="7620000" y="1143000"/>
          <a:ext cx="295275" cy="2571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29</xdr:row>
      <xdr:rowOff>0</xdr:rowOff>
    </xdr:from>
    <xdr:to>
      <xdr:col>6</xdr:col>
      <xdr:colOff>752475</xdr:colOff>
      <xdr:row>31</xdr:row>
      <xdr:rowOff>9525</xdr:rowOff>
    </xdr:to>
    <xdr:sp macro="" textlink="">
      <xdr:nvSpPr>
        <xdr:cNvPr id="22" name="Rectangle à coins arrondis 21"/>
        <xdr:cNvSpPr/>
      </xdr:nvSpPr>
      <xdr:spPr>
        <a:xfrm>
          <a:off x="10077450" y="4562475"/>
          <a:ext cx="733425" cy="37147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1</xdr:row>
      <xdr:rowOff>0</xdr:rowOff>
    </xdr:from>
    <xdr:to>
      <xdr:col>13</xdr:col>
      <xdr:colOff>0</xdr:colOff>
      <xdr:row>4</xdr:row>
      <xdr:rowOff>171450</xdr:rowOff>
    </xdr:to>
    <xdr:sp macro="" textlink="">
      <xdr:nvSpPr>
        <xdr:cNvPr id="2" name="Rectangle à coins arrondis 1"/>
        <xdr:cNvSpPr/>
      </xdr:nvSpPr>
      <xdr:spPr>
        <a:xfrm>
          <a:off x="3028950" y="1714500"/>
          <a:ext cx="5353050" cy="74295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10</xdr:row>
      <xdr:rowOff>0</xdr:rowOff>
    </xdr:from>
    <xdr:to>
      <xdr:col>12</xdr:col>
      <xdr:colOff>19050</xdr:colOff>
      <xdr:row>12</xdr:row>
      <xdr:rowOff>9525</xdr:rowOff>
    </xdr:to>
    <xdr:sp macro="" textlink="">
      <xdr:nvSpPr>
        <xdr:cNvPr id="5" name="Rectangle à coins arrondis 4"/>
        <xdr:cNvSpPr/>
      </xdr:nvSpPr>
      <xdr:spPr>
        <a:xfrm>
          <a:off x="3829050" y="1143000"/>
          <a:ext cx="1524000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7</xdr:col>
      <xdr:colOff>19050</xdr:colOff>
      <xdr:row>10</xdr:row>
      <xdr:rowOff>0</xdr:rowOff>
    </xdr:from>
    <xdr:to>
      <xdr:col>9</xdr:col>
      <xdr:colOff>19050</xdr:colOff>
      <xdr:row>12</xdr:row>
      <xdr:rowOff>9525</xdr:rowOff>
    </xdr:to>
    <xdr:sp macro="" textlink="">
      <xdr:nvSpPr>
        <xdr:cNvPr id="19" name="Rectangle à coins arrondis 18"/>
        <xdr:cNvSpPr/>
      </xdr:nvSpPr>
      <xdr:spPr>
        <a:xfrm>
          <a:off x="1543050" y="1143000"/>
          <a:ext cx="1524000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20</xdr:row>
      <xdr:rowOff>0</xdr:rowOff>
    </xdr:from>
    <xdr:to>
      <xdr:col>6</xdr:col>
      <xdr:colOff>752475</xdr:colOff>
      <xdr:row>22</xdr:row>
      <xdr:rowOff>9525</xdr:rowOff>
    </xdr:to>
    <xdr:sp macro="" textlink="">
      <xdr:nvSpPr>
        <xdr:cNvPr id="7" name="Rectangle à coins arrondis 6"/>
        <xdr:cNvSpPr/>
      </xdr:nvSpPr>
      <xdr:spPr>
        <a:xfrm>
          <a:off x="4591050" y="1714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20</xdr:row>
      <xdr:rowOff>0</xdr:rowOff>
    </xdr:from>
    <xdr:to>
      <xdr:col>8</xdr:col>
      <xdr:colOff>752475</xdr:colOff>
      <xdr:row>22</xdr:row>
      <xdr:rowOff>9525</xdr:rowOff>
    </xdr:to>
    <xdr:sp macro="" textlink="">
      <xdr:nvSpPr>
        <xdr:cNvPr id="8" name="Rectangle à coins arrondis 7"/>
        <xdr:cNvSpPr/>
      </xdr:nvSpPr>
      <xdr:spPr>
        <a:xfrm>
          <a:off x="6115050" y="1714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20</xdr:row>
      <xdr:rowOff>0</xdr:rowOff>
    </xdr:from>
    <xdr:to>
      <xdr:col>10</xdr:col>
      <xdr:colOff>752475</xdr:colOff>
      <xdr:row>22</xdr:row>
      <xdr:rowOff>9525</xdr:rowOff>
    </xdr:to>
    <xdr:sp macro="" textlink="">
      <xdr:nvSpPr>
        <xdr:cNvPr id="9" name="Rectangle à coins arrondis 8"/>
        <xdr:cNvSpPr/>
      </xdr:nvSpPr>
      <xdr:spPr>
        <a:xfrm>
          <a:off x="7639050" y="1714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20</xdr:row>
      <xdr:rowOff>0</xdr:rowOff>
    </xdr:from>
    <xdr:to>
      <xdr:col>12</xdr:col>
      <xdr:colOff>752475</xdr:colOff>
      <xdr:row>22</xdr:row>
      <xdr:rowOff>9525</xdr:rowOff>
    </xdr:to>
    <xdr:sp macro="" textlink="">
      <xdr:nvSpPr>
        <xdr:cNvPr id="10" name="Rectangle à coins arrondis 9"/>
        <xdr:cNvSpPr/>
      </xdr:nvSpPr>
      <xdr:spPr>
        <a:xfrm>
          <a:off x="9163050" y="1714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24</xdr:row>
      <xdr:rowOff>0</xdr:rowOff>
    </xdr:from>
    <xdr:to>
      <xdr:col>8</xdr:col>
      <xdr:colOff>752475</xdr:colOff>
      <xdr:row>26</xdr:row>
      <xdr:rowOff>9525</xdr:rowOff>
    </xdr:to>
    <xdr:sp macro="" textlink="">
      <xdr:nvSpPr>
        <xdr:cNvPr id="11" name="Rectangle à coins arrondis 10"/>
        <xdr:cNvSpPr/>
      </xdr:nvSpPr>
      <xdr:spPr>
        <a:xfrm>
          <a:off x="6115050" y="2476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24</xdr:row>
      <xdr:rowOff>0</xdr:rowOff>
    </xdr:from>
    <xdr:to>
      <xdr:col>10</xdr:col>
      <xdr:colOff>752475</xdr:colOff>
      <xdr:row>26</xdr:row>
      <xdr:rowOff>9525</xdr:rowOff>
    </xdr:to>
    <xdr:sp macro="" textlink="">
      <xdr:nvSpPr>
        <xdr:cNvPr id="12" name="Rectangle à coins arrondis 11"/>
        <xdr:cNvSpPr/>
      </xdr:nvSpPr>
      <xdr:spPr>
        <a:xfrm>
          <a:off x="7639050" y="2476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24</xdr:row>
      <xdr:rowOff>0</xdr:rowOff>
    </xdr:from>
    <xdr:to>
      <xdr:col>12</xdr:col>
      <xdr:colOff>752475</xdr:colOff>
      <xdr:row>26</xdr:row>
      <xdr:rowOff>9525</xdr:rowOff>
    </xdr:to>
    <xdr:sp macro="" textlink="">
      <xdr:nvSpPr>
        <xdr:cNvPr id="13" name="Rectangle à coins arrondis 12"/>
        <xdr:cNvSpPr/>
      </xdr:nvSpPr>
      <xdr:spPr>
        <a:xfrm>
          <a:off x="9163050" y="2476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28</xdr:row>
      <xdr:rowOff>0</xdr:rowOff>
    </xdr:from>
    <xdr:to>
      <xdr:col>6</xdr:col>
      <xdr:colOff>752475</xdr:colOff>
      <xdr:row>30</xdr:row>
      <xdr:rowOff>9525</xdr:rowOff>
    </xdr:to>
    <xdr:sp macro="" textlink="">
      <xdr:nvSpPr>
        <xdr:cNvPr id="14" name="Rectangle à coins arrondis 13"/>
        <xdr:cNvSpPr/>
      </xdr:nvSpPr>
      <xdr:spPr>
        <a:xfrm>
          <a:off x="4591050" y="3238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28</xdr:row>
      <xdr:rowOff>0</xdr:rowOff>
    </xdr:from>
    <xdr:to>
      <xdr:col>8</xdr:col>
      <xdr:colOff>752475</xdr:colOff>
      <xdr:row>30</xdr:row>
      <xdr:rowOff>9525</xdr:rowOff>
    </xdr:to>
    <xdr:sp macro="" textlink="">
      <xdr:nvSpPr>
        <xdr:cNvPr id="15" name="Rectangle à coins arrondis 14"/>
        <xdr:cNvSpPr/>
      </xdr:nvSpPr>
      <xdr:spPr>
        <a:xfrm>
          <a:off x="6115050" y="3238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28</xdr:row>
      <xdr:rowOff>0</xdr:rowOff>
    </xdr:from>
    <xdr:to>
      <xdr:col>10</xdr:col>
      <xdr:colOff>752475</xdr:colOff>
      <xdr:row>30</xdr:row>
      <xdr:rowOff>9525</xdr:rowOff>
    </xdr:to>
    <xdr:sp macro="" textlink="">
      <xdr:nvSpPr>
        <xdr:cNvPr id="16" name="Rectangle à coins arrondis 15"/>
        <xdr:cNvSpPr/>
      </xdr:nvSpPr>
      <xdr:spPr>
        <a:xfrm>
          <a:off x="7639050" y="3238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28</xdr:row>
      <xdr:rowOff>0</xdr:rowOff>
    </xdr:from>
    <xdr:to>
      <xdr:col>12</xdr:col>
      <xdr:colOff>752475</xdr:colOff>
      <xdr:row>30</xdr:row>
      <xdr:rowOff>9525</xdr:rowOff>
    </xdr:to>
    <xdr:sp macro="" textlink="">
      <xdr:nvSpPr>
        <xdr:cNvPr id="17" name="Rectangle à coins arrondis 16"/>
        <xdr:cNvSpPr/>
      </xdr:nvSpPr>
      <xdr:spPr>
        <a:xfrm>
          <a:off x="9163050" y="3238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32</xdr:row>
      <xdr:rowOff>0</xdr:rowOff>
    </xdr:from>
    <xdr:to>
      <xdr:col>6</xdr:col>
      <xdr:colOff>752475</xdr:colOff>
      <xdr:row>34</xdr:row>
      <xdr:rowOff>9525</xdr:rowOff>
    </xdr:to>
    <xdr:sp macro="" textlink="">
      <xdr:nvSpPr>
        <xdr:cNvPr id="18" name="Rectangle à coins arrondis 17"/>
        <xdr:cNvSpPr/>
      </xdr:nvSpPr>
      <xdr:spPr>
        <a:xfrm>
          <a:off x="4591050" y="4000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8</xdr:col>
      <xdr:colOff>19050</xdr:colOff>
      <xdr:row>32</xdr:row>
      <xdr:rowOff>0</xdr:rowOff>
    </xdr:from>
    <xdr:to>
      <xdr:col>8</xdr:col>
      <xdr:colOff>752475</xdr:colOff>
      <xdr:row>34</xdr:row>
      <xdr:rowOff>9525</xdr:rowOff>
    </xdr:to>
    <xdr:sp macro="" textlink="">
      <xdr:nvSpPr>
        <xdr:cNvPr id="20" name="Rectangle à coins arrondis 19"/>
        <xdr:cNvSpPr/>
      </xdr:nvSpPr>
      <xdr:spPr>
        <a:xfrm>
          <a:off x="6115050" y="4000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19050</xdr:colOff>
      <xdr:row>32</xdr:row>
      <xdr:rowOff>0</xdr:rowOff>
    </xdr:from>
    <xdr:to>
      <xdr:col>10</xdr:col>
      <xdr:colOff>752475</xdr:colOff>
      <xdr:row>34</xdr:row>
      <xdr:rowOff>9525</xdr:rowOff>
    </xdr:to>
    <xdr:sp macro="" textlink="">
      <xdr:nvSpPr>
        <xdr:cNvPr id="21" name="Rectangle à coins arrondis 20"/>
        <xdr:cNvSpPr/>
      </xdr:nvSpPr>
      <xdr:spPr>
        <a:xfrm>
          <a:off x="7639050" y="4000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12</xdr:col>
      <xdr:colOff>19050</xdr:colOff>
      <xdr:row>32</xdr:row>
      <xdr:rowOff>0</xdr:rowOff>
    </xdr:from>
    <xdr:to>
      <xdr:col>12</xdr:col>
      <xdr:colOff>752475</xdr:colOff>
      <xdr:row>34</xdr:row>
      <xdr:rowOff>9525</xdr:rowOff>
    </xdr:to>
    <xdr:sp macro="" textlink="">
      <xdr:nvSpPr>
        <xdr:cNvPr id="22" name="Rectangle à coins arrondis 21"/>
        <xdr:cNvSpPr/>
      </xdr:nvSpPr>
      <xdr:spPr>
        <a:xfrm>
          <a:off x="9163050" y="4000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6</xdr:col>
      <xdr:colOff>19050</xdr:colOff>
      <xdr:row>24</xdr:row>
      <xdr:rowOff>0</xdr:rowOff>
    </xdr:from>
    <xdr:to>
      <xdr:col>6</xdr:col>
      <xdr:colOff>752475</xdr:colOff>
      <xdr:row>26</xdr:row>
      <xdr:rowOff>9525</xdr:rowOff>
    </xdr:to>
    <xdr:sp macro="" textlink="">
      <xdr:nvSpPr>
        <xdr:cNvPr id="23" name="Rectangle à coins arrondis 22"/>
        <xdr:cNvSpPr/>
      </xdr:nvSpPr>
      <xdr:spPr>
        <a:xfrm>
          <a:off x="4591050" y="2476500"/>
          <a:ext cx="733425" cy="39052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5</xdr:col>
      <xdr:colOff>742950</xdr:colOff>
      <xdr:row>14</xdr:row>
      <xdr:rowOff>0</xdr:rowOff>
    </xdr:from>
    <xdr:to>
      <xdr:col>13</xdr:col>
      <xdr:colOff>0</xdr:colOff>
      <xdr:row>17</xdr:row>
      <xdr:rowOff>171450</xdr:rowOff>
    </xdr:to>
    <xdr:sp macro="" textlink="">
      <xdr:nvSpPr>
        <xdr:cNvPr id="26" name="Rectangle à coins arrondis 25"/>
        <xdr:cNvSpPr/>
      </xdr:nvSpPr>
      <xdr:spPr>
        <a:xfrm>
          <a:off x="4552950" y="190500"/>
          <a:ext cx="5353050" cy="742950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  <xdr:twoCellAnchor>
    <xdr:from>
      <xdr:col>10</xdr:col>
      <xdr:colOff>333375</xdr:colOff>
      <xdr:row>7</xdr:row>
      <xdr:rowOff>19050</xdr:rowOff>
    </xdr:from>
    <xdr:to>
      <xdr:col>12</xdr:col>
      <xdr:colOff>723900</xdr:colOff>
      <xdr:row>9</xdr:row>
      <xdr:rowOff>133350</xdr:rowOff>
    </xdr:to>
    <xdr:sp macro="" textlink="">
      <xdr:nvSpPr>
        <xdr:cNvPr id="24" name="ZoneTexte 23"/>
        <xdr:cNvSpPr txBox="1"/>
      </xdr:nvSpPr>
      <xdr:spPr>
        <a:xfrm>
          <a:off x="7953375" y="1352550"/>
          <a:ext cx="1914525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fr-FR" sz="1100"/>
            <a:t>Pour revenir  au menu principal</a:t>
          </a:r>
          <a:r>
            <a:rPr lang="fr-FR" sz="1100" baseline="0"/>
            <a:t> </a:t>
          </a:r>
          <a:r>
            <a:rPr lang="fr-FR" sz="1100">
              <a:solidFill>
                <a:schemeClr val="dk1"/>
              </a:solidFill>
              <a:latin typeface="+mn-lt"/>
              <a:ea typeface="+mn-ea"/>
              <a:cs typeface="+mn-cs"/>
            </a:rPr>
            <a:t>cliquer sur </a:t>
          </a:r>
          <a:r>
            <a:rPr lang="fr-FR" sz="1100"/>
            <a:t>sommaire</a:t>
          </a:r>
        </a:p>
      </xdr:txBody>
    </xdr:sp>
    <xdr:clientData/>
  </xdr:twoCellAnchor>
  <xdr:twoCellAnchor>
    <xdr:from>
      <xdr:col>10</xdr:col>
      <xdr:colOff>0</xdr:colOff>
      <xdr:row>6</xdr:row>
      <xdr:rowOff>0</xdr:rowOff>
    </xdr:from>
    <xdr:to>
      <xdr:col>10</xdr:col>
      <xdr:colOff>295275</xdr:colOff>
      <xdr:row>7</xdr:row>
      <xdr:rowOff>66675</xdr:rowOff>
    </xdr:to>
    <xdr:cxnSp macro="">
      <xdr:nvCxnSpPr>
        <xdr:cNvPr id="25" name="Connecteur droit avec flèche 24"/>
        <xdr:cNvCxnSpPr/>
      </xdr:nvCxnSpPr>
      <xdr:spPr>
        <a:xfrm flipH="1" flipV="1">
          <a:off x="7620000" y="1143000"/>
          <a:ext cx="295275" cy="2571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19050</xdr:colOff>
      <xdr:row>36</xdr:row>
      <xdr:rowOff>0</xdr:rowOff>
    </xdr:from>
    <xdr:to>
      <xdr:col>6</xdr:col>
      <xdr:colOff>752475</xdr:colOff>
      <xdr:row>38</xdr:row>
      <xdr:rowOff>9525</xdr:rowOff>
    </xdr:to>
    <xdr:sp macro="" textlink="">
      <xdr:nvSpPr>
        <xdr:cNvPr id="27" name="Rectangle à coins arrondis 26"/>
        <xdr:cNvSpPr/>
      </xdr:nvSpPr>
      <xdr:spPr>
        <a:xfrm>
          <a:off x="10077450" y="5924550"/>
          <a:ext cx="733425" cy="371475"/>
        </a:xfrm>
        <a:prstGeom prst="roundRect">
          <a:avLst/>
        </a:prstGeom>
        <a:noFill/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fr-FR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9525</xdr:rowOff>
    </xdr:from>
    <xdr:to>
      <xdr:col>7</xdr:col>
      <xdr:colOff>0</xdr:colOff>
      <xdr:row>18</xdr:row>
      <xdr:rowOff>0</xdr:rowOff>
    </xdr:to>
    <xdr:graphicFrame macro="">
      <xdr:nvGraphicFramePr>
        <xdr:cNvPr id="5869783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14</xdr:col>
      <xdr:colOff>28575</xdr:colOff>
      <xdr:row>18</xdr:row>
      <xdr:rowOff>9525</xdr:rowOff>
    </xdr:to>
    <xdr:graphicFrame macro="">
      <xdr:nvGraphicFramePr>
        <xdr:cNvPr id="5869783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14</xdr:col>
      <xdr:colOff>38100</xdr:colOff>
      <xdr:row>33</xdr:row>
      <xdr:rowOff>38100</xdr:rowOff>
    </xdr:to>
    <xdr:graphicFrame macro="">
      <xdr:nvGraphicFramePr>
        <xdr:cNvPr id="58697834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19050</xdr:colOff>
      <xdr:row>18</xdr:row>
      <xdr:rowOff>0</xdr:rowOff>
    </xdr:from>
    <xdr:to>
      <xdr:col>7</xdr:col>
      <xdr:colOff>0</xdr:colOff>
      <xdr:row>33</xdr:row>
      <xdr:rowOff>19050</xdr:rowOff>
    </xdr:to>
    <xdr:graphicFrame macro="">
      <xdr:nvGraphicFramePr>
        <xdr:cNvPr id="58697835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</xdr:colOff>
      <xdr:row>33</xdr:row>
      <xdr:rowOff>28575</xdr:rowOff>
    </xdr:from>
    <xdr:to>
      <xdr:col>7</xdr:col>
      <xdr:colOff>9525</xdr:colOff>
      <xdr:row>48</xdr:row>
      <xdr:rowOff>180975</xdr:rowOff>
    </xdr:to>
    <xdr:graphicFrame macro="">
      <xdr:nvGraphicFramePr>
        <xdr:cNvPr id="58697836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33</xdr:row>
      <xdr:rowOff>28575</xdr:rowOff>
    </xdr:from>
    <xdr:to>
      <xdr:col>14</xdr:col>
      <xdr:colOff>38100</xdr:colOff>
      <xdr:row>49</xdr:row>
      <xdr:rowOff>1059</xdr:rowOff>
    </xdr:to>
    <xdr:graphicFrame macro="">
      <xdr:nvGraphicFramePr>
        <xdr:cNvPr id="5869783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0</xdr:colOff>
      <xdr:row>17</xdr:row>
      <xdr:rowOff>180975</xdr:rowOff>
    </xdr:to>
    <xdr:graphicFrame macro="">
      <xdr:nvGraphicFramePr>
        <xdr:cNvPr id="58703977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825500</xdr:colOff>
      <xdr:row>3</xdr:row>
      <xdr:rowOff>0</xdr:rowOff>
    </xdr:from>
    <xdr:to>
      <xdr:col>13</xdr:col>
      <xdr:colOff>695325</xdr:colOff>
      <xdr:row>18</xdr:row>
      <xdr:rowOff>0</xdr:rowOff>
    </xdr:to>
    <xdr:graphicFrame macro="">
      <xdr:nvGraphicFramePr>
        <xdr:cNvPr id="58703978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714375</xdr:colOff>
      <xdr:row>33</xdr:row>
      <xdr:rowOff>9525</xdr:rowOff>
    </xdr:to>
    <xdr:graphicFrame macro="">
      <xdr:nvGraphicFramePr>
        <xdr:cNvPr id="58703979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0</xdr:colOff>
      <xdr:row>33</xdr:row>
      <xdr:rowOff>9525</xdr:rowOff>
    </xdr:to>
    <xdr:graphicFrame macro="">
      <xdr:nvGraphicFramePr>
        <xdr:cNvPr id="58703980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9525</xdr:colOff>
      <xdr:row>49</xdr:row>
      <xdr:rowOff>0</xdr:rowOff>
    </xdr:to>
    <xdr:graphicFrame macro="">
      <xdr:nvGraphicFramePr>
        <xdr:cNvPr id="58703981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31750</xdr:colOff>
      <xdr:row>33</xdr:row>
      <xdr:rowOff>0</xdr:rowOff>
    </xdr:from>
    <xdr:to>
      <xdr:col>13</xdr:col>
      <xdr:colOff>704850</xdr:colOff>
      <xdr:row>49</xdr:row>
      <xdr:rowOff>0</xdr:rowOff>
    </xdr:to>
    <xdr:graphicFrame macro="">
      <xdr:nvGraphicFramePr>
        <xdr:cNvPr id="58703982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190500</xdr:rowOff>
    </xdr:from>
    <xdr:to>
      <xdr:col>6</xdr:col>
      <xdr:colOff>733425</xdr:colOff>
      <xdr:row>17</xdr:row>
      <xdr:rowOff>180975</xdr:rowOff>
    </xdr:to>
    <xdr:graphicFrame macro="">
      <xdr:nvGraphicFramePr>
        <xdr:cNvPr id="59112546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742950</xdr:colOff>
      <xdr:row>3</xdr:row>
      <xdr:rowOff>0</xdr:rowOff>
    </xdr:from>
    <xdr:to>
      <xdr:col>13</xdr:col>
      <xdr:colOff>714375</xdr:colOff>
      <xdr:row>17</xdr:row>
      <xdr:rowOff>180975</xdr:rowOff>
    </xdr:to>
    <xdr:graphicFrame macro="">
      <xdr:nvGraphicFramePr>
        <xdr:cNvPr id="59112547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752475</xdr:colOff>
      <xdr:row>18</xdr:row>
      <xdr:rowOff>0</xdr:rowOff>
    </xdr:from>
    <xdr:to>
      <xdr:col>13</xdr:col>
      <xdr:colOff>704850</xdr:colOff>
      <xdr:row>33</xdr:row>
      <xdr:rowOff>9525</xdr:rowOff>
    </xdr:to>
    <xdr:graphicFrame macro="">
      <xdr:nvGraphicFramePr>
        <xdr:cNvPr id="59112548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190500</xdr:rowOff>
    </xdr:from>
    <xdr:to>
      <xdr:col>6</xdr:col>
      <xdr:colOff>742950</xdr:colOff>
      <xdr:row>33</xdr:row>
      <xdr:rowOff>19050</xdr:rowOff>
    </xdr:to>
    <xdr:graphicFrame macro="">
      <xdr:nvGraphicFramePr>
        <xdr:cNvPr id="59112549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9525</xdr:colOff>
      <xdr:row>49</xdr:row>
      <xdr:rowOff>0</xdr:rowOff>
    </xdr:to>
    <xdr:graphicFrame macro="">
      <xdr:nvGraphicFramePr>
        <xdr:cNvPr id="59112550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762000</xdr:colOff>
      <xdr:row>33</xdr:row>
      <xdr:rowOff>0</xdr:rowOff>
    </xdr:from>
    <xdr:to>
      <xdr:col>13</xdr:col>
      <xdr:colOff>704850</xdr:colOff>
      <xdr:row>49</xdr:row>
      <xdr:rowOff>0</xdr:rowOff>
    </xdr:to>
    <xdr:graphicFrame macro="">
      <xdr:nvGraphicFramePr>
        <xdr:cNvPr id="59112551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723900</xdr:colOff>
      <xdr:row>17</xdr:row>
      <xdr:rowOff>180975</xdr:rowOff>
    </xdr:to>
    <xdr:graphicFrame macro="">
      <xdr:nvGraphicFramePr>
        <xdr:cNvPr id="5911971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733425</xdr:colOff>
      <xdr:row>2</xdr:row>
      <xdr:rowOff>190500</xdr:rowOff>
    </xdr:from>
    <xdr:to>
      <xdr:col>13</xdr:col>
      <xdr:colOff>742950</xdr:colOff>
      <xdr:row>18</xdr:row>
      <xdr:rowOff>9525</xdr:rowOff>
    </xdr:to>
    <xdr:graphicFrame macro="">
      <xdr:nvGraphicFramePr>
        <xdr:cNvPr id="59119715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723900</xdr:colOff>
      <xdr:row>17</xdr:row>
      <xdr:rowOff>180975</xdr:rowOff>
    </xdr:from>
    <xdr:to>
      <xdr:col>13</xdr:col>
      <xdr:colOff>742950</xdr:colOff>
      <xdr:row>32</xdr:row>
      <xdr:rowOff>180975</xdr:rowOff>
    </xdr:to>
    <xdr:graphicFrame macro="">
      <xdr:nvGraphicFramePr>
        <xdr:cNvPr id="59119716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190500</xdr:rowOff>
    </xdr:from>
    <xdr:to>
      <xdr:col>6</xdr:col>
      <xdr:colOff>723900</xdr:colOff>
      <xdr:row>32</xdr:row>
      <xdr:rowOff>180975</xdr:rowOff>
    </xdr:to>
    <xdr:graphicFrame macro="">
      <xdr:nvGraphicFramePr>
        <xdr:cNvPr id="59119717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6</xdr:col>
      <xdr:colOff>742950</xdr:colOff>
      <xdr:row>48</xdr:row>
      <xdr:rowOff>180975</xdr:rowOff>
    </xdr:to>
    <xdr:graphicFrame macro="">
      <xdr:nvGraphicFramePr>
        <xdr:cNvPr id="59119718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32</xdr:row>
      <xdr:rowOff>190500</xdr:rowOff>
    </xdr:from>
    <xdr:to>
      <xdr:col>13</xdr:col>
      <xdr:colOff>733425</xdr:colOff>
      <xdr:row>48</xdr:row>
      <xdr:rowOff>180975</xdr:rowOff>
    </xdr:to>
    <xdr:graphicFrame macro="">
      <xdr:nvGraphicFramePr>
        <xdr:cNvPr id="59119719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733425</xdr:colOff>
      <xdr:row>17</xdr:row>
      <xdr:rowOff>180975</xdr:rowOff>
    </xdr:to>
    <xdr:graphicFrame macro="">
      <xdr:nvGraphicFramePr>
        <xdr:cNvPr id="59534428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742950</xdr:colOff>
      <xdr:row>2</xdr:row>
      <xdr:rowOff>190500</xdr:rowOff>
    </xdr:from>
    <xdr:to>
      <xdr:col>13</xdr:col>
      <xdr:colOff>723900</xdr:colOff>
      <xdr:row>18</xdr:row>
      <xdr:rowOff>9525</xdr:rowOff>
    </xdr:to>
    <xdr:graphicFrame macro="">
      <xdr:nvGraphicFramePr>
        <xdr:cNvPr id="59534429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762000</xdr:colOff>
      <xdr:row>18</xdr:row>
      <xdr:rowOff>0</xdr:rowOff>
    </xdr:from>
    <xdr:to>
      <xdr:col>13</xdr:col>
      <xdr:colOff>723900</xdr:colOff>
      <xdr:row>32</xdr:row>
      <xdr:rowOff>180975</xdr:rowOff>
    </xdr:to>
    <xdr:graphicFrame macro="">
      <xdr:nvGraphicFramePr>
        <xdr:cNvPr id="59534430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6</xdr:col>
      <xdr:colOff>752475</xdr:colOff>
      <xdr:row>33</xdr:row>
      <xdr:rowOff>0</xdr:rowOff>
    </xdr:to>
    <xdr:graphicFrame macro="">
      <xdr:nvGraphicFramePr>
        <xdr:cNvPr id="59534431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7</xdr:col>
      <xdr:colOff>0</xdr:colOff>
      <xdr:row>48</xdr:row>
      <xdr:rowOff>180975</xdr:rowOff>
    </xdr:to>
    <xdr:graphicFrame macro="">
      <xdr:nvGraphicFramePr>
        <xdr:cNvPr id="59534432" name="Graphique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762000</xdr:colOff>
      <xdr:row>32</xdr:row>
      <xdr:rowOff>190500</xdr:rowOff>
    </xdr:from>
    <xdr:to>
      <xdr:col>13</xdr:col>
      <xdr:colOff>723900</xdr:colOff>
      <xdr:row>48</xdr:row>
      <xdr:rowOff>180975</xdr:rowOff>
    </xdr:to>
    <xdr:graphicFrame macro="">
      <xdr:nvGraphicFramePr>
        <xdr:cNvPr id="59534433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752475</xdr:colOff>
      <xdr:row>17</xdr:row>
      <xdr:rowOff>180975</xdr:rowOff>
    </xdr:to>
    <xdr:graphicFrame macro="">
      <xdr:nvGraphicFramePr>
        <xdr:cNvPr id="5912688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733425</xdr:colOff>
      <xdr:row>18</xdr:row>
      <xdr:rowOff>9525</xdr:rowOff>
    </xdr:to>
    <xdr:graphicFrame macro="">
      <xdr:nvGraphicFramePr>
        <xdr:cNvPr id="59126883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762000</xdr:colOff>
      <xdr:row>18</xdr:row>
      <xdr:rowOff>0</xdr:rowOff>
    </xdr:from>
    <xdr:to>
      <xdr:col>13</xdr:col>
      <xdr:colOff>752475</xdr:colOff>
      <xdr:row>32</xdr:row>
      <xdr:rowOff>180975</xdr:rowOff>
    </xdr:to>
    <xdr:graphicFrame macro="">
      <xdr:nvGraphicFramePr>
        <xdr:cNvPr id="59126884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6</xdr:col>
      <xdr:colOff>752475</xdr:colOff>
      <xdr:row>32</xdr:row>
      <xdr:rowOff>180975</xdr:rowOff>
    </xdr:to>
    <xdr:graphicFrame macro="">
      <xdr:nvGraphicFramePr>
        <xdr:cNvPr id="59126885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6</xdr:col>
      <xdr:colOff>742950</xdr:colOff>
      <xdr:row>48</xdr:row>
      <xdr:rowOff>161925</xdr:rowOff>
    </xdr:to>
    <xdr:graphicFrame macro="">
      <xdr:nvGraphicFramePr>
        <xdr:cNvPr id="59126886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751417</xdr:colOff>
      <xdr:row>33</xdr:row>
      <xdr:rowOff>1058</xdr:rowOff>
    </xdr:from>
    <xdr:to>
      <xdr:col>13</xdr:col>
      <xdr:colOff>751418</xdr:colOff>
      <xdr:row>48</xdr:row>
      <xdr:rowOff>171450</xdr:rowOff>
    </xdr:to>
    <xdr:graphicFrame macro="">
      <xdr:nvGraphicFramePr>
        <xdr:cNvPr id="5912688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723900</xdr:colOff>
      <xdr:row>17</xdr:row>
      <xdr:rowOff>180975</xdr:rowOff>
    </xdr:to>
    <xdr:graphicFrame macro="">
      <xdr:nvGraphicFramePr>
        <xdr:cNvPr id="59541596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723900</xdr:colOff>
      <xdr:row>3</xdr:row>
      <xdr:rowOff>0</xdr:rowOff>
    </xdr:from>
    <xdr:to>
      <xdr:col>13</xdr:col>
      <xdr:colOff>685800</xdr:colOff>
      <xdr:row>18</xdr:row>
      <xdr:rowOff>0</xdr:rowOff>
    </xdr:to>
    <xdr:graphicFrame macro="">
      <xdr:nvGraphicFramePr>
        <xdr:cNvPr id="59541597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695325</xdr:colOff>
      <xdr:row>18</xdr:row>
      <xdr:rowOff>0</xdr:rowOff>
    </xdr:from>
    <xdr:to>
      <xdr:col>13</xdr:col>
      <xdr:colOff>733425</xdr:colOff>
      <xdr:row>33</xdr:row>
      <xdr:rowOff>0</xdr:rowOff>
    </xdr:to>
    <xdr:graphicFrame macro="">
      <xdr:nvGraphicFramePr>
        <xdr:cNvPr id="59541598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6</xdr:col>
      <xdr:colOff>704850</xdr:colOff>
      <xdr:row>33</xdr:row>
      <xdr:rowOff>0</xdr:rowOff>
    </xdr:to>
    <xdr:graphicFrame macro="">
      <xdr:nvGraphicFramePr>
        <xdr:cNvPr id="59541599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6</xdr:col>
      <xdr:colOff>723900</xdr:colOff>
      <xdr:row>48</xdr:row>
      <xdr:rowOff>180975</xdr:rowOff>
    </xdr:to>
    <xdr:graphicFrame macro="">
      <xdr:nvGraphicFramePr>
        <xdr:cNvPr id="59541600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695325</xdr:colOff>
      <xdr:row>32</xdr:row>
      <xdr:rowOff>190500</xdr:rowOff>
    </xdr:from>
    <xdr:to>
      <xdr:col>13</xdr:col>
      <xdr:colOff>733425</xdr:colOff>
      <xdr:row>48</xdr:row>
      <xdr:rowOff>180975</xdr:rowOff>
    </xdr:to>
    <xdr:graphicFrame macro="">
      <xdr:nvGraphicFramePr>
        <xdr:cNvPr id="59541601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742950</xdr:colOff>
      <xdr:row>17</xdr:row>
      <xdr:rowOff>171450</xdr:rowOff>
    </xdr:to>
    <xdr:graphicFrame macro="">
      <xdr:nvGraphicFramePr>
        <xdr:cNvPr id="59947097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723900</xdr:colOff>
      <xdr:row>3</xdr:row>
      <xdr:rowOff>0</xdr:rowOff>
    </xdr:from>
    <xdr:to>
      <xdr:col>13</xdr:col>
      <xdr:colOff>704850</xdr:colOff>
      <xdr:row>17</xdr:row>
      <xdr:rowOff>161925</xdr:rowOff>
    </xdr:to>
    <xdr:graphicFrame macro="">
      <xdr:nvGraphicFramePr>
        <xdr:cNvPr id="59947098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704850</xdr:colOff>
      <xdr:row>17</xdr:row>
      <xdr:rowOff>171450</xdr:rowOff>
    </xdr:from>
    <xdr:to>
      <xdr:col>13</xdr:col>
      <xdr:colOff>704850</xdr:colOff>
      <xdr:row>33</xdr:row>
      <xdr:rowOff>0</xdr:rowOff>
    </xdr:to>
    <xdr:graphicFrame macro="">
      <xdr:nvGraphicFramePr>
        <xdr:cNvPr id="59947099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161925</xdr:rowOff>
    </xdr:from>
    <xdr:to>
      <xdr:col>6</xdr:col>
      <xdr:colOff>695325</xdr:colOff>
      <xdr:row>32</xdr:row>
      <xdr:rowOff>180975</xdr:rowOff>
    </xdr:to>
    <xdr:graphicFrame macro="">
      <xdr:nvGraphicFramePr>
        <xdr:cNvPr id="59947100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6</xdr:col>
      <xdr:colOff>704850</xdr:colOff>
      <xdr:row>48</xdr:row>
      <xdr:rowOff>171450</xdr:rowOff>
    </xdr:to>
    <xdr:graphicFrame macro="">
      <xdr:nvGraphicFramePr>
        <xdr:cNvPr id="59947101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695325</xdr:colOff>
      <xdr:row>32</xdr:row>
      <xdr:rowOff>190500</xdr:rowOff>
    </xdr:from>
    <xdr:to>
      <xdr:col>13</xdr:col>
      <xdr:colOff>695325</xdr:colOff>
      <xdr:row>48</xdr:row>
      <xdr:rowOff>171450</xdr:rowOff>
    </xdr:to>
    <xdr:graphicFrame macro="">
      <xdr:nvGraphicFramePr>
        <xdr:cNvPr id="59947102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742950</xdr:colOff>
      <xdr:row>18</xdr:row>
      <xdr:rowOff>0</xdr:rowOff>
    </xdr:to>
    <xdr:graphicFrame macro="">
      <xdr:nvGraphicFramePr>
        <xdr:cNvPr id="59954265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752475</xdr:colOff>
      <xdr:row>3</xdr:row>
      <xdr:rowOff>9525</xdr:rowOff>
    </xdr:from>
    <xdr:to>
      <xdr:col>13</xdr:col>
      <xdr:colOff>723900</xdr:colOff>
      <xdr:row>18</xdr:row>
      <xdr:rowOff>9525</xdr:rowOff>
    </xdr:to>
    <xdr:graphicFrame macro="">
      <xdr:nvGraphicFramePr>
        <xdr:cNvPr id="59954266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740833</xdr:colOff>
      <xdr:row>18</xdr:row>
      <xdr:rowOff>10584</xdr:rowOff>
    </xdr:from>
    <xdr:to>
      <xdr:col>13</xdr:col>
      <xdr:colOff>730250</xdr:colOff>
      <xdr:row>33</xdr:row>
      <xdr:rowOff>2118</xdr:rowOff>
    </xdr:to>
    <xdr:graphicFrame macro="">
      <xdr:nvGraphicFramePr>
        <xdr:cNvPr id="59954267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190500</xdr:rowOff>
    </xdr:from>
    <xdr:to>
      <xdr:col>6</xdr:col>
      <xdr:colOff>752475</xdr:colOff>
      <xdr:row>32</xdr:row>
      <xdr:rowOff>171450</xdr:rowOff>
    </xdr:to>
    <xdr:graphicFrame macro="">
      <xdr:nvGraphicFramePr>
        <xdr:cNvPr id="5995426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32</xdr:row>
      <xdr:rowOff>171450</xdr:rowOff>
    </xdr:from>
    <xdr:to>
      <xdr:col>6</xdr:col>
      <xdr:colOff>742950</xdr:colOff>
      <xdr:row>48</xdr:row>
      <xdr:rowOff>161925</xdr:rowOff>
    </xdr:to>
    <xdr:graphicFrame macro="">
      <xdr:nvGraphicFramePr>
        <xdr:cNvPr id="59954269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751416</xdr:colOff>
      <xdr:row>32</xdr:row>
      <xdr:rowOff>171450</xdr:rowOff>
    </xdr:from>
    <xdr:to>
      <xdr:col>13</xdr:col>
      <xdr:colOff>733424</xdr:colOff>
      <xdr:row>48</xdr:row>
      <xdr:rowOff>152400</xdr:rowOff>
    </xdr:to>
    <xdr:graphicFrame macro="">
      <xdr:nvGraphicFramePr>
        <xdr:cNvPr id="59954270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190500</xdr:rowOff>
    </xdr:from>
    <xdr:to>
      <xdr:col>6</xdr:col>
      <xdr:colOff>723900</xdr:colOff>
      <xdr:row>17</xdr:row>
      <xdr:rowOff>180975</xdr:rowOff>
    </xdr:to>
    <xdr:graphicFrame macro="">
      <xdr:nvGraphicFramePr>
        <xdr:cNvPr id="59962456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733425</xdr:colOff>
      <xdr:row>2</xdr:row>
      <xdr:rowOff>190500</xdr:rowOff>
    </xdr:from>
    <xdr:to>
      <xdr:col>13</xdr:col>
      <xdr:colOff>704850</xdr:colOff>
      <xdr:row>18</xdr:row>
      <xdr:rowOff>9525</xdr:rowOff>
    </xdr:to>
    <xdr:graphicFrame macro="">
      <xdr:nvGraphicFramePr>
        <xdr:cNvPr id="59962457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733425</xdr:colOff>
      <xdr:row>17</xdr:row>
      <xdr:rowOff>190500</xdr:rowOff>
    </xdr:from>
    <xdr:to>
      <xdr:col>13</xdr:col>
      <xdr:colOff>723900</xdr:colOff>
      <xdr:row>33</xdr:row>
      <xdr:rowOff>9525</xdr:rowOff>
    </xdr:to>
    <xdr:graphicFrame macro="">
      <xdr:nvGraphicFramePr>
        <xdr:cNvPr id="59962458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6</xdr:col>
      <xdr:colOff>723900</xdr:colOff>
      <xdr:row>32</xdr:row>
      <xdr:rowOff>180975</xdr:rowOff>
    </xdr:to>
    <xdr:graphicFrame macro="">
      <xdr:nvGraphicFramePr>
        <xdr:cNvPr id="59962459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6</xdr:col>
      <xdr:colOff>752475</xdr:colOff>
      <xdr:row>48</xdr:row>
      <xdr:rowOff>180975</xdr:rowOff>
    </xdr:to>
    <xdr:graphicFrame macro="">
      <xdr:nvGraphicFramePr>
        <xdr:cNvPr id="59962460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762000</xdr:colOff>
      <xdr:row>32</xdr:row>
      <xdr:rowOff>190500</xdr:rowOff>
    </xdr:from>
    <xdr:to>
      <xdr:col>13</xdr:col>
      <xdr:colOff>704850</xdr:colOff>
      <xdr:row>48</xdr:row>
      <xdr:rowOff>180975</xdr:rowOff>
    </xdr:to>
    <xdr:graphicFrame macro="">
      <xdr:nvGraphicFramePr>
        <xdr:cNvPr id="59962461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733425</xdr:colOff>
      <xdr:row>18</xdr:row>
      <xdr:rowOff>0</xdr:rowOff>
    </xdr:to>
    <xdr:graphicFrame macro="">
      <xdr:nvGraphicFramePr>
        <xdr:cNvPr id="5996962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742950</xdr:colOff>
      <xdr:row>3</xdr:row>
      <xdr:rowOff>9525</xdr:rowOff>
    </xdr:from>
    <xdr:to>
      <xdr:col>13</xdr:col>
      <xdr:colOff>714375</xdr:colOff>
      <xdr:row>18</xdr:row>
      <xdr:rowOff>9525</xdr:rowOff>
    </xdr:to>
    <xdr:graphicFrame macro="">
      <xdr:nvGraphicFramePr>
        <xdr:cNvPr id="59969625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723900</xdr:colOff>
      <xdr:row>18</xdr:row>
      <xdr:rowOff>0</xdr:rowOff>
    </xdr:from>
    <xdr:to>
      <xdr:col>13</xdr:col>
      <xdr:colOff>723900</xdr:colOff>
      <xdr:row>32</xdr:row>
      <xdr:rowOff>171450</xdr:rowOff>
    </xdr:to>
    <xdr:graphicFrame macro="">
      <xdr:nvGraphicFramePr>
        <xdr:cNvPr id="59969626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190500</xdr:rowOff>
    </xdr:from>
    <xdr:to>
      <xdr:col>6</xdr:col>
      <xdr:colOff>742950</xdr:colOff>
      <xdr:row>32</xdr:row>
      <xdr:rowOff>171450</xdr:rowOff>
    </xdr:to>
    <xdr:graphicFrame macro="">
      <xdr:nvGraphicFramePr>
        <xdr:cNvPr id="59969627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32</xdr:row>
      <xdr:rowOff>171450</xdr:rowOff>
    </xdr:from>
    <xdr:to>
      <xdr:col>6</xdr:col>
      <xdr:colOff>752475</xdr:colOff>
      <xdr:row>49</xdr:row>
      <xdr:rowOff>0</xdr:rowOff>
    </xdr:to>
    <xdr:graphicFrame macro="">
      <xdr:nvGraphicFramePr>
        <xdr:cNvPr id="59969628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13</xdr:col>
      <xdr:colOff>733425</xdr:colOff>
      <xdr:row>49</xdr:row>
      <xdr:rowOff>0</xdr:rowOff>
    </xdr:to>
    <xdr:graphicFrame macro="">
      <xdr:nvGraphicFramePr>
        <xdr:cNvPr id="59969629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742950</xdr:colOff>
      <xdr:row>17</xdr:row>
      <xdr:rowOff>180975</xdr:rowOff>
    </xdr:to>
    <xdr:graphicFrame macro="">
      <xdr:nvGraphicFramePr>
        <xdr:cNvPr id="61262917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752475</xdr:colOff>
      <xdr:row>3</xdr:row>
      <xdr:rowOff>0</xdr:rowOff>
    </xdr:from>
    <xdr:to>
      <xdr:col>13</xdr:col>
      <xdr:colOff>723900</xdr:colOff>
      <xdr:row>18</xdr:row>
      <xdr:rowOff>0</xdr:rowOff>
    </xdr:to>
    <xdr:graphicFrame macro="">
      <xdr:nvGraphicFramePr>
        <xdr:cNvPr id="61262918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752475</xdr:colOff>
      <xdr:row>17</xdr:row>
      <xdr:rowOff>180975</xdr:rowOff>
    </xdr:from>
    <xdr:to>
      <xdr:col>13</xdr:col>
      <xdr:colOff>714375</xdr:colOff>
      <xdr:row>32</xdr:row>
      <xdr:rowOff>161925</xdr:rowOff>
    </xdr:to>
    <xdr:graphicFrame macro="">
      <xdr:nvGraphicFramePr>
        <xdr:cNvPr id="61262919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190500</xdr:rowOff>
    </xdr:from>
    <xdr:to>
      <xdr:col>6</xdr:col>
      <xdr:colOff>742950</xdr:colOff>
      <xdr:row>32</xdr:row>
      <xdr:rowOff>171450</xdr:rowOff>
    </xdr:to>
    <xdr:graphicFrame macro="">
      <xdr:nvGraphicFramePr>
        <xdr:cNvPr id="61262920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32</xdr:row>
      <xdr:rowOff>152400</xdr:rowOff>
    </xdr:from>
    <xdr:to>
      <xdr:col>6</xdr:col>
      <xdr:colOff>752475</xdr:colOff>
      <xdr:row>49</xdr:row>
      <xdr:rowOff>0</xdr:rowOff>
    </xdr:to>
    <xdr:graphicFrame macro="">
      <xdr:nvGraphicFramePr>
        <xdr:cNvPr id="61262921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762000</xdr:colOff>
      <xdr:row>32</xdr:row>
      <xdr:rowOff>152400</xdr:rowOff>
    </xdr:from>
    <xdr:to>
      <xdr:col>13</xdr:col>
      <xdr:colOff>704850</xdr:colOff>
      <xdr:row>49</xdr:row>
      <xdr:rowOff>0</xdr:rowOff>
    </xdr:to>
    <xdr:graphicFrame macro="">
      <xdr:nvGraphicFramePr>
        <xdr:cNvPr id="61262922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19050</xdr:rowOff>
    </xdr:from>
    <xdr:to>
      <xdr:col>6</xdr:col>
      <xdr:colOff>742950</xdr:colOff>
      <xdr:row>18</xdr:row>
      <xdr:rowOff>0</xdr:rowOff>
    </xdr:to>
    <xdr:graphicFrame macro="">
      <xdr:nvGraphicFramePr>
        <xdr:cNvPr id="61271108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742950</xdr:colOff>
      <xdr:row>3</xdr:row>
      <xdr:rowOff>9525</xdr:rowOff>
    </xdr:from>
    <xdr:to>
      <xdr:col>13</xdr:col>
      <xdr:colOff>733425</xdr:colOff>
      <xdr:row>18</xdr:row>
      <xdr:rowOff>0</xdr:rowOff>
    </xdr:to>
    <xdr:graphicFrame macro="">
      <xdr:nvGraphicFramePr>
        <xdr:cNvPr id="61271109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752475</xdr:colOff>
      <xdr:row>18</xdr:row>
      <xdr:rowOff>0</xdr:rowOff>
    </xdr:from>
    <xdr:to>
      <xdr:col>13</xdr:col>
      <xdr:colOff>733425</xdr:colOff>
      <xdr:row>32</xdr:row>
      <xdr:rowOff>180975</xdr:rowOff>
    </xdr:to>
    <xdr:graphicFrame macro="">
      <xdr:nvGraphicFramePr>
        <xdr:cNvPr id="61271110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190500</xdr:rowOff>
    </xdr:from>
    <xdr:to>
      <xdr:col>6</xdr:col>
      <xdr:colOff>742950</xdr:colOff>
      <xdr:row>32</xdr:row>
      <xdr:rowOff>180975</xdr:rowOff>
    </xdr:to>
    <xdr:graphicFrame macro="">
      <xdr:nvGraphicFramePr>
        <xdr:cNvPr id="61271111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6</xdr:col>
      <xdr:colOff>752475</xdr:colOff>
      <xdr:row>48</xdr:row>
      <xdr:rowOff>180975</xdr:rowOff>
    </xdr:to>
    <xdr:graphicFrame macro="">
      <xdr:nvGraphicFramePr>
        <xdr:cNvPr id="61271112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762000</xdr:colOff>
      <xdr:row>32</xdr:row>
      <xdr:rowOff>190500</xdr:rowOff>
    </xdr:from>
    <xdr:to>
      <xdr:col>13</xdr:col>
      <xdr:colOff>723900</xdr:colOff>
      <xdr:row>48</xdr:row>
      <xdr:rowOff>180975</xdr:rowOff>
    </xdr:to>
    <xdr:graphicFrame macro="">
      <xdr:nvGraphicFramePr>
        <xdr:cNvPr id="61271113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733425</xdr:colOff>
      <xdr:row>18</xdr:row>
      <xdr:rowOff>0</xdr:rowOff>
    </xdr:to>
    <xdr:graphicFrame macro="">
      <xdr:nvGraphicFramePr>
        <xdr:cNvPr id="62167098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723900</xdr:colOff>
      <xdr:row>3</xdr:row>
      <xdr:rowOff>9525</xdr:rowOff>
    </xdr:from>
    <xdr:to>
      <xdr:col>13</xdr:col>
      <xdr:colOff>695325</xdr:colOff>
      <xdr:row>18</xdr:row>
      <xdr:rowOff>9525</xdr:rowOff>
    </xdr:to>
    <xdr:graphicFrame macro="">
      <xdr:nvGraphicFramePr>
        <xdr:cNvPr id="62167099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733425</xdr:colOff>
      <xdr:row>18</xdr:row>
      <xdr:rowOff>0</xdr:rowOff>
    </xdr:from>
    <xdr:to>
      <xdr:col>13</xdr:col>
      <xdr:colOff>742950</xdr:colOff>
      <xdr:row>33</xdr:row>
      <xdr:rowOff>0</xdr:rowOff>
    </xdr:to>
    <xdr:graphicFrame macro="">
      <xdr:nvGraphicFramePr>
        <xdr:cNvPr id="62167100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6</xdr:col>
      <xdr:colOff>723900</xdr:colOff>
      <xdr:row>33</xdr:row>
      <xdr:rowOff>0</xdr:rowOff>
    </xdr:to>
    <xdr:graphicFrame macro="">
      <xdr:nvGraphicFramePr>
        <xdr:cNvPr id="62167101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1059</xdr:rowOff>
    </xdr:from>
    <xdr:to>
      <xdr:col>6</xdr:col>
      <xdr:colOff>740833</xdr:colOff>
      <xdr:row>49</xdr:row>
      <xdr:rowOff>1058</xdr:rowOff>
    </xdr:to>
    <xdr:graphicFrame macro="">
      <xdr:nvGraphicFramePr>
        <xdr:cNvPr id="62167102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751417</xdr:colOff>
      <xdr:row>33</xdr:row>
      <xdr:rowOff>0</xdr:rowOff>
    </xdr:from>
    <xdr:to>
      <xdr:col>13</xdr:col>
      <xdr:colOff>733425</xdr:colOff>
      <xdr:row>49</xdr:row>
      <xdr:rowOff>0</xdr:rowOff>
    </xdr:to>
    <xdr:graphicFrame macro="">
      <xdr:nvGraphicFramePr>
        <xdr:cNvPr id="62167103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752475</xdr:colOff>
      <xdr:row>17</xdr:row>
      <xdr:rowOff>180975</xdr:rowOff>
    </xdr:to>
    <xdr:graphicFrame macro="">
      <xdr:nvGraphicFramePr>
        <xdr:cNvPr id="6217631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761999</xdr:colOff>
      <xdr:row>2</xdr:row>
      <xdr:rowOff>178859</xdr:rowOff>
    </xdr:from>
    <xdr:to>
      <xdr:col>13</xdr:col>
      <xdr:colOff>762000</xdr:colOff>
      <xdr:row>17</xdr:row>
      <xdr:rowOff>179917</xdr:rowOff>
    </xdr:to>
    <xdr:graphicFrame macro="">
      <xdr:nvGraphicFramePr>
        <xdr:cNvPr id="62176313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762000</xdr:colOff>
      <xdr:row>18</xdr:row>
      <xdr:rowOff>0</xdr:rowOff>
    </xdr:from>
    <xdr:to>
      <xdr:col>13</xdr:col>
      <xdr:colOff>752475</xdr:colOff>
      <xdr:row>32</xdr:row>
      <xdr:rowOff>180975</xdr:rowOff>
    </xdr:to>
    <xdr:graphicFrame macro="">
      <xdr:nvGraphicFramePr>
        <xdr:cNvPr id="62176314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190500</xdr:rowOff>
    </xdr:from>
    <xdr:to>
      <xdr:col>6</xdr:col>
      <xdr:colOff>742950</xdr:colOff>
      <xdr:row>32</xdr:row>
      <xdr:rowOff>180975</xdr:rowOff>
    </xdr:to>
    <xdr:graphicFrame macro="">
      <xdr:nvGraphicFramePr>
        <xdr:cNvPr id="62176315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6</xdr:col>
      <xdr:colOff>752475</xdr:colOff>
      <xdr:row>48</xdr:row>
      <xdr:rowOff>180975</xdr:rowOff>
    </xdr:to>
    <xdr:graphicFrame macro="">
      <xdr:nvGraphicFramePr>
        <xdr:cNvPr id="6217631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762000</xdr:colOff>
      <xdr:row>33</xdr:row>
      <xdr:rowOff>11642</xdr:rowOff>
    </xdr:from>
    <xdr:to>
      <xdr:col>13</xdr:col>
      <xdr:colOff>762001</xdr:colOff>
      <xdr:row>49</xdr:row>
      <xdr:rowOff>11641</xdr:rowOff>
    </xdr:to>
    <xdr:graphicFrame macro="">
      <xdr:nvGraphicFramePr>
        <xdr:cNvPr id="6217631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742950</xdr:colOff>
      <xdr:row>17</xdr:row>
      <xdr:rowOff>180975</xdr:rowOff>
    </xdr:to>
    <xdr:graphicFrame macro="">
      <xdr:nvGraphicFramePr>
        <xdr:cNvPr id="62183480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742950</xdr:colOff>
      <xdr:row>3</xdr:row>
      <xdr:rowOff>0</xdr:rowOff>
    </xdr:from>
    <xdr:to>
      <xdr:col>13</xdr:col>
      <xdr:colOff>733425</xdr:colOff>
      <xdr:row>18</xdr:row>
      <xdr:rowOff>0</xdr:rowOff>
    </xdr:to>
    <xdr:graphicFrame macro="">
      <xdr:nvGraphicFramePr>
        <xdr:cNvPr id="62183481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740833</xdr:colOff>
      <xdr:row>18</xdr:row>
      <xdr:rowOff>0</xdr:rowOff>
    </xdr:from>
    <xdr:to>
      <xdr:col>13</xdr:col>
      <xdr:colOff>742950</xdr:colOff>
      <xdr:row>33</xdr:row>
      <xdr:rowOff>0</xdr:rowOff>
    </xdr:to>
    <xdr:graphicFrame macro="">
      <xdr:nvGraphicFramePr>
        <xdr:cNvPr id="62183482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180975</xdr:rowOff>
    </xdr:from>
    <xdr:to>
      <xdr:col>6</xdr:col>
      <xdr:colOff>752475</xdr:colOff>
      <xdr:row>33</xdr:row>
      <xdr:rowOff>9525</xdr:rowOff>
    </xdr:to>
    <xdr:graphicFrame macro="">
      <xdr:nvGraphicFramePr>
        <xdr:cNvPr id="62183483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9525</xdr:colOff>
      <xdr:row>49</xdr:row>
      <xdr:rowOff>0</xdr:rowOff>
    </xdr:to>
    <xdr:graphicFrame macro="">
      <xdr:nvGraphicFramePr>
        <xdr:cNvPr id="62183484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762000</xdr:colOff>
      <xdr:row>33</xdr:row>
      <xdr:rowOff>0</xdr:rowOff>
    </xdr:from>
    <xdr:to>
      <xdr:col>13</xdr:col>
      <xdr:colOff>742950</xdr:colOff>
      <xdr:row>49</xdr:row>
      <xdr:rowOff>0</xdr:rowOff>
    </xdr:to>
    <xdr:graphicFrame macro="">
      <xdr:nvGraphicFramePr>
        <xdr:cNvPr id="62183485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752475</xdr:colOff>
      <xdr:row>18</xdr:row>
      <xdr:rowOff>0</xdr:rowOff>
    </xdr:to>
    <xdr:graphicFrame macro="">
      <xdr:nvGraphicFramePr>
        <xdr:cNvPr id="62190648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752475</xdr:colOff>
      <xdr:row>3</xdr:row>
      <xdr:rowOff>9525</xdr:rowOff>
    </xdr:from>
    <xdr:to>
      <xdr:col>13</xdr:col>
      <xdr:colOff>742950</xdr:colOff>
      <xdr:row>18</xdr:row>
      <xdr:rowOff>9525</xdr:rowOff>
    </xdr:to>
    <xdr:graphicFrame macro="">
      <xdr:nvGraphicFramePr>
        <xdr:cNvPr id="62190649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762001</xdr:colOff>
      <xdr:row>18</xdr:row>
      <xdr:rowOff>0</xdr:rowOff>
    </xdr:from>
    <xdr:to>
      <xdr:col>13</xdr:col>
      <xdr:colOff>752476</xdr:colOff>
      <xdr:row>33</xdr:row>
      <xdr:rowOff>0</xdr:rowOff>
    </xdr:to>
    <xdr:graphicFrame macro="">
      <xdr:nvGraphicFramePr>
        <xdr:cNvPr id="62190650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6</xdr:col>
      <xdr:colOff>752475</xdr:colOff>
      <xdr:row>33</xdr:row>
      <xdr:rowOff>0</xdr:rowOff>
    </xdr:to>
    <xdr:graphicFrame macro="">
      <xdr:nvGraphicFramePr>
        <xdr:cNvPr id="62190651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0</xdr:colOff>
      <xdr:row>49</xdr:row>
      <xdr:rowOff>0</xdr:rowOff>
    </xdr:to>
    <xdr:graphicFrame macro="">
      <xdr:nvGraphicFramePr>
        <xdr:cNvPr id="62190652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762000</xdr:colOff>
      <xdr:row>32</xdr:row>
      <xdr:rowOff>190500</xdr:rowOff>
    </xdr:from>
    <xdr:to>
      <xdr:col>13</xdr:col>
      <xdr:colOff>742950</xdr:colOff>
      <xdr:row>48</xdr:row>
      <xdr:rowOff>180975</xdr:rowOff>
    </xdr:to>
    <xdr:graphicFrame macro="">
      <xdr:nvGraphicFramePr>
        <xdr:cNvPr id="62190653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752475</xdr:colOff>
      <xdr:row>18</xdr:row>
      <xdr:rowOff>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752475</xdr:colOff>
      <xdr:row>3</xdr:row>
      <xdr:rowOff>9525</xdr:rowOff>
    </xdr:from>
    <xdr:to>
      <xdr:col>13</xdr:col>
      <xdr:colOff>742950</xdr:colOff>
      <xdr:row>18</xdr:row>
      <xdr:rowOff>9525</xdr:rowOff>
    </xdr:to>
    <xdr:graphicFrame macro="">
      <xdr:nvGraphicFramePr>
        <xdr:cNvPr id="3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762001</xdr:colOff>
      <xdr:row>18</xdr:row>
      <xdr:rowOff>0</xdr:rowOff>
    </xdr:from>
    <xdr:to>
      <xdr:col>13</xdr:col>
      <xdr:colOff>752476</xdr:colOff>
      <xdr:row>33</xdr:row>
      <xdr:rowOff>0</xdr:rowOff>
    </xdr:to>
    <xdr:graphicFrame macro="">
      <xdr:nvGraphicFramePr>
        <xdr:cNvPr id="4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6</xdr:col>
      <xdr:colOff>752475</xdr:colOff>
      <xdr:row>33</xdr:row>
      <xdr:rowOff>0</xdr:rowOff>
    </xdr:to>
    <xdr:graphicFrame macro="">
      <xdr:nvGraphicFramePr>
        <xdr:cNvPr id="5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0</xdr:colOff>
      <xdr:row>49</xdr:row>
      <xdr:rowOff>0</xdr:rowOff>
    </xdr:to>
    <xdr:graphicFrame macro="">
      <xdr:nvGraphicFramePr>
        <xdr:cNvPr id="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762000</xdr:colOff>
      <xdr:row>32</xdr:row>
      <xdr:rowOff>190500</xdr:rowOff>
    </xdr:from>
    <xdr:to>
      <xdr:col>13</xdr:col>
      <xdr:colOff>742950</xdr:colOff>
      <xdr:row>48</xdr:row>
      <xdr:rowOff>180975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0</xdr:colOff>
      <xdr:row>18</xdr:row>
      <xdr:rowOff>9525</xdr:rowOff>
    </xdr:to>
    <xdr:graphicFrame macro="">
      <xdr:nvGraphicFramePr>
        <xdr:cNvPr id="5961020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9525</xdr:colOff>
      <xdr:row>33</xdr:row>
      <xdr:rowOff>9525</xdr:rowOff>
    </xdr:to>
    <xdr:graphicFrame macro="">
      <xdr:nvGraphicFramePr>
        <xdr:cNvPr id="59610205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742950</xdr:colOff>
      <xdr:row>33</xdr:row>
      <xdr:rowOff>9525</xdr:rowOff>
    </xdr:to>
    <xdr:graphicFrame macro="">
      <xdr:nvGraphicFramePr>
        <xdr:cNvPr id="59610206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9525</xdr:colOff>
      <xdr:row>47</xdr:row>
      <xdr:rowOff>180975</xdr:rowOff>
    </xdr:to>
    <xdr:graphicFrame macro="">
      <xdr:nvGraphicFramePr>
        <xdr:cNvPr id="59610207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13</xdr:col>
      <xdr:colOff>742950</xdr:colOff>
      <xdr:row>47</xdr:row>
      <xdr:rowOff>171450</xdr:rowOff>
    </xdr:to>
    <xdr:graphicFrame macro="">
      <xdr:nvGraphicFramePr>
        <xdr:cNvPr id="59610208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2</xdr:row>
      <xdr:rowOff>190500</xdr:rowOff>
    </xdr:from>
    <xdr:to>
      <xdr:col>13</xdr:col>
      <xdr:colOff>723900</xdr:colOff>
      <xdr:row>18</xdr:row>
      <xdr:rowOff>9525</xdr:rowOff>
    </xdr:to>
    <xdr:graphicFrame macro="">
      <xdr:nvGraphicFramePr>
        <xdr:cNvPr id="59610209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828675</xdr:colOff>
      <xdr:row>17</xdr:row>
      <xdr:rowOff>180975</xdr:rowOff>
    </xdr:to>
    <xdr:graphicFrame macro="">
      <xdr:nvGraphicFramePr>
        <xdr:cNvPr id="6001775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9525</xdr:colOff>
      <xdr:row>33</xdr:row>
      <xdr:rowOff>0</xdr:rowOff>
    </xdr:to>
    <xdr:graphicFrame macro="">
      <xdr:nvGraphicFramePr>
        <xdr:cNvPr id="60017755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714375</xdr:colOff>
      <xdr:row>33</xdr:row>
      <xdr:rowOff>9525</xdr:rowOff>
    </xdr:to>
    <xdr:graphicFrame macro="">
      <xdr:nvGraphicFramePr>
        <xdr:cNvPr id="6001775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0</xdr:colOff>
      <xdr:row>47</xdr:row>
      <xdr:rowOff>180975</xdr:rowOff>
    </xdr:to>
    <xdr:graphicFrame macro="">
      <xdr:nvGraphicFramePr>
        <xdr:cNvPr id="60017757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13</xdr:col>
      <xdr:colOff>723900</xdr:colOff>
      <xdr:row>47</xdr:row>
      <xdr:rowOff>180975</xdr:rowOff>
    </xdr:to>
    <xdr:graphicFrame macro="">
      <xdr:nvGraphicFramePr>
        <xdr:cNvPr id="60017758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723900</xdr:colOff>
      <xdr:row>18</xdr:row>
      <xdr:rowOff>0</xdr:rowOff>
    </xdr:to>
    <xdr:graphicFrame macro="">
      <xdr:nvGraphicFramePr>
        <xdr:cNvPr id="60017759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0</xdr:colOff>
      <xdr:row>17</xdr:row>
      <xdr:rowOff>180975</xdr:rowOff>
    </xdr:to>
    <xdr:graphicFrame macro="">
      <xdr:nvGraphicFramePr>
        <xdr:cNvPr id="6002492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0</xdr:colOff>
      <xdr:row>32</xdr:row>
      <xdr:rowOff>180975</xdr:rowOff>
    </xdr:to>
    <xdr:graphicFrame macro="">
      <xdr:nvGraphicFramePr>
        <xdr:cNvPr id="60024923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714375</xdr:colOff>
      <xdr:row>33</xdr:row>
      <xdr:rowOff>9525</xdr:rowOff>
    </xdr:to>
    <xdr:graphicFrame macro="">
      <xdr:nvGraphicFramePr>
        <xdr:cNvPr id="60024924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0</xdr:colOff>
      <xdr:row>48</xdr:row>
      <xdr:rowOff>0</xdr:rowOff>
    </xdr:to>
    <xdr:graphicFrame macro="">
      <xdr:nvGraphicFramePr>
        <xdr:cNvPr id="60024925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13</xdr:col>
      <xdr:colOff>723900</xdr:colOff>
      <xdr:row>47</xdr:row>
      <xdr:rowOff>180975</xdr:rowOff>
    </xdr:to>
    <xdr:graphicFrame macro="">
      <xdr:nvGraphicFramePr>
        <xdr:cNvPr id="60024926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828675</xdr:colOff>
      <xdr:row>3</xdr:row>
      <xdr:rowOff>0</xdr:rowOff>
    </xdr:from>
    <xdr:to>
      <xdr:col>13</xdr:col>
      <xdr:colOff>695325</xdr:colOff>
      <xdr:row>18</xdr:row>
      <xdr:rowOff>0</xdr:rowOff>
    </xdr:to>
    <xdr:graphicFrame macro="">
      <xdr:nvGraphicFramePr>
        <xdr:cNvPr id="6002492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0</xdr:colOff>
      <xdr:row>17</xdr:row>
      <xdr:rowOff>180975</xdr:rowOff>
    </xdr:to>
    <xdr:graphicFrame macro="">
      <xdr:nvGraphicFramePr>
        <xdr:cNvPr id="60032090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6</xdr:col>
      <xdr:colOff>752475</xdr:colOff>
      <xdr:row>32</xdr:row>
      <xdr:rowOff>171450</xdr:rowOff>
    </xdr:to>
    <xdr:graphicFrame macro="">
      <xdr:nvGraphicFramePr>
        <xdr:cNvPr id="60032091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</xdr:colOff>
      <xdr:row>33</xdr:row>
      <xdr:rowOff>0</xdr:rowOff>
    </xdr:from>
    <xdr:to>
      <xdr:col>6</xdr:col>
      <xdr:colOff>762001</xdr:colOff>
      <xdr:row>47</xdr:row>
      <xdr:rowOff>171450</xdr:rowOff>
    </xdr:to>
    <xdr:graphicFrame macro="">
      <xdr:nvGraphicFramePr>
        <xdr:cNvPr id="60032092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762000</xdr:colOff>
      <xdr:row>18</xdr:row>
      <xdr:rowOff>0</xdr:rowOff>
    </xdr:from>
    <xdr:to>
      <xdr:col>13</xdr:col>
      <xdr:colOff>742950</xdr:colOff>
      <xdr:row>33</xdr:row>
      <xdr:rowOff>0</xdr:rowOff>
    </xdr:to>
    <xdr:graphicFrame macro="">
      <xdr:nvGraphicFramePr>
        <xdr:cNvPr id="60032093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762000</xdr:colOff>
      <xdr:row>33</xdr:row>
      <xdr:rowOff>0</xdr:rowOff>
    </xdr:from>
    <xdr:to>
      <xdr:col>13</xdr:col>
      <xdr:colOff>714375</xdr:colOff>
      <xdr:row>47</xdr:row>
      <xdr:rowOff>171450</xdr:rowOff>
    </xdr:to>
    <xdr:graphicFrame macro="">
      <xdr:nvGraphicFramePr>
        <xdr:cNvPr id="60032094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762000</xdr:colOff>
      <xdr:row>2</xdr:row>
      <xdr:rowOff>190500</xdr:rowOff>
    </xdr:from>
    <xdr:to>
      <xdr:col>13</xdr:col>
      <xdr:colOff>733425</xdr:colOff>
      <xdr:row>18</xdr:row>
      <xdr:rowOff>9525</xdr:rowOff>
    </xdr:to>
    <xdr:graphicFrame macro="">
      <xdr:nvGraphicFramePr>
        <xdr:cNvPr id="60032095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0</xdr:colOff>
      <xdr:row>17</xdr:row>
      <xdr:rowOff>180975</xdr:rowOff>
    </xdr:to>
    <xdr:graphicFrame macro="">
      <xdr:nvGraphicFramePr>
        <xdr:cNvPr id="60039258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0</xdr:colOff>
      <xdr:row>33</xdr:row>
      <xdr:rowOff>9525</xdr:rowOff>
    </xdr:to>
    <xdr:graphicFrame macro="">
      <xdr:nvGraphicFramePr>
        <xdr:cNvPr id="60039259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6</xdr:col>
      <xdr:colOff>828674</xdr:colOff>
      <xdr:row>48</xdr:row>
      <xdr:rowOff>0</xdr:rowOff>
    </xdr:to>
    <xdr:graphicFrame macro="">
      <xdr:nvGraphicFramePr>
        <xdr:cNvPr id="60039260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752475</xdr:colOff>
      <xdr:row>32</xdr:row>
      <xdr:rowOff>180975</xdr:rowOff>
    </xdr:to>
    <xdr:graphicFrame macro="">
      <xdr:nvGraphicFramePr>
        <xdr:cNvPr id="60039261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13</xdr:col>
      <xdr:colOff>742950</xdr:colOff>
      <xdr:row>47</xdr:row>
      <xdr:rowOff>161925</xdr:rowOff>
    </xdr:to>
    <xdr:graphicFrame macro="">
      <xdr:nvGraphicFramePr>
        <xdr:cNvPr id="60039262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2</xdr:row>
      <xdr:rowOff>190500</xdr:rowOff>
    </xdr:from>
    <xdr:to>
      <xdr:col>13</xdr:col>
      <xdr:colOff>742950</xdr:colOff>
      <xdr:row>17</xdr:row>
      <xdr:rowOff>180975</xdr:rowOff>
    </xdr:to>
    <xdr:graphicFrame macro="">
      <xdr:nvGraphicFramePr>
        <xdr:cNvPr id="60039263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19050</xdr:colOff>
      <xdr:row>17</xdr:row>
      <xdr:rowOff>180975</xdr:rowOff>
    </xdr:to>
    <xdr:graphicFrame macro="">
      <xdr:nvGraphicFramePr>
        <xdr:cNvPr id="60047449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0</xdr:colOff>
      <xdr:row>32</xdr:row>
      <xdr:rowOff>171450</xdr:rowOff>
    </xdr:to>
    <xdr:graphicFrame macro="">
      <xdr:nvGraphicFramePr>
        <xdr:cNvPr id="60047450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9525</xdr:colOff>
      <xdr:row>47</xdr:row>
      <xdr:rowOff>171450</xdr:rowOff>
    </xdr:to>
    <xdr:graphicFrame macro="">
      <xdr:nvGraphicFramePr>
        <xdr:cNvPr id="60047451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723900</xdr:colOff>
      <xdr:row>32</xdr:row>
      <xdr:rowOff>180975</xdr:rowOff>
    </xdr:to>
    <xdr:graphicFrame macro="">
      <xdr:nvGraphicFramePr>
        <xdr:cNvPr id="60047452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13</xdr:col>
      <xdr:colOff>723900</xdr:colOff>
      <xdr:row>47</xdr:row>
      <xdr:rowOff>171450</xdr:rowOff>
    </xdr:to>
    <xdr:graphicFrame macro="">
      <xdr:nvGraphicFramePr>
        <xdr:cNvPr id="60047453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9525</xdr:colOff>
      <xdr:row>3</xdr:row>
      <xdr:rowOff>0</xdr:rowOff>
    </xdr:from>
    <xdr:to>
      <xdr:col>13</xdr:col>
      <xdr:colOff>733425</xdr:colOff>
      <xdr:row>18</xdr:row>
      <xdr:rowOff>0</xdr:rowOff>
    </xdr:to>
    <xdr:graphicFrame macro="">
      <xdr:nvGraphicFramePr>
        <xdr:cNvPr id="60047454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9525</xdr:colOff>
      <xdr:row>17</xdr:row>
      <xdr:rowOff>180975</xdr:rowOff>
    </xdr:to>
    <xdr:graphicFrame macro="">
      <xdr:nvGraphicFramePr>
        <xdr:cNvPr id="60054617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0</xdr:colOff>
      <xdr:row>33</xdr:row>
      <xdr:rowOff>0</xdr:rowOff>
    </xdr:to>
    <xdr:graphicFrame macro="">
      <xdr:nvGraphicFramePr>
        <xdr:cNvPr id="60054618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733425</xdr:colOff>
      <xdr:row>33</xdr:row>
      <xdr:rowOff>0</xdr:rowOff>
    </xdr:to>
    <xdr:graphicFrame macro="">
      <xdr:nvGraphicFramePr>
        <xdr:cNvPr id="60054619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0</xdr:colOff>
      <xdr:row>47</xdr:row>
      <xdr:rowOff>161925</xdr:rowOff>
    </xdr:to>
    <xdr:graphicFrame macro="">
      <xdr:nvGraphicFramePr>
        <xdr:cNvPr id="60054620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13</xdr:col>
      <xdr:colOff>733425</xdr:colOff>
      <xdr:row>47</xdr:row>
      <xdr:rowOff>171450</xdr:rowOff>
    </xdr:to>
    <xdr:graphicFrame macro="">
      <xdr:nvGraphicFramePr>
        <xdr:cNvPr id="60054621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828675</xdr:colOff>
      <xdr:row>3</xdr:row>
      <xdr:rowOff>0</xdr:rowOff>
    </xdr:from>
    <xdr:to>
      <xdr:col>13</xdr:col>
      <xdr:colOff>714375</xdr:colOff>
      <xdr:row>18</xdr:row>
      <xdr:rowOff>0</xdr:rowOff>
    </xdr:to>
    <xdr:graphicFrame macro="">
      <xdr:nvGraphicFramePr>
        <xdr:cNvPr id="60054622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9524</xdr:colOff>
      <xdr:row>17</xdr:row>
      <xdr:rowOff>171450</xdr:rowOff>
    </xdr:to>
    <xdr:graphicFrame macro="">
      <xdr:nvGraphicFramePr>
        <xdr:cNvPr id="60061785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9524</xdr:colOff>
      <xdr:row>32</xdr:row>
      <xdr:rowOff>161925</xdr:rowOff>
    </xdr:to>
    <xdr:graphicFrame macro="">
      <xdr:nvGraphicFramePr>
        <xdr:cNvPr id="60061786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0</xdr:colOff>
      <xdr:row>48</xdr:row>
      <xdr:rowOff>0</xdr:rowOff>
    </xdr:to>
    <xdr:graphicFrame macro="">
      <xdr:nvGraphicFramePr>
        <xdr:cNvPr id="60061787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809625</xdr:colOff>
      <xdr:row>32</xdr:row>
      <xdr:rowOff>171450</xdr:rowOff>
    </xdr:to>
    <xdr:graphicFrame macro="">
      <xdr:nvGraphicFramePr>
        <xdr:cNvPr id="60061788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13</xdr:col>
      <xdr:colOff>742950</xdr:colOff>
      <xdr:row>47</xdr:row>
      <xdr:rowOff>171450</xdr:rowOff>
    </xdr:to>
    <xdr:graphicFrame macro="">
      <xdr:nvGraphicFramePr>
        <xdr:cNvPr id="60061789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19050</xdr:colOff>
      <xdr:row>3</xdr:row>
      <xdr:rowOff>0</xdr:rowOff>
    </xdr:from>
    <xdr:to>
      <xdr:col>13</xdr:col>
      <xdr:colOff>828675</xdr:colOff>
      <xdr:row>18</xdr:row>
      <xdr:rowOff>0</xdr:rowOff>
    </xdr:to>
    <xdr:graphicFrame macro="">
      <xdr:nvGraphicFramePr>
        <xdr:cNvPr id="60061790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0</xdr:colOff>
      <xdr:row>18</xdr:row>
      <xdr:rowOff>0</xdr:rowOff>
    </xdr:to>
    <xdr:graphicFrame macro="">
      <xdr:nvGraphicFramePr>
        <xdr:cNvPr id="60068953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0</xdr:colOff>
      <xdr:row>33</xdr:row>
      <xdr:rowOff>0</xdr:rowOff>
    </xdr:to>
    <xdr:graphicFrame macro="">
      <xdr:nvGraphicFramePr>
        <xdr:cNvPr id="6006895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838199</xdr:colOff>
      <xdr:row>18</xdr:row>
      <xdr:rowOff>0</xdr:rowOff>
    </xdr:from>
    <xdr:to>
      <xdr:col>13</xdr:col>
      <xdr:colOff>828674</xdr:colOff>
      <xdr:row>33</xdr:row>
      <xdr:rowOff>9525</xdr:rowOff>
    </xdr:to>
    <xdr:graphicFrame macro="">
      <xdr:nvGraphicFramePr>
        <xdr:cNvPr id="6006895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0</xdr:colOff>
      <xdr:row>47</xdr:row>
      <xdr:rowOff>180975</xdr:rowOff>
    </xdr:to>
    <xdr:graphicFrame macro="">
      <xdr:nvGraphicFramePr>
        <xdr:cNvPr id="6006895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</xdr:colOff>
      <xdr:row>33</xdr:row>
      <xdr:rowOff>0</xdr:rowOff>
    </xdr:from>
    <xdr:to>
      <xdr:col>13</xdr:col>
      <xdr:colOff>819151</xdr:colOff>
      <xdr:row>48</xdr:row>
      <xdr:rowOff>0</xdr:rowOff>
    </xdr:to>
    <xdr:graphicFrame macro="">
      <xdr:nvGraphicFramePr>
        <xdr:cNvPr id="6006895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9525</xdr:colOff>
      <xdr:row>3</xdr:row>
      <xdr:rowOff>0</xdr:rowOff>
    </xdr:from>
    <xdr:to>
      <xdr:col>13</xdr:col>
      <xdr:colOff>819150</xdr:colOff>
      <xdr:row>17</xdr:row>
      <xdr:rowOff>180975</xdr:rowOff>
    </xdr:to>
    <xdr:graphicFrame macro="">
      <xdr:nvGraphicFramePr>
        <xdr:cNvPr id="60068958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0</xdr:colOff>
      <xdr:row>18</xdr:row>
      <xdr:rowOff>9525</xdr:rowOff>
    </xdr:to>
    <xdr:graphicFrame macro="">
      <xdr:nvGraphicFramePr>
        <xdr:cNvPr id="60076121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190500</xdr:rowOff>
    </xdr:from>
    <xdr:to>
      <xdr:col>7</xdr:col>
      <xdr:colOff>9525</xdr:colOff>
      <xdr:row>32</xdr:row>
      <xdr:rowOff>180975</xdr:rowOff>
    </xdr:to>
    <xdr:graphicFrame macro="">
      <xdr:nvGraphicFramePr>
        <xdr:cNvPr id="60076122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0</xdr:colOff>
      <xdr:row>47</xdr:row>
      <xdr:rowOff>161925</xdr:rowOff>
    </xdr:to>
    <xdr:graphicFrame macro="">
      <xdr:nvGraphicFramePr>
        <xdr:cNvPr id="60076123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723900</xdr:colOff>
      <xdr:row>33</xdr:row>
      <xdr:rowOff>0</xdr:rowOff>
    </xdr:to>
    <xdr:graphicFrame macro="">
      <xdr:nvGraphicFramePr>
        <xdr:cNvPr id="60076124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13</xdr:col>
      <xdr:colOff>723900</xdr:colOff>
      <xdr:row>47</xdr:row>
      <xdr:rowOff>171450</xdr:rowOff>
    </xdr:to>
    <xdr:graphicFrame macro="">
      <xdr:nvGraphicFramePr>
        <xdr:cNvPr id="60076125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723900</xdr:colOff>
      <xdr:row>18</xdr:row>
      <xdr:rowOff>0</xdr:rowOff>
    </xdr:to>
    <xdr:graphicFrame macro="">
      <xdr:nvGraphicFramePr>
        <xdr:cNvPr id="60076126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3</xdr:row>
      <xdr:rowOff>0</xdr:rowOff>
    </xdr:from>
    <xdr:to>
      <xdr:col>6</xdr:col>
      <xdr:colOff>800101</xdr:colOff>
      <xdr:row>17</xdr:row>
      <xdr:rowOff>180975</xdr:rowOff>
    </xdr:to>
    <xdr:graphicFrame macro="">
      <xdr:nvGraphicFramePr>
        <xdr:cNvPr id="60083289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6</xdr:col>
      <xdr:colOff>752475</xdr:colOff>
      <xdr:row>33</xdr:row>
      <xdr:rowOff>0</xdr:rowOff>
    </xdr:to>
    <xdr:graphicFrame macro="">
      <xdr:nvGraphicFramePr>
        <xdr:cNvPr id="60083290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762000</xdr:colOff>
      <xdr:row>18</xdr:row>
      <xdr:rowOff>0</xdr:rowOff>
    </xdr:from>
    <xdr:to>
      <xdr:col>13</xdr:col>
      <xdr:colOff>723900</xdr:colOff>
      <xdr:row>33</xdr:row>
      <xdr:rowOff>38100</xdr:rowOff>
    </xdr:to>
    <xdr:graphicFrame macro="">
      <xdr:nvGraphicFramePr>
        <xdr:cNvPr id="60083291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33</xdr:row>
      <xdr:rowOff>0</xdr:rowOff>
    </xdr:from>
    <xdr:to>
      <xdr:col>6</xdr:col>
      <xdr:colOff>742951</xdr:colOff>
      <xdr:row>48</xdr:row>
      <xdr:rowOff>0</xdr:rowOff>
    </xdr:to>
    <xdr:graphicFrame macro="">
      <xdr:nvGraphicFramePr>
        <xdr:cNvPr id="60083292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733425</xdr:colOff>
      <xdr:row>33</xdr:row>
      <xdr:rowOff>0</xdr:rowOff>
    </xdr:from>
    <xdr:to>
      <xdr:col>13</xdr:col>
      <xdr:colOff>723900</xdr:colOff>
      <xdr:row>47</xdr:row>
      <xdr:rowOff>171450</xdr:rowOff>
    </xdr:to>
    <xdr:graphicFrame macro="">
      <xdr:nvGraphicFramePr>
        <xdr:cNvPr id="60083293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762000</xdr:colOff>
      <xdr:row>3</xdr:row>
      <xdr:rowOff>0</xdr:rowOff>
    </xdr:from>
    <xdr:to>
      <xdr:col>13</xdr:col>
      <xdr:colOff>714375</xdr:colOff>
      <xdr:row>18</xdr:row>
      <xdr:rowOff>0</xdr:rowOff>
    </xdr:to>
    <xdr:graphicFrame macro="">
      <xdr:nvGraphicFramePr>
        <xdr:cNvPr id="60083294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28575</xdr:colOff>
      <xdr:row>17</xdr:row>
      <xdr:rowOff>180975</xdr:rowOff>
    </xdr:to>
    <xdr:graphicFrame macro="">
      <xdr:nvGraphicFramePr>
        <xdr:cNvPr id="60090457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0</xdr:colOff>
      <xdr:row>33</xdr:row>
      <xdr:rowOff>19050</xdr:rowOff>
    </xdr:to>
    <xdr:graphicFrame macro="">
      <xdr:nvGraphicFramePr>
        <xdr:cNvPr id="60090458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723900</xdr:colOff>
      <xdr:row>33</xdr:row>
      <xdr:rowOff>19050</xdr:rowOff>
    </xdr:to>
    <xdr:graphicFrame macro="">
      <xdr:nvGraphicFramePr>
        <xdr:cNvPr id="60090459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0</xdr:colOff>
      <xdr:row>48</xdr:row>
      <xdr:rowOff>0</xdr:rowOff>
    </xdr:to>
    <xdr:graphicFrame macro="">
      <xdr:nvGraphicFramePr>
        <xdr:cNvPr id="60090460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13</xdr:col>
      <xdr:colOff>742950</xdr:colOff>
      <xdr:row>48</xdr:row>
      <xdr:rowOff>0</xdr:rowOff>
    </xdr:to>
    <xdr:graphicFrame macro="">
      <xdr:nvGraphicFramePr>
        <xdr:cNvPr id="60090461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704850</xdr:colOff>
      <xdr:row>18</xdr:row>
      <xdr:rowOff>0</xdr:rowOff>
    </xdr:to>
    <xdr:graphicFrame macro="">
      <xdr:nvGraphicFramePr>
        <xdr:cNvPr id="60090462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190500</xdr:rowOff>
    </xdr:from>
    <xdr:to>
      <xdr:col>7</xdr:col>
      <xdr:colOff>0</xdr:colOff>
      <xdr:row>18</xdr:row>
      <xdr:rowOff>9525</xdr:rowOff>
    </xdr:to>
    <xdr:graphicFrame macro="">
      <xdr:nvGraphicFramePr>
        <xdr:cNvPr id="60097625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9525</xdr:colOff>
      <xdr:row>32</xdr:row>
      <xdr:rowOff>180975</xdr:rowOff>
    </xdr:to>
    <xdr:graphicFrame macro="">
      <xdr:nvGraphicFramePr>
        <xdr:cNvPr id="60097626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742950</xdr:colOff>
      <xdr:row>32</xdr:row>
      <xdr:rowOff>180975</xdr:rowOff>
    </xdr:to>
    <xdr:graphicFrame macro="">
      <xdr:nvGraphicFramePr>
        <xdr:cNvPr id="60097627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19050</xdr:colOff>
      <xdr:row>47</xdr:row>
      <xdr:rowOff>171450</xdr:rowOff>
    </xdr:to>
    <xdr:graphicFrame macro="">
      <xdr:nvGraphicFramePr>
        <xdr:cNvPr id="60097628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13</xdr:col>
      <xdr:colOff>742950</xdr:colOff>
      <xdr:row>47</xdr:row>
      <xdr:rowOff>171450</xdr:rowOff>
    </xdr:to>
    <xdr:graphicFrame macro="">
      <xdr:nvGraphicFramePr>
        <xdr:cNvPr id="60097629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733425</xdr:colOff>
      <xdr:row>18</xdr:row>
      <xdr:rowOff>0</xdr:rowOff>
    </xdr:to>
    <xdr:graphicFrame macro="">
      <xdr:nvGraphicFramePr>
        <xdr:cNvPr id="60097630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7</xdr:col>
      <xdr:colOff>19050</xdr:colOff>
      <xdr:row>18</xdr:row>
      <xdr:rowOff>9525</xdr:rowOff>
    </xdr:to>
    <xdr:graphicFrame macro="">
      <xdr:nvGraphicFramePr>
        <xdr:cNvPr id="60506195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0</xdr:colOff>
      <xdr:row>33</xdr:row>
      <xdr:rowOff>0</xdr:rowOff>
    </xdr:to>
    <xdr:graphicFrame macro="">
      <xdr:nvGraphicFramePr>
        <xdr:cNvPr id="60506196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838199</xdr:colOff>
      <xdr:row>18</xdr:row>
      <xdr:rowOff>0</xdr:rowOff>
    </xdr:from>
    <xdr:to>
      <xdr:col>13</xdr:col>
      <xdr:colOff>828674</xdr:colOff>
      <xdr:row>33</xdr:row>
      <xdr:rowOff>0</xdr:rowOff>
    </xdr:to>
    <xdr:graphicFrame macro="">
      <xdr:nvGraphicFramePr>
        <xdr:cNvPr id="60506197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28575</xdr:colOff>
      <xdr:row>33</xdr:row>
      <xdr:rowOff>9525</xdr:rowOff>
    </xdr:from>
    <xdr:to>
      <xdr:col>7</xdr:col>
      <xdr:colOff>0</xdr:colOff>
      <xdr:row>48</xdr:row>
      <xdr:rowOff>9525</xdr:rowOff>
    </xdr:to>
    <xdr:graphicFrame macro="">
      <xdr:nvGraphicFramePr>
        <xdr:cNvPr id="60506198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13</xdr:col>
      <xdr:colOff>828675</xdr:colOff>
      <xdr:row>48</xdr:row>
      <xdr:rowOff>9525</xdr:rowOff>
    </xdr:to>
    <xdr:graphicFrame macro="">
      <xdr:nvGraphicFramePr>
        <xdr:cNvPr id="60506199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19050</xdr:colOff>
      <xdr:row>3</xdr:row>
      <xdr:rowOff>0</xdr:rowOff>
    </xdr:from>
    <xdr:to>
      <xdr:col>13</xdr:col>
      <xdr:colOff>828675</xdr:colOff>
      <xdr:row>18</xdr:row>
      <xdr:rowOff>0</xdr:rowOff>
    </xdr:to>
    <xdr:graphicFrame macro="">
      <xdr:nvGraphicFramePr>
        <xdr:cNvPr id="60506200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819150</xdr:colOff>
      <xdr:row>17</xdr:row>
      <xdr:rowOff>180975</xdr:rowOff>
    </xdr:to>
    <xdr:graphicFrame macro="">
      <xdr:nvGraphicFramePr>
        <xdr:cNvPr id="60513363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7</xdr:col>
      <xdr:colOff>0</xdr:colOff>
      <xdr:row>32</xdr:row>
      <xdr:rowOff>180975</xdr:rowOff>
    </xdr:to>
    <xdr:graphicFrame macro="">
      <xdr:nvGraphicFramePr>
        <xdr:cNvPr id="6051336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6051336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0</xdr:colOff>
      <xdr:row>48</xdr:row>
      <xdr:rowOff>0</xdr:rowOff>
    </xdr:to>
    <xdr:graphicFrame macro="">
      <xdr:nvGraphicFramePr>
        <xdr:cNvPr id="6051336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14</xdr:col>
      <xdr:colOff>0</xdr:colOff>
      <xdr:row>48</xdr:row>
      <xdr:rowOff>0</xdr:rowOff>
    </xdr:to>
    <xdr:graphicFrame macro="">
      <xdr:nvGraphicFramePr>
        <xdr:cNvPr id="6051336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828675</xdr:colOff>
      <xdr:row>18</xdr:row>
      <xdr:rowOff>0</xdr:rowOff>
    </xdr:to>
    <xdr:graphicFrame macro="">
      <xdr:nvGraphicFramePr>
        <xdr:cNvPr id="60513368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819150</xdr:colOff>
      <xdr:row>17</xdr:row>
      <xdr:rowOff>180975</xdr:rowOff>
    </xdr:to>
    <xdr:graphicFrame macro="">
      <xdr:nvGraphicFramePr>
        <xdr:cNvPr id="60520531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6</xdr:col>
      <xdr:colOff>828675</xdr:colOff>
      <xdr:row>33</xdr:row>
      <xdr:rowOff>0</xdr:rowOff>
    </xdr:to>
    <xdr:graphicFrame macro="">
      <xdr:nvGraphicFramePr>
        <xdr:cNvPr id="60520532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742950</xdr:colOff>
      <xdr:row>33</xdr:row>
      <xdr:rowOff>0</xdr:rowOff>
    </xdr:to>
    <xdr:graphicFrame macro="">
      <xdr:nvGraphicFramePr>
        <xdr:cNvPr id="60520533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7</xdr:col>
      <xdr:colOff>0</xdr:colOff>
      <xdr:row>48</xdr:row>
      <xdr:rowOff>0</xdr:rowOff>
    </xdr:to>
    <xdr:graphicFrame macro="">
      <xdr:nvGraphicFramePr>
        <xdr:cNvPr id="60520534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0</xdr:colOff>
      <xdr:row>33</xdr:row>
      <xdr:rowOff>0</xdr:rowOff>
    </xdr:from>
    <xdr:to>
      <xdr:col>13</xdr:col>
      <xdr:colOff>742950</xdr:colOff>
      <xdr:row>47</xdr:row>
      <xdr:rowOff>171450</xdr:rowOff>
    </xdr:to>
    <xdr:graphicFrame macro="">
      <xdr:nvGraphicFramePr>
        <xdr:cNvPr id="60520535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723900</xdr:colOff>
      <xdr:row>18</xdr:row>
      <xdr:rowOff>0</xdr:rowOff>
    </xdr:to>
    <xdr:graphicFrame macro="">
      <xdr:nvGraphicFramePr>
        <xdr:cNvPr id="60520536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752475</xdr:colOff>
      <xdr:row>18</xdr:row>
      <xdr:rowOff>0</xdr:rowOff>
    </xdr:to>
    <xdr:graphicFrame macro="">
      <xdr:nvGraphicFramePr>
        <xdr:cNvPr id="60527699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6</xdr:col>
      <xdr:colOff>752475</xdr:colOff>
      <xdr:row>33</xdr:row>
      <xdr:rowOff>0</xdr:rowOff>
    </xdr:to>
    <xdr:graphicFrame macro="">
      <xdr:nvGraphicFramePr>
        <xdr:cNvPr id="60527700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762000</xdr:colOff>
      <xdr:row>18</xdr:row>
      <xdr:rowOff>0</xdr:rowOff>
    </xdr:from>
    <xdr:to>
      <xdr:col>13</xdr:col>
      <xdr:colOff>752475</xdr:colOff>
      <xdr:row>33</xdr:row>
      <xdr:rowOff>0</xdr:rowOff>
    </xdr:to>
    <xdr:graphicFrame macro="">
      <xdr:nvGraphicFramePr>
        <xdr:cNvPr id="60527701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6</xdr:col>
      <xdr:colOff>752475</xdr:colOff>
      <xdr:row>47</xdr:row>
      <xdr:rowOff>180975</xdr:rowOff>
    </xdr:to>
    <xdr:graphicFrame macro="">
      <xdr:nvGraphicFramePr>
        <xdr:cNvPr id="60527702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771525</xdr:colOff>
      <xdr:row>33</xdr:row>
      <xdr:rowOff>0</xdr:rowOff>
    </xdr:from>
    <xdr:to>
      <xdr:col>13</xdr:col>
      <xdr:colOff>742950</xdr:colOff>
      <xdr:row>48</xdr:row>
      <xdr:rowOff>0</xdr:rowOff>
    </xdr:to>
    <xdr:graphicFrame macro="">
      <xdr:nvGraphicFramePr>
        <xdr:cNvPr id="60527703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762000</xdr:colOff>
      <xdr:row>3</xdr:row>
      <xdr:rowOff>0</xdr:rowOff>
    </xdr:from>
    <xdr:to>
      <xdr:col>13</xdr:col>
      <xdr:colOff>733425</xdr:colOff>
      <xdr:row>18</xdr:row>
      <xdr:rowOff>0</xdr:rowOff>
    </xdr:to>
    <xdr:graphicFrame macro="">
      <xdr:nvGraphicFramePr>
        <xdr:cNvPr id="60527704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6</xdr:col>
      <xdr:colOff>752475</xdr:colOff>
      <xdr:row>18</xdr:row>
      <xdr:rowOff>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6</xdr:col>
      <xdr:colOff>752475</xdr:colOff>
      <xdr:row>33</xdr:row>
      <xdr:rowOff>0</xdr:rowOff>
    </xdr:to>
    <xdr:graphicFrame macro="">
      <xdr:nvGraphicFramePr>
        <xdr:cNvPr id="3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762000</xdr:colOff>
      <xdr:row>18</xdr:row>
      <xdr:rowOff>0</xdr:rowOff>
    </xdr:from>
    <xdr:to>
      <xdr:col>13</xdr:col>
      <xdr:colOff>752475</xdr:colOff>
      <xdr:row>33</xdr:row>
      <xdr:rowOff>0</xdr:rowOff>
    </xdr:to>
    <xdr:graphicFrame macro="">
      <xdr:nvGraphicFramePr>
        <xdr:cNvPr id="4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6</xdr:col>
      <xdr:colOff>752475</xdr:colOff>
      <xdr:row>47</xdr:row>
      <xdr:rowOff>180975</xdr:rowOff>
    </xdr:to>
    <xdr:graphicFrame macro="">
      <xdr:nvGraphicFramePr>
        <xdr:cNvPr id="5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771525</xdr:colOff>
      <xdr:row>33</xdr:row>
      <xdr:rowOff>0</xdr:rowOff>
    </xdr:from>
    <xdr:to>
      <xdr:col>13</xdr:col>
      <xdr:colOff>742950</xdr:colOff>
      <xdr:row>48</xdr:row>
      <xdr:rowOff>0</xdr:rowOff>
    </xdr:to>
    <xdr:graphicFrame macro="">
      <xdr:nvGraphicFramePr>
        <xdr:cNvPr id="6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762000</xdr:colOff>
      <xdr:row>3</xdr:row>
      <xdr:rowOff>0</xdr:rowOff>
    </xdr:from>
    <xdr:to>
      <xdr:col>13</xdr:col>
      <xdr:colOff>733425</xdr:colOff>
      <xdr:row>18</xdr:row>
      <xdr:rowOff>0</xdr:rowOff>
    </xdr:to>
    <xdr:graphicFrame macro="">
      <xdr:nvGraphicFramePr>
        <xdr:cNvPr id="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7</xdr:col>
      <xdr:colOff>9525</xdr:colOff>
      <xdr:row>32</xdr:row>
      <xdr:rowOff>171450</xdr:rowOff>
    </xdr:to>
    <xdr:graphicFrame macro="">
      <xdr:nvGraphicFramePr>
        <xdr:cNvPr id="3592908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742950</xdr:colOff>
      <xdr:row>18</xdr:row>
      <xdr:rowOff>0</xdr:rowOff>
    </xdr:to>
    <xdr:graphicFrame macro="">
      <xdr:nvGraphicFramePr>
        <xdr:cNvPr id="3592909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742950</xdr:colOff>
      <xdr:row>32</xdr:row>
      <xdr:rowOff>171450</xdr:rowOff>
    </xdr:to>
    <xdr:graphicFrame macro="">
      <xdr:nvGraphicFramePr>
        <xdr:cNvPr id="3592910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7</xdr:col>
      <xdr:colOff>9524</xdr:colOff>
      <xdr:row>18</xdr:row>
      <xdr:rowOff>0</xdr:rowOff>
    </xdr:to>
    <xdr:graphicFrame macro="">
      <xdr:nvGraphicFramePr>
        <xdr:cNvPr id="3592911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7</xdr:col>
      <xdr:colOff>9525</xdr:colOff>
      <xdr:row>32</xdr:row>
      <xdr:rowOff>180975</xdr:rowOff>
    </xdr:to>
    <xdr:graphicFrame macro="">
      <xdr:nvGraphicFramePr>
        <xdr:cNvPr id="3594956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18</xdr:row>
      <xdr:rowOff>9525</xdr:rowOff>
    </xdr:from>
    <xdr:to>
      <xdr:col>13</xdr:col>
      <xdr:colOff>752475</xdr:colOff>
      <xdr:row>33</xdr:row>
      <xdr:rowOff>0</xdr:rowOff>
    </xdr:to>
    <xdr:graphicFrame macro="">
      <xdr:nvGraphicFramePr>
        <xdr:cNvPr id="359495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771525</xdr:colOff>
      <xdr:row>3</xdr:row>
      <xdr:rowOff>0</xdr:rowOff>
    </xdr:from>
    <xdr:to>
      <xdr:col>13</xdr:col>
      <xdr:colOff>742950</xdr:colOff>
      <xdr:row>18</xdr:row>
      <xdr:rowOff>9525</xdr:rowOff>
    </xdr:to>
    <xdr:graphicFrame macro="">
      <xdr:nvGraphicFramePr>
        <xdr:cNvPr id="3594958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6</xdr:col>
      <xdr:colOff>771525</xdr:colOff>
      <xdr:row>18</xdr:row>
      <xdr:rowOff>9525</xdr:rowOff>
    </xdr:to>
    <xdr:graphicFrame macro="">
      <xdr:nvGraphicFramePr>
        <xdr:cNvPr id="3594959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6</xdr:col>
      <xdr:colOff>828674</xdr:colOff>
      <xdr:row>33</xdr:row>
      <xdr:rowOff>0</xdr:rowOff>
    </xdr:to>
    <xdr:graphicFrame macro="">
      <xdr:nvGraphicFramePr>
        <xdr:cNvPr id="3597004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9525</xdr:rowOff>
    </xdr:from>
    <xdr:to>
      <xdr:col>13</xdr:col>
      <xdr:colOff>723900</xdr:colOff>
      <xdr:row>33</xdr:row>
      <xdr:rowOff>0</xdr:rowOff>
    </xdr:to>
    <xdr:graphicFrame macro="">
      <xdr:nvGraphicFramePr>
        <xdr:cNvPr id="3597005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723900</xdr:colOff>
      <xdr:row>18</xdr:row>
      <xdr:rowOff>0</xdr:rowOff>
    </xdr:to>
    <xdr:graphicFrame macro="">
      <xdr:nvGraphicFramePr>
        <xdr:cNvPr id="3597006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6</xdr:col>
      <xdr:colOff>828674</xdr:colOff>
      <xdr:row>18</xdr:row>
      <xdr:rowOff>0</xdr:rowOff>
    </xdr:to>
    <xdr:graphicFrame macro="">
      <xdr:nvGraphicFramePr>
        <xdr:cNvPr id="3597007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7</xdr:col>
      <xdr:colOff>9524</xdr:colOff>
      <xdr:row>32</xdr:row>
      <xdr:rowOff>171450</xdr:rowOff>
    </xdr:to>
    <xdr:graphicFrame macro="">
      <xdr:nvGraphicFramePr>
        <xdr:cNvPr id="3599052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714375</xdr:colOff>
      <xdr:row>32</xdr:row>
      <xdr:rowOff>171450</xdr:rowOff>
    </xdr:to>
    <xdr:graphicFrame macro="">
      <xdr:nvGraphicFramePr>
        <xdr:cNvPr id="3599053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742950</xdr:colOff>
      <xdr:row>18</xdr:row>
      <xdr:rowOff>0</xdr:rowOff>
    </xdr:to>
    <xdr:graphicFrame macro="">
      <xdr:nvGraphicFramePr>
        <xdr:cNvPr id="3599054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7</xdr:col>
      <xdr:colOff>9524</xdr:colOff>
      <xdr:row>18</xdr:row>
      <xdr:rowOff>9525</xdr:rowOff>
    </xdr:to>
    <xdr:graphicFrame macro="">
      <xdr:nvGraphicFramePr>
        <xdr:cNvPr id="3599055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6</xdr:col>
      <xdr:colOff>819150</xdr:colOff>
      <xdr:row>33</xdr:row>
      <xdr:rowOff>0</xdr:rowOff>
    </xdr:to>
    <xdr:graphicFrame macro="">
      <xdr:nvGraphicFramePr>
        <xdr:cNvPr id="3601100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742950</xdr:colOff>
      <xdr:row>32</xdr:row>
      <xdr:rowOff>161925</xdr:rowOff>
    </xdr:to>
    <xdr:graphicFrame macro="">
      <xdr:nvGraphicFramePr>
        <xdr:cNvPr id="3601101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752475</xdr:colOff>
      <xdr:row>17</xdr:row>
      <xdr:rowOff>180975</xdr:rowOff>
    </xdr:to>
    <xdr:graphicFrame macro="">
      <xdr:nvGraphicFramePr>
        <xdr:cNvPr id="3601102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6</xdr:col>
      <xdr:colOff>828675</xdr:colOff>
      <xdr:row>17</xdr:row>
      <xdr:rowOff>180975</xdr:rowOff>
    </xdr:to>
    <xdr:graphicFrame macro="">
      <xdr:nvGraphicFramePr>
        <xdr:cNvPr id="360110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9525</xdr:rowOff>
    </xdr:from>
    <xdr:to>
      <xdr:col>7</xdr:col>
      <xdr:colOff>0</xdr:colOff>
      <xdr:row>33</xdr:row>
      <xdr:rowOff>0</xdr:rowOff>
    </xdr:to>
    <xdr:graphicFrame macro="">
      <xdr:nvGraphicFramePr>
        <xdr:cNvPr id="3603148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723900</xdr:colOff>
      <xdr:row>32</xdr:row>
      <xdr:rowOff>171450</xdr:rowOff>
    </xdr:to>
    <xdr:graphicFrame macro="">
      <xdr:nvGraphicFramePr>
        <xdr:cNvPr id="3603149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742950</xdr:colOff>
      <xdr:row>18</xdr:row>
      <xdr:rowOff>0</xdr:rowOff>
    </xdr:to>
    <xdr:graphicFrame macro="">
      <xdr:nvGraphicFramePr>
        <xdr:cNvPr id="3603150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7</xdr:col>
      <xdr:colOff>0</xdr:colOff>
      <xdr:row>18</xdr:row>
      <xdr:rowOff>0</xdr:rowOff>
    </xdr:to>
    <xdr:graphicFrame macro="">
      <xdr:nvGraphicFramePr>
        <xdr:cNvPr id="3603151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7</xdr:col>
      <xdr:colOff>0</xdr:colOff>
      <xdr:row>33</xdr:row>
      <xdr:rowOff>9525</xdr:rowOff>
    </xdr:to>
    <xdr:graphicFrame macro="">
      <xdr:nvGraphicFramePr>
        <xdr:cNvPr id="360519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733425</xdr:colOff>
      <xdr:row>33</xdr:row>
      <xdr:rowOff>0</xdr:rowOff>
    </xdr:to>
    <xdr:graphicFrame macro="">
      <xdr:nvGraphicFramePr>
        <xdr:cNvPr id="360519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733425</xdr:colOff>
      <xdr:row>17</xdr:row>
      <xdr:rowOff>180975</xdr:rowOff>
    </xdr:to>
    <xdr:graphicFrame macro="">
      <xdr:nvGraphicFramePr>
        <xdr:cNvPr id="3605198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6</xdr:col>
      <xdr:colOff>828675</xdr:colOff>
      <xdr:row>17</xdr:row>
      <xdr:rowOff>180975</xdr:rowOff>
    </xdr:to>
    <xdr:graphicFrame macro="">
      <xdr:nvGraphicFramePr>
        <xdr:cNvPr id="3605199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6</xdr:col>
      <xdr:colOff>742950</xdr:colOff>
      <xdr:row>32</xdr:row>
      <xdr:rowOff>180975</xdr:rowOff>
    </xdr:to>
    <xdr:graphicFrame macro="">
      <xdr:nvGraphicFramePr>
        <xdr:cNvPr id="4867782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752475</xdr:colOff>
      <xdr:row>17</xdr:row>
      <xdr:rowOff>180975</xdr:rowOff>
    </xdr:from>
    <xdr:to>
      <xdr:col>13</xdr:col>
      <xdr:colOff>704850</xdr:colOff>
      <xdr:row>33</xdr:row>
      <xdr:rowOff>0</xdr:rowOff>
    </xdr:to>
    <xdr:graphicFrame macro="">
      <xdr:nvGraphicFramePr>
        <xdr:cNvPr id="4867783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742950</xdr:colOff>
      <xdr:row>3</xdr:row>
      <xdr:rowOff>0</xdr:rowOff>
    </xdr:from>
    <xdr:to>
      <xdr:col>13</xdr:col>
      <xdr:colOff>742950</xdr:colOff>
      <xdr:row>17</xdr:row>
      <xdr:rowOff>180975</xdr:rowOff>
    </xdr:to>
    <xdr:graphicFrame macro="">
      <xdr:nvGraphicFramePr>
        <xdr:cNvPr id="4867784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6</xdr:col>
      <xdr:colOff>742950</xdr:colOff>
      <xdr:row>17</xdr:row>
      <xdr:rowOff>180975</xdr:rowOff>
    </xdr:to>
    <xdr:graphicFrame macro="">
      <xdr:nvGraphicFramePr>
        <xdr:cNvPr id="4867785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18</xdr:row>
      <xdr:rowOff>0</xdr:rowOff>
    </xdr:from>
    <xdr:to>
      <xdr:col>7</xdr:col>
      <xdr:colOff>9525</xdr:colOff>
      <xdr:row>32</xdr:row>
      <xdr:rowOff>171450</xdr:rowOff>
    </xdr:to>
    <xdr:graphicFrame macro="">
      <xdr:nvGraphicFramePr>
        <xdr:cNvPr id="4871878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733425</xdr:colOff>
      <xdr:row>32</xdr:row>
      <xdr:rowOff>180975</xdr:rowOff>
    </xdr:to>
    <xdr:graphicFrame macro="">
      <xdr:nvGraphicFramePr>
        <xdr:cNvPr id="4871879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752475</xdr:colOff>
      <xdr:row>18</xdr:row>
      <xdr:rowOff>0</xdr:rowOff>
    </xdr:to>
    <xdr:graphicFrame macro="">
      <xdr:nvGraphicFramePr>
        <xdr:cNvPr id="4871880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6</xdr:col>
      <xdr:colOff>828675</xdr:colOff>
      <xdr:row>18</xdr:row>
      <xdr:rowOff>0</xdr:rowOff>
    </xdr:to>
    <xdr:graphicFrame macro="">
      <xdr:nvGraphicFramePr>
        <xdr:cNvPr id="4871881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6</xdr:col>
      <xdr:colOff>819150</xdr:colOff>
      <xdr:row>32</xdr:row>
      <xdr:rowOff>161925</xdr:rowOff>
    </xdr:to>
    <xdr:graphicFrame macro="">
      <xdr:nvGraphicFramePr>
        <xdr:cNvPr id="4875974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723900</xdr:colOff>
      <xdr:row>32</xdr:row>
      <xdr:rowOff>180975</xdr:rowOff>
    </xdr:to>
    <xdr:graphicFrame macro="">
      <xdr:nvGraphicFramePr>
        <xdr:cNvPr id="4875975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723900</xdr:colOff>
      <xdr:row>17</xdr:row>
      <xdr:rowOff>171450</xdr:rowOff>
    </xdr:to>
    <xdr:graphicFrame macro="">
      <xdr:nvGraphicFramePr>
        <xdr:cNvPr id="4875976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6</xdr:col>
      <xdr:colOff>819150</xdr:colOff>
      <xdr:row>17</xdr:row>
      <xdr:rowOff>171450</xdr:rowOff>
    </xdr:to>
    <xdr:graphicFrame macro="">
      <xdr:nvGraphicFramePr>
        <xdr:cNvPr id="4875977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7</xdr:col>
      <xdr:colOff>9525</xdr:colOff>
      <xdr:row>32</xdr:row>
      <xdr:rowOff>171450</xdr:rowOff>
    </xdr:to>
    <xdr:graphicFrame macro="">
      <xdr:nvGraphicFramePr>
        <xdr:cNvPr id="4880070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723900</xdr:colOff>
      <xdr:row>32</xdr:row>
      <xdr:rowOff>171450</xdr:rowOff>
    </xdr:to>
    <xdr:graphicFrame macro="">
      <xdr:nvGraphicFramePr>
        <xdr:cNvPr id="4880071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723900</xdr:colOff>
      <xdr:row>17</xdr:row>
      <xdr:rowOff>161925</xdr:rowOff>
    </xdr:to>
    <xdr:graphicFrame macro="">
      <xdr:nvGraphicFramePr>
        <xdr:cNvPr id="4880072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7</xdr:col>
      <xdr:colOff>9524</xdr:colOff>
      <xdr:row>17</xdr:row>
      <xdr:rowOff>161925</xdr:rowOff>
    </xdr:to>
    <xdr:graphicFrame macro="">
      <xdr:nvGraphicFramePr>
        <xdr:cNvPr id="4880073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9525</xdr:rowOff>
    </xdr:from>
    <xdr:to>
      <xdr:col>7</xdr:col>
      <xdr:colOff>9525</xdr:colOff>
      <xdr:row>33</xdr:row>
      <xdr:rowOff>9525</xdr:rowOff>
    </xdr:to>
    <xdr:graphicFrame macro="">
      <xdr:nvGraphicFramePr>
        <xdr:cNvPr id="488416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742950</xdr:colOff>
      <xdr:row>33</xdr:row>
      <xdr:rowOff>0</xdr:rowOff>
    </xdr:to>
    <xdr:graphicFrame macro="">
      <xdr:nvGraphicFramePr>
        <xdr:cNvPr id="488416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723900</xdr:colOff>
      <xdr:row>18</xdr:row>
      <xdr:rowOff>0</xdr:rowOff>
    </xdr:to>
    <xdr:graphicFrame macro="">
      <xdr:nvGraphicFramePr>
        <xdr:cNvPr id="4884168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6</xdr:col>
      <xdr:colOff>828674</xdr:colOff>
      <xdr:row>18</xdr:row>
      <xdr:rowOff>0</xdr:rowOff>
    </xdr:to>
    <xdr:graphicFrame macro="">
      <xdr:nvGraphicFramePr>
        <xdr:cNvPr id="4884169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161925</xdr:rowOff>
    </xdr:from>
    <xdr:to>
      <xdr:col>6</xdr:col>
      <xdr:colOff>742950</xdr:colOff>
      <xdr:row>32</xdr:row>
      <xdr:rowOff>142875</xdr:rowOff>
    </xdr:to>
    <xdr:graphicFrame macro="">
      <xdr:nvGraphicFramePr>
        <xdr:cNvPr id="4888262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742950</xdr:colOff>
      <xdr:row>17</xdr:row>
      <xdr:rowOff>180975</xdr:rowOff>
    </xdr:from>
    <xdr:to>
      <xdr:col>13</xdr:col>
      <xdr:colOff>723900</xdr:colOff>
      <xdr:row>32</xdr:row>
      <xdr:rowOff>161925</xdr:rowOff>
    </xdr:to>
    <xdr:graphicFrame macro="">
      <xdr:nvGraphicFramePr>
        <xdr:cNvPr id="4888263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733426</xdr:colOff>
      <xdr:row>3</xdr:row>
      <xdr:rowOff>0</xdr:rowOff>
    </xdr:from>
    <xdr:to>
      <xdr:col>13</xdr:col>
      <xdr:colOff>714376</xdr:colOff>
      <xdr:row>17</xdr:row>
      <xdr:rowOff>171450</xdr:rowOff>
    </xdr:to>
    <xdr:graphicFrame macro="">
      <xdr:nvGraphicFramePr>
        <xdr:cNvPr id="4888264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6</xdr:col>
      <xdr:colOff>714375</xdr:colOff>
      <xdr:row>17</xdr:row>
      <xdr:rowOff>171450</xdr:rowOff>
    </xdr:to>
    <xdr:graphicFrame macro="">
      <xdr:nvGraphicFramePr>
        <xdr:cNvPr id="488826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6</xdr:col>
      <xdr:colOff>828675</xdr:colOff>
      <xdr:row>33</xdr:row>
      <xdr:rowOff>0</xdr:rowOff>
    </xdr:to>
    <xdr:graphicFrame macro="">
      <xdr:nvGraphicFramePr>
        <xdr:cNvPr id="4892358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752475</xdr:colOff>
      <xdr:row>33</xdr:row>
      <xdr:rowOff>9525</xdr:rowOff>
    </xdr:to>
    <xdr:graphicFrame macro="">
      <xdr:nvGraphicFramePr>
        <xdr:cNvPr id="4892359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742950</xdr:colOff>
      <xdr:row>17</xdr:row>
      <xdr:rowOff>171450</xdr:rowOff>
    </xdr:to>
    <xdr:graphicFrame macro="">
      <xdr:nvGraphicFramePr>
        <xdr:cNvPr id="4892360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6</xdr:col>
      <xdr:colOff>828674</xdr:colOff>
      <xdr:row>17</xdr:row>
      <xdr:rowOff>171450</xdr:rowOff>
    </xdr:to>
    <xdr:graphicFrame macro="">
      <xdr:nvGraphicFramePr>
        <xdr:cNvPr id="4892361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180975</xdr:rowOff>
    </xdr:from>
    <xdr:to>
      <xdr:col>6</xdr:col>
      <xdr:colOff>828675</xdr:colOff>
      <xdr:row>32</xdr:row>
      <xdr:rowOff>171450</xdr:rowOff>
    </xdr:to>
    <xdr:graphicFrame macro="">
      <xdr:nvGraphicFramePr>
        <xdr:cNvPr id="4896454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4896455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752475</xdr:colOff>
      <xdr:row>17</xdr:row>
      <xdr:rowOff>180975</xdr:rowOff>
    </xdr:to>
    <xdr:graphicFrame macro="">
      <xdr:nvGraphicFramePr>
        <xdr:cNvPr id="4896456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6</xdr:col>
      <xdr:colOff>828675</xdr:colOff>
      <xdr:row>17</xdr:row>
      <xdr:rowOff>180975</xdr:rowOff>
    </xdr:to>
    <xdr:graphicFrame macro="">
      <xdr:nvGraphicFramePr>
        <xdr:cNvPr id="4896457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6</xdr:col>
      <xdr:colOff>828675</xdr:colOff>
      <xdr:row>33</xdr:row>
      <xdr:rowOff>0</xdr:rowOff>
    </xdr:to>
    <xdr:graphicFrame macro="">
      <xdr:nvGraphicFramePr>
        <xdr:cNvPr id="4900550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742950</xdr:colOff>
      <xdr:row>32</xdr:row>
      <xdr:rowOff>171450</xdr:rowOff>
    </xdr:to>
    <xdr:graphicFrame macro="">
      <xdr:nvGraphicFramePr>
        <xdr:cNvPr id="4900551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14</xdr:col>
      <xdr:colOff>0</xdr:colOff>
      <xdr:row>18</xdr:row>
      <xdr:rowOff>0</xdr:rowOff>
    </xdr:to>
    <xdr:graphicFrame macro="">
      <xdr:nvGraphicFramePr>
        <xdr:cNvPr id="4900552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7</xdr:col>
      <xdr:colOff>0</xdr:colOff>
      <xdr:row>18</xdr:row>
      <xdr:rowOff>0</xdr:rowOff>
    </xdr:to>
    <xdr:graphicFrame macro="">
      <xdr:nvGraphicFramePr>
        <xdr:cNvPr id="4900553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0</xdr:rowOff>
    </xdr:from>
    <xdr:to>
      <xdr:col>6</xdr:col>
      <xdr:colOff>819150</xdr:colOff>
      <xdr:row>33</xdr:row>
      <xdr:rowOff>0</xdr:rowOff>
    </xdr:to>
    <xdr:graphicFrame macro="">
      <xdr:nvGraphicFramePr>
        <xdr:cNvPr id="490464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13</xdr:col>
      <xdr:colOff>742950</xdr:colOff>
      <xdr:row>33</xdr:row>
      <xdr:rowOff>0</xdr:rowOff>
    </xdr:to>
    <xdr:graphicFrame macro="">
      <xdr:nvGraphicFramePr>
        <xdr:cNvPr id="4904647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0</xdr:colOff>
      <xdr:row>3</xdr:row>
      <xdr:rowOff>0</xdr:rowOff>
    </xdr:from>
    <xdr:to>
      <xdr:col>13</xdr:col>
      <xdr:colOff>752475</xdr:colOff>
      <xdr:row>18</xdr:row>
      <xdr:rowOff>0</xdr:rowOff>
    </xdr:to>
    <xdr:graphicFrame macro="">
      <xdr:nvGraphicFramePr>
        <xdr:cNvPr id="4904648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7</xdr:col>
      <xdr:colOff>9525</xdr:colOff>
      <xdr:row>18</xdr:row>
      <xdr:rowOff>0</xdr:rowOff>
    </xdr:to>
    <xdr:graphicFrame macro="">
      <xdr:nvGraphicFramePr>
        <xdr:cNvPr id="4904649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161925</xdr:rowOff>
    </xdr:from>
    <xdr:to>
      <xdr:col>6</xdr:col>
      <xdr:colOff>742950</xdr:colOff>
      <xdr:row>32</xdr:row>
      <xdr:rowOff>142875</xdr:rowOff>
    </xdr:to>
    <xdr:graphicFrame macro="">
      <xdr:nvGraphicFramePr>
        <xdr:cNvPr id="2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742950</xdr:colOff>
      <xdr:row>17</xdr:row>
      <xdr:rowOff>180975</xdr:rowOff>
    </xdr:from>
    <xdr:to>
      <xdr:col>13</xdr:col>
      <xdr:colOff>723900</xdr:colOff>
      <xdr:row>32</xdr:row>
      <xdr:rowOff>161925</xdr:rowOff>
    </xdr:to>
    <xdr:graphicFrame macro="">
      <xdr:nvGraphicFramePr>
        <xdr:cNvPr id="3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733426</xdr:colOff>
      <xdr:row>3</xdr:row>
      <xdr:rowOff>0</xdr:rowOff>
    </xdr:from>
    <xdr:to>
      <xdr:col>13</xdr:col>
      <xdr:colOff>714376</xdr:colOff>
      <xdr:row>17</xdr:row>
      <xdr:rowOff>171450</xdr:rowOff>
    </xdr:to>
    <xdr:graphicFrame macro="">
      <xdr:nvGraphicFramePr>
        <xdr:cNvPr id="4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6</xdr:col>
      <xdr:colOff>714375</xdr:colOff>
      <xdr:row>17</xdr:row>
      <xdr:rowOff>171450</xdr:rowOff>
    </xdr:to>
    <xdr:graphicFrame macro="">
      <xdr:nvGraphicFramePr>
        <xdr:cNvPr id="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190500</xdr:rowOff>
    </xdr:from>
    <xdr:to>
      <xdr:col>17</xdr:col>
      <xdr:colOff>0</xdr:colOff>
      <xdr:row>36</xdr:row>
      <xdr:rowOff>9525</xdr:rowOff>
    </xdr:to>
    <xdr:graphicFrame macro="">
      <xdr:nvGraphicFramePr>
        <xdr:cNvPr id="13676971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7</xdr:col>
      <xdr:colOff>733425</xdr:colOff>
      <xdr:row>51</xdr:row>
      <xdr:rowOff>0</xdr:rowOff>
    </xdr:to>
    <xdr:graphicFrame macro="">
      <xdr:nvGraphicFramePr>
        <xdr:cNvPr id="13676972" name="Graphique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742950</xdr:colOff>
      <xdr:row>36</xdr:row>
      <xdr:rowOff>9525</xdr:rowOff>
    </xdr:from>
    <xdr:to>
      <xdr:col>17</xdr:col>
      <xdr:colOff>0</xdr:colOff>
      <xdr:row>50</xdr:row>
      <xdr:rowOff>190500</xdr:rowOff>
    </xdr:to>
    <xdr:graphicFrame macro="">
      <xdr:nvGraphicFramePr>
        <xdr:cNvPr id="13676973" name="Graphique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0</xdr:rowOff>
    </xdr:from>
    <xdr:to>
      <xdr:col>18</xdr:col>
      <xdr:colOff>752475</xdr:colOff>
      <xdr:row>36</xdr:row>
      <xdr:rowOff>19050</xdr:rowOff>
    </xdr:to>
    <xdr:graphicFrame macro="">
      <xdr:nvGraphicFramePr>
        <xdr:cNvPr id="13677995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9</xdr:col>
      <xdr:colOff>104775</xdr:colOff>
      <xdr:row>50</xdr:row>
      <xdr:rowOff>76200</xdr:rowOff>
    </xdr:to>
    <xdr:graphicFrame macro="">
      <xdr:nvGraphicFramePr>
        <xdr:cNvPr id="13677996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85725</xdr:colOff>
      <xdr:row>36</xdr:row>
      <xdr:rowOff>9525</xdr:rowOff>
    </xdr:from>
    <xdr:to>
      <xdr:col>18</xdr:col>
      <xdr:colOff>714375</xdr:colOff>
      <xdr:row>50</xdr:row>
      <xdr:rowOff>85725</xdr:rowOff>
    </xdr:to>
    <xdr:graphicFrame macro="">
      <xdr:nvGraphicFramePr>
        <xdr:cNvPr id="13677997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190500</xdr:rowOff>
    </xdr:from>
    <xdr:to>
      <xdr:col>18</xdr:col>
      <xdr:colOff>742950</xdr:colOff>
      <xdr:row>36</xdr:row>
      <xdr:rowOff>9525</xdr:rowOff>
    </xdr:to>
    <xdr:graphicFrame macro="">
      <xdr:nvGraphicFramePr>
        <xdr:cNvPr id="13679019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35</xdr:row>
      <xdr:rowOff>190500</xdr:rowOff>
    </xdr:from>
    <xdr:to>
      <xdr:col>9</xdr:col>
      <xdr:colOff>85725</xdr:colOff>
      <xdr:row>51</xdr:row>
      <xdr:rowOff>9525</xdr:rowOff>
    </xdr:to>
    <xdr:graphicFrame macro="">
      <xdr:nvGraphicFramePr>
        <xdr:cNvPr id="13679020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36</xdr:row>
      <xdr:rowOff>19050</xdr:rowOff>
    </xdr:from>
    <xdr:to>
      <xdr:col>18</xdr:col>
      <xdr:colOff>733425</xdr:colOff>
      <xdr:row>51</xdr:row>
      <xdr:rowOff>19050</xdr:rowOff>
    </xdr:to>
    <xdr:graphicFrame macro="">
      <xdr:nvGraphicFramePr>
        <xdr:cNvPr id="13679021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190500</xdr:rowOff>
    </xdr:from>
    <xdr:to>
      <xdr:col>19</xdr:col>
      <xdr:colOff>0</xdr:colOff>
      <xdr:row>35</xdr:row>
      <xdr:rowOff>180975</xdr:rowOff>
    </xdr:to>
    <xdr:graphicFrame macro="">
      <xdr:nvGraphicFramePr>
        <xdr:cNvPr id="1368004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35</xdr:row>
      <xdr:rowOff>190500</xdr:rowOff>
    </xdr:from>
    <xdr:to>
      <xdr:col>9</xdr:col>
      <xdr:colOff>0</xdr:colOff>
      <xdr:row>50</xdr:row>
      <xdr:rowOff>180975</xdr:rowOff>
    </xdr:to>
    <xdr:graphicFrame macro="">
      <xdr:nvGraphicFramePr>
        <xdr:cNvPr id="1368004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36</xdr:row>
      <xdr:rowOff>0</xdr:rowOff>
    </xdr:from>
    <xdr:to>
      <xdr:col>19</xdr:col>
      <xdr:colOff>0</xdr:colOff>
      <xdr:row>51</xdr:row>
      <xdr:rowOff>0</xdr:rowOff>
    </xdr:to>
    <xdr:graphicFrame macro="">
      <xdr:nvGraphicFramePr>
        <xdr:cNvPr id="1368004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190500</xdr:rowOff>
    </xdr:from>
    <xdr:to>
      <xdr:col>19</xdr:col>
      <xdr:colOff>9525</xdr:colOff>
      <xdr:row>36</xdr:row>
      <xdr:rowOff>9525</xdr:rowOff>
    </xdr:to>
    <xdr:graphicFrame macro="">
      <xdr:nvGraphicFramePr>
        <xdr:cNvPr id="13681067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8</xdr:col>
      <xdr:colOff>742950</xdr:colOff>
      <xdr:row>51</xdr:row>
      <xdr:rowOff>0</xdr:rowOff>
    </xdr:to>
    <xdr:graphicFrame macro="">
      <xdr:nvGraphicFramePr>
        <xdr:cNvPr id="13681068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742950</xdr:colOff>
      <xdr:row>36</xdr:row>
      <xdr:rowOff>0</xdr:rowOff>
    </xdr:from>
    <xdr:to>
      <xdr:col>19</xdr:col>
      <xdr:colOff>9525</xdr:colOff>
      <xdr:row>51</xdr:row>
      <xdr:rowOff>0</xdr:rowOff>
    </xdr:to>
    <xdr:graphicFrame macro="">
      <xdr:nvGraphicFramePr>
        <xdr:cNvPr id="13681069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0</xdr:rowOff>
    </xdr:from>
    <xdr:to>
      <xdr:col>19</xdr:col>
      <xdr:colOff>0</xdr:colOff>
      <xdr:row>36</xdr:row>
      <xdr:rowOff>0</xdr:rowOff>
    </xdr:to>
    <xdr:graphicFrame macro="">
      <xdr:nvGraphicFramePr>
        <xdr:cNvPr id="13682091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8</xdr:col>
      <xdr:colOff>742950</xdr:colOff>
      <xdr:row>51</xdr:row>
      <xdr:rowOff>0</xdr:rowOff>
    </xdr:to>
    <xdr:graphicFrame macro="">
      <xdr:nvGraphicFramePr>
        <xdr:cNvPr id="13682092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742950</xdr:colOff>
      <xdr:row>36</xdr:row>
      <xdr:rowOff>0</xdr:rowOff>
    </xdr:from>
    <xdr:to>
      <xdr:col>18</xdr:col>
      <xdr:colOff>752475</xdr:colOff>
      <xdr:row>51</xdr:row>
      <xdr:rowOff>0</xdr:rowOff>
    </xdr:to>
    <xdr:graphicFrame macro="">
      <xdr:nvGraphicFramePr>
        <xdr:cNvPr id="13682093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190500</xdr:rowOff>
    </xdr:from>
    <xdr:to>
      <xdr:col>18</xdr:col>
      <xdr:colOff>752475</xdr:colOff>
      <xdr:row>36</xdr:row>
      <xdr:rowOff>9525</xdr:rowOff>
    </xdr:to>
    <xdr:graphicFrame macro="">
      <xdr:nvGraphicFramePr>
        <xdr:cNvPr id="13683115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35</xdr:row>
      <xdr:rowOff>190500</xdr:rowOff>
    </xdr:from>
    <xdr:to>
      <xdr:col>9</xdr:col>
      <xdr:colOff>0</xdr:colOff>
      <xdr:row>51</xdr:row>
      <xdr:rowOff>9525</xdr:rowOff>
    </xdr:to>
    <xdr:graphicFrame macro="">
      <xdr:nvGraphicFramePr>
        <xdr:cNvPr id="13683116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762000</xdr:colOff>
      <xdr:row>35</xdr:row>
      <xdr:rowOff>190500</xdr:rowOff>
    </xdr:from>
    <xdr:to>
      <xdr:col>19</xdr:col>
      <xdr:colOff>9525</xdr:colOff>
      <xdr:row>50</xdr:row>
      <xdr:rowOff>180975</xdr:rowOff>
    </xdr:to>
    <xdr:graphicFrame macro="">
      <xdr:nvGraphicFramePr>
        <xdr:cNvPr id="13683117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0</xdr:rowOff>
    </xdr:from>
    <xdr:to>
      <xdr:col>19</xdr:col>
      <xdr:colOff>9525</xdr:colOff>
      <xdr:row>36</xdr:row>
      <xdr:rowOff>0</xdr:rowOff>
    </xdr:to>
    <xdr:graphicFrame macro="">
      <xdr:nvGraphicFramePr>
        <xdr:cNvPr id="13684139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8</xdr:col>
      <xdr:colOff>762000</xdr:colOff>
      <xdr:row>50</xdr:row>
      <xdr:rowOff>76200</xdr:rowOff>
    </xdr:to>
    <xdr:graphicFrame macro="">
      <xdr:nvGraphicFramePr>
        <xdr:cNvPr id="13684140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781050</xdr:colOff>
      <xdr:row>36</xdr:row>
      <xdr:rowOff>0</xdr:rowOff>
    </xdr:from>
    <xdr:to>
      <xdr:col>19</xdr:col>
      <xdr:colOff>0</xdr:colOff>
      <xdr:row>50</xdr:row>
      <xdr:rowOff>76200</xdr:rowOff>
    </xdr:to>
    <xdr:graphicFrame macro="">
      <xdr:nvGraphicFramePr>
        <xdr:cNvPr id="13684141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0</xdr:rowOff>
    </xdr:from>
    <xdr:to>
      <xdr:col>18</xdr:col>
      <xdr:colOff>752475</xdr:colOff>
      <xdr:row>36</xdr:row>
      <xdr:rowOff>0</xdr:rowOff>
    </xdr:to>
    <xdr:graphicFrame macro="">
      <xdr:nvGraphicFramePr>
        <xdr:cNvPr id="13970856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35</xdr:row>
      <xdr:rowOff>190500</xdr:rowOff>
    </xdr:from>
    <xdr:to>
      <xdr:col>9</xdr:col>
      <xdr:colOff>0</xdr:colOff>
      <xdr:row>50</xdr:row>
      <xdr:rowOff>180975</xdr:rowOff>
    </xdr:to>
    <xdr:graphicFrame macro="">
      <xdr:nvGraphicFramePr>
        <xdr:cNvPr id="13970857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36</xdr:row>
      <xdr:rowOff>0</xdr:rowOff>
    </xdr:from>
    <xdr:to>
      <xdr:col>19</xdr:col>
      <xdr:colOff>0</xdr:colOff>
      <xdr:row>51</xdr:row>
      <xdr:rowOff>0</xdr:rowOff>
    </xdr:to>
    <xdr:graphicFrame macro="">
      <xdr:nvGraphicFramePr>
        <xdr:cNvPr id="13970858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0</xdr:rowOff>
    </xdr:from>
    <xdr:to>
      <xdr:col>18</xdr:col>
      <xdr:colOff>752475</xdr:colOff>
      <xdr:row>36</xdr:row>
      <xdr:rowOff>0</xdr:rowOff>
    </xdr:to>
    <xdr:graphicFrame macro="">
      <xdr:nvGraphicFramePr>
        <xdr:cNvPr id="13971880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8</xdr:col>
      <xdr:colOff>762000</xdr:colOff>
      <xdr:row>50</xdr:row>
      <xdr:rowOff>76200</xdr:rowOff>
    </xdr:to>
    <xdr:graphicFrame macro="">
      <xdr:nvGraphicFramePr>
        <xdr:cNvPr id="13971881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771525</xdr:colOff>
      <xdr:row>36</xdr:row>
      <xdr:rowOff>0</xdr:rowOff>
    </xdr:from>
    <xdr:to>
      <xdr:col>18</xdr:col>
      <xdr:colOff>742950</xdr:colOff>
      <xdr:row>50</xdr:row>
      <xdr:rowOff>76200</xdr:rowOff>
    </xdr:to>
    <xdr:graphicFrame macro="">
      <xdr:nvGraphicFramePr>
        <xdr:cNvPr id="13971882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0</xdr:rowOff>
    </xdr:from>
    <xdr:to>
      <xdr:col>18</xdr:col>
      <xdr:colOff>752475</xdr:colOff>
      <xdr:row>36</xdr:row>
      <xdr:rowOff>0</xdr:rowOff>
    </xdr:to>
    <xdr:graphicFrame macro="">
      <xdr:nvGraphicFramePr>
        <xdr:cNvPr id="13972904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35</xdr:row>
      <xdr:rowOff>190500</xdr:rowOff>
    </xdr:from>
    <xdr:to>
      <xdr:col>8</xdr:col>
      <xdr:colOff>752475</xdr:colOff>
      <xdr:row>50</xdr:row>
      <xdr:rowOff>180975</xdr:rowOff>
    </xdr:to>
    <xdr:graphicFrame macro="">
      <xdr:nvGraphicFramePr>
        <xdr:cNvPr id="13972905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762000</xdr:colOff>
      <xdr:row>36</xdr:row>
      <xdr:rowOff>0</xdr:rowOff>
    </xdr:from>
    <xdr:to>
      <xdr:col>18</xdr:col>
      <xdr:colOff>742950</xdr:colOff>
      <xdr:row>51</xdr:row>
      <xdr:rowOff>0</xdr:rowOff>
    </xdr:to>
    <xdr:graphicFrame macro="">
      <xdr:nvGraphicFramePr>
        <xdr:cNvPr id="13972906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20</xdr:row>
      <xdr:rowOff>0</xdr:rowOff>
    </xdr:from>
    <xdr:to>
      <xdr:col>19</xdr:col>
      <xdr:colOff>9525</xdr:colOff>
      <xdr:row>36</xdr:row>
      <xdr:rowOff>19050</xdr:rowOff>
    </xdr:to>
    <xdr:graphicFrame macro="">
      <xdr:nvGraphicFramePr>
        <xdr:cNvPr id="13973928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8</xdr:col>
      <xdr:colOff>742950</xdr:colOff>
      <xdr:row>50</xdr:row>
      <xdr:rowOff>152400</xdr:rowOff>
    </xdr:to>
    <xdr:graphicFrame macro="">
      <xdr:nvGraphicFramePr>
        <xdr:cNvPr id="13973929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752475</xdr:colOff>
      <xdr:row>36</xdr:row>
      <xdr:rowOff>0</xdr:rowOff>
    </xdr:from>
    <xdr:to>
      <xdr:col>19</xdr:col>
      <xdr:colOff>9525</xdr:colOff>
      <xdr:row>50</xdr:row>
      <xdr:rowOff>171450</xdr:rowOff>
    </xdr:to>
    <xdr:graphicFrame macro="">
      <xdr:nvGraphicFramePr>
        <xdr:cNvPr id="13973930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190500</xdr:rowOff>
    </xdr:from>
    <xdr:to>
      <xdr:col>19</xdr:col>
      <xdr:colOff>0</xdr:colOff>
      <xdr:row>36</xdr:row>
      <xdr:rowOff>9525</xdr:rowOff>
    </xdr:to>
    <xdr:graphicFrame macro="">
      <xdr:nvGraphicFramePr>
        <xdr:cNvPr id="13974952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35</xdr:row>
      <xdr:rowOff>190500</xdr:rowOff>
    </xdr:from>
    <xdr:to>
      <xdr:col>9</xdr:col>
      <xdr:colOff>0</xdr:colOff>
      <xdr:row>50</xdr:row>
      <xdr:rowOff>180975</xdr:rowOff>
    </xdr:to>
    <xdr:graphicFrame macro="">
      <xdr:nvGraphicFramePr>
        <xdr:cNvPr id="13974953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35</xdr:row>
      <xdr:rowOff>190500</xdr:rowOff>
    </xdr:from>
    <xdr:to>
      <xdr:col>19</xdr:col>
      <xdr:colOff>0</xdr:colOff>
      <xdr:row>51</xdr:row>
      <xdr:rowOff>9525</xdr:rowOff>
    </xdr:to>
    <xdr:graphicFrame macro="">
      <xdr:nvGraphicFramePr>
        <xdr:cNvPr id="13974954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190500</xdr:rowOff>
    </xdr:from>
    <xdr:to>
      <xdr:col>18</xdr:col>
      <xdr:colOff>733425</xdr:colOff>
      <xdr:row>36</xdr:row>
      <xdr:rowOff>9525</xdr:rowOff>
    </xdr:to>
    <xdr:graphicFrame macro="">
      <xdr:nvGraphicFramePr>
        <xdr:cNvPr id="13975976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35</xdr:row>
      <xdr:rowOff>190500</xdr:rowOff>
    </xdr:from>
    <xdr:to>
      <xdr:col>8</xdr:col>
      <xdr:colOff>752475</xdr:colOff>
      <xdr:row>51</xdr:row>
      <xdr:rowOff>9525</xdr:rowOff>
    </xdr:to>
    <xdr:graphicFrame macro="">
      <xdr:nvGraphicFramePr>
        <xdr:cNvPr id="13975977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35</xdr:row>
      <xdr:rowOff>190500</xdr:rowOff>
    </xdr:from>
    <xdr:to>
      <xdr:col>18</xdr:col>
      <xdr:colOff>733425</xdr:colOff>
      <xdr:row>50</xdr:row>
      <xdr:rowOff>180975</xdr:rowOff>
    </xdr:to>
    <xdr:graphicFrame macro="">
      <xdr:nvGraphicFramePr>
        <xdr:cNvPr id="13975978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190500</xdr:rowOff>
    </xdr:from>
    <xdr:to>
      <xdr:col>19</xdr:col>
      <xdr:colOff>0</xdr:colOff>
      <xdr:row>35</xdr:row>
      <xdr:rowOff>180975</xdr:rowOff>
    </xdr:to>
    <xdr:graphicFrame macro="">
      <xdr:nvGraphicFramePr>
        <xdr:cNvPr id="13977000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35</xdr:row>
      <xdr:rowOff>190500</xdr:rowOff>
    </xdr:from>
    <xdr:to>
      <xdr:col>9</xdr:col>
      <xdr:colOff>0</xdr:colOff>
      <xdr:row>50</xdr:row>
      <xdr:rowOff>180975</xdr:rowOff>
    </xdr:to>
    <xdr:graphicFrame macro="">
      <xdr:nvGraphicFramePr>
        <xdr:cNvPr id="13977001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35</xdr:row>
      <xdr:rowOff>190500</xdr:rowOff>
    </xdr:from>
    <xdr:to>
      <xdr:col>18</xdr:col>
      <xdr:colOff>752475</xdr:colOff>
      <xdr:row>50</xdr:row>
      <xdr:rowOff>180975</xdr:rowOff>
    </xdr:to>
    <xdr:graphicFrame macro="">
      <xdr:nvGraphicFramePr>
        <xdr:cNvPr id="13977002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190500</xdr:rowOff>
    </xdr:from>
    <xdr:to>
      <xdr:col>19</xdr:col>
      <xdr:colOff>0</xdr:colOff>
      <xdr:row>36</xdr:row>
      <xdr:rowOff>9525</xdr:rowOff>
    </xdr:to>
    <xdr:graphicFrame macro="">
      <xdr:nvGraphicFramePr>
        <xdr:cNvPr id="13978024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9</xdr:col>
      <xdr:colOff>28575</xdr:colOff>
      <xdr:row>51</xdr:row>
      <xdr:rowOff>0</xdr:rowOff>
    </xdr:to>
    <xdr:graphicFrame macro="">
      <xdr:nvGraphicFramePr>
        <xdr:cNvPr id="13978025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28575</xdr:colOff>
      <xdr:row>36</xdr:row>
      <xdr:rowOff>0</xdr:rowOff>
    </xdr:from>
    <xdr:to>
      <xdr:col>18</xdr:col>
      <xdr:colOff>752475</xdr:colOff>
      <xdr:row>51</xdr:row>
      <xdr:rowOff>0</xdr:rowOff>
    </xdr:to>
    <xdr:graphicFrame macro="">
      <xdr:nvGraphicFramePr>
        <xdr:cNvPr id="13978026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190500</xdr:rowOff>
    </xdr:from>
    <xdr:to>
      <xdr:col>18</xdr:col>
      <xdr:colOff>752475</xdr:colOff>
      <xdr:row>36</xdr:row>
      <xdr:rowOff>9525</xdr:rowOff>
    </xdr:to>
    <xdr:graphicFrame macro="">
      <xdr:nvGraphicFramePr>
        <xdr:cNvPr id="13979048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8</xdr:col>
      <xdr:colOff>752475</xdr:colOff>
      <xdr:row>51</xdr:row>
      <xdr:rowOff>0</xdr:rowOff>
    </xdr:to>
    <xdr:graphicFrame macro="">
      <xdr:nvGraphicFramePr>
        <xdr:cNvPr id="13979049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742950</xdr:colOff>
      <xdr:row>36</xdr:row>
      <xdr:rowOff>0</xdr:rowOff>
    </xdr:from>
    <xdr:to>
      <xdr:col>19</xdr:col>
      <xdr:colOff>0</xdr:colOff>
      <xdr:row>51</xdr:row>
      <xdr:rowOff>0</xdr:rowOff>
    </xdr:to>
    <xdr:graphicFrame macro="">
      <xdr:nvGraphicFramePr>
        <xdr:cNvPr id="13979050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190500</xdr:rowOff>
    </xdr:from>
    <xdr:to>
      <xdr:col>18</xdr:col>
      <xdr:colOff>752475</xdr:colOff>
      <xdr:row>36</xdr:row>
      <xdr:rowOff>9525</xdr:rowOff>
    </xdr:to>
    <xdr:graphicFrame macro="">
      <xdr:nvGraphicFramePr>
        <xdr:cNvPr id="2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36</xdr:row>
      <xdr:rowOff>0</xdr:rowOff>
    </xdr:from>
    <xdr:to>
      <xdr:col>8</xdr:col>
      <xdr:colOff>752475</xdr:colOff>
      <xdr:row>51</xdr:row>
      <xdr:rowOff>0</xdr:rowOff>
    </xdr:to>
    <xdr:graphicFrame macro="">
      <xdr:nvGraphicFramePr>
        <xdr:cNvPr id="3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742950</xdr:colOff>
      <xdr:row>36</xdr:row>
      <xdr:rowOff>0</xdr:rowOff>
    </xdr:from>
    <xdr:to>
      <xdr:col>19</xdr:col>
      <xdr:colOff>0</xdr:colOff>
      <xdr:row>51</xdr:row>
      <xdr:rowOff>0</xdr:rowOff>
    </xdr:to>
    <xdr:graphicFrame macro="">
      <xdr:nvGraphicFramePr>
        <xdr:cNvPr id="4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7</xdr:col>
      <xdr:colOff>0</xdr:colOff>
      <xdr:row>19</xdr:row>
      <xdr:rowOff>0</xdr:rowOff>
    </xdr:to>
    <xdr:graphicFrame macro="">
      <xdr:nvGraphicFramePr>
        <xdr:cNvPr id="24646061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</xdr:row>
      <xdr:rowOff>0</xdr:rowOff>
    </xdr:from>
    <xdr:to>
      <xdr:col>14</xdr:col>
      <xdr:colOff>0</xdr:colOff>
      <xdr:row>19</xdr:row>
      <xdr:rowOff>0</xdr:rowOff>
    </xdr:to>
    <xdr:graphicFrame macro="">
      <xdr:nvGraphicFramePr>
        <xdr:cNvPr id="24646062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7</xdr:col>
      <xdr:colOff>0</xdr:colOff>
      <xdr:row>34</xdr:row>
      <xdr:rowOff>0</xdr:rowOff>
    </xdr:to>
    <xdr:graphicFrame macro="">
      <xdr:nvGraphicFramePr>
        <xdr:cNvPr id="24646063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19</xdr:row>
      <xdr:rowOff>0</xdr:rowOff>
    </xdr:from>
    <xdr:to>
      <xdr:col>14</xdr:col>
      <xdr:colOff>0</xdr:colOff>
      <xdr:row>34</xdr:row>
      <xdr:rowOff>0</xdr:rowOff>
    </xdr:to>
    <xdr:graphicFrame macro="">
      <xdr:nvGraphicFramePr>
        <xdr:cNvPr id="24646064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190500</xdr:rowOff>
    </xdr:from>
    <xdr:to>
      <xdr:col>7</xdr:col>
      <xdr:colOff>0</xdr:colOff>
      <xdr:row>18</xdr:row>
      <xdr:rowOff>180975</xdr:rowOff>
    </xdr:to>
    <xdr:graphicFrame macro="">
      <xdr:nvGraphicFramePr>
        <xdr:cNvPr id="24645037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3</xdr:row>
      <xdr:rowOff>190500</xdr:rowOff>
    </xdr:from>
    <xdr:to>
      <xdr:col>14</xdr:col>
      <xdr:colOff>0</xdr:colOff>
      <xdr:row>18</xdr:row>
      <xdr:rowOff>171450</xdr:rowOff>
    </xdr:to>
    <xdr:graphicFrame macro="">
      <xdr:nvGraphicFramePr>
        <xdr:cNvPr id="24645038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7</xdr:col>
      <xdr:colOff>0</xdr:colOff>
      <xdr:row>34</xdr:row>
      <xdr:rowOff>0</xdr:rowOff>
    </xdr:to>
    <xdr:graphicFrame macro="">
      <xdr:nvGraphicFramePr>
        <xdr:cNvPr id="24645039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19</xdr:row>
      <xdr:rowOff>0</xdr:rowOff>
    </xdr:from>
    <xdr:to>
      <xdr:col>13</xdr:col>
      <xdr:colOff>742950</xdr:colOff>
      <xdr:row>34</xdr:row>
      <xdr:rowOff>0</xdr:rowOff>
    </xdr:to>
    <xdr:graphicFrame macro="">
      <xdr:nvGraphicFramePr>
        <xdr:cNvPr id="24645040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7</xdr:col>
      <xdr:colOff>0</xdr:colOff>
      <xdr:row>18</xdr:row>
      <xdr:rowOff>171450</xdr:rowOff>
    </xdr:to>
    <xdr:graphicFrame macro="">
      <xdr:nvGraphicFramePr>
        <xdr:cNvPr id="24647085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</xdr:row>
      <xdr:rowOff>0</xdr:rowOff>
    </xdr:from>
    <xdr:to>
      <xdr:col>14</xdr:col>
      <xdr:colOff>0</xdr:colOff>
      <xdr:row>18</xdr:row>
      <xdr:rowOff>171450</xdr:rowOff>
    </xdr:to>
    <xdr:graphicFrame macro="">
      <xdr:nvGraphicFramePr>
        <xdr:cNvPr id="24647086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7</xdr:col>
      <xdr:colOff>0</xdr:colOff>
      <xdr:row>34</xdr:row>
      <xdr:rowOff>0</xdr:rowOff>
    </xdr:to>
    <xdr:graphicFrame macro="">
      <xdr:nvGraphicFramePr>
        <xdr:cNvPr id="24647087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19</xdr:row>
      <xdr:rowOff>0</xdr:rowOff>
    </xdr:from>
    <xdr:to>
      <xdr:col>14</xdr:col>
      <xdr:colOff>19050</xdr:colOff>
      <xdr:row>34</xdr:row>
      <xdr:rowOff>0</xdr:rowOff>
    </xdr:to>
    <xdr:graphicFrame macro="">
      <xdr:nvGraphicFramePr>
        <xdr:cNvPr id="24647088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7</xdr:col>
      <xdr:colOff>0</xdr:colOff>
      <xdr:row>19</xdr:row>
      <xdr:rowOff>0</xdr:rowOff>
    </xdr:to>
    <xdr:graphicFrame macro="">
      <xdr:nvGraphicFramePr>
        <xdr:cNvPr id="24648109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4</xdr:row>
      <xdr:rowOff>0</xdr:rowOff>
    </xdr:from>
    <xdr:to>
      <xdr:col>13</xdr:col>
      <xdr:colOff>752475</xdr:colOff>
      <xdr:row>19</xdr:row>
      <xdr:rowOff>0</xdr:rowOff>
    </xdr:to>
    <xdr:graphicFrame macro="">
      <xdr:nvGraphicFramePr>
        <xdr:cNvPr id="24648110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6</xdr:col>
      <xdr:colOff>781050</xdr:colOff>
      <xdr:row>34</xdr:row>
      <xdr:rowOff>9525</xdr:rowOff>
    </xdr:to>
    <xdr:graphicFrame macro="">
      <xdr:nvGraphicFramePr>
        <xdr:cNvPr id="24648111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771525</xdr:colOff>
      <xdr:row>19</xdr:row>
      <xdr:rowOff>0</xdr:rowOff>
    </xdr:from>
    <xdr:to>
      <xdr:col>13</xdr:col>
      <xdr:colOff>742950</xdr:colOff>
      <xdr:row>34</xdr:row>
      <xdr:rowOff>9525</xdr:rowOff>
    </xdr:to>
    <xdr:graphicFrame macro="">
      <xdr:nvGraphicFramePr>
        <xdr:cNvPr id="24648112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7</xdr:col>
      <xdr:colOff>0</xdr:colOff>
      <xdr:row>19</xdr:row>
      <xdr:rowOff>0</xdr:rowOff>
    </xdr:to>
    <xdr:graphicFrame macro="">
      <xdr:nvGraphicFramePr>
        <xdr:cNvPr id="24649133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</xdr:row>
      <xdr:rowOff>0</xdr:rowOff>
    </xdr:from>
    <xdr:to>
      <xdr:col>14</xdr:col>
      <xdr:colOff>0</xdr:colOff>
      <xdr:row>19</xdr:row>
      <xdr:rowOff>0</xdr:rowOff>
    </xdr:to>
    <xdr:graphicFrame macro="">
      <xdr:nvGraphicFramePr>
        <xdr:cNvPr id="24649134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7</xdr:col>
      <xdr:colOff>9525</xdr:colOff>
      <xdr:row>34</xdr:row>
      <xdr:rowOff>0</xdr:rowOff>
    </xdr:to>
    <xdr:graphicFrame macro="">
      <xdr:nvGraphicFramePr>
        <xdr:cNvPr id="24649135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18</xdr:row>
      <xdr:rowOff>190500</xdr:rowOff>
    </xdr:from>
    <xdr:to>
      <xdr:col>14</xdr:col>
      <xdr:colOff>0</xdr:colOff>
      <xdr:row>33</xdr:row>
      <xdr:rowOff>180975</xdr:rowOff>
    </xdr:to>
    <xdr:graphicFrame macro="">
      <xdr:nvGraphicFramePr>
        <xdr:cNvPr id="24649136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190500</xdr:rowOff>
    </xdr:from>
    <xdr:to>
      <xdr:col>7</xdr:col>
      <xdr:colOff>9525</xdr:colOff>
      <xdr:row>18</xdr:row>
      <xdr:rowOff>180975</xdr:rowOff>
    </xdr:to>
    <xdr:graphicFrame macro="">
      <xdr:nvGraphicFramePr>
        <xdr:cNvPr id="24983977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19050</xdr:colOff>
      <xdr:row>4</xdr:row>
      <xdr:rowOff>9525</xdr:rowOff>
    </xdr:from>
    <xdr:to>
      <xdr:col>14</xdr:col>
      <xdr:colOff>19050</xdr:colOff>
      <xdr:row>19</xdr:row>
      <xdr:rowOff>0</xdr:rowOff>
    </xdr:to>
    <xdr:graphicFrame macro="">
      <xdr:nvGraphicFramePr>
        <xdr:cNvPr id="24983978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18</xdr:row>
      <xdr:rowOff>190500</xdr:rowOff>
    </xdr:from>
    <xdr:to>
      <xdr:col>7</xdr:col>
      <xdr:colOff>0</xdr:colOff>
      <xdr:row>33</xdr:row>
      <xdr:rowOff>180975</xdr:rowOff>
    </xdr:to>
    <xdr:graphicFrame macro="">
      <xdr:nvGraphicFramePr>
        <xdr:cNvPr id="24983979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18</xdr:row>
      <xdr:rowOff>190500</xdr:rowOff>
    </xdr:from>
    <xdr:to>
      <xdr:col>14</xdr:col>
      <xdr:colOff>0</xdr:colOff>
      <xdr:row>33</xdr:row>
      <xdr:rowOff>180975</xdr:rowOff>
    </xdr:to>
    <xdr:graphicFrame macro="">
      <xdr:nvGraphicFramePr>
        <xdr:cNvPr id="24983980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190500</xdr:rowOff>
    </xdr:from>
    <xdr:to>
      <xdr:col>7</xdr:col>
      <xdr:colOff>0</xdr:colOff>
      <xdr:row>18</xdr:row>
      <xdr:rowOff>180975</xdr:rowOff>
    </xdr:to>
    <xdr:graphicFrame macro="">
      <xdr:nvGraphicFramePr>
        <xdr:cNvPr id="24985001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3</xdr:row>
      <xdr:rowOff>190500</xdr:rowOff>
    </xdr:from>
    <xdr:to>
      <xdr:col>13</xdr:col>
      <xdr:colOff>752475</xdr:colOff>
      <xdr:row>18</xdr:row>
      <xdr:rowOff>180975</xdr:rowOff>
    </xdr:to>
    <xdr:graphicFrame macro="">
      <xdr:nvGraphicFramePr>
        <xdr:cNvPr id="24985002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7</xdr:col>
      <xdr:colOff>0</xdr:colOff>
      <xdr:row>34</xdr:row>
      <xdr:rowOff>0</xdr:rowOff>
    </xdr:to>
    <xdr:graphicFrame macro="">
      <xdr:nvGraphicFramePr>
        <xdr:cNvPr id="24985003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762000</xdr:colOff>
      <xdr:row>19</xdr:row>
      <xdr:rowOff>0</xdr:rowOff>
    </xdr:from>
    <xdr:to>
      <xdr:col>13</xdr:col>
      <xdr:colOff>752475</xdr:colOff>
      <xdr:row>34</xdr:row>
      <xdr:rowOff>0</xdr:rowOff>
    </xdr:to>
    <xdr:graphicFrame macro="">
      <xdr:nvGraphicFramePr>
        <xdr:cNvPr id="24985004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190500</xdr:rowOff>
    </xdr:from>
    <xdr:to>
      <xdr:col>7</xdr:col>
      <xdr:colOff>9525</xdr:colOff>
      <xdr:row>18</xdr:row>
      <xdr:rowOff>180975</xdr:rowOff>
    </xdr:to>
    <xdr:graphicFrame macro="">
      <xdr:nvGraphicFramePr>
        <xdr:cNvPr id="24986025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3</xdr:row>
      <xdr:rowOff>190500</xdr:rowOff>
    </xdr:from>
    <xdr:to>
      <xdr:col>13</xdr:col>
      <xdr:colOff>752475</xdr:colOff>
      <xdr:row>18</xdr:row>
      <xdr:rowOff>180975</xdr:rowOff>
    </xdr:to>
    <xdr:graphicFrame macro="">
      <xdr:nvGraphicFramePr>
        <xdr:cNvPr id="24986026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18</xdr:row>
      <xdr:rowOff>190500</xdr:rowOff>
    </xdr:from>
    <xdr:to>
      <xdr:col>6</xdr:col>
      <xdr:colOff>752475</xdr:colOff>
      <xdr:row>34</xdr:row>
      <xdr:rowOff>9525</xdr:rowOff>
    </xdr:to>
    <xdr:graphicFrame macro="">
      <xdr:nvGraphicFramePr>
        <xdr:cNvPr id="24986027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742950</xdr:colOff>
      <xdr:row>19</xdr:row>
      <xdr:rowOff>0</xdr:rowOff>
    </xdr:from>
    <xdr:to>
      <xdr:col>13</xdr:col>
      <xdr:colOff>742950</xdr:colOff>
      <xdr:row>34</xdr:row>
      <xdr:rowOff>19050</xdr:rowOff>
    </xdr:to>
    <xdr:graphicFrame macro="">
      <xdr:nvGraphicFramePr>
        <xdr:cNvPr id="24986028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7</xdr:col>
      <xdr:colOff>0</xdr:colOff>
      <xdr:row>19</xdr:row>
      <xdr:rowOff>0</xdr:rowOff>
    </xdr:to>
    <xdr:graphicFrame macro="">
      <xdr:nvGraphicFramePr>
        <xdr:cNvPr id="24987049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4</xdr:row>
      <xdr:rowOff>0</xdr:rowOff>
    </xdr:from>
    <xdr:to>
      <xdr:col>13</xdr:col>
      <xdr:colOff>752475</xdr:colOff>
      <xdr:row>19</xdr:row>
      <xdr:rowOff>0</xdr:rowOff>
    </xdr:to>
    <xdr:graphicFrame macro="">
      <xdr:nvGraphicFramePr>
        <xdr:cNvPr id="24987050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18</xdr:row>
      <xdr:rowOff>190500</xdr:rowOff>
    </xdr:from>
    <xdr:to>
      <xdr:col>7</xdr:col>
      <xdr:colOff>0</xdr:colOff>
      <xdr:row>34</xdr:row>
      <xdr:rowOff>9525</xdr:rowOff>
    </xdr:to>
    <xdr:graphicFrame macro="">
      <xdr:nvGraphicFramePr>
        <xdr:cNvPr id="24987051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762000</xdr:colOff>
      <xdr:row>18</xdr:row>
      <xdr:rowOff>190500</xdr:rowOff>
    </xdr:from>
    <xdr:to>
      <xdr:col>13</xdr:col>
      <xdr:colOff>752475</xdr:colOff>
      <xdr:row>34</xdr:row>
      <xdr:rowOff>9525</xdr:rowOff>
    </xdr:to>
    <xdr:graphicFrame macro="">
      <xdr:nvGraphicFramePr>
        <xdr:cNvPr id="24987052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6</xdr:col>
      <xdr:colOff>752475</xdr:colOff>
      <xdr:row>19</xdr:row>
      <xdr:rowOff>0</xdr:rowOff>
    </xdr:to>
    <xdr:graphicFrame macro="">
      <xdr:nvGraphicFramePr>
        <xdr:cNvPr id="24988073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4</xdr:row>
      <xdr:rowOff>0</xdr:rowOff>
    </xdr:from>
    <xdr:to>
      <xdr:col>13</xdr:col>
      <xdr:colOff>752475</xdr:colOff>
      <xdr:row>19</xdr:row>
      <xdr:rowOff>0</xdr:rowOff>
    </xdr:to>
    <xdr:graphicFrame macro="">
      <xdr:nvGraphicFramePr>
        <xdr:cNvPr id="24988074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18</xdr:row>
      <xdr:rowOff>190500</xdr:rowOff>
    </xdr:from>
    <xdr:to>
      <xdr:col>6</xdr:col>
      <xdr:colOff>752475</xdr:colOff>
      <xdr:row>33</xdr:row>
      <xdr:rowOff>180975</xdr:rowOff>
    </xdr:to>
    <xdr:graphicFrame macro="">
      <xdr:nvGraphicFramePr>
        <xdr:cNvPr id="24988075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762000</xdr:colOff>
      <xdr:row>18</xdr:row>
      <xdr:rowOff>190500</xdr:rowOff>
    </xdr:from>
    <xdr:to>
      <xdr:col>13</xdr:col>
      <xdr:colOff>752475</xdr:colOff>
      <xdr:row>33</xdr:row>
      <xdr:rowOff>180975</xdr:rowOff>
    </xdr:to>
    <xdr:graphicFrame macro="">
      <xdr:nvGraphicFramePr>
        <xdr:cNvPr id="24988076" name="Graphique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6</xdr:col>
      <xdr:colOff>752475</xdr:colOff>
      <xdr:row>19</xdr:row>
      <xdr:rowOff>0</xdr:rowOff>
    </xdr:to>
    <xdr:graphicFrame macro="">
      <xdr:nvGraphicFramePr>
        <xdr:cNvPr id="24989097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4</xdr:row>
      <xdr:rowOff>0</xdr:rowOff>
    </xdr:from>
    <xdr:to>
      <xdr:col>13</xdr:col>
      <xdr:colOff>752475</xdr:colOff>
      <xdr:row>19</xdr:row>
      <xdr:rowOff>0</xdr:rowOff>
    </xdr:to>
    <xdr:graphicFrame macro="">
      <xdr:nvGraphicFramePr>
        <xdr:cNvPr id="24989098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6</xdr:col>
      <xdr:colOff>752475</xdr:colOff>
      <xdr:row>34</xdr:row>
      <xdr:rowOff>0</xdr:rowOff>
    </xdr:to>
    <xdr:graphicFrame macro="">
      <xdr:nvGraphicFramePr>
        <xdr:cNvPr id="24989099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762000</xdr:colOff>
      <xdr:row>19</xdr:row>
      <xdr:rowOff>0</xdr:rowOff>
    </xdr:from>
    <xdr:to>
      <xdr:col>13</xdr:col>
      <xdr:colOff>752475</xdr:colOff>
      <xdr:row>34</xdr:row>
      <xdr:rowOff>0</xdr:rowOff>
    </xdr:to>
    <xdr:graphicFrame macro="">
      <xdr:nvGraphicFramePr>
        <xdr:cNvPr id="24989100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190500</xdr:rowOff>
    </xdr:from>
    <xdr:to>
      <xdr:col>7</xdr:col>
      <xdr:colOff>0</xdr:colOff>
      <xdr:row>18</xdr:row>
      <xdr:rowOff>180975</xdr:rowOff>
    </xdr:to>
    <xdr:graphicFrame macro="">
      <xdr:nvGraphicFramePr>
        <xdr:cNvPr id="24990121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3</xdr:row>
      <xdr:rowOff>190500</xdr:rowOff>
    </xdr:from>
    <xdr:to>
      <xdr:col>13</xdr:col>
      <xdr:colOff>752475</xdr:colOff>
      <xdr:row>18</xdr:row>
      <xdr:rowOff>180975</xdr:rowOff>
    </xdr:to>
    <xdr:graphicFrame macro="">
      <xdr:nvGraphicFramePr>
        <xdr:cNvPr id="24990122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7</xdr:col>
      <xdr:colOff>0</xdr:colOff>
      <xdr:row>34</xdr:row>
      <xdr:rowOff>0</xdr:rowOff>
    </xdr:to>
    <xdr:graphicFrame macro="">
      <xdr:nvGraphicFramePr>
        <xdr:cNvPr id="24990123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762000</xdr:colOff>
      <xdr:row>19</xdr:row>
      <xdr:rowOff>0</xdr:rowOff>
    </xdr:from>
    <xdr:to>
      <xdr:col>13</xdr:col>
      <xdr:colOff>752475</xdr:colOff>
      <xdr:row>34</xdr:row>
      <xdr:rowOff>0</xdr:rowOff>
    </xdr:to>
    <xdr:graphicFrame macro="">
      <xdr:nvGraphicFramePr>
        <xdr:cNvPr id="24990124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7</xdr:col>
      <xdr:colOff>0</xdr:colOff>
      <xdr:row>19</xdr:row>
      <xdr:rowOff>0</xdr:rowOff>
    </xdr:to>
    <xdr:graphicFrame macro="">
      <xdr:nvGraphicFramePr>
        <xdr:cNvPr id="24991141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4</xdr:row>
      <xdr:rowOff>0</xdr:rowOff>
    </xdr:from>
    <xdr:to>
      <xdr:col>14</xdr:col>
      <xdr:colOff>0</xdr:colOff>
      <xdr:row>19</xdr:row>
      <xdr:rowOff>0</xdr:rowOff>
    </xdr:to>
    <xdr:graphicFrame macro="">
      <xdr:nvGraphicFramePr>
        <xdr:cNvPr id="24991142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7</xdr:col>
      <xdr:colOff>0</xdr:colOff>
      <xdr:row>34</xdr:row>
      <xdr:rowOff>0</xdr:rowOff>
    </xdr:to>
    <xdr:graphicFrame macro="">
      <xdr:nvGraphicFramePr>
        <xdr:cNvPr id="24991143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0</xdr:colOff>
      <xdr:row>18</xdr:row>
      <xdr:rowOff>190500</xdr:rowOff>
    </xdr:from>
    <xdr:to>
      <xdr:col>14</xdr:col>
      <xdr:colOff>0</xdr:colOff>
      <xdr:row>33</xdr:row>
      <xdr:rowOff>180975</xdr:rowOff>
    </xdr:to>
    <xdr:graphicFrame macro="">
      <xdr:nvGraphicFramePr>
        <xdr:cNvPr id="24991144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6</xdr:col>
      <xdr:colOff>752475</xdr:colOff>
      <xdr:row>19</xdr:row>
      <xdr:rowOff>0</xdr:rowOff>
    </xdr:to>
    <xdr:graphicFrame macro="">
      <xdr:nvGraphicFramePr>
        <xdr:cNvPr id="24992165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4</xdr:row>
      <xdr:rowOff>0</xdr:rowOff>
    </xdr:from>
    <xdr:to>
      <xdr:col>13</xdr:col>
      <xdr:colOff>752475</xdr:colOff>
      <xdr:row>19</xdr:row>
      <xdr:rowOff>0</xdr:rowOff>
    </xdr:to>
    <xdr:graphicFrame macro="">
      <xdr:nvGraphicFramePr>
        <xdr:cNvPr id="24992166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18</xdr:row>
      <xdr:rowOff>190500</xdr:rowOff>
    </xdr:from>
    <xdr:to>
      <xdr:col>6</xdr:col>
      <xdr:colOff>752475</xdr:colOff>
      <xdr:row>33</xdr:row>
      <xdr:rowOff>180975</xdr:rowOff>
    </xdr:to>
    <xdr:graphicFrame macro="">
      <xdr:nvGraphicFramePr>
        <xdr:cNvPr id="24992167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762000</xdr:colOff>
      <xdr:row>18</xdr:row>
      <xdr:rowOff>190500</xdr:rowOff>
    </xdr:from>
    <xdr:to>
      <xdr:col>13</xdr:col>
      <xdr:colOff>752475</xdr:colOff>
      <xdr:row>33</xdr:row>
      <xdr:rowOff>180975</xdr:rowOff>
    </xdr:to>
    <xdr:graphicFrame macro="">
      <xdr:nvGraphicFramePr>
        <xdr:cNvPr id="24992168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7</xdr:col>
      <xdr:colOff>0</xdr:colOff>
      <xdr:row>19</xdr:row>
      <xdr:rowOff>0</xdr:rowOff>
    </xdr:to>
    <xdr:graphicFrame macro="">
      <xdr:nvGraphicFramePr>
        <xdr:cNvPr id="24993185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4</xdr:row>
      <xdr:rowOff>0</xdr:rowOff>
    </xdr:from>
    <xdr:to>
      <xdr:col>13</xdr:col>
      <xdr:colOff>752475</xdr:colOff>
      <xdr:row>19</xdr:row>
      <xdr:rowOff>0</xdr:rowOff>
    </xdr:to>
    <xdr:graphicFrame macro="">
      <xdr:nvGraphicFramePr>
        <xdr:cNvPr id="24993186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7</xdr:col>
      <xdr:colOff>0</xdr:colOff>
      <xdr:row>34</xdr:row>
      <xdr:rowOff>0</xdr:rowOff>
    </xdr:to>
    <xdr:graphicFrame macro="">
      <xdr:nvGraphicFramePr>
        <xdr:cNvPr id="24993187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762000</xdr:colOff>
      <xdr:row>19</xdr:row>
      <xdr:rowOff>0</xdr:rowOff>
    </xdr:from>
    <xdr:to>
      <xdr:col>13</xdr:col>
      <xdr:colOff>752475</xdr:colOff>
      <xdr:row>34</xdr:row>
      <xdr:rowOff>0</xdr:rowOff>
    </xdr:to>
    <xdr:graphicFrame macro="">
      <xdr:nvGraphicFramePr>
        <xdr:cNvPr id="24993188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0</xdr:rowOff>
    </xdr:from>
    <xdr:to>
      <xdr:col>7</xdr:col>
      <xdr:colOff>0</xdr:colOff>
      <xdr:row>19</xdr:row>
      <xdr:rowOff>0</xdr:rowOff>
    </xdr:to>
    <xdr:graphicFrame macro="">
      <xdr:nvGraphicFramePr>
        <xdr:cNvPr id="24994209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4</xdr:row>
      <xdr:rowOff>0</xdr:rowOff>
    </xdr:from>
    <xdr:to>
      <xdr:col>13</xdr:col>
      <xdr:colOff>752475</xdr:colOff>
      <xdr:row>19</xdr:row>
      <xdr:rowOff>0</xdr:rowOff>
    </xdr:to>
    <xdr:graphicFrame macro="">
      <xdr:nvGraphicFramePr>
        <xdr:cNvPr id="24994210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7</xdr:col>
      <xdr:colOff>0</xdr:colOff>
      <xdr:row>34</xdr:row>
      <xdr:rowOff>0</xdr:rowOff>
    </xdr:to>
    <xdr:graphicFrame macro="">
      <xdr:nvGraphicFramePr>
        <xdr:cNvPr id="24994211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762000</xdr:colOff>
      <xdr:row>19</xdr:row>
      <xdr:rowOff>0</xdr:rowOff>
    </xdr:from>
    <xdr:to>
      <xdr:col>13</xdr:col>
      <xdr:colOff>752475</xdr:colOff>
      <xdr:row>34</xdr:row>
      <xdr:rowOff>0</xdr:rowOff>
    </xdr:to>
    <xdr:graphicFrame macro="">
      <xdr:nvGraphicFramePr>
        <xdr:cNvPr id="24994212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190500</xdr:rowOff>
    </xdr:from>
    <xdr:to>
      <xdr:col>7</xdr:col>
      <xdr:colOff>0</xdr:colOff>
      <xdr:row>18</xdr:row>
      <xdr:rowOff>180975</xdr:rowOff>
    </xdr:to>
    <xdr:graphicFrame macro="">
      <xdr:nvGraphicFramePr>
        <xdr:cNvPr id="24995233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3</xdr:row>
      <xdr:rowOff>190500</xdr:rowOff>
    </xdr:from>
    <xdr:to>
      <xdr:col>13</xdr:col>
      <xdr:colOff>752475</xdr:colOff>
      <xdr:row>18</xdr:row>
      <xdr:rowOff>180975</xdr:rowOff>
    </xdr:to>
    <xdr:graphicFrame macro="">
      <xdr:nvGraphicFramePr>
        <xdr:cNvPr id="24995234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7</xdr:col>
      <xdr:colOff>0</xdr:colOff>
      <xdr:row>34</xdr:row>
      <xdr:rowOff>0</xdr:rowOff>
    </xdr:to>
    <xdr:graphicFrame macro="">
      <xdr:nvGraphicFramePr>
        <xdr:cNvPr id="24995235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762000</xdr:colOff>
      <xdr:row>19</xdr:row>
      <xdr:rowOff>0</xdr:rowOff>
    </xdr:from>
    <xdr:to>
      <xdr:col>13</xdr:col>
      <xdr:colOff>752475</xdr:colOff>
      <xdr:row>34</xdr:row>
      <xdr:rowOff>0</xdr:rowOff>
    </xdr:to>
    <xdr:graphicFrame macro="">
      <xdr:nvGraphicFramePr>
        <xdr:cNvPr id="24995236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190500</xdr:rowOff>
    </xdr:from>
    <xdr:to>
      <xdr:col>7</xdr:col>
      <xdr:colOff>0</xdr:colOff>
      <xdr:row>18</xdr:row>
      <xdr:rowOff>180975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762000</xdr:colOff>
      <xdr:row>3</xdr:row>
      <xdr:rowOff>190500</xdr:rowOff>
    </xdr:from>
    <xdr:to>
      <xdr:col>13</xdr:col>
      <xdr:colOff>752475</xdr:colOff>
      <xdr:row>18</xdr:row>
      <xdr:rowOff>180975</xdr:rowOff>
    </xdr:to>
    <xdr:graphicFrame macro="">
      <xdr:nvGraphicFramePr>
        <xdr:cNvPr id="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19</xdr:row>
      <xdr:rowOff>0</xdr:rowOff>
    </xdr:from>
    <xdr:to>
      <xdr:col>7</xdr:col>
      <xdr:colOff>0</xdr:colOff>
      <xdr:row>34</xdr:row>
      <xdr:rowOff>0</xdr:rowOff>
    </xdr:to>
    <xdr:graphicFrame macro="">
      <xdr:nvGraphicFramePr>
        <xdr:cNvPr id="4" name="Graphique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762000</xdr:colOff>
      <xdr:row>19</xdr:row>
      <xdr:rowOff>0</xdr:rowOff>
    </xdr:from>
    <xdr:to>
      <xdr:col>13</xdr:col>
      <xdr:colOff>752475</xdr:colOff>
      <xdr:row>34</xdr:row>
      <xdr:rowOff>0</xdr:rowOff>
    </xdr:to>
    <xdr:graphicFrame macro="">
      <xdr:nvGraphicFramePr>
        <xdr:cNvPr id="5" name="Graphique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13</xdr:col>
      <xdr:colOff>752475</xdr:colOff>
      <xdr:row>18</xdr:row>
      <xdr:rowOff>0</xdr:rowOff>
    </xdr:to>
    <xdr:graphicFrame macro="">
      <xdr:nvGraphicFramePr>
        <xdr:cNvPr id="60319787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190500</xdr:rowOff>
    </xdr:from>
    <xdr:to>
      <xdr:col>13</xdr:col>
      <xdr:colOff>752475</xdr:colOff>
      <xdr:row>32</xdr:row>
      <xdr:rowOff>180975</xdr:rowOff>
    </xdr:to>
    <xdr:graphicFrame macro="">
      <xdr:nvGraphicFramePr>
        <xdr:cNvPr id="60319788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13</xdr:col>
      <xdr:colOff>752475</xdr:colOff>
      <xdr:row>47</xdr:row>
      <xdr:rowOff>180975</xdr:rowOff>
    </xdr:to>
    <xdr:graphicFrame macro="">
      <xdr:nvGraphicFramePr>
        <xdr:cNvPr id="60319789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13</xdr:col>
      <xdr:colOff>752475</xdr:colOff>
      <xdr:row>18</xdr:row>
      <xdr:rowOff>0</xdr:rowOff>
    </xdr:to>
    <xdr:graphicFrame macro="">
      <xdr:nvGraphicFramePr>
        <xdr:cNvPr id="6072938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13</xdr:col>
      <xdr:colOff>752475</xdr:colOff>
      <xdr:row>33</xdr:row>
      <xdr:rowOff>0</xdr:rowOff>
    </xdr:to>
    <xdr:graphicFrame macro="">
      <xdr:nvGraphicFramePr>
        <xdr:cNvPr id="60729385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13</xdr:col>
      <xdr:colOff>752475</xdr:colOff>
      <xdr:row>48</xdr:row>
      <xdr:rowOff>9525</xdr:rowOff>
    </xdr:to>
    <xdr:graphicFrame macro="">
      <xdr:nvGraphicFramePr>
        <xdr:cNvPr id="60729386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190500</xdr:rowOff>
    </xdr:from>
    <xdr:to>
      <xdr:col>14</xdr:col>
      <xdr:colOff>0</xdr:colOff>
      <xdr:row>17</xdr:row>
      <xdr:rowOff>180975</xdr:rowOff>
    </xdr:to>
    <xdr:graphicFrame macro="">
      <xdr:nvGraphicFramePr>
        <xdr:cNvPr id="61136936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61136937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14</xdr:col>
      <xdr:colOff>0</xdr:colOff>
      <xdr:row>48</xdr:row>
      <xdr:rowOff>9525</xdr:rowOff>
    </xdr:to>
    <xdr:graphicFrame macro="">
      <xdr:nvGraphicFramePr>
        <xdr:cNvPr id="61136938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190500</xdr:rowOff>
    </xdr:from>
    <xdr:to>
      <xdr:col>13</xdr:col>
      <xdr:colOff>752475</xdr:colOff>
      <xdr:row>18</xdr:row>
      <xdr:rowOff>9525</xdr:rowOff>
    </xdr:to>
    <xdr:graphicFrame macro="">
      <xdr:nvGraphicFramePr>
        <xdr:cNvPr id="6114103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190500</xdr:rowOff>
    </xdr:from>
    <xdr:to>
      <xdr:col>13</xdr:col>
      <xdr:colOff>752475</xdr:colOff>
      <xdr:row>32</xdr:row>
      <xdr:rowOff>180975</xdr:rowOff>
    </xdr:to>
    <xdr:graphicFrame macro="">
      <xdr:nvGraphicFramePr>
        <xdr:cNvPr id="6114103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13</xdr:col>
      <xdr:colOff>752475</xdr:colOff>
      <xdr:row>47</xdr:row>
      <xdr:rowOff>180975</xdr:rowOff>
    </xdr:to>
    <xdr:graphicFrame macro="">
      <xdr:nvGraphicFramePr>
        <xdr:cNvPr id="6114103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13</xdr:col>
      <xdr:colOff>752475</xdr:colOff>
      <xdr:row>18</xdr:row>
      <xdr:rowOff>0</xdr:rowOff>
    </xdr:to>
    <xdr:graphicFrame macro="">
      <xdr:nvGraphicFramePr>
        <xdr:cNvPr id="6114510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190500</xdr:rowOff>
    </xdr:from>
    <xdr:to>
      <xdr:col>13</xdr:col>
      <xdr:colOff>752475</xdr:colOff>
      <xdr:row>18</xdr:row>
      <xdr:rowOff>9525</xdr:rowOff>
    </xdr:to>
    <xdr:graphicFrame macro="">
      <xdr:nvGraphicFramePr>
        <xdr:cNvPr id="61147176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190500</xdr:rowOff>
    </xdr:from>
    <xdr:to>
      <xdr:col>13</xdr:col>
      <xdr:colOff>752475</xdr:colOff>
      <xdr:row>33</xdr:row>
      <xdr:rowOff>9525</xdr:rowOff>
    </xdr:to>
    <xdr:graphicFrame macro="">
      <xdr:nvGraphicFramePr>
        <xdr:cNvPr id="61147177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13</xdr:col>
      <xdr:colOff>771525</xdr:colOff>
      <xdr:row>48</xdr:row>
      <xdr:rowOff>0</xdr:rowOff>
    </xdr:to>
    <xdr:graphicFrame macro="">
      <xdr:nvGraphicFramePr>
        <xdr:cNvPr id="61147178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14</xdr:col>
      <xdr:colOff>0</xdr:colOff>
      <xdr:row>18</xdr:row>
      <xdr:rowOff>0</xdr:rowOff>
    </xdr:to>
    <xdr:graphicFrame macro="">
      <xdr:nvGraphicFramePr>
        <xdr:cNvPr id="6115127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6115127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14</xdr:col>
      <xdr:colOff>9525</xdr:colOff>
      <xdr:row>48</xdr:row>
      <xdr:rowOff>0</xdr:rowOff>
    </xdr:to>
    <xdr:graphicFrame macro="">
      <xdr:nvGraphicFramePr>
        <xdr:cNvPr id="6115127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14</xdr:col>
      <xdr:colOff>0</xdr:colOff>
      <xdr:row>18</xdr:row>
      <xdr:rowOff>0</xdr:rowOff>
    </xdr:to>
    <xdr:graphicFrame macro="">
      <xdr:nvGraphicFramePr>
        <xdr:cNvPr id="61155368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13</xdr:col>
      <xdr:colOff>752475</xdr:colOff>
      <xdr:row>33</xdr:row>
      <xdr:rowOff>0</xdr:rowOff>
    </xdr:to>
    <xdr:graphicFrame macro="">
      <xdr:nvGraphicFramePr>
        <xdr:cNvPr id="61155369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13</xdr:col>
      <xdr:colOff>752475</xdr:colOff>
      <xdr:row>48</xdr:row>
      <xdr:rowOff>9525</xdr:rowOff>
    </xdr:to>
    <xdr:graphicFrame macro="">
      <xdr:nvGraphicFramePr>
        <xdr:cNvPr id="61155370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13</xdr:col>
      <xdr:colOff>752475</xdr:colOff>
      <xdr:row>18</xdr:row>
      <xdr:rowOff>0</xdr:rowOff>
    </xdr:to>
    <xdr:graphicFrame macro="">
      <xdr:nvGraphicFramePr>
        <xdr:cNvPr id="61159464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190500</xdr:rowOff>
    </xdr:from>
    <xdr:to>
      <xdr:col>13</xdr:col>
      <xdr:colOff>752475</xdr:colOff>
      <xdr:row>33</xdr:row>
      <xdr:rowOff>9525</xdr:rowOff>
    </xdr:to>
    <xdr:graphicFrame macro="">
      <xdr:nvGraphicFramePr>
        <xdr:cNvPr id="61159465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13</xdr:col>
      <xdr:colOff>781050</xdr:colOff>
      <xdr:row>48</xdr:row>
      <xdr:rowOff>0</xdr:rowOff>
    </xdr:to>
    <xdr:graphicFrame macro="">
      <xdr:nvGraphicFramePr>
        <xdr:cNvPr id="61159466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190500</xdr:rowOff>
    </xdr:from>
    <xdr:to>
      <xdr:col>13</xdr:col>
      <xdr:colOff>752475</xdr:colOff>
      <xdr:row>17</xdr:row>
      <xdr:rowOff>180975</xdr:rowOff>
    </xdr:to>
    <xdr:graphicFrame macro="">
      <xdr:nvGraphicFramePr>
        <xdr:cNvPr id="61163560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13</xdr:col>
      <xdr:colOff>752475</xdr:colOff>
      <xdr:row>33</xdr:row>
      <xdr:rowOff>0</xdr:rowOff>
    </xdr:to>
    <xdr:graphicFrame macro="">
      <xdr:nvGraphicFramePr>
        <xdr:cNvPr id="61163561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13</xdr:col>
      <xdr:colOff>752475</xdr:colOff>
      <xdr:row>48</xdr:row>
      <xdr:rowOff>9525</xdr:rowOff>
    </xdr:to>
    <xdr:graphicFrame macro="">
      <xdr:nvGraphicFramePr>
        <xdr:cNvPr id="61163562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190500</xdr:rowOff>
    </xdr:from>
    <xdr:to>
      <xdr:col>14</xdr:col>
      <xdr:colOff>9525</xdr:colOff>
      <xdr:row>18</xdr:row>
      <xdr:rowOff>9525</xdr:rowOff>
    </xdr:to>
    <xdr:graphicFrame macro="">
      <xdr:nvGraphicFramePr>
        <xdr:cNvPr id="61167656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14</xdr:col>
      <xdr:colOff>0</xdr:colOff>
      <xdr:row>33</xdr:row>
      <xdr:rowOff>0</xdr:rowOff>
    </xdr:to>
    <xdr:graphicFrame macro="">
      <xdr:nvGraphicFramePr>
        <xdr:cNvPr id="61167657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14</xdr:col>
      <xdr:colOff>0</xdr:colOff>
      <xdr:row>48</xdr:row>
      <xdr:rowOff>0</xdr:rowOff>
    </xdr:to>
    <xdr:graphicFrame macro="">
      <xdr:nvGraphicFramePr>
        <xdr:cNvPr id="61167658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14</xdr:col>
      <xdr:colOff>0</xdr:colOff>
      <xdr:row>18</xdr:row>
      <xdr:rowOff>19050</xdr:rowOff>
    </xdr:to>
    <xdr:graphicFrame macro="">
      <xdr:nvGraphicFramePr>
        <xdr:cNvPr id="61171726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</xdr:row>
      <xdr:rowOff>0</xdr:rowOff>
    </xdr:from>
    <xdr:to>
      <xdr:col>13</xdr:col>
      <xdr:colOff>752475</xdr:colOff>
      <xdr:row>18</xdr:row>
      <xdr:rowOff>0</xdr:rowOff>
    </xdr:to>
    <xdr:graphicFrame macro="">
      <xdr:nvGraphicFramePr>
        <xdr:cNvPr id="61173800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13</xdr:col>
      <xdr:colOff>762000</xdr:colOff>
      <xdr:row>33</xdr:row>
      <xdr:rowOff>28575</xdr:rowOff>
    </xdr:to>
    <xdr:graphicFrame macro="">
      <xdr:nvGraphicFramePr>
        <xdr:cNvPr id="61173801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13</xdr:col>
      <xdr:colOff>752475</xdr:colOff>
      <xdr:row>48</xdr:row>
      <xdr:rowOff>9525</xdr:rowOff>
    </xdr:to>
    <xdr:graphicFrame macro="">
      <xdr:nvGraphicFramePr>
        <xdr:cNvPr id="61173802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190500</xdr:rowOff>
    </xdr:from>
    <xdr:to>
      <xdr:col>14</xdr:col>
      <xdr:colOff>9525</xdr:colOff>
      <xdr:row>18</xdr:row>
      <xdr:rowOff>28575</xdr:rowOff>
    </xdr:to>
    <xdr:graphicFrame macro="">
      <xdr:nvGraphicFramePr>
        <xdr:cNvPr id="61177896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190500</xdr:rowOff>
    </xdr:from>
    <xdr:to>
      <xdr:col>14</xdr:col>
      <xdr:colOff>0</xdr:colOff>
      <xdr:row>33</xdr:row>
      <xdr:rowOff>47625</xdr:rowOff>
    </xdr:to>
    <xdr:graphicFrame macro="">
      <xdr:nvGraphicFramePr>
        <xdr:cNvPr id="61177897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33</xdr:row>
      <xdr:rowOff>38100</xdr:rowOff>
    </xdr:from>
    <xdr:to>
      <xdr:col>13</xdr:col>
      <xdr:colOff>828675</xdr:colOff>
      <xdr:row>48</xdr:row>
      <xdr:rowOff>0</xdr:rowOff>
    </xdr:to>
    <xdr:graphicFrame macro="">
      <xdr:nvGraphicFramePr>
        <xdr:cNvPr id="61177898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190500</xdr:rowOff>
    </xdr:from>
    <xdr:to>
      <xdr:col>14</xdr:col>
      <xdr:colOff>9525</xdr:colOff>
      <xdr:row>18</xdr:row>
      <xdr:rowOff>9525</xdr:rowOff>
    </xdr:to>
    <xdr:graphicFrame macro="">
      <xdr:nvGraphicFramePr>
        <xdr:cNvPr id="6118199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17</xdr:row>
      <xdr:rowOff>190500</xdr:rowOff>
    </xdr:from>
    <xdr:to>
      <xdr:col>14</xdr:col>
      <xdr:colOff>0</xdr:colOff>
      <xdr:row>33</xdr:row>
      <xdr:rowOff>9525</xdr:rowOff>
    </xdr:to>
    <xdr:graphicFrame macro="">
      <xdr:nvGraphicFramePr>
        <xdr:cNvPr id="61181993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33</xdr:row>
      <xdr:rowOff>0</xdr:rowOff>
    </xdr:from>
    <xdr:to>
      <xdr:col>14</xdr:col>
      <xdr:colOff>0</xdr:colOff>
      <xdr:row>48</xdr:row>
      <xdr:rowOff>0</xdr:rowOff>
    </xdr:to>
    <xdr:graphicFrame macro="">
      <xdr:nvGraphicFramePr>
        <xdr:cNvPr id="61181994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190500</xdr:rowOff>
    </xdr:from>
    <xdr:to>
      <xdr:col>13</xdr:col>
      <xdr:colOff>752475</xdr:colOff>
      <xdr:row>17</xdr:row>
      <xdr:rowOff>180975</xdr:rowOff>
    </xdr:to>
    <xdr:graphicFrame macro="">
      <xdr:nvGraphicFramePr>
        <xdr:cNvPr id="61186088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18</xdr:row>
      <xdr:rowOff>0</xdr:rowOff>
    </xdr:from>
    <xdr:to>
      <xdr:col>13</xdr:col>
      <xdr:colOff>752475</xdr:colOff>
      <xdr:row>33</xdr:row>
      <xdr:rowOff>0</xdr:rowOff>
    </xdr:to>
    <xdr:graphicFrame macro="">
      <xdr:nvGraphicFramePr>
        <xdr:cNvPr id="61186089" name="Graphique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32</xdr:row>
      <xdr:rowOff>190500</xdr:rowOff>
    </xdr:from>
    <xdr:to>
      <xdr:col>13</xdr:col>
      <xdr:colOff>742950</xdr:colOff>
      <xdr:row>48</xdr:row>
      <xdr:rowOff>28575</xdr:rowOff>
    </xdr:to>
    <xdr:graphicFrame macro="">
      <xdr:nvGraphicFramePr>
        <xdr:cNvPr id="61186090" name="Graphique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190500</xdr:rowOff>
    </xdr:from>
    <xdr:to>
      <xdr:col>13</xdr:col>
      <xdr:colOff>752475</xdr:colOff>
      <xdr:row>17</xdr:row>
      <xdr:rowOff>180975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Microsoft_Excel_97-2003_Worksheet1.xls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Feuil1">
    <pageSetUpPr fitToPage="1"/>
  </sheetPr>
  <dimension ref="A1:S36"/>
  <sheetViews>
    <sheetView showGridLines="0" showRowColHeaders="0" zoomScale="110" zoomScaleNormal="110" workbookViewId="0">
      <selection activeCell="D9" sqref="D9:N9"/>
    </sheetView>
  </sheetViews>
  <sheetFormatPr baseColWidth="10" defaultRowHeight="14.25"/>
  <sheetData>
    <row r="1" spans="1:19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</row>
    <row r="2" spans="1:19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</row>
    <row r="3" spans="1:19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</row>
    <row r="4" spans="1:19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</row>
    <row r="5" spans="1:19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</row>
    <row r="6" spans="1:19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</row>
    <row r="7" spans="1:19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</row>
    <row r="8" spans="1:19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</row>
    <row r="9" spans="1:19" ht="44.25">
      <c r="A9" s="14"/>
      <c r="B9" s="14"/>
      <c r="C9" s="14"/>
      <c r="D9" s="552" t="s">
        <v>26</v>
      </c>
      <c r="E9" s="552"/>
      <c r="F9" s="552"/>
      <c r="G9" s="552"/>
      <c r="H9" s="552"/>
      <c r="I9" s="552"/>
      <c r="J9" s="552"/>
      <c r="K9" s="552"/>
      <c r="L9" s="552"/>
      <c r="M9" s="552"/>
      <c r="N9" s="552"/>
      <c r="O9" s="14"/>
      <c r="P9" s="14"/>
      <c r="Q9" s="14"/>
      <c r="R9" s="14"/>
      <c r="S9" s="14"/>
    </row>
    <row r="10" spans="1:19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</row>
    <row r="11" spans="1:19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</row>
    <row r="12" spans="1:19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</row>
    <row r="13" spans="1:19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</row>
    <row r="14" spans="1:19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</row>
    <row r="15" spans="1:19">
      <c r="A15" s="14"/>
      <c r="B15" s="14"/>
      <c r="C15" s="14"/>
      <c r="D15" s="14"/>
      <c r="E15" s="14"/>
      <c r="F15" s="14"/>
      <c r="L15" s="14"/>
      <c r="M15" s="14"/>
      <c r="N15" s="14"/>
      <c r="O15" s="14"/>
      <c r="P15" s="14"/>
      <c r="Q15" s="14"/>
      <c r="R15" s="14"/>
      <c r="S15" s="14"/>
    </row>
    <row r="16" spans="1:19">
      <c r="A16" s="14"/>
      <c r="B16" s="14"/>
      <c r="C16" s="14"/>
      <c r="D16" s="14"/>
      <c r="E16" s="14"/>
      <c r="F16" s="14"/>
      <c r="L16" s="14"/>
      <c r="M16" s="14"/>
      <c r="N16" s="14"/>
      <c r="O16" s="14"/>
      <c r="P16" s="14"/>
      <c r="Q16" s="14"/>
      <c r="R16" s="14"/>
      <c r="S16" s="14"/>
    </row>
    <row r="17" spans="1:19">
      <c r="A17" s="14"/>
      <c r="B17" s="14"/>
      <c r="C17" s="14"/>
      <c r="D17" s="14"/>
      <c r="E17" s="14"/>
      <c r="F17" s="14"/>
      <c r="L17" s="14"/>
      <c r="M17" s="14"/>
      <c r="N17" s="14"/>
      <c r="O17" s="14"/>
      <c r="P17" s="14"/>
      <c r="Q17" s="14"/>
      <c r="R17" s="14"/>
      <c r="S17" s="14"/>
    </row>
    <row r="18" spans="1:19">
      <c r="A18" s="14"/>
      <c r="B18" s="14"/>
      <c r="C18" s="14"/>
      <c r="D18" s="14"/>
      <c r="E18" s="14"/>
      <c r="F18" s="14"/>
      <c r="L18" s="14"/>
      <c r="M18" s="14"/>
      <c r="N18" s="14"/>
      <c r="O18" s="14"/>
      <c r="P18" s="14"/>
      <c r="Q18" s="14"/>
      <c r="R18" s="14"/>
      <c r="S18" s="14"/>
    </row>
    <row r="19" spans="1:19">
      <c r="A19" s="14"/>
      <c r="B19" s="14"/>
      <c r="C19" s="14"/>
      <c r="D19" s="14"/>
      <c r="E19" s="14"/>
      <c r="F19" s="14"/>
      <c r="L19" s="14"/>
      <c r="M19" s="14"/>
      <c r="N19" s="14"/>
      <c r="O19" s="14"/>
      <c r="P19" s="14"/>
      <c r="Q19" s="14"/>
      <c r="R19" s="14"/>
      <c r="S19" s="14"/>
    </row>
    <row r="20" spans="1:19">
      <c r="A20" s="14"/>
      <c r="B20" s="14"/>
      <c r="C20" s="14"/>
      <c r="D20" s="14"/>
      <c r="E20" s="14"/>
      <c r="F20" s="14"/>
      <c r="L20" s="14"/>
      <c r="M20" s="14"/>
      <c r="N20" s="14"/>
      <c r="O20" s="14"/>
      <c r="P20" s="14"/>
      <c r="Q20" s="14"/>
      <c r="R20" s="14"/>
      <c r="S20" s="14"/>
    </row>
    <row r="21" spans="1:19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</row>
    <row r="22" spans="1:19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</row>
    <row r="23" spans="1:19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</row>
    <row r="24" spans="1:19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</row>
    <row r="25" spans="1:19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</row>
    <row r="26" spans="1:19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</row>
    <row r="27" spans="1:19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</row>
    <row r="28" spans="1:19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</row>
    <row r="29" spans="1:19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</row>
    <row r="30" spans="1:19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</row>
    <row r="31" spans="1:19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</row>
    <row r="32" spans="1:19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</row>
    <row r="33" spans="1:19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</row>
    <row r="34" spans="1:19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</row>
    <row r="35" spans="1:19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</row>
    <row r="36" spans="1:19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</row>
  </sheetData>
  <mergeCells count="1">
    <mergeCell ref="D9:N9"/>
  </mergeCells>
  <hyperlinks>
    <hyperlink ref="D9:N9" location="INDICATEURS!A1" display="REPORTING CDG"/>
  </hyperlinks>
  <printOptions horizontalCentered="1"/>
  <pageMargins left="0.70866141732283472" right="0.70866141732283472" top="0.74803149606299213" bottom="0.74803149606299213" header="0.31496062992125984" footer="0.31496062992125984"/>
  <pageSetup paperSize="9" scale="60" orientation="landscape" r:id="rId1"/>
  <drawing r:id="rId2"/>
  <legacyDrawing r:id="rId3"/>
  <oleObjects>
    <mc:AlternateContent xmlns:mc="http://schemas.openxmlformats.org/markup-compatibility/2006">
      <mc:Choice Requires="x14">
        <oleObject progId="Excel.Sheet.8" shapeId="48133" r:id="rId4">
          <objectPr locked="0" defaultSize="0" autoPict="0" altText="JV 17" r:id="rId5">
            <anchor moveWithCells="1" sizeWithCells="1">
              <from>
                <xdr:col>5</xdr:col>
                <xdr:colOff>447675</xdr:colOff>
                <xdr:row>13</xdr:row>
                <xdr:rowOff>85725</xdr:rowOff>
              </from>
              <to>
                <xdr:col>11</xdr:col>
                <xdr:colOff>485775</xdr:colOff>
                <xdr:row>20</xdr:row>
                <xdr:rowOff>66675</xdr:rowOff>
              </to>
            </anchor>
          </objectPr>
        </oleObject>
      </mc:Choice>
      <mc:Fallback>
        <oleObject progId="Excel.Sheet.8" shapeId="48133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">
    <pageSetUpPr fitToPage="1"/>
  </sheetPr>
  <dimension ref="A1:U42"/>
  <sheetViews>
    <sheetView showGridLines="0" showRowColHeaders="0" zoomScaleNormal="100" workbookViewId="0"/>
  </sheetViews>
  <sheetFormatPr baseColWidth="10" defaultRowHeight="14.25"/>
  <sheetData>
    <row r="1" spans="1:21" ht="15" customHeigh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5" customHeight="1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</row>
    <row r="3" spans="1:21" ht="15" customHeight="1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</row>
    <row r="4" spans="1:21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</row>
    <row r="5" spans="1:21">
      <c r="A5" s="14"/>
      <c r="B5" s="14"/>
      <c r="C5" s="14"/>
      <c r="D5" s="14"/>
      <c r="E5" s="554" t="s">
        <v>275</v>
      </c>
      <c r="F5" s="554"/>
      <c r="G5" s="554"/>
      <c r="H5" s="554"/>
      <c r="I5" s="554"/>
      <c r="J5" s="554"/>
      <c r="K5" s="554"/>
      <c r="L5" s="554"/>
      <c r="M5" s="554"/>
      <c r="N5" s="554"/>
      <c r="O5" s="554"/>
      <c r="P5" s="554"/>
      <c r="Q5" s="14"/>
      <c r="R5" s="14"/>
      <c r="S5" s="14"/>
      <c r="T5" s="14"/>
      <c r="U5" s="14"/>
    </row>
    <row r="6" spans="1:21">
      <c r="A6" s="14"/>
      <c r="B6" s="14"/>
      <c r="C6" s="14"/>
      <c r="D6" s="14"/>
      <c r="E6" s="554"/>
      <c r="F6" s="554"/>
      <c r="G6" s="554"/>
      <c r="H6" s="554"/>
      <c r="I6" s="554"/>
      <c r="J6" s="554"/>
      <c r="K6" s="554"/>
      <c r="L6" s="554"/>
      <c r="M6" s="554"/>
      <c r="N6" s="554"/>
      <c r="O6" s="554"/>
      <c r="P6" s="554"/>
      <c r="Q6" s="14"/>
      <c r="R6" s="14"/>
      <c r="S6" s="14"/>
      <c r="T6" s="14"/>
      <c r="U6" s="14"/>
    </row>
    <row r="7" spans="1:21">
      <c r="A7" s="14"/>
      <c r="B7" s="14"/>
      <c r="C7" s="14"/>
      <c r="D7" s="14"/>
      <c r="E7" s="554"/>
      <c r="F7" s="554"/>
      <c r="G7" s="554"/>
      <c r="H7" s="554"/>
      <c r="I7" s="554"/>
      <c r="J7" s="554"/>
      <c r="K7" s="554"/>
      <c r="L7" s="554"/>
      <c r="M7" s="554"/>
      <c r="N7" s="554"/>
      <c r="O7" s="554"/>
      <c r="P7" s="554"/>
      <c r="Q7" s="14"/>
      <c r="R7" s="14"/>
      <c r="S7" s="14"/>
      <c r="T7" s="14"/>
      <c r="U7" s="14"/>
    </row>
    <row r="8" spans="1:2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 ht="15">
      <c r="A13" s="14"/>
      <c r="B13" s="14"/>
      <c r="C13" s="14"/>
      <c r="D13" s="14"/>
      <c r="E13" s="126"/>
      <c r="F13" s="126"/>
      <c r="G13" s="126"/>
      <c r="H13" s="126"/>
      <c r="I13" s="126"/>
      <c r="J13" s="126"/>
      <c r="K13" s="126"/>
      <c r="L13" s="126"/>
      <c r="M13" s="126"/>
      <c r="N13" s="126"/>
      <c r="O13" s="126"/>
      <c r="P13" s="126"/>
      <c r="Q13" s="14"/>
      <c r="R13" s="14"/>
      <c r="S13" s="14"/>
      <c r="T13" s="14"/>
      <c r="U13" s="14"/>
    </row>
    <row r="14" spans="1:21" ht="15">
      <c r="A14" s="14"/>
      <c r="B14" s="14"/>
      <c r="C14" s="14"/>
      <c r="D14" s="14"/>
      <c r="E14" s="126"/>
      <c r="F14" s="553" t="s">
        <v>28</v>
      </c>
      <c r="G14" s="553"/>
      <c r="H14" s="126"/>
      <c r="I14" s="126"/>
      <c r="J14" s="553" t="s">
        <v>27</v>
      </c>
      <c r="K14" s="553"/>
      <c r="L14" s="126"/>
      <c r="M14" s="126"/>
      <c r="N14" s="553" t="s">
        <v>29</v>
      </c>
      <c r="O14" s="553"/>
      <c r="P14" s="126"/>
      <c r="Q14" s="14"/>
      <c r="R14" s="14"/>
      <c r="S14" s="14"/>
      <c r="T14" s="14"/>
      <c r="U14" s="14"/>
    </row>
    <row r="15" spans="1:21" ht="15">
      <c r="A15" s="14"/>
      <c r="B15" s="14"/>
      <c r="C15" s="14"/>
      <c r="D15" s="14"/>
      <c r="E15" s="126"/>
      <c r="F15" s="553"/>
      <c r="G15" s="553"/>
      <c r="H15" s="126"/>
      <c r="I15" s="126"/>
      <c r="J15" s="553"/>
      <c r="K15" s="553"/>
      <c r="L15" s="126"/>
      <c r="M15" s="126"/>
      <c r="N15" s="553"/>
      <c r="O15" s="553"/>
      <c r="P15" s="126"/>
      <c r="Q15" s="14"/>
      <c r="R15" s="14"/>
      <c r="S15" s="14"/>
      <c r="T15" s="14"/>
      <c r="U15" s="14"/>
    </row>
    <row r="16" spans="1:21" ht="15">
      <c r="A16" s="14"/>
      <c r="B16" s="14"/>
      <c r="C16" s="14"/>
      <c r="D16" s="14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4"/>
      <c r="R16" s="14"/>
      <c r="S16" s="14"/>
      <c r="T16" s="14"/>
      <c r="U16" s="14"/>
    </row>
    <row r="17" spans="1:21" ht="15">
      <c r="A17" s="14"/>
      <c r="B17" s="14"/>
      <c r="C17" s="14"/>
      <c r="D17" s="14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4"/>
      <c r="R17" s="14"/>
      <c r="S17" s="14"/>
      <c r="T17" s="14"/>
      <c r="U17" s="14"/>
    </row>
    <row r="18" spans="1:21" ht="15">
      <c r="A18" s="14"/>
      <c r="B18" s="14"/>
      <c r="C18" s="14"/>
      <c r="D18" s="14"/>
      <c r="E18" s="126"/>
      <c r="F18" s="126"/>
      <c r="G18" s="126"/>
      <c r="H18" s="126"/>
      <c r="I18" s="126"/>
      <c r="J18" s="126"/>
      <c r="K18" s="126"/>
      <c r="L18" s="126"/>
      <c r="M18" s="126"/>
      <c r="N18" s="126"/>
      <c r="O18" s="126"/>
      <c r="P18" s="126"/>
      <c r="Q18" s="14"/>
      <c r="R18" s="14"/>
      <c r="S18" s="14"/>
      <c r="T18" s="14"/>
      <c r="U18" s="14"/>
    </row>
    <row r="19" spans="1:21" ht="15">
      <c r="A19" s="14"/>
      <c r="B19" s="14"/>
      <c r="C19" s="14"/>
      <c r="D19" s="14"/>
      <c r="E19" s="126"/>
      <c r="F19" s="553" t="s">
        <v>42</v>
      </c>
      <c r="G19" s="553"/>
      <c r="H19" s="126"/>
      <c r="I19" s="126"/>
      <c r="J19" s="553" t="s">
        <v>30</v>
      </c>
      <c r="K19" s="553"/>
      <c r="L19" s="126"/>
      <c r="M19" s="126"/>
      <c r="N19" s="553" t="s">
        <v>31</v>
      </c>
      <c r="O19" s="553"/>
      <c r="P19" s="126"/>
      <c r="Q19" s="14"/>
      <c r="R19" s="14"/>
      <c r="S19" s="14"/>
      <c r="T19" s="14"/>
      <c r="U19" s="14"/>
    </row>
    <row r="20" spans="1:21" ht="15">
      <c r="A20" s="14"/>
      <c r="B20" s="14"/>
      <c r="C20" s="14"/>
      <c r="D20" s="14"/>
      <c r="E20" s="126"/>
      <c r="F20" s="553"/>
      <c r="G20" s="553"/>
      <c r="H20" s="126"/>
      <c r="I20" s="126"/>
      <c r="J20" s="553"/>
      <c r="K20" s="553"/>
      <c r="L20" s="126"/>
      <c r="M20" s="126"/>
      <c r="N20" s="553"/>
      <c r="O20" s="553"/>
      <c r="P20" s="126"/>
      <c r="Q20" s="14"/>
      <c r="R20" s="14"/>
      <c r="S20" s="14"/>
      <c r="T20" s="14"/>
      <c r="U20" s="14"/>
    </row>
    <row r="21" spans="1:21" ht="15">
      <c r="A21" s="14"/>
      <c r="B21" s="14"/>
      <c r="C21" s="14"/>
      <c r="D21" s="14"/>
      <c r="E21" s="126"/>
      <c r="F21" s="126"/>
      <c r="G21" s="126"/>
      <c r="H21" s="126"/>
      <c r="I21" s="126"/>
      <c r="J21" s="126"/>
      <c r="K21" s="126"/>
      <c r="L21" s="126"/>
      <c r="M21" s="126"/>
      <c r="N21" s="126"/>
      <c r="O21" s="126"/>
      <c r="P21" s="126"/>
      <c r="Q21" s="14"/>
      <c r="R21" s="14"/>
      <c r="S21" s="14"/>
      <c r="T21" s="14"/>
      <c r="U21" s="14"/>
    </row>
    <row r="22" spans="1:21" ht="15">
      <c r="A22" s="14"/>
      <c r="B22" s="14"/>
      <c r="C22" s="14"/>
      <c r="D22" s="14"/>
      <c r="E22" s="126"/>
      <c r="F22" s="126"/>
      <c r="G22" s="126"/>
      <c r="H22" s="126"/>
      <c r="I22" s="126"/>
      <c r="J22" s="126"/>
      <c r="K22" s="126"/>
      <c r="L22" s="126"/>
      <c r="M22" s="126"/>
      <c r="N22" s="126"/>
      <c r="O22" s="126"/>
      <c r="P22" s="126"/>
      <c r="Q22" s="14"/>
      <c r="R22" s="14"/>
      <c r="S22" s="14"/>
      <c r="T22" s="14"/>
      <c r="U22" s="14"/>
    </row>
    <row r="23" spans="1:21">
      <c r="A23" s="14"/>
      <c r="B23" s="14"/>
      <c r="C23" s="14"/>
      <c r="D23" s="14"/>
      <c r="E23" s="14"/>
      <c r="F23" s="14"/>
      <c r="G23" s="14"/>
      <c r="H23" s="14"/>
      <c r="I23" s="14"/>
      <c r="J23" s="553" t="s">
        <v>246</v>
      </c>
      <c r="K23" s="553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1:21">
      <c r="A24" s="14"/>
      <c r="B24" s="14"/>
      <c r="C24" s="14"/>
      <c r="D24" s="14"/>
      <c r="E24" s="14"/>
      <c r="F24" s="14"/>
      <c r="G24" s="14"/>
      <c r="H24" s="14"/>
      <c r="I24" s="14"/>
      <c r="J24" s="553"/>
      <c r="K24" s="553"/>
      <c r="L24" s="14"/>
      <c r="M24" s="14"/>
      <c r="N24" s="14"/>
      <c r="O24" s="14"/>
      <c r="P24" s="14"/>
      <c r="Q24" s="14"/>
      <c r="R24" s="14"/>
      <c r="S24" s="14"/>
      <c r="T24" s="14"/>
      <c r="U24" s="14"/>
    </row>
    <row r="25" spans="1:2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</row>
    <row r="26" spans="1:2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</row>
    <row r="27" spans="1:2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1:2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1:2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1:2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1:2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  <row r="41" spans="1:2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</row>
    <row r="42" spans="1:2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</row>
  </sheetData>
  <mergeCells count="8">
    <mergeCell ref="J23:K24"/>
    <mergeCell ref="E5:P7"/>
    <mergeCell ref="F14:G15"/>
    <mergeCell ref="J14:K15"/>
    <mergeCell ref="N14:O15"/>
    <mergeCell ref="J19:K20"/>
    <mergeCell ref="N19:O20"/>
    <mergeCell ref="F19:G20"/>
  </mergeCells>
  <hyperlinks>
    <hyperlink ref="F14:G15" location="'Ind P&amp;L'!A1" display="Indicateurs P&amp;L"/>
    <hyperlink ref="N14:O15" location="'Ind Produits Mix'!A1" display="Indicateurs Produits Mix"/>
    <hyperlink ref="J14:K15" location="'Ind Ventes'!A1" display="Indicateurs Ventes"/>
    <hyperlink ref="N19:O20" location="'Analyse ventes'!A1" display="Analyses des ventes"/>
    <hyperlink ref="F19:G20" location="'Ind MARGE'!A1" display="Indicateurs MARGE"/>
    <hyperlink ref="J19:K20" location="'Ind CAR'!A1" display="Indicateurs CAR"/>
    <hyperlink ref="J23:K24" location="'Ind Record'!A1" display="Indicateurs RECORD"/>
  </hyperlinks>
  <pageMargins left="0" right="0" top="0" bottom="0" header="0.31496062992125984" footer="0.31496062992125984"/>
  <pageSetup paperSize="9" scale="6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3">
    <tabColor rgb="FF002060"/>
    <pageSetUpPr fitToPage="1"/>
  </sheetPr>
  <dimension ref="A1:U40"/>
  <sheetViews>
    <sheetView showGridLines="0" workbookViewId="0"/>
  </sheetViews>
  <sheetFormatPr baseColWidth="10" defaultRowHeight="14.25"/>
  <sheetData>
    <row r="1" spans="1:21">
      <c r="A1" s="12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>
      <c r="A2" s="14"/>
      <c r="B2" s="14"/>
      <c r="C2" s="14"/>
      <c r="D2" s="555"/>
      <c r="E2" s="555"/>
      <c r="F2" s="555"/>
      <c r="G2" s="557" t="s">
        <v>114</v>
      </c>
      <c r="H2" s="557"/>
      <c r="I2" s="557"/>
      <c r="J2" s="557"/>
      <c r="K2" s="557"/>
      <c r="L2" s="557"/>
      <c r="M2" s="557"/>
      <c r="N2" s="14"/>
      <c r="O2" s="14"/>
      <c r="P2" s="14"/>
      <c r="Q2" s="14"/>
      <c r="R2" s="14"/>
      <c r="S2" s="14"/>
      <c r="T2" s="14"/>
      <c r="U2" s="14"/>
    </row>
    <row r="3" spans="1:21">
      <c r="A3" s="14"/>
      <c r="B3" s="14"/>
      <c r="C3" s="14"/>
      <c r="D3" s="555"/>
      <c r="E3" s="555"/>
      <c r="F3" s="555"/>
      <c r="G3" s="557"/>
      <c r="H3" s="557"/>
      <c r="I3" s="557"/>
      <c r="J3" s="557"/>
      <c r="K3" s="557"/>
      <c r="L3" s="557"/>
      <c r="M3" s="557"/>
      <c r="N3" s="14"/>
      <c r="O3" s="14"/>
      <c r="P3" s="14"/>
      <c r="Q3" s="14"/>
      <c r="R3" s="14"/>
      <c r="S3" s="14"/>
      <c r="T3" s="14"/>
      <c r="U3" s="14"/>
    </row>
    <row r="4" spans="1:21" ht="15">
      <c r="A4" s="14"/>
      <c r="B4" s="14"/>
      <c r="C4" s="93"/>
      <c r="D4" s="93"/>
      <c r="E4" s="14"/>
      <c r="F4" s="14"/>
      <c r="G4" s="557"/>
      <c r="H4" s="557"/>
      <c r="I4" s="557"/>
      <c r="J4" s="557"/>
      <c r="K4" s="557"/>
      <c r="L4" s="557"/>
      <c r="M4" s="557"/>
      <c r="N4" s="14"/>
      <c r="O4" s="14"/>
      <c r="P4" s="14"/>
      <c r="Q4" s="14"/>
      <c r="R4" s="14"/>
      <c r="S4" s="14"/>
      <c r="T4" s="14"/>
      <c r="U4" s="14"/>
    </row>
    <row r="5" spans="1:21" ht="15">
      <c r="A5" s="14"/>
      <c r="B5" s="14"/>
      <c r="C5" s="93"/>
      <c r="D5" s="93"/>
      <c r="E5" s="14"/>
      <c r="F5" s="14"/>
      <c r="G5" s="557"/>
      <c r="H5" s="557"/>
      <c r="I5" s="557"/>
      <c r="J5" s="557"/>
      <c r="K5" s="557"/>
      <c r="L5" s="557"/>
      <c r="M5" s="557"/>
      <c r="N5" s="14"/>
      <c r="O5" s="14"/>
      <c r="P5" s="14"/>
      <c r="Q5" s="14"/>
      <c r="R5" s="14"/>
      <c r="S5" s="14"/>
      <c r="T5" s="14"/>
      <c r="U5" s="14"/>
    </row>
    <row r="6" spans="1:21">
      <c r="A6" s="14"/>
      <c r="B6" s="14"/>
      <c r="C6" s="14"/>
      <c r="D6" s="14"/>
      <c r="E6" s="14"/>
      <c r="F6" s="14"/>
      <c r="G6" s="14"/>
      <c r="H6" s="14"/>
      <c r="I6" s="14"/>
      <c r="J6" s="125" t="s">
        <v>33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ht="15">
      <c r="A11" s="94"/>
      <c r="B11" s="14"/>
      <c r="C11" s="14"/>
      <c r="D11" s="14"/>
      <c r="E11" s="14"/>
      <c r="F11" s="14"/>
      <c r="G11" s="14"/>
      <c r="H11" s="14"/>
      <c r="I11" s="9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ht="15">
      <c r="A12" s="94"/>
      <c r="B12" s="14"/>
      <c r="C12" s="14"/>
      <c r="D12" s="14"/>
      <c r="E12" s="14"/>
      <c r="F12" s="14"/>
      <c r="G12" s="14"/>
      <c r="H12" s="14"/>
      <c r="I12" s="9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 ht="15">
      <c r="A13" s="94"/>
      <c r="B13" s="14"/>
      <c r="C13" s="14"/>
      <c r="D13" s="14"/>
      <c r="E13" s="14"/>
      <c r="F13" s="14"/>
      <c r="G13" s="94"/>
      <c r="H13" s="94"/>
      <c r="I13" s="94"/>
      <c r="J13" s="556" t="s">
        <v>259</v>
      </c>
      <c r="K13" s="94"/>
      <c r="L13" s="94"/>
      <c r="M13" s="94"/>
      <c r="N13" s="14"/>
      <c r="O13" s="14"/>
      <c r="P13" s="14"/>
      <c r="Q13" s="14"/>
      <c r="R13" s="14"/>
      <c r="S13" s="14"/>
      <c r="T13" s="14"/>
      <c r="U13" s="14"/>
    </row>
    <row r="14" spans="1:21" ht="15">
      <c r="A14" s="94"/>
      <c r="B14" s="14"/>
      <c r="C14" s="14"/>
      <c r="D14" s="14"/>
      <c r="E14" s="14"/>
      <c r="F14" s="14"/>
      <c r="G14" s="94"/>
      <c r="H14" s="94"/>
      <c r="I14" s="94"/>
      <c r="J14" s="556"/>
      <c r="K14" s="94"/>
      <c r="L14" s="94"/>
      <c r="M14" s="94"/>
      <c r="N14" s="14"/>
      <c r="O14" s="14"/>
      <c r="P14" s="14"/>
      <c r="Q14" s="14"/>
      <c r="R14" s="14"/>
      <c r="S14" s="14"/>
      <c r="T14" s="14"/>
      <c r="U14" s="14"/>
    </row>
    <row r="15" spans="1:21" ht="15">
      <c r="A15" s="94"/>
      <c r="B15" s="14"/>
      <c r="C15" s="14"/>
      <c r="D15" s="14"/>
      <c r="E15" s="14"/>
      <c r="F15" s="94"/>
      <c r="G15" s="94"/>
      <c r="H15" s="94"/>
      <c r="I15" s="94"/>
      <c r="J15" s="94"/>
      <c r="K15" s="94"/>
      <c r="L15" s="94"/>
      <c r="M15" s="94"/>
      <c r="N15" s="94"/>
      <c r="O15" s="94"/>
      <c r="P15" s="14"/>
      <c r="Q15" s="14"/>
      <c r="R15" s="14"/>
      <c r="S15" s="14"/>
      <c r="T15" s="14"/>
      <c r="U15" s="14"/>
    </row>
    <row r="16" spans="1:21" ht="15">
      <c r="A16" s="94"/>
      <c r="B16" s="14"/>
      <c r="C16" s="14"/>
      <c r="D16" s="14"/>
      <c r="E16" s="14"/>
      <c r="F16" s="94"/>
      <c r="G16" s="94"/>
      <c r="H16" s="94"/>
      <c r="I16" s="94"/>
      <c r="J16" s="94"/>
      <c r="K16" s="94"/>
      <c r="L16" s="94"/>
      <c r="M16" s="94"/>
      <c r="N16" s="94"/>
      <c r="O16" s="94"/>
      <c r="P16" s="14"/>
      <c r="Q16" s="14"/>
      <c r="R16" s="14"/>
      <c r="S16" s="14"/>
      <c r="T16" s="14"/>
      <c r="U16" s="14"/>
    </row>
    <row r="17" spans="1:21" ht="15">
      <c r="A17" s="94"/>
      <c r="B17" s="14"/>
      <c r="C17" s="14"/>
      <c r="D17" s="14"/>
      <c r="E17" s="14"/>
      <c r="F17" s="94"/>
      <c r="G17" s="556" t="s">
        <v>0</v>
      </c>
      <c r="H17" s="94"/>
      <c r="I17" s="556" t="s">
        <v>1</v>
      </c>
      <c r="J17" s="94"/>
      <c r="K17" s="556" t="s">
        <v>17</v>
      </c>
      <c r="L17" s="94"/>
      <c r="M17" s="556" t="s">
        <v>3</v>
      </c>
      <c r="N17" s="94"/>
      <c r="O17" s="94"/>
      <c r="P17" s="14"/>
      <c r="Q17" s="14"/>
      <c r="R17" s="14"/>
      <c r="S17" s="14"/>
      <c r="T17" s="14"/>
      <c r="U17" s="14"/>
    </row>
    <row r="18" spans="1:21" ht="15">
      <c r="A18" s="94"/>
      <c r="B18" s="14"/>
      <c r="C18" s="14"/>
      <c r="D18" s="14"/>
      <c r="E18" s="14"/>
      <c r="F18" s="94"/>
      <c r="G18" s="556"/>
      <c r="H18" s="94"/>
      <c r="I18" s="556"/>
      <c r="J18" s="94"/>
      <c r="K18" s="556"/>
      <c r="L18" s="94"/>
      <c r="M18" s="556"/>
      <c r="N18" s="94"/>
      <c r="O18" s="94"/>
      <c r="P18" s="14"/>
      <c r="Q18" s="14"/>
      <c r="R18" s="14"/>
      <c r="S18" s="14"/>
      <c r="T18" s="14"/>
      <c r="U18" s="14"/>
    </row>
    <row r="19" spans="1:21" ht="15">
      <c r="A19" s="94"/>
      <c r="B19" s="14"/>
      <c r="C19" s="14"/>
      <c r="D19" s="14"/>
      <c r="E19" s="1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14"/>
      <c r="Q19" s="14"/>
      <c r="R19" s="14"/>
      <c r="S19" s="14"/>
      <c r="T19" s="14"/>
      <c r="U19" s="14"/>
    </row>
    <row r="20" spans="1:21" ht="15">
      <c r="A20" s="94"/>
      <c r="B20" s="14"/>
      <c r="C20" s="14"/>
      <c r="D20" s="14"/>
      <c r="E20" s="14"/>
      <c r="F20" s="94"/>
      <c r="G20" s="94"/>
      <c r="H20" s="94"/>
      <c r="I20" s="94"/>
      <c r="J20" s="94"/>
      <c r="K20" s="94"/>
      <c r="L20" s="94"/>
      <c r="M20" s="94"/>
      <c r="N20" s="94"/>
      <c r="O20" s="94"/>
      <c r="P20" s="14"/>
      <c r="Q20" s="14"/>
      <c r="R20" s="14"/>
      <c r="S20" s="14"/>
      <c r="T20" s="14"/>
      <c r="U20" s="14"/>
    </row>
    <row r="21" spans="1:21" ht="15">
      <c r="A21" s="94"/>
      <c r="B21" s="14"/>
      <c r="C21" s="14"/>
      <c r="D21" s="14"/>
      <c r="E21" s="14"/>
      <c r="F21" s="94"/>
      <c r="G21" s="556" t="s">
        <v>5</v>
      </c>
      <c r="H21" s="94"/>
      <c r="I21" s="556" t="s">
        <v>6</v>
      </c>
      <c r="J21" s="94"/>
      <c r="K21" s="556" t="s">
        <v>7</v>
      </c>
      <c r="L21" s="94"/>
      <c r="M21" s="556" t="s">
        <v>8</v>
      </c>
      <c r="N21" s="94"/>
      <c r="O21" s="94"/>
      <c r="P21" s="14"/>
      <c r="Q21" s="14"/>
      <c r="R21" s="14"/>
      <c r="S21" s="14"/>
      <c r="T21" s="14"/>
      <c r="U21" s="14"/>
    </row>
    <row r="22" spans="1:21" ht="15">
      <c r="A22" s="94"/>
      <c r="B22" s="14"/>
      <c r="C22" s="14"/>
      <c r="D22" s="14"/>
      <c r="E22" s="14"/>
      <c r="F22" s="94"/>
      <c r="G22" s="556"/>
      <c r="H22" s="94"/>
      <c r="I22" s="556"/>
      <c r="J22" s="94"/>
      <c r="K22" s="556"/>
      <c r="L22" s="94"/>
      <c r="M22" s="556"/>
      <c r="N22" s="94"/>
      <c r="O22" s="94"/>
      <c r="P22" s="14"/>
      <c r="Q22" s="14"/>
      <c r="R22" s="14"/>
      <c r="S22" s="14"/>
      <c r="T22" s="14"/>
      <c r="U22" s="14"/>
    </row>
    <row r="23" spans="1:21" ht="15">
      <c r="A23" s="94"/>
      <c r="B23" s="14"/>
      <c r="C23" s="14"/>
      <c r="D23" s="14"/>
      <c r="E23" s="14"/>
      <c r="F23" s="94"/>
      <c r="G23" s="94"/>
      <c r="H23" s="94"/>
      <c r="I23" s="94"/>
      <c r="J23" s="94"/>
      <c r="K23" s="94"/>
      <c r="L23" s="94"/>
      <c r="M23" s="94"/>
      <c r="N23" s="94"/>
      <c r="O23" s="94"/>
      <c r="P23" s="14"/>
      <c r="Q23" s="14"/>
      <c r="R23" s="14"/>
      <c r="S23" s="14"/>
      <c r="T23" s="14"/>
      <c r="U23" s="14"/>
    </row>
    <row r="24" spans="1:21" ht="15">
      <c r="A24" s="94"/>
      <c r="B24" s="14"/>
      <c r="C24" s="14"/>
      <c r="D24" s="14"/>
      <c r="E24" s="14"/>
      <c r="F24" s="94"/>
      <c r="G24" s="94"/>
      <c r="H24" s="94"/>
      <c r="I24" s="94"/>
      <c r="J24" s="94"/>
      <c r="K24" s="94"/>
      <c r="L24" s="94"/>
      <c r="M24" s="94"/>
      <c r="N24" s="94"/>
      <c r="O24" s="94"/>
      <c r="P24" s="14"/>
      <c r="Q24" s="14"/>
      <c r="R24" s="14"/>
      <c r="S24" s="14"/>
      <c r="T24" s="14"/>
      <c r="U24" s="14"/>
    </row>
    <row r="25" spans="1:21" ht="15">
      <c r="A25" s="94"/>
      <c r="B25" s="94"/>
      <c r="C25" s="94"/>
      <c r="D25" s="94"/>
      <c r="E25" s="94"/>
      <c r="F25" s="94"/>
      <c r="G25" s="556" t="s">
        <v>9</v>
      </c>
      <c r="H25" s="94"/>
      <c r="I25" s="556" t="s">
        <v>10</v>
      </c>
      <c r="J25" s="94"/>
      <c r="K25" s="556" t="s">
        <v>11</v>
      </c>
      <c r="L25" s="94"/>
      <c r="M25" s="556" t="s">
        <v>12</v>
      </c>
      <c r="N25" s="94"/>
      <c r="O25" s="94"/>
      <c r="P25" s="14"/>
      <c r="Q25" s="14"/>
      <c r="R25" s="14"/>
      <c r="S25" s="14"/>
      <c r="T25" s="14"/>
      <c r="U25" s="14"/>
    </row>
    <row r="26" spans="1:21" ht="15">
      <c r="A26" s="94"/>
      <c r="B26" s="94"/>
      <c r="C26" s="94"/>
      <c r="D26" s="94"/>
      <c r="E26" s="94"/>
      <c r="F26" s="94"/>
      <c r="G26" s="556"/>
      <c r="H26" s="94"/>
      <c r="I26" s="556"/>
      <c r="J26" s="94"/>
      <c r="K26" s="556"/>
      <c r="L26" s="94"/>
      <c r="M26" s="556"/>
      <c r="N26" s="94"/>
      <c r="O26" s="94"/>
      <c r="P26" s="14"/>
      <c r="Q26" s="14"/>
      <c r="R26" s="14"/>
      <c r="S26" s="14"/>
      <c r="T26" s="14"/>
      <c r="U26" s="14"/>
    </row>
    <row r="27" spans="1:21" ht="15">
      <c r="A27" s="14"/>
      <c r="B27" s="14"/>
      <c r="C27" s="14"/>
      <c r="D27" s="14"/>
      <c r="E27" s="1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14"/>
      <c r="Q27" s="14"/>
      <c r="R27" s="14"/>
      <c r="S27" s="14"/>
      <c r="T27" s="14"/>
      <c r="U27" s="14"/>
    </row>
    <row r="28" spans="1:21" ht="15">
      <c r="A28" s="14"/>
      <c r="B28" s="14"/>
      <c r="C28" s="14"/>
      <c r="D28" s="14"/>
      <c r="E28" s="14"/>
      <c r="F28" s="94"/>
      <c r="G28" s="94"/>
      <c r="H28" s="94"/>
      <c r="I28" s="94"/>
      <c r="J28" s="94"/>
      <c r="K28" s="94"/>
      <c r="L28" s="94"/>
      <c r="M28" s="94"/>
      <c r="N28" s="94"/>
      <c r="O28" s="94"/>
      <c r="P28" s="14"/>
      <c r="Q28" s="14"/>
      <c r="R28" s="14"/>
      <c r="S28" s="14"/>
      <c r="T28" s="14"/>
      <c r="U28" s="14"/>
    </row>
    <row r="29" spans="1:21" ht="15">
      <c r="A29" s="14"/>
      <c r="B29" s="14"/>
      <c r="C29" s="14"/>
      <c r="D29" s="14"/>
      <c r="E29" s="14"/>
      <c r="F29" s="94"/>
      <c r="G29" s="556" t="s">
        <v>13</v>
      </c>
      <c r="H29" s="94"/>
      <c r="I29" s="556" t="s">
        <v>14</v>
      </c>
      <c r="J29" s="94"/>
      <c r="K29" s="556" t="s">
        <v>15</v>
      </c>
      <c r="L29" s="94"/>
      <c r="M29" s="556" t="s">
        <v>16</v>
      </c>
      <c r="N29" s="94"/>
      <c r="O29" s="94"/>
      <c r="P29" s="14"/>
      <c r="Q29" s="14"/>
      <c r="R29" s="14"/>
      <c r="S29" s="14"/>
      <c r="T29" s="14"/>
      <c r="U29" s="14"/>
    </row>
    <row r="30" spans="1:21" ht="15">
      <c r="A30" s="14"/>
      <c r="B30" s="14"/>
      <c r="C30" s="14"/>
      <c r="D30" s="14"/>
      <c r="E30" s="14"/>
      <c r="F30" s="94"/>
      <c r="G30" s="556"/>
      <c r="H30" s="94"/>
      <c r="I30" s="556"/>
      <c r="J30" s="94"/>
      <c r="K30" s="556"/>
      <c r="L30" s="94"/>
      <c r="M30" s="556"/>
      <c r="N30" s="94"/>
      <c r="O30" s="94"/>
      <c r="P30" s="14"/>
      <c r="Q30" s="14"/>
      <c r="R30" s="14"/>
      <c r="S30" s="14"/>
      <c r="T30" s="14"/>
      <c r="U30" s="14"/>
    </row>
    <row r="31" spans="1:21" ht="15">
      <c r="A31" s="14"/>
      <c r="B31" s="14"/>
      <c r="C31" s="14"/>
      <c r="D31" s="14"/>
      <c r="E31" s="1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14"/>
      <c r="Q31" s="14"/>
      <c r="R31" s="14"/>
      <c r="S31" s="14"/>
      <c r="T31" s="14"/>
      <c r="U31" s="14"/>
    </row>
    <row r="32" spans="1:21" ht="15">
      <c r="A32" s="14"/>
      <c r="B32" s="14"/>
      <c r="C32" s="14"/>
      <c r="D32" s="14"/>
      <c r="E32" s="14"/>
      <c r="F32" s="94"/>
      <c r="G32" s="94"/>
      <c r="H32" s="94"/>
      <c r="I32" s="94"/>
      <c r="J32" s="94"/>
      <c r="K32" s="94"/>
      <c r="L32" s="94"/>
      <c r="M32" s="94"/>
      <c r="N32" s="94"/>
      <c r="O32" s="94"/>
      <c r="P32" s="14"/>
      <c r="Q32" s="14"/>
      <c r="R32" s="14"/>
      <c r="S32" s="14"/>
      <c r="T32" s="14"/>
      <c r="U32" s="14"/>
    </row>
    <row r="33" spans="1:21">
      <c r="A33" s="14"/>
      <c r="B33" s="14"/>
      <c r="C33" s="14"/>
      <c r="D33" s="14"/>
      <c r="E33" s="14"/>
      <c r="F33" s="14"/>
      <c r="G33" s="558" t="s">
        <v>250</v>
      </c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>
      <c r="A34" s="14"/>
      <c r="B34" s="14"/>
      <c r="C34" s="14"/>
      <c r="D34" s="14"/>
      <c r="E34" s="14"/>
      <c r="F34" s="14"/>
      <c r="G34" s="558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</sheetData>
  <mergeCells count="20">
    <mergeCell ref="G33:G34"/>
    <mergeCell ref="G25:G26"/>
    <mergeCell ref="I25:I26"/>
    <mergeCell ref="K25:K26"/>
    <mergeCell ref="M25:M26"/>
    <mergeCell ref="G29:G30"/>
    <mergeCell ref="I29:I30"/>
    <mergeCell ref="K29:K30"/>
    <mergeCell ref="M29:M30"/>
    <mergeCell ref="D2:F3"/>
    <mergeCell ref="I21:I22"/>
    <mergeCell ref="K21:K22"/>
    <mergeCell ref="M21:M22"/>
    <mergeCell ref="G17:G18"/>
    <mergeCell ref="G2:M5"/>
    <mergeCell ref="I17:I18"/>
    <mergeCell ref="K17:K18"/>
    <mergeCell ref="M17:M18"/>
    <mergeCell ref="G21:G22"/>
    <mergeCell ref="J13:J14"/>
  </mergeCells>
  <hyperlinks>
    <hyperlink ref="J13:J14" location="'JV P&amp;L'!A1" display="JV 16"/>
    <hyperlink ref="G17:G18" location="'150 p&amp;l'!A1" display="CB"/>
    <hyperlink ref="I17:I18" location="'427 p&amp;l'!A1" display="CBI"/>
    <hyperlink ref="K17:K18" location="'89 p&amp;l'!A1" display="ROSNY 2"/>
    <hyperlink ref="M17:M18" location="'430 p&amp;l'!A1" display="GOLF"/>
    <hyperlink ref="G21:G22" location="'200 p&amp;l'!A1" display="CLG"/>
    <hyperlink ref="I21:I22" location="'292 p&amp;l'!A1" display="CDY"/>
    <hyperlink ref="K21:K22" location="'512 p&amp;l'!A1" display="CCSB"/>
    <hyperlink ref="M21:M22" location="'581 p&amp;l'!A1" display="CSM"/>
    <hyperlink ref="G25:G26" location="'604 p&amp;l'!A1" display="CCCL"/>
    <hyperlink ref="I25:I26" location="'624 p&amp;l'!A1" display="CVTF"/>
    <hyperlink ref="K25:K26" location="'520 p&amp;l'!A1" display="ESEDA"/>
    <hyperlink ref="M25:M26" location="'65 p&amp;l'!A1" display="GB"/>
    <hyperlink ref="G29:G30" location="'83 p&amp;l'!A1" display="CERCY"/>
    <hyperlink ref="I29:I30" location="'1085 p&amp;l'!A1" display="CVP"/>
    <hyperlink ref="K29:K30" location="'1066 p&amp;l'!A1" display="CAB"/>
    <hyperlink ref="M29:M30" location="'1280 p&amp;l'!A1" display="CGA"/>
    <hyperlink ref="G2:M5" location="'données p&amp;l'!A1" display="INDICATEURS P&amp;L"/>
    <hyperlink ref="J6" location="INDICATEURS!A1" display="sommaire"/>
    <hyperlink ref="G33:G34" location="'1400 p&amp;l'!A1" display="CAR"/>
  </hyperlinks>
  <printOptions horizontalCentered="1"/>
  <pageMargins left="0" right="0" top="0" bottom="0" header="0.31496062992125984" footer="0.31496062992125984"/>
  <pageSetup paperSize="9" scale="6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4">
    <tabColor rgb="FF00B050"/>
    <pageSetUpPr fitToPage="1"/>
  </sheetPr>
  <dimension ref="A1:U40"/>
  <sheetViews>
    <sheetView showGridLines="0" workbookViewId="0">
      <selection activeCell="J11" sqref="J11:J12"/>
    </sheetView>
  </sheetViews>
  <sheetFormatPr baseColWidth="10" defaultRowHeight="14.25"/>
  <sheetData>
    <row r="1" spans="1:2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>
      <c r="A2" s="14"/>
      <c r="B2" s="14"/>
      <c r="C2" s="14"/>
      <c r="D2" s="555"/>
      <c r="E2" s="555"/>
      <c r="F2" s="555"/>
      <c r="G2" s="557" t="s">
        <v>113</v>
      </c>
      <c r="H2" s="557"/>
      <c r="I2" s="557"/>
      <c r="J2" s="557"/>
      <c r="K2" s="557"/>
      <c r="L2" s="557"/>
      <c r="M2" s="557"/>
      <c r="N2" s="14"/>
      <c r="O2" s="14"/>
      <c r="P2" s="14"/>
      <c r="Q2" s="14"/>
      <c r="R2" s="14"/>
      <c r="S2" s="14"/>
      <c r="T2" s="14"/>
      <c r="U2" s="14"/>
    </row>
    <row r="3" spans="1:21">
      <c r="A3" s="14"/>
      <c r="B3" s="14"/>
      <c r="C3" s="14"/>
      <c r="D3" s="555"/>
      <c r="E3" s="555"/>
      <c r="F3" s="555"/>
      <c r="G3" s="557"/>
      <c r="H3" s="557"/>
      <c r="I3" s="557"/>
      <c r="J3" s="557"/>
      <c r="K3" s="557"/>
      <c r="L3" s="557"/>
      <c r="M3" s="557"/>
      <c r="N3" s="14"/>
      <c r="O3" s="14"/>
      <c r="P3" s="14"/>
      <c r="Q3" s="14"/>
      <c r="R3" s="14"/>
      <c r="S3" s="14"/>
      <c r="T3" s="14"/>
      <c r="U3" s="14"/>
    </row>
    <row r="4" spans="1:21" ht="15">
      <c r="A4" s="14"/>
      <c r="B4" s="14"/>
      <c r="C4" s="93"/>
      <c r="D4" s="93"/>
      <c r="E4" s="14"/>
      <c r="F4" s="14"/>
      <c r="G4" s="557"/>
      <c r="H4" s="557"/>
      <c r="I4" s="557"/>
      <c r="J4" s="557"/>
      <c r="K4" s="557"/>
      <c r="L4" s="557"/>
      <c r="M4" s="557"/>
      <c r="N4" s="14"/>
      <c r="O4" s="14"/>
      <c r="P4" s="14"/>
      <c r="Q4" s="14"/>
      <c r="R4" s="14"/>
      <c r="S4" s="14"/>
      <c r="T4" s="14"/>
      <c r="U4" s="14"/>
    </row>
    <row r="5" spans="1:21" ht="15">
      <c r="A5" s="14"/>
      <c r="B5" s="14"/>
      <c r="C5" s="93"/>
      <c r="D5" s="93"/>
      <c r="E5" s="14"/>
      <c r="F5" s="14"/>
      <c r="G5" s="557"/>
      <c r="H5" s="557"/>
      <c r="I5" s="557"/>
      <c r="J5" s="557"/>
      <c r="K5" s="557"/>
      <c r="L5" s="557"/>
      <c r="M5" s="557"/>
      <c r="N5" s="14"/>
      <c r="O5" s="14"/>
      <c r="P5" s="14"/>
      <c r="Q5" s="14"/>
      <c r="R5" s="14"/>
      <c r="S5" s="14"/>
      <c r="T5" s="14"/>
      <c r="U5" s="14"/>
    </row>
    <row r="6" spans="1:21">
      <c r="A6" s="14"/>
      <c r="B6" s="14"/>
      <c r="C6" s="14"/>
      <c r="D6" s="14"/>
      <c r="E6" s="14"/>
      <c r="F6" s="14"/>
      <c r="G6" s="14"/>
      <c r="H6" s="14"/>
      <c r="I6" s="14"/>
      <c r="J6" s="125" t="s">
        <v>33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 ht="15">
      <c r="A11" s="14"/>
      <c r="B11" s="14"/>
      <c r="C11" s="14"/>
      <c r="D11" s="14"/>
      <c r="E11" s="14"/>
      <c r="F11" s="14"/>
      <c r="G11" s="94"/>
      <c r="H11" s="94"/>
      <c r="I11" s="94"/>
      <c r="J11" s="556" t="s">
        <v>259</v>
      </c>
      <c r="K11" s="94"/>
      <c r="L11" s="94"/>
      <c r="M11" s="94"/>
      <c r="N11" s="14"/>
      <c r="O11" s="14"/>
      <c r="P11" s="14"/>
      <c r="Q11" s="14"/>
      <c r="R11" s="14"/>
      <c r="S11" s="14"/>
      <c r="T11" s="14"/>
      <c r="U11" s="14"/>
    </row>
    <row r="12" spans="1:21" ht="15">
      <c r="A12" s="14"/>
      <c r="B12" s="14"/>
      <c r="C12" s="14"/>
      <c r="D12" s="14"/>
      <c r="E12" s="14"/>
      <c r="F12" s="14"/>
      <c r="G12" s="94"/>
      <c r="H12" s="94"/>
      <c r="I12" s="94"/>
      <c r="J12" s="556"/>
      <c r="K12" s="94"/>
      <c r="L12" s="94"/>
      <c r="M12" s="94"/>
      <c r="N12" s="14"/>
      <c r="O12" s="14"/>
      <c r="P12" s="14"/>
      <c r="Q12" s="14"/>
      <c r="R12" s="14"/>
      <c r="S12" s="14"/>
      <c r="T12" s="14"/>
      <c r="U12" s="14"/>
    </row>
    <row r="13" spans="1:21" ht="15">
      <c r="A13" s="14"/>
      <c r="B13" s="14"/>
      <c r="C13" s="14"/>
      <c r="D13" s="14"/>
      <c r="E13" s="14"/>
      <c r="F13" s="14"/>
      <c r="G13" s="94"/>
      <c r="H13" s="94"/>
      <c r="I13" s="94"/>
      <c r="J13" s="94"/>
      <c r="K13" s="94"/>
      <c r="L13" s="94"/>
      <c r="M13" s="94"/>
      <c r="N13" s="14"/>
      <c r="O13" s="14"/>
      <c r="P13" s="14"/>
      <c r="Q13" s="14"/>
      <c r="R13" s="14"/>
      <c r="S13" s="14"/>
      <c r="T13" s="14"/>
      <c r="U13" s="14"/>
    </row>
    <row r="14" spans="1:21" ht="15">
      <c r="A14" s="14"/>
      <c r="B14" s="14"/>
      <c r="C14" s="14"/>
      <c r="D14" s="14"/>
      <c r="E14" s="14"/>
      <c r="F14" s="14"/>
      <c r="G14" s="360"/>
      <c r="H14" s="360"/>
      <c r="I14" s="360"/>
      <c r="J14" s="360"/>
      <c r="K14" s="360"/>
      <c r="L14" s="360"/>
      <c r="M14" s="360"/>
      <c r="N14" s="14"/>
      <c r="O14" s="14"/>
      <c r="P14" s="14"/>
      <c r="Q14" s="14"/>
      <c r="R14" s="14"/>
      <c r="S14" s="14"/>
      <c r="T14" s="14"/>
      <c r="U14" s="14"/>
    </row>
    <row r="15" spans="1:21" ht="15">
      <c r="A15" s="14"/>
      <c r="B15" s="14"/>
      <c r="C15" s="14"/>
      <c r="D15" s="14"/>
      <c r="E15" s="14"/>
      <c r="F15" s="14"/>
      <c r="G15" s="559" t="s">
        <v>0</v>
      </c>
      <c r="H15" s="360"/>
      <c r="I15" s="559" t="s">
        <v>1</v>
      </c>
      <c r="J15" s="360"/>
      <c r="K15" s="559" t="s">
        <v>17</v>
      </c>
      <c r="L15" s="360"/>
      <c r="M15" s="559" t="s">
        <v>3</v>
      </c>
      <c r="N15" s="14"/>
      <c r="O15" s="14"/>
      <c r="P15" s="14"/>
      <c r="Q15" s="14"/>
      <c r="R15" s="14"/>
      <c r="S15" s="14"/>
      <c r="T15" s="14"/>
      <c r="U15" s="14"/>
    </row>
    <row r="16" spans="1:21" ht="15">
      <c r="A16" s="14"/>
      <c r="B16" s="14"/>
      <c r="C16" s="14"/>
      <c r="D16" s="14"/>
      <c r="E16" s="14"/>
      <c r="F16" s="14"/>
      <c r="G16" s="559"/>
      <c r="H16" s="360"/>
      <c r="I16" s="559"/>
      <c r="J16" s="360"/>
      <c r="K16" s="559"/>
      <c r="L16" s="360"/>
      <c r="M16" s="559"/>
      <c r="N16" s="14"/>
      <c r="O16" s="14"/>
      <c r="P16" s="14"/>
      <c r="Q16" s="14"/>
      <c r="R16" s="14"/>
      <c r="S16" s="14"/>
      <c r="T16" s="14"/>
      <c r="U16" s="14"/>
    </row>
    <row r="17" spans="1:21" ht="15">
      <c r="A17" s="14"/>
      <c r="B17" s="14"/>
      <c r="C17" s="14"/>
      <c r="D17" s="14"/>
      <c r="E17" s="14"/>
      <c r="F17" s="14"/>
      <c r="G17" s="360"/>
      <c r="H17" s="360"/>
      <c r="I17" s="360"/>
      <c r="J17" s="360"/>
      <c r="K17" s="360"/>
      <c r="L17" s="360"/>
      <c r="M17" s="360"/>
      <c r="N17" s="14"/>
      <c r="O17" s="14"/>
      <c r="P17" s="14"/>
      <c r="Q17" s="14"/>
      <c r="R17" s="14"/>
      <c r="S17" s="14"/>
      <c r="T17" s="14"/>
      <c r="U17" s="14"/>
    </row>
    <row r="18" spans="1:21" ht="15">
      <c r="A18" s="14"/>
      <c r="B18" s="14"/>
      <c r="C18" s="14"/>
      <c r="D18" s="14"/>
      <c r="E18" s="14"/>
      <c r="F18" s="14"/>
      <c r="G18" s="360"/>
      <c r="H18" s="360"/>
      <c r="I18" s="360"/>
      <c r="J18" s="360"/>
      <c r="K18" s="360"/>
      <c r="L18" s="360"/>
      <c r="M18" s="360"/>
      <c r="N18" s="14"/>
      <c r="O18" s="14"/>
      <c r="P18" s="14"/>
      <c r="Q18" s="14"/>
      <c r="R18" s="14"/>
      <c r="S18" s="14"/>
      <c r="T18" s="14"/>
      <c r="U18" s="14"/>
    </row>
    <row r="19" spans="1:21" ht="15">
      <c r="A19" s="14"/>
      <c r="B19" s="14"/>
      <c r="C19" s="14"/>
      <c r="D19" s="14"/>
      <c r="E19" s="14"/>
      <c r="F19" s="14"/>
      <c r="G19" s="559" t="s">
        <v>5</v>
      </c>
      <c r="H19" s="360"/>
      <c r="I19" s="559" t="s">
        <v>6</v>
      </c>
      <c r="J19" s="360"/>
      <c r="K19" s="559" t="s">
        <v>7</v>
      </c>
      <c r="L19" s="360"/>
      <c r="M19" s="559" t="s">
        <v>8</v>
      </c>
      <c r="N19" s="14"/>
      <c r="O19" s="14"/>
      <c r="P19" s="14"/>
      <c r="Q19" s="14"/>
      <c r="R19" s="14"/>
      <c r="S19" s="14"/>
      <c r="T19" s="14"/>
      <c r="U19" s="14"/>
    </row>
    <row r="20" spans="1:21" ht="15">
      <c r="A20" s="14"/>
      <c r="B20" s="14"/>
      <c r="C20" s="14"/>
      <c r="D20" s="14"/>
      <c r="E20" s="14"/>
      <c r="F20" s="14"/>
      <c r="G20" s="559"/>
      <c r="H20" s="360"/>
      <c r="I20" s="559"/>
      <c r="J20" s="360"/>
      <c r="K20" s="559"/>
      <c r="L20" s="360"/>
      <c r="M20" s="559"/>
      <c r="N20" s="14"/>
      <c r="O20" s="14"/>
      <c r="P20" s="14"/>
      <c r="Q20" s="14"/>
      <c r="R20" s="14"/>
      <c r="S20" s="14"/>
      <c r="T20" s="14"/>
      <c r="U20" s="14"/>
    </row>
    <row r="21" spans="1:21" ht="15">
      <c r="A21" s="14"/>
      <c r="B21" s="14"/>
      <c r="C21" s="14"/>
      <c r="D21" s="14"/>
      <c r="E21" s="14"/>
      <c r="F21" s="14"/>
      <c r="G21" s="360"/>
      <c r="H21" s="360"/>
      <c r="I21" s="360"/>
      <c r="J21" s="360"/>
      <c r="K21" s="360"/>
      <c r="L21" s="360"/>
      <c r="M21" s="360"/>
      <c r="N21" s="14"/>
      <c r="O21" s="14"/>
      <c r="P21" s="14"/>
      <c r="Q21" s="14"/>
      <c r="R21" s="14"/>
      <c r="S21" s="14"/>
      <c r="T21" s="14"/>
      <c r="U21" s="14"/>
    </row>
    <row r="22" spans="1:21" ht="15">
      <c r="A22" s="14"/>
      <c r="B22" s="14"/>
      <c r="C22" s="14"/>
      <c r="D22" s="14"/>
      <c r="E22" s="14"/>
      <c r="F22" s="14"/>
      <c r="G22" s="360"/>
      <c r="H22" s="360"/>
      <c r="I22" s="360"/>
      <c r="J22" s="360"/>
      <c r="K22" s="360"/>
      <c r="L22" s="360"/>
      <c r="M22" s="360"/>
      <c r="N22" s="14"/>
      <c r="O22" s="14"/>
      <c r="P22" s="14"/>
      <c r="Q22" s="14"/>
      <c r="R22" s="14"/>
      <c r="S22" s="14"/>
      <c r="T22" s="14"/>
      <c r="U22" s="14"/>
    </row>
    <row r="23" spans="1:21" ht="15">
      <c r="A23" s="14"/>
      <c r="B23" s="14"/>
      <c r="C23" s="14"/>
      <c r="D23" s="14"/>
      <c r="E23" s="14"/>
      <c r="F23" s="14"/>
      <c r="G23" s="559" t="s">
        <v>9</v>
      </c>
      <c r="H23" s="360"/>
      <c r="I23" s="559" t="s">
        <v>10</v>
      </c>
      <c r="J23" s="360"/>
      <c r="K23" s="559" t="s">
        <v>11</v>
      </c>
      <c r="L23" s="360"/>
      <c r="M23" s="559" t="s">
        <v>12</v>
      </c>
      <c r="N23" s="14"/>
      <c r="O23" s="14"/>
      <c r="P23" s="14"/>
      <c r="Q23" s="14"/>
      <c r="R23" s="14"/>
      <c r="S23" s="14"/>
      <c r="T23" s="14"/>
      <c r="U23" s="14"/>
    </row>
    <row r="24" spans="1:21" ht="15">
      <c r="A24" s="14"/>
      <c r="B24" s="14"/>
      <c r="C24" s="14"/>
      <c r="D24" s="14"/>
      <c r="E24" s="14"/>
      <c r="F24" s="14"/>
      <c r="G24" s="559"/>
      <c r="H24" s="360"/>
      <c r="I24" s="559"/>
      <c r="J24" s="360"/>
      <c r="K24" s="559"/>
      <c r="L24" s="360"/>
      <c r="M24" s="559"/>
      <c r="N24" s="14"/>
      <c r="O24" s="14"/>
      <c r="P24" s="14"/>
      <c r="Q24" s="14"/>
      <c r="R24" s="14"/>
      <c r="S24" s="14"/>
      <c r="T24" s="14"/>
      <c r="U24" s="14"/>
    </row>
    <row r="25" spans="1:21" ht="15">
      <c r="A25" s="14"/>
      <c r="B25" s="14"/>
      <c r="C25" s="14"/>
      <c r="D25" s="14"/>
      <c r="E25" s="14"/>
      <c r="F25" s="14"/>
      <c r="G25" s="360"/>
      <c r="H25" s="360"/>
      <c r="I25" s="360"/>
      <c r="J25" s="360"/>
      <c r="K25" s="360"/>
      <c r="L25" s="360"/>
      <c r="M25" s="360"/>
      <c r="N25" s="14"/>
      <c r="O25" s="14"/>
      <c r="P25" s="14"/>
      <c r="Q25" s="14"/>
      <c r="R25" s="14"/>
      <c r="S25" s="14"/>
      <c r="T25" s="14"/>
      <c r="U25" s="14"/>
    </row>
    <row r="26" spans="1:21" ht="15">
      <c r="A26" s="14"/>
      <c r="B26" s="14"/>
      <c r="C26" s="14"/>
      <c r="D26" s="14"/>
      <c r="E26" s="14"/>
      <c r="F26" s="14"/>
      <c r="G26" s="360"/>
      <c r="H26" s="360"/>
      <c r="I26" s="360"/>
      <c r="J26" s="360"/>
      <c r="K26" s="360"/>
      <c r="L26" s="360"/>
      <c r="M26" s="360"/>
      <c r="N26" s="14"/>
      <c r="O26" s="14"/>
      <c r="P26" s="14"/>
      <c r="Q26" s="14"/>
      <c r="R26" s="14"/>
      <c r="S26" s="14"/>
      <c r="T26" s="14"/>
      <c r="U26" s="14"/>
    </row>
    <row r="27" spans="1:21" ht="15">
      <c r="A27" s="14"/>
      <c r="B27" s="14"/>
      <c r="C27" s="14"/>
      <c r="D27" s="14"/>
      <c r="E27" s="14"/>
      <c r="F27" s="14"/>
      <c r="G27" s="559" t="s">
        <v>13</v>
      </c>
      <c r="H27" s="360"/>
      <c r="I27" s="559" t="s">
        <v>14</v>
      </c>
      <c r="J27" s="360"/>
      <c r="K27" s="559" t="s">
        <v>15</v>
      </c>
      <c r="L27" s="360"/>
      <c r="M27" s="559" t="s">
        <v>16</v>
      </c>
      <c r="N27" s="14"/>
      <c r="O27" s="14"/>
      <c r="P27" s="14"/>
      <c r="Q27" s="14"/>
      <c r="R27" s="14"/>
      <c r="S27" s="14"/>
      <c r="T27" s="14"/>
      <c r="U27" s="14"/>
    </row>
    <row r="28" spans="1:21" ht="15">
      <c r="A28" s="14"/>
      <c r="B28" s="14"/>
      <c r="C28" s="14"/>
      <c r="D28" s="14"/>
      <c r="E28" s="14"/>
      <c r="F28" s="14"/>
      <c r="G28" s="559"/>
      <c r="H28" s="360"/>
      <c r="I28" s="559"/>
      <c r="J28" s="360"/>
      <c r="K28" s="559"/>
      <c r="L28" s="360"/>
      <c r="M28" s="559"/>
      <c r="N28" s="14"/>
      <c r="O28" s="14"/>
      <c r="P28" s="14"/>
      <c r="Q28" s="14"/>
      <c r="R28" s="14"/>
      <c r="S28" s="14"/>
      <c r="T28" s="14"/>
      <c r="U28" s="14"/>
    </row>
    <row r="29" spans="1:21" ht="15">
      <c r="A29" s="14"/>
      <c r="B29" s="14"/>
      <c r="C29" s="14"/>
      <c r="D29" s="14"/>
      <c r="E29" s="14"/>
      <c r="F29" s="14"/>
      <c r="G29" s="360"/>
      <c r="H29" s="360"/>
      <c r="I29" s="360"/>
      <c r="J29" s="360"/>
      <c r="K29" s="360"/>
      <c r="L29" s="360"/>
      <c r="M29" s="360"/>
      <c r="N29" s="14"/>
      <c r="O29" s="14"/>
      <c r="P29" s="14"/>
      <c r="Q29" s="14"/>
      <c r="R29" s="14"/>
      <c r="S29" s="14"/>
      <c r="T29" s="14"/>
      <c r="U29" s="14"/>
    </row>
    <row r="30" spans="1:21" ht="14.25" customHeight="1">
      <c r="A30" s="14"/>
      <c r="B30" s="14"/>
      <c r="C30" s="14"/>
      <c r="D30" s="14"/>
      <c r="E30" s="14"/>
      <c r="F30" s="14"/>
      <c r="G30" s="94"/>
      <c r="H30" s="94"/>
      <c r="I30" s="94"/>
      <c r="J30" s="94"/>
      <c r="K30" s="94"/>
      <c r="L30" s="94"/>
      <c r="M30" s="94"/>
      <c r="N30" s="123"/>
      <c r="O30" s="14"/>
      <c r="P30" s="14"/>
      <c r="Q30" s="14"/>
      <c r="R30" s="14"/>
      <c r="S30" s="14"/>
      <c r="T30" s="14"/>
      <c r="U30" s="14"/>
    </row>
    <row r="31" spans="1:21">
      <c r="A31" s="14"/>
      <c r="B31" s="14"/>
      <c r="C31" s="14"/>
      <c r="D31" s="14"/>
      <c r="E31" s="14"/>
      <c r="F31" s="14"/>
      <c r="G31" s="558" t="s">
        <v>250</v>
      </c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>
      <c r="A32" s="14"/>
      <c r="B32" s="14"/>
      <c r="C32" s="14"/>
      <c r="D32" s="14"/>
      <c r="E32" s="14"/>
      <c r="F32" s="14"/>
      <c r="G32" s="558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</sheetData>
  <mergeCells count="20">
    <mergeCell ref="M15:M16"/>
    <mergeCell ref="G2:M5"/>
    <mergeCell ref="D2:F3"/>
    <mergeCell ref="J11:J12"/>
    <mergeCell ref="G15:G16"/>
    <mergeCell ref="I15:I16"/>
    <mergeCell ref="K15:K16"/>
    <mergeCell ref="G19:G20"/>
    <mergeCell ref="I19:I20"/>
    <mergeCell ref="K19:K20"/>
    <mergeCell ref="M19:M20"/>
    <mergeCell ref="G23:G24"/>
    <mergeCell ref="I23:I24"/>
    <mergeCell ref="K23:K24"/>
    <mergeCell ref="M23:M24"/>
    <mergeCell ref="G31:G32"/>
    <mergeCell ref="G27:G28"/>
    <mergeCell ref="I27:I28"/>
    <mergeCell ref="K27:K28"/>
    <mergeCell ref="M27:M28"/>
  </mergeCells>
  <hyperlinks>
    <hyperlink ref="J11:J12" location="'jv vtes'!A1" display="JV 16"/>
    <hyperlink ref="G15:G16" location="'150 vtes'!A1" display="CB"/>
    <hyperlink ref="I15:I16" location="'430 vtes'!A1" display="CBI"/>
    <hyperlink ref="K15:K16" location="'89 vtes'!A1" display="ROSNY 2"/>
    <hyperlink ref="M15:M16" location="'430 vtes'!A1" display="GOLF"/>
    <hyperlink ref="G19:G20" location="'200 vtes'!A1" display="CLG"/>
    <hyperlink ref="I19:I20" location="'292 vtes'!A1" display="CDY"/>
    <hyperlink ref="K19:K20" location="'512 vtes'!A1" display="CCSB"/>
    <hyperlink ref="M19:M20" location="'581 vtes'!A1" display="CSM"/>
    <hyperlink ref="G23:G24" location="'604 vtes'!A1" display="CCCL"/>
    <hyperlink ref="I23:I24" location="'624 vtes'!A1" display="CVTF"/>
    <hyperlink ref="K23:K24" location="'520 vtes'!A1" display="ESEDA"/>
    <hyperlink ref="M23:M24" location="'65 vtes'!A1" display="GB"/>
    <hyperlink ref="G27:G28" location="'83 vtes'!A1" display="CERCY"/>
    <hyperlink ref="I27:I28" location="'1085 vtes'!A1" display="CVP"/>
    <hyperlink ref="K27:K28" location="'1066 vtes'!A1" display="CAB"/>
    <hyperlink ref="M27:M28" location="'1280 vtes'!A1" display="CGA"/>
    <hyperlink ref="G2:M5" location="'données vtes'!A1" display="INDICATEURS Ventes"/>
    <hyperlink ref="J6" location="INDICATEURS!A1" display="sommaire"/>
    <hyperlink ref="G31:G32" location="'1400 vtes'!A1" display="CAR"/>
  </hyperlinks>
  <printOptions horizontalCentered="1"/>
  <pageMargins left="0" right="0" top="0" bottom="0" header="0.31496062992125984" footer="0.31496062992125984"/>
  <pageSetup paperSize="9" scale="6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>
    <tabColor rgb="FFC00000"/>
    <pageSetUpPr fitToPage="1"/>
  </sheetPr>
  <dimension ref="A1:U40"/>
  <sheetViews>
    <sheetView showGridLines="0" workbookViewId="0"/>
  </sheetViews>
  <sheetFormatPr baseColWidth="10" defaultRowHeight="14.25"/>
  <sheetData>
    <row r="1" spans="1:2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>
      <c r="A2" s="14"/>
      <c r="B2" s="14"/>
      <c r="C2" s="14"/>
      <c r="D2" s="555"/>
      <c r="E2" s="555"/>
      <c r="F2" s="555"/>
      <c r="G2" s="557" t="s">
        <v>112</v>
      </c>
      <c r="H2" s="557"/>
      <c r="I2" s="557"/>
      <c r="J2" s="557"/>
      <c r="K2" s="557"/>
      <c r="L2" s="557"/>
      <c r="M2" s="557"/>
      <c r="N2" s="14"/>
      <c r="O2" s="14"/>
      <c r="P2" s="14"/>
      <c r="Q2" s="14"/>
      <c r="R2" s="14"/>
      <c r="S2" s="14"/>
      <c r="T2" s="14"/>
      <c r="U2" s="14"/>
    </row>
    <row r="3" spans="1:21">
      <c r="A3" s="14"/>
      <c r="B3" s="14"/>
      <c r="C3" s="14"/>
      <c r="D3" s="555"/>
      <c r="E3" s="555"/>
      <c r="F3" s="555"/>
      <c r="G3" s="557"/>
      <c r="H3" s="557"/>
      <c r="I3" s="557"/>
      <c r="J3" s="557"/>
      <c r="K3" s="557"/>
      <c r="L3" s="557"/>
      <c r="M3" s="557"/>
      <c r="N3" s="14"/>
      <c r="O3" s="14"/>
      <c r="P3" s="14"/>
      <c r="Q3" s="14"/>
      <c r="R3" s="14"/>
      <c r="S3" s="14"/>
      <c r="T3" s="14"/>
      <c r="U3" s="14"/>
    </row>
    <row r="4" spans="1:21" ht="15">
      <c r="A4" s="14"/>
      <c r="B4" s="14"/>
      <c r="C4" s="93"/>
      <c r="D4" s="93"/>
      <c r="E4" s="14"/>
      <c r="F4" s="14"/>
      <c r="G4" s="557"/>
      <c r="H4" s="557"/>
      <c r="I4" s="557"/>
      <c r="J4" s="557"/>
      <c r="K4" s="557"/>
      <c r="L4" s="557"/>
      <c r="M4" s="557"/>
      <c r="N4" s="14"/>
      <c r="O4" s="14"/>
      <c r="P4" s="14"/>
      <c r="Q4" s="14"/>
      <c r="R4" s="14"/>
      <c r="S4" s="14"/>
      <c r="T4" s="14"/>
      <c r="U4" s="14"/>
    </row>
    <row r="5" spans="1:21" ht="15">
      <c r="A5" s="14"/>
      <c r="B5" s="14"/>
      <c r="C5" s="93"/>
      <c r="D5" s="93"/>
      <c r="E5" s="14"/>
      <c r="F5" s="14"/>
      <c r="G5" s="557"/>
      <c r="H5" s="557"/>
      <c r="I5" s="557"/>
      <c r="J5" s="557"/>
      <c r="K5" s="557"/>
      <c r="L5" s="557"/>
      <c r="M5" s="557"/>
      <c r="N5" s="14"/>
      <c r="O5" s="14"/>
      <c r="P5" s="14"/>
      <c r="Q5" s="14"/>
      <c r="R5" s="14"/>
      <c r="S5" s="14"/>
      <c r="T5" s="14"/>
      <c r="U5" s="14"/>
    </row>
    <row r="6" spans="1:21">
      <c r="A6" s="14"/>
      <c r="B6" s="14"/>
      <c r="C6" s="14"/>
      <c r="D6" s="14"/>
      <c r="E6" s="14"/>
      <c r="F6" s="14"/>
      <c r="G6" s="14"/>
      <c r="H6" s="14"/>
      <c r="I6" s="14"/>
      <c r="J6" s="125" t="s">
        <v>33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 ht="15">
      <c r="A12" s="14"/>
      <c r="B12" s="14"/>
      <c r="C12" s="14"/>
      <c r="D12" s="14"/>
      <c r="E12" s="14"/>
      <c r="F12" s="14"/>
      <c r="G12" s="94"/>
      <c r="H12" s="94"/>
      <c r="I12" s="94"/>
      <c r="J12" s="556" t="s">
        <v>259</v>
      </c>
      <c r="K12" s="94"/>
      <c r="L12" s="94"/>
      <c r="M12" s="94"/>
      <c r="N12" s="14"/>
      <c r="O12" s="14"/>
      <c r="P12" s="14"/>
      <c r="Q12" s="14"/>
      <c r="R12" s="14"/>
      <c r="S12" s="14"/>
      <c r="T12" s="14"/>
      <c r="U12" s="14"/>
    </row>
    <row r="13" spans="1:21" ht="15">
      <c r="A13" s="14"/>
      <c r="B13" s="14"/>
      <c r="C13" s="14"/>
      <c r="D13" s="14"/>
      <c r="E13" s="14"/>
      <c r="F13" s="14"/>
      <c r="G13" s="94"/>
      <c r="H13" s="94"/>
      <c r="I13" s="94"/>
      <c r="J13" s="556"/>
      <c r="K13" s="94"/>
      <c r="L13" s="94"/>
      <c r="M13" s="94"/>
      <c r="N13" s="14"/>
      <c r="O13" s="14"/>
      <c r="P13" s="14"/>
      <c r="Q13" s="14"/>
      <c r="R13" s="14"/>
      <c r="S13" s="14"/>
      <c r="T13" s="14"/>
      <c r="U13" s="14"/>
    </row>
    <row r="14" spans="1:21" ht="15">
      <c r="A14" s="14"/>
      <c r="B14" s="14"/>
      <c r="C14" s="14"/>
      <c r="D14" s="14"/>
      <c r="E14" s="14"/>
      <c r="F14" s="14"/>
      <c r="G14" s="94"/>
      <c r="H14" s="94"/>
      <c r="I14" s="94"/>
      <c r="J14" s="94"/>
      <c r="K14" s="94"/>
      <c r="L14" s="94"/>
      <c r="M14" s="94"/>
      <c r="N14" s="14"/>
      <c r="O14" s="14"/>
      <c r="P14" s="14"/>
      <c r="Q14" s="14"/>
      <c r="R14" s="14"/>
      <c r="S14" s="14"/>
      <c r="T14" s="14"/>
      <c r="U14" s="14"/>
    </row>
    <row r="15" spans="1:21" ht="15">
      <c r="A15" s="14"/>
      <c r="B15" s="14"/>
      <c r="C15" s="14"/>
      <c r="D15" s="14"/>
      <c r="E15" s="14"/>
      <c r="F15" s="14"/>
      <c r="G15" s="94"/>
      <c r="H15" s="94"/>
      <c r="I15" s="94"/>
      <c r="J15" s="94"/>
      <c r="K15" s="94"/>
      <c r="L15" s="94"/>
      <c r="M15" s="94"/>
      <c r="N15" s="14"/>
      <c r="O15" s="14"/>
      <c r="P15" s="14"/>
      <c r="Q15" s="14"/>
      <c r="R15" s="14"/>
      <c r="S15" s="14"/>
      <c r="T15" s="14"/>
      <c r="U15" s="14"/>
    </row>
    <row r="16" spans="1:21" ht="15">
      <c r="A16" s="14"/>
      <c r="B16" s="14"/>
      <c r="C16" s="14"/>
      <c r="D16" s="14"/>
      <c r="E16" s="14"/>
      <c r="F16" s="14"/>
      <c r="G16" s="556" t="s">
        <v>0</v>
      </c>
      <c r="H16" s="94"/>
      <c r="I16" s="556" t="s">
        <v>1</v>
      </c>
      <c r="J16" s="94"/>
      <c r="K16" s="556" t="s">
        <v>17</v>
      </c>
      <c r="L16" s="94"/>
      <c r="M16" s="556" t="s">
        <v>3</v>
      </c>
      <c r="N16" s="14"/>
      <c r="O16" s="14"/>
      <c r="P16" s="14"/>
      <c r="Q16" s="14"/>
      <c r="R16" s="14"/>
      <c r="S16" s="14"/>
      <c r="T16" s="14"/>
      <c r="U16" s="14"/>
    </row>
    <row r="17" spans="1:21" ht="15">
      <c r="A17" s="14"/>
      <c r="B17" s="14"/>
      <c r="C17" s="14"/>
      <c r="D17" s="14"/>
      <c r="E17" s="14"/>
      <c r="F17" s="14"/>
      <c r="G17" s="556"/>
      <c r="H17" s="94"/>
      <c r="I17" s="556"/>
      <c r="J17" s="94"/>
      <c r="K17" s="556"/>
      <c r="L17" s="94"/>
      <c r="M17" s="556"/>
      <c r="N17" s="14"/>
      <c r="O17" s="14"/>
      <c r="P17" s="14"/>
      <c r="Q17" s="14"/>
      <c r="R17" s="14"/>
      <c r="S17" s="14"/>
      <c r="T17" s="14"/>
      <c r="U17" s="14"/>
    </row>
    <row r="18" spans="1:21" ht="15">
      <c r="A18" s="14"/>
      <c r="B18" s="14"/>
      <c r="C18" s="14"/>
      <c r="D18" s="14"/>
      <c r="E18" s="14"/>
      <c r="F18" s="14"/>
      <c r="G18" s="94"/>
      <c r="H18" s="94"/>
      <c r="I18" s="94"/>
      <c r="J18" s="94"/>
      <c r="K18" s="94"/>
      <c r="L18" s="94"/>
      <c r="M18" s="94"/>
      <c r="N18" s="14"/>
      <c r="O18" s="14"/>
      <c r="P18" s="14"/>
      <c r="Q18" s="14"/>
      <c r="R18" s="14"/>
      <c r="S18" s="14"/>
      <c r="T18" s="14"/>
      <c r="U18" s="14"/>
    </row>
    <row r="19" spans="1:21" ht="15">
      <c r="A19" s="14"/>
      <c r="B19" s="14"/>
      <c r="C19" s="14"/>
      <c r="D19" s="14"/>
      <c r="E19" s="14"/>
      <c r="F19" s="14"/>
      <c r="G19" s="94"/>
      <c r="H19" s="94"/>
      <c r="I19" s="94"/>
      <c r="J19" s="94"/>
      <c r="K19" s="94"/>
      <c r="L19" s="94"/>
      <c r="M19" s="94"/>
      <c r="N19" s="14"/>
      <c r="O19" s="14"/>
      <c r="P19" s="14"/>
      <c r="Q19" s="14"/>
      <c r="R19" s="14"/>
      <c r="S19" s="14"/>
      <c r="T19" s="14"/>
      <c r="U19" s="14"/>
    </row>
    <row r="20" spans="1:21" ht="15">
      <c r="A20" s="14"/>
      <c r="B20" s="14"/>
      <c r="C20" s="14"/>
      <c r="D20" s="14"/>
      <c r="E20" s="14"/>
      <c r="F20" s="14"/>
      <c r="G20" s="556" t="s">
        <v>5</v>
      </c>
      <c r="H20" s="94"/>
      <c r="I20" s="556" t="s">
        <v>6</v>
      </c>
      <c r="J20" s="94"/>
      <c r="K20" s="556" t="s">
        <v>7</v>
      </c>
      <c r="L20" s="94"/>
      <c r="M20" s="556" t="s">
        <v>8</v>
      </c>
      <c r="N20" s="14"/>
      <c r="O20" s="14"/>
      <c r="P20" s="14"/>
      <c r="Q20" s="14"/>
      <c r="R20" s="14"/>
      <c r="S20" s="14"/>
      <c r="T20" s="14"/>
      <c r="U20" s="14"/>
    </row>
    <row r="21" spans="1:21" ht="15">
      <c r="A21" s="14"/>
      <c r="B21" s="14"/>
      <c r="C21" s="14"/>
      <c r="D21" s="14"/>
      <c r="E21" s="14"/>
      <c r="F21" s="14"/>
      <c r="G21" s="556"/>
      <c r="H21" s="94"/>
      <c r="I21" s="556"/>
      <c r="J21" s="94"/>
      <c r="K21" s="556"/>
      <c r="L21" s="94"/>
      <c r="M21" s="556"/>
      <c r="N21" s="14"/>
      <c r="O21" s="14"/>
      <c r="P21" s="14"/>
      <c r="Q21" s="14"/>
      <c r="R21" s="14"/>
      <c r="S21" s="14"/>
      <c r="T21" s="14"/>
      <c r="U21" s="14"/>
    </row>
    <row r="22" spans="1:21" ht="15">
      <c r="A22" s="14"/>
      <c r="B22" s="14"/>
      <c r="C22" s="14"/>
      <c r="D22" s="14"/>
      <c r="E22" s="14"/>
      <c r="F22" s="14"/>
      <c r="G22" s="94"/>
      <c r="H22" s="94"/>
      <c r="I22" s="94"/>
      <c r="J22" s="94"/>
      <c r="K22" s="94"/>
      <c r="L22" s="94"/>
      <c r="M22" s="94"/>
      <c r="N22" s="14"/>
      <c r="O22" s="14"/>
      <c r="P22" s="14"/>
      <c r="Q22" s="14"/>
      <c r="R22" s="14"/>
      <c r="S22" s="14"/>
      <c r="T22" s="14"/>
      <c r="U22" s="14"/>
    </row>
    <row r="23" spans="1:21" ht="15">
      <c r="A23" s="14"/>
      <c r="B23" s="14"/>
      <c r="C23" s="14"/>
      <c r="D23" s="14"/>
      <c r="E23" s="14"/>
      <c r="F23" s="14"/>
      <c r="G23" s="94"/>
      <c r="H23" s="94"/>
      <c r="I23" s="94"/>
      <c r="J23" s="94"/>
      <c r="K23" s="94"/>
      <c r="L23" s="94"/>
      <c r="M23" s="94"/>
      <c r="N23" s="14"/>
      <c r="O23" s="14"/>
      <c r="P23" s="14"/>
      <c r="Q23" s="14"/>
      <c r="R23" s="14"/>
      <c r="S23" s="14"/>
      <c r="T23" s="14"/>
      <c r="U23" s="14"/>
    </row>
    <row r="24" spans="1:21" ht="15">
      <c r="A24" s="14"/>
      <c r="B24" s="14"/>
      <c r="C24" s="14"/>
      <c r="D24" s="14"/>
      <c r="E24" s="14"/>
      <c r="F24" s="14"/>
      <c r="G24" s="556" t="s">
        <v>9</v>
      </c>
      <c r="H24" s="94"/>
      <c r="I24" s="556" t="s">
        <v>10</v>
      </c>
      <c r="J24" s="94"/>
      <c r="K24" s="556" t="s">
        <v>11</v>
      </c>
      <c r="L24" s="94"/>
      <c r="M24" s="556" t="s">
        <v>12</v>
      </c>
      <c r="N24" s="14"/>
      <c r="O24" s="14"/>
      <c r="P24" s="14"/>
      <c r="Q24" s="14"/>
      <c r="R24" s="14"/>
      <c r="S24" s="14"/>
      <c r="T24" s="14"/>
      <c r="U24" s="14"/>
    </row>
    <row r="25" spans="1:21" ht="15">
      <c r="A25" s="14"/>
      <c r="B25" s="14"/>
      <c r="C25" s="14"/>
      <c r="D25" s="14"/>
      <c r="E25" s="14"/>
      <c r="F25" s="14"/>
      <c r="G25" s="556"/>
      <c r="H25" s="94"/>
      <c r="I25" s="556"/>
      <c r="J25" s="94"/>
      <c r="K25" s="556"/>
      <c r="L25" s="94"/>
      <c r="M25" s="556"/>
      <c r="N25" s="14"/>
      <c r="O25" s="14"/>
      <c r="P25" s="14"/>
      <c r="Q25" s="14"/>
      <c r="R25" s="14"/>
      <c r="S25" s="14"/>
      <c r="T25" s="14"/>
      <c r="U25" s="14"/>
    </row>
    <row r="26" spans="1:21" ht="15">
      <c r="A26" s="14"/>
      <c r="B26" s="14"/>
      <c r="C26" s="14"/>
      <c r="D26" s="14"/>
      <c r="E26" s="14"/>
      <c r="F26" s="14"/>
      <c r="G26" s="94"/>
      <c r="H26" s="94"/>
      <c r="I26" s="94"/>
      <c r="J26" s="94"/>
      <c r="K26" s="94"/>
      <c r="L26" s="94"/>
      <c r="M26" s="94"/>
      <c r="N26" s="14"/>
      <c r="O26" s="14"/>
      <c r="P26" s="14"/>
      <c r="Q26" s="14"/>
      <c r="R26" s="14"/>
      <c r="S26" s="14"/>
      <c r="T26" s="14"/>
      <c r="U26" s="14"/>
    </row>
    <row r="27" spans="1:21" ht="15">
      <c r="A27" s="14"/>
      <c r="B27" s="14"/>
      <c r="C27" s="14"/>
      <c r="D27" s="14"/>
      <c r="E27" s="14"/>
      <c r="F27" s="14"/>
      <c r="G27" s="94"/>
      <c r="H27" s="94"/>
      <c r="I27" s="94"/>
      <c r="J27" s="94"/>
      <c r="K27" s="94"/>
      <c r="L27" s="94"/>
      <c r="M27" s="94"/>
      <c r="N27" s="14"/>
      <c r="O27" s="14"/>
      <c r="P27" s="14"/>
      <c r="Q27" s="14"/>
      <c r="R27" s="14"/>
      <c r="S27" s="14"/>
      <c r="T27" s="14"/>
      <c r="U27" s="14"/>
    </row>
    <row r="28" spans="1:21" ht="15">
      <c r="A28" s="14"/>
      <c r="B28" s="14"/>
      <c r="C28" s="14"/>
      <c r="D28" s="14"/>
      <c r="E28" s="14"/>
      <c r="F28" s="14"/>
      <c r="G28" s="556" t="s">
        <v>13</v>
      </c>
      <c r="H28" s="94"/>
      <c r="I28" s="556" t="s">
        <v>14</v>
      </c>
      <c r="J28" s="94"/>
      <c r="K28" s="556" t="s">
        <v>15</v>
      </c>
      <c r="L28" s="94"/>
      <c r="M28" s="556" t="s">
        <v>16</v>
      </c>
      <c r="N28" s="14"/>
      <c r="O28" s="14"/>
      <c r="P28" s="14"/>
      <c r="Q28" s="14"/>
      <c r="R28" s="14"/>
      <c r="S28" s="14"/>
      <c r="T28" s="14"/>
      <c r="U28" s="14"/>
    </row>
    <row r="29" spans="1:21" ht="15">
      <c r="A29" s="14"/>
      <c r="B29" s="14"/>
      <c r="C29" s="14"/>
      <c r="D29" s="14"/>
      <c r="E29" s="14"/>
      <c r="F29" s="14"/>
      <c r="G29" s="556"/>
      <c r="H29" s="94"/>
      <c r="I29" s="556"/>
      <c r="J29" s="94"/>
      <c r="K29" s="556"/>
      <c r="L29" s="94"/>
      <c r="M29" s="556"/>
      <c r="N29" s="14"/>
      <c r="O29" s="14"/>
      <c r="P29" s="14"/>
      <c r="Q29" s="14"/>
      <c r="R29" s="14"/>
      <c r="S29" s="14"/>
      <c r="T29" s="14"/>
      <c r="U29" s="14"/>
    </row>
    <row r="30" spans="1:2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1:2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 ht="14.25" customHeight="1">
      <c r="A32" s="14"/>
      <c r="B32" s="14"/>
      <c r="C32" s="14"/>
      <c r="D32" s="14"/>
      <c r="E32" s="14"/>
      <c r="F32" s="14"/>
      <c r="G32" s="558" t="s">
        <v>250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 ht="14.25" customHeight="1">
      <c r="A33" s="14"/>
      <c r="B33" s="14"/>
      <c r="C33" s="14"/>
      <c r="D33" s="14"/>
      <c r="E33" s="14"/>
      <c r="F33" s="14"/>
      <c r="G33" s="558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</sheetData>
  <mergeCells count="20">
    <mergeCell ref="G20:G21"/>
    <mergeCell ref="I20:I21"/>
    <mergeCell ref="K20:K21"/>
    <mergeCell ref="M20:M21"/>
    <mergeCell ref="M16:M17"/>
    <mergeCell ref="G2:M5"/>
    <mergeCell ref="D2:F3"/>
    <mergeCell ref="J12:J13"/>
    <mergeCell ref="G16:G17"/>
    <mergeCell ref="I16:I17"/>
    <mergeCell ref="K16:K17"/>
    <mergeCell ref="G24:G25"/>
    <mergeCell ref="I24:I25"/>
    <mergeCell ref="K24:K25"/>
    <mergeCell ref="M24:M25"/>
    <mergeCell ref="G32:G33"/>
    <mergeCell ref="G28:G29"/>
    <mergeCell ref="I28:I29"/>
    <mergeCell ref="K28:K29"/>
    <mergeCell ref="M28:M29"/>
  </mergeCells>
  <hyperlinks>
    <hyperlink ref="J12:J13" location="'JV Prod mix'!A1" display="JV 16"/>
    <hyperlink ref="G16:G17" location="'150 pmix'!A1" display="CB"/>
    <hyperlink ref="I16:I17" location="'427 pmix'!A1" display="CBI"/>
    <hyperlink ref="K16:K17" location="'89 pmix'!A1" display="ROSNY 2"/>
    <hyperlink ref="M16:M17" location="'430 pmix'!A1" display="GOLF"/>
    <hyperlink ref="G20:G21" location="'200 pmix'!A1" display="CLG"/>
    <hyperlink ref="I20:I21" location="'292 pmix'!A1" display="CDY"/>
    <hyperlink ref="K20:K21" location="'512 pmix'!A1" display="CCSB"/>
    <hyperlink ref="M20:M21" location="'581 pmix'!A1" display="CSM"/>
    <hyperlink ref="G24:G25" location="'604 pmix'!A1" display="CCCL"/>
    <hyperlink ref="I24:I25" location="'624 pmix'!A1" display="CVTF"/>
    <hyperlink ref="K24:K25" location="'520 pmix'!A1" display="ESEDA"/>
    <hyperlink ref="M24:M25" location="'65 pmix'!A1" display="GB"/>
    <hyperlink ref="G28:G29" location="'83 pmix'!A1" display="CERCY"/>
    <hyperlink ref="I28:I29" location="'1085 pmix'!A1" display="CVP"/>
    <hyperlink ref="K28:K29" location="'1066 pmix'!A1" display="CAB"/>
    <hyperlink ref="M28:M29" location="'1280 pmix'!A1" display="CGA"/>
    <hyperlink ref="G2:M5" location="'données prod mix'!A1" display="INDICATEURS Produits Mix"/>
    <hyperlink ref="J6" location="INDICATEURS!A1" display="sommaire"/>
    <hyperlink ref="G32:G33" location="'1400 pmix'!A1" display="CAR"/>
  </hyperlinks>
  <printOptions horizontalCentered="1"/>
  <pageMargins left="0" right="0" top="0" bottom="0" header="0.31496062992125984" footer="0.31496062992125984"/>
  <pageSetup paperSize="9" scale="6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6">
    <tabColor rgb="FF7030A0"/>
    <pageSetUpPr fitToPage="1"/>
  </sheetPr>
  <dimension ref="A1:U40"/>
  <sheetViews>
    <sheetView showGridLines="0" workbookViewId="0">
      <selection activeCell="J11" sqref="J11:J12"/>
    </sheetView>
  </sheetViews>
  <sheetFormatPr baseColWidth="10" defaultRowHeight="14.25"/>
  <sheetData>
    <row r="1" spans="1:2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>
      <c r="A2" s="14"/>
      <c r="B2" s="14"/>
      <c r="C2" s="14"/>
      <c r="D2" s="560"/>
      <c r="E2" s="560"/>
      <c r="F2" s="560"/>
      <c r="G2" s="557" t="s">
        <v>115</v>
      </c>
      <c r="H2" s="557"/>
      <c r="I2" s="557"/>
      <c r="J2" s="557"/>
      <c r="K2" s="557"/>
      <c r="L2" s="557"/>
      <c r="M2" s="557"/>
      <c r="N2" s="14"/>
      <c r="O2" s="14"/>
      <c r="P2" s="14"/>
      <c r="Q2" s="14"/>
      <c r="R2" s="14"/>
      <c r="S2" s="14"/>
      <c r="T2" s="14"/>
      <c r="U2" s="14"/>
    </row>
    <row r="3" spans="1:21">
      <c r="A3" s="14"/>
      <c r="B3" s="14"/>
      <c r="C3" s="14"/>
      <c r="D3" s="560"/>
      <c r="E3" s="560"/>
      <c r="F3" s="560"/>
      <c r="G3" s="557"/>
      <c r="H3" s="557"/>
      <c r="I3" s="557"/>
      <c r="J3" s="557"/>
      <c r="K3" s="557"/>
      <c r="L3" s="557"/>
      <c r="M3" s="557"/>
      <c r="N3" s="14"/>
      <c r="O3" s="14"/>
      <c r="P3" s="14"/>
      <c r="Q3" s="14"/>
      <c r="R3" s="14"/>
      <c r="S3" s="14"/>
      <c r="T3" s="14"/>
      <c r="U3" s="14"/>
    </row>
    <row r="4" spans="1:21" ht="15">
      <c r="A4" s="14"/>
      <c r="B4" s="14"/>
      <c r="C4" s="93"/>
      <c r="D4" s="93"/>
      <c r="E4" s="14"/>
      <c r="F4" s="14"/>
      <c r="G4" s="557"/>
      <c r="H4" s="557"/>
      <c r="I4" s="557"/>
      <c r="J4" s="557"/>
      <c r="K4" s="557"/>
      <c r="L4" s="557"/>
      <c r="M4" s="557"/>
      <c r="N4" s="14"/>
      <c r="O4" s="14"/>
      <c r="P4" s="14"/>
      <c r="Q4" s="14"/>
      <c r="R4" s="14"/>
      <c r="S4" s="14"/>
      <c r="T4" s="14"/>
      <c r="U4" s="14"/>
    </row>
    <row r="5" spans="1:21" ht="15">
      <c r="A5" s="14"/>
      <c r="B5" s="14"/>
      <c r="C5" s="93"/>
      <c r="D5" s="93"/>
      <c r="E5" s="14"/>
      <c r="F5" s="14"/>
      <c r="G5" s="557"/>
      <c r="H5" s="557"/>
      <c r="I5" s="557"/>
      <c r="J5" s="557"/>
      <c r="K5" s="557"/>
      <c r="L5" s="557"/>
      <c r="M5" s="557"/>
      <c r="N5" s="14"/>
      <c r="O5" s="14"/>
      <c r="P5" s="14"/>
      <c r="Q5" s="14"/>
      <c r="R5" s="14"/>
      <c r="S5" s="14"/>
      <c r="T5" s="14"/>
      <c r="U5" s="14"/>
    </row>
    <row r="6" spans="1:21">
      <c r="A6" s="14"/>
      <c r="B6" s="14"/>
      <c r="C6" s="14"/>
      <c r="D6" s="14"/>
      <c r="E6" s="14"/>
      <c r="F6" s="14"/>
      <c r="G6" s="14"/>
      <c r="H6" s="14"/>
      <c r="I6" s="14"/>
      <c r="J6" s="125" t="s">
        <v>33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>
      <c r="A11" s="14"/>
      <c r="B11" s="14"/>
      <c r="C11" s="14"/>
      <c r="D11" s="14"/>
      <c r="E11" s="14"/>
      <c r="F11" s="14"/>
      <c r="G11" s="14"/>
      <c r="H11" s="14"/>
      <c r="I11" s="14"/>
      <c r="J11" s="558" t="s">
        <v>259</v>
      </c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>
      <c r="A12" s="14"/>
      <c r="B12" s="14"/>
      <c r="C12" s="14"/>
      <c r="D12" s="14"/>
      <c r="E12" s="14"/>
      <c r="F12" s="14"/>
      <c r="G12" s="14"/>
      <c r="H12" s="14"/>
      <c r="I12" s="14"/>
      <c r="J12" s="558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</row>
    <row r="14" spans="1:21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>
      <c r="A15" s="14"/>
      <c r="B15" s="14"/>
      <c r="C15" s="14"/>
      <c r="D15" s="14"/>
      <c r="E15" s="14"/>
      <c r="F15" s="14"/>
      <c r="G15" s="558" t="s">
        <v>0</v>
      </c>
      <c r="H15" s="14"/>
      <c r="I15" s="558" t="s">
        <v>1</v>
      </c>
      <c r="J15" s="14"/>
      <c r="K15" s="558" t="s">
        <v>17</v>
      </c>
      <c r="L15" s="14"/>
      <c r="M15" s="558" t="s">
        <v>3</v>
      </c>
      <c r="N15" s="14"/>
      <c r="O15" s="14"/>
      <c r="P15" s="14"/>
      <c r="Q15" s="14"/>
      <c r="R15" s="14"/>
      <c r="S15" s="14"/>
      <c r="T15" s="14"/>
      <c r="U15" s="14"/>
    </row>
    <row r="16" spans="1:21">
      <c r="A16" s="14"/>
      <c r="B16" s="14"/>
      <c r="C16" s="14"/>
      <c r="D16" s="14"/>
      <c r="E16" s="14"/>
      <c r="F16" s="14"/>
      <c r="G16" s="558"/>
      <c r="H16" s="14"/>
      <c r="I16" s="558"/>
      <c r="J16" s="14"/>
      <c r="K16" s="558"/>
      <c r="L16" s="14"/>
      <c r="M16" s="558"/>
      <c r="N16" s="14"/>
      <c r="O16" s="14"/>
      <c r="P16" s="14"/>
      <c r="Q16" s="14"/>
      <c r="R16" s="14"/>
      <c r="S16" s="14"/>
      <c r="T16" s="14"/>
      <c r="U16" s="14"/>
    </row>
    <row r="17" spans="1:2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</row>
    <row r="18" spans="1:21">
      <c r="A18" s="14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</row>
    <row r="19" spans="1:21">
      <c r="A19" s="14"/>
      <c r="B19" s="14"/>
      <c r="C19" s="14"/>
      <c r="D19" s="14"/>
      <c r="E19" s="14"/>
      <c r="F19" s="14"/>
      <c r="G19" s="558" t="s">
        <v>5</v>
      </c>
      <c r="H19" s="14"/>
      <c r="I19" s="558" t="s">
        <v>6</v>
      </c>
      <c r="J19" s="14"/>
      <c r="K19" s="558" t="s">
        <v>7</v>
      </c>
      <c r="L19" s="14"/>
      <c r="M19" s="558" t="s">
        <v>8</v>
      </c>
      <c r="N19" s="14"/>
      <c r="O19" s="14"/>
      <c r="P19" s="14"/>
      <c r="Q19" s="14"/>
      <c r="R19" s="14"/>
      <c r="S19" s="14"/>
      <c r="T19" s="14"/>
      <c r="U19" s="14"/>
    </row>
    <row r="20" spans="1:21">
      <c r="A20" s="14"/>
      <c r="B20" s="14"/>
      <c r="C20" s="14"/>
      <c r="D20" s="14"/>
      <c r="E20" s="14"/>
      <c r="F20" s="14"/>
      <c r="G20" s="558"/>
      <c r="H20" s="14"/>
      <c r="I20" s="558"/>
      <c r="J20" s="14"/>
      <c r="K20" s="558"/>
      <c r="L20" s="14"/>
      <c r="M20" s="558"/>
      <c r="N20" s="14"/>
      <c r="O20" s="14"/>
      <c r="P20" s="14"/>
      <c r="Q20" s="14"/>
      <c r="R20" s="14"/>
      <c r="S20" s="14"/>
      <c r="T20" s="14"/>
      <c r="U20" s="14"/>
    </row>
    <row r="21" spans="1:2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1:2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</row>
    <row r="23" spans="1:21">
      <c r="A23" s="14"/>
      <c r="B23" s="14"/>
      <c r="C23" s="14"/>
      <c r="D23" s="14"/>
      <c r="E23" s="14"/>
      <c r="F23" s="14"/>
      <c r="G23" s="558" t="s">
        <v>9</v>
      </c>
      <c r="H23" s="14"/>
      <c r="I23" s="558" t="s">
        <v>10</v>
      </c>
      <c r="J23" s="14"/>
      <c r="K23" s="558" t="s">
        <v>11</v>
      </c>
      <c r="L23" s="14"/>
      <c r="M23" s="558" t="s">
        <v>12</v>
      </c>
      <c r="N23" s="14"/>
      <c r="O23" s="14"/>
      <c r="P23" s="14"/>
      <c r="Q23" s="14"/>
      <c r="R23" s="14"/>
      <c r="S23" s="14"/>
      <c r="T23" s="14"/>
      <c r="U23" s="14"/>
    </row>
    <row r="24" spans="1:21">
      <c r="A24" s="14"/>
      <c r="B24" s="14"/>
      <c r="C24" s="14"/>
      <c r="D24" s="14"/>
      <c r="E24" s="14"/>
      <c r="F24" s="14"/>
      <c r="G24" s="558"/>
      <c r="H24" s="14"/>
      <c r="I24" s="558"/>
      <c r="J24" s="14"/>
      <c r="K24" s="558"/>
      <c r="L24" s="14"/>
      <c r="M24" s="558"/>
      <c r="N24" s="14"/>
      <c r="O24" s="14"/>
      <c r="P24" s="14"/>
      <c r="Q24" s="14"/>
      <c r="R24" s="14"/>
      <c r="S24" s="14"/>
      <c r="T24" s="14"/>
      <c r="U24" s="14"/>
    </row>
    <row r="25" spans="1:2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</row>
    <row r="26" spans="1:21">
      <c r="A26" s="14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</row>
    <row r="27" spans="1:21">
      <c r="A27" s="14"/>
      <c r="B27" s="14"/>
      <c r="C27" s="14"/>
      <c r="D27" s="14"/>
      <c r="E27" s="14"/>
      <c r="F27" s="14"/>
      <c r="G27" s="558" t="s">
        <v>13</v>
      </c>
      <c r="H27" s="14"/>
      <c r="I27" s="558" t="s">
        <v>14</v>
      </c>
      <c r="J27" s="14"/>
      <c r="K27" s="558" t="s">
        <v>15</v>
      </c>
      <c r="L27" s="14"/>
      <c r="M27" s="558" t="s">
        <v>16</v>
      </c>
      <c r="N27" s="14"/>
      <c r="O27" s="14"/>
      <c r="P27" s="14"/>
      <c r="Q27" s="14"/>
      <c r="R27" s="14"/>
      <c r="S27" s="14"/>
      <c r="T27" s="14"/>
      <c r="U27" s="14"/>
    </row>
    <row r="28" spans="1:21">
      <c r="A28" s="14"/>
      <c r="B28" s="14"/>
      <c r="C28" s="14"/>
      <c r="D28" s="14"/>
      <c r="E28" s="14"/>
      <c r="F28" s="14"/>
      <c r="G28" s="558"/>
      <c r="H28" s="14"/>
      <c r="I28" s="558"/>
      <c r="J28" s="14"/>
      <c r="K28" s="558"/>
      <c r="L28" s="14"/>
      <c r="M28" s="558"/>
      <c r="N28" s="14"/>
      <c r="O28" s="14"/>
      <c r="P28" s="14"/>
      <c r="Q28" s="14"/>
      <c r="R28" s="14"/>
      <c r="S28" s="14"/>
      <c r="T28" s="14"/>
      <c r="U28" s="14"/>
    </row>
    <row r="29" spans="1:2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1:21">
      <c r="A30" s="14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1:21">
      <c r="A31" s="14"/>
      <c r="B31" s="14"/>
      <c r="C31" s="14"/>
      <c r="D31" s="14"/>
      <c r="E31" s="14"/>
      <c r="F31" s="14"/>
      <c r="G31" s="558" t="s">
        <v>250</v>
      </c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>
      <c r="A32" s="14"/>
      <c r="B32" s="14"/>
      <c r="C32" s="14"/>
      <c r="D32" s="14"/>
      <c r="E32" s="14"/>
      <c r="F32" s="14"/>
      <c r="G32" s="558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</sheetData>
  <mergeCells count="20">
    <mergeCell ref="G19:G20"/>
    <mergeCell ref="I19:I20"/>
    <mergeCell ref="K19:K20"/>
    <mergeCell ref="M19:M20"/>
    <mergeCell ref="M15:M16"/>
    <mergeCell ref="G2:M5"/>
    <mergeCell ref="D2:F3"/>
    <mergeCell ref="J11:J12"/>
    <mergeCell ref="G15:G16"/>
    <mergeCell ref="I15:I16"/>
    <mergeCell ref="K15:K16"/>
    <mergeCell ref="G23:G24"/>
    <mergeCell ref="I23:I24"/>
    <mergeCell ref="K23:K24"/>
    <mergeCell ref="M23:M24"/>
    <mergeCell ref="G31:G32"/>
    <mergeCell ref="G27:G28"/>
    <mergeCell ref="I27:I28"/>
    <mergeCell ref="K27:K28"/>
    <mergeCell ref="M27:M28"/>
  </mergeCells>
  <hyperlinks>
    <hyperlink ref="G2:M5" location="'Donnée CA jours'!A1" display="Analyses des Ventes"/>
    <hyperlink ref="J6" location="INDICATEURS!A1" display="sommaire"/>
    <hyperlink ref="J11:J12" location="'JV qcr'!A1" display="JV 16"/>
    <hyperlink ref="G15:G16" location="'150qcr'!A1" display="CB"/>
    <hyperlink ref="I15:I16" location="'427qcr'!A1" display="CBI"/>
    <hyperlink ref="K15:K16" location="'89qcr'!A1" display="ROSNY 2"/>
    <hyperlink ref="M15:M16" location="'430hres'!A1" display="GOLF"/>
    <hyperlink ref="G19:G20" location="'200qcr'!A1" display="CLG"/>
    <hyperlink ref="I19:I20" location="'292 vtes'!A1" display="CDY"/>
    <hyperlink ref="K19:K20" location="'512qcr'!A1" display="CCSB"/>
    <hyperlink ref="M19:M20" location="'581qcr'!A1" display="CSM"/>
    <hyperlink ref="G23:G24" location="'604qcr'!A1" display="CCCL"/>
    <hyperlink ref="I23:I24" location="'624qcr'!A1" display="CVTF"/>
    <hyperlink ref="K23:K24" location="'520qcr'!A1" display="ESEDA"/>
    <hyperlink ref="M23:M24" location="'65qcr'!A1" display="GB"/>
    <hyperlink ref="G27:G28" location="'83qcr'!A1" display="CERCY"/>
    <hyperlink ref="I27:I28" location="'1085qcr'!A1" display="CVP"/>
    <hyperlink ref="K27:K28" location="'1066qcr'!A1" display="CAB"/>
    <hyperlink ref="M27:M28" location="'1280qcr'!A1" display="CGA"/>
    <hyperlink ref="G31:G32" location="'1400qcr'!A1" display="CAR"/>
  </hyperlinks>
  <printOptions horizontalCentered="1"/>
  <pageMargins left="0" right="0" top="0" bottom="0" header="0.31496062992125984" footer="0.31496062992125984"/>
  <pageSetup paperSize="9" scale="6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>
    <tabColor theme="0" tint="-0.499984740745262"/>
    <pageSetUpPr fitToPage="1"/>
  </sheetPr>
  <dimension ref="A1:U40"/>
  <sheetViews>
    <sheetView showGridLines="0" workbookViewId="0">
      <selection activeCell="G30" sqref="G30:G31"/>
    </sheetView>
  </sheetViews>
  <sheetFormatPr baseColWidth="10" defaultRowHeight="14.25"/>
  <sheetData>
    <row r="1" spans="1:2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5" customHeight="1">
      <c r="A2" s="14"/>
      <c r="B2" s="14"/>
      <c r="C2" s="14"/>
      <c r="D2" s="14"/>
      <c r="E2" s="14"/>
      <c r="F2" s="14"/>
      <c r="G2" s="557" t="s">
        <v>111</v>
      </c>
      <c r="H2" s="557"/>
      <c r="I2" s="557"/>
      <c r="J2" s="557"/>
      <c r="K2" s="557"/>
      <c r="L2" s="557"/>
      <c r="M2" s="557"/>
      <c r="N2" s="14"/>
      <c r="O2" s="14"/>
      <c r="P2" s="14"/>
      <c r="Q2" s="14"/>
      <c r="R2" s="14"/>
      <c r="S2" s="14"/>
      <c r="T2" s="14"/>
      <c r="U2" s="14"/>
    </row>
    <row r="3" spans="1:21" ht="15" customHeight="1">
      <c r="A3" s="14"/>
      <c r="B3" s="14"/>
      <c r="C3" s="14"/>
      <c r="D3" s="14"/>
      <c r="E3" s="14"/>
      <c r="F3" s="14"/>
      <c r="G3" s="557"/>
      <c r="H3" s="557"/>
      <c r="I3" s="557"/>
      <c r="J3" s="557"/>
      <c r="K3" s="557"/>
      <c r="L3" s="557"/>
      <c r="M3" s="557"/>
      <c r="N3" s="14"/>
      <c r="O3" s="14"/>
      <c r="P3" s="14"/>
      <c r="Q3" s="14"/>
      <c r="R3" s="14"/>
      <c r="S3" s="14"/>
      <c r="T3" s="14"/>
      <c r="U3" s="14"/>
    </row>
    <row r="4" spans="1:21" ht="15" customHeight="1">
      <c r="A4" s="14"/>
      <c r="B4" s="14"/>
      <c r="C4" s="93"/>
      <c r="D4" s="93"/>
      <c r="E4" s="14"/>
      <c r="F4" s="14"/>
      <c r="G4" s="557"/>
      <c r="H4" s="557"/>
      <c r="I4" s="557"/>
      <c r="J4" s="557"/>
      <c r="K4" s="557"/>
      <c r="L4" s="557"/>
      <c r="M4" s="557"/>
      <c r="N4" s="14"/>
      <c r="O4" s="14"/>
      <c r="P4" s="14"/>
      <c r="Q4" s="14"/>
      <c r="R4" s="14"/>
      <c r="S4" s="14"/>
      <c r="T4" s="14"/>
      <c r="U4" s="14"/>
    </row>
    <row r="5" spans="1:21" ht="15" customHeight="1">
      <c r="A5" s="14"/>
      <c r="B5" s="14"/>
      <c r="C5" s="93"/>
      <c r="D5" s="93"/>
      <c r="E5" s="14"/>
      <c r="F5" s="14"/>
      <c r="G5" s="557"/>
      <c r="H5" s="557"/>
      <c r="I5" s="557"/>
      <c r="J5" s="557"/>
      <c r="K5" s="557"/>
      <c r="L5" s="557"/>
      <c r="M5" s="557"/>
      <c r="N5" s="14"/>
      <c r="O5" s="14"/>
      <c r="P5" s="14"/>
      <c r="Q5" s="14"/>
      <c r="R5" s="14"/>
      <c r="S5" s="14"/>
      <c r="T5" s="14"/>
      <c r="U5" s="14"/>
    </row>
    <row r="6" spans="1:21">
      <c r="A6" s="14"/>
      <c r="B6" s="14"/>
      <c r="C6" s="14"/>
      <c r="D6" s="14"/>
      <c r="E6" s="14"/>
      <c r="F6" s="14"/>
      <c r="G6" s="14"/>
      <c r="H6" s="14"/>
      <c r="I6" s="14"/>
      <c r="J6" s="125" t="s">
        <v>33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>
      <c r="A10" s="14"/>
      <c r="B10" s="14"/>
      <c r="C10" s="14"/>
      <c r="D10" s="14"/>
      <c r="E10" s="14"/>
      <c r="F10" s="14"/>
      <c r="G10" s="14"/>
      <c r="H10" s="14"/>
      <c r="I10" s="14"/>
      <c r="J10" s="558" t="s">
        <v>259</v>
      </c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>
      <c r="A11" s="14"/>
      <c r="B11" s="14"/>
      <c r="C11" s="14"/>
      <c r="D11" s="14"/>
      <c r="E11" s="14"/>
      <c r="F11" s="14"/>
      <c r="G11" s="14"/>
      <c r="H11" s="14"/>
      <c r="I11" s="14"/>
      <c r="J11" s="558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</row>
    <row r="14" spans="1:21">
      <c r="A14" s="14"/>
      <c r="B14" s="14"/>
      <c r="C14" s="14"/>
      <c r="D14" s="14"/>
      <c r="E14" s="14"/>
      <c r="F14" s="14"/>
      <c r="G14" s="558" t="s">
        <v>0</v>
      </c>
      <c r="H14" s="14"/>
      <c r="I14" s="558" t="s">
        <v>1</v>
      </c>
      <c r="J14" s="14"/>
      <c r="K14" s="558" t="s">
        <v>17</v>
      </c>
      <c r="L14" s="14"/>
      <c r="M14" s="558" t="s">
        <v>3</v>
      </c>
      <c r="N14" s="14"/>
      <c r="O14" s="14"/>
      <c r="P14" s="14"/>
      <c r="Q14" s="14"/>
      <c r="R14" s="14"/>
      <c r="S14" s="14"/>
      <c r="T14" s="14"/>
      <c r="U14" s="14"/>
    </row>
    <row r="15" spans="1:21">
      <c r="A15" s="14"/>
      <c r="B15" s="14"/>
      <c r="C15" s="14"/>
      <c r="D15" s="14"/>
      <c r="E15" s="14"/>
      <c r="F15" s="14"/>
      <c r="G15" s="558"/>
      <c r="H15" s="14"/>
      <c r="I15" s="558"/>
      <c r="J15" s="14"/>
      <c r="K15" s="558"/>
      <c r="L15" s="14"/>
      <c r="M15" s="558"/>
      <c r="N15" s="14"/>
      <c r="O15" s="14"/>
      <c r="P15" s="14"/>
      <c r="Q15" s="14"/>
      <c r="R15" s="14"/>
      <c r="S15" s="14"/>
      <c r="T15" s="14"/>
      <c r="U15" s="14"/>
    </row>
    <row r="16" spans="1:21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1:2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</row>
    <row r="18" spans="1:21">
      <c r="A18" s="14"/>
      <c r="B18" s="14"/>
      <c r="C18" s="14"/>
      <c r="D18" s="14"/>
      <c r="E18" s="14"/>
      <c r="F18" s="14"/>
      <c r="G18" s="558" t="s">
        <v>5</v>
      </c>
      <c r="H18" s="14"/>
      <c r="I18" s="558" t="s">
        <v>6</v>
      </c>
      <c r="J18" s="14"/>
      <c r="K18" s="558" t="s">
        <v>7</v>
      </c>
      <c r="L18" s="14"/>
      <c r="M18" s="558" t="s">
        <v>8</v>
      </c>
      <c r="N18" s="14"/>
      <c r="O18" s="14"/>
      <c r="P18" s="14"/>
      <c r="Q18" s="14"/>
      <c r="R18" s="14"/>
      <c r="S18" s="14"/>
      <c r="T18" s="14"/>
      <c r="U18" s="14"/>
    </row>
    <row r="19" spans="1:21">
      <c r="A19" s="14"/>
      <c r="B19" s="14"/>
      <c r="C19" s="14"/>
      <c r="D19" s="14"/>
      <c r="E19" s="14"/>
      <c r="F19" s="14"/>
      <c r="G19" s="558"/>
      <c r="H19" s="14"/>
      <c r="I19" s="558"/>
      <c r="J19" s="14"/>
      <c r="K19" s="558"/>
      <c r="L19" s="14"/>
      <c r="M19" s="558"/>
      <c r="N19" s="14"/>
      <c r="O19" s="14"/>
      <c r="P19" s="14"/>
      <c r="Q19" s="14"/>
      <c r="R19" s="14"/>
      <c r="S19" s="14"/>
      <c r="T19" s="14"/>
      <c r="U19" s="14"/>
    </row>
    <row r="20" spans="1:2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1:2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1:21">
      <c r="A22" s="14"/>
      <c r="B22" s="14"/>
      <c r="C22" s="14"/>
      <c r="D22" s="14"/>
      <c r="E22" s="14"/>
      <c r="F22" s="14"/>
      <c r="G22" s="558" t="s">
        <v>9</v>
      </c>
      <c r="H22" s="14"/>
      <c r="I22" s="558" t="s">
        <v>10</v>
      </c>
      <c r="J22" s="14"/>
      <c r="K22" s="558" t="s">
        <v>11</v>
      </c>
      <c r="L22" s="14"/>
      <c r="M22" s="558" t="s">
        <v>12</v>
      </c>
      <c r="N22" s="14"/>
      <c r="O22" s="14"/>
      <c r="P22" s="14"/>
      <c r="Q22" s="14"/>
      <c r="R22" s="14"/>
      <c r="S22" s="14"/>
      <c r="T22" s="14"/>
      <c r="U22" s="14"/>
    </row>
    <row r="23" spans="1:21">
      <c r="A23" s="14"/>
      <c r="B23" s="14"/>
      <c r="C23" s="14"/>
      <c r="D23" s="14"/>
      <c r="E23" s="14"/>
      <c r="F23" s="14"/>
      <c r="G23" s="558"/>
      <c r="H23" s="14"/>
      <c r="I23" s="558"/>
      <c r="J23" s="14"/>
      <c r="K23" s="558"/>
      <c r="L23" s="14"/>
      <c r="M23" s="558"/>
      <c r="N23" s="14"/>
      <c r="O23" s="14"/>
      <c r="P23" s="14"/>
      <c r="Q23" s="14"/>
      <c r="R23" s="14"/>
      <c r="S23" s="14"/>
      <c r="T23" s="14"/>
      <c r="U23" s="14"/>
    </row>
    <row r="24" spans="1:2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</row>
    <row r="25" spans="1:2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</row>
    <row r="26" spans="1:21">
      <c r="A26" s="14"/>
      <c r="B26" s="14"/>
      <c r="C26" s="14"/>
      <c r="D26" s="14"/>
      <c r="E26" s="14"/>
      <c r="F26" s="14"/>
      <c r="G26" s="558" t="s">
        <v>13</v>
      </c>
      <c r="H26" s="14"/>
      <c r="I26" s="558" t="s">
        <v>14</v>
      </c>
      <c r="J26" s="14"/>
      <c r="K26" s="558" t="s">
        <v>15</v>
      </c>
      <c r="L26" s="14"/>
      <c r="M26" s="558" t="s">
        <v>16</v>
      </c>
      <c r="N26" s="14"/>
      <c r="O26" s="14"/>
      <c r="P26" s="14"/>
      <c r="Q26" s="14"/>
      <c r="R26" s="14"/>
      <c r="S26" s="14"/>
      <c r="T26" s="14"/>
      <c r="U26" s="14"/>
    </row>
    <row r="27" spans="1:21">
      <c r="A27" s="14"/>
      <c r="B27" s="14"/>
      <c r="C27" s="14"/>
      <c r="D27" s="14"/>
      <c r="E27" s="14"/>
      <c r="F27" s="14"/>
      <c r="G27" s="558"/>
      <c r="H27" s="14"/>
      <c r="I27" s="558"/>
      <c r="J27" s="14"/>
      <c r="K27" s="558"/>
      <c r="L27" s="14"/>
      <c r="M27" s="558"/>
      <c r="N27" s="14"/>
      <c r="O27" s="14"/>
      <c r="P27" s="14"/>
      <c r="Q27" s="14"/>
      <c r="R27" s="14"/>
      <c r="S27" s="14"/>
      <c r="T27" s="14"/>
      <c r="U27" s="14"/>
    </row>
    <row r="28" spans="1:2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1:2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1:21">
      <c r="A30" s="14"/>
      <c r="B30" s="14"/>
      <c r="C30" s="14"/>
      <c r="D30" s="14"/>
      <c r="E30" s="14"/>
      <c r="F30" s="14"/>
      <c r="G30" s="558" t="s">
        <v>250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1:21">
      <c r="A31" s="14"/>
      <c r="B31" s="14"/>
      <c r="C31" s="14"/>
      <c r="D31" s="14"/>
      <c r="E31" s="14"/>
      <c r="F31" s="14"/>
      <c r="G31" s="558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</sheetData>
  <mergeCells count="19">
    <mergeCell ref="G30:G31"/>
    <mergeCell ref="G26:G27"/>
    <mergeCell ref="I26:I27"/>
    <mergeCell ref="K26:K27"/>
    <mergeCell ref="M26:M27"/>
    <mergeCell ref="I14:I15"/>
    <mergeCell ref="K14:K15"/>
    <mergeCell ref="M14:M15"/>
    <mergeCell ref="I22:I23"/>
    <mergeCell ref="G2:M5"/>
    <mergeCell ref="J10:J11"/>
    <mergeCell ref="G14:G15"/>
    <mergeCell ref="G18:G19"/>
    <mergeCell ref="I18:I19"/>
    <mergeCell ref="K18:K19"/>
    <mergeCell ref="M18:M19"/>
    <mergeCell ref="G22:G23"/>
    <mergeCell ref="K22:K23"/>
    <mergeCell ref="M22:M23"/>
  </mergeCells>
  <hyperlinks>
    <hyperlink ref="G2:M5" location="'Donnée CA jours'!A1" display="Analyses des Ventes"/>
    <hyperlink ref="J6" location="INDICATEURS!A1" display="sommaire"/>
    <hyperlink ref="J10:J11" location="JVcar!A1" display="JV 16"/>
    <hyperlink ref="G14:G15" location="'150car'!A1" display="CB"/>
    <hyperlink ref="I14:I15" location="'427car'!A1" display="CBI"/>
    <hyperlink ref="K14:K15" location="'89car'!A1" display="ROSNY 2"/>
    <hyperlink ref="M14:M15" location="'430car'!A1" display="GOLF"/>
    <hyperlink ref="G18:G19" location="'200car'!A1" display="CLG"/>
    <hyperlink ref="I18:I19" location="'292car'!A1" display="CDY"/>
    <hyperlink ref="K18:K19" location="'512car'!A1" display="CCSB"/>
    <hyperlink ref="M18:M19" location="'581car'!A1" display="CSM"/>
    <hyperlink ref="G22:G23" location="'604car'!A1" display="CCCL"/>
    <hyperlink ref="I22:I23" location="'624car'!A1" display="CVTF"/>
    <hyperlink ref="K22:K23" location="'520car'!A1" display="ESEDA"/>
    <hyperlink ref="M22:M23" location="'65car'!A1" display="GB"/>
    <hyperlink ref="G26:G27" location="'83car'!A1" display="CERCY"/>
    <hyperlink ref="I26:I27" location="'1085car'!A1" display="CVP"/>
    <hyperlink ref="K26:K27" location="'1066car'!A1" display="CAB"/>
    <hyperlink ref="M26:M27" location="'1280car'!A1" display="CGA"/>
    <hyperlink ref="G30:G31" location="'1400car'!A1" display="CAR"/>
  </hyperlinks>
  <printOptions horizontalCentered="1"/>
  <pageMargins left="0" right="0" top="0" bottom="0" header="0.31496062992125984" footer="0.31496062992125984"/>
  <pageSetup paperSize="9" scale="6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U40"/>
  <sheetViews>
    <sheetView showGridLines="0" workbookViewId="0">
      <selection activeCell="K14" sqref="K14:K15"/>
    </sheetView>
  </sheetViews>
  <sheetFormatPr baseColWidth="10" defaultRowHeight="14.25"/>
  <sheetData>
    <row r="1" spans="1:2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5" customHeight="1">
      <c r="A2" s="14"/>
      <c r="B2" s="14"/>
      <c r="C2" s="14"/>
      <c r="D2" s="14"/>
      <c r="E2" s="14"/>
      <c r="F2" s="14"/>
      <c r="G2" s="557" t="s">
        <v>245</v>
      </c>
      <c r="H2" s="557"/>
      <c r="I2" s="557"/>
      <c r="J2" s="557"/>
      <c r="K2" s="557"/>
      <c r="L2" s="557"/>
      <c r="M2" s="557"/>
      <c r="N2" s="14"/>
      <c r="O2" s="14"/>
      <c r="P2" s="14"/>
      <c r="Q2" s="14"/>
      <c r="R2" s="14"/>
      <c r="S2" s="14"/>
      <c r="T2" s="14"/>
      <c r="U2" s="14"/>
    </row>
    <row r="3" spans="1:21" ht="15" customHeight="1">
      <c r="A3" s="14"/>
      <c r="B3" s="14"/>
      <c r="C3" s="14"/>
      <c r="D3" s="14"/>
      <c r="E3" s="14"/>
      <c r="F3" s="14"/>
      <c r="G3" s="557"/>
      <c r="H3" s="557"/>
      <c r="I3" s="557"/>
      <c r="J3" s="557"/>
      <c r="K3" s="557"/>
      <c r="L3" s="557"/>
      <c r="M3" s="557"/>
      <c r="N3" s="14"/>
      <c r="O3" s="14"/>
      <c r="P3" s="14"/>
      <c r="Q3" s="14"/>
      <c r="R3" s="14"/>
      <c r="S3" s="14"/>
      <c r="T3" s="14"/>
      <c r="U3" s="14"/>
    </row>
    <row r="4" spans="1:21" ht="15" customHeight="1">
      <c r="A4" s="14"/>
      <c r="B4" s="14"/>
      <c r="C4" s="223"/>
      <c r="D4" s="223"/>
      <c r="E4" s="14"/>
      <c r="F4" s="14"/>
      <c r="G4" s="557"/>
      <c r="H4" s="557"/>
      <c r="I4" s="557"/>
      <c r="J4" s="557"/>
      <c r="K4" s="557"/>
      <c r="L4" s="557"/>
      <c r="M4" s="557"/>
      <c r="N4" s="14"/>
      <c r="O4" s="14"/>
      <c r="P4" s="14"/>
      <c r="Q4" s="14"/>
      <c r="R4" s="14"/>
      <c r="S4" s="14"/>
      <c r="T4" s="14"/>
      <c r="U4" s="14"/>
    </row>
    <row r="5" spans="1:21" ht="15" customHeight="1">
      <c r="A5" s="14"/>
      <c r="B5" s="14"/>
      <c r="C5" s="223"/>
      <c r="D5" s="223"/>
      <c r="E5" s="14"/>
      <c r="F5" s="14"/>
      <c r="G5" s="557"/>
      <c r="H5" s="557"/>
      <c r="I5" s="557"/>
      <c r="J5" s="557"/>
      <c r="K5" s="557"/>
      <c r="L5" s="557"/>
      <c r="M5" s="557"/>
      <c r="N5" s="14"/>
      <c r="O5" s="14"/>
      <c r="P5" s="14"/>
      <c r="Q5" s="14"/>
      <c r="R5" s="14"/>
      <c r="S5" s="14"/>
      <c r="T5" s="14"/>
      <c r="U5" s="14"/>
    </row>
    <row r="6" spans="1:21">
      <c r="A6" s="14"/>
      <c r="B6" s="14"/>
      <c r="C6" s="14"/>
      <c r="D6" s="14"/>
      <c r="E6" s="14"/>
      <c r="F6" s="14"/>
      <c r="G6" s="14"/>
      <c r="H6" s="14"/>
      <c r="I6" s="14"/>
      <c r="J6" s="125" t="s">
        <v>33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>
      <c r="A8" s="14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>
      <c r="A10" s="14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</row>
    <row r="11" spans="1:21">
      <c r="A11" s="14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</row>
    <row r="12" spans="1:21">
      <c r="A12" s="14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</row>
    <row r="13" spans="1:21">
      <c r="A13" s="14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</row>
    <row r="14" spans="1:21">
      <c r="A14" s="14"/>
      <c r="B14" s="14"/>
      <c r="C14" s="14"/>
      <c r="D14" s="14"/>
      <c r="E14" s="14"/>
      <c r="F14" s="14"/>
      <c r="G14" s="558" t="s">
        <v>0</v>
      </c>
      <c r="H14" s="14"/>
      <c r="I14" s="558" t="s">
        <v>1</v>
      </c>
      <c r="J14" s="14"/>
      <c r="K14" s="558" t="s">
        <v>17</v>
      </c>
      <c r="L14" s="14"/>
      <c r="M14" s="558" t="s">
        <v>3</v>
      </c>
      <c r="N14" s="14"/>
      <c r="O14" s="14"/>
      <c r="P14" s="14"/>
      <c r="Q14" s="14"/>
      <c r="R14" s="14"/>
      <c r="S14" s="14"/>
      <c r="T14" s="14"/>
      <c r="U14" s="14"/>
    </row>
    <row r="15" spans="1:21">
      <c r="A15" s="14"/>
      <c r="B15" s="14"/>
      <c r="C15" s="14"/>
      <c r="D15" s="14"/>
      <c r="E15" s="14"/>
      <c r="F15" s="14"/>
      <c r="G15" s="558"/>
      <c r="H15" s="14"/>
      <c r="I15" s="558"/>
      <c r="J15" s="14"/>
      <c r="K15" s="558"/>
      <c r="L15" s="14"/>
      <c r="M15" s="558"/>
      <c r="N15" s="14"/>
      <c r="O15" s="14"/>
      <c r="P15" s="14"/>
      <c r="Q15" s="14"/>
      <c r="R15" s="14"/>
      <c r="S15" s="14"/>
      <c r="T15" s="14"/>
      <c r="U15" s="14"/>
    </row>
    <row r="16" spans="1:21">
      <c r="A16" s="14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</row>
    <row r="17" spans="1:21">
      <c r="A17" s="14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</row>
    <row r="18" spans="1:21">
      <c r="A18" s="14"/>
      <c r="B18" s="14"/>
      <c r="C18" s="14"/>
      <c r="D18" s="14"/>
      <c r="E18" s="14"/>
      <c r="F18" s="14"/>
      <c r="G18" s="558" t="s">
        <v>5</v>
      </c>
      <c r="H18" s="14"/>
      <c r="I18" s="558" t="s">
        <v>6</v>
      </c>
      <c r="J18" s="14"/>
      <c r="K18" s="558" t="s">
        <v>7</v>
      </c>
      <c r="L18" s="14"/>
      <c r="M18" s="558" t="s">
        <v>8</v>
      </c>
      <c r="N18" s="14"/>
      <c r="O18" s="14"/>
      <c r="P18" s="14"/>
      <c r="Q18" s="14"/>
      <c r="R18" s="14"/>
      <c r="S18" s="14"/>
      <c r="T18" s="14"/>
      <c r="U18" s="14"/>
    </row>
    <row r="19" spans="1:21">
      <c r="A19" s="14"/>
      <c r="B19" s="14"/>
      <c r="C19" s="14"/>
      <c r="D19" s="14"/>
      <c r="E19" s="14"/>
      <c r="F19" s="14"/>
      <c r="G19" s="558"/>
      <c r="H19" s="14"/>
      <c r="I19" s="558"/>
      <c r="J19" s="14"/>
      <c r="K19" s="558"/>
      <c r="L19" s="14"/>
      <c r="M19" s="558"/>
      <c r="N19" s="14"/>
      <c r="O19" s="14"/>
      <c r="P19" s="14"/>
      <c r="Q19" s="14"/>
      <c r="R19" s="14"/>
      <c r="S19" s="14"/>
      <c r="T19" s="14"/>
      <c r="U19" s="14"/>
    </row>
    <row r="20" spans="1:2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1:21">
      <c r="A21" s="14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</row>
    <row r="22" spans="1:21">
      <c r="A22" s="14"/>
      <c r="B22" s="14"/>
      <c r="C22" s="14"/>
      <c r="D22" s="14"/>
      <c r="E22" s="14"/>
      <c r="F22" s="14"/>
      <c r="G22" s="558" t="s">
        <v>9</v>
      </c>
      <c r="H22" s="14"/>
      <c r="I22" s="558" t="s">
        <v>10</v>
      </c>
      <c r="J22" s="14"/>
      <c r="K22" s="558" t="s">
        <v>11</v>
      </c>
      <c r="L22" s="14"/>
      <c r="M22" s="558" t="s">
        <v>12</v>
      </c>
      <c r="N22" s="14"/>
      <c r="O22" s="14"/>
      <c r="P22" s="14"/>
      <c r="Q22" s="14"/>
      <c r="R22" s="14"/>
      <c r="S22" s="14"/>
      <c r="T22" s="14"/>
      <c r="U22" s="14"/>
    </row>
    <row r="23" spans="1:21">
      <c r="A23" s="14"/>
      <c r="B23" s="14"/>
      <c r="C23" s="14"/>
      <c r="D23" s="14"/>
      <c r="E23" s="14"/>
      <c r="F23" s="14"/>
      <c r="G23" s="558"/>
      <c r="H23" s="14"/>
      <c r="I23" s="558"/>
      <c r="J23" s="14"/>
      <c r="K23" s="558"/>
      <c r="L23" s="14"/>
      <c r="M23" s="558"/>
      <c r="N23" s="14"/>
      <c r="O23" s="14"/>
      <c r="P23" s="14"/>
      <c r="Q23" s="14"/>
      <c r="R23" s="14"/>
      <c r="S23" s="14"/>
      <c r="T23" s="14"/>
      <c r="U23" s="14"/>
    </row>
    <row r="24" spans="1:2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</row>
    <row r="25" spans="1:21">
      <c r="A25" s="14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</row>
    <row r="26" spans="1:21">
      <c r="A26" s="14"/>
      <c r="B26" s="14"/>
      <c r="C26" s="14"/>
      <c r="D26" s="14"/>
      <c r="E26" s="14"/>
      <c r="F26" s="14"/>
      <c r="G26" s="558" t="s">
        <v>13</v>
      </c>
      <c r="H26" s="14"/>
      <c r="I26" s="558" t="s">
        <v>14</v>
      </c>
      <c r="J26" s="14"/>
      <c r="K26" s="558" t="s">
        <v>15</v>
      </c>
      <c r="L26" s="14"/>
      <c r="M26" s="558" t="s">
        <v>16</v>
      </c>
      <c r="N26" s="14"/>
      <c r="O26" s="14"/>
      <c r="P26" s="14"/>
      <c r="Q26" s="14"/>
      <c r="R26" s="14"/>
      <c r="S26" s="14"/>
      <c r="T26" s="14"/>
      <c r="U26" s="14"/>
    </row>
    <row r="27" spans="1:21">
      <c r="A27" s="14"/>
      <c r="B27" s="14"/>
      <c r="C27" s="14"/>
      <c r="D27" s="14"/>
      <c r="E27" s="14"/>
      <c r="F27" s="14"/>
      <c r="G27" s="558"/>
      <c r="H27" s="14"/>
      <c r="I27" s="558"/>
      <c r="J27" s="14"/>
      <c r="K27" s="558"/>
      <c r="L27" s="14"/>
      <c r="M27" s="558"/>
      <c r="N27" s="14"/>
      <c r="O27" s="14"/>
      <c r="P27" s="14"/>
      <c r="Q27" s="14"/>
      <c r="R27" s="14"/>
      <c r="S27" s="14"/>
      <c r="T27" s="14"/>
      <c r="U27" s="14"/>
    </row>
    <row r="28" spans="1:2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1:21">
      <c r="A29" s="14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</row>
    <row r="30" spans="1:21">
      <c r="A30" s="14"/>
      <c r="B30" s="14"/>
      <c r="C30" s="14"/>
      <c r="D30" s="14"/>
      <c r="E30" s="14"/>
      <c r="F30" s="14"/>
      <c r="G30" s="558" t="s">
        <v>250</v>
      </c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</row>
    <row r="31" spans="1:21">
      <c r="A31" s="14"/>
      <c r="B31" s="14"/>
      <c r="C31" s="14"/>
      <c r="D31" s="14"/>
      <c r="E31" s="14"/>
      <c r="F31" s="14"/>
      <c r="G31" s="558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>
      <c r="A33" s="14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</row>
    <row r="34" spans="1:2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</row>
    <row r="35" spans="1:2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>
      <c r="A37" s="14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>
      <c r="A38" s="14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</sheetData>
  <mergeCells count="18">
    <mergeCell ref="G30:G31"/>
    <mergeCell ref="G26:G27"/>
    <mergeCell ref="I26:I27"/>
    <mergeCell ref="K26:K27"/>
    <mergeCell ref="M26:M27"/>
    <mergeCell ref="G18:G19"/>
    <mergeCell ref="I18:I19"/>
    <mergeCell ref="K18:K19"/>
    <mergeCell ref="M18:M19"/>
    <mergeCell ref="G22:G23"/>
    <mergeCell ref="I22:I23"/>
    <mergeCell ref="K22:K23"/>
    <mergeCell ref="M22:M23"/>
    <mergeCell ref="G2:M5"/>
    <mergeCell ref="G14:G15"/>
    <mergeCell ref="I14:I15"/>
    <mergeCell ref="K14:K15"/>
    <mergeCell ref="M14:M15"/>
  </mergeCells>
  <hyperlinks>
    <hyperlink ref="G2:M5" location="'Donnée CA jours'!A1" display="Analyses des Ventes"/>
    <hyperlink ref="J6" location="INDICATEURS!A1" display="sommaire"/>
    <hyperlink ref="G14:G15" location="'150record'!A1" display="CB"/>
    <hyperlink ref="I14:I15" location="'427record'!A1" display="CBI"/>
    <hyperlink ref="K14:K15" location="'89record'!A1" display="ROSNY 2"/>
    <hyperlink ref="M14:M15" location="'430record'!A1" display="GOLF"/>
    <hyperlink ref="G18:G19" location="'200record'!A1" display="CLG"/>
    <hyperlink ref="I18:I19" location="'292record'!A1" display="CDY"/>
    <hyperlink ref="K18:K19" location="'512record'!A1" display="CCSB"/>
    <hyperlink ref="M18:M19" location="'581record'!A1" display="CSM"/>
    <hyperlink ref="G22:G23" location="'604record'!A1" display="CCCL"/>
    <hyperlink ref="I22:I23" location="'624record'!A1" display="CVTF"/>
    <hyperlink ref="K22:K23" location="'520record'!A1" display="ESEDA"/>
    <hyperlink ref="M22:M23" location="'520record'!A1" display="GB"/>
    <hyperlink ref="G26:G27" location="'83record'!A1" display="CERCY"/>
    <hyperlink ref="I26:I27" location="'1085record'!A1" display="CVP"/>
    <hyperlink ref="K26:K27" location="'1066record'!A1" display="CAB"/>
    <hyperlink ref="M26:M27" location="'1280record'!A1" display="CGA"/>
    <hyperlink ref="G30:G31" location="'1400record'!A1" display="CAR"/>
  </hyperlinks>
  <printOptions horizontalCentered="1"/>
  <pageMargins left="0" right="0" top="0" bottom="0" header="0.31496062992125984" footer="0.31496062992125984"/>
  <pageSetup paperSize="9" scale="6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7">
    <tabColor rgb="FFFFC000"/>
    <pageSetUpPr fitToPage="1"/>
  </sheetPr>
  <dimension ref="A1:U48"/>
  <sheetViews>
    <sheetView showGridLines="0" workbookViewId="0">
      <selection activeCell="H11" sqref="H11:I12"/>
    </sheetView>
  </sheetViews>
  <sheetFormatPr baseColWidth="10" defaultRowHeight="14.25"/>
  <sheetData>
    <row r="1" spans="1:2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</row>
    <row r="2" spans="1:21" ht="15" customHeight="1">
      <c r="A2" s="14"/>
      <c r="B2" s="14"/>
      <c r="C2" s="14"/>
      <c r="D2" s="14"/>
      <c r="E2" s="14"/>
      <c r="F2" s="14"/>
      <c r="G2" s="557" t="s">
        <v>32</v>
      </c>
      <c r="H2" s="557"/>
      <c r="I2" s="557"/>
      <c r="J2" s="557"/>
      <c r="K2" s="557"/>
      <c r="L2" s="557"/>
      <c r="M2" s="557"/>
      <c r="N2" s="14"/>
      <c r="O2" s="14"/>
      <c r="P2" s="14"/>
      <c r="Q2" s="14"/>
      <c r="R2" s="14"/>
      <c r="S2" s="14"/>
      <c r="T2" s="14"/>
      <c r="U2" s="14"/>
    </row>
    <row r="3" spans="1:21" ht="15" customHeight="1">
      <c r="A3" s="14"/>
      <c r="B3" s="14"/>
      <c r="C3" s="14"/>
      <c r="D3" s="14"/>
      <c r="E3" s="14"/>
      <c r="F3" s="14"/>
      <c r="G3" s="557"/>
      <c r="H3" s="557"/>
      <c r="I3" s="557"/>
      <c r="J3" s="557"/>
      <c r="K3" s="557"/>
      <c r="L3" s="557"/>
      <c r="M3" s="557"/>
      <c r="N3" s="14"/>
      <c r="O3" s="14"/>
      <c r="P3" s="14"/>
      <c r="Q3" s="14"/>
      <c r="R3" s="14"/>
      <c r="S3" s="14"/>
      <c r="T3" s="14"/>
      <c r="U3" s="14"/>
    </row>
    <row r="4" spans="1:21" ht="15" customHeight="1">
      <c r="A4" s="14"/>
      <c r="B4" s="14"/>
      <c r="C4" s="93"/>
      <c r="D4" s="93"/>
      <c r="E4" s="14"/>
      <c r="F4" s="14"/>
      <c r="G4" s="557"/>
      <c r="H4" s="557"/>
      <c r="I4" s="557"/>
      <c r="J4" s="557"/>
      <c r="K4" s="557"/>
      <c r="L4" s="557"/>
      <c r="M4" s="557"/>
      <c r="N4" s="14"/>
      <c r="O4" s="14"/>
      <c r="P4" s="14"/>
      <c r="Q4" s="14"/>
      <c r="R4" s="14"/>
      <c r="S4" s="14"/>
      <c r="T4" s="14"/>
      <c r="U4" s="14"/>
    </row>
    <row r="5" spans="1:21" ht="15" customHeight="1">
      <c r="A5" s="14"/>
      <c r="B5" s="14"/>
      <c r="C5" s="93"/>
      <c r="D5" s="93"/>
      <c r="E5" s="14"/>
      <c r="F5" s="14"/>
      <c r="G5" s="557"/>
      <c r="H5" s="557"/>
      <c r="I5" s="557"/>
      <c r="J5" s="557"/>
      <c r="K5" s="557"/>
      <c r="L5" s="557"/>
      <c r="M5" s="557"/>
      <c r="N5" s="14"/>
      <c r="O5" s="14"/>
      <c r="P5" s="14"/>
      <c r="Q5" s="14"/>
      <c r="R5" s="14"/>
      <c r="S5" s="14"/>
      <c r="T5" s="14"/>
      <c r="U5" s="14"/>
    </row>
    <row r="6" spans="1:21">
      <c r="A6" s="14"/>
      <c r="B6" s="14"/>
      <c r="C6" s="14"/>
      <c r="D6" s="14"/>
      <c r="E6" s="14"/>
      <c r="F6" s="14"/>
      <c r="G6" s="14"/>
      <c r="H6" s="14"/>
      <c r="I6" s="14"/>
      <c r="J6" s="125" t="s">
        <v>33</v>
      </c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1:21" ht="15">
      <c r="A7" s="94"/>
      <c r="B7" s="94"/>
      <c r="C7" s="14"/>
      <c r="D7" s="14"/>
      <c r="E7" s="94"/>
      <c r="F7" s="14"/>
      <c r="G7" s="14"/>
      <c r="H7" s="9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</row>
    <row r="8" spans="1:21" ht="15">
      <c r="A8" s="94"/>
      <c r="B8" s="94"/>
      <c r="C8" s="14"/>
      <c r="D8" s="14"/>
      <c r="E8" s="94"/>
      <c r="F8" s="14"/>
      <c r="G8" s="14"/>
      <c r="H8" s="9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</row>
    <row r="9" spans="1:21">
      <c r="A9" s="14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</row>
    <row r="10" spans="1:21" ht="15">
      <c r="A10" s="14"/>
      <c r="B10" s="14"/>
      <c r="C10" s="14"/>
      <c r="D10" s="14"/>
      <c r="E10" s="14"/>
      <c r="F10" s="14"/>
      <c r="G10" s="126"/>
      <c r="H10" s="126"/>
      <c r="I10" s="126"/>
      <c r="J10" s="126"/>
      <c r="K10" s="126"/>
      <c r="L10" s="126"/>
      <c r="M10" s="126"/>
      <c r="N10" s="14"/>
      <c r="O10" s="14"/>
      <c r="P10" s="14"/>
      <c r="Q10" s="14"/>
      <c r="R10" s="14"/>
      <c r="S10" s="14"/>
      <c r="T10" s="14"/>
      <c r="U10" s="14"/>
    </row>
    <row r="11" spans="1:21" ht="15">
      <c r="A11" s="14"/>
      <c r="B11" s="14"/>
      <c r="C11" s="14"/>
      <c r="D11" s="14"/>
      <c r="E11" s="14"/>
      <c r="F11" s="14"/>
      <c r="G11" s="126"/>
      <c r="H11" s="561" t="s">
        <v>100</v>
      </c>
      <c r="I11" s="562"/>
      <c r="J11" s="126"/>
      <c r="K11" s="561" t="s">
        <v>101</v>
      </c>
      <c r="L11" s="562"/>
      <c r="M11" s="126"/>
      <c r="N11" s="14"/>
      <c r="O11" s="14"/>
      <c r="P11" s="14"/>
      <c r="Q11" s="14"/>
      <c r="R11" s="14"/>
      <c r="S11" s="14"/>
      <c r="T11" s="14"/>
      <c r="U11" s="14"/>
    </row>
    <row r="12" spans="1:21" ht="15">
      <c r="A12" s="14"/>
      <c r="B12" s="14"/>
      <c r="C12" s="14"/>
      <c r="D12" s="14"/>
      <c r="E12" s="14"/>
      <c r="F12" s="14"/>
      <c r="G12" s="126"/>
      <c r="H12" s="562"/>
      <c r="I12" s="562"/>
      <c r="J12" s="126"/>
      <c r="K12" s="562"/>
      <c r="L12" s="562"/>
      <c r="M12" s="126"/>
      <c r="N12" s="14"/>
      <c r="O12" s="14"/>
      <c r="P12" s="14"/>
      <c r="Q12" s="14"/>
      <c r="R12" s="14"/>
      <c r="S12" s="14"/>
      <c r="T12" s="14"/>
      <c r="U12" s="14"/>
    </row>
    <row r="13" spans="1:21" ht="15">
      <c r="A13" s="14"/>
      <c r="B13" s="14"/>
      <c r="C13" s="14"/>
      <c r="D13" s="14"/>
      <c r="E13" s="14"/>
      <c r="F13" s="14"/>
      <c r="G13" s="126"/>
      <c r="H13" s="126"/>
      <c r="I13" s="126"/>
      <c r="J13" s="126"/>
      <c r="K13" s="126"/>
      <c r="L13" s="126"/>
      <c r="M13" s="126"/>
      <c r="N13" s="14"/>
      <c r="O13" s="14"/>
      <c r="P13" s="14"/>
      <c r="Q13" s="14"/>
      <c r="R13" s="14"/>
      <c r="S13" s="14"/>
      <c r="T13" s="14"/>
      <c r="U13" s="14"/>
    </row>
    <row r="14" spans="1:21">
      <c r="A14" s="14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</row>
    <row r="15" spans="1:21" ht="15" customHeight="1">
      <c r="A15" s="14"/>
      <c r="B15" s="14"/>
      <c r="C15" s="14"/>
      <c r="D15" s="14"/>
      <c r="E15" s="14"/>
      <c r="F15" s="14"/>
      <c r="G15" s="563" t="s">
        <v>106</v>
      </c>
      <c r="H15" s="564"/>
      <c r="I15" s="564"/>
      <c r="J15" s="564"/>
      <c r="K15" s="564"/>
      <c r="L15" s="564"/>
      <c r="M15" s="564"/>
      <c r="N15" s="14"/>
      <c r="O15" s="14"/>
      <c r="P15" s="14"/>
      <c r="Q15" s="14"/>
      <c r="R15" s="14"/>
      <c r="S15" s="14"/>
      <c r="T15" s="14"/>
      <c r="U15" s="14"/>
    </row>
    <row r="16" spans="1:21" ht="15" customHeight="1">
      <c r="A16" s="14"/>
      <c r="B16" s="14"/>
      <c r="C16" s="14"/>
      <c r="D16" s="14"/>
      <c r="E16" s="14"/>
      <c r="F16" s="14"/>
      <c r="G16" s="564"/>
      <c r="H16" s="564"/>
      <c r="I16" s="564"/>
      <c r="J16" s="564"/>
      <c r="K16" s="564"/>
      <c r="L16" s="564"/>
      <c r="M16" s="564"/>
      <c r="N16" s="14"/>
      <c r="O16" s="14"/>
      <c r="P16" s="14"/>
      <c r="Q16" s="14"/>
      <c r="R16" s="14"/>
      <c r="S16" s="14"/>
      <c r="T16" s="14"/>
      <c r="U16" s="14"/>
    </row>
    <row r="17" spans="1:21" ht="15" customHeight="1">
      <c r="A17" s="14"/>
      <c r="B17" s="14"/>
      <c r="C17" s="14"/>
      <c r="D17" s="14"/>
      <c r="E17" s="14"/>
      <c r="F17" s="14"/>
      <c r="G17" s="564"/>
      <c r="H17" s="564"/>
      <c r="I17" s="564"/>
      <c r="J17" s="564"/>
      <c r="K17" s="564"/>
      <c r="L17" s="564"/>
      <c r="M17" s="564"/>
      <c r="N17" s="14"/>
      <c r="O17" s="14"/>
      <c r="P17" s="14"/>
      <c r="Q17" s="14"/>
      <c r="R17" s="14"/>
      <c r="S17" s="14"/>
      <c r="T17" s="14"/>
      <c r="U17" s="14"/>
    </row>
    <row r="18" spans="1:21" ht="15" customHeight="1">
      <c r="A18" s="14"/>
      <c r="B18" s="14"/>
      <c r="C18" s="14"/>
      <c r="D18" s="14"/>
      <c r="E18" s="14"/>
      <c r="F18" s="14"/>
      <c r="G18" s="564"/>
      <c r="H18" s="564"/>
      <c r="I18" s="564"/>
      <c r="J18" s="564"/>
      <c r="K18" s="564"/>
      <c r="L18" s="564"/>
      <c r="M18" s="564"/>
      <c r="N18" s="14"/>
      <c r="O18" s="14"/>
      <c r="P18" s="14"/>
      <c r="Q18" s="14"/>
      <c r="R18" s="14"/>
      <c r="S18" s="14"/>
      <c r="T18" s="14"/>
      <c r="U18" s="14"/>
    </row>
    <row r="19" spans="1:21">
      <c r="A19" s="14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</row>
    <row r="20" spans="1:21">
      <c r="A20" s="14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</row>
    <row r="21" spans="1:21">
      <c r="A21" s="14"/>
      <c r="B21" s="14"/>
      <c r="C21" s="14"/>
      <c r="D21" s="14"/>
      <c r="E21" s="14"/>
      <c r="F21" s="14"/>
      <c r="G21" s="558" t="s">
        <v>0</v>
      </c>
      <c r="H21" s="14"/>
      <c r="I21" s="558" t="s">
        <v>1</v>
      </c>
      <c r="J21" s="14"/>
      <c r="K21" s="558" t="s">
        <v>17</v>
      </c>
      <c r="L21" s="14"/>
      <c r="M21" s="558" t="s">
        <v>3</v>
      </c>
      <c r="N21" s="14"/>
      <c r="O21" s="14"/>
      <c r="P21" s="14"/>
      <c r="Q21" s="14"/>
      <c r="R21" s="14"/>
      <c r="S21" s="14"/>
      <c r="T21" s="14"/>
      <c r="U21" s="14"/>
    </row>
    <row r="22" spans="1:21">
      <c r="A22" s="14"/>
      <c r="B22" s="14"/>
      <c r="C22" s="14"/>
      <c r="D22" s="14"/>
      <c r="E22" s="14"/>
      <c r="F22" s="14"/>
      <c r="G22" s="558"/>
      <c r="H22" s="14"/>
      <c r="I22" s="558"/>
      <c r="J22" s="14"/>
      <c r="K22" s="558"/>
      <c r="L22" s="14"/>
      <c r="M22" s="558"/>
      <c r="N22" s="14"/>
      <c r="O22" s="14"/>
      <c r="P22" s="14"/>
      <c r="Q22" s="14"/>
      <c r="R22" s="14"/>
      <c r="S22" s="14"/>
      <c r="T22" s="14"/>
      <c r="U22" s="14"/>
    </row>
    <row r="23" spans="1:21">
      <c r="A23" s="14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</row>
    <row r="24" spans="1:21">
      <c r="A24" s="14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</row>
    <row r="25" spans="1:21">
      <c r="A25" s="14"/>
      <c r="B25" s="14"/>
      <c r="C25" s="14"/>
      <c r="D25" s="14"/>
      <c r="E25" s="14"/>
      <c r="F25" s="14"/>
      <c r="G25" s="558" t="s">
        <v>5</v>
      </c>
      <c r="H25" s="14"/>
      <c r="I25" s="558" t="s">
        <v>6</v>
      </c>
      <c r="J25" s="14"/>
      <c r="K25" s="558" t="s">
        <v>7</v>
      </c>
      <c r="L25" s="14"/>
      <c r="M25" s="558" t="s">
        <v>8</v>
      </c>
      <c r="N25" s="14"/>
      <c r="O25" s="14"/>
      <c r="P25" s="14"/>
      <c r="Q25" s="14"/>
      <c r="R25" s="14"/>
      <c r="S25" s="14"/>
      <c r="T25" s="14"/>
      <c r="U25" s="14"/>
    </row>
    <row r="26" spans="1:21">
      <c r="A26" s="14"/>
      <c r="B26" s="14"/>
      <c r="C26" s="14"/>
      <c r="D26" s="14"/>
      <c r="E26" s="14"/>
      <c r="F26" s="14"/>
      <c r="G26" s="558"/>
      <c r="H26" s="14"/>
      <c r="I26" s="558"/>
      <c r="J26" s="14"/>
      <c r="K26" s="558"/>
      <c r="L26" s="14"/>
      <c r="M26" s="558"/>
      <c r="N26" s="14"/>
      <c r="O26" s="14"/>
      <c r="P26" s="14"/>
      <c r="Q26" s="14"/>
      <c r="R26" s="14"/>
      <c r="S26" s="14"/>
      <c r="T26" s="14"/>
      <c r="U26" s="14"/>
    </row>
    <row r="27" spans="1:21">
      <c r="A27" s="14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</row>
    <row r="28" spans="1:21">
      <c r="A28" s="14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</row>
    <row r="29" spans="1:21">
      <c r="A29" s="14"/>
      <c r="B29" s="14"/>
      <c r="C29" s="14"/>
      <c r="D29" s="14"/>
      <c r="E29" s="14"/>
      <c r="F29" s="14"/>
      <c r="G29" s="558" t="s">
        <v>9</v>
      </c>
      <c r="H29" s="14"/>
      <c r="I29" s="558" t="s">
        <v>10</v>
      </c>
      <c r="J29" s="14"/>
      <c r="K29" s="558" t="s">
        <v>11</v>
      </c>
      <c r="L29" s="14"/>
      <c r="M29" s="558" t="s">
        <v>12</v>
      </c>
      <c r="N29" s="14"/>
      <c r="O29" s="14"/>
      <c r="P29" s="14"/>
      <c r="Q29" s="14"/>
      <c r="R29" s="14"/>
      <c r="S29" s="14"/>
      <c r="T29" s="14"/>
      <c r="U29" s="14"/>
    </row>
    <row r="30" spans="1:21">
      <c r="A30" s="14"/>
      <c r="B30" s="14"/>
      <c r="C30" s="14"/>
      <c r="D30" s="14"/>
      <c r="E30" s="14"/>
      <c r="F30" s="14"/>
      <c r="G30" s="558"/>
      <c r="H30" s="14"/>
      <c r="I30" s="558"/>
      <c r="J30" s="14"/>
      <c r="K30" s="558"/>
      <c r="L30" s="14"/>
      <c r="M30" s="558"/>
      <c r="N30" s="14"/>
      <c r="O30" s="14"/>
      <c r="P30" s="14"/>
      <c r="Q30" s="14"/>
      <c r="R30" s="14"/>
      <c r="S30" s="14"/>
      <c r="T30" s="14"/>
      <c r="U30" s="14"/>
    </row>
    <row r="31" spans="1:21">
      <c r="A31" s="14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</row>
    <row r="32" spans="1:21">
      <c r="A32" s="14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</row>
    <row r="33" spans="1:21">
      <c r="A33" s="14"/>
      <c r="B33" s="14"/>
      <c r="C33" s="14"/>
      <c r="D33" s="14"/>
      <c r="E33" s="14"/>
      <c r="F33" s="14"/>
      <c r="G33" s="558" t="s">
        <v>13</v>
      </c>
      <c r="H33" s="14"/>
      <c r="I33" s="558" t="s">
        <v>14</v>
      </c>
      <c r="J33" s="14"/>
      <c r="K33" s="558" t="s">
        <v>15</v>
      </c>
      <c r="L33" s="14"/>
      <c r="M33" s="558" t="s">
        <v>16</v>
      </c>
      <c r="N33" s="14"/>
      <c r="O33" s="14"/>
      <c r="P33" s="14"/>
      <c r="Q33" s="14"/>
      <c r="R33" s="14"/>
      <c r="S33" s="14"/>
      <c r="T33" s="14"/>
      <c r="U33" s="14"/>
    </row>
    <row r="34" spans="1:21">
      <c r="A34" s="14"/>
      <c r="B34" s="14"/>
      <c r="C34" s="14"/>
      <c r="D34" s="14"/>
      <c r="E34" s="14"/>
      <c r="F34" s="14"/>
      <c r="G34" s="558"/>
      <c r="H34" s="14"/>
      <c r="I34" s="558"/>
      <c r="J34" s="14"/>
      <c r="K34" s="558"/>
      <c r="L34" s="14"/>
      <c r="M34" s="558"/>
      <c r="N34" s="14"/>
      <c r="O34" s="14"/>
      <c r="P34" s="14"/>
      <c r="Q34" s="14"/>
      <c r="R34" s="14"/>
      <c r="S34" s="14"/>
      <c r="T34" s="14"/>
      <c r="U34" s="14"/>
    </row>
    <row r="35" spans="1:21">
      <c r="A35" s="14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</row>
    <row r="36" spans="1:21">
      <c r="A36" s="14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</row>
    <row r="37" spans="1:21">
      <c r="A37" s="14"/>
      <c r="B37" s="14"/>
      <c r="C37" s="14"/>
      <c r="D37" s="14"/>
      <c r="E37" s="14"/>
      <c r="F37" s="14"/>
      <c r="G37" s="558" t="s">
        <v>250</v>
      </c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</row>
    <row r="38" spans="1:21">
      <c r="A38" s="14"/>
      <c r="B38" s="14"/>
      <c r="C38" s="14"/>
      <c r="D38" s="14"/>
      <c r="E38" s="14"/>
      <c r="F38" s="14"/>
      <c r="G38" s="558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</row>
    <row r="39" spans="1:21">
      <c r="A39" s="14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</row>
    <row r="40" spans="1:21">
      <c r="A40" s="14"/>
      <c r="B40" s="14"/>
      <c r="C40" s="14"/>
      <c r="D40" s="14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</row>
    <row r="41" spans="1:21">
      <c r="A41" s="14"/>
      <c r="B41" s="14"/>
      <c r="C41" s="14"/>
      <c r="D41" s="14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</row>
    <row r="42" spans="1:21">
      <c r="A42" s="14"/>
      <c r="B42" s="14"/>
      <c r="C42" s="14"/>
      <c r="D42" s="14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</row>
    <row r="43" spans="1:21">
      <c r="A43" s="14"/>
      <c r="B43" s="14"/>
      <c r="C43" s="14"/>
      <c r="D43" s="14"/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</row>
    <row r="44" spans="1:21">
      <c r="A44" s="14"/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</row>
    <row r="45" spans="1:2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</row>
    <row r="46" spans="1:21">
      <c r="A46" s="14"/>
      <c r="B46" s="14"/>
      <c r="C46" s="14"/>
      <c r="D46" s="14"/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</row>
    <row r="47" spans="1:21">
      <c r="A47" s="14"/>
      <c r="B47" s="14"/>
      <c r="C47" s="14"/>
      <c r="D47" s="14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</row>
    <row r="48" spans="1:21">
      <c r="A48" s="14"/>
      <c r="B48" s="14"/>
      <c r="C48" s="14"/>
      <c r="D48" s="14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</row>
  </sheetData>
  <mergeCells count="21">
    <mergeCell ref="G37:G38"/>
    <mergeCell ref="M33:M34"/>
    <mergeCell ref="G25:G26"/>
    <mergeCell ref="I25:I26"/>
    <mergeCell ref="K25:K26"/>
    <mergeCell ref="M25:M26"/>
    <mergeCell ref="G29:G30"/>
    <mergeCell ref="M29:M30"/>
    <mergeCell ref="G33:G34"/>
    <mergeCell ref="I33:I34"/>
    <mergeCell ref="I29:I30"/>
    <mergeCell ref="K29:K30"/>
    <mergeCell ref="K33:K34"/>
    <mergeCell ref="H11:I12"/>
    <mergeCell ref="K11:L12"/>
    <mergeCell ref="G2:M5"/>
    <mergeCell ref="K21:K22"/>
    <mergeCell ref="M21:M22"/>
    <mergeCell ref="G15:M18"/>
    <mergeCell ref="G21:G22"/>
    <mergeCell ref="I21:I22"/>
  </mergeCells>
  <hyperlinks>
    <hyperlink ref="H11:I12" location="'VH par hres'!A1" display="'VH par hres'!A1"/>
    <hyperlink ref="K11:L12" location="'Analyse CA jours'!A1" display="'Analyse CA jours'!A1"/>
    <hyperlink ref="G2:M5" location="'Donnée CA jours'!A1" display="Analyses des Ventes"/>
    <hyperlink ref="G21:G22" location="'150hres'!A1" display="CB"/>
    <hyperlink ref="I21:I22" location="'427hres'!A1" display="CBI"/>
    <hyperlink ref="K21:K22" location="'89hres'!A1" display="ROSNY 2"/>
    <hyperlink ref="M21:M22" location="'430hres'!A1" display="GOLF"/>
    <hyperlink ref="G25:G26" location="'200hres'!A1" display="CLG"/>
    <hyperlink ref="I25:I26" location="'292hres'!A1" display="CDY"/>
    <hyperlink ref="K25:K26" location="'512hres'!A1" display="CCSB"/>
    <hyperlink ref="M25:M26" location="'581hres'!A1" display="CSM"/>
    <hyperlink ref="G29:G30" location="'604hres'!A1" display="CCCL"/>
    <hyperlink ref="I29:I30" location="'624hres'!A1" display="CVTF"/>
    <hyperlink ref="K29:K30" location="'520hres'!A1" display="ESEDA"/>
    <hyperlink ref="M29:M30" location="'65hres'!A1" display="GB"/>
    <hyperlink ref="G33:G34" location="'83hres'!A1" display="CERCY"/>
    <hyperlink ref="I33:I34" location="'1085hres'!A1" display="CVP"/>
    <hyperlink ref="K33:K34" location="'1066hres'!A1" display="CAB"/>
    <hyperlink ref="M33:M34" location="'1280hres'!A1" display="CGA"/>
    <hyperlink ref="G15:M18" location="'Données VH'!A1" display="'Données VH'!A1"/>
    <hyperlink ref="J6" location="INDICATEURS!A1" display="sommaire"/>
    <hyperlink ref="G37:G38" location="'1400hres'!A1" display="CAR"/>
  </hyperlinks>
  <printOptions horizontalCentered="1"/>
  <pageMargins left="0" right="0" top="0" bottom="0" header="0.31496062992125984" footer="0.31496062992125984"/>
  <pageSetup paperSize="9" scale="6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8">
    <tabColor rgb="FF002060"/>
    <pageSetUpPr fitToPage="1"/>
  </sheetPr>
  <dimension ref="A1:P3"/>
  <sheetViews>
    <sheetView showGridLines="0" topLeftCell="A7" zoomScale="90" zoomScaleNormal="90" workbookViewId="0">
      <selection activeCell="D9" sqref="D9:N9"/>
    </sheetView>
  </sheetViews>
  <sheetFormatPr baseColWidth="10" defaultRowHeight="14.25"/>
  <sheetData>
    <row r="1" spans="1:16" ht="15" customHeight="1">
      <c r="A1" s="565" t="s">
        <v>259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3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3"/>
    </row>
    <row r="3" spans="1:16">
      <c r="M3" s="6" t="s">
        <v>33</v>
      </c>
    </row>
  </sheetData>
  <mergeCells count="1">
    <mergeCell ref="A1:N2"/>
  </mergeCells>
  <hyperlinks>
    <hyperlink ref="M3" location="INDICATEURS!A1" display="sommaire"/>
  </hyperlinks>
  <printOptions horizontalCentered="1"/>
  <pageMargins left="0" right="0" top="0" bottom="0" header="0.31496062992125984" footer="0.31496062992125984"/>
  <pageSetup paperSize="9" scale="8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>
    <tabColor rgb="FF002060"/>
    <pageSetUpPr fitToPage="1"/>
  </sheetPr>
  <dimension ref="A1:P24"/>
  <sheetViews>
    <sheetView showGridLines="0" zoomScale="90" zoomScaleNormal="90" workbookViewId="0">
      <selection activeCell="P10" sqref="P10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0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5" t="s">
        <v>247</v>
      </c>
    </row>
    <row r="11" spans="1:16" ht="15">
      <c r="P11" s="236"/>
    </row>
    <row r="12" spans="1:16" ht="15">
      <c r="P12" s="235" t="s">
        <v>248</v>
      </c>
    </row>
    <row r="13" spans="1:16" ht="15">
      <c r="P13" s="236"/>
    </row>
    <row r="14" spans="1:16" ht="15">
      <c r="P14" s="235" t="s">
        <v>249</v>
      </c>
    </row>
    <row r="15" spans="1:16" ht="15">
      <c r="P15" s="236"/>
    </row>
    <row r="16" spans="1:16" ht="15">
      <c r="P16" s="235" t="s">
        <v>250</v>
      </c>
    </row>
    <row r="17" spans="16:16" ht="15">
      <c r="P17" s="236"/>
    </row>
    <row r="18" spans="16:16" ht="15">
      <c r="P18" s="235" t="s">
        <v>251</v>
      </c>
    </row>
    <row r="19" spans="16:16" ht="15">
      <c r="P19" s="236"/>
    </row>
    <row r="20" spans="16:16" ht="15">
      <c r="P20" s="235" t="s">
        <v>252</v>
      </c>
    </row>
    <row r="21" spans="16:16" ht="15">
      <c r="P21" s="236"/>
    </row>
    <row r="22" spans="16:16" ht="15">
      <c r="P22" s="235" t="s">
        <v>253</v>
      </c>
    </row>
    <row r="23" spans="16:16" ht="15">
      <c r="P23" s="236"/>
    </row>
    <row r="24" spans="16:16" ht="15">
      <c r="P24" s="235" t="s">
        <v>254</v>
      </c>
    </row>
  </sheetData>
  <mergeCells count="1">
    <mergeCell ref="A1:N2"/>
  </mergeCells>
  <hyperlinks>
    <hyperlink ref="M3" location="INDICATEURS!A1" display="sommaire"/>
    <hyperlink ref="P10" location="'150 vtes'!A1" display="vente"/>
    <hyperlink ref="P12" location="'150 pmix'!A1" display="produits mix"/>
    <hyperlink ref="P14" location="'150qcr'!A1" display="Marge"/>
    <hyperlink ref="P16" location="'150car'!A1" display="CAR"/>
    <hyperlink ref="P18" location="'150hres'!A1" display="Analyse vente"/>
    <hyperlink ref="P20" location="'VH par hres'!A1" display="vente horaire"/>
    <hyperlink ref="P22" location="'Analyse CA jours'!A1" display="Analyse CA jour"/>
    <hyperlink ref="P7" location="INDICATEURS!A1" display="sommaire"/>
    <hyperlink ref="P24" location="'150record'!A1" display="record"/>
  </hyperlinks>
  <printOptions horizontalCentered="1"/>
  <pageMargins left="0.39370078740157483" right="0" top="0" bottom="0" header="0.31496062992125984" footer="0.31496062992125984"/>
  <pageSetup paperSize="9" scale="72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>
    <tabColor rgb="FF002060"/>
    <pageSetUpPr fitToPage="1"/>
  </sheetPr>
  <dimension ref="A1:P25"/>
  <sheetViews>
    <sheetView showGridLines="0" topLeftCell="A7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1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M3" location="INDICATEURS!A1" display="sommaire"/>
    <hyperlink ref="P23" location="'Analyse CA jours'!A1" display="Analyse CA jour"/>
    <hyperlink ref="P21" location="'VH par hres'!A1" display="vente horaire"/>
    <hyperlink ref="P19" location="'150hres'!A1" display="Analyse vente"/>
    <hyperlink ref="P17" location="'427car'!A1" display="CAR"/>
    <hyperlink ref="P15" location="'427qcr'!A1" display="Marge"/>
    <hyperlink ref="P13" location="'427 pmix'!A1" display="produits mix"/>
    <hyperlink ref="P11" location="'427 vtes'!A1" display="vente"/>
    <hyperlink ref="P7" location="INDICATEURS!A1" display="sommaire"/>
    <hyperlink ref="P25" location="'427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>
    <tabColor rgb="FF002060"/>
    <pageSetUpPr fitToPage="1"/>
  </sheetPr>
  <dimension ref="A1:P25"/>
  <sheetViews>
    <sheetView showGridLines="0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17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M3" location="INDICATEURS!A1" display="sommaire"/>
    <hyperlink ref="P11" location="'89 vtes'!A1" display="vente"/>
    <hyperlink ref="P13" location="'89 pmix'!A1" display="produits mix"/>
    <hyperlink ref="P15" location="'89qcr'!A1" display="Marge"/>
    <hyperlink ref="P17" location="'89car'!A1" display="CAR"/>
    <hyperlink ref="P19" location="'89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89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3">
    <tabColor rgb="FF002060"/>
    <pageSetUpPr fitToPage="1"/>
  </sheetPr>
  <dimension ref="A1:P24"/>
  <sheetViews>
    <sheetView showGridLines="0" topLeftCell="A7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5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5" t="s">
        <v>247</v>
      </c>
    </row>
    <row r="11" spans="1:16" ht="15">
      <c r="P11" s="236"/>
    </row>
    <row r="12" spans="1:16" ht="15">
      <c r="P12" s="235" t="s">
        <v>248</v>
      </c>
    </row>
    <row r="13" spans="1:16" ht="15">
      <c r="P13" s="236"/>
    </row>
    <row r="14" spans="1:16" ht="15">
      <c r="P14" s="235" t="s">
        <v>249</v>
      </c>
    </row>
    <row r="15" spans="1:16" ht="15">
      <c r="P15" s="236"/>
    </row>
    <row r="16" spans="1:16" ht="15">
      <c r="P16" s="235" t="s">
        <v>250</v>
      </c>
    </row>
    <row r="17" spans="16:16" ht="15">
      <c r="P17" s="236"/>
    </row>
    <row r="18" spans="16:16" ht="15">
      <c r="P18" s="235" t="s">
        <v>251</v>
      </c>
    </row>
    <row r="19" spans="16:16" ht="15">
      <c r="P19" s="236"/>
    </row>
    <row r="20" spans="16:16" ht="15">
      <c r="P20" s="235" t="s">
        <v>252</v>
      </c>
    </row>
    <row r="21" spans="16:16" ht="15">
      <c r="P21" s="236"/>
    </row>
    <row r="22" spans="16:16" ht="15">
      <c r="P22" s="235" t="s">
        <v>253</v>
      </c>
    </row>
    <row r="23" spans="16:16" ht="15">
      <c r="P23" s="236"/>
    </row>
    <row r="24" spans="16:16" ht="15">
      <c r="P24" s="235" t="s">
        <v>254</v>
      </c>
    </row>
  </sheetData>
  <mergeCells count="1">
    <mergeCell ref="A1:N2"/>
  </mergeCells>
  <hyperlinks>
    <hyperlink ref="M3" location="INDICATEURS!A1" display="sommaire"/>
    <hyperlink ref="P7" location="INDICATEURS!A1" display="sommaire"/>
    <hyperlink ref="P10" location="'200 vtes'!A1" display="vente"/>
    <hyperlink ref="P12" location="'200 pmix'!A1" display="produits mix"/>
    <hyperlink ref="P14" location="'200qcr'!A1" display="Marge"/>
    <hyperlink ref="P16" location="'200car'!A1" display="CAR"/>
    <hyperlink ref="P18" location="'200hres'!A1" display="Analyse VH"/>
    <hyperlink ref="P20" location="'VH par hres'!A1" display="vente horaire"/>
    <hyperlink ref="P22" location="'Analyse CA jours'!A1" display="Analyse CA jour"/>
    <hyperlink ref="P24" location="'200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2">
    <tabColor rgb="FF002060"/>
    <pageSetUpPr fitToPage="1"/>
  </sheetPr>
  <dimension ref="A1:P25"/>
  <sheetViews>
    <sheetView showGridLines="0" topLeftCell="A7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3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M3" location="INDICATEURS!A1" display="sommaire"/>
    <hyperlink ref="P11" location="'430 vtes'!A1" display="vente"/>
    <hyperlink ref="P13" location="'430 pmix'!A1" display="produits mix"/>
    <hyperlink ref="P15" location="'430qcr'!A1" display="Marge"/>
    <hyperlink ref="P17" location="'430car'!A1" display="CAR"/>
    <hyperlink ref="P19" location="'43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430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>
    <tabColor rgb="FF002060"/>
    <pageSetUpPr fitToPage="1"/>
  </sheetPr>
  <dimension ref="A1:P25"/>
  <sheetViews>
    <sheetView showGridLines="0" topLeftCell="A7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6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7" spans="1:16" ht="15">
      <c r="P7" s="237" t="s">
        <v>33</v>
      </c>
    </row>
    <row r="8" spans="1:16" ht="15">
      <c r="P8" s="236"/>
    </row>
    <row r="9" spans="1:16" ht="15">
      <c r="P9" s="236"/>
    </row>
    <row r="10" spans="1:16" ht="15">
      <c r="P10" s="236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M3" location="INDICATEURS!A1" display="sommaire"/>
    <hyperlink ref="P11" location="'292 vtes'!A1" display="vente"/>
    <hyperlink ref="P13" location="'292 pmix'!A1" display="produits mix"/>
    <hyperlink ref="P15" location="'292qcr'!A1" display="Marge"/>
    <hyperlink ref="P17" location="'292car'!A1" display="CAR"/>
    <hyperlink ref="P19" location="'292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292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5">
    <tabColor rgb="FF002060"/>
    <pageSetUpPr fitToPage="1"/>
  </sheetPr>
  <dimension ref="A1:P25"/>
  <sheetViews>
    <sheetView showGridLines="0" topLeftCell="A7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7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512 vtes'!A1" display="vente"/>
    <hyperlink ref="P13" location="'512 pmix'!A1" display="produits mix"/>
    <hyperlink ref="P15" location="'512qcr'!A1" display="Marge"/>
    <hyperlink ref="P17" location="'512car'!A1" display="CAR"/>
    <hyperlink ref="P19" location="'512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512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6">
    <tabColor rgb="FF002060"/>
    <pageSetUpPr fitToPage="1"/>
  </sheetPr>
  <dimension ref="A1:P25"/>
  <sheetViews>
    <sheetView showGridLines="0" topLeftCell="A7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8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581 vtes'!A1" display="vente"/>
    <hyperlink ref="P13" location="'581 pmix'!A1" display="produits mix"/>
    <hyperlink ref="P15" location="'581qcr'!A1" display="Marge"/>
    <hyperlink ref="P17" location="'581car'!A1" display="CAR"/>
    <hyperlink ref="P19" location="'581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581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>
    <tabColor rgb="FF002060"/>
    <pageSetUpPr fitToPage="1"/>
  </sheetPr>
  <dimension ref="A1:P25"/>
  <sheetViews>
    <sheetView showGridLines="0" topLeftCell="A7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9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604 vtes'!A1" display="vente"/>
    <hyperlink ref="P13" location="'604 pmix'!A1" display="produits mix"/>
    <hyperlink ref="P15" location="'604qcr'!A1" display="Marge"/>
    <hyperlink ref="P17" location="'604car'!A1" display="CAR"/>
    <hyperlink ref="P19" location="'604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04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8">
    <tabColor rgb="FF002060"/>
    <pageSetUpPr fitToPage="1"/>
  </sheetPr>
  <dimension ref="A1:P25"/>
  <sheetViews>
    <sheetView showGridLines="0" topLeftCell="A4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10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624 vtes'!A1" display="vente"/>
    <hyperlink ref="P13" location="'624 pmix'!A1" display="produits mix"/>
    <hyperlink ref="P15" location="'624qcr'!A1" display="Marge"/>
    <hyperlink ref="P17" location="'624car'!A1" display="CAR"/>
    <hyperlink ref="P19" location="'624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24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9">
    <tabColor rgb="FF002060"/>
    <pageSetUpPr fitToPage="1"/>
  </sheetPr>
  <dimension ref="A1:P25"/>
  <sheetViews>
    <sheetView showGridLines="0" topLeftCell="A7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11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520 vtes'!A1" display="vente"/>
    <hyperlink ref="P13" location="'520 pmix'!A1" display="produits mix"/>
    <hyperlink ref="P15" location="'520qcr'!A1" display="Marge"/>
    <hyperlink ref="P17" location="'520car'!A1" display="CAR"/>
    <hyperlink ref="P19" location="'52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520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0">
    <tabColor rgb="FF002060"/>
    <pageSetUpPr fitToPage="1"/>
  </sheetPr>
  <dimension ref="A1:P25"/>
  <sheetViews>
    <sheetView showGridLines="0" topLeftCell="A7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12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65 vtes'!A1" display="vente"/>
    <hyperlink ref="P13" location="'65 pmix'!A1" display="produits mix"/>
    <hyperlink ref="P15" location="'65qcr'!A1" display="Marge"/>
    <hyperlink ref="P17" location="'65car'!A1" display="CAR"/>
    <hyperlink ref="P19" location="'65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5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1">
    <tabColor rgb="FF002060"/>
    <pageSetUpPr fitToPage="1"/>
  </sheetPr>
  <dimension ref="A1:P25"/>
  <sheetViews>
    <sheetView showGridLines="0" topLeftCell="A7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13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83 vtes'!A1" display="vente"/>
    <hyperlink ref="P13" location="'83 pmix'!A1" display="produits mix"/>
    <hyperlink ref="P15" location="'83qcr'!A1" display="Marge"/>
    <hyperlink ref="P17" location="'83car'!A1" display="CAR"/>
    <hyperlink ref="P19" location="'83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83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2">
    <tabColor rgb="FF002060"/>
    <pageSetUpPr fitToPage="1"/>
  </sheetPr>
  <dimension ref="A1:P25"/>
  <sheetViews>
    <sheetView showGridLines="0" topLeftCell="A7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14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1085 vtes'!A1" display="vente"/>
    <hyperlink ref="P13" location="'1085 pmix'!A1" display="produits mix"/>
    <hyperlink ref="P15" location="'1085qcr'!A1" display="Marge"/>
    <hyperlink ref="P17" location="'1085car'!A1" display="CAR"/>
    <hyperlink ref="P19" location="'1085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085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3">
    <tabColor rgb="FF002060"/>
    <pageSetUpPr fitToPage="1"/>
  </sheetPr>
  <dimension ref="A1:P25"/>
  <sheetViews>
    <sheetView showGridLines="0" topLeftCell="A7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15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1066 vtes'!A1" display="vente"/>
    <hyperlink ref="P13" location="'1066 pmix'!A1" display="produits mix"/>
    <hyperlink ref="P15" location="'1066qcr'!A1" display="Marge"/>
    <hyperlink ref="P17" location="'1066car'!A1" display="CAR"/>
    <hyperlink ref="P19" location="'1066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066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4">
    <tabColor rgb="FF002060"/>
    <pageSetUpPr fitToPage="1"/>
  </sheetPr>
  <dimension ref="A1:P25"/>
  <sheetViews>
    <sheetView showGridLines="0" topLeftCell="A7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16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1280 vtes'!A1" display="vente"/>
    <hyperlink ref="P13" location="'1280 pmix'!A1" display="produits mix"/>
    <hyperlink ref="P15" location="'1280qcr'!A1" display="Marge"/>
    <hyperlink ref="P17" location="'1280car'!A1" display="CAR"/>
    <hyperlink ref="P19" location="'128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280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  <pageSetUpPr fitToPage="1"/>
  </sheetPr>
  <dimension ref="A1:P25"/>
  <sheetViews>
    <sheetView showGridLines="0" topLeftCell="A7" zoomScale="90" zoomScaleNormal="90" workbookViewId="0">
      <selection activeCell="D9" sqref="D9:N9"/>
    </sheetView>
  </sheetViews>
  <sheetFormatPr baseColWidth="10" defaultRowHeight="14.25"/>
  <cols>
    <col min="16" max="16" width="14.25" customWidth="1"/>
  </cols>
  <sheetData>
    <row r="1" spans="1:16" ht="15" customHeight="1">
      <c r="A1" s="565" t="s">
        <v>250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3"/>
      <c r="P1" s="4"/>
    </row>
    <row r="2" spans="1:16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3"/>
      <c r="P2" s="4"/>
    </row>
    <row r="3" spans="1:16">
      <c r="M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1280 vtes'!A1" display="vente"/>
    <hyperlink ref="P13" location="'1280 pmix'!A1" display="produits mix"/>
    <hyperlink ref="P15" location="'1280qcr'!A1" display="Marge"/>
    <hyperlink ref="P17" location="'1280car'!A1" display="CAR"/>
    <hyperlink ref="P19" location="'128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280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N3"/>
  <sheetViews>
    <sheetView showGridLines="0" workbookViewId="0">
      <selection sqref="A1:N2"/>
    </sheetView>
  </sheetViews>
  <sheetFormatPr baseColWidth="10" defaultRowHeight="14.25"/>
  <sheetData>
    <row r="1" spans="1:14">
      <c r="A1" s="565" t="s">
        <v>259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4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4">
      <c r="M3" s="13" t="s">
        <v>33</v>
      </c>
    </row>
  </sheetData>
  <mergeCells count="1">
    <mergeCell ref="A1:N2"/>
  </mergeCells>
  <hyperlinks>
    <hyperlink ref="M3" location="INDICATEURS!A1" display="sommaire"/>
  </hyperlinks>
  <printOptions horizontalCentered="1"/>
  <pageMargins left="0" right="0" top="0" bottom="0" header="0.31496062992125984" footer="0.31496062992125984"/>
  <pageSetup paperSize="9" scale="84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4"/>
  <sheetViews>
    <sheetView showGridLines="0" topLeftCell="A19" workbookViewId="0">
      <selection sqref="A1:N2"/>
    </sheetView>
  </sheetViews>
  <sheetFormatPr baseColWidth="10" defaultRowHeight="14.25"/>
  <cols>
    <col min="16" max="16" width="15.125" customWidth="1"/>
  </cols>
  <sheetData>
    <row r="1" spans="1:16">
      <c r="A1" s="565" t="s">
        <v>0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5" t="s">
        <v>255</v>
      </c>
    </row>
    <row r="11" spans="1:16" ht="15">
      <c r="P11" s="236"/>
    </row>
    <row r="12" spans="1:16" ht="15">
      <c r="P12" s="235" t="s">
        <v>248</v>
      </c>
    </row>
    <row r="13" spans="1:16" ht="15">
      <c r="P13" s="236"/>
    </row>
    <row r="14" spans="1:16" ht="15">
      <c r="P14" s="235" t="s">
        <v>249</v>
      </c>
    </row>
    <row r="15" spans="1:16" ht="15">
      <c r="P15" s="236"/>
    </row>
    <row r="16" spans="1:16" ht="15">
      <c r="P16" s="235" t="s">
        <v>250</v>
      </c>
    </row>
    <row r="17" spans="16:16" ht="15">
      <c r="P17" s="236"/>
    </row>
    <row r="18" spans="16:16" ht="15">
      <c r="P18" s="235" t="s">
        <v>251</v>
      </c>
    </row>
    <row r="19" spans="16:16" ht="15">
      <c r="P19" s="236"/>
    </row>
    <row r="20" spans="16:16" ht="15">
      <c r="P20" s="235" t="s">
        <v>252</v>
      </c>
    </row>
    <row r="21" spans="16:16" ht="15">
      <c r="P21" s="236"/>
    </row>
    <row r="22" spans="16:16" ht="15">
      <c r="P22" s="235" t="s">
        <v>253</v>
      </c>
    </row>
    <row r="23" spans="16:16" ht="15">
      <c r="P23" s="236"/>
    </row>
    <row r="24" spans="16:16" ht="15">
      <c r="P24" s="235" t="s">
        <v>254</v>
      </c>
    </row>
  </sheetData>
  <mergeCells count="1">
    <mergeCell ref="A1:N2"/>
  </mergeCells>
  <hyperlinks>
    <hyperlink ref="M3" location="INDICATEURS!A1" display="sommaire"/>
    <hyperlink ref="P12" location="'150 pmix'!A1" display="produits mix"/>
    <hyperlink ref="P14" location="'150qcr'!A1" display="Marge"/>
    <hyperlink ref="P16" location="'150car'!A1" display="CAR"/>
    <hyperlink ref="P18" location="'150hres'!A1" display="Analyse vente"/>
    <hyperlink ref="P20" location="'VH par hres'!A1" display="vente horaire"/>
    <hyperlink ref="P22" location="'Analyse CA jours'!A1" display="Analyse CA jour"/>
    <hyperlink ref="P7" location="INDICATEURS!A1" display="sommaire"/>
    <hyperlink ref="P24" location="'150record'!A1" display="record"/>
    <hyperlink ref="P10" location="'150 p&amp;l'!A1" display="P&amp;L"/>
  </hyperlinks>
  <printOptions horizontalCentered="1"/>
  <pageMargins left="0" right="0" top="0" bottom="0" header="0" footer="0"/>
  <pageSetup paperSize="9" scale="74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topLeftCell="A10" workbookViewId="0">
      <selection activeCell="D9" sqref="D9:N9"/>
    </sheetView>
  </sheetViews>
  <sheetFormatPr baseColWidth="10" defaultRowHeight="14.25"/>
  <cols>
    <col min="16" max="16" width="15.125" customWidth="1"/>
  </cols>
  <sheetData>
    <row r="1" spans="1:16">
      <c r="A1" s="565" t="s">
        <v>1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255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M3" location="INDICATEURS!A1" display="sommaire"/>
    <hyperlink ref="P23" location="'Analyse CA jours'!A1" display="Analyse CA jour"/>
    <hyperlink ref="P21" location="'VH par hres'!A1" display="vente horaire"/>
    <hyperlink ref="P19" location="'150hres'!A1" display="Analyse vente"/>
    <hyperlink ref="P17" location="'427car'!A1" display="CAR"/>
    <hyperlink ref="P15" location="'427qcr'!A1" display="Marge"/>
    <hyperlink ref="P11" location="'427 vtes'!A1" display="vente"/>
    <hyperlink ref="P7" location="INDICATEURS!A1" display="sommaire"/>
    <hyperlink ref="P25" location="'427record'!A1" display="record"/>
    <hyperlink ref="P13" location="'427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topLeftCell="A10" workbookViewId="0">
      <selection activeCell="D9" sqref="D9:N9"/>
    </sheetView>
  </sheetViews>
  <sheetFormatPr baseColWidth="10" defaultRowHeight="14.25"/>
  <cols>
    <col min="16" max="16" width="15.125" customWidth="1"/>
  </cols>
  <sheetData>
    <row r="1" spans="1:16">
      <c r="A1" s="565" t="s">
        <v>17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255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M3" location="INDICATEURS!A1" display="sommaire"/>
    <hyperlink ref="P11" location="'89 vtes'!A1" display="vente"/>
    <hyperlink ref="P13" location="'89 p&amp;l'!A1" display="P&amp;L"/>
    <hyperlink ref="P15" location="'89qcr'!A1" display="Marge"/>
    <hyperlink ref="P17" location="'89car'!A1" display="CAR"/>
    <hyperlink ref="P19" location="'89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89record'!A1" display="record"/>
  </hyperlinks>
  <printOptions horizontalCentered="1"/>
  <pageMargins left="0" right="0" top="0.74803149606299213" bottom="0" header="0.31496062992125984" footer="0.31496062992125984"/>
  <pageSetup paperSize="9" scale="74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125" customWidth="1"/>
  </cols>
  <sheetData>
    <row r="1" spans="1:16">
      <c r="A1" s="565" t="s">
        <v>3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255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M3" location="INDICATEURS!A1" display="sommaire"/>
    <hyperlink ref="P11" location="'430 vtes'!A1" display="vente"/>
    <hyperlink ref="P13" location="'430 p&amp;l'!A1" display="P&amp;L"/>
    <hyperlink ref="P15" location="'430qcr'!A1" display="Marge"/>
    <hyperlink ref="P17" location="'430car'!A1" display="CAR"/>
    <hyperlink ref="P19" location="'43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430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4"/>
  <sheetViews>
    <sheetView showGridLines="0" topLeftCell="A4" workbookViewId="0">
      <selection activeCell="D9" sqref="D9:N9"/>
    </sheetView>
  </sheetViews>
  <sheetFormatPr baseColWidth="10" defaultRowHeight="14.25"/>
  <cols>
    <col min="16" max="16" width="15.125" customWidth="1"/>
  </cols>
  <sheetData>
    <row r="1" spans="1:16">
      <c r="A1" s="565" t="s">
        <v>5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5" t="s">
        <v>247</v>
      </c>
    </row>
    <row r="11" spans="1:16" ht="15">
      <c r="P11" s="236"/>
    </row>
    <row r="12" spans="1:16" ht="15">
      <c r="P12" s="235" t="s">
        <v>255</v>
      </c>
    </row>
    <row r="13" spans="1:16" ht="15">
      <c r="P13" s="236"/>
    </row>
    <row r="14" spans="1:16" ht="15">
      <c r="P14" s="235" t="s">
        <v>249</v>
      </c>
    </row>
    <row r="15" spans="1:16" ht="15">
      <c r="P15" s="236"/>
    </row>
    <row r="16" spans="1:16" ht="15">
      <c r="P16" s="235" t="s">
        <v>250</v>
      </c>
    </row>
    <row r="17" spans="16:16" ht="15">
      <c r="P17" s="236"/>
    </row>
    <row r="18" spans="16:16" ht="15">
      <c r="P18" s="235" t="s">
        <v>251</v>
      </c>
    </row>
    <row r="19" spans="16:16" ht="15">
      <c r="P19" s="236"/>
    </row>
    <row r="20" spans="16:16" ht="15">
      <c r="P20" s="235" t="s">
        <v>252</v>
      </c>
    </row>
    <row r="21" spans="16:16" ht="15">
      <c r="P21" s="236"/>
    </row>
    <row r="22" spans="16:16" ht="15">
      <c r="P22" s="235" t="s">
        <v>253</v>
      </c>
    </row>
    <row r="23" spans="16:16" ht="15">
      <c r="P23" s="236"/>
    </row>
    <row r="24" spans="16:16" ht="15">
      <c r="P24" s="235" t="s">
        <v>254</v>
      </c>
    </row>
  </sheetData>
  <mergeCells count="1">
    <mergeCell ref="A1:N2"/>
  </mergeCells>
  <hyperlinks>
    <hyperlink ref="M3" location="INDICATEURS!A1" display="sommaire"/>
    <hyperlink ref="P7" location="INDICATEURS!A1" display="sommaire"/>
    <hyperlink ref="P10" location="'200 vtes'!A1" display="vente"/>
    <hyperlink ref="P12" location="'200 p&amp;l'!A1" display="P&amp;L"/>
    <hyperlink ref="P14" location="'200qcr'!A1" display="Marge"/>
    <hyperlink ref="P16" location="'200car'!A1" display="CAR"/>
    <hyperlink ref="P18" location="'200hres'!A1" display="Analyse VH"/>
    <hyperlink ref="P20" location="'VH par hres'!A1" display="vente horaire"/>
    <hyperlink ref="P22" location="'Analyse CA jours'!A1" display="Analyse CA jour"/>
    <hyperlink ref="P24" location="'200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topLeftCell="A4" workbookViewId="0">
      <selection activeCell="D9" sqref="D9:N9"/>
    </sheetView>
  </sheetViews>
  <sheetFormatPr baseColWidth="10" defaultRowHeight="14.25"/>
  <cols>
    <col min="16" max="16" width="15.125" customWidth="1"/>
  </cols>
  <sheetData>
    <row r="1" spans="1:16">
      <c r="A1" s="565" t="s">
        <v>6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7" spans="1:16" ht="15">
      <c r="P7" s="237" t="s">
        <v>33</v>
      </c>
    </row>
    <row r="8" spans="1:16" ht="15">
      <c r="P8" s="236"/>
    </row>
    <row r="9" spans="1:16" ht="15">
      <c r="P9" s="236"/>
    </row>
    <row r="10" spans="1:16" ht="15">
      <c r="P10" s="236"/>
    </row>
    <row r="11" spans="1:16" ht="15">
      <c r="P11" s="235" t="s">
        <v>247</v>
      </c>
    </row>
    <row r="12" spans="1:16" ht="15">
      <c r="P12" s="236"/>
    </row>
    <row r="13" spans="1:16">
      <c r="P13" s="239" t="s">
        <v>255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M3" location="INDICATEURS!A1" display="sommaire"/>
    <hyperlink ref="P11" location="'292 vtes'!A1" display="vente"/>
    <hyperlink ref="P13" location="'292 p&amp;l'!A1" display="P&amp;L"/>
    <hyperlink ref="P15" location="'292qcr'!A1" display="Marge"/>
    <hyperlink ref="P17" location="'292car'!A1" display="CAR"/>
    <hyperlink ref="P19" location="'292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292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topLeftCell="A4" workbookViewId="0">
      <selection activeCell="D9" sqref="D9:N9"/>
    </sheetView>
  </sheetViews>
  <sheetFormatPr baseColWidth="10" defaultRowHeight="14.25"/>
  <cols>
    <col min="16" max="16" width="15.125" customWidth="1"/>
  </cols>
  <sheetData>
    <row r="1" spans="1:16">
      <c r="A1" s="565" t="s">
        <v>7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7" spans="1:16" ht="15">
      <c r="P7" s="237" t="s">
        <v>33</v>
      </c>
    </row>
    <row r="8" spans="1:16" ht="15">
      <c r="P8" s="236"/>
    </row>
    <row r="9" spans="1:16" ht="15">
      <c r="P9" s="236"/>
    </row>
    <row r="10" spans="1:16" ht="15">
      <c r="P10" s="236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255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M3" location="INDICATEURS!A1" display="sommaire"/>
    <hyperlink ref="P11" location="'292 vtes'!A1" display="vente"/>
    <hyperlink ref="P15" location="'292qcr'!A1" display="Marge"/>
    <hyperlink ref="P17" location="'292car'!A1" display="CAR"/>
    <hyperlink ref="P19" location="'292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292record'!A1" display="record"/>
    <hyperlink ref="P13" location="'512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workbookViewId="0">
      <selection activeCell="P15" sqref="P15"/>
    </sheetView>
  </sheetViews>
  <sheetFormatPr baseColWidth="10" defaultRowHeight="14.25"/>
  <cols>
    <col min="16" max="16" width="15.125" customWidth="1"/>
  </cols>
  <sheetData>
    <row r="1" spans="1:16">
      <c r="A1" s="565" t="s">
        <v>8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>
      <c r="P13" s="240" t="s">
        <v>255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581 vtes'!A1" display="vente"/>
    <hyperlink ref="P15" location="'581qcr'!A1" display="Marge"/>
    <hyperlink ref="P17" location="'581car'!A1" display="CAR"/>
    <hyperlink ref="P19" location="'581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581record'!A1" display="record"/>
    <hyperlink ref="P13" location="'581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topLeftCell="A10" workbookViewId="0">
      <selection activeCell="D9" sqref="D9:N9"/>
    </sheetView>
  </sheetViews>
  <sheetFormatPr baseColWidth="10" defaultRowHeight="14.25"/>
  <cols>
    <col min="16" max="16" width="15.125" customWidth="1"/>
  </cols>
  <sheetData>
    <row r="1" spans="1:16">
      <c r="A1" s="565" t="s">
        <v>9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>
      <c r="P13" s="240" t="s">
        <v>255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604 vtes'!A1" display="vente"/>
    <hyperlink ref="P15" location="'604qcr'!A1" display="Marge"/>
    <hyperlink ref="P17" location="'604car'!A1" display="CAR"/>
    <hyperlink ref="P19" location="'604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04record'!A1" display="record"/>
    <hyperlink ref="P13" location="'604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topLeftCell="A10" workbookViewId="0">
      <selection activeCell="D9" sqref="D9:N9"/>
    </sheetView>
  </sheetViews>
  <sheetFormatPr baseColWidth="10" defaultRowHeight="14.25"/>
  <cols>
    <col min="16" max="16" width="15.125" customWidth="1"/>
  </cols>
  <sheetData>
    <row r="1" spans="1:16">
      <c r="A1" s="565" t="s">
        <v>10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>
      <c r="P13" s="240" t="s">
        <v>255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624 vtes'!A1" display="vente"/>
    <hyperlink ref="P15" location="'624qcr'!A1" display="Marge"/>
    <hyperlink ref="P17" location="'624car'!A1" display="CAR"/>
    <hyperlink ref="P19" location="'624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24record'!A1" display="record"/>
    <hyperlink ref="P13" location="'624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topLeftCell="A10" workbookViewId="0">
      <selection activeCell="D9" sqref="D9:N9"/>
    </sheetView>
  </sheetViews>
  <sheetFormatPr baseColWidth="10" defaultRowHeight="14.25"/>
  <cols>
    <col min="16" max="16" width="15.125" customWidth="1"/>
  </cols>
  <sheetData>
    <row r="1" spans="1:16">
      <c r="A1" s="565" t="s">
        <v>11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>
      <c r="P13" s="240" t="s">
        <v>255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520 vtes'!A1" display="vente"/>
    <hyperlink ref="P15" location="'520qcr'!A1" display="Marge"/>
    <hyperlink ref="P17" location="'520car'!A1" display="CAR"/>
    <hyperlink ref="P19" location="'52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520record'!A1" display="record"/>
    <hyperlink ref="P13" location="'520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topLeftCell="A7" workbookViewId="0">
      <selection activeCell="D9" sqref="D9:N9"/>
    </sheetView>
  </sheetViews>
  <sheetFormatPr baseColWidth="10" defaultRowHeight="14.25"/>
  <cols>
    <col min="16" max="16" width="15.125" customWidth="1"/>
  </cols>
  <sheetData>
    <row r="1" spans="1:16">
      <c r="A1" s="565" t="s">
        <v>12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>
      <c r="P13" s="240" t="s">
        <v>255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65 vtes'!A1" display="vente"/>
    <hyperlink ref="P15" location="'65qcr'!A1" display="Marge"/>
    <hyperlink ref="P17" location="'65car'!A1" display="CAR"/>
    <hyperlink ref="P19" location="'65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5record'!A1" display="record"/>
    <hyperlink ref="P13" location="'65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topLeftCell="A10" workbookViewId="0">
      <selection activeCell="D9" sqref="D9:N9"/>
    </sheetView>
  </sheetViews>
  <sheetFormatPr baseColWidth="10" defaultRowHeight="14.25"/>
  <cols>
    <col min="16" max="16" width="15.125" customWidth="1"/>
  </cols>
  <sheetData>
    <row r="1" spans="1:16">
      <c r="A1" s="565" t="s">
        <v>13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>
      <c r="P13" s="240" t="s">
        <v>255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83 vtes'!A1" display="vente"/>
    <hyperlink ref="P7" location="INDICATEURS!A1" display="sommaire"/>
    <hyperlink ref="P25" location="'83record'!A1" display="record"/>
    <hyperlink ref="P23" location="'Analyse CA jours'!A1" display="Analyse CA jour"/>
    <hyperlink ref="P21" location="'VH par hres'!A1" display="vente horaire"/>
    <hyperlink ref="P19" location="'83hres'!A1" display="Analyse VH"/>
    <hyperlink ref="P17" location="'83car'!A1" display="CAR"/>
    <hyperlink ref="P15" location="'83qcr'!A1" display="Marge"/>
    <hyperlink ref="P13" location="'83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topLeftCell="A10" workbookViewId="0">
      <selection activeCell="D9" sqref="D9:N9"/>
    </sheetView>
  </sheetViews>
  <sheetFormatPr baseColWidth="10" defaultRowHeight="14.25"/>
  <cols>
    <col min="16" max="16" width="15.125" customWidth="1"/>
  </cols>
  <sheetData>
    <row r="1" spans="1:16">
      <c r="A1" s="565" t="s">
        <v>14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>
      <c r="P13" s="240" t="s">
        <v>255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1085 vtes'!A1" display="vente"/>
    <hyperlink ref="P15" location="'1085qcr'!A1" display="Marge"/>
    <hyperlink ref="P17" location="'1085car'!A1" display="CAR"/>
    <hyperlink ref="P19" location="'1085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085record'!A1" display="record"/>
    <hyperlink ref="P13" location="'1085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topLeftCell="A10" workbookViewId="0">
      <selection activeCell="D9" sqref="D9:N9"/>
    </sheetView>
  </sheetViews>
  <sheetFormatPr baseColWidth="10" defaultRowHeight="14.25"/>
  <cols>
    <col min="16" max="16" width="15.125" customWidth="1"/>
  </cols>
  <sheetData>
    <row r="1" spans="1:16">
      <c r="A1" s="565" t="s">
        <v>15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>
      <c r="P13" s="240" t="s">
        <v>255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1066 vtes'!A1" display="vente"/>
    <hyperlink ref="P15" location="'1066qcr'!A1" display="Marge"/>
    <hyperlink ref="P17" location="'1066car'!A1" display="CAR"/>
    <hyperlink ref="P19" location="'1066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066record'!A1" display="record"/>
    <hyperlink ref="P13" location="'1066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topLeftCell="A7" workbookViewId="0">
      <selection activeCell="D9" sqref="D9:N9"/>
    </sheetView>
  </sheetViews>
  <sheetFormatPr baseColWidth="10" defaultRowHeight="14.25"/>
  <cols>
    <col min="16" max="16" width="15.125" customWidth="1"/>
  </cols>
  <sheetData>
    <row r="1" spans="1:16">
      <c r="A1" s="565" t="s">
        <v>16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>
      <c r="P13" s="240" t="s">
        <v>255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1280 vtes'!A1" display="vente"/>
    <hyperlink ref="P15" location="'1280qcr'!A1" display="Marge"/>
    <hyperlink ref="P17" location="'1280car'!A1" display="CAR"/>
    <hyperlink ref="P19" location="'128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280record'!A1" display="record"/>
    <hyperlink ref="P13" location="'1280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1:P25"/>
  <sheetViews>
    <sheetView showGridLines="0" workbookViewId="0">
      <selection activeCell="P44" sqref="P44"/>
    </sheetView>
  </sheetViews>
  <sheetFormatPr baseColWidth="10" defaultRowHeight="14.25"/>
  <cols>
    <col min="16" max="16" width="15.125" customWidth="1"/>
  </cols>
  <sheetData>
    <row r="1" spans="1:16">
      <c r="A1" s="565" t="s">
        <v>250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13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>
      <c r="P13" s="240" t="s">
        <v>255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1" location="'1280 vtes'!A1" display="vente"/>
    <hyperlink ref="P15" location="'1280qcr'!A1" display="Marge"/>
    <hyperlink ref="P17" location="'1280car'!A1" display="CAR"/>
    <hyperlink ref="P19" location="'128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280record'!A1" display="record"/>
    <hyperlink ref="P13" location="'1280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N3"/>
  <sheetViews>
    <sheetView showGridLines="0" workbookViewId="0">
      <selection activeCell="D9" sqref="D9:N9"/>
    </sheetView>
  </sheetViews>
  <sheetFormatPr baseColWidth="10" defaultRowHeight="14.25"/>
  <sheetData>
    <row r="1" spans="1:14">
      <c r="A1" s="565" t="s">
        <v>259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4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4">
      <c r="M3" s="6" t="s">
        <v>33</v>
      </c>
    </row>
  </sheetData>
  <mergeCells count="1">
    <mergeCell ref="A1:N2"/>
  </mergeCells>
  <hyperlinks>
    <hyperlink ref="M3" location="INDICATEURS!A1" display="sommaire"/>
  </hyperlinks>
  <printOptions horizontalCentered="1"/>
  <pageMargins left="0" right="0" top="0" bottom="0.74803149606299213" header="0.31496062992125984" footer="0.31496062992125984"/>
  <pageSetup paperSize="9" scale="86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4"/>
  <sheetViews>
    <sheetView showGridLines="0" workbookViewId="0">
      <selection sqref="A1:N2"/>
    </sheetView>
  </sheetViews>
  <sheetFormatPr baseColWidth="10" defaultRowHeight="14.25"/>
  <cols>
    <col min="16" max="16" width="15" customWidth="1"/>
  </cols>
  <sheetData>
    <row r="1" spans="1:16">
      <c r="A1" s="565" t="s">
        <v>0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5" t="s">
        <v>247</v>
      </c>
    </row>
    <row r="11" spans="1:16" ht="15">
      <c r="P11" s="236"/>
    </row>
    <row r="12" spans="1:16" ht="15">
      <c r="P12" s="235" t="s">
        <v>255</v>
      </c>
    </row>
    <row r="13" spans="1:16" ht="15">
      <c r="P13" s="236"/>
    </row>
    <row r="14" spans="1:16" ht="15">
      <c r="P14" s="235" t="s">
        <v>249</v>
      </c>
    </row>
    <row r="15" spans="1:16" ht="15">
      <c r="P15" s="236"/>
    </row>
    <row r="16" spans="1:16" ht="15">
      <c r="P16" s="235" t="s">
        <v>250</v>
      </c>
    </row>
    <row r="17" spans="16:16" ht="15">
      <c r="P17" s="236"/>
    </row>
    <row r="18" spans="16:16" ht="15">
      <c r="P18" s="235" t="s">
        <v>251</v>
      </c>
    </row>
    <row r="19" spans="16:16" ht="15">
      <c r="P19" s="236"/>
    </row>
    <row r="20" spans="16:16" ht="15">
      <c r="P20" s="235" t="s">
        <v>252</v>
      </c>
    </row>
    <row r="21" spans="16:16" ht="15">
      <c r="P21" s="236"/>
    </row>
    <row r="22" spans="16:16" ht="15">
      <c r="P22" s="235" t="s">
        <v>253</v>
      </c>
    </row>
    <row r="23" spans="16:16" ht="15">
      <c r="P23" s="236"/>
    </row>
    <row r="24" spans="16:16" ht="15">
      <c r="P24" s="235" t="s">
        <v>254</v>
      </c>
    </row>
  </sheetData>
  <mergeCells count="1">
    <mergeCell ref="A1:N2"/>
  </mergeCells>
  <hyperlinks>
    <hyperlink ref="M3" location="INDICATEURS!A1" display="sommaire"/>
    <hyperlink ref="P10" location="'150 vtes'!A1" display="vente"/>
    <hyperlink ref="P12" location="'150 p&amp;l'!A1" display="P&amp;L"/>
    <hyperlink ref="P14" location="'150qcr'!A1" display="Marge"/>
    <hyperlink ref="P16" location="'150car'!A1" display="CAR"/>
    <hyperlink ref="P18" location="'150hres'!A1" display="Analyse vente"/>
    <hyperlink ref="P20" location="'VH par hres'!A1" display="vente horaire"/>
    <hyperlink ref="P22" location="'Analyse CA jours'!A1" display="Analyse CA jour"/>
    <hyperlink ref="P7" location="INDICATEURS!A1" display="sommaire"/>
    <hyperlink ref="P24" location="'150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1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255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M3" location="INDICATEURS!A1" display="sommaire"/>
    <hyperlink ref="P23" location="'Analyse CA jours'!A1" display="Analyse CA jour"/>
    <hyperlink ref="P21" location="'VH par hres'!A1" display="vente horaire"/>
    <hyperlink ref="P19" location="'150hres'!A1" display="Analyse vente"/>
    <hyperlink ref="P17" location="'427car'!A1" display="CAR"/>
    <hyperlink ref="P15" location="'427qcr'!A1" display="Marge"/>
    <hyperlink ref="P13" location="'427 pmix'!A1" display="produits mix"/>
    <hyperlink ref="P11" location="'427 p&amp;l'!A1" display="P&amp;L"/>
    <hyperlink ref="P7" location="INDICATEURS!A1" display="sommaire"/>
    <hyperlink ref="P25" location="'427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17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255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M3" location="INDICATEURS!A1" display="sommaire"/>
    <hyperlink ref="P11" location="'89 p&amp;l'!A1" display="P&amp;L"/>
    <hyperlink ref="P13" location="'89 pmix'!A1" display="produits mix"/>
    <hyperlink ref="P15" location="'89qcr'!A1" display="Marge"/>
    <hyperlink ref="P17" location="'89car'!A1" display="CAR"/>
    <hyperlink ref="P19" location="'89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89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3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255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M3" location="INDICATEURS!A1" display="sommaire"/>
    <hyperlink ref="P11" location="'430 p&amp;l'!A1" display="P&amp;L"/>
    <hyperlink ref="P13" location="'430 pmix'!A1" display="produits mix"/>
    <hyperlink ref="P15" location="'430qcr'!A1" display="Marge"/>
    <hyperlink ref="P17" location="'430car'!A1" display="CAR"/>
    <hyperlink ref="P19" location="'43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430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4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5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5" t="s">
        <v>255</v>
      </c>
    </row>
    <row r="11" spans="1:16" ht="15">
      <c r="P11" s="236"/>
    </row>
    <row r="12" spans="1:16" ht="15">
      <c r="P12" s="235" t="s">
        <v>248</v>
      </c>
    </row>
    <row r="13" spans="1:16" ht="15">
      <c r="P13" s="236"/>
    </row>
    <row r="14" spans="1:16" ht="15">
      <c r="P14" s="235" t="s">
        <v>249</v>
      </c>
    </row>
    <row r="15" spans="1:16" ht="15">
      <c r="P15" s="236"/>
    </row>
    <row r="16" spans="1:16" ht="15">
      <c r="P16" s="235" t="s">
        <v>250</v>
      </c>
    </row>
    <row r="17" spans="16:16" ht="15">
      <c r="P17" s="236"/>
    </row>
    <row r="18" spans="16:16" ht="15">
      <c r="P18" s="235" t="s">
        <v>251</v>
      </c>
    </row>
    <row r="19" spans="16:16" ht="15">
      <c r="P19" s="236"/>
    </row>
    <row r="20" spans="16:16" ht="15">
      <c r="P20" s="235" t="s">
        <v>252</v>
      </c>
    </row>
    <row r="21" spans="16:16" ht="15">
      <c r="P21" s="236"/>
    </row>
    <row r="22" spans="16:16" ht="15">
      <c r="P22" s="235" t="s">
        <v>253</v>
      </c>
    </row>
    <row r="23" spans="16:16" ht="15">
      <c r="P23" s="236"/>
    </row>
    <row r="24" spans="16:16" ht="15">
      <c r="P24" s="235" t="s">
        <v>254</v>
      </c>
    </row>
  </sheetData>
  <mergeCells count="1">
    <mergeCell ref="A1:N2"/>
  </mergeCells>
  <hyperlinks>
    <hyperlink ref="M3" location="INDICATEURS!A1" display="sommaire"/>
    <hyperlink ref="P7" location="INDICATEURS!A1" display="sommaire"/>
    <hyperlink ref="P10" location="'200 p&amp;l'!A1" display="P&amp;L"/>
    <hyperlink ref="P12" location="'200 pmix'!A1" display="produits mix"/>
    <hyperlink ref="P14" location="'200qcr'!A1" display="Marge"/>
    <hyperlink ref="P16" location="'200car'!A1" display="CAR"/>
    <hyperlink ref="P18" location="'200hres'!A1" display="Analyse VH"/>
    <hyperlink ref="P20" location="'VH par hres'!A1" display="vente horaire"/>
    <hyperlink ref="P22" location="'Analyse CA jours'!A1" display="Analyse CA jour"/>
    <hyperlink ref="P24" location="'200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6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7" spans="1:16" ht="15">
      <c r="P7" s="237" t="s">
        <v>33</v>
      </c>
    </row>
    <row r="8" spans="1:16" ht="15">
      <c r="P8" s="236"/>
    </row>
    <row r="9" spans="1:16" ht="15">
      <c r="P9" s="236"/>
    </row>
    <row r="10" spans="1:16" ht="15">
      <c r="P10" s="236"/>
    </row>
    <row r="11" spans="1:16" ht="15">
      <c r="P11" s="235" t="s">
        <v>255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M3" location="INDICATEURS!A1" display="sommaire"/>
    <hyperlink ref="P11" location="'292 p&amp;l'!A1" display="P&amp;L"/>
    <hyperlink ref="P13" location="'292 pmix'!A1" display="produits mix"/>
    <hyperlink ref="P15" location="'292qcr'!A1" display="Marge"/>
    <hyperlink ref="P17" location="'292car'!A1" display="CAR"/>
    <hyperlink ref="P19" location="'292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292record'!A1" display="record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7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7" spans="1:16" ht="15">
      <c r="P7" s="237" t="s">
        <v>33</v>
      </c>
    </row>
    <row r="8" spans="1:16" ht="15">
      <c r="P8" s="236"/>
    </row>
    <row r="9" spans="1:16" ht="15">
      <c r="P9" s="236"/>
    </row>
    <row r="10" spans="1:16" ht="15">
      <c r="P10" s="236"/>
    </row>
    <row r="11" spans="1:16">
      <c r="P11" s="239" t="s">
        <v>255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M3" location="INDICATEURS!A1" display="sommaire"/>
    <hyperlink ref="P13" location="'292 pmix'!A1" display="produits mix"/>
    <hyperlink ref="P15" location="'292qcr'!A1" display="Marge"/>
    <hyperlink ref="P17" location="'292car'!A1" display="CAR"/>
    <hyperlink ref="P19" location="'292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292record'!A1" display="record"/>
    <hyperlink ref="P11" location="'512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P13" sqref="P13"/>
    </sheetView>
  </sheetViews>
  <sheetFormatPr baseColWidth="10" defaultRowHeight="14.25"/>
  <cols>
    <col min="16" max="16" width="15" customWidth="1"/>
  </cols>
  <sheetData>
    <row r="1" spans="1:16">
      <c r="A1" s="565" t="s">
        <v>8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>
      <c r="P11" s="240" t="s">
        <v>255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3" location="'581 pmix'!A1" display="produits mix"/>
    <hyperlink ref="P15" location="'581qcr'!A1" display="Marge"/>
    <hyperlink ref="P17" location="'581car'!A1" display="CAR"/>
    <hyperlink ref="P19" location="'581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581record'!A1" display="record"/>
    <hyperlink ref="P11" location="'581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9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>
      <c r="P11" s="240" t="s">
        <v>255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3" location="'604 pmix'!A1" display="produits mix"/>
    <hyperlink ref="P15" location="'604qcr'!A1" display="Marge"/>
    <hyperlink ref="P17" location="'604car'!A1" display="CAR"/>
    <hyperlink ref="P19" location="'604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04record'!A1" display="record"/>
    <hyperlink ref="P11" location="'604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10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>
      <c r="P11" s="240" t="s">
        <v>255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3" location="'624 pmix'!A1" display="produits mix"/>
    <hyperlink ref="P15" location="'624qcr'!A1" display="Marge"/>
    <hyperlink ref="P17" location="'624car'!A1" display="CAR"/>
    <hyperlink ref="P19" location="'624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24record'!A1" display="record"/>
    <hyperlink ref="P11" location="'624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11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>
      <c r="P11" s="240" t="s">
        <v>255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3" location="'520 pmix'!A1" display="produits mix"/>
    <hyperlink ref="P15" location="'520qcr'!A1" display="Marge"/>
    <hyperlink ref="P17" location="'520car'!A1" display="CAR"/>
    <hyperlink ref="P19" location="'52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520record'!A1" display="record"/>
    <hyperlink ref="P11" location="'520 vtes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12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>
      <c r="P11" s="240" t="s">
        <v>255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3" location="'65 pmix'!A1" display="produits mix"/>
    <hyperlink ref="P15" location="'65qcr'!A1" display="Marge"/>
    <hyperlink ref="P17" location="'65car'!A1" display="CAR"/>
    <hyperlink ref="P19" location="'65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5record'!A1" display="record"/>
    <hyperlink ref="P11" location="'65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13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>
      <c r="P11" s="240" t="s">
        <v>255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3" location="'83 pmix'!A1" display="produits mix"/>
    <hyperlink ref="P15" location="'83qcr'!A1" display="Marge"/>
    <hyperlink ref="P17" location="'83car'!A1" display="CAR"/>
    <hyperlink ref="P19" location="'83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83record'!A1" display="record"/>
    <hyperlink ref="P11" location="'83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14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>
      <c r="P11" s="240" t="s">
        <v>255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3" location="'1085 pmix'!A1" display="produits mix"/>
    <hyperlink ref="P15" location="'1085qcr'!A1" display="Marge"/>
    <hyperlink ref="P17" location="'1085car'!A1" display="CAR"/>
    <hyperlink ref="P19" location="'1085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085record'!A1" display="record"/>
    <hyperlink ref="P11" location="'1085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15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>
      <c r="P11" s="240" t="s">
        <v>255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3" location="'1066 pmix'!A1" display="produits mix"/>
    <hyperlink ref="P15" location="'1066qcr'!A1" display="Marge"/>
    <hyperlink ref="P17" location="'1066car'!A1" display="CAR"/>
    <hyperlink ref="P19" location="'1066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066record'!A1" display="record"/>
    <hyperlink ref="P11" location="'1066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16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>
      <c r="P11" s="240" t="s">
        <v>255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3" location="'1280 pmix'!A1" display="produits mix"/>
    <hyperlink ref="P15" location="'1280qcr'!A1" display="Marge"/>
    <hyperlink ref="P17" location="'1280car'!A1" display="CAR"/>
    <hyperlink ref="P19" location="'128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280record'!A1" display="record"/>
    <hyperlink ref="P11" location="'1280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" customWidth="1"/>
  </cols>
  <sheetData>
    <row r="1" spans="1:16">
      <c r="A1" s="565" t="s">
        <v>250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</row>
    <row r="2" spans="1:16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</row>
    <row r="3" spans="1:16">
      <c r="M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>
      <c r="P11" s="240" t="s">
        <v>255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1">
    <mergeCell ref="A1:N2"/>
  </mergeCells>
  <hyperlinks>
    <hyperlink ref="M3" location="INDICATEURS!A1" display="sommaire"/>
    <hyperlink ref="P13" location="'65 pmix'!A1" display="produits mix"/>
    <hyperlink ref="P15" location="'65qcr'!A1" display="Marge"/>
    <hyperlink ref="P17" location="'65car'!A1" display="CAR"/>
    <hyperlink ref="P19" location="'65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5record'!A1" display="record"/>
    <hyperlink ref="P11" location="'65 p&amp;l'!A1" display="P&amp;L"/>
  </hyperlinks>
  <printOptions horizontalCentered="1"/>
  <pageMargins left="0" right="0" top="0" bottom="0" header="0.31496062992125984" footer="0.31496062992125984"/>
  <pageSetup paperSize="9" scale="74" orientation="landscape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AA81"/>
  <sheetViews>
    <sheetView showGridLines="0" workbookViewId="0">
      <selection activeCell="G32" sqref="G32"/>
    </sheetView>
  </sheetViews>
  <sheetFormatPr baseColWidth="10" defaultRowHeight="14.25"/>
  <cols>
    <col min="1" max="1" width="29.875" customWidth="1"/>
    <col min="2" max="25" width="10.25" customWidth="1"/>
    <col min="26" max="27" width="11" customWidth="1"/>
  </cols>
  <sheetData>
    <row r="1" spans="1:27" ht="25.5">
      <c r="B1" s="5"/>
      <c r="C1" s="5"/>
      <c r="D1" s="5"/>
      <c r="E1" s="5"/>
      <c r="F1" s="5"/>
      <c r="G1" s="5"/>
      <c r="H1" s="5"/>
      <c r="I1" s="48" t="s">
        <v>276</v>
      </c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spans="1:27"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spans="1:27">
      <c r="A3" s="6" t="s">
        <v>33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1:27" ht="15" thickBot="1"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spans="1:27" ht="24" thickBot="1">
      <c r="A5" s="47" t="s">
        <v>41</v>
      </c>
      <c r="B5" s="568" t="s">
        <v>62</v>
      </c>
      <c r="C5" s="566"/>
      <c r="D5" s="566"/>
      <c r="E5" s="566"/>
      <c r="F5" s="566"/>
      <c r="G5" s="566"/>
      <c r="H5" s="566"/>
      <c r="I5" s="567"/>
      <c r="J5" s="566" t="s">
        <v>61</v>
      </c>
      <c r="K5" s="566"/>
      <c r="L5" s="566"/>
      <c r="M5" s="567"/>
      <c r="N5" s="568" t="s">
        <v>60</v>
      </c>
      <c r="O5" s="566"/>
      <c r="P5" s="566"/>
      <c r="Q5" s="566"/>
      <c r="R5" s="566"/>
      <c r="S5" s="566"/>
      <c r="T5" s="566"/>
      <c r="U5" s="567"/>
      <c r="V5" s="569" t="s">
        <v>59</v>
      </c>
      <c r="W5" s="570"/>
      <c r="X5" s="570"/>
      <c r="Y5" s="571"/>
    </row>
    <row r="6" spans="1:27">
      <c r="A6" s="22"/>
      <c r="B6" s="41"/>
      <c r="C6" s="40"/>
      <c r="D6" s="40"/>
      <c r="E6" s="40"/>
      <c r="F6" s="40"/>
      <c r="G6" s="40"/>
      <c r="H6" s="40"/>
      <c r="I6" s="39"/>
      <c r="J6" s="40"/>
      <c r="K6" s="40"/>
      <c r="L6" s="40"/>
      <c r="M6" s="39"/>
      <c r="N6" s="41"/>
      <c r="O6" s="40"/>
      <c r="P6" s="40"/>
      <c r="Q6" s="40"/>
      <c r="R6" s="40"/>
      <c r="S6" s="40"/>
      <c r="T6" s="40"/>
      <c r="U6" s="40"/>
      <c r="V6" s="41"/>
      <c r="W6" s="40"/>
      <c r="X6" s="40"/>
      <c r="Y6" s="39"/>
    </row>
    <row r="7" spans="1:27">
      <c r="A7" s="46"/>
      <c r="B7" s="44">
        <v>0.29166666666666669</v>
      </c>
      <c r="C7" s="43">
        <v>0.33333333333333331</v>
      </c>
      <c r="D7" s="43">
        <v>0.375</v>
      </c>
      <c r="E7" s="43">
        <v>0.41666666666666669</v>
      </c>
      <c r="F7" s="43">
        <v>0.45833333333333331</v>
      </c>
      <c r="G7" s="43">
        <v>0.5</v>
      </c>
      <c r="H7" s="43">
        <v>0.54166666666666663</v>
      </c>
      <c r="I7" s="42">
        <v>0.58333333333333337</v>
      </c>
      <c r="J7" s="43">
        <v>0.625</v>
      </c>
      <c r="K7" s="43">
        <v>0.66666666666666663</v>
      </c>
      <c r="L7" s="43">
        <v>0.70833333333333337</v>
      </c>
      <c r="M7" s="42">
        <v>0.75</v>
      </c>
      <c r="N7" s="44">
        <v>0.79166666666666663</v>
      </c>
      <c r="O7" s="43">
        <v>0.83333333333333337</v>
      </c>
      <c r="P7" s="43">
        <v>0.875</v>
      </c>
      <c r="Q7" s="43">
        <v>0.91666666666666663</v>
      </c>
      <c r="R7" s="43">
        <v>0.95833333333333337</v>
      </c>
      <c r="S7" s="43">
        <v>0</v>
      </c>
      <c r="T7" s="43">
        <v>4.1666666666666664E-2</v>
      </c>
      <c r="U7" s="43">
        <v>8.3333333333333329E-2</v>
      </c>
      <c r="V7" s="44">
        <v>0.125</v>
      </c>
      <c r="W7" s="43">
        <v>0.16666666666666699</v>
      </c>
      <c r="X7" s="43">
        <v>0.20833333333333401</v>
      </c>
      <c r="Y7" s="42">
        <v>0.25</v>
      </c>
    </row>
    <row r="8" spans="1:27" ht="15" thickBot="1">
      <c r="A8" s="45"/>
      <c r="B8" s="44"/>
      <c r="C8" s="43"/>
      <c r="D8" s="43"/>
      <c r="E8" s="43"/>
      <c r="F8" s="43"/>
      <c r="G8" s="43"/>
      <c r="H8" s="43"/>
      <c r="I8" s="42"/>
      <c r="J8" s="43"/>
      <c r="K8" s="43"/>
      <c r="L8" s="43"/>
      <c r="M8" s="42"/>
      <c r="N8" s="44"/>
      <c r="O8" s="43"/>
      <c r="P8" s="43"/>
      <c r="Q8" s="43"/>
      <c r="R8" s="43"/>
      <c r="S8" s="43"/>
      <c r="T8" s="43"/>
      <c r="U8" s="43"/>
      <c r="V8" s="44"/>
      <c r="W8" s="43"/>
      <c r="X8" s="43"/>
      <c r="Y8" s="42"/>
    </row>
    <row r="9" spans="1:27">
      <c r="A9" s="181"/>
      <c r="B9" s="292"/>
      <c r="C9" s="292"/>
      <c r="D9" s="292"/>
      <c r="E9" s="292"/>
      <c r="F9" s="292"/>
      <c r="G9" s="292"/>
      <c r="H9" s="292"/>
      <c r="I9" s="292"/>
      <c r="J9" s="293"/>
      <c r="K9" s="292"/>
      <c r="L9" s="292"/>
      <c r="M9" s="294"/>
      <c r="N9" s="293"/>
      <c r="O9" s="292"/>
      <c r="P9" s="292"/>
      <c r="Q9" s="292"/>
      <c r="R9" s="295"/>
      <c r="S9" s="295"/>
      <c r="T9" s="295"/>
      <c r="U9" s="295"/>
      <c r="V9" s="551"/>
      <c r="W9" s="295"/>
      <c r="X9" s="295"/>
      <c r="Y9" s="296"/>
      <c r="AA9" s="53"/>
    </row>
    <row r="10" spans="1:27">
      <c r="A10" s="183" t="s">
        <v>56</v>
      </c>
      <c r="B10" s="28" t="e">
        <f t="shared" ref="B10:W10" si="0">(B12-B11)/B11</f>
        <v>#DIV/0!</v>
      </c>
      <c r="C10" s="28">
        <f t="shared" si="0"/>
        <v>9.7472527472527482</v>
      </c>
      <c r="D10" s="28">
        <f t="shared" si="0"/>
        <v>-0.18532429461341124</v>
      </c>
      <c r="E10" s="28">
        <f t="shared" si="0"/>
        <v>2.4371637356459724E-2</v>
      </c>
      <c r="F10" s="28">
        <f t="shared" si="0"/>
        <v>0.31303166013050476</v>
      </c>
      <c r="G10" s="28">
        <f t="shared" si="0"/>
        <v>0.13827852136828833</v>
      </c>
      <c r="H10" s="28">
        <f t="shared" si="0"/>
        <v>7.4023214333069784E-2</v>
      </c>
      <c r="I10" s="28">
        <f t="shared" si="0"/>
        <v>-0.13665294591596983</v>
      </c>
      <c r="J10" s="29">
        <f t="shared" si="0"/>
        <v>0.1068023257118612</v>
      </c>
      <c r="K10" s="28">
        <f t="shared" si="0"/>
        <v>0.16612103857127672</v>
      </c>
      <c r="L10" s="28">
        <f t="shared" si="0"/>
        <v>0.12103097442796661</v>
      </c>
      <c r="M10" s="27">
        <f t="shared" si="0"/>
        <v>2.5237946762927208E-2</v>
      </c>
      <c r="N10" s="29">
        <f t="shared" si="0"/>
        <v>-2.6201980107461893E-3</v>
      </c>
      <c r="O10" s="28">
        <f t="shared" si="0"/>
        <v>-1.652716724719203E-2</v>
      </c>
      <c r="P10" s="28">
        <f t="shared" si="0"/>
        <v>0.15025558612299089</v>
      </c>
      <c r="Q10" s="28">
        <f t="shared" si="0"/>
        <v>0.11031786272114415</v>
      </c>
      <c r="R10" s="28">
        <f t="shared" si="0"/>
        <v>3.0464474508525085E-2</v>
      </c>
      <c r="S10" s="28">
        <f t="shared" si="0"/>
        <v>0.98556859726765444</v>
      </c>
      <c r="T10" s="28" t="e">
        <f t="shared" si="0"/>
        <v>#DIV/0!</v>
      </c>
      <c r="U10" s="28" t="e">
        <f t="shared" si="0"/>
        <v>#DIV/0!</v>
      </c>
      <c r="V10" s="29" t="e">
        <f t="shared" si="0"/>
        <v>#DIV/0!</v>
      </c>
      <c r="W10" s="28" t="e">
        <f t="shared" si="0"/>
        <v>#DIV/0!</v>
      </c>
      <c r="X10" s="28" t="e">
        <f t="shared" ref="X10:Y10" si="1">(X12-X11)/X11</f>
        <v>#DIV/0!</v>
      </c>
      <c r="Y10" s="27" t="e">
        <f t="shared" si="1"/>
        <v>#DIV/0!</v>
      </c>
      <c r="AA10" s="53"/>
    </row>
    <row r="11" spans="1:27">
      <c r="A11" s="183">
        <v>2014</v>
      </c>
      <c r="B11" s="289">
        <v>0</v>
      </c>
      <c r="C11" s="290">
        <v>1.82</v>
      </c>
      <c r="D11" s="290">
        <v>545.80000000000007</v>
      </c>
      <c r="E11" s="290">
        <v>747.18000000000018</v>
      </c>
      <c r="F11" s="290">
        <v>3664.2300000000005</v>
      </c>
      <c r="G11" s="290">
        <v>10802.690000000004</v>
      </c>
      <c r="H11" s="290">
        <v>8673.0899999999947</v>
      </c>
      <c r="I11" s="290">
        <v>5932.62</v>
      </c>
      <c r="J11" s="289">
        <v>4456.2700000000023</v>
      </c>
      <c r="K11" s="290">
        <v>3851.83</v>
      </c>
      <c r="L11" s="290">
        <v>3805.72</v>
      </c>
      <c r="M11" s="291">
        <v>6221.9800000000041</v>
      </c>
      <c r="N11" s="289">
        <v>10495.390000000003</v>
      </c>
      <c r="O11" s="290">
        <v>10387.140000000003</v>
      </c>
      <c r="P11" s="290">
        <v>5506.949999999998</v>
      </c>
      <c r="Q11" s="290">
        <v>2938.6900000000005</v>
      </c>
      <c r="R11" s="290">
        <v>1931.4299999999998</v>
      </c>
      <c r="S11" s="287">
        <v>259.85000000000002</v>
      </c>
      <c r="T11" s="287">
        <v>0</v>
      </c>
      <c r="U11" s="287">
        <v>0</v>
      </c>
      <c r="V11" s="286">
        <v>0</v>
      </c>
      <c r="W11" s="287">
        <v>0</v>
      </c>
      <c r="X11" s="287">
        <v>0</v>
      </c>
      <c r="Y11" s="288">
        <v>0</v>
      </c>
      <c r="Z11" s="53"/>
      <c r="AA11" s="53"/>
    </row>
    <row r="12" spans="1:27">
      <c r="A12" s="183">
        <v>2015</v>
      </c>
      <c r="B12" s="289">
        <f>'Données VH'!C258</f>
        <v>0</v>
      </c>
      <c r="C12" s="290">
        <f>'Données VH'!D258</f>
        <v>19.560000000000002</v>
      </c>
      <c r="D12" s="290">
        <f>'Données VH'!E258</f>
        <v>444.6500000000002</v>
      </c>
      <c r="E12" s="290">
        <f>'Données VH'!F258</f>
        <v>765.38999999999976</v>
      </c>
      <c r="F12" s="290">
        <f>'Données VH'!G258</f>
        <v>4811.25</v>
      </c>
      <c r="G12" s="290">
        <f>'Données VH'!H258</f>
        <v>12296.47</v>
      </c>
      <c r="H12" s="290">
        <f>'Données VH'!I258</f>
        <v>9315.0999999999985</v>
      </c>
      <c r="I12" s="290">
        <f>'Données VH'!J258</f>
        <v>5121.9099999999989</v>
      </c>
      <c r="J12" s="289">
        <f>'Données VH'!K258</f>
        <v>4932.2099999999982</v>
      </c>
      <c r="K12" s="290">
        <f>'Données VH'!L258</f>
        <v>4491.7000000000007</v>
      </c>
      <c r="L12" s="290">
        <f>'Données VH'!M258</f>
        <v>4266.3300000000008</v>
      </c>
      <c r="M12" s="291">
        <f>'Données VH'!N258</f>
        <v>6379.010000000002</v>
      </c>
      <c r="N12" s="289">
        <f>'Données VH'!O258</f>
        <v>10467.889999999998</v>
      </c>
      <c r="O12" s="290">
        <f>'Données VH'!P258</f>
        <v>10215.470000000005</v>
      </c>
      <c r="P12" s="290">
        <f>'Données VH'!Q258</f>
        <v>6334.4000000000024</v>
      </c>
      <c r="Q12" s="290">
        <f>'Données VH'!R258</f>
        <v>3262.8799999999997</v>
      </c>
      <c r="R12" s="290">
        <f>'Données VH'!S258</f>
        <v>1990.2700000000004</v>
      </c>
      <c r="S12" s="290">
        <f>'Données VH'!T258</f>
        <v>515.95000000000005</v>
      </c>
      <c r="T12" s="290">
        <f>'Données VH'!U258</f>
        <v>0</v>
      </c>
      <c r="U12" s="290">
        <f>'Données VH'!V258</f>
        <v>0</v>
      </c>
      <c r="V12" s="286">
        <f>'Données VH'!W258</f>
        <v>0</v>
      </c>
      <c r="W12" s="287">
        <f>'Données VH'!X258</f>
        <v>0</v>
      </c>
      <c r="X12" s="287">
        <f>'Données VH'!Y258</f>
        <v>0</v>
      </c>
      <c r="Y12" s="288">
        <f>'Données VH'!Z258</f>
        <v>0</v>
      </c>
      <c r="Z12" s="53"/>
      <c r="AA12" s="53"/>
    </row>
    <row r="13" spans="1:27" ht="15" thickBot="1">
      <c r="A13" s="184"/>
      <c r="B13" s="35"/>
      <c r="C13" s="34"/>
      <c r="D13" s="34"/>
      <c r="E13" s="34"/>
      <c r="F13" s="34"/>
      <c r="G13" s="34"/>
      <c r="H13" s="34"/>
      <c r="I13" s="34"/>
      <c r="J13" s="35"/>
      <c r="K13" s="34"/>
      <c r="L13" s="34"/>
      <c r="M13" s="33"/>
      <c r="N13" s="35"/>
      <c r="O13" s="34"/>
      <c r="P13" s="34"/>
      <c r="Q13" s="34"/>
      <c r="R13" s="34"/>
      <c r="S13" s="34"/>
      <c r="T13" s="34"/>
      <c r="U13" s="34"/>
      <c r="V13" s="35"/>
      <c r="W13" s="34"/>
      <c r="X13" s="34"/>
      <c r="Y13" s="33"/>
      <c r="Z13" s="53"/>
      <c r="AA13" s="53"/>
    </row>
    <row r="14" spans="1:27">
      <c r="A14" s="21"/>
      <c r="B14" s="32"/>
      <c r="C14" s="31"/>
      <c r="D14" s="31"/>
      <c r="E14" s="31"/>
      <c r="F14" s="31"/>
      <c r="G14" s="31"/>
      <c r="H14" s="31"/>
      <c r="I14" s="31"/>
      <c r="J14" s="32"/>
      <c r="K14" s="31"/>
      <c r="L14" s="31"/>
      <c r="M14" s="30"/>
      <c r="N14" s="32"/>
      <c r="O14" s="31"/>
      <c r="P14" s="31"/>
      <c r="Q14" s="31"/>
      <c r="R14" s="31"/>
      <c r="S14" s="31"/>
      <c r="T14" s="31"/>
      <c r="U14" s="31"/>
      <c r="V14" s="32"/>
      <c r="W14" s="31"/>
      <c r="X14" s="31"/>
      <c r="Y14" s="30"/>
      <c r="Z14" s="53"/>
      <c r="AA14" s="53"/>
    </row>
    <row r="15" spans="1:27">
      <c r="A15" s="25" t="s">
        <v>54</v>
      </c>
      <c r="B15" s="29">
        <f t="shared" ref="B15:Y15" si="2">(B17-B16)/B16</f>
        <v>-0.59763937104349607</v>
      </c>
      <c r="C15" s="28">
        <f t="shared" si="2"/>
        <v>0.46438624219161656</v>
      </c>
      <c r="D15" s="28">
        <f t="shared" si="2"/>
        <v>0.26183223625875029</v>
      </c>
      <c r="E15" s="28">
        <f t="shared" si="2"/>
        <v>2.8644349833597767E-2</v>
      </c>
      <c r="F15" s="28">
        <f t="shared" si="2"/>
        <v>-7.3846163377550428E-2</v>
      </c>
      <c r="G15" s="28">
        <f t="shared" si="2"/>
        <v>-9.3790292418256857E-2</v>
      </c>
      <c r="H15" s="28">
        <f t="shared" si="2"/>
        <v>-8.4234522970691506E-2</v>
      </c>
      <c r="I15" s="28">
        <f t="shared" si="2"/>
        <v>-7.2538469965033256E-2</v>
      </c>
      <c r="J15" s="29">
        <f t="shared" si="2"/>
        <v>-7.0471119357946768E-2</v>
      </c>
      <c r="K15" s="28">
        <f t="shared" si="2"/>
        <v>-7.5735471120099249E-2</v>
      </c>
      <c r="L15" s="28">
        <f t="shared" si="2"/>
        <v>-9.3031232231604408E-2</v>
      </c>
      <c r="M15" s="27">
        <f t="shared" si="2"/>
        <v>-5.8036330787324342E-2</v>
      </c>
      <c r="N15" s="29">
        <f t="shared" si="2"/>
        <v>-7.3602695564108825E-2</v>
      </c>
      <c r="O15" s="28">
        <f t="shared" si="2"/>
        <v>-0.10408828201110776</v>
      </c>
      <c r="P15" s="28">
        <f t="shared" si="2"/>
        <v>-0.11631062382541009</v>
      </c>
      <c r="Q15" s="28">
        <f t="shared" si="2"/>
        <v>-0.2003563522997891</v>
      </c>
      <c r="R15" s="28">
        <f t="shared" si="2"/>
        <v>-5.5433996466140549E-2</v>
      </c>
      <c r="S15" s="28">
        <f t="shared" si="2"/>
        <v>-3.5866014669926422E-2</v>
      </c>
      <c r="T15" s="28">
        <f t="shared" si="2"/>
        <v>-6.1568499171999184E-2</v>
      </c>
      <c r="U15" s="28">
        <f t="shared" si="2"/>
        <v>-1.8960102847200237E-2</v>
      </c>
      <c r="V15" s="29">
        <f t="shared" si="2"/>
        <v>-1.3751893214098818E-2</v>
      </c>
      <c r="W15" s="28">
        <f t="shared" si="2"/>
        <v>9.3590017064827961E-4</v>
      </c>
      <c r="X15" s="28">
        <f t="shared" si="2"/>
        <v>0.14121502984899942</v>
      </c>
      <c r="Y15" s="27">
        <f t="shared" si="2"/>
        <v>-0.17659478131693118</v>
      </c>
      <c r="Z15" s="53"/>
      <c r="AA15" s="53"/>
    </row>
    <row r="16" spans="1:27">
      <c r="A16" s="183">
        <v>2014</v>
      </c>
      <c r="B16" s="17">
        <v>1224.2500000000002</v>
      </c>
      <c r="C16" s="23">
        <v>1328.6999999999994</v>
      </c>
      <c r="D16" s="23">
        <v>1917.2199999999998</v>
      </c>
      <c r="E16" s="23">
        <v>2668.2400000000007</v>
      </c>
      <c r="F16" s="23">
        <v>12912.79</v>
      </c>
      <c r="G16" s="23">
        <v>49008.910000000018</v>
      </c>
      <c r="H16" s="23">
        <v>54696.220000000016</v>
      </c>
      <c r="I16" s="23">
        <v>39709.550000000003</v>
      </c>
      <c r="J16" s="17">
        <v>30007.47</v>
      </c>
      <c r="K16" s="23">
        <v>26088.039999999994</v>
      </c>
      <c r="L16" s="23">
        <v>22916.39</v>
      </c>
      <c r="M16" s="24">
        <v>26213.579999999994</v>
      </c>
      <c r="N16" s="17">
        <v>38795.589999999997</v>
      </c>
      <c r="O16" s="23">
        <v>40771.159999999996</v>
      </c>
      <c r="P16" s="23">
        <v>28994.170000000002</v>
      </c>
      <c r="Q16" s="23">
        <v>19059.790000000005</v>
      </c>
      <c r="R16" s="23">
        <v>9830.6100000000042</v>
      </c>
      <c r="S16" s="23">
        <v>10225.000000000002</v>
      </c>
      <c r="T16" s="23">
        <v>9782.6</v>
      </c>
      <c r="U16" s="23">
        <v>9575.3699999999953</v>
      </c>
      <c r="V16" s="17">
        <v>8695.529999999997</v>
      </c>
      <c r="W16" s="23">
        <v>7500.800000000002</v>
      </c>
      <c r="X16" s="23">
        <v>5125.7999999999993</v>
      </c>
      <c r="Y16" s="24">
        <v>1965.6299999999999</v>
      </c>
      <c r="Z16" s="53"/>
      <c r="AA16" s="53"/>
    </row>
    <row r="17" spans="1:27">
      <c r="A17" s="183">
        <v>2015</v>
      </c>
      <c r="B17" s="17">
        <f>'Données VH'!C98</f>
        <v>492.59000000000003</v>
      </c>
      <c r="C17" s="23">
        <f>'Données VH'!D98</f>
        <v>1945.73</v>
      </c>
      <c r="D17" s="23">
        <f>'Données VH'!E98</f>
        <v>2419.2100000000009</v>
      </c>
      <c r="E17" s="23">
        <f>'Données VH'!F98</f>
        <v>2744.6699999999996</v>
      </c>
      <c r="F17" s="23">
        <f>'Données VH'!G98</f>
        <v>11959.230000000001</v>
      </c>
      <c r="G17" s="23">
        <f>'Données VH'!H98</f>
        <v>44412.349999999984</v>
      </c>
      <c r="H17" s="23">
        <f>'Données VH'!I98</f>
        <v>50088.910000000018</v>
      </c>
      <c r="I17" s="23">
        <f>'Données VH'!J98</f>
        <v>36829.080000000016</v>
      </c>
      <c r="J17" s="17">
        <f>'Données VH'!K98</f>
        <v>27892.809999999994</v>
      </c>
      <c r="K17" s="23">
        <f>'Données VH'!L98</f>
        <v>24112.25</v>
      </c>
      <c r="L17" s="23">
        <f>'Données VH'!M98</f>
        <v>20784.449999999983</v>
      </c>
      <c r="M17" s="24">
        <f>'Données VH'!N98</f>
        <v>24692.240000000005</v>
      </c>
      <c r="N17" s="17">
        <f>'Données VH'!O98</f>
        <v>35940.130000000012</v>
      </c>
      <c r="O17" s="23">
        <f>'Données VH'!P98</f>
        <v>36527.360000000001</v>
      </c>
      <c r="P17" s="23">
        <f>'Données VH'!Q98</f>
        <v>25621.840000000011</v>
      </c>
      <c r="Q17" s="23">
        <f>'Données VH'!R98</f>
        <v>15241.040000000006</v>
      </c>
      <c r="R17" s="23">
        <f>'Données VH'!S98</f>
        <v>9285.659999999998</v>
      </c>
      <c r="S17" s="23">
        <f>'Données VH'!T98</f>
        <v>9858.2700000000041</v>
      </c>
      <c r="T17" s="23">
        <f>'Données VH'!U98</f>
        <v>9180.3000000000011</v>
      </c>
      <c r="U17" s="23">
        <f>'Données VH'!V98</f>
        <v>9393.82</v>
      </c>
      <c r="V17" s="17">
        <f>'Données VH'!W98</f>
        <v>8575.9500000000044</v>
      </c>
      <c r="W17" s="23">
        <f>'Données VH'!X98</f>
        <v>7507.8200000000006</v>
      </c>
      <c r="X17" s="23">
        <f>'Données VH'!Y98</f>
        <v>5849.64</v>
      </c>
      <c r="Y17" s="24">
        <f>'Données VH'!Z98</f>
        <v>1618.5100000000004</v>
      </c>
      <c r="Z17" s="53"/>
      <c r="AA17" s="53"/>
    </row>
    <row r="18" spans="1:27">
      <c r="A18" s="16" t="s">
        <v>43</v>
      </c>
      <c r="B18" s="20">
        <f t="shared" ref="B18:Y18" si="3">(B20-B19)/B19</f>
        <v>-1</v>
      </c>
      <c r="C18" s="19">
        <f t="shared" si="3"/>
        <v>5.6452212215999574E-2</v>
      </c>
      <c r="D18" s="19">
        <f t="shared" si="3"/>
        <v>0.12933620879153496</v>
      </c>
      <c r="E18" s="19">
        <f t="shared" si="3"/>
        <v>0.13745062337312466</v>
      </c>
      <c r="F18" s="19">
        <f t="shared" si="3"/>
        <v>2.4436664559722782E-2</v>
      </c>
      <c r="G18" s="19">
        <f t="shared" si="3"/>
        <v>-6.2871675609006125E-2</v>
      </c>
      <c r="H18" s="19">
        <f t="shared" si="3"/>
        <v>-0.12381965189974035</v>
      </c>
      <c r="I18" s="19">
        <f t="shared" si="3"/>
        <v>-0.19760656800161369</v>
      </c>
      <c r="J18" s="20">
        <f t="shared" si="3"/>
        <v>-0.19172703190054424</v>
      </c>
      <c r="K18" s="19">
        <f t="shared" si="3"/>
        <v>-0.21321363547103739</v>
      </c>
      <c r="L18" s="19">
        <f t="shared" si="3"/>
        <v>-8.4910617424468551E-2</v>
      </c>
      <c r="M18" s="18">
        <f t="shared" si="3"/>
        <v>-8.9835367364760429E-2</v>
      </c>
      <c r="N18" s="20">
        <f t="shared" si="3"/>
        <v>-0.14212796055422794</v>
      </c>
      <c r="O18" s="19">
        <f t="shared" si="3"/>
        <v>-0.14391110376583638</v>
      </c>
      <c r="P18" s="19">
        <f t="shared" si="3"/>
        <v>-0.21059272062162604</v>
      </c>
      <c r="Q18" s="19">
        <f t="shared" si="3"/>
        <v>-0.15849416686651224</v>
      </c>
      <c r="R18" s="19">
        <f t="shared" si="3"/>
        <v>0.12509590881254776</v>
      </c>
      <c r="S18" s="19">
        <f t="shared" si="3"/>
        <v>-1.641986651804184E-2</v>
      </c>
      <c r="T18" s="19">
        <f t="shared" si="3"/>
        <v>-6.313447417352118E-2</v>
      </c>
      <c r="U18" s="19">
        <f t="shared" si="3"/>
        <v>9.2503517244002284E-2</v>
      </c>
      <c r="V18" s="20">
        <f t="shared" si="3"/>
        <v>16.882235666162519</v>
      </c>
      <c r="W18" s="19" t="e">
        <f t="shared" si="3"/>
        <v>#DIV/0!</v>
      </c>
      <c r="X18" s="19" t="e">
        <f t="shared" si="3"/>
        <v>#DIV/0!</v>
      </c>
      <c r="Y18" s="18" t="e">
        <f t="shared" si="3"/>
        <v>#DIV/0!</v>
      </c>
      <c r="Z18" s="53"/>
      <c r="AA18" s="53"/>
    </row>
    <row r="19" spans="1:27">
      <c r="A19" s="183">
        <v>2014</v>
      </c>
      <c r="B19" s="289">
        <v>950.17</v>
      </c>
      <c r="C19" s="290">
        <v>1480.1899999999998</v>
      </c>
      <c r="D19" s="290">
        <v>1683.2100000000003</v>
      </c>
      <c r="E19" s="290">
        <v>2301.1899999999991</v>
      </c>
      <c r="F19" s="290">
        <v>12862.229999999998</v>
      </c>
      <c r="G19" s="290">
        <v>59510.900000000009</v>
      </c>
      <c r="H19" s="290">
        <v>57539.169999999984</v>
      </c>
      <c r="I19" s="290">
        <v>35303.280000000013</v>
      </c>
      <c r="J19" s="289">
        <v>22887.07</v>
      </c>
      <c r="K19" s="290">
        <v>16499.320000000003</v>
      </c>
      <c r="L19" s="290">
        <v>12370.419999999995</v>
      </c>
      <c r="M19" s="291">
        <v>25583.019999999997</v>
      </c>
      <c r="N19" s="289">
        <v>51972.11</v>
      </c>
      <c r="O19" s="290">
        <v>54577.790000000008</v>
      </c>
      <c r="P19" s="290">
        <v>34968.919999999991</v>
      </c>
      <c r="Q19" s="290">
        <v>19848.680000000004</v>
      </c>
      <c r="R19" s="290">
        <v>12655.250000000004</v>
      </c>
      <c r="S19" s="290">
        <v>10720.549999999996</v>
      </c>
      <c r="T19" s="290">
        <v>7932.7499999999973</v>
      </c>
      <c r="U19" s="290">
        <v>4207.8399999999992</v>
      </c>
      <c r="V19" s="289">
        <v>145.46</v>
      </c>
      <c r="W19" s="290">
        <v>0</v>
      </c>
      <c r="X19" s="290">
        <v>0</v>
      </c>
      <c r="Y19" s="291">
        <v>0</v>
      </c>
      <c r="Z19" s="53"/>
      <c r="AA19" s="53"/>
    </row>
    <row r="20" spans="1:27">
      <c r="A20" s="183">
        <v>2015</v>
      </c>
      <c r="B20" s="289">
        <f>'Données VH'!C130</f>
        <v>0</v>
      </c>
      <c r="C20" s="290">
        <f>'Données VH'!D130</f>
        <v>1563.7500000000002</v>
      </c>
      <c r="D20" s="290">
        <f>'Données VH'!E130</f>
        <v>1900.9099999999999</v>
      </c>
      <c r="E20" s="290">
        <f>'Données VH'!F130</f>
        <v>2617.4899999999998</v>
      </c>
      <c r="F20" s="290">
        <f>'Données VH'!G130</f>
        <v>13176.54</v>
      </c>
      <c r="G20" s="290">
        <f>'Données VH'!H130</f>
        <v>55769.350000000006</v>
      </c>
      <c r="H20" s="290">
        <f>'Données VH'!I130</f>
        <v>50414.69</v>
      </c>
      <c r="I20" s="290">
        <f>'Données VH'!J130</f>
        <v>28327.120000000003</v>
      </c>
      <c r="J20" s="289">
        <f>'Données VH'!K130</f>
        <v>18499.000000000011</v>
      </c>
      <c r="K20" s="290">
        <f>'Données VH'!L130</f>
        <v>12981.440000000006</v>
      </c>
      <c r="L20" s="290">
        <f>'Données VH'!M130</f>
        <v>11320.04</v>
      </c>
      <c r="M20" s="291">
        <f>'Données VH'!N130</f>
        <v>23284.759999999984</v>
      </c>
      <c r="N20" s="289">
        <f>'Données VH'!O130</f>
        <v>44585.420000000006</v>
      </c>
      <c r="O20" s="290">
        <f>'Données VH'!P130</f>
        <v>46723.439999999981</v>
      </c>
      <c r="P20" s="290">
        <f>'Données VH'!Q130</f>
        <v>27604.720000000001</v>
      </c>
      <c r="Q20" s="290">
        <f>'Données VH'!R130</f>
        <v>16702.78</v>
      </c>
      <c r="R20" s="290">
        <f>'Données VH'!S130</f>
        <v>14238.369999999999</v>
      </c>
      <c r="S20" s="290">
        <f>'Données VH'!T130</f>
        <v>10544.520000000002</v>
      </c>
      <c r="T20" s="290">
        <f>'Données VH'!U130</f>
        <v>7431.9199999999973</v>
      </c>
      <c r="U20" s="290">
        <f>'Données VH'!V130</f>
        <v>4597.0800000000017</v>
      </c>
      <c r="V20" s="289">
        <f>'Données VH'!W130</f>
        <v>2601.15</v>
      </c>
      <c r="W20" s="290">
        <f>'Données VH'!X130</f>
        <v>0</v>
      </c>
      <c r="X20" s="290">
        <f>'Données VH'!Y130</f>
        <v>0</v>
      </c>
      <c r="Y20" s="291">
        <f>'Données VH'!Z130</f>
        <v>0</v>
      </c>
      <c r="Z20" s="53"/>
      <c r="AA20" s="53"/>
    </row>
    <row r="21" spans="1:27">
      <c r="A21" s="25" t="s">
        <v>53</v>
      </c>
      <c r="B21" s="29">
        <f t="shared" ref="B21:Y21" si="4">(B23-B22)/B22</f>
        <v>7.9195474544311625E-2</v>
      </c>
      <c r="C21" s="28">
        <f t="shared" si="4"/>
        <v>0.58137516841360093</v>
      </c>
      <c r="D21" s="28">
        <f t="shared" si="4"/>
        <v>0.11823807703335569</v>
      </c>
      <c r="E21" s="28">
        <f t="shared" si="4"/>
        <v>0.20901558570561371</v>
      </c>
      <c r="F21" s="28">
        <f t="shared" si="4"/>
        <v>-0.14010122161545824</v>
      </c>
      <c r="G21" s="28">
        <f t="shared" si="4"/>
        <v>-2.0114115264279523E-3</v>
      </c>
      <c r="H21" s="28">
        <f t="shared" si="4"/>
        <v>-4.9219821640583625E-2</v>
      </c>
      <c r="I21" s="28">
        <f t="shared" si="4"/>
        <v>4.5371587356320645E-2</v>
      </c>
      <c r="J21" s="29">
        <f t="shared" si="4"/>
        <v>-3.3937439086649899E-3</v>
      </c>
      <c r="K21" s="28">
        <f t="shared" si="4"/>
        <v>6.3579985583029158E-2</v>
      </c>
      <c r="L21" s="28">
        <f t="shared" si="4"/>
        <v>1.7735201392523957E-2</v>
      </c>
      <c r="M21" s="27">
        <f t="shared" si="4"/>
        <v>1.6820396625097253E-2</v>
      </c>
      <c r="N21" s="29">
        <f t="shared" si="4"/>
        <v>-1.4246552081649072E-2</v>
      </c>
      <c r="O21" s="28">
        <f t="shared" si="4"/>
        <v>-3.2320568599090195E-2</v>
      </c>
      <c r="P21" s="28">
        <f t="shared" si="4"/>
        <v>-9.553057639763636E-2</v>
      </c>
      <c r="Q21" s="28">
        <f t="shared" si="4"/>
        <v>9.4968433901289728E-2</v>
      </c>
      <c r="R21" s="28">
        <f t="shared" si="4"/>
        <v>1.8221155251779139E-2</v>
      </c>
      <c r="S21" s="28">
        <f t="shared" si="4"/>
        <v>1.7307816254937644E-2</v>
      </c>
      <c r="T21" s="28">
        <f t="shared" si="4"/>
        <v>0.1851989135256335</v>
      </c>
      <c r="U21" s="28">
        <f t="shared" si="4"/>
        <v>20.739130434782606</v>
      </c>
      <c r="V21" s="29" t="e">
        <f t="shared" si="4"/>
        <v>#DIV/0!</v>
      </c>
      <c r="W21" s="28" t="e">
        <f t="shared" si="4"/>
        <v>#DIV/0!</v>
      </c>
      <c r="X21" s="28" t="e">
        <f t="shared" si="4"/>
        <v>#DIV/0!</v>
      </c>
      <c r="Y21" s="27" t="e">
        <f t="shared" si="4"/>
        <v>#DIV/0!</v>
      </c>
      <c r="Z21" s="53"/>
      <c r="AA21" s="53"/>
    </row>
    <row r="22" spans="1:27">
      <c r="A22" s="183">
        <v>2014</v>
      </c>
      <c r="B22" s="289">
        <v>15.91</v>
      </c>
      <c r="C22" s="290">
        <v>437.91</v>
      </c>
      <c r="D22" s="290">
        <v>837.03999999999985</v>
      </c>
      <c r="E22" s="290">
        <v>1268.4700000000003</v>
      </c>
      <c r="F22" s="290">
        <v>11155.720000000003</v>
      </c>
      <c r="G22" s="290">
        <v>31540.040000000012</v>
      </c>
      <c r="H22" s="290">
        <v>26026.099999999984</v>
      </c>
      <c r="I22" s="290">
        <v>13862.42</v>
      </c>
      <c r="J22" s="289">
        <v>10342.560000000001</v>
      </c>
      <c r="K22" s="290">
        <v>8739.7000000000025</v>
      </c>
      <c r="L22" s="290">
        <v>9036.83</v>
      </c>
      <c r="M22" s="291">
        <v>16629.809999999994</v>
      </c>
      <c r="N22" s="289">
        <v>30623.549999999988</v>
      </c>
      <c r="O22" s="290">
        <v>27993.010000000013</v>
      </c>
      <c r="P22" s="290">
        <v>16663.670000000002</v>
      </c>
      <c r="Q22" s="290">
        <v>8995.41</v>
      </c>
      <c r="R22" s="290">
        <v>6156.5800000000036</v>
      </c>
      <c r="S22" s="290">
        <v>4344.28</v>
      </c>
      <c r="T22" s="287">
        <v>1645.6899999999998</v>
      </c>
      <c r="U22" s="287">
        <v>0.23</v>
      </c>
      <c r="V22" s="286">
        <v>0</v>
      </c>
      <c r="W22" s="287">
        <v>0</v>
      </c>
      <c r="X22" s="287">
        <v>0</v>
      </c>
      <c r="Y22" s="288">
        <v>0</v>
      </c>
      <c r="Z22" s="53"/>
      <c r="AA22" s="53"/>
    </row>
    <row r="23" spans="1:27">
      <c r="A23" s="183">
        <v>2015</v>
      </c>
      <c r="B23" s="286">
        <f>'Données VH'!C226</f>
        <v>17.169999999999998</v>
      </c>
      <c r="C23" s="287">
        <f>'Données VH'!D226</f>
        <v>692.5</v>
      </c>
      <c r="D23" s="287">
        <f>'Données VH'!E226</f>
        <v>936.00999999999988</v>
      </c>
      <c r="E23" s="287">
        <f>'Données VH'!F226</f>
        <v>1533.6000000000001</v>
      </c>
      <c r="F23" s="287">
        <f>'Données VH'!G226</f>
        <v>9592.7900000000027</v>
      </c>
      <c r="G23" s="287">
        <f>'Données VH'!H226</f>
        <v>31476.600000000013</v>
      </c>
      <c r="H23" s="287">
        <f>'Données VH'!I226</f>
        <v>24745.099999999991</v>
      </c>
      <c r="I23" s="287">
        <f>'Données VH'!J226</f>
        <v>14491.380000000006</v>
      </c>
      <c r="J23" s="286">
        <f>'Données VH'!K226</f>
        <v>10307.459999999999</v>
      </c>
      <c r="K23" s="287">
        <f>'Données VH'!L226</f>
        <v>9295.3700000000026</v>
      </c>
      <c r="L23" s="287">
        <f>'Données VH'!M226</f>
        <v>9197.1000000000022</v>
      </c>
      <c r="M23" s="288">
        <f>'Données VH'!N226</f>
        <v>16909.530000000002</v>
      </c>
      <c r="N23" s="286">
        <f>'Données VH'!O226</f>
        <v>30187.270000000004</v>
      </c>
      <c r="O23" s="287">
        <f>'Données VH'!P226</f>
        <v>27088.259999999995</v>
      </c>
      <c r="P23" s="287">
        <f>'Données VH'!Q226</f>
        <v>15071.78</v>
      </c>
      <c r="Q23" s="287">
        <f>'Données VH'!R226</f>
        <v>9849.69</v>
      </c>
      <c r="R23" s="287">
        <f>'Données VH'!S226</f>
        <v>6268.760000000002</v>
      </c>
      <c r="S23" s="287">
        <f>'Données VH'!T226</f>
        <v>4419.47</v>
      </c>
      <c r="T23" s="287">
        <f>'Données VH'!U226</f>
        <v>1950.4699999999996</v>
      </c>
      <c r="U23" s="287">
        <f>'Données VH'!V226</f>
        <v>5</v>
      </c>
      <c r="V23" s="286">
        <f>'Données VH'!W226</f>
        <v>0</v>
      </c>
      <c r="W23" s="287">
        <f>'Données VH'!X226</f>
        <v>0</v>
      </c>
      <c r="X23" s="287">
        <f>'Données VH'!Y226</f>
        <v>0</v>
      </c>
      <c r="Y23" s="288">
        <f>'Données VH'!Z226</f>
        <v>0</v>
      </c>
      <c r="Z23" s="53"/>
      <c r="AA23" s="53"/>
    </row>
    <row r="24" spans="1:27">
      <c r="A24" s="25" t="s">
        <v>52</v>
      </c>
      <c r="B24" s="29">
        <f t="shared" ref="B24:Y24" si="5">(B26-B25)/B25</f>
        <v>-0.59911894273127753</v>
      </c>
      <c r="C24" s="28">
        <f t="shared" si="5"/>
        <v>3.202846975089034E-2</v>
      </c>
      <c r="D24" s="28">
        <f t="shared" si="5"/>
        <v>0.22095399454563033</v>
      </c>
      <c r="E24" s="28">
        <f t="shared" si="5"/>
        <v>-5.063501889047798E-2</v>
      </c>
      <c r="F24" s="28">
        <f t="shared" si="5"/>
        <v>5.4120193891475194E-3</v>
      </c>
      <c r="G24" s="28">
        <f t="shared" si="5"/>
        <v>2.4909969346181681E-2</v>
      </c>
      <c r="H24" s="28">
        <f t="shared" si="5"/>
        <v>4.9371049761384985E-3</v>
      </c>
      <c r="I24" s="28">
        <f t="shared" si="5"/>
        <v>5.965380335899808E-2</v>
      </c>
      <c r="J24" s="29">
        <f t="shared" si="5"/>
        <v>4.7034507095505378E-2</v>
      </c>
      <c r="K24" s="28">
        <f t="shared" si="5"/>
        <v>3.6923534809891342E-2</v>
      </c>
      <c r="L24" s="28">
        <f t="shared" si="5"/>
        <v>-4.7542819620919767E-2</v>
      </c>
      <c r="M24" s="27">
        <f t="shared" si="5"/>
        <v>6.7301914059007095E-2</v>
      </c>
      <c r="N24" s="29">
        <f t="shared" si="5"/>
        <v>-1.1570371241383421E-2</v>
      </c>
      <c r="O24" s="28">
        <f t="shared" si="5"/>
        <v>-3.7024865900260197E-2</v>
      </c>
      <c r="P24" s="28">
        <f t="shared" si="5"/>
        <v>8.6270597763302453E-2</v>
      </c>
      <c r="Q24" s="28">
        <f t="shared" si="5"/>
        <v>8.4026399242068103E-2</v>
      </c>
      <c r="R24" s="28">
        <f t="shared" si="5"/>
        <v>1.9589815449074389E-2</v>
      </c>
      <c r="S24" s="28">
        <f t="shared" si="5"/>
        <v>9.2567851918164967E-3</v>
      </c>
      <c r="T24" s="28">
        <f t="shared" si="5"/>
        <v>-2.5058755072584718E-2</v>
      </c>
      <c r="U24" s="28">
        <f t="shared" si="5"/>
        <v>-2.0729200242438857E-2</v>
      </c>
      <c r="V24" s="29">
        <f t="shared" si="5"/>
        <v>-0.20360190167515771</v>
      </c>
      <c r="W24" s="28" t="e">
        <f t="shared" si="5"/>
        <v>#DIV/0!</v>
      </c>
      <c r="X24" s="28" t="e">
        <f t="shared" si="5"/>
        <v>#DIV/0!</v>
      </c>
      <c r="Y24" s="27" t="e">
        <f t="shared" si="5"/>
        <v>#DIV/0!</v>
      </c>
      <c r="Z24" s="53"/>
      <c r="AA24" s="53"/>
    </row>
    <row r="25" spans="1:27">
      <c r="A25" s="183">
        <v>2014</v>
      </c>
      <c r="B25" s="297">
        <v>2.27</v>
      </c>
      <c r="C25" s="298">
        <v>1267.3099999999997</v>
      </c>
      <c r="D25" s="298">
        <v>1345.7099999999998</v>
      </c>
      <c r="E25" s="298">
        <v>2342.4499999999998</v>
      </c>
      <c r="F25" s="298">
        <v>10836.990000000007</v>
      </c>
      <c r="G25" s="298">
        <v>39750.35</v>
      </c>
      <c r="H25" s="298">
        <v>33355.579999999994</v>
      </c>
      <c r="I25" s="298">
        <v>17714.210000000003</v>
      </c>
      <c r="J25" s="297">
        <v>11901.900000000003</v>
      </c>
      <c r="K25" s="298">
        <v>10079.749999999996</v>
      </c>
      <c r="L25" s="298">
        <v>10294.929999999995</v>
      </c>
      <c r="M25" s="299">
        <v>15991.670000000004</v>
      </c>
      <c r="N25" s="297">
        <v>36058.479999999989</v>
      </c>
      <c r="O25" s="298">
        <v>37337.880000000012</v>
      </c>
      <c r="P25" s="298">
        <v>21311.780000000006</v>
      </c>
      <c r="Q25" s="298">
        <v>14956.490000000007</v>
      </c>
      <c r="R25" s="298">
        <v>11518.230000000003</v>
      </c>
      <c r="S25" s="298">
        <v>11976.079999999996</v>
      </c>
      <c r="T25" s="298">
        <v>9263.0300000000007</v>
      </c>
      <c r="U25" s="298">
        <v>6484.0899999999974</v>
      </c>
      <c r="V25" s="297">
        <v>4467.6400000000003</v>
      </c>
      <c r="W25" s="298">
        <v>0</v>
      </c>
      <c r="X25" s="298">
        <v>0</v>
      </c>
      <c r="Y25" s="299">
        <v>0</v>
      </c>
      <c r="Z25" s="53"/>
      <c r="AA25" s="53"/>
    </row>
    <row r="26" spans="1:27">
      <c r="A26" s="183">
        <v>2015</v>
      </c>
      <c r="B26" s="297">
        <f>'Données VH'!C322</f>
        <v>0.91</v>
      </c>
      <c r="C26" s="298">
        <f>'Données VH'!D322</f>
        <v>1307.9000000000005</v>
      </c>
      <c r="D26" s="298">
        <f>'Données VH'!E322</f>
        <v>1643.05</v>
      </c>
      <c r="E26" s="298">
        <f>'Données VH'!F322</f>
        <v>2223.8399999999997</v>
      </c>
      <c r="F26" s="298">
        <f>'Données VH'!G322</f>
        <v>10895.640000000005</v>
      </c>
      <c r="G26" s="298">
        <f>'Données VH'!H322</f>
        <v>40740.529999999992</v>
      </c>
      <c r="H26" s="298">
        <f>'Données VH'!I322</f>
        <v>33520.25999999998</v>
      </c>
      <c r="I26" s="298">
        <f>'Données VH'!J322</f>
        <v>18770.93</v>
      </c>
      <c r="J26" s="297">
        <f>'Données VH'!K322</f>
        <v>12461.699999999999</v>
      </c>
      <c r="K26" s="298">
        <f>'Données VH'!L322</f>
        <v>10451.929999999998</v>
      </c>
      <c r="L26" s="298">
        <f>'Données VH'!M322</f>
        <v>9805.48</v>
      </c>
      <c r="M26" s="299">
        <f>'Données VH'!N322</f>
        <v>17067.940000000006</v>
      </c>
      <c r="N26" s="297">
        <f>'Données VH'!O322</f>
        <v>35641.26999999999</v>
      </c>
      <c r="O26" s="298">
        <f>'Données VH'!P322</f>
        <v>35955.450000000004</v>
      </c>
      <c r="P26" s="298">
        <f>'Données VH'!Q322</f>
        <v>23150.36</v>
      </c>
      <c r="Q26" s="298">
        <f>'Données VH'!R322</f>
        <v>16213.230000000007</v>
      </c>
      <c r="R26" s="298">
        <f>'Données VH'!S322</f>
        <v>11743.869999999995</v>
      </c>
      <c r="S26" s="298">
        <f>'Données VH'!T322</f>
        <v>12086.940000000006</v>
      </c>
      <c r="T26" s="298">
        <f>'Données VH'!U322</f>
        <v>9030.9099999999962</v>
      </c>
      <c r="U26" s="298">
        <f>'Données VH'!V322</f>
        <v>6349.6800000000021</v>
      </c>
      <c r="V26" s="297">
        <f>'Données VH'!W322</f>
        <v>3558.0199999999986</v>
      </c>
      <c r="W26" s="298">
        <f>'Données VH'!X322</f>
        <v>42.27</v>
      </c>
      <c r="X26" s="298">
        <f>'Données VH'!Y322</f>
        <v>0</v>
      </c>
      <c r="Y26" s="299">
        <f>'Données VH'!Z322</f>
        <v>0</v>
      </c>
      <c r="Z26" s="53"/>
      <c r="AA26" s="53"/>
    </row>
    <row r="27" spans="1:27">
      <c r="A27" s="16" t="s">
        <v>51</v>
      </c>
      <c r="B27" s="29" t="e">
        <f t="shared" ref="B27:Y27" si="6">(B29-B28)/B28</f>
        <v>#DIV/0!</v>
      </c>
      <c r="C27" s="28">
        <f t="shared" si="6"/>
        <v>0.12633790793880043</v>
      </c>
      <c r="D27" s="28">
        <f t="shared" si="6"/>
        <v>-4.041100893603513E-2</v>
      </c>
      <c r="E27" s="28">
        <f t="shared" si="6"/>
        <v>0.33587894999248147</v>
      </c>
      <c r="F27" s="28">
        <f t="shared" si="6"/>
        <v>0.18997212895654814</v>
      </c>
      <c r="G27" s="28">
        <f t="shared" si="6"/>
        <v>1.8604613361844994E-2</v>
      </c>
      <c r="H27" s="28">
        <f t="shared" si="6"/>
        <v>1.0051743545085397E-2</v>
      </c>
      <c r="I27" s="28">
        <f t="shared" si="6"/>
        <v>3.5964535964535312E-2</v>
      </c>
      <c r="J27" s="29">
        <f t="shared" si="6"/>
        <v>-1.0207419539144001E-2</v>
      </c>
      <c r="K27" s="28">
        <f t="shared" si="6"/>
        <v>8.1517635825949942E-3</v>
      </c>
      <c r="L27" s="28">
        <f t="shared" si="6"/>
        <v>0.10047108677114401</v>
      </c>
      <c r="M27" s="27">
        <f t="shared" si="6"/>
        <v>6.7848383071042559E-2</v>
      </c>
      <c r="N27" s="29">
        <f t="shared" si="6"/>
        <v>-2.8767787662440276E-2</v>
      </c>
      <c r="O27" s="28">
        <f t="shared" si="6"/>
        <v>-1.015515669918198E-2</v>
      </c>
      <c r="P27" s="28">
        <f t="shared" si="6"/>
        <v>-4.0265642313302326E-2</v>
      </c>
      <c r="Q27" s="28">
        <f t="shared" si="6"/>
        <v>-2.1010886926047974E-3</v>
      </c>
      <c r="R27" s="28">
        <f t="shared" si="6"/>
        <v>0.18985331536988995</v>
      </c>
      <c r="S27" s="28">
        <f t="shared" si="6"/>
        <v>0.28640623333141924</v>
      </c>
      <c r="T27" s="28">
        <f t="shared" si="6"/>
        <v>0.46953249384860324</v>
      </c>
      <c r="U27" s="28" t="e">
        <f t="shared" si="6"/>
        <v>#DIV/0!</v>
      </c>
      <c r="V27" s="29" t="e">
        <f t="shared" si="6"/>
        <v>#DIV/0!</v>
      </c>
      <c r="W27" s="28" t="e">
        <f t="shared" si="6"/>
        <v>#DIV/0!</v>
      </c>
      <c r="X27" s="28" t="e">
        <f t="shared" si="6"/>
        <v>#DIV/0!</v>
      </c>
      <c r="Y27" s="27" t="e">
        <f t="shared" si="6"/>
        <v>#DIV/0!</v>
      </c>
      <c r="Z27" s="53"/>
      <c r="AA27" s="53"/>
    </row>
    <row r="28" spans="1:27">
      <c r="A28" s="183">
        <v>2014</v>
      </c>
      <c r="B28" s="289">
        <v>0</v>
      </c>
      <c r="C28" s="290">
        <v>304.5800000000001</v>
      </c>
      <c r="D28" s="290">
        <v>1232.0899999999997</v>
      </c>
      <c r="E28" s="290">
        <v>1263.6100000000004</v>
      </c>
      <c r="F28" s="290">
        <v>12270.799999999994</v>
      </c>
      <c r="G28" s="290">
        <v>55369.599999999969</v>
      </c>
      <c r="H28" s="290">
        <v>48355.789999999994</v>
      </c>
      <c r="I28" s="290">
        <v>28391.580000000016</v>
      </c>
      <c r="J28" s="289">
        <v>18097.619999999995</v>
      </c>
      <c r="K28" s="290">
        <v>12913.769999999995</v>
      </c>
      <c r="L28" s="290">
        <v>10331.429999999998</v>
      </c>
      <c r="M28" s="291">
        <v>19207.090000000004</v>
      </c>
      <c r="N28" s="289">
        <v>50206.849999999991</v>
      </c>
      <c r="O28" s="290">
        <v>45575.859999999986</v>
      </c>
      <c r="P28" s="290">
        <v>24827.37000000001</v>
      </c>
      <c r="Q28" s="290">
        <v>11927.15</v>
      </c>
      <c r="R28" s="290">
        <v>7266.6100000000024</v>
      </c>
      <c r="S28" s="290">
        <v>4874.4400000000005</v>
      </c>
      <c r="T28" s="290">
        <v>69.09</v>
      </c>
      <c r="U28" s="290">
        <v>0</v>
      </c>
      <c r="V28" s="289">
        <v>0</v>
      </c>
      <c r="W28" s="290">
        <v>0</v>
      </c>
      <c r="X28" s="290">
        <v>0</v>
      </c>
      <c r="Y28" s="291">
        <v>0</v>
      </c>
      <c r="Z28" s="53"/>
      <c r="AA28" s="53"/>
    </row>
    <row r="29" spans="1:27">
      <c r="A29" s="183">
        <v>2015</v>
      </c>
      <c r="B29" s="289">
        <f>'Données VH'!C450</f>
        <v>0</v>
      </c>
      <c r="C29" s="290">
        <f>'Données VH'!D450</f>
        <v>343.05999999999995</v>
      </c>
      <c r="D29" s="290">
        <f>'Données VH'!E450</f>
        <v>1182.3000000000002</v>
      </c>
      <c r="E29" s="290">
        <f>'Données VH'!F450</f>
        <v>1688.03</v>
      </c>
      <c r="F29" s="290">
        <f>'Données VH'!G450</f>
        <v>14601.910000000003</v>
      </c>
      <c r="G29" s="290">
        <f>'Données VH'!H450</f>
        <v>56399.729999999981</v>
      </c>
      <c r="H29" s="290">
        <f>'Données VH'!I450</f>
        <v>48841.85</v>
      </c>
      <c r="I29" s="290">
        <f>'Données VH'!J450</f>
        <v>29412.67</v>
      </c>
      <c r="J29" s="289">
        <f>'Données VH'!K450</f>
        <v>17912.889999999992</v>
      </c>
      <c r="K29" s="290">
        <f>'Données VH'!L450</f>
        <v>13019.040000000003</v>
      </c>
      <c r="L29" s="290">
        <f>'Données VH'!M450</f>
        <v>11369.439999999999</v>
      </c>
      <c r="M29" s="291">
        <f>'Données VH'!N450</f>
        <v>20510.259999999995</v>
      </c>
      <c r="N29" s="289">
        <f>'Données VH'!O450</f>
        <v>48762.51</v>
      </c>
      <c r="O29" s="290">
        <f>'Données VH'!P450</f>
        <v>45113.030000000006</v>
      </c>
      <c r="P29" s="290">
        <f>'Données VH'!Q450</f>
        <v>23827.679999999997</v>
      </c>
      <c r="Q29" s="290">
        <f>'Données VH'!R450</f>
        <v>11902.089999999998</v>
      </c>
      <c r="R29" s="290">
        <f>'Données VH'!S450</f>
        <v>8646.1999999999989</v>
      </c>
      <c r="S29" s="290">
        <f>'Données VH'!T450</f>
        <v>6270.5100000000039</v>
      </c>
      <c r="T29" s="290">
        <f>'Données VH'!U450</f>
        <v>101.53</v>
      </c>
      <c r="U29" s="290">
        <f>'Données VH'!V450</f>
        <v>0</v>
      </c>
      <c r="V29" s="289">
        <f>'Données VH'!W450</f>
        <v>0</v>
      </c>
      <c r="W29" s="290">
        <f>'Données VH'!X450</f>
        <v>0</v>
      </c>
      <c r="X29" s="290">
        <f>'Données VH'!Y450</f>
        <v>0</v>
      </c>
      <c r="Y29" s="291">
        <f>'Données VH'!Z450</f>
        <v>0</v>
      </c>
      <c r="Z29" s="53"/>
      <c r="AA29" s="53"/>
    </row>
    <row r="30" spans="1:27" ht="15" thickBot="1">
      <c r="A30" s="15"/>
      <c r="B30" s="300"/>
      <c r="C30" s="301"/>
      <c r="D30" s="301"/>
      <c r="E30" s="301"/>
      <c r="F30" s="301"/>
      <c r="G30" s="301"/>
      <c r="H30" s="301"/>
      <c r="I30" s="301"/>
      <c r="J30" s="300"/>
      <c r="K30" s="301"/>
      <c r="L30" s="301"/>
      <c r="M30" s="302"/>
      <c r="N30" s="300"/>
      <c r="O30" s="301"/>
      <c r="P30" s="301"/>
      <c r="Q30" s="301"/>
      <c r="R30" s="301"/>
      <c r="S30" s="301"/>
      <c r="T30" s="301"/>
      <c r="U30" s="301"/>
      <c r="V30" s="300"/>
      <c r="W30" s="301"/>
      <c r="X30" s="301"/>
      <c r="Y30" s="302"/>
      <c r="Z30" s="53"/>
      <c r="AA30" s="53"/>
    </row>
    <row r="31" spans="1:27">
      <c r="A31" s="208"/>
      <c r="B31" s="303"/>
      <c r="C31" s="303"/>
      <c r="D31" s="303"/>
      <c r="E31" s="303"/>
      <c r="F31" s="303"/>
      <c r="G31" s="303"/>
      <c r="H31" s="303"/>
      <c r="I31" s="303"/>
      <c r="J31" s="304"/>
      <c r="K31" s="303"/>
      <c r="L31" s="303"/>
      <c r="M31" s="305"/>
      <c r="N31" s="304"/>
      <c r="O31" s="303"/>
      <c r="P31" s="303"/>
      <c r="Q31" s="303"/>
      <c r="R31" s="303"/>
      <c r="S31" s="303"/>
      <c r="T31" s="303"/>
      <c r="U31" s="303"/>
      <c r="V31" s="304"/>
      <c r="W31" s="303"/>
      <c r="X31" s="303"/>
      <c r="Y31" s="305"/>
      <c r="Z31" s="53"/>
      <c r="AA31" s="53"/>
    </row>
    <row r="32" spans="1:27">
      <c r="A32" s="25" t="s">
        <v>45</v>
      </c>
      <c r="B32" s="20">
        <f t="shared" ref="B32:Y32" si="7">(B34-B33)/B33</f>
        <v>0.78681318681318668</v>
      </c>
      <c r="C32" s="19">
        <f t="shared" si="7"/>
        <v>0.29254729165083942</v>
      </c>
      <c r="D32" s="19">
        <f t="shared" si="7"/>
        <v>0.430954607053188</v>
      </c>
      <c r="E32" s="19">
        <f t="shared" si="7"/>
        <v>6.1658060705372247E-2</v>
      </c>
      <c r="F32" s="19">
        <f t="shared" si="7"/>
        <v>-4.8167044962202352E-2</v>
      </c>
      <c r="G32" s="19">
        <f t="shared" si="7"/>
        <v>1.2057006978586996E-2</v>
      </c>
      <c r="H32" s="19">
        <f t="shared" si="7"/>
        <v>1.6186091287037383E-2</v>
      </c>
      <c r="I32" s="19">
        <f t="shared" si="7"/>
        <v>-7.1092714884512562E-2</v>
      </c>
      <c r="J32" s="20">
        <f t="shared" si="7"/>
        <v>-7.4469686692453324E-2</v>
      </c>
      <c r="K32" s="19">
        <f t="shared" si="7"/>
        <v>-8.4624111678668221E-2</v>
      </c>
      <c r="L32" s="19">
        <f t="shared" si="7"/>
        <v>-0.12606182688015774</v>
      </c>
      <c r="M32" s="18">
        <f t="shared" si="7"/>
        <v>8.0770811133500126E-2</v>
      </c>
      <c r="N32" s="20">
        <f t="shared" si="7"/>
        <v>3.9524544073947621E-2</v>
      </c>
      <c r="O32" s="19">
        <f t="shared" si="7"/>
        <v>-2.3749735630500788E-2</v>
      </c>
      <c r="P32" s="19">
        <f t="shared" si="7"/>
        <v>-7.3060762260730314E-2</v>
      </c>
      <c r="Q32" s="19">
        <f t="shared" si="7"/>
        <v>6.4334012089497378E-2</v>
      </c>
      <c r="R32" s="19">
        <f t="shared" si="7"/>
        <v>0.25573613989335636</v>
      </c>
      <c r="S32" s="19">
        <f t="shared" si="7"/>
        <v>0.65654283428390836</v>
      </c>
      <c r="T32" s="19">
        <f t="shared" si="7"/>
        <v>8.8075085678678953</v>
      </c>
      <c r="U32" s="19" t="e">
        <f t="shared" si="7"/>
        <v>#DIV/0!</v>
      </c>
      <c r="V32" s="20" t="e">
        <f t="shared" si="7"/>
        <v>#DIV/0!</v>
      </c>
      <c r="W32" s="19" t="e">
        <f t="shared" si="7"/>
        <v>#DIV/0!</v>
      </c>
      <c r="X32" s="19" t="e">
        <f t="shared" si="7"/>
        <v>#DIV/0!</v>
      </c>
      <c r="Y32" s="18" t="e">
        <f t="shared" si="7"/>
        <v>#DIV/0!</v>
      </c>
      <c r="Z32" s="53"/>
      <c r="AA32" s="53"/>
    </row>
    <row r="33" spans="1:27">
      <c r="A33" s="183">
        <v>2014</v>
      </c>
      <c r="B33" s="289">
        <v>4.55</v>
      </c>
      <c r="C33" s="290">
        <v>658.15</v>
      </c>
      <c r="D33" s="290">
        <v>951.90999999999963</v>
      </c>
      <c r="E33" s="290">
        <v>1574.4899999999996</v>
      </c>
      <c r="F33" s="290">
        <v>7732.0499999999993</v>
      </c>
      <c r="G33" s="290">
        <v>41280.560000000012</v>
      </c>
      <c r="H33" s="290">
        <v>31786.550000000003</v>
      </c>
      <c r="I33" s="290">
        <v>17162.940000000002</v>
      </c>
      <c r="J33" s="289">
        <v>12089.080000000005</v>
      </c>
      <c r="K33" s="290">
        <v>9316.7299999999959</v>
      </c>
      <c r="L33" s="290">
        <v>8737.3000000000011</v>
      </c>
      <c r="M33" s="291">
        <v>13166.39</v>
      </c>
      <c r="N33" s="289">
        <v>25107.689999999988</v>
      </c>
      <c r="O33" s="290">
        <v>24586.799999999996</v>
      </c>
      <c r="P33" s="290">
        <v>14693.66</v>
      </c>
      <c r="Q33" s="290">
        <v>8117.79</v>
      </c>
      <c r="R33" s="290">
        <v>4294.7000000000007</v>
      </c>
      <c r="S33" s="290">
        <v>2912.2700000000009</v>
      </c>
      <c r="T33" s="290">
        <v>192.58</v>
      </c>
      <c r="U33" s="290">
        <v>0</v>
      </c>
      <c r="V33" s="289">
        <v>0</v>
      </c>
      <c r="W33" s="290">
        <v>0</v>
      </c>
      <c r="X33" s="290">
        <v>0</v>
      </c>
      <c r="Y33" s="291">
        <v>0</v>
      </c>
      <c r="Z33" s="53"/>
      <c r="AA33" s="53"/>
    </row>
    <row r="34" spans="1:27">
      <c r="A34" s="183">
        <v>2015</v>
      </c>
      <c r="B34" s="289">
        <f>'Données VH'!C354</f>
        <v>8.129999999999999</v>
      </c>
      <c r="C34" s="290">
        <f>'Données VH'!D354</f>
        <v>850.68999999999994</v>
      </c>
      <c r="D34" s="290">
        <f>'Données VH'!E354</f>
        <v>1362.1399999999996</v>
      </c>
      <c r="E34" s="290">
        <f>'Données VH'!F354</f>
        <v>1671.5700000000011</v>
      </c>
      <c r="F34" s="290">
        <f>'Données VH'!G354</f>
        <v>7359.6200000000026</v>
      </c>
      <c r="G34" s="290">
        <f>'Données VH'!H354</f>
        <v>41778.279999999992</v>
      </c>
      <c r="H34" s="290">
        <f>'Données VH'!I354</f>
        <v>32301.049999999981</v>
      </c>
      <c r="I34" s="290">
        <f>'Données VH'!J354</f>
        <v>15942.780000000006</v>
      </c>
      <c r="J34" s="289">
        <f>'Données VH'!K354</f>
        <v>11188.810000000001</v>
      </c>
      <c r="K34" s="290">
        <f>'Données VH'!L354</f>
        <v>8528.3099999999977</v>
      </c>
      <c r="L34" s="290">
        <f>'Données VH'!M354</f>
        <v>7635.8599999999988</v>
      </c>
      <c r="M34" s="291">
        <f>'Données VH'!N354</f>
        <v>14229.850000000004</v>
      </c>
      <c r="N34" s="289">
        <f>'Données VH'!O354</f>
        <v>26100.06</v>
      </c>
      <c r="O34" s="290">
        <f>'Données VH'!P354</f>
        <v>24002.87</v>
      </c>
      <c r="P34" s="290">
        <f>'Données VH'!Q354</f>
        <v>13620.129999999997</v>
      </c>
      <c r="Q34" s="290">
        <f>'Données VH'!R354</f>
        <v>8640.0400000000009</v>
      </c>
      <c r="R34" s="290">
        <f>'Données VH'!S354</f>
        <v>5393.0099999999984</v>
      </c>
      <c r="S34" s="290">
        <f>'Données VH'!T354</f>
        <v>4824.2999999999993</v>
      </c>
      <c r="T34" s="290">
        <f>'Données VH'!U354</f>
        <v>1888.7299999999993</v>
      </c>
      <c r="U34" s="290">
        <f>'Données VH'!V354</f>
        <v>8.82</v>
      </c>
      <c r="V34" s="289">
        <f>'Données VH'!W354</f>
        <v>3.18</v>
      </c>
      <c r="W34" s="290">
        <f>'Données VH'!X354</f>
        <v>0</v>
      </c>
      <c r="X34" s="290">
        <f>'Données VH'!Y354</f>
        <v>0</v>
      </c>
      <c r="Y34" s="291">
        <f>'Données VH'!Z354</f>
        <v>0</v>
      </c>
      <c r="Z34" s="53"/>
      <c r="AA34" s="53"/>
    </row>
    <row r="35" spans="1:27">
      <c r="A35" s="183" t="s">
        <v>57</v>
      </c>
      <c r="B35" s="29">
        <f t="shared" ref="B35:Y35" si="8">(B37-B36)/B36</f>
        <v>1.0950375854857852</v>
      </c>
      <c r="C35" s="28">
        <f t="shared" si="8"/>
        <v>4.4765557011295039E-2</v>
      </c>
      <c r="D35" s="28">
        <f t="shared" si="8"/>
        <v>8.0306506330802718E-2</v>
      </c>
      <c r="E35" s="28">
        <f t="shared" si="8"/>
        <v>0.51919498793499297</v>
      </c>
      <c r="F35" s="28">
        <f t="shared" si="8"/>
        <v>0.17022961312705528</v>
      </c>
      <c r="G35" s="28">
        <f t="shared" si="8"/>
        <v>6.0650124432965524E-2</v>
      </c>
      <c r="H35" s="28">
        <f t="shared" si="8"/>
        <v>2.3462860743196035E-2</v>
      </c>
      <c r="I35" s="28">
        <f t="shared" si="8"/>
        <v>0.10325638567724556</v>
      </c>
      <c r="J35" s="29">
        <f t="shared" si="8"/>
        <v>7.8439176063213906E-2</v>
      </c>
      <c r="K35" s="28">
        <f t="shared" si="8"/>
        <v>0.11644560987033802</v>
      </c>
      <c r="L35" s="28">
        <f t="shared" si="8"/>
        <v>0.18775235705694418</v>
      </c>
      <c r="M35" s="27">
        <f t="shared" si="8"/>
        <v>0.20598077034446446</v>
      </c>
      <c r="N35" s="29">
        <f t="shared" si="8"/>
        <v>1.7927160973542553E-2</v>
      </c>
      <c r="O35" s="28">
        <f t="shared" si="8"/>
        <v>-6.4334182764290253E-3</v>
      </c>
      <c r="P35" s="28">
        <f t="shared" si="8"/>
        <v>-0.29087262400559383</v>
      </c>
      <c r="Q35" s="28">
        <f t="shared" si="8"/>
        <v>0.12099871959026892</v>
      </c>
      <c r="R35" s="28" t="e">
        <f t="shared" si="8"/>
        <v>#DIV/0!</v>
      </c>
      <c r="S35" s="28" t="e">
        <f t="shared" si="8"/>
        <v>#DIV/0!</v>
      </c>
      <c r="T35" s="28" t="e">
        <f t="shared" si="8"/>
        <v>#DIV/0!</v>
      </c>
      <c r="U35" s="28" t="e">
        <f t="shared" si="8"/>
        <v>#DIV/0!</v>
      </c>
      <c r="V35" s="29" t="e">
        <f t="shared" si="8"/>
        <v>#DIV/0!</v>
      </c>
      <c r="W35" s="28" t="e">
        <f t="shared" si="8"/>
        <v>#DIV/0!</v>
      </c>
      <c r="X35" s="28" t="e">
        <f t="shared" si="8"/>
        <v>#DIV/0!</v>
      </c>
      <c r="Y35" s="27" t="e">
        <f t="shared" si="8"/>
        <v>#DIV/0!</v>
      </c>
      <c r="Z35" s="53"/>
      <c r="AA35" s="53"/>
    </row>
    <row r="36" spans="1:27">
      <c r="A36" s="183">
        <v>2014</v>
      </c>
      <c r="B36" s="17">
        <v>353.86</v>
      </c>
      <c r="C36" s="23">
        <v>1045.6699999999994</v>
      </c>
      <c r="D36" s="23">
        <v>1948.4100000000003</v>
      </c>
      <c r="E36" s="23">
        <v>1375.8800000000003</v>
      </c>
      <c r="F36" s="23">
        <v>7249.1500000000015</v>
      </c>
      <c r="G36" s="23">
        <v>50243.92000000002</v>
      </c>
      <c r="H36" s="23">
        <v>46725.760000000009</v>
      </c>
      <c r="I36" s="23">
        <v>22762.66</v>
      </c>
      <c r="J36" s="17">
        <v>15025.909999999996</v>
      </c>
      <c r="K36" s="23">
        <v>10632.259999999998</v>
      </c>
      <c r="L36" s="23">
        <v>7732.0999999999967</v>
      </c>
      <c r="M36" s="24">
        <v>7079.69</v>
      </c>
      <c r="N36" s="17">
        <v>9058.8799999999956</v>
      </c>
      <c r="O36" s="23">
        <v>7098.869999999999</v>
      </c>
      <c r="P36" s="23">
        <v>3260.7400000000002</v>
      </c>
      <c r="Q36" s="23">
        <v>46.86</v>
      </c>
      <c r="R36" s="23">
        <v>0</v>
      </c>
      <c r="S36" s="23">
        <v>0</v>
      </c>
      <c r="T36" s="23">
        <v>0</v>
      </c>
      <c r="U36" s="23">
        <v>0</v>
      </c>
      <c r="V36" s="17">
        <v>0</v>
      </c>
      <c r="W36" s="23">
        <v>0</v>
      </c>
      <c r="X36" s="23">
        <v>0</v>
      </c>
      <c r="Y36" s="24">
        <v>0</v>
      </c>
      <c r="Z36" s="53"/>
      <c r="AA36" s="53"/>
    </row>
    <row r="37" spans="1:27">
      <c r="A37" s="183">
        <v>2015</v>
      </c>
      <c r="B37" s="17">
        <f>'Données VH'!C418</f>
        <v>741.35</v>
      </c>
      <c r="C37" s="23">
        <f>'Données VH'!D418</f>
        <v>1092.4800000000002</v>
      </c>
      <c r="D37" s="23">
        <f>'Données VH'!E418</f>
        <v>2104.8799999999997</v>
      </c>
      <c r="E37" s="23">
        <f>'Données VH'!F418</f>
        <v>2090.2299999999987</v>
      </c>
      <c r="F37" s="23">
        <f>'Données VH'!G418</f>
        <v>8483.1699999999946</v>
      </c>
      <c r="G37" s="23">
        <f>'Données VH'!H418</f>
        <v>53291.219999999987</v>
      </c>
      <c r="H37" s="23">
        <f>'Données VH'!I418</f>
        <v>47822.080000000009</v>
      </c>
      <c r="I37" s="23">
        <f>'Données VH'!J418</f>
        <v>25113.05000000001</v>
      </c>
      <c r="J37" s="17">
        <f>'Données VH'!K418</f>
        <v>16204.530000000002</v>
      </c>
      <c r="K37" s="23">
        <f>'Données VH'!L418</f>
        <v>11870.339999999998</v>
      </c>
      <c r="L37" s="23">
        <f>'Données VH'!M418</f>
        <v>9183.8199999999943</v>
      </c>
      <c r="M37" s="24">
        <f>'Données VH'!N418</f>
        <v>8537.9700000000012</v>
      </c>
      <c r="N37" s="17">
        <f>'Données VH'!O418</f>
        <v>9221.2800000000007</v>
      </c>
      <c r="O37" s="23">
        <f>'Données VH'!P418</f>
        <v>7053.2000000000053</v>
      </c>
      <c r="P37" s="23">
        <f>'Données VH'!Q418</f>
        <v>2312.2800000000002</v>
      </c>
      <c r="Q37" s="23">
        <f>'Données VH'!R418</f>
        <v>52.53</v>
      </c>
      <c r="R37" s="23">
        <f>'Données VH'!S418</f>
        <v>0</v>
      </c>
      <c r="S37" s="23">
        <f>'Données VH'!T418</f>
        <v>0</v>
      </c>
      <c r="T37" s="23">
        <f>'Données VH'!U418</f>
        <v>0</v>
      </c>
      <c r="U37" s="23">
        <f>'Données VH'!V418</f>
        <v>0</v>
      </c>
      <c r="V37" s="17">
        <f>'Données VH'!W418</f>
        <v>0</v>
      </c>
      <c r="W37" s="23">
        <f>'Données VH'!X418</f>
        <v>0</v>
      </c>
      <c r="X37" s="23">
        <f>'Données VH'!Y418</f>
        <v>0</v>
      </c>
      <c r="Y37" s="24">
        <f>'Données VH'!Z418</f>
        <v>0</v>
      </c>
      <c r="Z37" s="53"/>
      <c r="AA37" s="53"/>
    </row>
    <row r="38" spans="1:27">
      <c r="A38" s="182" t="s">
        <v>55</v>
      </c>
      <c r="B38" s="36">
        <f t="shared" ref="B38:Y38" si="9">(B40-B39)/B39</f>
        <v>8.9640348866485003E-2</v>
      </c>
      <c r="C38" s="36">
        <f t="shared" si="9"/>
        <v>-0.41977583083855502</v>
      </c>
      <c r="D38" s="36">
        <f t="shared" si="9"/>
        <v>0.1486049255833426</v>
      </c>
      <c r="E38" s="36">
        <f t="shared" si="9"/>
        <v>6.8117501859600596E-2</v>
      </c>
      <c r="F38" s="36">
        <f t="shared" si="9"/>
        <v>-1.6933019636381552E-2</v>
      </c>
      <c r="G38" s="36">
        <f t="shared" si="9"/>
        <v>4.7865991186370825E-2</v>
      </c>
      <c r="H38" s="36">
        <f t="shared" si="9"/>
        <v>-9.4793902189327026E-2</v>
      </c>
      <c r="I38" s="36">
        <f t="shared" si="9"/>
        <v>-7.1664223295279703E-2</v>
      </c>
      <c r="J38" s="37">
        <f t="shared" si="9"/>
        <v>-9.2343340744007837E-2</v>
      </c>
      <c r="K38" s="36">
        <f t="shared" si="9"/>
        <v>-3.6872874385933924E-2</v>
      </c>
      <c r="L38" s="36">
        <f t="shared" si="9"/>
        <v>5.0544717918870191E-2</v>
      </c>
      <c r="M38" s="38">
        <f t="shared" si="9"/>
        <v>0.17748416344760357</v>
      </c>
      <c r="N38" s="37">
        <f t="shared" si="9"/>
        <v>9.4740380755869158E-2</v>
      </c>
      <c r="O38" s="36">
        <f t="shared" si="9"/>
        <v>-5.2080576168462385E-3</v>
      </c>
      <c r="P38" s="36">
        <f t="shared" si="9"/>
        <v>3.7064443109226734E-2</v>
      </c>
      <c r="Q38" s="36">
        <f t="shared" si="9"/>
        <v>8.8096658583984772E-2</v>
      </c>
      <c r="R38" s="36">
        <f t="shared" si="9"/>
        <v>0.20843914175113015</v>
      </c>
      <c r="S38" s="36">
        <f t="shared" si="9"/>
        <v>6.0346741039547146E-2</v>
      </c>
      <c r="T38" s="36">
        <f t="shared" si="9"/>
        <v>8.3550196425733247E-2</v>
      </c>
      <c r="U38" s="28">
        <f t="shared" si="9"/>
        <v>7.8288822586359386E-2</v>
      </c>
      <c r="V38" s="29">
        <f t="shared" si="9"/>
        <v>0.21873874700397949</v>
      </c>
      <c r="W38" s="28">
        <f t="shared" si="9"/>
        <v>0.12283420690615894</v>
      </c>
      <c r="X38" s="28">
        <f t="shared" si="9"/>
        <v>0.14369280370355067</v>
      </c>
      <c r="Y38" s="27">
        <f t="shared" si="9"/>
        <v>0.94625020861675657</v>
      </c>
      <c r="Z38" s="53"/>
      <c r="AA38" s="53"/>
    </row>
    <row r="39" spans="1:27">
      <c r="A39" s="183">
        <v>2014</v>
      </c>
      <c r="B39" s="297">
        <v>2661.1899999999987</v>
      </c>
      <c r="C39" s="298">
        <v>2909.4100000000003</v>
      </c>
      <c r="D39" s="298">
        <v>1576.2599999999998</v>
      </c>
      <c r="E39" s="298">
        <v>2406.4300000000007</v>
      </c>
      <c r="F39" s="298">
        <v>12092.349999999997</v>
      </c>
      <c r="G39" s="298">
        <v>46110.399999999965</v>
      </c>
      <c r="H39" s="298">
        <v>42197.440000000017</v>
      </c>
      <c r="I39" s="298">
        <v>26097.820000000007</v>
      </c>
      <c r="J39" s="297">
        <v>17776.159999999996</v>
      </c>
      <c r="K39" s="298">
        <v>13496.100000000006</v>
      </c>
      <c r="L39" s="298">
        <v>12301.780000000002</v>
      </c>
      <c r="M39" s="299">
        <v>20997.310000000009</v>
      </c>
      <c r="N39" s="297">
        <v>46613.070000000029</v>
      </c>
      <c r="O39" s="298">
        <v>50058.969999999994</v>
      </c>
      <c r="P39" s="298">
        <v>30190.660000000003</v>
      </c>
      <c r="Q39" s="298">
        <v>21102.729999999996</v>
      </c>
      <c r="R39" s="298">
        <v>17677.39</v>
      </c>
      <c r="S39" s="298">
        <v>16579.520000000008</v>
      </c>
      <c r="T39" s="298">
        <v>13211.1</v>
      </c>
      <c r="U39" s="298">
        <v>10953.159999999991</v>
      </c>
      <c r="V39" s="297">
        <v>8719.9000000000015</v>
      </c>
      <c r="W39" s="298">
        <v>8614.0500000000011</v>
      </c>
      <c r="X39" s="298">
        <v>6048.2499999999982</v>
      </c>
      <c r="Y39" s="299">
        <v>1977.3100000000002</v>
      </c>
      <c r="Z39" s="53"/>
      <c r="AA39" s="53"/>
    </row>
    <row r="40" spans="1:27">
      <c r="A40" s="183">
        <v>2015</v>
      </c>
      <c r="B40" s="298">
        <f>'Données VH'!C482</f>
        <v>2899.74</v>
      </c>
      <c r="C40" s="298">
        <f>'Données VH'!D482</f>
        <v>1688.11</v>
      </c>
      <c r="D40" s="298">
        <f>'Données VH'!E482</f>
        <v>1810.4999999999993</v>
      </c>
      <c r="E40" s="298">
        <f>'Données VH'!F482</f>
        <v>2570.3499999999995</v>
      </c>
      <c r="F40" s="298">
        <f>'Données VH'!G482</f>
        <v>11887.589999999998</v>
      </c>
      <c r="G40" s="298">
        <f>'Données VH'!H482</f>
        <v>48317.52</v>
      </c>
      <c r="H40" s="298">
        <f>'Données VH'!I482</f>
        <v>38197.380000000019</v>
      </c>
      <c r="I40" s="298">
        <f>'Données VH'!J482</f>
        <v>24227.53999999999</v>
      </c>
      <c r="J40" s="297">
        <f>'Données VH'!K482</f>
        <v>16134.649999999994</v>
      </c>
      <c r="K40" s="298">
        <f>'Données VH'!L482</f>
        <v>12998.460000000003</v>
      </c>
      <c r="L40" s="298">
        <f>'Données VH'!M482</f>
        <v>12923.570000000002</v>
      </c>
      <c r="M40" s="299">
        <f>'Données VH'!N482</f>
        <v>24724.000000000011</v>
      </c>
      <c r="N40" s="297">
        <f>'Données VH'!O482</f>
        <v>51029.210000000014</v>
      </c>
      <c r="O40" s="298">
        <f>'Données VH'!P482</f>
        <v>49798.260000000017</v>
      </c>
      <c r="P40" s="298">
        <f>'Données VH'!Q482</f>
        <v>31309.660000000011</v>
      </c>
      <c r="Q40" s="298">
        <f>'Données VH'!R482</f>
        <v>22961.810000000009</v>
      </c>
      <c r="R40" s="298">
        <f>'Données VH'!S482</f>
        <v>21362.05000000001</v>
      </c>
      <c r="S40" s="298">
        <f>'Données VH'!T482</f>
        <v>17580.04</v>
      </c>
      <c r="T40" s="298">
        <f>'Données VH'!U482</f>
        <v>14314.890000000005</v>
      </c>
      <c r="U40" s="298">
        <f>'Données VH'!V482</f>
        <v>11810.669999999998</v>
      </c>
      <c r="V40" s="297">
        <f>'Données VH'!W482</f>
        <v>10627.280000000002</v>
      </c>
      <c r="W40" s="298">
        <f>'Données VH'!X482</f>
        <v>9672.15</v>
      </c>
      <c r="X40" s="298">
        <f>'Données VH'!Y482</f>
        <v>6917.3399999999983</v>
      </c>
      <c r="Y40" s="299">
        <f>'Données VH'!Z482</f>
        <v>3848.3399999999992</v>
      </c>
      <c r="Z40" s="53"/>
      <c r="AA40" s="53"/>
    </row>
    <row r="41" spans="1:27">
      <c r="A41" s="182" t="s">
        <v>48</v>
      </c>
      <c r="B41" s="19" t="e">
        <f t="shared" ref="B41:Y41" si="10">(B43-B42)/B42</f>
        <v>#DIV/0!</v>
      </c>
      <c r="C41" s="19">
        <f t="shared" si="10"/>
        <v>0.46504045666749749</v>
      </c>
      <c r="D41" s="19">
        <f t="shared" si="10"/>
        <v>0.11490598535955179</v>
      </c>
      <c r="E41" s="19">
        <f t="shared" si="10"/>
        <v>-3.9257999362176332E-2</v>
      </c>
      <c r="F41" s="19">
        <f t="shared" si="10"/>
        <v>-8.123376980301833E-2</v>
      </c>
      <c r="G41" s="19">
        <f t="shared" si="10"/>
        <v>-8.1126700992775094E-2</v>
      </c>
      <c r="H41" s="19">
        <f t="shared" si="10"/>
        <v>-5.7280921304655293E-2</v>
      </c>
      <c r="I41" s="19">
        <f t="shared" si="10"/>
        <v>-1.2480535915058906E-2</v>
      </c>
      <c r="J41" s="20">
        <f t="shared" si="10"/>
        <v>-2.749267332241058E-2</v>
      </c>
      <c r="K41" s="19">
        <f t="shared" si="10"/>
        <v>-0.12079429559511325</v>
      </c>
      <c r="L41" s="19">
        <f t="shared" si="10"/>
        <v>-4.7467004659510939E-2</v>
      </c>
      <c r="M41" s="18">
        <f t="shared" si="10"/>
        <v>-6.8144196197927567E-2</v>
      </c>
      <c r="N41" s="20">
        <f t="shared" si="10"/>
        <v>-0.1184475414787097</v>
      </c>
      <c r="O41" s="19">
        <f t="shared" si="10"/>
        <v>-0.13097146445927452</v>
      </c>
      <c r="P41" s="19">
        <f t="shared" si="10"/>
        <v>-4.5916883802946222E-2</v>
      </c>
      <c r="Q41" s="19">
        <f t="shared" si="10"/>
        <v>-2.9909289042036297E-2</v>
      </c>
      <c r="R41" s="19">
        <f t="shared" si="10"/>
        <v>-0.14454819015223958</v>
      </c>
      <c r="S41" s="19">
        <f t="shared" si="10"/>
        <v>-1.8050528352613445E-2</v>
      </c>
      <c r="T41" s="19">
        <f t="shared" si="10"/>
        <v>3.4628759858623237E-2</v>
      </c>
      <c r="U41" s="19">
        <f t="shared" si="10"/>
        <v>0.18782132665540704</v>
      </c>
      <c r="V41" s="20">
        <f t="shared" si="10"/>
        <v>0.34536205243454826</v>
      </c>
      <c r="W41" s="19">
        <f t="shared" si="10"/>
        <v>74.613524502460905</v>
      </c>
      <c r="X41" s="19" t="e">
        <f t="shared" si="10"/>
        <v>#DIV/0!</v>
      </c>
      <c r="Y41" s="18" t="e">
        <f t="shared" si="10"/>
        <v>#DIV/0!</v>
      </c>
      <c r="Z41" s="53"/>
      <c r="AA41" s="53"/>
    </row>
    <row r="42" spans="1:27">
      <c r="A42" s="183">
        <v>2014</v>
      </c>
      <c r="B42" s="289">
        <v>0</v>
      </c>
      <c r="C42" s="290">
        <v>923.20999999999958</v>
      </c>
      <c r="D42" s="290">
        <v>1393.3999999999999</v>
      </c>
      <c r="E42" s="290">
        <v>1881.3999999999996</v>
      </c>
      <c r="F42" s="290">
        <v>7459.0899999999974</v>
      </c>
      <c r="G42" s="290">
        <v>38775.150000000016</v>
      </c>
      <c r="H42" s="290">
        <v>29106.55</v>
      </c>
      <c r="I42" s="290">
        <v>14879.970000000005</v>
      </c>
      <c r="J42" s="289">
        <v>10137.610000000002</v>
      </c>
      <c r="K42" s="290">
        <v>8460.8300000000017</v>
      </c>
      <c r="L42" s="290">
        <v>7432.1100000000015</v>
      </c>
      <c r="M42" s="291">
        <v>12329.590000000004</v>
      </c>
      <c r="N42" s="289">
        <v>24965.819999999992</v>
      </c>
      <c r="O42" s="290">
        <v>27641.669999999987</v>
      </c>
      <c r="P42" s="290">
        <v>17642.530000000002</v>
      </c>
      <c r="Q42" s="290">
        <v>12002.960000000001</v>
      </c>
      <c r="R42" s="290">
        <v>9431.1799999999967</v>
      </c>
      <c r="S42" s="290">
        <v>8227.4599999999955</v>
      </c>
      <c r="T42" s="290">
        <v>6332.02</v>
      </c>
      <c r="U42" s="290">
        <v>4292.75</v>
      </c>
      <c r="V42" s="289">
        <v>3274.9400000000014</v>
      </c>
      <c r="W42" s="290">
        <v>46.730000000000004</v>
      </c>
      <c r="X42" s="290">
        <v>0</v>
      </c>
      <c r="Y42" s="291">
        <v>0</v>
      </c>
      <c r="Z42" s="53"/>
      <c r="AA42" s="53"/>
    </row>
    <row r="43" spans="1:27">
      <c r="A43" s="183">
        <v>2015</v>
      </c>
      <c r="B43" s="290">
        <f>'Données VH'!C514</f>
        <v>1456.6499999999994</v>
      </c>
      <c r="C43" s="290">
        <f>'Données VH'!D514</f>
        <v>1352.5399999999997</v>
      </c>
      <c r="D43" s="290">
        <f>'Données VH'!E514</f>
        <v>1553.5099999999993</v>
      </c>
      <c r="E43" s="290">
        <f>'Données VH'!F514</f>
        <v>1807.5400000000011</v>
      </c>
      <c r="F43" s="290">
        <f>'Données VH'!G514</f>
        <v>6853.1600000000017</v>
      </c>
      <c r="G43" s="290">
        <f>'Données VH'!H514</f>
        <v>35629.450000000012</v>
      </c>
      <c r="H43" s="290">
        <f>'Données VH'!I514</f>
        <v>27439.299999999985</v>
      </c>
      <c r="I43" s="290">
        <f>'Données VH'!J514</f>
        <v>14694.260000000006</v>
      </c>
      <c r="J43" s="289">
        <f>'Données VH'!K514</f>
        <v>9858.9</v>
      </c>
      <c r="K43" s="290">
        <f>'Données VH'!L514</f>
        <v>7438.8099999999995</v>
      </c>
      <c r="L43" s="290">
        <f>'Données VH'!M514</f>
        <v>7079.3300000000036</v>
      </c>
      <c r="M43" s="291">
        <f>'Données VH'!N514</f>
        <v>11489.399999999998</v>
      </c>
      <c r="N43" s="289">
        <f>'Données VH'!O514</f>
        <v>22008.679999999993</v>
      </c>
      <c r="O43" s="290">
        <f>'Données VH'!P514</f>
        <v>24021.399999999994</v>
      </c>
      <c r="P43" s="290">
        <f>'Données VH'!Q514</f>
        <v>16832.44000000001</v>
      </c>
      <c r="Q43" s="290">
        <f>'Données VH'!R514</f>
        <v>11643.960000000001</v>
      </c>
      <c r="R43" s="290">
        <f>'Données VH'!S514</f>
        <v>8067.9199999999983</v>
      </c>
      <c r="S43" s="290">
        <f>'Données VH'!T514</f>
        <v>8078.9500000000025</v>
      </c>
      <c r="T43" s="290">
        <f>'Données VH'!U514</f>
        <v>6551.29</v>
      </c>
      <c r="U43" s="290">
        <f>'Données VH'!V514</f>
        <v>5099.0199999999986</v>
      </c>
      <c r="V43" s="289">
        <f>'Données VH'!W514</f>
        <v>4405.9800000000014</v>
      </c>
      <c r="W43" s="290">
        <f>'Données VH'!X514</f>
        <v>3533.4199999999983</v>
      </c>
      <c r="X43" s="290">
        <f>'Données VH'!Y514</f>
        <v>2954.0599999999995</v>
      </c>
      <c r="Y43" s="291">
        <f>'Données VH'!Z514</f>
        <v>2099.8099999999995</v>
      </c>
      <c r="Z43" s="53"/>
      <c r="AA43" s="53"/>
    </row>
    <row r="44" spans="1:27">
      <c r="A44" s="16" t="s">
        <v>261</v>
      </c>
      <c r="B44" s="20" t="e">
        <f t="shared" ref="B44:Y44" si="11">(B46-B45)/B45</f>
        <v>#DIV/0!</v>
      </c>
      <c r="C44" s="19">
        <f t="shared" si="11"/>
        <v>-1.6045757546237785E-2</v>
      </c>
      <c r="D44" s="19">
        <f t="shared" si="11"/>
        <v>5.0586438529245492E-2</v>
      </c>
      <c r="E44" s="19">
        <f t="shared" si="11"/>
        <v>0.2050606732834275</v>
      </c>
      <c r="F44" s="19">
        <f t="shared" si="11"/>
        <v>0.1929989451095474</v>
      </c>
      <c r="G44" s="19">
        <f t="shared" si="11"/>
        <v>4.1426682243335206E-2</v>
      </c>
      <c r="H44" s="19">
        <f t="shared" si="11"/>
        <v>6.4281049293933801E-2</v>
      </c>
      <c r="I44" s="19">
        <f t="shared" si="11"/>
        <v>4.4734538013705347E-2</v>
      </c>
      <c r="J44" s="20">
        <f t="shared" si="11"/>
        <v>8.3073935033109572E-2</v>
      </c>
      <c r="K44" s="19">
        <f t="shared" si="11"/>
        <v>4.7175178102371471E-2</v>
      </c>
      <c r="L44" s="19">
        <f t="shared" si="11"/>
        <v>3.609033484060957E-2</v>
      </c>
      <c r="M44" s="18">
        <f t="shared" si="11"/>
        <v>0.1574745256976654</v>
      </c>
      <c r="N44" s="20">
        <f t="shared" si="11"/>
        <v>0.13002078106735387</v>
      </c>
      <c r="O44" s="19">
        <f t="shared" si="11"/>
        <v>0.25256362019428086</v>
      </c>
      <c r="P44" s="19">
        <f t="shared" si="11"/>
        <v>0.22049650517561215</v>
      </c>
      <c r="Q44" s="19">
        <f t="shared" si="11"/>
        <v>0.4495372837327028</v>
      </c>
      <c r="R44" s="19">
        <f t="shared" si="11"/>
        <v>0.4379807537575226</v>
      </c>
      <c r="S44" s="19">
        <f t="shared" si="11"/>
        <v>-1.5982318271119844</v>
      </c>
      <c r="T44" s="19" t="e">
        <f t="shared" si="11"/>
        <v>#DIV/0!</v>
      </c>
      <c r="U44" s="19" t="e">
        <f t="shared" si="11"/>
        <v>#DIV/0!</v>
      </c>
      <c r="V44" s="20" t="e">
        <f t="shared" si="11"/>
        <v>#DIV/0!</v>
      </c>
      <c r="W44" s="19" t="e">
        <f t="shared" si="11"/>
        <v>#DIV/0!</v>
      </c>
      <c r="X44" s="19" t="e">
        <f t="shared" si="11"/>
        <v>#DIV/0!</v>
      </c>
      <c r="Y44" s="18" t="e">
        <f t="shared" si="11"/>
        <v>#DIV/0!</v>
      </c>
      <c r="Z44" s="53"/>
      <c r="AA44" s="53"/>
    </row>
    <row r="45" spans="1:27">
      <c r="A45" s="183">
        <v>2014</v>
      </c>
      <c r="B45" s="289">
        <v>0</v>
      </c>
      <c r="C45" s="290">
        <v>718.57</v>
      </c>
      <c r="D45" s="290">
        <v>2350.6299999999997</v>
      </c>
      <c r="E45" s="290">
        <v>2262.9400000000005</v>
      </c>
      <c r="F45" s="290">
        <v>15214.849999999999</v>
      </c>
      <c r="G45" s="290">
        <v>70567.08</v>
      </c>
      <c r="H45" s="290">
        <v>65870.58</v>
      </c>
      <c r="I45" s="290">
        <v>46895.98000000001</v>
      </c>
      <c r="J45" s="289">
        <v>38358.000000000007</v>
      </c>
      <c r="K45" s="290">
        <v>32801.360000000001</v>
      </c>
      <c r="L45" s="290">
        <v>27522.050000000007</v>
      </c>
      <c r="M45" s="291">
        <v>24713.14</v>
      </c>
      <c r="N45" s="289">
        <v>29257.4</v>
      </c>
      <c r="O45" s="290">
        <v>23388.800000000003</v>
      </c>
      <c r="P45" s="290">
        <v>15159.56</v>
      </c>
      <c r="Q45" s="290">
        <v>9608.4799999999977</v>
      </c>
      <c r="R45" s="290">
        <v>1864.26</v>
      </c>
      <c r="S45" s="290">
        <v>30.54</v>
      </c>
      <c r="T45" s="290">
        <v>0</v>
      </c>
      <c r="U45" s="290">
        <v>0</v>
      </c>
      <c r="V45" s="289">
        <v>0</v>
      </c>
      <c r="W45" s="290">
        <v>0</v>
      </c>
      <c r="X45" s="290">
        <v>0</v>
      </c>
      <c r="Y45" s="291">
        <v>0</v>
      </c>
      <c r="Z45" s="53"/>
      <c r="AA45" s="53"/>
    </row>
    <row r="46" spans="1:27">
      <c r="A46" s="183">
        <v>2015</v>
      </c>
      <c r="B46" s="289">
        <f>'Données VH'!C546</f>
        <v>0</v>
      </c>
      <c r="C46" s="290">
        <f>'Données VH'!D546</f>
        <v>707.04</v>
      </c>
      <c r="D46" s="290">
        <f>'Données VH'!E546</f>
        <v>2469.54</v>
      </c>
      <c r="E46" s="290">
        <f>'Données VH'!F546</f>
        <v>2726.98</v>
      </c>
      <c r="F46" s="290">
        <f>'Données VH'!G546</f>
        <v>18151.299999999996</v>
      </c>
      <c r="G46" s="290">
        <f>'Données VH'!H546</f>
        <v>73490.440000000017</v>
      </c>
      <c r="H46" s="290">
        <f>'Données VH'!I546</f>
        <v>70104.810000000012</v>
      </c>
      <c r="I46" s="290">
        <f>'Données VH'!J546</f>
        <v>48993.849999999977</v>
      </c>
      <c r="J46" s="289">
        <f>'Données VH'!K546</f>
        <v>41544.550000000025</v>
      </c>
      <c r="K46" s="290">
        <f>'Données VH'!L546</f>
        <v>34348.770000000004</v>
      </c>
      <c r="L46" s="290">
        <f>'Données VH'!M546</f>
        <v>28515.330000000005</v>
      </c>
      <c r="M46" s="291">
        <f>'Données VH'!N546</f>
        <v>28604.83</v>
      </c>
      <c r="N46" s="289">
        <f>'Données VH'!O546</f>
        <v>33061.47</v>
      </c>
      <c r="O46" s="290">
        <f>'Données VH'!P546</f>
        <v>29295.96</v>
      </c>
      <c r="P46" s="290">
        <f>'Données VH'!Q546</f>
        <v>18502.190000000002</v>
      </c>
      <c r="Q46" s="290">
        <f>'Données VH'!R546</f>
        <v>13927.849999999997</v>
      </c>
      <c r="R46" s="290">
        <f>'Données VH'!S546</f>
        <v>2680.7699999999991</v>
      </c>
      <c r="S46" s="290">
        <f>'Données VH'!T546</f>
        <v>-18.27</v>
      </c>
      <c r="T46" s="290">
        <f>'Données VH'!U546</f>
        <v>-64.319999999999993</v>
      </c>
      <c r="U46" s="290">
        <f>'Données VH'!V546</f>
        <v>0</v>
      </c>
      <c r="V46" s="289">
        <f>'Données VH'!W546</f>
        <v>0</v>
      </c>
      <c r="W46" s="290">
        <f>'Données VH'!X546</f>
        <v>0</v>
      </c>
      <c r="X46" s="290">
        <v>0</v>
      </c>
      <c r="Y46" s="291">
        <v>0</v>
      </c>
      <c r="Z46" s="53"/>
      <c r="AA46" s="53"/>
    </row>
    <row r="47" spans="1:27" ht="15" thickBot="1">
      <c r="A47" s="185"/>
      <c r="B47" s="315"/>
      <c r="C47" s="315"/>
      <c r="D47" s="315"/>
      <c r="E47" s="315"/>
      <c r="F47" s="315"/>
      <c r="G47" s="315"/>
      <c r="H47" s="315"/>
      <c r="I47" s="315"/>
      <c r="J47" s="316"/>
      <c r="K47" s="315"/>
      <c r="L47" s="315"/>
      <c r="M47" s="317"/>
      <c r="N47" s="316"/>
      <c r="O47" s="315"/>
      <c r="P47" s="315"/>
      <c r="Q47" s="315"/>
      <c r="R47" s="315"/>
      <c r="S47" s="315"/>
      <c r="T47" s="315"/>
      <c r="U47" s="315"/>
      <c r="V47" s="316"/>
      <c r="W47" s="315"/>
      <c r="X47" s="315"/>
      <c r="Y47" s="317"/>
      <c r="Z47" s="53"/>
      <c r="AA47" s="53"/>
    </row>
    <row r="48" spans="1:27">
      <c r="A48" s="21"/>
      <c r="B48" s="318"/>
      <c r="C48" s="319"/>
      <c r="D48" s="319"/>
      <c r="E48" s="319"/>
      <c r="F48" s="319"/>
      <c r="G48" s="319"/>
      <c r="H48" s="319"/>
      <c r="I48" s="320"/>
      <c r="J48" s="319"/>
      <c r="K48" s="319"/>
      <c r="L48" s="319"/>
      <c r="M48" s="319"/>
      <c r="N48" s="318"/>
      <c r="O48" s="319"/>
      <c r="P48" s="319"/>
      <c r="Q48" s="319"/>
      <c r="R48" s="319"/>
      <c r="S48" s="319"/>
      <c r="T48" s="319"/>
      <c r="U48" s="319"/>
      <c r="V48" s="318"/>
      <c r="W48" s="319"/>
      <c r="X48" s="319"/>
      <c r="Y48" s="320"/>
      <c r="Z48" s="53"/>
      <c r="AA48" s="53"/>
    </row>
    <row r="49" spans="1:27">
      <c r="A49" s="16" t="s">
        <v>47</v>
      </c>
      <c r="B49" s="20" t="e">
        <f t="shared" ref="B49:Y49" si="12">(B51-B50)/B50</f>
        <v>#DIV/0!</v>
      </c>
      <c r="C49" s="19">
        <f t="shared" si="12"/>
        <v>-0.2110128876174007</v>
      </c>
      <c r="D49" s="19">
        <f t="shared" si="12"/>
        <v>-5.9297227431699615E-2</v>
      </c>
      <c r="E49" s="19">
        <f t="shared" si="12"/>
        <v>-0.13575610246634554</v>
      </c>
      <c r="F49" s="19">
        <f t="shared" si="12"/>
        <v>-0.23827936917116704</v>
      </c>
      <c r="G49" s="19">
        <f t="shared" si="12"/>
        <v>-4.5914012811354828E-2</v>
      </c>
      <c r="H49" s="19">
        <f t="shared" si="12"/>
        <v>-6.1395663274901105E-2</v>
      </c>
      <c r="I49" s="18">
        <f t="shared" si="12"/>
        <v>-0.12215750263789961</v>
      </c>
      <c r="J49" s="19">
        <f t="shared" si="12"/>
        <v>-0.14418482122522128</v>
      </c>
      <c r="K49" s="19">
        <f t="shared" si="12"/>
        <v>-5.599901414865787E-2</v>
      </c>
      <c r="L49" s="19">
        <f t="shared" si="12"/>
        <v>-0.11820300183465944</v>
      </c>
      <c r="M49" s="19">
        <f t="shared" si="12"/>
        <v>-0.13411571990978521</v>
      </c>
      <c r="N49" s="20">
        <f t="shared" si="12"/>
        <v>-0.12469945494551578</v>
      </c>
      <c r="O49" s="19">
        <f t="shared" si="12"/>
        <v>-0.15686316546950355</v>
      </c>
      <c r="P49" s="19">
        <f t="shared" si="12"/>
        <v>-0.21176464555976382</v>
      </c>
      <c r="Q49" s="19">
        <f t="shared" si="12"/>
        <v>-0.19870460978947577</v>
      </c>
      <c r="R49" s="19">
        <f t="shared" si="12"/>
        <v>-0.23990540403006869</v>
      </c>
      <c r="S49" s="19">
        <f t="shared" si="12"/>
        <v>-0.27774600128261512</v>
      </c>
      <c r="T49" s="19">
        <f t="shared" si="12"/>
        <v>-7.7872545310726654E-2</v>
      </c>
      <c r="U49" s="19" t="e">
        <f t="shared" si="12"/>
        <v>#DIV/0!</v>
      </c>
      <c r="V49" s="20" t="e">
        <f t="shared" si="12"/>
        <v>#DIV/0!</v>
      </c>
      <c r="W49" s="19" t="e">
        <f t="shared" si="12"/>
        <v>#DIV/0!</v>
      </c>
      <c r="X49" s="19" t="e">
        <f t="shared" si="12"/>
        <v>#DIV/0!</v>
      </c>
      <c r="Y49" s="18" t="e">
        <f t="shared" si="12"/>
        <v>#DIV/0!</v>
      </c>
      <c r="Z49" s="53"/>
      <c r="AA49" s="53"/>
    </row>
    <row r="50" spans="1:27">
      <c r="A50" s="183">
        <v>2014</v>
      </c>
      <c r="B50" s="289">
        <v>0</v>
      </c>
      <c r="C50" s="290">
        <v>1087.0900000000004</v>
      </c>
      <c r="D50" s="290">
        <v>1578.3200000000002</v>
      </c>
      <c r="E50" s="290">
        <v>2287.1900000000005</v>
      </c>
      <c r="F50" s="290">
        <v>8099.82</v>
      </c>
      <c r="G50" s="290">
        <v>23280.909999999989</v>
      </c>
      <c r="H50" s="290">
        <v>20472.130000000005</v>
      </c>
      <c r="I50" s="291">
        <v>12860.610000000004</v>
      </c>
      <c r="J50" s="290">
        <v>9527.91</v>
      </c>
      <c r="K50" s="290">
        <v>8277.1099999999988</v>
      </c>
      <c r="L50" s="290">
        <v>8677.36</v>
      </c>
      <c r="M50" s="290">
        <v>12441.420000000002</v>
      </c>
      <c r="N50" s="289">
        <v>21174.03</v>
      </c>
      <c r="O50" s="290">
        <v>21456.280000000006</v>
      </c>
      <c r="P50" s="290">
        <v>13652.089999999997</v>
      </c>
      <c r="Q50" s="290">
        <v>9601.7400000000034</v>
      </c>
      <c r="R50" s="290">
        <v>9137.8100000000031</v>
      </c>
      <c r="S50" s="290">
        <v>6346.41</v>
      </c>
      <c r="T50" s="290">
        <v>2907.6999999999994</v>
      </c>
      <c r="U50" s="290">
        <v>0</v>
      </c>
      <c r="V50" s="289">
        <v>0</v>
      </c>
      <c r="W50" s="321">
        <v>0</v>
      </c>
      <c r="X50" s="290">
        <v>0</v>
      </c>
      <c r="Y50" s="322">
        <v>0</v>
      </c>
      <c r="Z50" s="53"/>
      <c r="AA50" s="53"/>
    </row>
    <row r="51" spans="1:27">
      <c r="A51" s="183">
        <v>2015</v>
      </c>
      <c r="B51" s="289">
        <f>'Données VH'!C162</f>
        <v>0</v>
      </c>
      <c r="C51" s="290">
        <f>'Données VH'!D162</f>
        <v>857.70000000000016</v>
      </c>
      <c r="D51" s="290">
        <f>'Données VH'!E162</f>
        <v>1484.73</v>
      </c>
      <c r="E51" s="290">
        <f>'Données VH'!F162</f>
        <v>1976.6899999999996</v>
      </c>
      <c r="F51" s="290">
        <f>'Données VH'!G162</f>
        <v>6169.7999999999975</v>
      </c>
      <c r="G51" s="290">
        <f>'Données VH'!H162</f>
        <v>22211.989999999991</v>
      </c>
      <c r="H51" s="290">
        <f>'Données VH'!I162</f>
        <v>19215.230000000003</v>
      </c>
      <c r="I51" s="291">
        <f>'Données VH'!J162</f>
        <v>11289.590000000006</v>
      </c>
      <c r="J51" s="290">
        <f>'Données VH'!K162</f>
        <v>8154.1300000000019</v>
      </c>
      <c r="K51" s="290">
        <f>'Données VH'!L162</f>
        <v>7813.6000000000013</v>
      </c>
      <c r="L51" s="290">
        <f>'Données VH'!M162</f>
        <v>7651.67</v>
      </c>
      <c r="M51" s="290">
        <f>'Données VH'!N162</f>
        <v>10772.830000000002</v>
      </c>
      <c r="N51" s="289">
        <f>'Données VH'!O162</f>
        <v>18533.64</v>
      </c>
      <c r="O51" s="290">
        <f>'Données VH'!P162</f>
        <v>18090.580000000005</v>
      </c>
      <c r="P51" s="290">
        <f>'Données VH'!Q162</f>
        <v>10761.060000000001</v>
      </c>
      <c r="Q51" s="290">
        <f>'Données VH'!R162</f>
        <v>7693.8300000000017</v>
      </c>
      <c r="R51" s="290">
        <f>'Données VH'!S162</f>
        <v>6945.6</v>
      </c>
      <c r="S51" s="290">
        <f>'Données VH'!T162</f>
        <v>4583.7199999999984</v>
      </c>
      <c r="T51" s="290">
        <f>'Données VH'!U162</f>
        <v>2681.2699999999995</v>
      </c>
      <c r="U51" s="290">
        <f>'Données VH'!V162</f>
        <v>40.269999999999996</v>
      </c>
      <c r="V51" s="289">
        <f>'Données VH'!W162</f>
        <v>0</v>
      </c>
      <c r="W51" s="290">
        <f>'Données VH'!X162</f>
        <v>0</v>
      </c>
      <c r="X51" s="290">
        <f>'Données VH'!Y162</f>
        <v>0</v>
      </c>
      <c r="Y51" s="291">
        <f>'Données VH'!Z162</f>
        <v>0</v>
      </c>
      <c r="Z51" s="53"/>
      <c r="AA51" s="53"/>
    </row>
    <row r="52" spans="1:27">
      <c r="A52" s="16" t="s">
        <v>46</v>
      </c>
      <c r="B52" s="20" t="e">
        <f t="shared" ref="B52:Y52" si="13">(B54-B53)/B53</f>
        <v>#DIV/0!</v>
      </c>
      <c r="C52" s="19">
        <f t="shared" si="13"/>
        <v>1.2557824258521482</v>
      </c>
      <c r="D52" s="19">
        <f t="shared" si="13"/>
        <v>0.28666153868068284</v>
      </c>
      <c r="E52" s="19">
        <f t="shared" si="13"/>
        <v>0.51025817158349751</v>
      </c>
      <c r="F52" s="19">
        <f t="shared" si="13"/>
        <v>6.4377592231637498E-2</v>
      </c>
      <c r="G52" s="19">
        <f t="shared" si="13"/>
        <v>8.8472978881261433E-2</v>
      </c>
      <c r="H52" s="19">
        <f t="shared" si="13"/>
        <v>-3.9816282386970594E-4</v>
      </c>
      <c r="I52" s="18">
        <f t="shared" si="13"/>
        <v>9.2815198149590321E-5</v>
      </c>
      <c r="J52" s="19">
        <f t="shared" si="13"/>
        <v>-4.8155104997268293E-2</v>
      </c>
      <c r="K52" s="19">
        <f t="shared" si="13"/>
        <v>-8.1497537004039625E-2</v>
      </c>
      <c r="L52" s="19">
        <f t="shared" si="13"/>
        <v>8.5202495310891704E-2</v>
      </c>
      <c r="M52" s="19">
        <f t="shared" si="13"/>
        <v>0.1319723795860209</v>
      </c>
      <c r="N52" s="20">
        <f t="shared" si="13"/>
        <v>2.1846399046937158E-2</v>
      </c>
      <c r="O52" s="19">
        <f t="shared" si="13"/>
        <v>3.0794245368401457E-2</v>
      </c>
      <c r="P52" s="19">
        <f t="shared" si="13"/>
        <v>-6.998062562473123E-2</v>
      </c>
      <c r="Q52" s="19">
        <f t="shared" si="13"/>
        <v>-8.1103470054671278E-2</v>
      </c>
      <c r="R52" s="19">
        <f t="shared" si="13"/>
        <v>7.8306136040321009E-2</v>
      </c>
      <c r="S52" s="19">
        <f t="shared" si="13"/>
        <v>-1.6723724723718431E-2</v>
      </c>
      <c r="T52" s="19">
        <f t="shared" si="13"/>
        <v>0.21870663924853065</v>
      </c>
      <c r="U52" s="19">
        <f t="shared" si="13"/>
        <v>0.20478516852339418</v>
      </c>
      <c r="V52" s="20">
        <f t="shared" si="13"/>
        <v>1.3632413859200123</v>
      </c>
      <c r="W52" s="19" t="e">
        <f t="shared" si="13"/>
        <v>#DIV/0!</v>
      </c>
      <c r="X52" s="19" t="e">
        <f t="shared" si="13"/>
        <v>#DIV/0!</v>
      </c>
      <c r="Y52" s="18" t="e">
        <f t="shared" si="13"/>
        <v>#DIV/0!</v>
      </c>
      <c r="Z52" s="53"/>
      <c r="AA52" s="53"/>
    </row>
    <row r="53" spans="1:27">
      <c r="A53" s="183">
        <v>2014</v>
      </c>
      <c r="B53" s="17">
        <v>0</v>
      </c>
      <c r="C53" s="23">
        <v>722.87999999999988</v>
      </c>
      <c r="D53" s="23">
        <v>1404.06</v>
      </c>
      <c r="E53" s="23">
        <v>1645.0299999999997</v>
      </c>
      <c r="F53" s="23">
        <v>10471.190000000006</v>
      </c>
      <c r="G53" s="23">
        <v>39774.630000000012</v>
      </c>
      <c r="H53" s="23">
        <v>35186.610000000008</v>
      </c>
      <c r="I53" s="24">
        <v>22086.899999999998</v>
      </c>
      <c r="J53" s="23">
        <v>16290.899999999998</v>
      </c>
      <c r="K53" s="23">
        <v>13536.360000000004</v>
      </c>
      <c r="L53" s="23">
        <v>11057.539999999999</v>
      </c>
      <c r="M53" s="23">
        <v>18338.61</v>
      </c>
      <c r="N53" s="17">
        <v>33542.369999999995</v>
      </c>
      <c r="O53" s="23">
        <v>35025.699999999983</v>
      </c>
      <c r="P53" s="23">
        <v>25120.810000000005</v>
      </c>
      <c r="Q53" s="23">
        <v>17733.149999999998</v>
      </c>
      <c r="R53" s="23">
        <v>12688.150000000005</v>
      </c>
      <c r="S53" s="23">
        <v>12192.26</v>
      </c>
      <c r="T53" s="23">
        <v>8014.1600000000008</v>
      </c>
      <c r="U53" s="23">
        <v>6206.260000000002</v>
      </c>
      <c r="V53" s="17">
        <v>2817.19</v>
      </c>
      <c r="W53" s="23">
        <v>0</v>
      </c>
      <c r="X53" s="23">
        <v>0</v>
      </c>
      <c r="Y53" s="24">
        <v>0</v>
      </c>
      <c r="Z53" s="53"/>
      <c r="AA53" s="53"/>
    </row>
    <row r="54" spans="1:27">
      <c r="A54" s="183">
        <v>2015</v>
      </c>
      <c r="B54" s="17">
        <f>'Données VH'!C194</f>
        <v>1720.66</v>
      </c>
      <c r="C54" s="23">
        <f>'Données VH'!D194</f>
        <v>1630.6600000000005</v>
      </c>
      <c r="D54" s="23">
        <f>'Données VH'!E194</f>
        <v>1806.5499999999995</v>
      </c>
      <c r="E54" s="23">
        <f>'Données VH'!F194</f>
        <v>2484.4200000000005</v>
      </c>
      <c r="F54" s="23">
        <f>'Données VH'!G194</f>
        <v>11145.300000000007</v>
      </c>
      <c r="G54" s="23">
        <f>'Données VH'!H194</f>
        <v>43293.61</v>
      </c>
      <c r="H54" s="23">
        <f>'Données VH'!I194</f>
        <v>35172.600000000006</v>
      </c>
      <c r="I54" s="24">
        <f>'Données VH'!J194</f>
        <v>22088.950000000008</v>
      </c>
      <c r="J54" s="23">
        <f>'Données VH'!K194</f>
        <v>15506.41</v>
      </c>
      <c r="K54" s="23">
        <f>'Données VH'!L194</f>
        <v>12433.180000000002</v>
      </c>
      <c r="L54" s="23">
        <f>'Données VH'!M194</f>
        <v>11999.669999999996</v>
      </c>
      <c r="M54" s="23">
        <f>'Données VH'!N194</f>
        <v>20758.8</v>
      </c>
      <c r="N54" s="17">
        <f>'Données VH'!O194</f>
        <v>34275.150000000009</v>
      </c>
      <c r="O54" s="23">
        <f>'Données VH'!P194</f>
        <v>36104.29</v>
      </c>
      <c r="P54" s="23">
        <f>'Données VH'!Q194</f>
        <v>23362.84</v>
      </c>
      <c r="Q54" s="23">
        <f>'Données VH'!R194</f>
        <v>16294.930000000004</v>
      </c>
      <c r="R54" s="23">
        <f>'Données VH'!S194</f>
        <v>13681.710000000005</v>
      </c>
      <c r="S54" s="23">
        <f>'Données VH'!T194</f>
        <v>11988.359999999997</v>
      </c>
      <c r="T54" s="23">
        <f>'Données VH'!U194</f>
        <v>9766.9100000000053</v>
      </c>
      <c r="U54" s="23">
        <f>'Données VH'!V194</f>
        <v>7477.2100000000028</v>
      </c>
      <c r="V54" s="17">
        <f>'Données VH'!W194</f>
        <v>6657.7</v>
      </c>
      <c r="W54" s="23">
        <f>'Données VH'!X194</f>
        <v>5029.2700000000013</v>
      </c>
      <c r="X54" s="23">
        <f>'Données VH'!Y194</f>
        <v>3117.26</v>
      </c>
      <c r="Y54" s="24">
        <f>'Données VH'!Z194</f>
        <v>1771.24</v>
      </c>
      <c r="Z54" s="53"/>
      <c r="AA54" s="53"/>
    </row>
    <row r="55" spans="1:27">
      <c r="A55" s="25" t="s">
        <v>44</v>
      </c>
      <c r="B55" s="20" t="e">
        <f t="shared" ref="B55:Y55" si="14">(B57-B56)/B56</f>
        <v>#DIV/0!</v>
      </c>
      <c r="C55" s="19">
        <f t="shared" si="14"/>
        <v>0.44518621209470111</v>
      </c>
      <c r="D55" s="19">
        <f t="shared" si="14"/>
        <v>0.34017299980218291</v>
      </c>
      <c r="E55" s="19">
        <f t="shared" si="14"/>
        <v>0.15945628461151234</v>
      </c>
      <c r="F55" s="19">
        <f t="shared" si="14"/>
        <v>4.0203972769761571E-2</v>
      </c>
      <c r="G55" s="19">
        <f t="shared" si="14"/>
        <v>3.7803338149243623E-2</v>
      </c>
      <c r="H55" s="19">
        <f t="shared" si="14"/>
        <v>1.4661371025553776E-2</v>
      </c>
      <c r="I55" s="18">
        <f t="shared" si="14"/>
        <v>-3.7583986057115194E-2</v>
      </c>
      <c r="J55" s="19">
        <f t="shared" si="14"/>
        <v>2.4110350730147126E-2</v>
      </c>
      <c r="K55" s="19">
        <f t="shared" si="14"/>
        <v>-2.1628332462101409E-2</v>
      </c>
      <c r="L55" s="19">
        <f t="shared" si="14"/>
        <v>2.2792338132985829E-2</v>
      </c>
      <c r="M55" s="19">
        <f t="shared" si="14"/>
        <v>3.7278490872163561E-2</v>
      </c>
      <c r="N55" s="20">
        <f t="shared" si="14"/>
        <v>6.6136679735929432E-2</v>
      </c>
      <c r="O55" s="19">
        <f t="shared" si="14"/>
        <v>-9.5432847428614048E-2</v>
      </c>
      <c r="P55" s="19">
        <f t="shared" si="14"/>
        <v>5.7496205422059098E-2</v>
      </c>
      <c r="Q55" s="19">
        <f t="shared" si="14"/>
        <v>0.22551044523574432</v>
      </c>
      <c r="R55" s="19">
        <f t="shared" si="14"/>
        <v>0.11954558743916613</v>
      </c>
      <c r="S55" s="19">
        <f t="shared" si="14"/>
        <v>0.19701564782331224</v>
      </c>
      <c r="T55" s="19">
        <f t="shared" si="14"/>
        <v>0.62508678459309364</v>
      </c>
      <c r="U55" s="19">
        <f t="shared" si="14"/>
        <v>49.270511960652776</v>
      </c>
      <c r="V55" s="20" t="e">
        <f t="shared" si="14"/>
        <v>#DIV/0!</v>
      </c>
      <c r="W55" s="19" t="e">
        <f t="shared" si="14"/>
        <v>#DIV/0!</v>
      </c>
      <c r="X55" s="19" t="e">
        <f t="shared" si="14"/>
        <v>#DIV/0!</v>
      </c>
      <c r="Y55" s="18" t="e">
        <f t="shared" si="14"/>
        <v>#DIV/0!</v>
      </c>
      <c r="Z55" s="53"/>
      <c r="AA55" s="53"/>
    </row>
    <row r="56" spans="1:27">
      <c r="A56" s="183">
        <v>2014</v>
      </c>
      <c r="B56" s="289">
        <v>0</v>
      </c>
      <c r="C56" s="290">
        <v>742.9699999999998</v>
      </c>
      <c r="D56" s="290">
        <v>1112.1400000000001</v>
      </c>
      <c r="E56" s="290">
        <v>1489.7499999999993</v>
      </c>
      <c r="F56" s="290">
        <v>11023.040000000005</v>
      </c>
      <c r="G56" s="290">
        <v>42844.1</v>
      </c>
      <c r="H56" s="290">
        <v>38668.279999999984</v>
      </c>
      <c r="I56" s="291">
        <v>23558.969999999998</v>
      </c>
      <c r="J56" s="290">
        <v>14114.270000000006</v>
      </c>
      <c r="K56" s="290">
        <v>10406.719999999998</v>
      </c>
      <c r="L56" s="290">
        <v>8040.8600000000006</v>
      </c>
      <c r="M56" s="290">
        <v>17011.149999999998</v>
      </c>
      <c r="N56" s="289">
        <v>39724.250000000015</v>
      </c>
      <c r="O56" s="290">
        <v>40554.590000000011</v>
      </c>
      <c r="P56" s="290">
        <v>19461.979999999992</v>
      </c>
      <c r="Q56" s="290">
        <v>10070.620000000001</v>
      </c>
      <c r="R56" s="290">
        <v>7148.5700000000006</v>
      </c>
      <c r="S56" s="290">
        <v>4669.0199999999977</v>
      </c>
      <c r="T56" s="290">
        <v>2650.2400000000002</v>
      </c>
      <c r="U56" s="290">
        <v>44.73</v>
      </c>
      <c r="V56" s="289">
        <v>0</v>
      </c>
      <c r="W56" s="290">
        <v>0</v>
      </c>
      <c r="X56" s="290">
        <v>0</v>
      </c>
      <c r="Y56" s="291">
        <v>0</v>
      </c>
      <c r="Z56" s="53"/>
      <c r="AA56" s="53"/>
    </row>
    <row r="57" spans="1:27">
      <c r="A57" s="183">
        <v>2015</v>
      </c>
      <c r="B57" s="323">
        <f>'Données VH'!C290</f>
        <v>8.18</v>
      </c>
      <c r="C57" s="324">
        <f>'Données VH'!D290</f>
        <v>1073.7299999999998</v>
      </c>
      <c r="D57" s="324">
        <f>'Données VH'!E290</f>
        <v>1490.4599999999998</v>
      </c>
      <c r="E57" s="324">
        <f>'Données VH'!F290</f>
        <v>1727.2999999999997</v>
      </c>
      <c r="F57" s="324">
        <f>'Données VH'!G290</f>
        <v>11466.209999999997</v>
      </c>
      <c r="G57" s="324">
        <f>'Données VH'!H290</f>
        <v>44463.750000000007</v>
      </c>
      <c r="H57" s="324">
        <f>'Données VH'!I290</f>
        <v>39235.209999999985</v>
      </c>
      <c r="I57" s="325">
        <f>'Données VH'!J290</f>
        <v>22673.530000000002</v>
      </c>
      <c r="J57" s="324">
        <f>'Données VH'!K290</f>
        <v>14454.57</v>
      </c>
      <c r="K57" s="324">
        <f>'Données VH'!L290</f>
        <v>10181.639999999998</v>
      </c>
      <c r="L57" s="324">
        <f>'Données VH'!M290</f>
        <v>8224.130000000001</v>
      </c>
      <c r="M57" s="324">
        <f>'Données VH'!N290</f>
        <v>17645.300000000003</v>
      </c>
      <c r="N57" s="323">
        <f>'Données VH'!O290</f>
        <v>42351.48000000001</v>
      </c>
      <c r="O57" s="324">
        <f>'Données VH'!P290</f>
        <v>36684.350000000013</v>
      </c>
      <c r="P57" s="324">
        <f>'Données VH'!Q290</f>
        <v>20580.969999999998</v>
      </c>
      <c r="Q57" s="324">
        <f>'Données VH'!R290</f>
        <v>12341.649999999992</v>
      </c>
      <c r="R57" s="324">
        <f>'Données VH'!S290</f>
        <v>8003.1500000000005</v>
      </c>
      <c r="S57" s="324">
        <f>'Données VH'!T290</f>
        <v>5588.8899999999985</v>
      </c>
      <c r="T57" s="324">
        <f>'Données VH'!U290</f>
        <v>4306.8700000000008</v>
      </c>
      <c r="U57" s="324">
        <f>'Données VH'!V290</f>
        <v>2248.5999999999985</v>
      </c>
      <c r="V57" s="323">
        <f>'Données VH'!W290</f>
        <v>1492.62</v>
      </c>
      <c r="W57" s="324">
        <f>'Données VH'!X290</f>
        <v>4.54</v>
      </c>
      <c r="X57" s="324">
        <f>'Données VH'!Y290</f>
        <v>0</v>
      </c>
      <c r="Y57" s="325">
        <f>'Données VH'!Z290</f>
        <v>0</v>
      </c>
      <c r="Z57" s="53"/>
      <c r="AA57" s="53"/>
    </row>
    <row r="58" spans="1:27">
      <c r="A58" s="25" t="s">
        <v>58</v>
      </c>
      <c r="B58" s="29" t="e">
        <f t="shared" ref="B58:Y58" si="15">(B60-B59)/B59</f>
        <v>#DIV/0!</v>
      </c>
      <c r="C58" s="28">
        <f t="shared" si="15"/>
        <v>-0.15868482545377291</v>
      </c>
      <c r="D58" s="28">
        <f t="shared" si="15"/>
        <v>0.17642509271846571</v>
      </c>
      <c r="E58" s="28">
        <f t="shared" si="15"/>
        <v>2.4190422201751431E-2</v>
      </c>
      <c r="F58" s="28">
        <f t="shared" si="15"/>
        <v>5.3152201346456589E-2</v>
      </c>
      <c r="G58" s="28">
        <f t="shared" si="15"/>
        <v>3.861565953546369E-3</v>
      </c>
      <c r="H58" s="28">
        <f t="shared" si="15"/>
        <v>-3.3084726007023614E-3</v>
      </c>
      <c r="I58" s="27">
        <f t="shared" si="15"/>
        <v>-1.9347532115584831E-2</v>
      </c>
      <c r="J58" s="28">
        <f t="shared" si="15"/>
        <v>1.4235775252877133E-2</v>
      </c>
      <c r="K58" s="28">
        <f t="shared" si="15"/>
        <v>-4.4862400063306024E-2</v>
      </c>
      <c r="L58" s="28">
        <f t="shared" si="15"/>
        <v>7.1745184692123456E-3</v>
      </c>
      <c r="M58" s="28">
        <f t="shared" si="15"/>
        <v>3.5549805444714692E-2</v>
      </c>
      <c r="N58" s="29">
        <f t="shared" si="15"/>
        <v>-2.6086051320390203E-2</v>
      </c>
      <c r="O58" s="28">
        <f t="shared" si="15"/>
        <v>-5.0348411156733691E-2</v>
      </c>
      <c r="P58" s="28">
        <f t="shared" si="15"/>
        <v>1.9403111963655715E-2</v>
      </c>
      <c r="Q58" s="28">
        <f t="shared" si="15"/>
        <v>-6.3341136576013979E-2</v>
      </c>
      <c r="R58" s="28">
        <f t="shared" si="15"/>
        <v>0.24408190276430214</v>
      </c>
      <c r="S58" s="28" t="e">
        <f t="shared" si="15"/>
        <v>#DIV/0!</v>
      </c>
      <c r="T58" s="28" t="e">
        <f t="shared" si="15"/>
        <v>#DIV/0!</v>
      </c>
      <c r="U58" s="28" t="e">
        <f t="shared" si="15"/>
        <v>#DIV/0!</v>
      </c>
      <c r="V58" s="29" t="e">
        <f t="shared" si="15"/>
        <v>#DIV/0!</v>
      </c>
      <c r="W58" s="28" t="e">
        <f t="shared" si="15"/>
        <v>#DIV/0!</v>
      </c>
      <c r="X58" s="28" t="e">
        <f t="shared" si="15"/>
        <v>#DIV/0!</v>
      </c>
      <c r="Y58" s="27" t="e">
        <f t="shared" si="15"/>
        <v>#DIV/0!</v>
      </c>
      <c r="Z58" s="53"/>
      <c r="AA58" s="53"/>
    </row>
    <row r="59" spans="1:27">
      <c r="A59" s="183">
        <v>2014</v>
      </c>
      <c r="B59" s="289">
        <v>0</v>
      </c>
      <c r="C59" s="290">
        <v>847.33999999999992</v>
      </c>
      <c r="D59" s="290">
        <v>3788.3500000000004</v>
      </c>
      <c r="E59" s="290">
        <v>4798.1800000000012</v>
      </c>
      <c r="F59" s="290">
        <v>17037.300000000007</v>
      </c>
      <c r="G59" s="290">
        <v>59004.560000000012</v>
      </c>
      <c r="H59" s="290">
        <v>64105.11000000003</v>
      </c>
      <c r="I59" s="291">
        <v>47645.87</v>
      </c>
      <c r="J59" s="290">
        <v>40578.049999999988</v>
      </c>
      <c r="K59" s="290">
        <v>37152.269999999982</v>
      </c>
      <c r="L59" s="290">
        <v>31609.089999999993</v>
      </c>
      <c r="M59" s="290">
        <v>29649.669999999995</v>
      </c>
      <c r="N59" s="289">
        <v>29587.460000000003</v>
      </c>
      <c r="O59" s="290">
        <v>23757.85</v>
      </c>
      <c r="P59" s="290">
        <v>10233.41</v>
      </c>
      <c r="Q59" s="290">
        <v>4152.119999999999</v>
      </c>
      <c r="R59" s="290">
        <v>1783.0900000000004</v>
      </c>
      <c r="S59" s="287">
        <v>0</v>
      </c>
      <c r="T59" s="287">
        <v>0</v>
      </c>
      <c r="U59" s="287">
        <v>0</v>
      </c>
      <c r="V59" s="286">
        <v>0</v>
      </c>
      <c r="W59" s="287">
        <v>0</v>
      </c>
      <c r="X59" s="287">
        <v>0</v>
      </c>
      <c r="Y59" s="288">
        <v>0</v>
      </c>
      <c r="Z59" s="53"/>
      <c r="AA59" s="53"/>
    </row>
    <row r="60" spans="1:27">
      <c r="A60" s="183">
        <v>2015</v>
      </c>
      <c r="B60" s="286">
        <f>'Données VH'!C386</f>
        <v>2.27</v>
      </c>
      <c r="C60" s="287">
        <f>'Données VH'!D386</f>
        <v>712.88</v>
      </c>
      <c r="D60" s="287">
        <f>'Données VH'!E386</f>
        <v>4456.71</v>
      </c>
      <c r="E60" s="287">
        <f>'Données VH'!F386</f>
        <v>4914.2500000000009</v>
      </c>
      <c r="F60" s="287">
        <f>'Données VH'!G386</f>
        <v>17942.869999999992</v>
      </c>
      <c r="G60" s="287">
        <f>'Données VH'!H386</f>
        <v>59232.409999999996</v>
      </c>
      <c r="H60" s="287">
        <f>'Données VH'!I386</f>
        <v>63893.020000000019</v>
      </c>
      <c r="I60" s="288">
        <f>'Données VH'!J386</f>
        <v>46724.040000000023</v>
      </c>
      <c r="J60" s="287">
        <f>'Données VH'!K386</f>
        <v>41155.71</v>
      </c>
      <c r="K60" s="287">
        <f>'Données VH'!L386</f>
        <v>35485.530000000021</v>
      </c>
      <c r="L60" s="287">
        <f>'Données VH'!M386</f>
        <v>31835.869999999988</v>
      </c>
      <c r="M60" s="287">
        <f>'Données VH'!N386</f>
        <v>30703.709999999988</v>
      </c>
      <c r="N60" s="286">
        <f>'Données VH'!O386</f>
        <v>28815.64000000001</v>
      </c>
      <c r="O60" s="287">
        <f>'Données VH'!P386</f>
        <v>22561.679999999993</v>
      </c>
      <c r="P60" s="287">
        <f>'Données VH'!Q386</f>
        <v>10431.969999999994</v>
      </c>
      <c r="Q60" s="287">
        <f>'Données VH'!R386</f>
        <v>3889.12</v>
      </c>
      <c r="R60" s="287">
        <f>'Données VH'!S386</f>
        <v>2218.31</v>
      </c>
      <c r="S60" s="287">
        <f>'Données VH'!T386</f>
        <v>1443.6200000000001</v>
      </c>
      <c r="T60" s="287">
        <f>'Données VH'!U386</f>
        <v>0</v>
      </c>
      <c r="U60" s="287">
        <f>'Données VH'!V386</f>
        <v>0</v>
      </c>
      <c r="V60" s="286">
        <f>'Données VH'!W386</f>
        <v>0</v>
      </c>
      <c r="W60" s="287">
        <f>'Données VH'!X386</f>
        <v>0</v>
      </c>
      <c r="X60" s="287">
        <v>0</v>
      </c>
      <c r="Y60" s="288">
        <v>0</v>
      </c>
      <c r="Z60" s="53"/>
      <c r="AA60" s="53"/>
    </row>
    <row r="61" spans="1:27" ht="15" thickBot="1">
      <c r="A61" s="22"/>
      <c r="B61" s="316"/>
      <c r="C61" s="315"/>
      <c r="D61" s="315"/>
      <c r="E61" s="315"/>
      <c r="F61" s="315"/>
      <c r="G61" s="315"/>
      <c r="H61" s="315"/>
      <c r="I61" s="317"/>
      <c r="J61" s="326"/>
      <c r="K61" s="326"/>
      <c r="L61" s="326"/>
      <c r="M61" s="326"/>
      <c r="N61" s="316"/>
      <c r="O61" s="315"/>
      <c r="P61" s="315"/>
      <c r="Q61" s="315"/>
      <c r="R61" s="315"/>
      <c r="S61" s="315"/>
      <c r="T61" s="315"/>
      <c r="U61" s="315"/>
      <c r="V61" s="316"/>
      <c r="W61" s="315"/>
      <c r="X61" s="315"/>
      <c r="Y61" s="317"/>
      <c r="Z61" s="53"/>
      <c r="AA61" s="53"/>
    </row>
    <row r="62" spans="1:27">
      <c r="A62" s="21"/>
      <c r="B62" s="327"/>
      <c r="C62" s="328"/>
      <c r="D62" s="328"/>
      <c r="E62" s="328"/>
      <c r="F62" s="328"/>
      <c r="G62" s="328"/>
      <c r="H62" s="328"/>
      <c r="I62" s="328"/>
      <c r="J62" s="327"/>
      <c r="K62" s="328"/>
      <c r="L62" s="328"/>
      <c r="M62" s="329"/>
      <c r="N62" s="327"/>
      <c r="O62" s="328"/>
      <c r="P62" s="328"/>
      <c r="Q62" s="328"/>
      <c r="R62" s="328"/>
      <c r="S62" s="328"/>
      <c r="T62" s="328"/>
      <c r="U62" s="328"/>
      <c r="V62" s="327"/>
      <c r="W62" s="328"/>
      <c r="X62" s="328"/>
      <c r="Y62" s="329"/>
      <c r="Z62" s="53"/>
      <c r="AA62" s="53"/>
    </row>
    <row r="63" spans="1:27">
      <c r="A63" s="183" t="s">
        <v>50</v>
      </c>
      <c r="B63" s="19">
        <f t="shared" ref="B63:Y63" si="16">(B65-B64)/B64</f>
        <v>-5.4578733626951537E-2</v>
      </c>
      <c r="C63" s="19">
        <f t="shared" si="16"/>
        <v>2.4471512118238042E-2</v>
      </c>
      <c r="D63" s="19">
        <f t="shared" si="16"/>
        <v>-6.9178400778046351E-2</v>
      </c>
      <c r="E63" s="19">
        <f t="shared" si="16"/>
        <v>1.3333786863499213E-2</v>
      </c>
      <c r="F63" s="19">
        <f t="shared" si="16"/>
        <v>4.1019791631867107E-2</v>
      </c>
      <c r="G63" s="19">
        <f t="shared" si="16"/>
        <v>-7.5755265729548799E-2</v>
      </c>
      <c r="H63" s="19">
        <f t="shared" si="16"/>
        <v>2.3668945003889805E-2</v>
      </c>
      <c r="I63" s="19">
        <f t="shared" si="16"/>
        <v>-2.8982762393459153E-2</v>
      </c>
      <c r="J63" s="20">
        <f t="shared" si="16"/>
        <v>-4.4293721336946944E-2</v>
      </c>
      <c r="K63" s="19">
        <f t="shared" si="16"/>
        <v>-1.3137466287168326E-2</v>
      </c>
      <c r="L63" s="19">
        <f t="shared" si="16"/>
        <v>-3.5097146363489283E-2</v>
      </c>
      <c r="M63" s="18">
        <f t="shared" si="16"/>
        <v>-4.3824021459410362E-2</v>
      </c>
      <c r="N63" s="20">
        <f t="shared" si="16"/>
        <v>-0.15008892171017299</v>
      </c>
      <c r="O63" s="19">
        <f t="shared" si="16"/>
        <v>-8.1662933732769116E-2</v>
      </c>
      <c r="P63" s="19">
        <f t="shared" si="16"/>
        <v>-0.20543275670236055</v>
      </c>
      <c r="Q63" s="19">
        <f t="shared" si="16"/>
        <v>2.4004229820232639</v>
      </c>
      <c r="R63" s="26" t="e">
        <f t="shared" si="16"/>
        <v>#DIV/0!</v>
      </c>
      <c r="S63" s="19" t="e">
        <f t="shared" si="16"/>
        <v>#DIV/0!</v>
      </c>
      <c r="T63" s="19" t="e">
        <f t="shared" si="16"/>
        <v>#DIV/0!</v>
      </c>
      <c r="U63" s="19" t="e">
        <f t="shared" si="16"/>
        <v>#DIV/0!</v>
      </c>
      <c r="V63" s="20" t="e">
        <f t="shared" si="16"/>
        <v>#DIV/0!</v>
      </c>
      <c r="W63" s="19" t="e">
        <f t="shared" si="16"/>
        <v>#DIV/0!</v>
      </c>
      <c r="X63" s="19" t="e">
        <f t="shared" si="16"/>
        <v>#DIV/0!</v>
      </c>
      <c r="Y63" s="18" t="e">
        <f t="shared" si="16"/>
        <v>#DIV/0!</v>
      </c>
      <c r="Z63" s="53"/>
      <c r="AA63" s="53"/>
    </row>
    <row r="64" spans="1:27">
      <c r="A64" s="183">
        <v>2014</v>
      </c>
      <c r="B64" s="306">
        <v>874.1500000000002</v>
      </c>
      <c r="C64" s="307">
        <v>1446.5799999999995</v>
      </c>
      <c r="D64" s="308">
        <v>3547.3500000000013</v>
      </c>
      <c r="E64" s="308">
        <v>4409.8499999999995</v>
      </c>
      <c r="F64" s="308">
        <v>12571.980000000003</v>
      </c>
      <c r="G64" s="308">
        <v>36664.909999999989</v>
      </c>
      <c r="H64" s="308">
        <v>29397.17</v>
      </c>
      <c r="I64" s="308">
        <v>18691.110000000004</v>
      </c>
      <c r="J64" s="309">
        <v>15684.390000000005</v>
      </c>
      <c r="K64" s="308">
        <v>13403.650000000003</v>
      </c>
      <c r="L64" s="308">
        <v>11538.259999999995</v>
      </c>
      <c r="M64" s="310">
        <v>12660.18</v>
      </c>
      <c r="N64" s="309">
        <v>14462.159999999998</v>
      </c>
      <c r="O64" s="308">
        <v>8491.9799999999977</v>
      </c>
      <c r="P64" s="308">
        <v>2822.14</v>
      </c>
      <c r="Q64" s="308">
        <v>28.37</v>
      </c>
      <c r="R64" s="308">
        <v>0</v>
      </c>
      <c r="S64" s="308">
        <v>0</v>
      </c>
      <c r="T64" s="308">
        <v>0</v>
      </c>
      <c r="U64" s="308">
        <v>0</v>
      </c>
      <c r="V64" s="309">
        <v>0</v>
      </c>
      <c r="W64" s="308">
        <v>0</v>
      </c>
      <c r="X64" s="308">
        <v>0</v>
      </c>
      <c r="Y64" s="310">
        <v>0</v>
      </c>
      <c r="Z64" s="53"/>
      <c r="AA64" s="53"/>
    </row>
    <row r="65" spans="1:27">
      <c r="A65" s="183">
        <v>2015</v>
      </c>
      <c r="B65" s="311">
        <f>'Données VH'!C34</f>
        <v>826.44000000000051</v>
      </c>
      <c r="C65" s="311">
        <f>'Données VH'!D34</f>
        <v>1481.9800000000002</v>
      </c>
      <c r="D65" s="311">
        <f>'Données VH'!E34</f>
        <v>3301.9499999999985</v>
      </c>
      <c r="E65" s="311">
        <f>'Données VH'!F34</f>
        <v>4468.6500000000015</v>
      </c>
      <c r="F65" s="311">
        <f>'Données VH'!G34</f>
        <v>13087.680000000004</v>
      </c>
      <c r="G65" s="311">
        <f>'Données VH'!H34</f>
        <v>33887.35</v>
      </c>
      <c r="H65" s="311">
        <f>'Données VH'!I34</f>
        <v>30092.969999999998</v>
      </c>
      <c r="I65" s="311">
        <f>'Données VH'!J34</f>
        <v>18149.389999999996</v>
      </c>
      <c r="J65" s="312">
        <f>'Données VH'!K34</f>
        <v>14989.670000000007</v>
      </c>
      <c r="K65" s="311">
        <f>'Données VH'!L34</f>
        <v>13227.56</v>
      </c>
      <c r="L65" s="311">
        <f>'Données VH'!M34</f>
        <v>11133.300000000001</v>
      </c>
      <c r="M65" s="313">
        <f>'Données VH'!N34</f>
        <v>12105.360000000002</v>
      </c>
      <c r="N65" s="312">
        <f>'Données VH'!O34</f>
        <v>12291.550000000003</v>
      </c>
      <c r="O65" s="311">
        <f>'Données VH'!P34</f>
        <v>7798.4999999999973</v>
      </c>
      <c r="P65" s="311">
        <f>'Données VH'!Q34</f>
        <v>2242.38</v>
      </c>
      <c r="Q65" s="311">
        <f>'Données VH'!R34</f>
        <v>96.47</v>
      </c>
      <c r="R65" s="311">
        <f>'Données VH'!S34</f>
        <v>0</v>
      </c>
      <c r="S65" s="311">
        <f>'Données VH'!T34</f>
        <v>0</v>
      </c>
      <c r="T65" s="311">
        <f>'Données VH'!U34</f>
        <v>0</v>
      </c>
      <c r="U65" s="307">
        <f>'Données VH'!V34</f>
        <v>0</v>
      </c>
      <c r="V65" s="306">
        <f>'Données VH'!W34</f>
        <v>0</v>
      </c>
      <c r="W65" s="307">
        <f>'Données VH'!X34</f>
        <v>0</v>
      </c>
      <c r="X65" s="307">
        <f>'Données VH'!Y34</f>
        <v>0</v>
      </c>
      <c r="Y65" s="314">
        <f>'Données VH'!Z34</f>
        <v>0</v>
      </c>
      <c r="Z65" s="53"/>
      <c r="AA65" s="53"/>
    </row>
    <row r="66" spans="1:27">
      <c r="A66" s="183" t="s">
        <v>49</v>
      </c>
      <c r="B66" s="19">
        <f t="shared" ref="B66:Y66" si="17">(B68-B67)/B67</f>
        <v>-0.17753276611455113</v>
      </c>
      <c r="C66" s="19">
        <f t="shared" si="17"/>
        <v>0.17700314820005189</v>
      </c>
      <c r="D66" s="19">
        <f t="shared" si="17"/>
        <v>6.3535249737776869E-2</v>
      </c>
      <c r="E66" s="19">
        <f t="shared" si="17"/>
        <v>9.3330842115473767E-2</v>
      </c>
      <c r="F66" s="19">
        <f t="shared" si="17"/>
        <v>0.11556026784370686</v>
      </c>
      <c r="G66" s="19">
        <f t="shared" si="17"/>
        <v>3.4992870315145039E-3</v>
      </c>
      <c r="H66" s="19">
        <f t="shared" si="17"/>
        <v>2.4683649162779608E-2</v>
      </c>
      <c r="I66" s="19">
        <f t="shared" si="17"/>
        <v>4.4523489260023488E-2</v>
      </c>
      <c r="J66" s="20">
        <f t="shared" si="17"/>
        <v>8.2450759044934048E-3</v>
      </c>
      <c r="K66" s="19">
        <f t="shared" si="17"/>
        <v>-6.541315163934748E-2</v>
      </c>
      <c r="L66" s="19">
        <f t="shared" si="17"/>
        <v>4.2037821395859841E-2</v>
      </c>
      <c r="M66" s="18">
        <f t="shared" si="17"/>
        <v>1.5211027344286103E-2</v>
      </c>
      <c r="N66" s="20">
        <f t="shared" si="17"/>
        <v>-2.2734769831629222E-2</v>
      </c>
      <c r="O66" s="19">
        <f t="shared" si="17"/>
        <v>-0.14433024640615227</v>
      </c>
      <c r="P66" s="19">
        <f t="shared" si="17"/>
        <v>-0.13153546530863577</v>
      </c>
      <c r="Q66" s="19">
        <f t="shared" si="17"/>
        <v>-9.7363411529183291E-2</v>
      </c>
      <c r="R66" s="19">
        <f t="shared" si="17"/>
        <v>-3.5889558593049084E-2</v>
      </c>
      <c r="S66" s="19">
        <f t="shared" si="17"/>
        <v>0.17685588240463651</v>
      </c>
      <c r="T66" s="19">
        <f t="shared" si="17"/>
        <v>2.8414762945065574E-2</v>
      </c>
      <c r="U66" s="19">
        <f t="shared" si="17"/>
        <v>0.82289555028394867</v>
      </c>
      <c r="V66" s="20">
        <f t="shared" si="17"/>
        <v>0.27711818672423072</v>
      </c>
      <c r="W66" s="19">
        <f t="shared" si="17"/>
        <v>-1</v>
      </c>
      <c r="X66" s="19" t="e">
        <f t="shared" si="17"/>
        <v>#DIV/0!</v>
      </c>
      <c r="Y66" s="18" t="e">
        <f t="shared" si="17"/>
        <v>#DIV/0!</v>
      </c>
      <c r="Z66" s="53"/>
      <c r="AA66" s="53"/>
    </row>
    <row r="67" spans="1:27">
      <c r="A67" s="183">
        <v>2014</v>
      </c>
      <c r="B67" s="309">
        <v>1191.7799999999997</v>
      </c>
      <c r="C67" s="308">
        <v>1534.2099999999996</v>
      </c>
      <c r="D67" s="308">
        <v>1878.1699999999998</v>
      </c>
      <c r="E67" s="308">
        <v>2783.1100000000019</v>
      </c>
      <c r="F67" s="308">
        <v>11629.170000000002</v>
      </c>
      <c r="G67" s="308">
        <v>46678.079999999994</v>
      </c>
      <c r="H67" s="308">
        <v>39957.220000000008</v>
      </c>
      <c r="I67" s="308">
        <v>23938.599999999995</v>
      </c>
      <c r="J67" s="309">
        <v>17712.390000000003</v>
      </c>
      <c r="K67" s="308">
        <v>15679.110000000008</v>
      </c>
      <c r="L67" s="308">
        <v>13603.940000000004</v>
      </c>
      <c r="M67" s="310">
        <v>20752.05000000001</v>
      </c>
      <c r="N67" s="309">
        <v>32527.709999999988</v>
      </c>
      <c r="O67" s="308">
        <v>33331.960000000006</v>
      </c>
      <c r="P67" s="308">
        <v>20492.419999999987</v>
      </c>
      <c r="Q67" s="308">
        <v>11798.579999999994</v>
      </c>
      <c r="R67" s="308">
        <v>6412.45</v>
      </c>
      <c r="S67" s="308">
        <v>5120.609999999996</v>
      </c>
      <c r="T67" s="308">
        <v>3455.95</v>
      </c>
      <c r="U67" s="308">
        <v>1391.0999999999997</v>
      </c>
      <c r="V67" s="309">
        <v>926.5</v>
      </c>
      <c r="W67" s="308">
        <v>20.27</v>
      </c>
      <c r="X67" s="308">
        <v>0</v>
      </c>
      <c r="Y67" s="310">
        <v>0</v>
      </c>
      <c r="Z67" s="53"/>
      <c r="AA67" s="53"/>
    </row>
    <row r="68" spans="1:27">
      <c r="A68" s="183">
        <v>2015</v>
      </c>
      <c r="B68" s="308">
        <f>'Données VH'!C66</f>
        <v>980.2</v>
      </c>
      <c r="C68" s="308">
        <f>'Données VH'!D66</f>
        <v>1805.7700000000011</v>
      </c>
      <c r="D68" s="308">
        <f>'Données VH'!E66</f>
        <v>1997.5000000000002</v>
      </c>
      <c r="E68" s="308">
        <f>'Données VH'!F66</f>
        <v>3042.8599999999983</v>
      </c>
      <c r="F68" s="308">
        <f>'Données VH'!G66</f>
        <v>12973.040000000003</v>
      </c>
      <c r="G68" s="308">
        <f>'Données VH'!H66</f>
        <v>46841.419999999991</v>
      </c>
      <c r="H68" s="308">
        <f>'Données VH'!I66</f>
        <v>40943.510000000009</v>
      </c>
      <c r="I68" s="308">
        <f>'Données VH'!J66</f>
        <v>25004.429999999993</v>
      </c>
      <c r="J68" s="309">
        <f>'Données VH'!K66</f>
        <v>17858.429999999993</v>
      </c>
      <c r="K68" s="308">
        <f>'Données VH'!L66</f>
        <v>14653.489999999998</v>
      </c>
      <c r="L68" s="308">
        <f>'Données VH'!M66</f>
        <v>14175.819999999998</v>
      </c>
      <c r="M68" s="310">
        <f>'Données VH'!N66</f>
        <v>21067.710000000003</v>
      </c>
      <c r="N68" s="309">
        <f>'Données VH'!O66</f>
        <v>31788.200000000004</v>
      </c>
      <c r="O68" s="308">
        <f>'Données VH'!P66</f>
        <v>28521.149999999994</v>
      </c>
      <c r="P68" s="308">
        <f>'Données VH'!Q66</f>
        <v>17796.939999999995</v>
      </c>
      <c r="Q68" s="308">
        <f>'Données VH'!R66</f>
        <v>10649.830000000004</v>
      </c>
      <c r="R68" s="308">
        <f>'Données VH'!S66</f>
        <v>6182.3100000000022</v>
      </c>
      <c r="S68" s="308">
        <f>'Données VH'!T66</f>
        <v>6026.2200000000012</v>
      </c>
      <c r="T68" s="308">
        <f>'Données VH'!U66</f>
        <v>3554.1499999999992</v>
      </c>
      <c r="U68" s="308">
        <f>'Données VH'!V66</f>
        <v>2535.8300000000004</v>
      </c>
      <c r="V68" s="309">
        <f>'Données VH'!W66</f>
        <v>1183.2499999999998</v>
      </c>
      <c r="W68" s="308">
        <f>'Données VH'!X66</f>
        <v>0</v>
      </c>
      <c r="X68" s="308">
        <f>'Données VH'!Y66</f>
        <v>0</v>
      </c>
      <c r="Y68" s="310">
        <f>'Données VH'!Z66</f>
        <v>8.18</v>
      </c>
      <c r="Z68" s="53"/>
      <c r="AA68" s="53"/>
    </row>
    <row r="69" spans="1:27" ht="15" thickBot="1">
      <c r="A69" s="15"/>
      <c r="B69" s="300"/>
      <c r="C69" s="301"/>
      <c r="D69" s="301"/>
      <c r="E69" s="301"/>
      <c r="F69" s="301"/>
      <c r="G69" s="301"/>
      <c r="H69" s="301"/>
      <c r="I69" s="301"/>
      <c r="J69" s="300"/>
      <c r="K69" s="301"/>
      <c r="L69" s="301"/>
      <c r="M69" s="302"/>
      <c r="N69" s="300"/>
      <c r="O69" s="301"/>
      <c r="P69" s="301"/>
      <c r="Q69" s="301"/>
      <c r="R69" s="301"/>
      <c r="S69" s="301"/>
      <c r="T69" s="301"/>
      <c r="U69" s="301"/>
      <c r="V69" s="300"/>
      <c r="W69" s="301"/>
      <c r="X69" s="301"/>
      <c r="Y69" s="302"/>
      <c r="Z69" s="53"/>
      <c r="AA69" s="53"/>
    </row>
    <row r="70" spans="1:27" ht="15" thickBot="1">
      <c r="B70" s="330"/>
      <c r="C70" s="330"/>
      <c r="D70" s="330"/>
      <c r="E70" s="330"/>
      <c r="F70" s="330"/>
      <c r="G70" s="330"/>
      <c r="H70" s="330"/>
      <c r="I70" s="330"/>
      <c r="J70" s="330"/>
      <c r="K70" s="330"/>
      <c r="L70" s="330"/>
      <c r="M70" s="330"/>
      <c r="N70" s="330"/>
      <c r="O70" s="330"/>
      <c r="P70" s="330"/>
      <c r="Q70" s="330"/>
      <c r="R70" s="330"/>
      <c r="S70" s="330"/>
      <c r="T70" s="330"/>
      <c r="U70" s="330"/>
      <c r="V70" s="330"/>
      <c r="W70" s="330"/>
      <c r="X70" s="330"/>
      <c r="Y70" s="330"/>
    </row>
    <row r="71" spans="1:27" ht="15" thickTop="1">
      <c r="A71" s="241"/>
      <c r="B71" s="331"/>
      <c r="C71" s="332"/>
      <c r="D71" s="332"/>
      <c r="E71" s="332"/>
      <c r="F71" s="332"/>
      <c r="G71" s="332"/>
      <c r="H71" s="332"/>
      <c r="I71" s="333"/>
      <c r="J71" s="332"/>
      <c r="K71" s="332"/>
      <c r="L71" s="332"/>
      <c r="M71" s="332"/>
      <c r="N71" s="331"/>
      <c r="O71" s="332"/>
      <c r="P71" s="332"/>
      <c r="Q71" s="332"/>
      <c r="R71" s="332"/>
      <c r="S71" s="332"/>
      <c r="T71" s="332"/>
      <c r="U71" s="333"/>
      <c r="V71" s="331"/>
      <c r="W71" s="332"/>
      <c r="X71" s="332"/>
      <c r="Y71" s="334"/>
    </row>
    <row r="72" spans="1:27">
      <c r="A72" s="246" t="s">
        <v>259</v>
      </c>
      <c r="B72" s="20">
        <f t="shared" ref="B72:Y72" si="18">(B74-B73)/B73</f>
        <v>0.25778050131008928</v>
      </c>
      <c r="C72" s="19">
        <f t="shared" si="18"/>
        <v>9.5636662143065126E-2</v>
      </c>
      <c r="D72" s="19">
        <f t="shared" si="18"/>
        <v>0.11256521555293593</v>
      </c>
      <c r="E72" s="19">
        <f t="shared" si="18"/>
        <v>9.4612267730051422E-2</v>
      </c>
      <c r="F72" s="19">
        <f t="shared" si="18"/>
        <v>3.4047408126913536E-2</v>
      </c>
      <c r="G72" s="19">
        <f t="shared" si="18"/>
        <v>3.1376938681308285E-3</v>
      </c>
      <c r="H72" s="19">
        <f t="shared" si="18"/>
        <v>-1.6033283374448346E-2</v>
      </c>
      <c r="I72" s="18">
        <f t="shared" si="18"/>
        <v>-2.3091505100096103E-2</v>
      </c>
      <c r="J72" s="19">
        <f t="shared" si="18"/>
        <v>-1.9447121056347175E-2</v>
      </c>
      <c r="K72" s="19">
        <f t="shared" si="18"/>
        <v>-3.1843924904820957E-2</v>
      </c>
      <c r="L72" s="19">
        <f t="shared" si="18"/>
        <v>4.2901622432454635E-4</v>
      </c>
      <c r="M72" s="19">
        <f t="shared" si="18"/>
        <v>3.5109127891624556E-2</v>
      </c>
      <c r="N72" s="20">
        <f t="shared" si="18"/>
        <v>-1.7383503734197704E-2</v>
      </c>
      <c r="O72" s="19">
        <f t="shared" si="18"/>
        <v>-5.171715263708522E-2</v>
      </c>
      <c r="P72" s="19">
        <f t="shared" si="18"/>
        <v>-5.1275650333245965E-2</v>
      </c>
      <c r="Q72" s="19">
        <f t="shared" si="18"/>
        <v>-3.4390974297926979E-3</v>
      </c>
      <c r="R72" s="19">
        <f t="shared" si="18"/>
        <v>5.7695015814760851E-2</v>
      </c>
      <c r="S72" s="19">
        <f t="shared" si="18"/>
        <v>5.3953008322951301E-2</v>
      </c>
      <c r="T72" s="19">
        <f t="shared" si="18"/>
        <v>8.0022261973564018E-2</v>
      </c>
      <c r="U72" s="18">
        <f t="shared" si="18"/>
        <v>0.14854341958029524</v>
      </c>
      <c r="V72" s="20">
        <f t="shared" si="18"/>
        <v>0.3462634557044475</v>
      </c>
      <c r="W72" s="19">
        <f t="shared" si="18"/>
        <v>0.59372815839968818</v>
      </c>
      <c r="X72" s="19">
        <f t="shared" si="18"/>
        <v>0.68589723511171008</v>
      </c>
      <c r="Y72" s="247">
        <f t="shared" si="18"/>
        <v>1.3703327973542583</v>
      </c>
    </row>
    <row r="73" spans="1:27">
      <c r="A73" s="545">
        <v>2014</v>
      </c>
      <c r="B73" s="17">
        <f t="shared" ref="B73:Y73" si="19">B19+B56+B33+B53+B50+B42+B39+B67+B64+B28+B25+B22+B16+B36+B11+B59+B45</f>
        <v>7278.1299999999992</v>
      </c>
      <c r="C73" s="23">
        <f t="shared" si="19"/>
        <v>17456.589999999997</v>
      </c>
      <c r="D73" s="23">
        <f t="shared" si="19"/>
        <v>29090.070000000003</v>
      </c>
      <c r="E73" s="23">
        <f t="shared" si="19"/>
        <v>37505.390000000007</v>
      </c>
      <c r="F73" s="23">
        <f t="shared" si="19"/>
        <v>184282.75000000003</v>
      </c>
      <c r="G73" s="23">
        <f t="shared" si="19"/>
        <v>741206.79</v>
      </c>
      <c r="H73" s="23">
        <f t="shared" si="19"/>
        <v>672119.35</v>
      </c>
      <c r="I73" s="23">
        <f t="shared" si="19"/>
        <v>417495.09000000008</v>
      </c>
      <c r="J73" s="17">
        <f t="shared" si="19"/>
        <v>304987.55999999994</v>
      </c>
      <c r="K73" s="23">
        <f t="shared" si="19"/>
        <v>251334.90999999997</v>
      </c>
      <c r="L73" s="23">
        <f t="shared" si="19"/>
        <v>217008.11</v>
      </c>
      <c r="M73" s="23">
        <f t="shared" si="19"/>
        <v>298986.35000000003</v>
      </c>
      <c r="N73" s="17">
        <f t="shared" si="19"/>
        <v>524172.81</v>
      </c>
      <c r="O73" s="23">
        <f t="shared" si="19"/>
        <v>512036.30999999994</v>
      </c>
      <c r="P73" s="23">
        <f t="shared" si="19"/>
        <v>305002.86</v>
      </c>
      <c r="Q73" s="23">
        <f t="shared" si="19"/>
        <v>181989.61000000002</v>
      </c>
      <c r="R73" s="23">
        <f t="shared" si="19"/>
        <v>119796.31000000001</v>
      </c>
      <c r="S73" s="23">
        <f t="shared" si="19"/>
        <v>98478.29</v>
      </c>
      <c r="T73" s="23">
        <f t="shared" si="19"/>
        <v>65456.909999999996</v>
      </c>
      <c r="U73" s="23">
        <f t="shared" si="19"/>
        <v>43155.529999999984</v>
      </c>
      <c r="V73" s="17">
        <f t="shared" si="19"/>
        <v>29047.160000000003</v>
      </c>
      <c r="W73" s="23">
        <f t="shared" si="19"/>
        <v>16181.850000000002</v>
      </c>
      <c r="X73" s="23">
        <f t="shared" si="19"/>
        <v>11174.049999999997</v>
      </c>
      <c r="Y73" s="248">
        <f t="shared" si="19"/>
        <v>3942.94</v>
      </c>
    </row>
    <row r="74" spans="1:27">
      <c r="A74" s="545">
        <v>2015</v>
      </c>
      <c r="B74" s="17">
        <f t="shared" ref="B74:Y74" si="20">B20+B57+B34+B54+B51+B43+B40+B68+B65+B26+B23+B17+B37+B12+B60+B29+B46</f>
        <v>9154.2899999999991</v>
      </c>
      <c r="C74" s="23">
        <f t="shared" si="20"/>
        <v>19126.080000000005</v>
      </c>
      <c r="D74" s="23">
        <f t="shared" si="20"/>
        <v>32364.6</v>
      </c>
      <c r="E74" s="23">
        <f t="shared" si="20"/>
        <v>41053.86</v>
      </c>
      <c r="F74" s="23">
        <f t="shared" si="20"/>
        <v>190557.1</v>
      </c>
      <c r="G74" s="23">
        <f t="shared" si="20"/>
        <v>743532.47</v>
      </c>
      <c r="H74" s="23">
        <f t="shared" si="20"/>
        <v>661343.06999999995</v>
      </c>
      <c r="I74" s="23">
        <f t="shared" si="20"/>
        <v>407854.5</v>
      </c>
      <c r="J74" s="17">
        <f t="shared" si="20"/>
        <v>299056.43</v>
      </c>
      <c r="K74" s="23">
        <f t="shared" si="20"/>
        <v>243331.42000000004</v>
      </c>
      <c r="L74" s="23">
        <f t="shared" si="20"/>
        <v>217101.21</v>
      </c>
      <c r="M74" s="23">
        <f t="shared" si="20"/>
        <v>309483.50000000006</v>
      </c>
      <c r="N74" s="17">
        <f t="shared" si="20"/>
        <v>515060.85000000009</v>
      </c>
      <c r="O74" s="23">
        <f t="shared" si="20"/>
        <v>485555.25000000006</v>
      </c>
      <c r="P74" s="23">
        <f t="shared" si="20"/>
        <v>289363.64</v>
      </c>
      <c r="Q74" s="23">
        <f t="shared" si="20"/>
        <v>181363.73000000004</v>
      </c>
      <c r="R74" s="23">
        <f t="shared" si="20"/>
        <v>126707.96</v>
      </c>
      <c r="S74" s="23">
        <f t="shared" si="20"/>
        <v>103791.49</v>
      </c>
      <c r="T74" s="23">
        <f t="shared" si="20"/>
        <v>70694.92</v>
      </c>
      <c r="U74" s="23">
        <f t="shared" si="20"/>
        <v>49566</v>
      </c>
      <c r="V74" s="17">
        <f t="shared" si="20"/>
        <v>39105.130000000005</v>
      </c>
      <c r="W74" s="23">
        <f t="shared" si="20"/>
        <v>25789.469999999998</v>
      </c>
      <c r="X74" s="23">
        <f t="shared" si="20"/>
        <v>18838.3</v>
      </c>
      <c r="Y74" s="248">
        <f t="shared" si="20"/>
        <v>9346.08</v>
      </c>
    </row>
    <row r="75" spans="1:27" ht="15" thickBot="1">
      <c r="A75" s="249"/>
      <c r="B75" s="335"/>
      <c r="C75" s="336"/>
      <c r="D75" s="336"/>
      <c r="E75" s="336"/>
      <c r="F75" s="336"/>
      <c r="G75" s="336"/>
      <c r="H75" s="336"/>
      <c r="I75" s="337"/>
      <c r="J75" s="336"/>
      <c r="K75" s="336"/>
      <c r="L75" s="336"/>
      <c r="M75" s="336"/>
      <c r="N75" s="335"/>
      <c r="O75" s="336"/>
      <c r="P75" s="336"/>
      <c r="Q75" s="336"/>
      <c r="R75" s="336"/>
      <c r="S75" s="336"/>
      <c r="T75" s="336"/>
      <c r="U75" s="337"/>
      <c r="V75" s="335"/>
      <c r="W75" s="336"/>
      <c r="X75" s="336"/>
      <c r="Y75" s="338"/>
    </row>
    <row r="76" spans="1:27" ht="15" thickTop="1"/>
    <row r="77" spans="1:27" ht="15" hidden="1" thickTop="1">
      <c r="A77" s="241"/>
      <c r="B77" s="242"/>
      <c r="C77" s="243"/>
      <c r="D77" s="243"/>
      <c r="E77" s="243"/>
      <c r="F77" s="243"/>
      <c r="G77" s="243"/>
      <c r="H77" s="243"/>
      <c r="I77" s="244"/>
      <c r="J77" s="243"/>
      <c r="K77" s="243"/>
      <c r="L77" s="243"/>
      <c r="M77" s="243"/>
      <c r="N77" s="242"/>
      <c r="O77" s="243"/>
      <c r="P77" s="243"/>
      <c r="Q77" s="243"/>
      <c r="R77" s="243"/>
      <c r="S77" s="243"/>
      <c r="T77" s="243"/>
      <c r="U77" s="244"/>
      <c r="V77" s="242"/>
      <c r="W77" s="243"/>
      <c r="X77" s="243"/>
      <c r="Y77" s="245"/>
    </row>
    <row r="78" spans="1:27" hidden="1">
      <c r="A78" s="246" t="s">
        <v>256</v>
      </c>
      <c r="B78" s="20">
        <f t="shared" ref="B78:Y78" si="21">(B80-B79)/B79</f>
        <v>0.25778050131008928</v>
      </c>
      <c r="C78" s="19">
        <f t="shared" si="21"/>
        <v>9.9951075368273995E-2</v>
      </c>
      <c r="D78" s="19">
        <f t="shared" si="21"/>
        <v>0.12566613152679523</v>
      </c>
      <c r="E78" s="19">
        <f t="shared" si="21"/>
        <v>7.8284308705064518E-2</v>
      </c>
      <c r="F78" s="19">
        <f t="shared" si="21"/>
        <v>6.4209733470834522E-3</v>
      </c>
      <c r="G78" s="19">
        <f t="shared" si="21"/>
        <v>-2.645683535642861E-3</v>
      </c>
      <c r="H78" s="19">
        <f t="shared" si="21"/>
        <v>-2.7776958225930834E-2</v>
      </c>
      <c r="I78" s="18">
        <f t="shared" si="21"/>
        <v>-3.728600010642661E-2</v>
      </c>
      <c r="J78" s="19">
        <f t="shared" si="21"/>
        <v>-3.5942865130332881E-2</v>
      </c>
      <c r="K78" s="19">
        <f t="shared" si="21"/>
        <v>-4.6961289424587514E-2</v>
      </c>
      <c r="L78" s="19">
        <f t="shared" si="21"/>
        <v>-1.0818531455201591E-2</v>
      </c>
      <c r="M78" s="19">
        <f t="shared" si="21"/>
        <v>2.0787903936438274E-2</v>
      </c>
      <c r="N78" s="20">
        <f t="shared" si="21"/>
        <v>-2.5795972985093622E-2</v>
      </c>
      <c r="O78" s="19">
        <f t="shared" si="21"/>
        <v>-7.2054689123079663E-2</v>
      </c>
      <c r="P78" s="19">
        <f t="shared" si="21"/>
        <v>-6.7853128677962879E-2</v>
      </c>
      <c r="Q78" s="19">
        <f t="shared" si="21"/>
        <v>-3.066418171739925E-2</v>
      </c>
      <c r="R78" s="19">
        <f t="shared" si="21"/>
        <v>4.2610863879455077E-2</v>
      </c>
      <c r="S78" s="19">
        <f t="shared" si="21"/>
        <v>4.2383239408758787E-2</v>
      </c>
      <c r="T78" s="19">
        <f t="shared" si="21"/>
        <v>8.0594367574878728E-2</v>
      </c>
      <c r="U78" s="18">
        <f t="shared" si="21"/>
        <v>0.14854341958029524</v>
      </c>
      <c r="V78" s="20">
        <f t="shared" si="21"/>
        <v>0.3462634557044475</v>
      </c>
      <c r="W78" s="19">
        <f t="shared" si="21"/>
        <v>0.59372815839968818</v>
      </c>
      <c r="X78" s="19">
        <f t="shared" si="21"/>
        <v>0.68589723511171008</v>
      </c>
      <c r="Y78" s="247">
        <f t="shared" si="21"/>
        <v>1.3703327973542583</v>
      </c>
    </row>
    <row r="79" spans="1:27" hidden="1">
      <c r="A79" s="246">
        <v>2012</v>
      </c>
      <c r="B79" s="17">
        <f t="shared" ref="B79:Y79" si="22">B19+B56+B33+B53+B50+B42+B39+B67+B64+B25+B22+B16+B36+B11+B59</f>
        <v>7278.1299999999992</v>
      </c>
      <c r="C79" s="23">
        <f t="shared" si="22"/>
        <v>16433.439999999995</v>
      </c>
      <c r="D79" s="23">
        <f t="shared" si="22"/>
        <v>25507.35</v>
      </c>
      <c r="E79" s="23">
        <f t="shared" si="22"/>
        <v>33978.840000000004</v>
      </c>
      <c r="F79" s="23">
        <f t="shared" si="22"/>
        <v>156797.10000000003</v>
      </c>
      <c r="G79" s="23">
        <f t="shared" si="22"/>
        <v>615270.1100000001</v>
      </c>
      <c r="H79" s="23">
        <f t="shared" si="22"/>
        <v>557892.98</v>
      </c>
      <c r="I79" s="23">
        <f t="shared" si="22"/>
        <v>342207.53</v>
      </c>
      <c r="J79" s="17">
        <f t="shared" si="22"/>
        <v>248531.93999999997</v>
      </c>
      <c r="K79" s="23">
        <f t="shared" si="22"/>
        <v>205619.78000000003</v>
      </c>
      <c r="L79" s="23">
        <f t="shared" si="22"/>
        <v>179154.62999999998</v>
      </c>
      <c r="M79" s="23">
        <f t="shared" si="22"/>
        <v>255066.12</v>
      </c>
      <c r="N79" s="17">
        <f t="shared" si="22"/>
        <v>444708.56</v>
      </c>
      <c r="O79" s="23">
        <f t="shared" si="22"/>
        <v>443071.64999999997</v>
      </c>
      <c r="P79" s="23">
        <f t="shared" si="22"/>
        <v>265015.93</v>
      </c>
      <c r="Q79" s="23">
        <f t="shared" si="22"/>
        <v>160453.97999999998</v>
      </c>
      <c r="R79" s="23">
        <f t="shared" si="22"/>
        <v>110665.44</v>
      </c>
      <c r="S79" s="23">
        <f t="shared" si="22"/>
        <v>93573.31</v>
      </c>
      <c r="T79" s="23">
        <f t="shared" si="22"/>
        <v>65387.82</v>
      </c>
      <c r="U79" s="23">
        <f t="shared" si="22"/>
        <v>43155.529999999984</v>
      </c>
      <c r="V79" s="17">
        <f t="shared" si="22"/>
        <v>29047.160000000003</v>
      </c>
      <c r="W79" s="23">
        <f t="shared" si="22"/>
        <v>16181.850000000002</v>
      </c>
      <c r="X79" s="23">
        <f t="shared" si="22"/>
        <v>11174.049999999997</v>
      </c>
      <c r="Y79" s="248">
        <f t="shared" si="22"/>
        <v>3942.94</v>
      </c>
    </row>
    <row r="80" spans="1:27" hidden="1">
      <c r="A80" s="246">
        <v>2013</v>
      </c>
      <c r="B80" s="17">
        <f t="shared" ref="B80:Y80" si="23">B20+B57+B34+B54+B51+B43+B40+B68+B65+B26+B23+B17+B37+B12+B60</f>
        <v>9154.2899999999991</v>
      </c>
      <c r="C80" s="23">
        <f t="shared" si="23"/>
        <v>18075.980000000003</v>
      </c>
      <c r="D80" s="23">
        <f t="shared" si="23"/>
        <v>28712.76</v>
      </c>
      <c r="E80" s="23">
        <f t="shared" si="23"/>
        <v>36638.85</v>
      </c>
      <c r="F80" s="23">
        <f t="shared" si="23"/>
        <v>157803.89000000001</v>
      </c>
      <c r="G80" s="23">
        <f t="shared" si="23"/>
        <v>613642.29999999993</v>
      </c>
      <c r="H80" s="23">
        <f t="shared" si="23"/>
        <v>542396.40999999992</v>
      </c>
      <c r="I80" s="23">
        <f t="shared" si="23"/>
        <v>329447.98000000004</v>
      </c>
      <c r="J80" s="17">
        <f t="shared" si="23"/>
        <v>239598.99</v>
      </c>
      <c r="K80" s="23">
        <f t="shared" si="23"/>
        <v>195963.61000000002</v>
      </c>
      <c r="L80" s="23">
        <f t="shared" si="23"/>
        <v>177216.43999999997</v>
      </c>
      <c r="M80" s="23">
        <f t="shared" si="23"/>
        <v>260368.41000000003</v>
      </c>
      <c r="N80" s="17">
        <f t="shared" si="23"/>
        <v>433236.87000000011</v>
      </c>
      <c r="O80" s="23">
        <f t="shared" si="23"/>
        <v>411146.26</v>
      </c>
      <c r="P80" s="23">
        <f t="shared" si="23"/>
        <v>247033.77</v>
      </c>
      <c r="Q80" s="23">
        <f t="shared" si="23"/>
        <v>155533.79000000004</v>
      </c>
      <c r="R80" s="23">
        <f t="shared" si="23"/>
        <v>115380.99</v>
      </c>
      <c r="S80" s="23">
        <f t="shared" si="23"/>
        <v>97539.25</v>
      </c>
      <c r="T80" s="23">
        <f t="shared" si="23"/>
        <v>70657.710000000006</v>
      </c>
      <c r="U80" s="23">
        <f t="shared" si="23"/>
        <v>49566</v>
      </c>
      <c r="V80" s="17">
        <f t="shared" si="23"/>
        <v>39105.130000000005</v>
      </c>
      <c r="W80" s="23">
        <f t="shared" si="23"/>
        <v>25789.469999999998</v>
      </c>
      <c r="X80" s="23">
        <f t="shared" si="23"/>
        <v>18838.3</v>
      </c>
      <c r="Y80" s="248">
        <f t="shared" si="23"/>
        <v>9346.08</v>
      </c>
    </row>
    <row r="81" spans="1:25" ht="15" hidden="1" thickBot="1">
      <c r="A81" s="249"/>
      <c r="B81" s="250"/>
      <c r="C81" s="251"/>
      <c r="D81" s="251"/>
      <c r="E81" s="251"/>
      <c r="F81" s="251"/>
      <c r="G81" s="251"/>
      <c r="H81" s="251"/>
      <c r="I81" s="252"/>
      <c r="J81" s="251"/>
      <c r="K81" s="251"/>
      <c r="L81" s="251"/>
      <c r="M81" s="251"/>
      <c r="N81" s="250"/>
      <c r="O81" s="251"/>
      <c r="P81" s="251"/>
      <c r="Q81" s="251"/>
      <c r="R81" s="251"/>
      <c r="S81" s="251"/>
      <c r="T81" s="251"/>
      <c r="U81" s="252"/>
      <c r="V81" s="250"/>
      <c r="W81" s="251"/>
      <c r="X81" s="251"/>
      <c r="Y81" s="253"/>
    </row>
  </sheetData>
  <sheetProtection algorithmName="SHA-512" hashValue="TYNxaSFx8/06gCUkziWSNnRFqLqSJmV2WmhnhGHNm/JE6zixD2vtr6299p1B5O8wsnLapC2AWULEYaRZbcBg4g==" saltValue="KzTWEf926fMQaCJ+jTiBYA==" spinCount="100000" sheet="1" objects="1" scenarios="1"/>
  <mergeCells count="4">
    <mergeCell ref="J5:M5"/>
    <mergeCell ref="N5:U5"/>
    <mergeCell ref="V5:Y5"/>
    <mergeCell ref="B5:I5"/>
  </mergeCells>
  <conditionalFormatting sqref="B18:Y18 B49:Y49 B66:Y66 B63:Y63 B24:Y24 B35:Y35 B15:Y15 B58:Y58 B21:Y21 B27:Y27 B41:Y41 B55:Y55 B52:Y52 B32:Y32 B72:Y72 B78:Y78 B10:Y10 B38:Y38">
    <cfRule type="cellIs" dxfId="455" priority="14" stopIfTrue="1" operator="greaterThanOrEqual">
      <formula>0</formula>
    </cfRule>
    <cfRule type="cellIs" dxfId="454" priority="15" stopIfTrue="1" operator="lessThanOrEqual">
      <formula>-0.05</formula>
    </cfRule>
    <cfRule type="cellIs" dxfId="453" priority="16" stopIfTrue="1" operator="between">
      <formula>0</formula>
      <formula>-0.05</formula>
    </cfRule>
  </conditionalFormatting>
  <conditionalFormatting sqref="B18:Y18 B49:Y49 B66:Y66 B63:Y63 B24:Y24 B35:Y35 B15:Y15 B58:Y58 B21:Y21 B27:Y27 B41:Y41 B55:Y55 B52:Y52 B32:Y32 B72:Y72 B78:Y78 B10:Y10 B38:Y38">
    <cfRule type="cellIs" dxfId="452" priority="13" stopIfTrue="1" operator="lessThan">
      <formula>0</formula>
    </cfRule>
  </conditionalFormatting>
  <conditionalFormatting sqref="B44:Y44">
    <cfRule type="cellIs" dxfId="451" priority="2" stopIfTrue="1" operator="greaterThanOrEqual">
      <formula>0</formula>
    </cfRule>
    <cfRule type="cellIs" dxfId="450" priority="3" stopIfTrue="1" operator="lessThanOrEqual">
      <formula>-0.05</formula>
    </cfRule>
    <cfRule type="cellIs" dxfId="449" priority="4" stopIfTrue="1" operator="between">
      <formula>0</formula>
      <formula>-0.05</formula>
    </cfRule>
  </conditionalFormatting>
  <conditionalFormatting sqref="B44:Y44">
    <cfRule type="cellIs" dxfId="448" priority="1" stopIfTrue="1" operator="lessThan">
      <formula>0</formula>
    </cfRule>
  </conditionalFormatting>
  <hyperlinks>
    <hyperlink ref="A3" location="INDICATEURS!A1" display="sommaire"/>
  </hyperlinks>
  <printOptions horizontalCentered="1"/>
  <pageMargins left="0" right="0" top="0" bottom="0" header="0.31496062992125984" footer="0.31496062992125984"/>
  <pageSetup paperSize="9" scale="48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J79"/>
  <sheetViews>
    <sheetView showGridLines="0" tabSelected="1" topLeftCell="A46" workbookViewId="0">
      <selection activeCell="O12" sqref="O12"/>
    </sheetView>
  </sheetViews>
  <sheetFormatPr baseColWidth="10" defaultRowHeight="14.25"/>
  <cols>
    <col min="1" max="1" width="29" customWidth="1"/>
    <col min="9" max="9" width="5.75" customWidth="1"/>
  </cols>
  <sheetData>
    <row r="1" spans="1:10" ht="25.5">
      <c r="A1" s="65"/>
      <c r="B1" s="66"/>
      <c r="C1" s="66"/>
      <c r="D1" s="67" t="s">
        <v>277</v>
      </c>
      <c r="E1" s="66"/>
      <c r="F1" s="66"/>
      <c r="G1" s="66"/>
      <c r="H1" s="66"/>
      <c r="I1" s="65"/>
      <c r="J1" s="65"/>
    </row>
    <row r="2" spans="1:10">
      <c r="A2" s="65"/>
      <c r="B2" s="66"/>
      <c r="C2" s="66"/>
      <c r="D2" s="66"/>
      <c r="E2" s="66"/>
      <c r="F2" s="66"/>
      <c r="G2" s="66"/>
      <c r="H2" s="66"/>
      <c r="I2" s="65"/>
      <c r="J2" s="65"/>
    </row>
    <row r="3" spans="1:10">
      <c r="A3" s="65"/>
      <c r="B3" s="66"/>
      <c r="C3" s="66"/>
      <c r="D3" s="66"/>
      <c r="E3" s="66"/>
      <c r="F3" s="66"/>
      <c r="G3" s="66"/>
      <c r="H3" s="66"/>
      <c r="I3" s="65"/>
      <c r="J3" s="65"/>
    </row>
    <row r="4" spans="1:10" ht="15" thickBot="1">
      <c r="A4" s="65"/>
      <c r="B4" s="66"/>
      <c r="C4" s="66"/>
      <c r="D4" s="66"/>
      <c r="E4" s="66"/>
      <c r="F4" s="66"/>
      <c r="G4" s="66"/>
      <c r="H4" s="6" t="s">
        <v>33</v>
      </c>
      <c r="I4" s="65"/>
      <c r="J4" s="65"/>
    </row>
    <row r="5" spans="1:10" ht="24" thickBot="1">
      <c r="A5" s="64" t="s">
        <v>18</v>
      </c>
      <c r="B5" s="568" t="s">
        <v>74</v>
      </c>
      <c r="C5" s="566"/>
      <c r="D5" s="566"/>
      <c r="E5" s="566"/>
      <c r="F5" s="566"/>
      <c r="G5" s="566"/>
      <c r="H5" s="567"/>
    </row>
    <row r="6" spans="1:10">
      <c r="A6" s="57"/>
      <c r="B6" s="41"/>
      <c r="C6" s="40"/>
      <c r="D6" s="40"/>
      <c r="E6" s="40"/>
      <c r="F6" s="40"/>
      <c r="G6" s="40"/>
      <c r="H6" s="39"/>
      <c r="J6" s="63"/>
    </row>
    <row r="7" spans="1:10">
      <c r="A7" s="62"/>
      <c r="B7" s="44" t="s">
        <v>73</v>
      </c>
      <c r="C7" s="43" t="s">
        <v>72</v>
      </c>
      <c r="D7" s="43" t="s">
        <v>71</v>
      </c>
      <c r="E7" s="43" t="s">
        <v>70</v>
      </c>
      <c r="F7" s="43" t="s">
        <v>69</v>
      </c>
      <c r="G7" s="43" t="s">
        <v>68</v>
      </c>
      <c r="H7" s="42" t="s">
        <v>67</v>
      </c>
      <c r="I7" s="330"/>
      <c r="J7" s="60" t="s">
        <v>66</v>
      </c>
    </row>
    <row r="8" spans="1:10" ht="15" thickBot="1">
      <c r="A8" s="62"/>
      <c r="B8" s="44"/>
      <c r="C8" s="43"/>
      <c r="D8" s="43"/>
      <c r="E8" s="43"/>
      <c r="F8" s="43"/>
      <c r="G8" s="43"/>
      <c r="H8" s="42"/>
      <c r="I8" s="61"/>
      <c r="J8" s="60"/>
    </row>
    <row r="9" spans="1:10">
      <c r="A9" s="500"/>
      <c r="B9" s="293"/>
      <c r="C9" s="292"/>
      <c r="D9" s="292"/>
      <c r="E9" s="292"/>
      <c r="F9" s="292"/>
      <c r="G9" s="292"/>
      <c r="H9" s="294"/>
      <c r="I9" s="330"/>
      <c r="J9" s="501"/>
    </row>
    <row r="10" spans="1:10">
      <c r="A10" s="54" t="s">
        <v>56</v>
      </c>
      <c r="B10" s="29">
        <f t="shared" ref="B10:H10" si="0">(B12-B11)/B11</f>
        <v>8.8009775754635516E-3</v>
      </c>
      <c r="C10" s="28">
        <f t="shared" si="0"/>
        <v>3.6049991255479078E-3</v>
      </c>
      <c r="D10" s="28">
        <f t="shared" si="0"/>
        <v>0.21329073563820505</v>
      </c>
      <c r="E10" s="28">
        <f t="shared" si="0"/>
        <v>-0.17047178596057883</v>
      </c>
      <c r="F10" s="28">
        <f t="shared" si="0"/>
        <v>-6.3364603832085128E-2</v>
      </c>
      <c r="G10" s="28">
        <f t="shared" si="0"/>
        <v>0.30222691766247639</v>
      </c>
      <c r="H10" s="27">
        <f t="shared" si="0"/>
        <v>-0.13300095070963439</v>
      </c>
      <c r="I10" s="330"/>
      <c r="J10" s="55">
        <f>(J12-J11)/J11</f>
        <v>1.6657158681640912E-2</v>
      </c>
    </row>
    <row r="11" spans="1:10">
      <c r="A11" s="54">
        <v>2014</v>
      </c>
      <c r="B11" s="297">
        <f>'Donnée CA jours'!J48</f>
        <v>8576.32</v>
      </c>
      <c r="C11" s="298">
        <f>'Donnée CA jours'!$J$49</f>
        <v>12407.77</v>
      </c>
      <c r="D11" s="298">
        <f>'Donnée CA jours'!$J$50</f>
        <v>12560.93</v>
      </c>
      <c r="E11" s="298">
        <f>'Donnée CA jours'!$J$51</f>
        <v>12833.150000000001</v>
      </c>
      <c r="F11" s="298">
        <f>'Donnée CA jours'!$J$52</f>
        <v>12307.66</v>
      </c>
      <c r="G11" s="298">
        <f>'Donnée CA jours'!$J$54</f>
        <v>11415.33</v>
      </c>
      <c r="H11" s="299">
        <f>'Donnée CA jours'!$J$53</f>
        <v>14126.29</v>
      </c>
      <c r="I11" s="330"/>
      <c r="J11" s="52">
        <f>SUM(B11:H11)</f>
        <v>84227.450000000012</v>
      </c>
    </row>
    <row r="12" spans="1:10">
      <c r="A12" s="54">
        <v>2015</v>
      </c>
      <c r="B12" s="286">
        <f>'Donnée CA jours'!AD48</f>
        <v>8651.7999999999993</v>
      </c>
      <c r="C12" s="287">
        <f>'Donnée CA jours'!$AD$49</f>
        <v>12452.5</v>
      </c>
      <c r="D12" s="287">
        <f>'Donnée CA jours'!$AD$50</f>
        <v>15240.06</v>
      </c>
      <c r="E12" s="287">
        <f>'Donnée CA jours'!$AD$51</f>
        <v>10645.46</v>
      </c>
      <c r="F12" s="287">
        <f>'Donnée CA jours'!$AD$52</f>
        <v>11527.789999999999</v>
      </c>
      <c r="G12" s="287">
        <f>'Donnée CA jours'!$AD$53</f>
        <v>14865.349999999997</v>
      </c>
      <c r="H12" s="288">
        <f>'Donnée CA jours'!$AD$54</f>
        <v>12247.48</v>
      </c>
      <c r="I12" s="502"/>
      <c r="J12" s="52">
        <f>SUM(B12:H12)</f>
        <v>85630.439999999988</v>
      </c>
    </row>
    <row r="13" spans="1:10" ht="15" thickBot="1">
      <c r="A13" s="51"/>
      <c r="B13" s="35"/>
      <c r="C13" s="34"/>
      <c r="D13" s="34"/>
      <c r="E13" s="34"/>
      <c r="F13" s="34"/>
      <c r="G13" s="34"/>
      <c r="H13" s="33"/>
      <c r="I13" s="330"/>
      <c r="J13" s="186"/>
    </row>
    <row r="14" spans="1:10">
      <c r="A14" s="56"/>
      <c r="B14" s="32"/>
      <c r="C14" s="31"/>
      <c r="D14" s="31"/>
      <c r="E14" s="31"/>
      <c r="F14" s="31"/>
      <c r="G14" s="31"/>
      <c r="H14" s="30"/>
      <c r="I14" s="330"/>
      <c r="J14" s="59"/>
    </row>
    <row r="15" spans="1:10">
      <c r="A15" s="58" t="s">
        <v>54</v>
      </c>
      <c r="B15" s="29">
        <f t="shared" ref="B15:H15" si="1">(B17-B16)/B16</f>
        <v>-0.11207759597213021</v>
      </c>
      <c r="C15" s="28">
        <f t="shared" si="1"/>
        <v>-0.13713673137852966</v>
      </c>
      <c r="D15" s="28">
        <f t="shared" si="1"/>
        <v>0.12580166730568748</v>
      </c>
      <c r="E15" s="28">
        <f t="shared" si="1"/>
        <v>-0.20402614570049718</v>
      </c>
      <c r="F15" s="28">
        <f t="shared" si="1"/>
        <v>-0.23519143556123867</v>
      </c>
      <c r="G15" s="28">
        <f t="shared" si="1"/>
        <v>-0.12607727927409434</v>
      </c>
      <c r="H15" s="27">
        <f t="shared" si="1"/>
        <v>-7.3244020082875796E-3</v>
      </c>
      <c r="I15" s="330"/>
      <c r="J15" s="55">
        <f>(J17-J16)/J16</f>
        <v>-0.10330474760797494</v>
      </c>
    </row>
    <row r="16" spans="1:10">
      <c r="A16" s="54">
        <v>2014</v>
      </c>
      <c r="B16" s="323">
        <f>'Donnée CA jours'!E48</f>
        <v>56216.319999999992</v>
      </c>
      <c r="C16" s="324">
        <f>'Donnée CA jours'!$E$49</f>
        <v>67546.09</v>
      </c>
      <c r="D16" s="324">
        <f>'Donnée CA jours'!$E$50</f>
        <v>60378.850000000006</v>
      </c>
      <c r="E16" s="324">
        <f>'Donnée CA jours'!$E$51</f>
        <v>59142.42</v>
      </c>
      <c r="F16" s="324">
        <f>'Donnée CA jours'!$E$52</f>
        <v>69231.39</v>
      </c>
      <c r="G16" s="324">
        <f>'Donnée CA jours'!$E$53</f>
        <v>95459.23000000001</v>
      </c>
      <c r="H16" s="325">
        <f>'Donnée CA jours'!$E$54</f>
        <v>64666.03</v>
      </c>
      <c r="I16" s="502"/>
      <c r="J16" s="52">
        <f>SUM(B16:H16)</f>
        <v>472640.33000000007</v>
      </c>
    </row>
    <row r="17" spans="1:10">
      <c r="A17" s="54">
        <v>2015</v>
      </c>
      <c r="B17" s="323">
        <f>'Donnée CA jours'!Y48</f>
        <v>49915.73000000001</v>
      </c>
      <c r="C17" s="324">
        <f>'Donnée CA jours'!$Y$49</f>
        <v>58283.040000000008</v>
      </c>
      <c r="D17" s="324">
        <f>'Donnée CA jours'!$Y$50</f>
        <v>67974.610000000015</v>
      </c>
      <c r="E17" s="324">
        <f>'Donnée CA jours'!$Y$51</f>
        <v>47075.82</v>
      </c>
      <c r="F17" s="324">
        <f>'Donnée CA jours'!$Y$52</f>
        <v>52948.760000000017</v>
      </c>
      <c r="G17" s="324">
        <f>'Donnée CA jours'!$Y$53</f>
        <v>83423.990000000005</v>
      </c>
      <c r="H17" s="325">
        <f>'Donnée CA jours'!$Y$54</f>
        <v>64192.390000000014</v>
      </c>
      <c r="I17" s="23"/>
      <c r="J17" s="52">
        <f>SUM(B17:H17)</f>
        <v>423814.34000000008</v>
      </c>
    </row>
    <row r="18" spans="1:10">
      <c r="A18" s="54" t="s">
        <v>43</v>
      </c>
      <c r="B18" s="29">
        <f t="shared" ref="B18:H18" si="2">(B20-B19)/B19</f>
        <v>-0.17117808314794336</v>
      </c>
      <c r="C18" s="28">
        <f t="shared" si="2"/>
        <v>-0.14828148224538318</v>
      </c>
      <c r="D18" s="28">
        <f t="shared" si="2"/>
        <v>0.10242169574270943</v>
      </c>
      <c r="E18" s="28">
        <f t="shared" si="2"/>
        <v>-0.25146348112522959</v>
      </c>
      <c r="F18" s="28">
        <f t="shared" si="2"/>
        <v>-0.23239642566537769</v>
      </c>
      <c r="G18" s="28">
        <f t="shared" si="2"/>
        <v>-0.18305498848407109</v>
      </c>
      <c r="H18" s="27">
        <f t="shared" si="2"/>
        <v>-0.11968334175127053</v>
      </c>
      <c r="I18" s="330"/>
      <c r="J18" s="55">
        <f>(J20-J19)/J19</f>
        <v>-0.14707313313294412</v>
      </c>
    </row>
    <row r="19" spans="1:10">
      <c r="A19" s="54">
        <v>2014</v>
      </c>
      <c r="B19" s="286">
        <f>'Donnée CA jours'!F48</f>
        <v>52722.17</v>
      </c>
      <c r="C19" s="287">
        <f>'Donnée CA jours'!$F$49</f>
        <v>66907.95</v>
      </c>
      <c r="D19" s="287">
        <f>'Donnée CA jours'!$F$50</f>
        <v>59385.66</v>
      </c>
      <c r="E19" s="287">
        <f>'Donnée CA jours'!$F$51</f>
        <v>64010.05</v>
      </c>
      <c r="F19" s="287">
        <f>'Donnée CA jours'!$F$52</f>
        <v>67568.38</v>
      </c>
      <c r="G19" s="287">
        <f>'Donnée CA jours'!$F$53</f>
        <v>81916.97</v>
      </c>
      <c r="H19" s="288">
        <f>'Donnée CA jours'!$F$54</f>
        <v>70464.61</v>
      </c>
      <c r="I19" s="330"/>
      <c r="J19" s="52">
        <f>SUM(B19:H19)</f>
        <v>462975.79000000004</v>
      </c>
    </row>
    <row r="20" spans="1:10">
      <c r="A20" s="54">
        <v>2015</v>
      </c>
      <c r="B20" s="286">
        <f>'Donnée CA jours'!Z48</f>
        <v>43697.289999999994</v>
      </c>
      <c r="C20" s="287">
        <f>'Donnée CA jours'!$Z$49</f>
        <v>56986.740000000013</v>
      </c>
      <c r="D20" s="287">
        <f>'Donnée CA jours'!$Z$50</f>
        <v>65468.039999999994</v>
      </c>
      <c r="E20" s="287">
        <f>'Donnée CA jours'!$Z$51</f>
        <v>47913.86</v>
      </c>
      <c r="F20" s="287">
        <f>'Donnée CA jours'!$Z$52</f>
        <v>51865.73000000001</v>
      </c>
      <c r="G20" s="287">
        <f>'Donnée CA jours'!$Z$53</f>
        <v>66921.66</v>
      </c>
      <c r="H20" s="288">
        <f>'Donnée CA jours'!$Z$54</f>
        <v>62031.170000000006</v>
      </c>
      <c r="I20" s="502"/>
      <c r="J20" s="52">
        <f>SUM(B20:H20)</f>
        <v>394884.49000000005</v>
      </c>
    </row>
    <row r="21" spans="1:10">
      <c r="A21" s="58" t="s">
        <v>53</v>
      </c>
      <c r="B21" s="29">
        <f t="shared" ref="B21:H21" si="3">(B23-B22)/B22</f>
        <v>-2.6891135307595477E-2</v>
      </c>
      <c r="C21" s="28">
        <f t="shared" si="3"/>
        <v>-9.1910244929313725E-2</v>
      </c>
      <c r="D21" s="28">
        <f t="shared" si="3"/>
        <v>0.17815336504068602</v>
      </c>
      <c r="E21" s="28">
        <f t="shared" si="3"/>
        <v>-0.20070169980233127</v>
      </c>
      <c r="F21" s="28">
        <f t="shared" si="3"/>
        <v>-9.0055188341728362E-2</v>
      </c>
      <c r="G21" s="28">
        <f t="shared" si="3"/>
        <v>-6.5388598241163928E-2</v>
      </c>
      <c r="H21" s="27">
        <f t="shared" si="3"/>
        <v>-1.973412121184645E-2</v>
      </c>
      <c r="I21" s="330"/>
      <c r="J21" s="55">
        <f>(J23-J22)/J22</f>
        <v>-4.7669711135309281E-2</v>
      </c>
    </row>
    <row r="22" spans="1:10">
      <c r="A22" s="54">
        <v>2014</v>
      </c>
      <c r="B22" s="286">
        <f>'Donnée CA jours'!I48</f>
        <v>25143.229999999996</v>
      </c>
      <c r="C22" s="287">
        <f>'Donnée CA jours'!$I$49</f>
        <v>35342.85</v>
      </c>
      <c r="D22" s="287">
        <f>'Donnée CA jours'!$I$50</f>
        <v>33716.68</v>
      </c>
      <c r="E22" s="287">
        <f>'Donnée CA jours'!$I$51</f>
        <v>34841.11</v>
      </c>
      <c r="F22" s="287">
        <f>'Donnée CA jours'!$I$52</f>
        <v>35288.25</v>
      </c>
      <c r="G22" s="287">
        <f>'Donnée CA jours'!$I$53</f>
        <v>37815.919999999998</v>
      </c>
      <c r="H22" s="288">
        <f>'Donnée CA jours'!$I$54</f>
        <v>33101.550000000003</v>
      </c>
      <c r="I22" s="330"/>
      <c r="J22" s="52">
        <f>SUM(B22:H22)</f>
        <v>235249.58999999997</v>
      </c>
    </row>
    <row r="23" spans="1:10">
      <c r="A23" s="54">
        <v>2015</v>
      </c>
      <c r="B23" s="286">
        <f>'Donnée CA jours'!AC48</f>
        <v>24467.100000000002</v>
      </c>
      <c r="C23" s="287">
        <f>'Donnée CA jours'!$AC$49</f>
        <v>32094.480000000003</v>
      </c>
      <c r="D23" s="287">
        <f>'Donnée CA jours'!$AC$50</f>
        <v>39723.42</v>
      </c>
      <c r="E23" s="287">
        <f>'Donnée CA jours'!$AC$51</f>
        <v>27848.44</v>
      </c>
      <c r="F23" s="287">
        <f>'Donnée CA jours'!$AC$52</f>
        <v>32110.360000000004</v>
      </c>
      <c r="G23" s="287">
        <f>'Donnée CA jours'!$AC$53</f>
        <v>35343.19</v>
      </c>
      <c r="H23" s="288">
        <f>'Donnée CA jours'!$AC$54</f>
        <v>32448.320000000007</v>
      </c>
      <c r="I23" s="502"/>
      <c r="J23" s="52">
        <f>SUM(B23:H23)</f>
        <v>224035.31000000003</v>
      </c>
    </row>
    <row r="24" spans="1:10">
      <c r="A24" s="58" t="s">
        <v>52</v>
      </c>
      <c r="B24" s="29">
        <f t="shared" ref="B24:H24" si="4">(B26-B25)/B25</f>
        <v>-8.2381185729857691E-3</v>
      </c>
      <c r="C24" s="28">
        <f t="shared" si="4"/>
        <v>-7.9895292193525119E-2</v>
      </c>
      <c r="D24" s="28">
        <f t="shared" si="4"/>
        <v>0.19623467539080058</v>
      </c>
      <c r="E24" s="28">
        <f t="shared" si="4"/>
        <v>-0.16553673751122253</v>
      </c>
      <c r="F24" s="28">
        <f t="shared" si="4"/>
        <v>-4.9564609614661054E-2</v>
      </c>
      <c r="G24" s="28">
        <f t="shared" si="4"/>
        <v>-2.4711660839080545E-2</v>
      </c>
      <c r="H24" s="27">
        <f t="shared" si="4"/>
        <v>5.2332222307680818E-3</v>
      </c>
      <c r="I24" s="330"/>
      <c r="J24" s="55">
        <f>(J26-J25)/J25</f>
        <v>-2.124273348224456E-2</v>
      </c>
    </row>
    <row r="25" spans="1:10">
      <c r="A25" s="54">
        <v>2014</v>
      </c>
      <c r="B25" s="297">
        <f>'Donnée CA jours'!L48</f>
        <v>34834.409999999996</v>
      </c>
      <c r="C25" s="298">
        <f>'Donnée CA jours'!$L$49</f>
        <v>47220.93</v>
      </c>
      <c r="D25" s="298">
        <f>'Donnée CA jours'!$L$50</f>
        <v>44052.51</v>
      </c>
      <c r="E25" s="298">
        <f>'Donnée CA jours'!$L$51</f>
        <v>46859.87000000001</v>
      </c>
      <c r="F25" s="298">
        <f>'Donnée CA jours'!$L$52</f>
        <v>50204.369999999995</v>
      </c>
      <c r="G25" s="298">
        <f>'Donnée CA jours'!$L$53</f>
        <v>54410.75</v>
      </c>
      <c r="H25" s="299">
        <f>'Donnée CA jours'!$L$54</f>
        <v>41865.22</v>
      </c>
      <c r="I25" s="330"/>
      <c r="J25" s="52">
        <f>SUM(B25:H25)</f>
        <v>319448.06000000006</v>
      </c>
    </row>
    <row r="26" spans="1:10">
      <c r="A26" s="54">
        <v>2015</v>
      </c>
      <c r="B26" s="297">
        <f>'Donnée CA jours'!AF48</f>
        <v>34547.439999999995</v>
      </c>
      <c r="C26" s="298">
        <f>'Donnée CA jours'!$AF$49</f>
        <v>43448.200000000004</v>
      </c>
      <c r="D26" s="298">
        <f>'Donnée CA jours'!$AF$50</f>
        <v>52697.14</v>
      </c>
      <c r="E26" s="298">
        <f>'Donnée CA jours'!$AF$51</f>
        <v>39102.839999999997</v>
      </c>
      <c r="F26" s="298">
        <f>'Donnée CA jours'!$AF$52</f>
        <v>47716.009999999995</v>
      </c>
      <c r="G26" s="298">
        <f>'Donnée CA jours'!$AF$53</f>
        <v>53066.17</v>
      </c>
      <c r="H26" s="299">
        <f>'Donnée CA jours'!$AF$54</f>
        <v>42084.31</v>
      </c>
      <c r="I26" s="502"/>
      <c r="J26" s="52">
        <f>SUM(B26:H26)</f>
        <v>312662.11</v>
      </c>
    </row>
    <row r="27" spans="1:10">
      <c r="A27" s="54" t="s">
        <v>51</v>
      </c>
      <c r="B27" s="29">
        <f t="shared" ref="B27:H27" si="5">(B29-B28)/B28</f>
        <v>-2.8475172498830859E-2</v>
      </c>
      <c r="C27" s="28">
        <f t="shared" si="5"/>
        <v>-1.0088169579629514E-2</v>
      </c>
      <c r="D27" s="28">
        <f t="shared" si="5"/>
        <v>0.2644675173812564</v>
      </c>
      <c r="E27" s="28">
        <f t="shared" si="5"/>
        <v>-0.19089464510873089</v>
      </c>
      <c r="F27" s="28">
        <f t="shared" si="5"/>
        <v>-0.1232781952005252</v>
      </c>
      <c r="G27" s="28">
        <f t="shared" si="5"/>
        <v>-2.9690239487616264E-2</v>
      </c>
      <c r="H27" s="27">
        <f t="shared" si="5"/>
        <v>2.0168748877532273E-2</v>
      </c>
      <c r="I27" s="330"/>
      <c r="J27" s="55">
        <f>(J29-J28)/J28</f>
        <v>-1.6907305875205912E-2</v>
      </c>
    </row>
    <row r="28" spans="1:10">
      <c r="A28" s="54">
        <v>2014</v>
      </c>
      <c r="B28" s="286">
        <f>'Donnée CA jours'!P48</f>
        <v>39252.44</v>
      </c>
      <c r="C28" s="287">
        <f>'Donnée CA jours'!P49</f>
        <v>50660.33</v>
      </c>
      <c r="D28" s="287">
        <f>'Donnée CA jours'!P50</f>
        <v>47243.420000000006</v>
      </c>
      <c r="E28" s="287">
        <f>'Donnée CA jours'!P51</f>
        <v>49124.060000000005</v>
      </c>
      <c r="F28" s="287">
        <f>'Donnée CA jours'!P52</f>
        <v>55308.97</v>
      </c>
      <c r="G28" s="287">
        <f>'Donnée CA jours'!P53</f>
        <v>67599.320000000007</v>
      </c>
      <c r="H28" s="288">
        <f>'Donnée CA jours'!P54</f>
        <v>56905.859999999993</v>
      </c>
      <c r="I28" s="330"/>
      <c r="J28" s="52">
        <f>SUM(B28:H28)</f>
        <v>366094.4</v>
      </c>
    </row>
    <row r="29" spans="1:10">
      <c r="A29" s="54">
        <v>2015</v>
      </c>
      <c r="B29" s="286">
        <f>'Donnée CA jours'!AJ48</f>
        <v>38134.719999999994</v>
      </c>
      <c r="C29" s="287">
        <f>'Donnée CA jours'!AJ49</f>
        <v>50149.260000000009</v>
      </c>
      <c r="D29" s="287">
        <f>'Donnée CA jours'!AJ50</f>
        <v>59737.770000000004</v>
      </c>
      <c r="E29" s="287">
        <f>'Donnée CA jours'!AJ51</f>
        <v>39746.54</v>
      </c>
      <c r="F29" s="287">
        <f>'Donnée CA jours'!AJ52</f>
        <v>48490.580000000009</v>
      </c>
      <c r="G29" s="287">
        <f>'Donnée CA jours'!AJ53</f>
        <v>65592.28</v>
      </c>
      <c r="H29" s="288">
        <f>'Donnée CA jours'!AJ54</f>
        <v>58053.58</v>
      </c>
      <c r="I29" s="502"/>
      <c r="J29" s="52">
        <f>SUM(B29:H29)</f>
        <v>359904.73000000004</v>
      </c>
    </row>
    <row r="30" spans="1:10" ht="15" thickBot="1">
      <c r="A30" s="51"/>
      <c r="B30" s="503"/>
      <c r="C30" s="504"/>
      <c r="D30" s="504"/>
      <c r="E30" s="504"/>
      <c r="F30" s="504"/>
      <c r="G30" s="504"/>
      <c r="H30" s="505"/>
      <c r="I30" s="330"/>
      <c r="J30" s="506"/>
    </row>
    <row r="31" spans="1:10">
      <c r="A31" s="56"/>
      <c r="B31" s="304"/>
      <c r="C31" s="303"/>
      <c r="D31" s="303"/>
      <c r="E31" s="303"/>
      <c r="F31" s="303"/>
      <c r="G31" s="303"/>
      <c r="H31" s="305"/>
      <c r="I31" s="330"/>
      <c r="J31" s="507"/>
    </row>
    <row r="32" spans="1:10">
      <c r="A32" s="58" t="s">
        <v>45</v>
      </c>
      <c r="B32" s="29">
        <f t="shared" ref="B32:H32" si="6">(B34-B33)/B33</f>
        <v>-6.1676054732417218E-2</v>
      </c>
      <c r="C32" s="28">
        <f t="shared" si="6"/>
        <v>-6.0950059964104811E-2</v>
      </c>
      <c r="D32" s="28">
        <f t="shared" si="6"/>
        <v>0.2614895981625775</v>
      </c>
      <c r="E32" s="28">
        <f t="shared" si="6"/>
        <v>-0.13380015068117879</v>
      </c>
      <c r="F32" s="28">
        <f t="shared" si="6"/>
        <v>-6.1766431194441786E-2</v>
      </c>
      <c r="G32" s="28">
        <f t="shared" si="6"/>
        <v>-3.5861442103308536E-2</v>
      </c>
      <c r="H32" s="27">
        <f t="shared" si="6"/>
        <v>-5.4592491355517858E-2</v>
      </c>
      <c r="I32" s="330"/>
      <c r="J32" s="55">
        <f>(J34-J33)/J33</f>
        <v>-2.1989153777851055E-2</v>
      </c>
    </row>
    <row r="33" spans="1:10">
      <c r="A33" s="54">
        <v>2014</v>
      </c>
      <c r="B33" s="286">
        <f>'Donnée CA jours'!M48</f>
        <v>27281.09</v>
      </c>
      <c r="C33" s="287">
        <f>'Donnée CA jours'!$M$49</f>
        <v>34829.17</v>
      </c>
      <c r="D33" s="287">
        <f>'Donnée CA jours'!$M$50</f>
        <v>32410.62</v>
      </c>
      <c r="E33" s="287">
        <f>'Donnée CA jours'!$M$51</f>
        <v>34204.670000000006</v>
      </c>
      <c r="F33" s="287">
        <f>'Donnée CA jours'!$M$52</f>
        <v>34145.57</v>
      </c>
      <c r="G33" s="287">
        <f>'Donnée CA jours'!$M$53</f>
        <v>37537.81</v>
      </c>
      <c r="H33" s="288">
        <f>'Donnée CA jours'!$M$54</f>
        <v>32040.67</v>
      </c>
      <c r="I33" s="330"/>
      <c r="J33" s="52">
        <f>SUM(B33:H33)</f>
        <v>232449.59999999998</v>
      </c>
    </row>
    <row r="34" spans="1:10">
      <c r="A34" s="54">
        <v>2015</v>
      </c>
      <c r="B34" s="286">
        <f>'Donnée CA jours'!AG48</f>
        <v>25598.5</v>
      </c>
      <c r="C34" s="287">
        <f>'Donnée CA jours'!$AG$49</f>
        <v>32706.329999999998</v>
      </c>
      <c r="D34" s="287">
        <f>'Donnée CA jours'!$AG$50</f>
        <v>40885.659999999996</v>
      </c>
      <c r="E34" s="287">
        <f>'Donnée CA jours'!$AG$51</f>
        <v>29628.080000000009</v>
      </c>
      <c r="F34" s="287">
        <f>'Donnée CA jours'!$AG$52</f>
        <v>32036.520000000004</v>
      </c>
      <c r="G34" s="287">
        <f>'Donnée CA jours'!$AG$53</f>
        <v>36191.65</v>
      </c>
      <c r="H34" s="288">
        <f>'Donnée CA jours'!$AG$54</f>
        <v>30291.489999999998</v>
      </c>
      <c r="I34" s="330"/>
      <c r="J34" s="52">
        <f>SUM(B34:H34)</f>
        <v>227338.23</v>
      </c>
    </row>
    <row r="35" spans="1:10">
      <c r="A35" s="54" t="s">
        <v>57</v>
      </c>
      <c r="B35" s="29">
        <f t="shared" ref="B35:H35" si="7">(B37-B36)/B36</f>
        <v>7.4354977080698881E-2</v>
      </c>
      <c r="C35" s="28">
        <f t="shared" si="7"/>
        <v>-5.7761583170790609E-2</v>
      </c>
      <c r="D35" s="28">
        <f t="shared" si="7"/>
        <v>0.25424229047108521</v>
      </c>
      <c r="E35" s="28">
        <f t="shared" si="7"/>
        <v>0.51876395479906445</v>
      </c>
      <c r="F35" s="28">
        <f t="shared" si="7"/>
        <v>-0.23495520899054528</v>
      </c>
      <c r="G35" s="28">
        <f t="shared" si="7"/>
        <v>0.19688436611212862</v>
      </c>
      <c r="H35" s="27">
        <f t="shared" si="7"/>
        <v>8.1211225851243272E-3</v>
      </c>
      <c r="I35" s="330"/>
      <c r="J35" s="55">
        <f>(J37-J36)/J36</f>
        <v>8.4351373499390703E-2</v>
      </c>
    </row>
    <row r="36" spans="1:10">
      <c r="A36" s="54">
        <v>2014</v>
      </c>
      <c r="B36" s="286">
        <f>'Donnée CA jours'!$O$48</f>
        <v>25818.85</v>
      </c>
      <c r="C36" s="287">
        <f>'Donnée CA jours'!$O$49</f>
        <v>33042.550000000003</v>
      </c>
      <c r="D36" s="287">
        <f>'Donnée CA jours'!$O$50</f>
        <v>27749.75</v>
      </c>
      <c r="E36" s="287">
        <f>'Donnée CA jours'!$O$51</f>
        <v>18035.91</v>
      </c>
      <c r="F36" s="287">
        <f>'Donnée CA jours'!$O$52</f>
        <v>26342.34</v>
      </c>
      <c r="G36" s="287">
        <f>'Donnée CA jours'!$O$53</f>
        <v>27836.39</v>
      </c>
      <c r="H36" s="288">
        <f>'Donnée CA jours'!$O$54</f>
        <v>30392.35</v>
      </c>
      <c r="I36" s="330"/>
      <c r="J36" s="52">
        <f>SUM(B36:H36)</f>
        <v>189218.13999999998</v>
      </c>
    </row>
    <row r="37" spans="1:10">
      <c r="A37" s="54">
        <v>2015</v>
      </c>
      <c r="B37" s="286">
        <f>+'Donnée CA jours'!$AI$48</f>
        <v>27738.61</v>
      </c>
      <c r="C37" s="287">
        <f>+'Donnée CA jours'!$AI$49</f>
        <v>31133.959999999995</v>
      </c>
      <c r="D37" s="287">
        <f>+'Donnée CA jours'!$AI$50</f>
        <v>34804.909999999996</v>
      </c>
      <c r="E37" s="287">
        <f>+'Donnée CA jours'!$AI$51</f>
        <v>27392.289999999994</v>
      </c>
      <c r="F37" s="287">
        <f>+'Donnée CA jours'!$AI$52</f>
        <v>20153.07</v>
      </c>
      <c r="G37" s="287">
        <f>+'Donnée CA jours'!$AI$53</f>
        <v>33316.939999999995</v>
      </c>
      <c r="H37" s="288">
        <f>+'Donnée CA jours'!$AI$54</f>
        <v>30639.170000000002</v>
      </c>
      <c r="I37" s="502"/>
      <c r="J37" s="52">
        <f>SUM(B37:H37)</f>
        <v>205178.94999999998</v>
      </c>
    </row>
    <row r="38" spans="1:10">
      <c r="A38" s="58" t="s">
        <v>55</v>
      </c>
      <c r="B38" s="37">
        <f t="shared" ref="B38:H38" si="8">(B40-B39)/B39</f>
        <v>-1.7698120371202049E-2</v>
      </c>
      <c r="C38" s="36">
        <f t="shared" si="8"/>
        <v>-4.4584939050974666E-2</v>
      </c>
      <c r="D38" s="36">
        <f t="shared" si="8"/>
        <v>0.33685254763031891</v>
      </c>
      <c r="E38" s="36">
        <f t="shared" si="8"/>
        <v>-0.15309583801501289</v>
      </c>
      <c r="F38" s="36">
        <f t="shared" si="8"/>
        <v>-6.5081280851124773E-2</v>
      </c>
      <c r="G38" s="36">
        <f t="shared" si="8"/>
        <v>-2.8187239348948009E-2</v>
      </c>
      <c r="H38" s="38">
        <f t="shared" si="8"/>
        <v>-7.7209871368437051E-3</v>
      </c>
      <c r="I38" s="330"/>
      <c r="J38" s="55">
        <f>(J40-J39)/J39</f>
        <v>-5.907034793897311E-3</v>
      </c>
    </row>
    <row r="39" spans="1:10">
      <c r="A39" s="54">
        <v>2014</v>
      </c>
      <c r="B39" s="297">
        <f>'Donnée CA jours'!Q48</f>
        <v>49200.14</v>
      </c>
      <c r="C39" s="298">
        <f>'Donnée CA jours'!$Q$49</f>
        <v>64106.85</v>
      </c>
      <c r="D39" s="298">
        <f>'Donnée CA jours'!$Q$50</f>
        <v>55240.55</v>
      </c>
      <c r="E39" s="298">
        <f>'Donnée CA jours'!$Q$51</f>
        <v>66616.05</v>
      </c>
      <c r="F39" s="298">
        <f>'Donnée CA jours'!$Q$52</f>
        <v>69258.010000000009</v>
      </c>
      <c r="G39" s="298">
        <f>'Donnée CA jours'!$Q$53</f>
        <v>83207.509999999995</v>
      </c>
      <c r="H39" s="299">
        <f>'Donnée CA jours'!$Q$54</f>
        <v>64653.65</v>
      </c>
      <c r="I39" s="330"/>
      <c r="J39" s="52">
        <f>SUM(B39:H39)</f>
        <v>452282.76</v>
      </c>
    </row>
    <row r="40" spans="1:10">
      <c r="A40" s="54">
        <v>2015</v>
      </c>
      <c r="B40" s="297">
        <f>'Donnée CA jours'!AK48</f>
        <v>48329.390000000007</v>
      </c>
      <c r="C40" s="298">
        <f>'Donnée CA jours'!$AK$49</f>
        <v>61248.650000000023</v>
      </c>
      <c r="D40" s="298">
        <f>'Donnée CA jours'!$AK$50</f>
        <v>73848.470000000016</v>
      </c>
      <c r="E40" s="298">
        <f>'Donnée CA jours'!$AK$51</f>
        <v>56417.41</v>
      </c>
      <c r="F40" s="298">
        <f>'Donnée CA jours'!$AK$52</f>
        <v>64750.61</v>
      </c>
      <c r="G40" s="298">
        <f>'Donnée CA jours'!$AK$53</f>
        <v>80862.12000000001</v>
      </c>
      <c r="H40" s="299">
        <f>'Donnée CA jours'!$AK$54</f>
        <v>64154.460000000006</v>
      </c>
      <c r="I40" s="515"/>
      <c r="J40" s="52">
        <f>SUM(B40:H40)</f>
        <v>449611.1100000001</v>
      </c>
    </row>
    <row r="41" spans="1:10">
      <c r="A41" s="58" t="s">
        <v>48</v>
      </c>
      <c r="B41" s="29">
        <f t="shared" ref="B41:H41" si="9">(B43-B42)/B42</f>
        <v>-5.3976879591706384E-2</v>
      </c>
      <c r="C41" s="28">
        <f t="shared" si="9"/>
        <v>-9.3461639157136997E-2</v>
      </c>
      <c r="D41" s="28">
        <f t="shared" si="9"/>
        <v>0.22401475719013234</v>
      </c>
      <c r="E41" s="28">
        <f t="shared" si="9"/>
        <v>-0.25663685937267772</v>
      </c>
      <c r="F41" s="28">
        <f t="shared" si="9"/>
        <v>-2.9282963718899381E-3</v>
      </c>
      <c r="G41" s="28">
        <f t="shared" si="9"/>
        <v>-5.4495147547485231E-2</v>
      </c>
      <c r="H41" s="27">
        <f t="shared" si="9"/>
        <v>-9.3362882526739507E-2</v>
      </c>
      <c r="I41" s="330"/>
      <c r="J41" s="55">
        <f>(J43-J42)/J42</f>
        <v>-5.2235224658844427E-2</v>
      </c>
    </row>
    <row r="42" spans="1:10">
      <c r="A42" s="54">
        <v>2014</v>
      </c>
      <c r="B42" s="286">
        <f>'Donnée CA jours'!R48</f>
        <v>29049.66</v>
      </c>
      <c r="C42" s="287">
        <f>'Donnée CA jours'!$R$49</f>
        <v>37355.54</v>
      </c>
      <c r="D42" s="287">
        <f>'Donnée CA jours'!$R$50</f>
        <v>33388.469999999994</v>
      </c>
      <c r="E42" s="287">
        <f>'Donnée CA jours'!$R$51</f>
        <v>37545.620000000003</v>
      </c>
      <c r="F42" s="287">
        <f>'Donnée CA jours'!$R$52</f>
        <v>35197.939999999995</v>
      </c>
      <c r="G42" s="287">
        <f>'Donnée CA jours'!$R$53</f>
        <v>43973.64</v>
      </c>
      <c r="H42" s="288">
        <f>'Donnée CA jours'!$R$54</f>
        <v>38773.760000000002</v>
      </c>
      <c r="I42" s="330"/>
      <c r="J42" s="52">
        <f>SUM(B42:H42)</f>
        <v>255284.63</v>
      </c>
    </row>
    <row r="43" spans="1:10">
      <c r="A43" s="54">
        <v>2015</v>
      </c>
      <c r="B43" s="286">
        <f>'Donnée CA jours'!AL48</f>
        <v>27481.649999999991</v>
      </c>
      <c r="C43" s="287">
        <f>'Donnée CA jours'!$AL$49</f>
        <v>33864.230000000003</v>
      </c>
      <c r="D43" s="287">
        <f>'Donnée CA jours'!$AL$50</f>
        <v>40867.98000000001</v>
      </c>
      <c r="E43" s="287">
        <f>'Donnée CA jours'!$AL$51</f>
        <v>27910.030000000006</v>
      </c>
      <c r="F43" s="287">
        <f>'Donnée CA jours'!$AL$52</f>
        <v>35094.869999999995</v>
      </c>
      <c r="G43" s="287">
        <f>'Donnée CA jours'!$AL$53</f>
        <v>41577.29</v>
      </c>
      <c r="H43" s="288">
        <f>'Donnée CA jours'!$AL$54</f>
        <v>35153.73000000001</v>
      </c>
      <c r="I43" s="509"/>
      <c r="J43" s="52">
        <f>SUM(B43:H43)</f>
        <v>241949.78000000003</v>
      </c>
    </row>
    <row r="44" spans="1:10">
      <c r="A44" s="54" t="s">
        <v>261</v>
      </c>
      <c r="B44" s="29">
        <f t="shared" ref="B44:H44" si="10">(B46-B45)/B45</f>
        <v>-2.8206329921524002E-3</v>
      </c>
      <c r="C44" s="28">
        <f t="shared" si="10"/>
        <v>4.9132922072991761E-2</v>
      </c>
      <c r="D44" s="28">
        <f t="shared" si="10"/>
        <v>0.4472795317721755</v>
      </c>
      <c r="E44" s="28">
        <f t="shared" si="10"/>
        <v>0.2457668566141519</v>
      </c>
      <c r="F44" s="28">
        <f t="shared" si="10"/>
        <v>-0.18271656495780444</v>
      </c>
      <c r="G44" s="28">
        <f t="shared" si="10"/>
        <v>9.0207085821780553E-2</v>
      </c>
      <c r="H44" s="27">
        <f t="shared" si="10"/>
        <v>2.0906016204374715E-2</v>
      </c>
      <c r="I44" s="330"/>
      <c r="J44" s="55">
        <f>(J46-J45)/J45</f>
        <v>8.3890256579131198E-2</v>
      </c>
    </row>
    <row r="45" spans="1:10">
      <c r="A45" s="54">
        <v>2014</v>
      </c>
      <c r="B45" s="286">
        <f>'Donnée CA jours'!S48</f>
        <v>53385.18</v>
      </c>
      <c r="C45" s="287">
        <f>'Donnée CA jours'!S49</f>
        <v>59133.67</v>
      </c>
      <c r="D45" s="287">
        <f>'Donnée CA jours'!S50</f>
        <v>51853.39</v>
      </c>
      <c r="E45" s="287">
        <f>'Donnée CA jours'!S51</f>
        <v>40811.279999999999</v>
      </c>
      <c r="F45" s="287">
        <f>'Donnée CA jours'!S52</f>
        <v>53925.159999999996</v>
      </c>
      <c r="G45" s="287">
        <f>'Donnée CA jours'!S53</f>
        <v>76038.040000000008</v>
      </c>
      <c r="H45" s="288">
        <f>'Donnée CA jours'!S54</f>
        <v>77296.41</v>
      </c>
      <c r="I45" s="330"/>
      <c r="J45" s="52">
        <f>SUM(B45:H45)</f>
        <v>412443.13</v>
      </c>
    </row>
    <row r="46" spans="1:10">
      <c r="A46" s="54">
        <v>2015</v>
      </c>
      <c r="B46" s="286">
        <f>'Donnée CA jours'!AM48</f>
        <v>53234.600000000006</v>
      </c>
      <c r="C46" s="287">
        <f>'Donnée CA jours'!AM49</f>
        <v>62039.080000000009</v>
      </c>
      <c r="D46" s="287">
        <f>'Donnée CA jours'!AM50</f>
        <v>75046.350000000006</v>
      </c>
      <c r="E46" s="287">
        <f>'Donnée CA jours'!AM51</f>
        <v>50841.340000000004</v>
      </c>
      <c r="F46" s="287">
        <f>'Donnée CA jours'!AM52</f>
        <v>44072.14</v>
      </c>
      <c r="G46" s="287">
        <f>'Donnée CA jours'!$AM$53</f>
        <v>82897.209999999992</v>
      </c>
      <c r="H46" s="288">
        <f>'Donnée CA jours'!$AM$54</f>
        <v>78912.37</v>
      </c>
      <c r="I46" s="502"/>
      <c r="J46" s="52">
        <f>SUM(B46:H46)</f>
        <v>447043.08999999997</v>
      </c>
    </row>
    <row r="47" spans="1:10" ht="15" thickBot="1">
      <c r="A47" s="516"/>
      <c r="B47" s="316"/>
      <c r="C47" s="315"/>
      <c r="D47" s="315"/>
      <c r="E47" s="315"/>
      <c r="F47" s="315"/>
      <c r="G47" s="315"/>
      <c r="H47" s="317"/>
      <c r="I47" s="330"/>
      <c r="J47" s="517"/>
    </row>
    <row r="48" spans="1:10">
      <c r="A48" s="56"/>
      <c r="B48" s="518"/>
      <c r="C48" s="519"/>
      <c r="D48" s="519"/>
      <c r="E48" s="519"/>
      <c r="F48" s="519"/>
      <c r="G48" s="519"/>
      <c r="H48" s="520"/>
      <c r="I48" s="330"/>
      <c r="J48" s="521"/>
    </row>
    <row r="49" spans="1:10">
      <c r="A49" s="54" t="s">
        <v>47</v>
      </c>
      <c r="B49" s="29">
        <f t="shared" ref="B49:H49" si="11">(B51-B50)/B50</f>
        <v>-0.19429534790300954</v>
      </c>
      <c r="C49" s="28">
        <f t="shared" si="11"/>
        <v>-0.21066619194787428</v>
      </c>
      <c r="D49" s="28">
        <f t="shared" si="11"/>
        <v>0.10082280986736654</v>
      </c>
      <c r="E49" s="28">
        <f t="shared" si="11"/>
        <v>-0.31916987518137491</v>
      </c>
      <c r="F49" s="28">
        <f t="shared" si="11"/>
        <v>-0.28077979631444994</v>
      </c>
      <c r="G49" s="28">
        <f t="shared" si="11"/>
        <v>-0.18784816303108831</v>
      </c>
      <c r="H49" s="27">
        <f t="shared" si="11"/>
        <v>-5.0906861633868927E-2</v>
      </c>
      <c r="I49" s="330"/>
      <c r="J49" s="55">
        <f>(J51-J50)/J50</f>
        <v>-0.16955034222581689</v>
      </c>
    </row>
    <row r="50" spans="1:10">
      <c r="A50" s="54">
        <v>2014</v>
      </c>
      <c r="B50" s="286">
        <f>'Donnée CA jours'!G48</f>
        <v>23400.199999999997</v>
      </c>
      <c r="C50" s="287">
        <f>'Donnée CA jours'!$G$49</f>
        <v>30839.31</v>
      </c>
      <c r="D50" s="287">
        <f>'Donnée CA jours'!$G$50</f>
        <v>27708.710000000003</v>
      </c>
      <c r="E50" s="287">
        <f>'Donnée CA jours'!$G$51</f>
        <v>31743.659999999996</v>
      </c>
      <c r="F50" s="287">
        <f>'Donnée CA jours'!$G$52</f>
        <v>29817.53</v>
      </c>
      <c r="G50" s="287">
        <f>'Donnée CA jours'!$G$53</f>
        <v>32134.73</v>
      </c>
      <c r="H50" s="288">
        <f>'Donnée CA jours'!$G$54</f>
        <v>25364.95</v>
      </c>
      <c r="I50" s="330"/>
      <c r="J50" s="52">
        <f>SUM(B50:H50)</f>
        <v>201009.09000000003</v>
      </c>
    </row>
    <row r="51" spans="1:10">
      <c r="A51" s="54">
        <v>2015</v>
      </c>
      <c r="B51" s="286">
        <f>'Donnée CA jours'!AA48</f>
        <v>18853.649999999994</v>
      </c>
      <c r="C51" s="287">
        <f>'Donnée CA jours'!$AA$49</f>
        <v>24342.510000000002</v>
      </c>
      <c r="D51" s="287">
        <f>'Donnée CA jours'!$AA$50</f>
        <v>30502.38</v>
      </c>
      <c r="E51" s="287">
        <f>'Donnée CA jours'!$AA$51</f>
        <v>21612.039999999994</v>
      </c>
      <c r="F51" s="287">
        <f>'Donnée CA jours'!$AA$52</f>
        <v>21445.37</v>
      </c>
      <c r="G51" s="287">
        <f>'Donnée CA jours'!$AA$53</f>
        <v>26098.279999999995</v>
      </c>
      <c r="H51" s="288">
        <f>'Donnée CA jours'!$AA$54</f>
        <v>24073.699999999997</v>
      </c>
      <c r="I51" s="502"/>
      <c r="J51" s="52">
        <f>SUM(B51:H51)</f>
        <v>166927.93</v>
      </c>
    </row>
    <row r="52" spans="1:10">
      <c r="A52" s="54" t="s">
        <v>46</v>
      </c>
      <c r="B52" s="29">
        <f t="shared" ref="B52:H52" si="12">(B54-B53)/B53</f>
        <v>5.4800313645660868E-2</v>
      </c>
      <c r="C52" s="28">
        <f t="shared" si="12"/>
        <v>-4.7454069370097003E-2</v>
      </c>
      <c r="D52" s="28">
        <f t="shared" si="12"/>
        <v>0.3066804989852957</v>
      </c>
      <c r="E52" s="28">
        <f t="shared" si="12"/>
        <v>-4.2263936951145602E-2</v>
      </c>
      <c r="F52" s="28">
        <f t="shared" si="12"/>
        <v>-1.0710965900881487E-2</v>
      </c>
      <c r="G52" s="28">
        <f t="shared" si="12"/>
        <v>2.740197981966282E-2</v>
      </c>
      <c r="H52" s="27">
        <f t="shared" si="12"/>
        <v>8.1193386802750952E-3</v>
      </c>
      <c r="I52" s="330"/>
      <c r="J52" s="55">
        <f>(J54-J53)/J53</f>
        <v>3.6846144441394828E-2</v>
      </c>
    </row>
    <row r="53" spans="1:10">
      <c r="A53" s="54">
        <v>2014</v>
      </c>
      <c r="B53" s="522">
        <f>'Donnée CA jours'!H48</f>
        <v>36155.449999999997</v>
      </c>
      <c r="C53" s="523">
        <f>'Donnée CA jours'!$H$49</f>
        <v>50231.729999999996</v>
      </c>
      <c r="D53" s="523">
        <f>'Donnée CA jours'!$H$50</f>
        <v>44234.569999999992</v>
      </c>
      <c r="E53" s="523">
        <f>'Donnée CA jours'!$H$51</f>
        <v>50857.069999999992</v>
      </c>
      <c r="F53" s="523">
        <f>'Donnée CA jours'!$H$52</f>
        <v>50314.79</v>
      </c>
      <c r="G53" s="523">
        <f>'Donnée CA jours'!$H$53</f>
        <v>56628.39</v>
      </c>
      <c r="H53" s="524">
        <f>'Donnée CA jours'!$H$54</f>
        <v>48723.179999999993</v>
      </c>
      <c r="I53" s="330"/>
      <c r="J53" s="52">
        <f>SUM(B53:H53)</f>
        <v>337145.18</v>
      </c>
    </row>
    <row r="54" spans="1:10">
      <c r="A54" s="54">
        <v>2015</v>
      </c>
      <c r="B54" s="323">
        <f>'Donnée CA jours'!AB48</f>
        <v>38136.780000000006</v>
      </c>
      <c r="C54" s="324">
        <f>'Donnée CA jours'!$AB$49</f>
        <v>47848.030000000013</v>
      </c>
      <c r="D54" s="324">
        <f>'Donnée CA jours'!$AB$50</f>
        <v>57800.449999999983</v>
      </c>
      <c r="E54" s="324">
        <f>'Donnée CA jours'!$AB$51</f>
        <v>48707.649999999994</v>
      </c>
      <c r="F54" s="324">
        <f>'Donnée CA jours'!$AB$52</f>
        <v>49775.869999999988</v>
      </c>
      <c r="G54" s="324">
        <f>'Donnée CA jours'!$AB$53</f>
        <v>58180.119999999995</v>
      </c>
      <c r="H54" s="325">
        <f>'Donnée CA jours'!$AB$54</f>
        <v>49118.78</v>
      </c>
      <c r="I54" s="23"/>
      <c r="J54" s="52">
        <f>SUM(B54:H54)</f>
        <v>349567.68000000005</v>
      </c>
    </row>
    <row r="55" spans="1:10">
      <c r="A55" s="58" t="s">
        <v>44</v>
      </c>
      <c r="B55" s="29">
        <f t="shared" ref="B55:H55" si="13">(B57-B56)/B56</f>
        <v>1.2015941905314183E-2</v>
      </c>
      <c r="C55" s="28">
        <f t="shared" si="13"/>
        <v>-5.6814735342884427E-2</v>
      </c>
      <c r="D55" s="28">
        <f t="shared" si="13"/>
        <v>0.24645832440500012</v>
      </c>
      <c r="E55" s="28">
        <f t="shared" si="13"/>
        <v>-5.5574017546961549E-2</v>
      </c>
      <c r="F55" s="28">
        <f t="shared" si="13"/>
        <v>-8.3009897691631723E-2</v>
      </c>
      <c r="G55" s="28">
        <f t="shared" si="13"/>
        <v>7.5830184257684773E-3</v>
      </c>
      <c r="H55" s="27">
        <f t="shared" si="13"/>
        <v>-2.2418137697843052E-2</v>
      </c>
      <c r="I55" s="330"/>
      <c r="J55" s="55">
        <f>(J57-J56)/J56</f>
        <v>5.5214403061855039E-3</v>
      </c>
    </row>
    <row r="56" spans="1:10">
      <c r="A56" s="54">
        <v>2014</v>
      </c>
      <c r="B56" s="286">
        <f>'Donnée CA jours'!K48</f>
        <v>31757.809999999998</v>
      </c>
      <c r="C56" s="287">
        <f>'Donnée CA jours'!$K$49</f>
        <v>44907.54</v>
      </c>
      <c r="D56" s="287">
        <f>'Donnée CA jours'!$K$50</f>
        <v>42934.48</v>
      </c>
      <c r="E56" s="287">
        <f>'Donnée CA jours'!$K$51</f>
        <v>40894.83</v>
      </c>
      <c r="F56" s="287">
        <f>'Donnée CA jours'!$K$52</f>
        <v>46346.16</v>
      </c>
      <c r="G56" s="287">
        <f>'Donnée CA jours'!$K$53</f>
        <v>52700.650000000009</v>
      </c>
      <c r="H56" s="288">
        <f>'Donnée CA jours'!$K$54</f>
        <v>45042.100000000006</v>
      </c>
      <c r="I56" s="330"/>
      <c r="J56" s="52">
        <f>SUM(B56:H56)</f>
        <v>304583.57000000007</v>
      </c>
    </row>
    <row r="57" spans="1:10">
      <c r="A57" s="54">
        <v>2015</v>
      </c>
      <c r="B57" s="286">
        <f>'Donnée CA jours'!AE48</f>
        <v>32139.410000000003</v>
      </c>
      <c r="C57" s="287">
        <f>'Donnée CA jours'!$AE$49</f>
        <v>42356.130000000005</v>
      </c>
      <c r="D57" s="287">
        <f>'Donnée CA jours'!$AE$50</f>
        <v>53516.039999999994</v>
      </c>
      <c r="E57" s="287">
        <f>'Donnée CA jours'!$AE$51</f>
        <v>38622.139999999992</v>
      </c>
      <c r="F57" s="287">
        <f>'Donnée CA jours'!$AE$52</f>
        <v>42498.970000000008</v>
      </c>
      <c r="G57" s="287">
        <f>'Donnée CA jours'!$AE$53</f>
        <v>53100.279999999984</v>
      </c>
      <c r="H57" s="288">
        <f>'Donnée CA jours'!$AE$54</f>
        <v>44032.339999999989</v>
      </c>
      <c r="I57" s="502"/>
      <c r="J57" s="52">
        <f>SUM(B57:H57)</f>
        <v>306265.30999999994</v>
      </c>
    </row>
    <row r="58" spans="1:10">
      <c r="A58" s="58" t="s">
        <v>58</v>
      </c>
      <c r="B58" s="29">
        <f t="shared" ref="B58:H58" si="14">(B60-B59)/B59</f>
        <v>-4.7093607211684853E-2</v>
      </c>
      <c r="C58" s="28">
        <f t="shared" si="14"/>
        <v>-8.3147319352522897E-2</v>
      </c>
      <c r="D58" s="28">
        <f t="shared" si="14"/>
        <v>0.17186946045668819</v>
      </c>
      <c r="E58" s="28">
        <f t="shared" si="14"/>
        <v>0.41177619818331584</v>
      </c>
      <c r="F58" s="28">
        <f t="shared" si="14"/>
        <v>-0.30760242850721953</v>
      </c>
      <c r="G58" s="28">
        <f t="shared" si="14"/>
        <v>-2.7702273941753171E-2</v>
      </c>
      <c r="H58" s="27">
        <f t="shared" si="14"/>
        <v>1.6311444292872548E-3</v>
      </c>
      <c r="I58" s="330"/>
      <c r="J58" s="55">
        <f>(J60-J59)/J59</f>
        <v>-5.5518798420115768E-3</v>
      </c>
    </row>
    <row r="59" spans="1:10">
      <c r="A59" s="54">
        <v>2014</v>
      </c>
      <c r="B59" s="286">
        <f>'Donnée CA jours'!$N$48</f>
        <v>53534.229999999996</v>
      </c>
      <c r="C59" s="287">
        <f>'Donnée CA jours'!$N$49</f>
        <v>64511.280000000006</v>
      </c>
      <c r="D59" s="287">
        <f>'Donnée CA jours'!$N$50</f>
        <v>60925.599999999991</v>
      </c>
      <c r="E59" s="287">
        <f>'Donnée CA jours'!$N$51</f>
        <v>36187.910000000003</v>
      </c>
      <c r="F59" s="287">
        <f>'Donnée CA jours'!$N$52</f>
        <v>56956.800000000003</v>
      </c>
      <c r="G59" s="287">
        <f>'Donnée CA jours'!$N$53</f>
        <v>83836.799999999988</v>
      </c>
      <c r="H59" s="288">
        <f>'Donnée CA jours'!$N$54</f>
        <v>52735.979999999996</v>
      </c>
      <c r="I59" s="330"/>
      <c r="J59" s="52">
        <f>SUM(B59:H59)</f>
        <v>408688.6</v>
      </c>
    </row>
    <row r="60" spans="1:10">
      <c r="A60" s="54">
        <v>2015</v>
      </c>
      <c r="B60" s="286">
        <f>'Donnée CA jours'!$AH$48</f>
        <v>51013.11</v>
      </c>
      <c r="C60" s="287">
        <f>'Donnée CA jours'!$AH$49</f>
        <v>59147.339999999982</v>
      </c>
      <c r="D60" s="287">
        <f>'Donnée CA jours'!$AH$50</f>
        <v>71396.849999999991</v>
      </c>
      <c r="E60" s="287">
        <f>'Donnée CA jours'!$AH$51</f>
        <v>51089.23</v>
      </c>
      <c r="F60" s="287">
        <f>'Donnée CA jours'!$AH$52</f>
        <v>39436.75</v>
      </c>
      <c r="G60" s="287">
        <f>'Donnée CA jours'!$AH$53</f>
        <v>81514.330000000016</v>
      </c>
      <c r="H60" s="288">
        <f>'Donnée CA jours'!$AH$54</f>
        <v>52822</v>
      </c>
      <c r="I60" s="502"/>
      <c r="J60" s="52">
        <f>SUM(B60:H60)</f>
        <v>406419.61000000004</v>
      </c>
    </row>
    <row r="61" spans="1:10" ht="15" thickBot="1">
      <c r="A61" s="525"/>
      <c r="B61" s="316"/>
      <c r="C61" s="315"/>
      <c r="D61" s="315"/>
      <c r="E61" s="315"/>
      <c r="F61" s="315"/>
      <c r="G61" s="315"/>
      <c r="H61" s="317"/>
      <c r="I61" s="330"/>
      <c r="J61" s="517"/>
    </row>
    <row r="62" spans="1:10">
      <c r="A62" s="56"/>
      <c r="B62" s="327"/>
      <c r="C62" s="328"/>
      <c r="D62" s="328"/>
      <c r="E62" s="328"/>
      <c r="F62" s="328"/>
      <c r="G62" s="328"/>
      <c r="H62" s="329"/>
      <c r="I62" s="330"/>
      <c r="J62" s="526"/>
    </row>
    <row r="63" spans="1:10">
      <c r="A63" s="54" t="s">
        <v>50</v>
      </c>
      <c r="B63" s="29">
        <f t="shared" ref="B63:H63" si="15">(B65-B64)/B64</f>
        <v>-0.11937816533566087</v>
      </c>
      <c r="C63" s="28">
        <f t="shared" si="15"/>
        <v>-9.1388737379211438E-2</v>
      </c>
      <c r="D63" s="28">
        <f t="shared" si="15"/>
        <v>4.8086865045387762E-2</v>
      </c>
      <c r="E63" s="28">
        <f t="shared" si="15"/>
        <v>0.12261538756882968</v>
      </c>
      <c r="F63" s="28">
        <f t="shared" si="15"/>
        <v>-0.24505536346791251</v>
      </c>
      <c r="G63" s="28">
        <f t="shared" si="15"/>
        <v>-0.13553095584784891</v>
      </c>
      <c r="H63" s="27">
        <f t="shared" si="15"/>
        <v>9.8064964004927146E-2</v>
      </c>
      <c r="I63" s="330"/>
      <c r="J63" s="55">
        <f>(J65-J64)/J64</f>
        <v>-5.7769138833978259E-2</v>
      </c>
    </row>
    <row r="64" spans="1:10">
      <c r="A64" s="54">
        <v>2014</v>
      </c>
      <c r="B64" s="508">
        <f>'Donnée CA jours'!C48</f>
        <v>27451.67</v>
      </c>
      <c r="C64" s="509">
        <f>'Donnée CA jours'!C49</f>
        <v>34504.579999999994</v>
      </c>
      <c r="D64" s="509">
        <f>'Donnée CA jours'!C50</f>
        <v>33308.68</v>
      </c>
      <c r="E64" s="509">
        <f>'Donnée CA jours'!C51</f>
        <v>24482.489999999998</v>
      </c>
      <c r="F64" s="509">
        <f>'Donnée CA jours'!C52</f>
        <v>27944.420000000002</v>
      </c>
      <c r="G64" s="509">
        <f>'Donnée CA jours'!C53</f>
        <v>27724.809999999998</v>
      </c>
      <c r="H64" s="510">
        <f>'Donnée CA jours'!C54</f>
        <v>14750.630000000001</v>
      </c>
      <c r="I64" s="330"/>
      <c r="J64" s="52">
        <f>SUM(B64:H64)</f>
        <v>190167.28</v>
      </c>
    </row>
    <row r="65" spans="1:10">
      <c r="A65" s="54">
        <v>2015</v>
      </c>
      <c r="B65" s="511">
        <f>'Donnée CA jours'!W48</f>
        <v>24174.539999999997</v>
      </c>
      <c r="C65" s="512">
        <f>'Donnée CA jours'!W49</f>
        <v>31351.250000000004</v>
      </c>
      <c r="D65" s="512">
        <f>'Donnée CA jours'!W50</f>
        <v>34910.390000000007</v>
      </c>
      <c r="E65" s="512">
        <f>'Donnée CA jours'!W51</f>
        <v>27484.419999999995</v>
      </c>
      <c r="F65" s="512">
        <f>'Donnée CA jours'!W52</f>
        <v>21096.489999999998</v>
      </c>
      <c r="G65" s="512">
        <f>'Donnée CA jours'!W53</f>
        <v>23967.239999999998</v>
      </c>
      <c r="H65" s="513">
        <f>'Donnée CA jours'!W54</f>
        <v>16197.15</v>
      </c>
      <c r="I65" s="514"/>
      <c r="J65" s="52">
        <f>SUM(B65:H65)</f>
        <v>179181.47999999998</v>
      </c>
    </row>
    <row r="66" spans="1:10">
      <c r="A66" s="54" t="s">
        <v>49</v>
      </c>
      <c r="B66" s="29">
        <f t="shared" ref="B66:H66" si="16">(B68-B67)/B67</f>
        <v>-3.1454304467412743E-2</v>
      </c>
      <c r="C66" s="28">
        <f t="shared" si="16"/>
        <v>-0.1005066056857585</v>
      </c>
      <c r="D66" s="28">
        <f t="shared" si="16"/>
        <v>0.19756954952234623</v>
      </c>
      <c r="E66" s="28">
        <f t="shared" si="16"/>
        <v>-0.12303840219575383</v>
      </c>
      <c r="F66" s="28">
        <f t="shared" si="16"/>
        <v>-0.11717329248883686</v>
      </c>
      <c r="G66" s="28">
        <f t="shared" si="16"/>
        <v>-1.672047549428414E-2</v>
      </c>
      <c r="H66" s="27">
        <f t="shared" si="16"/>
        <v>-6.829405934723505E-2</v>
      </c>
      <c r="I66" s="330"/>
      <c r="J66" s="55">
        <f>(J68-J67)/J67</f>
        <v>-3.811326057665259E-2</v>
      </c>
    </row>
    <row r="67" spans="1:10">
      <c r="A67" s="54">
        <v>2014</v>
      </c>
      <c r="B67" s="286">
        <f>'Donnée CA jours'!$D$48</f>
        <v>37135.14</v>
      </c>
      <c r="C67" s="287">
        <f>'Donnée CA jours'!$D$49</f>
        <v>49869.159999999996</v>
      </c>
      <c r="D67" s="287">
        <f>'Donnée CA jours'!$D$50</f>
        <v>44841.070000000007</v>
      </c>
      <c r="E67" s="287">
        <f>'Donnée CA jours'!$D$51</f>
        <v>45965.08</v>
      </c>
      <c r="F67" s="287">
        <f>'Donnée CA jours'!$D$52</f>
        <v>46602.77</v>
      </c>
      <c r="G67" s="287">
        <f>'Donnée CA jours'!$D$53</f>
        <v>54774.16</v>
      </c>
      <c r="H67" s="288">
        <f>'Donnée CA jours'!$D$54</f>
        <v>42669.89</v>
      </c>
      <c r="I67" s="330"/>
      <c r="J67" s="52">
        <f>SUM(B67:H67)</f>
        <v>321857.27</v>
      </c>
    </row>
    <row r="68" spans="1:10">
      <c r="A68" s="54">
        <v>2015</v>
      </c>
      <c r="B68" s="286">
        <f>'Donnée CA jours'!$X$48</f>
        <v>35967.08</v>
      </c>
      <c r="C68" s="287">
        <f>'Donnée CA jours'!$X$49</f>
        <v>44856.979999999996</v>
      </c>
      <c r="D68" s="287">
        <f>'Donnée CA jours'!$X$50</f>
        <v>53700.3</v>
      </c>
      <c r="E68" s="287">
        <f>'Donnée CA jours'!$X$51</f>
        <v>40309.61</v>
      </c>
      <c r="F68" s="287">
        <f>'Donnée CA jours'!$X$52</f>
        <v>41142.170000000006</v>
      </c>
      <c r="G68" s="287">
        <f>'Donnée CA jours'!$X$53</f>
        <v>53858.310000000005</v>
      </c>
      <c r="H68" s="288">
        <f>'Donnée CA jours'!$X$54</f>
        <v>39755.790000000008</v>
      </c>
      <c r="I68" s="502"/>
      <c r="J68" s="52">
        <f>SUM(B68:H68)</f>
        <v>309590.24</v>
      </c>
    </row>
    <row r="69" spans="1:10" ht="15" thickBot="1">
      <c r="A69" s="51"/>
      <c r="B69" s="503"/>
      <c r="C69" s="504"/>
      <c r="D69" s="504"/>
      <c r="E69" s="504"/>
      <c r="F69" s="504"/>
      <c r="G69" s="504"/>
      <c r="H69" s="505"/>
      <c r="I69" s="330"/>
      <c r="J69" s="506"/>
    </row>
    <row r="70" spans="1:10" ht="15" thickBot="1">
      <c r="A70" s="330"/>
      <c r="B70" s="527"/>
      <c r="C70" s="527"/>
      <c r="D70" s="527"/>
      <c r="E70" s="527"/>
      <c r="F70" s="527"/>
      <c r="G70" s="527"/>
      <c r="H70" s="527"/>
      <c r="I70" s="330"/>
      <c r="J70" s="330"/>
    </row>
    <row r="71" spans="1:10">
      <c r="A71" s="270"/>
      <c r="B71" s="327"/>
      <c r="C71" s="328"/>
      <c r="D71" s="328"/>
      <c r="E71" s="328"/>
      <c r="F71" s="328"/>
      <c r="G71" s="328"/>
      <c r="H71" s="329"/>
      <c r="I71" s="330"/>
      <c r="J71" s="528"/>
    </row>
    <row r="72" spans="1:10">
      <c r="A72" s="271" t="s">
        <v>259</v>
      </c>
      <c r="B72" s="29">
        <f t="shared" ref="B72:H72" si="17">(B74-B73)/B73</f>
        <v>-4.7196324473067319E-2</v>
      </c>
      <c r="C72" s="28">
        <f t="shared" si="17"/>
        <v>-7.5449686903774113E-2</v>
      </c>
      <c r="D72" s="28">
        <f t="shared" si="17"/>
        <v>0.21938395014571155</v>
      </c>
      <c r="E72" s="28">
        <f t="shared" si="17"/>
        <v>-8.9040645850929107E-2</v>
      </c>
      <c r="F72" s="28">
        <f t="shared" si="17"/>
        <v>-0.14424119207704117</v>
      </c>
      <c r="G72" s="28">
        <f t="shared" si="17"/>
        <v>-3.7009354867288298E-2</v>
      </c>
      <c r="H72" s="27">
        <f t="shared" si="17"/>
        <v>-2.3043417166426865E-2</v>
      </c>
      <c r="I72" s="330"/>
      <c r="J72" s="55">
        <f>(J74-J73)/J73</f>
        <v>-2.9692531758481029E-2</v>
      </c>
    </row>
    <row r="73" spans="1:10">
      <c r="A73" s="271">
        <v>2014</v>
      </c>
      <c r="B73" s="286">
        <f t="shared" ref="B73:H74" si="18">B19+B56+B33+B53+B50+B42+B39+B67+B64+B28+B25+B22+B16+B36+B11+B59+B45</f>
        <v>610914.30999999994</v>
      </c>
      <c r="C73" s="287">
        <f t="shared" si="18"/>
        <v>783417.3</v>
      </c>
      <c r="D73" s="287">
        <f t="shared" si="18"/>
        <v>711933.94000000006</v>
      </c>
      <c r="E73" s="287">
        <f t="shared" si="18"/>
        <v>694155.23000000021</v>
      </c>
      <c r="F73" s="287">
        <f t="shared" si="18"/>
        <v>766760.51000000013</v>
      </c>
      <c r="G73" s="287">
        <f t="shared" si="18"/>
        <v>925010.45</v>
      </c>
      <c r="H73" s="288">
        <f t="shared" si="18"/>
        <v>753573.13</v>
      </c>
      <c r="I73" s="330"/>
      <c r="J73" s="52">
        <f>J45+J19+J33+J59+J56+J53+J50+J42+J39+J67+J64+J28+J36+J25+J22+J16+J11</f>
        <v>5245764.87</v>
      </c>
    </row>
    <row r="74" spans="1:10">
      <c r="A74" s="271">
        <v>2015</v>
      </c>
      <c r="B74" s="286">
        <f t="shared" si="18"/>
        <v>582081.39999999991</v>
      </c>
      <c r="C74" s="287">
        <f t="shared" si="18"/>
        <v>724308.71</v>
      </c>
      <c r="D74" s="287">
        <f t="shared" si="18"/>
        <v>868120.82000000007</v>
      </c>
      <c r="E74" s="287">
        <f t="shared" si="18"/>
        <v>632347.19999999995</v>
      </c>
      <c r="F74" s="287">
        <f t="shared" si="18"/>
        <v>656162.06000000006</v>
      </c>
      <c r="G74" s="287">
        <f t="shared" si="18"/>
        <v>890776.40999999992</v>
      </c>
      <c r="H74" s="288">
        <f t="shared" si="18"/>
        <v>736208.23</v>
      </c>
      <c r="I74" s="502"/>
      <c r="J74" s="52">
        <f>J46+J20+J34+J60+J57+J54+J51+J43+J40+J68+J65+J29+J37+J26+J23+J17+J12</f>
        <v>5090004.830000001</v>
      </c>
    </row>
    <row r="75" spans="1:10" ht="15" thickBot="1">
      <c r="A75" s="272"/>
      <c r="B75" s="503"/>
      <c r="C75" s="504"/>
      <c r="D75" s="504"/>
      <c r="E75" s="504"/>
      <c r="F75" s="504"/>
      <c r="G75" s="504"/>
      <c r="H75" s="505"/>
      <c r="I75" s="330"/>
      <c r="J75" s="506"/>
    </row>
    <row r="76" spans="1:10">
      <c r="A76" s="330"/>
      <c r="B76" s="330"/>
      <c r="C76" s="50" t="s">
        <v>212</v>
      </c>
      <c r="D76" s="50" t="s">
        <v>65</v>
      </c>
      <c r="E76" s="50" t="s">
        <v>64</v>
      </c>
      <c r="F76" s="50" t="s">
        <v>63</v>
      </c>
      <c r="G76" s="50" t="s">
        <v>272</v>
      </c>
      <c r="H76" s="330"/>
      <c r="I76" s="330"/>
      <c r="J76" s="330"/>
    </row>
    <row r="77" spans="1:10">
      <c r="A77" s="330"/>
      <c r="B77" s="330"/>
      <c r="C77" s="49">
        <f>(C79-C78)/C78</f>
        <v>1.6657158681640912E-2</v>
      </c>
      <c r="D77" s="49">
        <f>(D79-D78)/D78</f>
        <v>-7.6010864571879111E-2</v>
      </c>
      <c r="E77" s="49">
        <f>(E79-E78)/E78</f>
        <v>1.9097953680685554E-2</v>
      </c>
      <c r="F77" s="49">
        <f>(F79-F78)/F78</f>
        <v>-1.7776442377228276E-2</v>
      </c>
      <c r="G77" s="49">
        <f>(G79-G78)/G78</f>
        <v>-4.5413506051614268E-2</v>
      </c>
      <c r="H77" s="330"/>
      <c r="I77" s="330"/>
      <c r="J77" s="330"/>
    </row>
    <row r="78" spans="1:10">
      <c r="A78" s="330"/>
      <c r="B78" s="330"/>
      <c r="C78" s="529">
        <f>J11</f>
        <v>84227.450000000012</v>
      </c>
      <c r="D78" s="529">
        <f>J16+J22+J25+J28+J19</f>
        <v>1856408.1700000002</v>
      </c>
      <c r="E78" s="529">
        <f>J36+J39+J42+J45+J33</f>
        <v>1541678.2600000002</v>
      </c>
      <c r="F78" s="529">
        <f>J50+J53+J56+J59</f>
        <v>1251426.44</v>
      </c>
      <c r="G78" s="529">
        <f>J64+J67</f>
        <v>512024.55000000005</v>
      </c>
      <c r="H78" s="330"/>
      <c r="I78" s="330"/>
      <c r="J78" s="330"/>
    </row>
    <row r="79" spans="1:10">
      <c r="A79" s="330"/>
      <c r="B79" s="330"/>
      <c r="C79" s="530">
        <f>J12</f>
        <v>85630.439999999988</v>
      </c>
      <c r="D79" s="530">
        <f>J17+J23+J26+J29+J20</f>
        <v>1715300.9800000002</v>
      </c>
      <c r="E79" s="530">
        <f>J37+J40+J43+J46+J34</f>
        <v>1571121.1600000001</v>
      </c>
      <c r="F79" s="530">
        <f>J51+J54+J57+J60</f>
        <v>1229180.53</v>
      </c>
      <c r="G79" s="530">
        <f>J65+J68</f>
        <v>488771.72</v>
      </c>
      <c r="H79" s="330"/>
      <c r="I79" s="330"/>
      <c r="J79" s="330"/>
    </row>
  </sheetData>
  <sheetProtection algorithmName="SHA-512" hashValue="V4GRtsXu/KQ0QdHpiB+C2M0NEObmmad6b++7GbwuDIkSeY/GIz5p3jdMPeRwXHjNNlcJb39zDs3Ns9nGAhGakw==" saltValue="6q3gHqYycqvTfCuQzgjL4Q==" spinCount="100000" sheet="1" objects="1" scenarios="1"/>
  <mergeCells count="1">
    <mergeCell ref="B5:H5"/>
  </mergeCells>
  <conditionalFormatting sqref="B18:H18 B49:H49 B66:H66 B63:H63 B24:H24 B38:H38 B10:H10 B35:H35 B15:H15 B58:H58 B21:H21 B27:H27 B41:H41 B55:H55 B52:H52 B32:H32 J18 J49 J66 J63 J24 J38 J10 J35 J15 J58 J21 J27 J41 J55 J52 J32">
    <cfRule type="cellIs" dxfId="447" priority="22" stopIfTrue="1" operator="greaterThanOrEqual">
      <formula>0</formula>
    </cfRule>
    <cfRule type="cellIs" dxfId="446" priority="23" stopIfTrue="1" operator="lessThanOrEqual">
      <formula>-0.05</formula>
    </cfRule>
    <cfRule type="cellIs" dxfId="445" priority="24" stopIfTrue="1" operator="between">
      <formula>0</formula>
      <formula>-0.05</formula>
    </cfRule>
  </conditionalFormatting>
  <conditionalFormatting sqref="B18:H18 B49:H49 B66:H66 B63:H63 B24:H24 B38:H38 B10:H10 B35:H35 B15:H15 B58:H58 B21:H21 B27:H27 B41:H41 B55:H55 B52:H52 B32:H32 J18 J49 J66 J63 J24 J38 J10 J35 J15 J58 J21 J27 J41 J55 J52 J32">
    <cfRule type="cellIs" dxfId="444" priority="21" stopIfTrue="1" operator="lessThan">
      <formula>0</formula>
    </cfRule>
  </conditionalFormatting>
  <conditionalFormatting sqref="C77:G77">
    <cfRule type="cellIs" dxfId="443" priority="14" stopIfTrue="1" operator="greaterThanOrEqual">
      <formula>0</formula>
    </cfRule>
    <cfRule type="cellIs" dxfId="442" priority="15" stopIfTrue="1" operator="lessThanOrEqual">
      <formula>-0.05</formula>
    </cfRule>
    <cfRule type="cellIs" dxfId="441" priority="16" stopIfTrue="1" operator="between">
      <formula>0</formula>
      <formula>-0.05</formula>
    </cfRule>
  </conditionalFormatting>
  <conditionalFormatting sqref="C77:G77">
    <cfRule type="cellIs" dxfId="440" priority="13" stopIfTrue="1" operator="lessThan">
      <formula>0</formula>
    </cfRule>
  </conditionalFormatting>
  <conditionalFormatting sqref="B72:H72 J72">
    <cfRule type="cellIs" dxfId="439" priority="10" stopIfTrue="1" operator="greaterThanOrEqual">
      <formula>0</formula>
    </cfRule>
    <cfRule type="cellIs" dxfId="438" priority="11" stopIfTrue="1" operator="lessThanOrEqual">
      <formula>-0.05</formula>
    </cfRule>
    <cfRule type="cellIs" dxfId="437" priority="12" stopIfTrue="1" operator="between">
      <formula>0</formula>
      <formula>-0.05</formula>
    </cfRule>
  </conditionalFormatting>
  <conditionalFormatting sqref="B72:H72 J72">
    <cfRule type="cellIs" dxfId="436" priority="9" stopIfTrue="1" operator="lessThan">
      <formula>0</formula>
    </cfRule>
  </conditionalFormatting>
  <conditionalFormatting sqref="B44:H44 J44">
    <cfRule type="cellIs" dxfId="435" priority="6" stopIfTrue="1" operator="greaterThanOrEqual">
      <formula>0</formula>
    </cfRule>
    <cfRule type="cellIs" dxfId="434" priority="7" stopIfTrue="1" operator="lessThanOrEqual">
      <formula>-0.05</formula>
    </cfRule>
    <cfRule type="cellIs" dxfId="433" priority="8" stopIfTrue="1" operator="between">
      <formula>0</formula>
      <formula>-0.05</formula>
    </cfRule>
  </conditionalFormatting>
  <conditionalFormatting sqref="B44:H44 J44">
    <cfRule type="cellIs" dxfId="432" priority="5" stopIfTrue="1" operator="lessThan">
      <formula>0</formula>
    </cfRule>
  </conditionalFormatting>
  <hyperlinks>
    <hyperlink ref="H4" location="INDICATEURS!A1" display="sommaire"/>
  </hyperlinks>
  <printOptions horizontalCentered="1"/>
  <pageMargins left="0.31496062992125984" right="0.31496062992125984" top="0.35433070866141736" bottom="0.35433070866141736" header="0.31496062992125984" footer="0.31496062992125984"/>
  <pageSetup paperSize="9" scale="71"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T40"/>
  <sheetViews>
    <sheetView showGridLines="0" topLeftCell="A2" workbookViewId="0">
      <selection activeCell="T32" sqref="T32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6" width="7.625" customWidth="1"/>
    <col min="17" max="17" width="6.75" customWidth="1"/>
    <col min="18" max="18" width="8.75" customWidth="1"/>
    <col min="20" max="20" width="15.875" customWidth="1"/>
  </cols>
  <sheetData>
    <row r="1" spans="1:20" ht="15" customHeight="1">
      <c r="A1" s="565" t="s">
        <v>0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0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0">
      <c r="I3" s="127"/>
      <c r="J3" s="127"/>
      <c r="Q3" s="6" t="s">
        <v>33</v>
      </c>
    </row>
    <row r="4" spans="1:20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0" ht="15" thickBot="1"/>
    <row r="6" spans="1:20" ht="12.95" customHeight="1">
      <c r="A6" s="572" t="s">
        <v>74</v>
      </c>
      <c r="B6" s="573"/>
      <c r="C6" s="117">
        <v>0.29166666666666669</v>
      </c>
      <c r="D6" s="119">
        <f>C7</f>
        <v>0.30216666666666669</v>
      </c>
      <c r="E6" s="119">
        <f>D7</f>
        <v>0.3126666666666667</v>
      </c>
      <c r="F6" s="119">
        <f>E7</f>
        <v>0.32316666666666671</v>
      </c>
      <c r="G6" s="119">
        <f>F7</f>
        <v>0.33366666666666672</v>
      </c>
      <c r="H6" s="120">
        <f>G7</f>
        <v>0.34416666666666673</v>
      </c>
      <c r="I6" s="581" t="s">
        <v>66</v>
      </c>
      <c r="K6" s="572" t="s">
        <v>74</v>
      </c>
      <c r="L6" s="573"/>
      <c r="M6" s="117">
        <v>0.875</v>
      </c>
      <c r="N6" s="119">
        <f>M7</f>
        <v>0.88549999999999995</v>
      </c>
      <c r="O6" s="119">
        <f>N7</f>
        <v>0.89599999999999991</v>
      </c>
      <c r="P6" s="119">
        <f>O7</f>
        <v>0.90649999999999986</v>
      </c>
      <c r="Q6" s="114" t="s">
        <v>110</v>
      </c>
      <c r="R6" s="581" t="s">
        <v>66</v>
      </c>
    </row>
    <row r="7" spans="1:20" ht="12.95" customHeight="1" thickBot="1">
      <c r="A7" s="574"/>
      <c r="B7" s="575"/>
      <c r="C7" s="118">
        <f t="shared" ref="C7:H7" si="0">C6+0.0105</f>
        <v>0.30216666666666669</v>
      </c>
      <c r="D7" s="118">
        <f t="shared" si="0"/>
        <v>0.3126666666666667</v>
      </c>
      <c r="E7" s="118">
        <f t="shared" si="0"/>
        <v>0.32316666666666671</v>
      </c>
      <c r="F7" s="118">
        <f t="shared" si="0"/>
        <v>0.33366666666666672</v>
      </c>
      <c r="G7" s="118">
        <f t="shared" si="0"/>
        <v>0.34416666666666673</v>
      </c>
      <c r="H7" s="118">
        <f t="shared" si="0"/>
        <v>0.35466666666666674</v>
      </c>
      <c r="I7" s="582"/>
      <c r="K7" s="574"/>
      <c r="L7" s="575"/>
      <c r="M7" s="118">
        <f>M6+0.0105</f>
        <v>0.88549999999999995</v>
      </c>
      <c r="N7" s="118">
        <f>N6+0.0105</f>
        <v>0.89599999999999991</v>
      </c>
      <c r="O7" s="118">
        <f>O6+0.0105</f>
        <v>0.90649999999999986</v>
      </c>
      <c r="P7" s="118">
        <f>P6+0.0105</f>
        <v>0.91699999999999982</v>
      </c>
      <c r="Q7" s="121">
        <f>P7</f>
        <v>0.91699999999999982</v>
      </c>
      <c r="R7" s="582"/>
    </row>
    <row r="8" spans="1:20" ht="15">
      <c r="A8" s="113" t="s">
        <v>72</v>
      </c>
      <c r="B8" s="110">
        <v>1</v>
      </c>
      <c r="C8" s="122">
        <f>'Données VH'!C3</f>
        <v>1.27</v>
      </c>
      <c r="D8" s="122">
        <f>'Données VH'!D3</f>
        <v>23.08</v>
      </c>
      <c r="E8" s="122">
        <f>'Données VH'!E3</f>
        <v>7.72</v>
      </c>
      <c r="F8" s="122">
        <f>'Données VH'!F3</f>
        <v>5.45</v>
      </c>
      <c r="G8" s="122">
        <f>'Données VH'!G3</f>
        <v>3.55</v>
      </c>
      <c r="H8" s="122">
        <f>'Données VH'!H3</f>
        <v>13.14</v>
      </c>
      <c r="I8" s="99">
        <f>SUM(C8:H8)</f>
        <v>54.21</v>
      </c>
      <c r="K8" s="113" t="str">
        <f>A8</f>
        <v>Mardi</v>
      </c>
      <c r="L8" s="113">
        <v>1</v>
      </c>
      <c r="M8" s="122">
        <f>'Données VH'!BG3</f>
        <v>27.75</v>
      </c>
      <c r="N8" s="122">
        <f>'Données VH'!BH3</f>
        <v>0</v>
      </c>
      <c r="O8" s="122">
        <f>'Données VH'!BI3</f>
        <v>16.829999999999998</v>
      </c>
      <c r="P8" s="122">
        <f>'Données VH'!BJ3</f>
        <v>15.95</v>
      </c>
      <c r="Q8" s="129">
        <f>'Données VH'!BK3</f>
        <v>0</v>
      </c>
      <c r="R8" s="99">
        <f t="shared" ref="R8:R38" si="1">SUM(M8:Q8)</f>
        <v>60.53</v>
      </c>
      <c r="T8" s="233" t="s">
        <v>33</v>
      </c>
    </row>
    <row r="9" spans="1:20" ht="15">
      <c r="A9" s="111" t="s">
        <v>71</v>
      </c>
      <c r="B9" s="111">
        <v>2</v>
      </c>
      <c r="C9" s="122">
        <f>'Données VH'!C4</f>
        <v>0</v>
      </c>
      <c r="D9" s="122">
        <f>'Données VH'!D4</f>
        <v>0</v>
      </c>
      <c r="E9" s="122">
        <f>'Données VH'!E4</f>
        <v>4.55</v>
      </c>
      <c r="F9" s="122">
        <f>'Données VH'!F4</f>
        <v>11.05</v>
      </c>
      <c r="G9" s="122">
        <f>'Données VH'!G4</f>
        <v>33.04</v>
      </c>
      <c r="H9" s="122">
        <f>'Données VH'!H4</f>
        <v>9.99</v>
      </c>
      <c r="I9" s="100">
        <f t="shared" ref="I9:I38" si="2">SUM(C9:H9)</f>
        <v>58.63</v>
      </c>
      <c r="K9" s="111" t="str">
        <f>A9</f>
        <v>Mercredi</v>
      </c>
      <c r="L9" s="111">
        <v>2</v>
      </c>
      <c r="M9" s="122">
        <f>'Données VH'!BG4</f>
        <v>27.21</v>
      </c>
      <c r="N9" s="122">
        <f>'Données VH'!BH4</f>
        <v>83.14</v>
      </c>
      <c r="O9" s="122">
        <f>'Données VH'!BI4</f>
        <v>29.56</v>
      </c>
      <c r="P9" s="122">
        <f>'Données VH'!BJ4</f>
        <v>26.54</v>
      </c>
      <c r="Q9" s="129">
        <f>'Données VH'!BK4</f>
        <v>0</v>
      </c>
      <c r="R9" s="100">
        <f t="shared" si="1"/>
        <v>166.45</v>
      </c>
      <c r="T9" s="234"/>
    </row>
    <row r="10" spans="1:20" ht="15">
      <c r="A10" s="111" t="s">
        <v>70</v>
      </c>
      <c r="B10" s="111">
        <v>3</v>
      </c>
      <c r="C10" s="122">
        <f>'Données VH'!C5</f>
        <v>0</v>
      </c>
      <c r="D10" s="122">
        <f>'Données VH'!D5</f>
        <v>0</v>
      </c>
      <c r="E10" s="122">
        <f>'Données VH'!E5</f>
        <v>6.81</v>
      </c>
      <c r="F10" s="122">
        <f>'Données VH'!F5</f>
        <v>25.64</v>
      </c>
      <c r="G10" s="122">
        <f>'Données VH'!G5</f>
        <v>25.05</v>
      </c>
      <c r="H10" s="122">
        <f>'Données VH'!H5</f>
        <v>10.63</v>
      </c>
      <c r="I10" s="100">
        <f t="shared" si="2"/>
        <v>68.13</v>
      </c>
      <c r="K10" s="111" t="str">
        <f>A10</f>
        <v>Jeudi</v>
      </c>
      <c r="L10" s="111">
        <v>3</v>
      </c>
      <c r="M10" s="122">
        <f>'Données VH'!BG5</f>
        <v>0</v>
      </c>
      <c r="N10" s="122">
        <f>'Données VH'!BH5</f>
        <v>19.64</v>
      </c>
      <c r="O10" s="122">
        <f>'Données VH'!BI5</f>
        <v>38.54</v>
      </c>
      <c r="P10" s="122">
        <f>'Données VH'!BJ5</f>
        <v>0</v>
      </c>
      <c r="Q10" s="129">
        <f>'Données VH'!BK5</f>
        <v>0</v>
      </c>
      <c r="R10" s="100">
        <f t="shared" si="1"/>
        <v>58.18</v>
      </c>
      <c r="T10" s="234"/>
    </row>
    <row r="11" spans="1:20" ht="15">
      <c r="A11" s="111" t="s">
        <v>69</v>
      </c>
      <c r="B11" s="111">
        <v>4</v>
      </c>
      <c r="C11" s="122">
        <f>'Données VH'!C6</f>
        <v>0</v>
      </c>
      <c r="D11" s="122">
        <f>'Données VH'!D6</f>
        <v>26.71</v>
      </c>
      <c r="E11" s="122">
        <f>'Données VH'!E6</f>
        <v>7.26</v>
      </c>
      <c r="F11" s="122">
        <f>'Données VH'!F6</f>
        <v>13.63</v>
      </c>
      <c r="G11" s="122">
        <f>'Données VH'!G6</f>
        <v>29.43</v>
      </c>
      <c r="H11" s="122">
        <f>'Données VH'!H6</f>
        <v>18.899999999999999</v>
      </c>
      <c r="I11" s="100">
        <f t="shared" si="2"/>
        <v>95.93</v>
      </c>
      <c r="K11" s="111" t="str">
        <f t="shared" ref="K11:K37" si="3">A11</f>
        <v>Vendredi</v>
      </c>
      <c r="L11" s="111">
        <v>4</v>
      </c>
      <c r="M11" s="122">
        <f>'Données VH'!BG6</f>
        <v>14.23</v>
      </c>
      <c r="N11" s="122">
        <f>'Données VH'!BH6</f>
        <v>15.64</v>
      </c>
      <c r="O11" s="122">
        <f>'Données VH'!BI6</f>
        <v>5.41</v>
      </c>
      <c r="P11" s="122">
        <f>'Données VH'!BJ6</f>
        <v>43.81</v>
      </c>
      <c r="Q11" s="129">
        <f>'Données VH'!BK6</f>
        <v>29.96</v>
      </c>
      <c r="R11" s="100">
        <f t="shared" si="1"/>
        <v>109.05000000000001</v>
      </c>
      <c r="T11" s="235" t="s">
        <v>247</v>
      </c>
    </row>
    <row r="12" spans="1:20" ht="15">
      <c r="A12" s="111" t="s">
        <v>68</v>
      </c>
      <c r="B12" s="111">
        <v>5</v>
      </c>
      <c r="C12" s="122">
        <f>'Données VH'!C7</f>
        <v>0</v>
      </c>
      <c r="D12" s="122">
        <f>'Données VH'!D7</f>
        <v>7.27</v>
      </c>
      <c r="E12" s="122">
        <f>'Données VH'!E7</f>
        <v>4.54</v>
      </c>
      <c r="F12" s="122">
        <f>'Données VH'!F7</f>
        <v>0</v>
      </c>
      <c r="G12" s="122">
        <f>'Données VH'!G7</f>
        <v>0</v>
      </c>
      <c r="H12" s="122">
        <f>'Données VH'!H7</f>
        <v>5.45</v>
      </c>
      <c r="I12" s="100">
        <f t="shared" si="2"/>
        <v>17.259999999999998</v>
      </c>
      <c r="K12" s="111" t="str">
        <f t="shared" si="3"/>
        <v>Samedi</v>
      </c>
      <c r="L12" s="111">
        <v>5</v>
      </c>
      <c r="M12" s="122">
        <f>'Données VH'!BG7</f>
        <v>38.57</v>
      </c>
      <c r="N12" s="122">
        <f>'Données VH'!BH7</f>
        <v>30.72</v>
      </c>
      <c r="O12" s="122">
        <f>'Données VH'!BI7</f>
        <v>61</v>
      </c>
      <c r="P12" s="122">
        <f>'Données VH'!BJ7</f>
        <v>11.84</v>
      </c>
      <c r="Q12" s="129">
        <f>'Données VH'!BK7</f>
        <v>35.840000000000003</v>
      </c>
      <c r="R12" s="100">
        <f t="shared" si="1"/>
        <v>177.97</v>
      </c>
      <c r="T12" s="236"/>
    </row>
    <row r="13" spans="1:20" ht="15">
      <c r="A13" s="111" t="s">
        <v>67</v>
      </c>
      <c r="B13" s="111">
        <v>6</v>
      </c>
      <c r="C13" s="122">
        <f>'Données VH'!C8</f>
        <v>0</v>
      </c>
      <c r="D13" s="122">
        <f>'Données VH'!D8</f>
        <v>0</v>
      </c>
      <c r="E13" s="122">
        <f>'Données VH'!E8</f>
        <v>0</v>
      </c>
      <c r="F13" s="122">
        <f>'Données VH'!F8</f>
        <v>0</v>
      </c>
      <c r="G13" s="122">
        <f>'Données VH'!G8</f>
        <v>0</v>
      </c>
      <c r="H13" s="122">
        <f>'Données VH'!H8</f>
        <v>0</v>
      </c>
      <c r="I13" s="100">
        <f t="shared" si="2"/>
        <v>0</v>
      </c>
      <c r="K13" s="111" t="str">
        <f t="shared" si="3"/>
        <v>Dimanche</v>
      </c>
      <c r="L13" s="111">
        <v>6</v>
      </c>
      <c r="M13" s="122">
        <f>'Données VH'!BG8</f>
        <v>52.82</v>
      </c>
      <c r="N13" s="122">
        <f>'Données VH'!BH8</f>
        <v>23.82</v>
      </c>
      <c r="O13" s="122">
        <f>'Données VH'!BI8</f>
        <v>-5.2</v>
      </c>
      <c r="P13" s="122">
        <f>'Données VH'!BJ8</f>
        <v>29.91</v>
      </c>
      <c r="Q13" s="129">
        <f>'Données VH'!BK8</f>
        <v>0</v>
      </c>
      <c r="R13" s="100">
        <f t="shared" si="1"/>
        <v>101.35</v>
      </c>
      <c r="T13" s="235" t="s">
        <v>248</v>
      </c>
    </row>
    <row r="14" spans="1:20" ht="15">
      <c r="A14" s="111" t="s">
        <v>73</v>
      </c>
      <c r="B14" s="111">
        <v>7</v>
      </c>
      <c r="C14" s="122">
        <f>'Données VH'!C9</f>
        <v>1.82</v>
      </c>
      <c r="D14" s="122">
        <f>'Données VH'!D9</f>
        <v>14.82</v>
      </c>
      <c r="E14" s="122">
        <f>'Données VH'!E9</f>
        <v>10.45</v>
      </c>
      <c r="F14" s="122">
        <f>'Données VH'!F9</f>
        <v>14.04</v>
      </c>
      <c r="G14" s="122">
        <f>'Données VH'!G9</f>
        <v>5.81</v>
      </c>
      <c r="H14" s="122">
        <f>'Données VH'!H9</f>
        <v>6.82</v>
      </c>
      <c r="I14" s="100">
        <f t="shared" si="2"/>
        <v>53.76</v>
      </c>
      <c r="K14" s="111" t="str">
        <f t="shared" si="3"/>
        <v>Lundi</v>
      </c>
      <c r="L14" s="111">
        <v>7</v>
      </c>
      <c r="M14" s="122">
        <f>'Données VH'!BG9</f>
        <v>17.97</v>
      </c>
      <c r="N14" s="122">
        <f>'Données VH'!BH9</f>
        <v>15.09</v>
      </c>
      <c r="O14" s="122">
        <f>'Données VH'!BI9</f>
        <v>20.09</v>
      </c>
      <c r="P14" s="122">
        <f>'Données VH'!BJ9</f>
        <v>8.84</v>
      </c>
      <c r="Q14" s="129">
        <f>'Données VH'!BK9</f>
        <v>0</v>
      </c>
      <c r="R14" s="100">
        <f t="shared" si="1"/>
        <v>61.990000000000009</v>
      </c>
      <c r="T14" s="236"/>
    </row>
    <row r="15" spans="1:20" ht="15">
      <c r="A15" s="111" t="s">
        <v>72</v>
      </c>
      <c r="B15" s="111">
        <v>8</v>
      </c>
      <c r="C15" s="122">
        <f>'Données VH'!C10</f>
        <v>4.46</v>
      </c>
      <c r="D15" s="122">
        <f>'Données VH'!D10</f>
        <v>5.36</v>
      </c>
      <c r="E15" s="122">
        <f>'Données VH'!E10</f>
        <v>8.18</v>
      </c>
      <c r="F15" s="122">
        <f>'Données VH'!F10</f>
        <v>16.25</v>
      </c>
      <c r="G15" s="122">
        <f>'Données VH'!G10</f>
        <v>14.99</v>
      </c>
      <c r="H15" s="122">
        <f>'Données VH'!H10</f>
        <v>7.64</v>
      </c>
      <c r="I15" s="100">
        <f t="shared" si="2"/>
        <v>56.88</v>
      </c>
      <c r="K15" s="111" t="str">
        <f t="shared" si="3"/>
        <v>Mardi</v>
      </c>
      <c r="L15" s="111">
        <v>8</v>
      </c>
      <c r="M15" s="122">
        <f>'Données VH'!BG10</f>
        <v>24.69</v>
      </c>
      <c r="N15" s="122">
        <f>'Données VH'!BH10</f>
        <v>36.18</v>
      </c>
      <c r="O15" s="122">
        <f>'Données VH'!BI10</f>
        <v>16.22</v>
      </c>
      <c r="P15" s="122">
        <f>'Données VH'!BJ10</f>
        <v>16.18</v>
      </c>
      <c r="Q15" s="129">
        <f>'Données VH'!BK10</f>
        <v>0</v>
      </c>
      <c r="R15" s="100">
        <f t="shared" si="1"/>
        <v>93.27000000000001</v>
      </c>
      <c r="T15" s="235" t="s">
        <v>249</v>
      </c>
    </row>
    <row r="16" spans="1:20" ht="15">
      <c r="A16" s="111" t="s">
        <v>71</v>
      </c>
      <c r="B16" s="111">
        <v>9</v>
      </c>
      <c r="C16" s="122">
        <f>'Données VH'!C11</f>
        <v>0</v>
      </c>
      <c r="D16" s="122">
        <f>'Données VH'!D11</f>
        <v>9.5399999999999991</v>
      </c>
      <c r="E16" s="122">
        <f>'Données VH'!E11</f>
        <v>2.1800000000000002</v>
      </c>
      <c r="F16" s="122">
        <f>'Données VH'!F11</f>
        <v>9.5399999999999991</v>
      </c>
      <c r="G16" s="122">
        <f>'Données VH'!G11</f>
        <v>9.09</v>
      </c>
      <c r="H16" s="122">
        <f>'Données VH'!H11</f>
        <v>8.09</v>
      </c>
      <c r="I16" s="100">
        <f t="shared" si="2"/>
        <v>38.44</v>
      </c>
      <c r="K16" s="111" t="str">
        <f t="shared" si="3"/>
        <v>Mercredi</v>
      </c>
      <c r="L16" s="111">
        <v>9</v>
      </c>
      <c r="M16" s="122">
        <f>'Données VH'!BG11</f>
        <v>30.86</v>
      </c>
      <c r="N16" s="122">
        <f>'Données VH'!BH11</f>
        <v>28.91</v>
      </c>
      <c r="O16" s="122">
        <f>'Données VH'!BI11</f>
        <v>10.27</v>
      </c>
      <c r="P16" s="122">
        <f>'Données VH'!BJ11</f>
        <v>12.27</v>
      </c>
      <c r="Q16" s="129">
        <f>'Données VH'!BK11</f>
        <v>6.32</v>
      </c>
      <c r="R16" s="100">
        <f t="shared" si="1"/>
        <v>88.63</v>
      </c>
      <c r="T16" s="236"/>
    </row>
    <row r="17" spans="1:20" ht="15">
      <c r="A17" s="111" t="s">
        <v>70</v>
      </c>
      <c r="B17" s="111">
        <v>10</v>
      </c>
      <c r="C17" s="122">
        <f>'Données VH'!C12</f>
        <v>0</v>
      </c>
      <c r="D17" s="122">
        <f>'Données VH'!D12</f>
        <v>9.99</v>
      </c>
      <c r="E17" s="122">
        <f>'Données VH'!E12</f>
        <v>28.16</v>
      </c>
      <c r="F17" s="122">
        <f>'Données VH'!F12</f>
        <v>11.8</v>
      </c>
      <c r="G17" s="122">
        <f>'Données VH'!G12</f>
        <v>5.45</v>
      </c>
      <c r="H17" s="122">
        <f>'Données VH'!H12</f>
        <v>13.17</v>
      </c>
      <c r="I17" s="100">
        <f t="shared" si="2"/>
        <v>68.570000000000007</v>
      </c>
      <c r="K17" s="111" t="str">
        <f t="shared" si="3"/>
        <v>Jeudi</v>
      </c>
      <c r="L17" s="111">
        <v>10</v>
      </c>
      <c r="M17" s="122">
        <f>'Données VH'!BG12</f>
        <v>27.99</v>
      </c>
      <c r="N17" s="122">
        <f>'Données VH'!BH12</f>
        <v>28.14</v>
      </c>
      <c r="O17" s="122">
        <f>'Données VH'!BI12</f>
        <v>0</v>
      </c>
      <c r="P17" s="122">
        <f>'Données VH'!BJ12</f>
        <v>14.54</v>
      </c>
      <c r="Q17" s="129">
        <f>'Données VH'!BK12</f>
        <v>0</v>
      </c>
      <c r="R17" s="100">
        <f t="shared" si="1"/>
        <v>70.669999999999987</v>
      </c>
      <c r="T17" s="235" t="s">
        <v>250</v>
      </c>
    </row>
    <row r="18" spans="1:20" ht="15">
      <c r="A18" s="111" t="s">
        <v>69</v>
      </c>
      <c r="B18" s="111">
        <v>11</v>
      </c>
      <c r="C18" s="122">
        <f>'Données VH'!C13</f>
        <v>0</v>
      </c>
      <c r="D18" s="122">
        <f>'Données VH'!D13</f>
        <v>20.46</v>
      </c>
      <c r="E18" s="122">
        <f>'Données VH'!E13</f>
        <v>18.46</v>
      </c>
      <c r="F18" s="122">
        <f>'Données VH'!F13</f>
        <v>6.87</v>
      </c>
      <c r="G18" s="122">
        <f>'Données VH'!G13</f>
        <v>26.79</v>
      </c>
      <c r="H18" s="122">
        <f>'Données VH'!H13</f>
        <v>12.26</v>
      </c>
      <c r="I18" s="100">
        <f t="shared" si="2"/>
        <v>84.84</v>
      </c>
      <c r="K18" s="111" t="str">
        <f t="shared" si="3"/>
        <v>Vendredi</v>
      </c>
      <c r="L18" s="111">
        <v>11</v>
      </c>
      <c r="M18" s="122">
        <f>'Données VH'!BG13</f>
        <v>35.75</v>
      </c>
      <c r="N18" s="122">
        <f>'Données VH'!BH13</f>
        <v>51.57</v>
      </c>
      <c r="O18" s="122">
        <f>'Données VH'!BI13</f>
        <v>26.64</v>
      </c>
      <c r="P18" s="122">
        <f>'Données VH'!BJ13</f>
        <v>4.5</v>
      </c>
      <c r="Q18" s="129">
        <f>'Données VH'!BK13</f>
        <v>0</v>
      </c>
      <c r="R18" s="100">
        <f t="shared" si="1"/>
        <v>118.46</v>
      </c>
      <c r="T18" s="236"/>
    </row>
    <row r="19" spans="1:20" ht="15">
      <c r="A19" s="111" t="s">
        <v>68</v>
      </c>
      <c r="B19" s="111">
        <v>12</v>
      </c>
      <c r="C19" s="122">
        <f>'Données VH'!C14</f>
        <v>0</v>
      </c>
      <c r="D19" s="122">
        <f>'Données VH'!D14</f>
        <v>0</v>
      </c>
      <c r="E19" s="122">
        <f>'Données VH'!E14</f>
        <v>3.64</v>
      </c>
      <c r="F19" s="122">
        <f>'Données VH'!F14</f>
        <v>1.82</v>
      </c>
      <c r="G19" s="122">
        <f>'Données VH'!G14</f>
        <v>3.55</v>
      </c>
      <c r="H19" s="122">
        <f>'Données VH'!H14</f>
        <v>8.6300000000000008</v>
      </c>
      <c r="I19" s="100">
        <f t="shared" si="2"/>
        <v>17.64</v>
      </c>
      <c r="K19" s="111" t="str">
        <f t="shared" si="3"/>
        <v>Samedi</v>
      </c>
      <c r="L19" s="111">
        <v>12</v>
      </c>
      <c r="M19" s="122">
        <f>'Données VH'!BG14</f>
        <v>28</v>
      </c>
      <c r="N19" s="122">
        <f>'Données VH'!BH14</f>
        <v>14.36</v>
      </c>
      <c r="O19" s="122">
        <f>'Données VH'!BI14</f>
        <v>32</v>
      </c>
      <c r="P19" s="122">
        <f>'Données VH'!BJ14</f>
        <v>1.82</v>
      </c>
      <c r="Q19" s="129">
        <f>'Données VH'!BK14</f>
        <v>0</v>
      </c>
      <c r="R19" s="100">
        <f t="shared" si="1"/>
        <v>76.179999999999993</v>
      </c>
      <c r="T19" s="235" t="s">
        <v>255</v>
      </c>
    </row>
    <row r="20" spans="1:20" ht="15">
      <c r="A20" s="111" t="s">
        <v>67</v>
      </c>
      <c r="B20" s="111">
        <v>13</v>
      </c>
      <c r="C20" s="122">
        <f>'Données VH'!C15</f>
        <v>0</v>
      </c>
      <c r="D20" s="122">
        <f>'Données VH'!D15</f>
        <v>0</v>
      </c>
      <c r="E20" s="122">
        <f>'Données VH'!E15</f>
        <v>0</v>
      </c>
      <c r="F20" s="122">
        <f>'Données VH'!F15</f>
        <v>0</v>
      </c>
      <c r="G20" s="122">
        <f>'Données VH'!G15</f>
        <v>0</v>
      </c>
      <c r="H20" s="122">
        <f>'Données VH'!H15</f>
        <v>0</v>
      </c>
      <c r="I20" s="100">
        <f t="shared" si="2"/>
        <v>0</v>
      </c>
      <c r="K20" s="111" t="str">
        <f t="shared" si="3"/>
        <v>Dimanche</v>
      </c>
      <c r="L20" s="111">
        <v>13</v>
      </c>
      <c r="M20" s="122">
        <f>'Données VH'!BG15</f>
        <v>31.6</v>
      </c>
      <c r="N20" s="122">
        <f>'Données VH'!BH15</f>
        <v>7.44</v>
      </c>
      <c r="O20" s="122">
        <f>'Données VH'!BI15</f>
        <v>3</v>
      </c>
      <c r="P20" s="122">
        <f>'Données VH'!BJ15</f>
        <v>6</v>
      </c>
      <c r="Q20" s="129">
        <f>'Données VH'!BK15</f>
        <v>7.82</v>
      </c>
      <c r="R20" s="100">
        <f t="shared" si="1"/>
        <v>55.86</v>
      </c>
      <c r="T20" s="236"/>
    </row>
    <row r="21" spans="1:20" ht="15">
      <c r="A21" s="111" t="s">
        <v>73</v>
      </c>
      <c r="B21" s="111">
        <v>14</v>
      </c>
      <c r="C21" s="122">
        <f>'Données VH'!C16</f>
        <v>0</v>
      </c>
      <c r="D21" s="122">
        <f>'Données VH'!D16</f>
        <v>0</v>
      </c>
      <c r="E21" s="122">
        <f>'Données VH'!E16</f>
        <v>6.36</v>
      </c>
      <c r="F21" s="122">
        <f>'Données VH'!F16</f>
        <v>25.02</v>
      </c>
      <c r="G21" s="122">
        <f>'Données VH'!G16</f>
        <v>20.13</v>
      </c>
      <c r="H21" s="122">
        <f>'Données VH'!H16</f>
        <v>23.22</v>
      </c>
      <c r="I21" s="100">
        <f t="shared" si="2"/>
        <v>74.72999999999999</v>
      </c>
      <c r="K21" s="111" t="str">
        <f t="shared" si="3"/>
        <v>Lundi</v>
      </c>
      <c r="L21" s="111">
        <v>14</v>
      </c>
      <c r="M21" s="122">
        <f>'Données VH'!BG16</f>
        <v>5.73</v>
      </c>
      <c r="N21" s="122">
        <f>'Données VH'!BH16</f>
        <v>9.0399999999999991</v>
      </c>
      <c r="O21" s="122">
        <f>'Données VH'!BI16</f>
        <v>27.43</v>
      </c>
      <c r="P21" s="122">
        <f>'Données VH'!BJ16</f>
        <v>2.84</v>
      </c>
      <c r="Q21" s="129">
        <f>'Données VH'!BK16</f>
        <v>0</v>
      </c>
      <c r="R21" s="100">
        <f t="shared" si="1"/>
        <v>45.040000000000006</v>
      </c>
      <c r="T21" s="235" t="s">
        <v>252</v>
      </c>
    </row>
    <row r="22" spans="1:20" ht="15">
      <c r="A22" s="111" t="s">
        <v>72</v>
      </c>
      <c r="B22" s="111">
        <v>15</v>
      </c>
      <c r="C22" s="122">
        <f>'Données VH'!C17</f>
        <v>15.37</v>
      </c>
      <c r="D22" s="122">
        <f>'Données VH'!D17</f>
        <v>20.52</v>
      </c>
      <c r="E22" s="122">
        <f>'Données VH'!E17</f>
        <v>22.08</v>
      </c>
      <c r="F22" s="122">
        <f>'Données VH'!F17</f>
        <v>4.09</v>
      </c>
      <c r="G22" s="122">
        <f>'Données VH'!G17</f>
        <v>7.68</v>
      </c>
      <c r="H22" s="122">
        <f>'Données VH'!H17</f>
        <v>8</v>
      </c>
      <c r="I22" s="100">
        <f t="shared" si="2"/>
        <v>77.740000000000009</v>
      </c>
      <c r="K22" s="111" t="str">
        <f t="shared" si="3"/>
        <v>Mardi</v>
      </c>
      <c r="L22" s="111">
        <v>15</v>
      </c>
      <c r="M22" s="122">
        <f>'Données VH'!BG17</f>
        <v>0</v>
      </c>
      <c r="N22" s="122">
        <f>'Données VH'!BH17</f>
        <v>30.54</v>
      </c>
      <c r="O22" s="122">
        <f>'Données VH'!BI17</f>
        <v>13.64</v>
      </c>
      <c r="P22" s="122">
        <f>'Données VH'!BJ17</f>
        <v>0</v>
      </c>
      <c r="Q22" s="129">
        <f>'Données VH'!BK17</f>
        <v>0</v>
      </c>
      <c r="R22" s="100">
        <f t="shared" si="1"/>
        <v>44.18</v>
      </c>
      <c r="T22" s="236"/>
    </row>
    <row r="23" spans="1:20" ht="15">
      <c r="A23" s="111" t="s">
        <v>71</v>
      </c>
      <c r="B23" s="111">
        <v>16</v>
      </c>
      <c r="C23" s="122">
        <f>'Données VH'!C18</f>
        <v>4.91</v>
      </c>
      <c r="D23" s="122">
        <f>'Données VH'!D18</f>
        <v>19.63</v>
      </c>
      <c r="E23" s="122">
        <f>'Données VH'!E18</f>
        <v>18.18</v>
      </c>
      <c r="F23" s="122">
        <f>'Données VH'!F18</f>
        <v>18.63</v>
      </c>
      <c r="G23" s="122">
        <f>'Données VH'!G18</f>
        <v>10.44</v>
      </c>
      <c r="H23" s="122">
        <f>'Données VH'!H18</f>
        <v>23.7</v>
      </c>
      <c r="I23" s="100">
        <f t="shared" si="2"/>
        <v>95.49</v>
      </c>
      <c r="K23" s="111" t="str">
        <f t="shared" si="3"/>
        <v>Mercredi</v>
      </c>
      <c r="L23" s="111">
        <v>16</v>
      </c>
      <c r="M23" s="122">
        <f>'Données VH'!BG18</f>
        <v>14.32</v>
      </c>
      <c r="N23" s="122">
        <f>'Données VH'!BH18</f>
        <v>18.27</v>
      </c>
      <c r="O23" s="122">
        <f>'Données VH'!BI18</f>
        <v>33.76</v>
      </c>
      <c r="P23" s="122">
        <f>'Données VH'!BJ18</f>
        <v>6.54</v>
      </c>
      <c r="Q23" s="129">
        <f>'Données VH'!BK18</f>
        <v>0</v>
      </c>
      <c r="R23" s="100">
        <f t="shared" si="1"/>
        <v>72.89</v>
      </c>
      <c r="T23" s="235" t="s">
        <v>253</v>
      </c>
    </row>
    <row r="24" spans="1:20" ht="15">
      <c r="A24" s="111" t="s">
        <v>70</v>
      </c>
      <c r="B24" s="111">
        <v>17</v>
      </c>
      <c r="C24" s="122">
        <f>'Données VH'!C19</f>
        <v>4.09</v>
      </c>
      <c r="D24" s="122">
        <f>'Données VH'!D19</f>
        <v>10.44</v>
      </c>
      <c r="E24" s="122">
        <f>'Données VH'!E19</f>
        <v>19.079999999999998</v>
      </c>
      <c r="F24" s="122">
        <f>'Données VH'!F19</f>
        <v>8.09</v>
      </c>
      <c r="G24" s="122">
        <f>'Données VH'!G19</f>
        <v>10</v>
      </c>
      <c r="H24" s="122">
        <f>'Données VH'!H19</f>
        <v>9</v>
      </c>
      <c r="I24" s="100">
        <f t="shared" si="2"/>
        <v>60.7</v>
      </c>
      <c r="K24" s="111" t="str">
        <f t="shared" si="3"/>
        <v>Jeudi</v>
      </c>
      <c r="L24" s="111">
        <v>17</v>
      </c>
      <c r="M24" s="122">
        <f>'Données VH'!BG19</f>
        <v>12.93</v>
      </c>
      <c r="N24" s="122">
        <f>'Données VH'!BH19</f>
        <v>21.24</v>
      </c>
      <c r="O24" s="122">
        <f>'Données VH'!BI19</f>
        <v>17.48</v>
      </c>
      <c r="P24" s="122">
        <f>'Données VH'!BJ19</f>
        <v>2.73</v>
      </c>
      <c r="Q24" s="129">
        <f>'Données VH'!BK19</f>
        <v>0</v>
      </c>
      <c r="R24" s="100">
        <f t="shared" si="1"/>
        <v>54.38</v>
      </c>
      <c r="T24" s="236"/>
    </row>
    <row r="25" spans="1:20" ht="15">
      <c r="A25" s="111" t="s">
        <v>69</v>
      </c>
      <c r="B25" s="111">
        <v>18</v>
      </c>
      <c r="C25" s="122">
        <f>'Données VH'!C20</f>
        <v>0</v>
      </c>
      <c r="D25" s="122">
        <f>'Données VH'!D20</f>
        <v>14.35</v>
      </c>
      <c r="E25" s="122">
        <f>'Données VH'!E20</f>
        <v>14.08</v>
      </c>
      <c r="F25" s="122">
        <f>'Données VH'!F20</f>
        <v>7.18</v>
      </c>
      <c r="G25" s="122">
        <f>'Données VH'!G20</f>
        <v>5.45</v>
      </c>
      <c r="H25" s="122">
        <f>'Données VH'!H20</f>
        <v>27.9</v>
      </c>
      <c r="I25" s="100">
        <f t="shared" si="2"/>
        <v>68.960000000000008</v>
      </c>
      <c r="K25" s="111" t="str">
        <f t="shared" si="3"/>
        <v>Vendredi</v>
      </c>
      <c r="L25" s="111">
        <v>18</v>
      </c>
      <c r="M25" s="122">
        <f>'Données VH'!BG20</f>
        <v>12.14</v>
      </c>
      <c r="N25" s="122">
        <f>'Données VH'!BH20</f>
        <v>20.81</v>
      </c>
      <c r="O25" s="122">
        <f>'Données VH'!BI20</f>
        <v>22.91</v>
      </c>
      <c r="P25" s="122">
        <f>'Données VH'!BJ20</f>
        <v>0</v>
      </c>
      <c r="Q25" s="129">
        <f>'Données VH'!BK20</f>
        <v>0</v>
      </c>
      <c r="R25" s="100">
        <f t="shared" si="1"/>
        <v>55.86</v>
      </c>
      <c r="T25" s="235" t="s">
        <v>254</v>
      </c>
    </row>
    <row r="26" spans="1:20">
      <c r="A26" s="111" t="s">
        <v>68</v>
      </c>
      <c r="B26" s="111">
        <v>19</v>
      </c>
      <c r="C26" s="122">
        <f>'Données VH'!C21</f>
        <v>0</v>
      </c>
      <c r="D26" s="122">
        <f>'Données VH'!D21</f>
        <v>0</v>
      </c>
      <c r="E26" s="122">
        <f>'Données VH'!E21</f>
        <v>2.09</v>
      </c>
      <c r="F26" s="122">
        <f>'Données VH'!F21</f>
        <v>3.09</v>
      </c>
      <c r="G26" s="122">
        <f>'Données VH'!G21</f>
        <v>0</v>
      </c>
      <c r="H26" s="122">
        <f>'Données VH'!H21</f>
        <v>4.54</v>
      </c>
      <c r="I26" s="100">
        <f t="shared" si="2"/>
        <v>9.7199999999999989</v>
      </c>
      <c r="K26" s="111" t="str">
        <f t="shared" si="3"/>
        <v>Samedi</v>
      </c>
      <c r="L26" s="111">
        <v>19</v>
      </c>
      <c r="M26" s="122">
        <f>'Données VH'!BG21</f>
        <v>8.91</v>
      </c>
      <c r="N26" s="122">
        <f>'Données VH'!BH21</f>
        <v>24.05</v>
      </c>
      <c r="O26" s="122">
        <f>'Données VH'!BI21</f>
        <v>20</v>
      </c>
      <c r="P26" s="122">
        <f>'Données VH'!BJ21</f>
        <v>3.54</v>
      </c>
      <c r="Q26" s="129">
        <f>'Données VH'!BK21</f>
        <v>0</v>
      </c>
      <c r="R26" s="100">
        <f t="shared" si="1"/>
        <v>56.5</v>
      </c>
    </row>
    <row r="27" spans="1:20">
      <c r="A27" s="111" t="s">
        <v>67</v>
      </c>
      <c r="B27" s="111">
        <v>20</v>
      </c>
      <c r="C27" s="122">
        <f>'Données VH'!C22</f>
        <v>0</v>
      </c>
      <c r="D27" s="122">
        <f>'Données VH'!D22</f>
        <v>0</v>
      </c>
      <c r="E27" s="122">
        <f>'Données VH'!E22</f>
        <v>0</v>
      </c>
      <c r="F27" s="122">
        <f>'Données VH'!F22</f>
        <v>0</v>
      </c>
      <c r="G27" s="122">
        <f>'Données VH'!G22</f>
        <v>0</v>
      </c>
      <c r="H27" s="122">
        <f>'Données VH'!H22</f>
        <v>0</v>
      </c>
      <c r="I27" s="100">
        <f t="shared" si="2"/>
        <v>0</v>
      </c>
      <c r="K27" s="111" t="str">
        <f t="shared" si="3"/>
        <v>Dimanche</v>
      </c>
      <c r="L27" s="111">
        <v>20</v>
      </c>
      <c r="M27" s="122">
        <f>'Données VH'!BG22</f>
        <v>21.95</v>
      </c>
      <c r="N27" s="122">
        <f>'Données VH'!BH22</f>
        <v>27.41</v>
      </c>
      <c r="O27" s="122">
        <f>'Données VH'!BI22</f>
        <v>35.17</v>
      </c>
      <c r="P27" s="122">
        <f>'Données VH'!BJ22</f>
        <v>1.36</v>
      </c>
      <c r="Q27" s="129">
        <f>'Données VH'!BK22</f>
        <v>0</v>
      </c>
      <c r="R27" s="100">
        <f t="shared" si="1"/>
        <v>85.89</v>
      </c>
    </row>
    <row r="28" spans="1:20">
      <c r="A28" s="111" t="s">
        <v>73</v>
      </c>
      <c r="B28" s="111">
        <v>21</v>
      </c>
      <c r="C28" s="122">
        <f>'Données VH'!C23</f>
        <v>0</v>
      </c>
      <c r="D28" s="122">
        <f>'Données VH'!D23</f>
        <v>18.100000000000001</v>
      </c>
      <c r="E28" s="122">
        <f>'Données VH'!E23</f>
        <v>21.07</v>
      </c>
      <c r="F28" s="122">
        <f>'Données VH'!F23</f>
        <v>14.17</v>
      </c>
      <c r="G28" s="122">
        <f>'Données VH'!G23</f>
        <v>15.54</v>
      </c>
      <c r="H28" s="122">
        <f>'Données VH'!H23</f>
        <v>0</v>
      </c>
      <c r="I28" s="100">
        <f t="shared" si="2"/>
        <v>68.88</v>
      </c>
      <c r="K28" s="111" t="str">
        <f t="shared" si="3"/>
        <v>Lundi</v>
      </c>
      <c r="L28" s="111">
        <v>21</v>
      </c>
      <c r="M28" s="122">
        <f>'Données VH'!BG23</f>
        <v>34.049999999999997</v>
      </c>
      <c r="N28" s="122">
        <f>'Données VH'!BH23</f>
        <v>18.18</v>
      </c>
      <c r="O28" s="122">
        <f>'Données VH'!BI23</f>
        <v>9.27</v>
      </c>
      <c r="P28" s="122">
        <f>'Données VH'!BJ23</f>
        <v>0</v>
      </c>
      <c r="Q28" s="129">
        <f>'Données VH'!BK23</f>
        <v>0</v>
      </c>
      <c r="R28" s="100">
        <f t="shared" si="1"/>
        <v>61.5</v>
      </c>
    </row>
    <row r="29" spans="1:20">
      <c r="A29" s="111" t="s">
        <v>72</v>
      </c>
      <c r="B29" s="111">
        <v>22</v>
      </c>
      <c r="C29" s="122">
        <f>'Données VH'!C24</f>
        <v>3.63</v>
      </c>
      <c r="D29" s="122">
        <f>'Données VH'!D24</f>
        <v>4.09</v>
      </c>
      <c r="E29" s="122">
        <f>'Données VH'!E24</f>
        <v>25.09</v>
      </c>
      <c r="F29" s="122">
        <f>'Données VH'!F24</f>
        <v>12.72</v>
      </c>
      <c r="G29" s="122">
        <f>'Données VH'!G24</f>
        <v>24.99</v>
      </c>
      <c r="H29" s="122">
        <f>'Données VH'!H24</f>
        <v>17.63</v>
      </c>
      <c r="I29" s="100">
        <f t="shared" si="2"/>
        <v>88.149999999999991</v>
      </c>
      <c r="K29" s="111" t="str">
        <f t="shared" si="3"/>
        <v>Mardi</v>
      </c>
      <c r="L29" s="111">
        <v>22</v>
      </c>
      <c r="M29" s="122">
        <f>'Données VH'!BG24</f>
        <v>37.409999999999997</v>
      </c>
      <c r="N29" s="122">
        <f>'Données VH'!BH24</f>
        <v>19.920000000000002</v>
      </c>
      <c r="O29" s="122">
        <f>'Données VH'!BI24</f>
        <v>0</v>
      </c>
      <c r="P29" s="122">
        <f>'Données VH'!BJ24</f>
        <v>0</v>
      </c>
      <c r="Q29" s="129">
        <f>'Données VH'!BK24</f>
        <v>0</v>
      </c>
      <c r="R29" s="100">
        <f t="shared" si="1"/>
        <v>57.33</v>
      </c>
    </row>
    <row r="30" spans="1:20">
      <c r="A30" s="111" t="s">
        <v>71</v>
      </c>
      <c r="B30" s="111">
        <v>23</v>
      </c>
      <c r="C30" s="122">
        <f>'Données VH'!C25</f>
        <v>0</v>
      </c>
      <c r="D30" s="122">
        <f>'Données VH'!D25</f>
        <v>0</v>
      </c>
      <c r="E30" s="122">
        <f>'Données VH'!E25</f>
        <v>0</v>
      </c>
      <c r="F30" s="122">
        <f>'Données VH'!F25</f>
        <v>0</v>
      </c>
      <c r="G30" s="122">
        <f>'Données VH'!G25</f>
        <v>6.36</v>
      </c>
      <c r="H30" s="122">
        <f>'Données VH'!H25</f>
        <v>33.32</v>
      </c>
      <c r="I30" s="100">
        <f t="shared" si="2"/>
        <v>39.68</v>
      </c>
      <c r="K30" s="111" t="str">
        <f t="shared" si="3"/>
        <v>Mercredi</v>
      </c>
      <c r="L30" s="111">
        <v>23</v>
      </c>
      <c r="M30" s="122">
        <f>'Données VH'!BG25</f>
        <v>9.09</v>
      </c>
      <c r="N30" s="122">
        <f>'Données VH'!BH25</f>
        <v>37</v>
      </c>
      <c r="O30" s="122">
        <f>'Données VH'!BI25</f>
        <v>29.56</v>
      </c>
      <c r="P30" s="122">
        <f>'Données VH'!BJ25</f>
        <v>7.82</v>
      </c>
      <c r="Q30" s="129">
        <f>'Données VH'!BK25</f>
        <v>0</v>
      </c>
      <c r="R30" s="100">
        <f t="shared" si="1"/>
        <v>83.47</v>
      </c>
    </row>
    <row r="31" spans="1:20">
      <c r="A31" s="111" t="s">
        <v>70</v>
      </c>
      <c r="B31" s="111">
        <v>24</v>
      </c>
      <c r="C31" s="122">
        <f>'Données VH'!C26</f>
        <v>0.91</v>
      </c>
      <c r="D31" s="122">
        <f>'Données VH'!D26</f>
        <v>6.82</v>
      </c>
      <c r="E31" s="122">
        <f>'Données VH'!E26</f>
        <v>6.73</v>
      </c>
      <c r="F31" s="122">
        <f>'Données VH'!F26</f>
        <v>7.72</v>
      </c>
      <c r="G31" s="122">
        <f>'Données VH'!G26</f>
        <v>10</v>
      </c>
      <c r="H31" s="122">
        <f>'Données VH'!H26</f>
        <v>13.74</v>
      </c>
      <c r="I31" s="100">
        <f t="shared" si="2"/>
        <v>45.92</v>
      </c>
      <c r="K31" s="111" t="str">
        <f t="shared" si="3"/>
        <v>Jeudi</v>
      </c>
      <c r="L31" s="111">
        <v>24</v>
      </c>
      <c r="M31" s="122">
        <f>'Données VH'!BG26</f>
        <v>0</v>
      </c>
      <c r="N31" s="122">
        <f>'Données VH'!BH26</f>
        <v>0</v>
      </c>
      <c r="O31" s="122">
        <f>'Données VH'!BI26</f>
        <v>0</v>
      </c>
      <c r="P31" s="122">
        <f>'Données VH'!BJ26</f>
        <v>0</v>
      </c>
      <c r="Q31" s="129">
        <f>'Données VH'!BK26</f>
        <v>0</v>
      </c>
      <c r="R31" s="100">
        <f t="shared" si="1"/>
        <v>0</v>
      </c>
    </row>
    <row r="32" spans="1:20">
      <c r="A32" s="111" t="s">
        <v>69</v>
      </c>
      <c r="B32" s="111">
        <v>25</v>
      </c>
      <c r="C32" s="122">
        <f>'Données VH'!C27</f>
        <v>0</v>
      </c>
      <c r="D32" s="122">
        <f>'Données VH'!D27</f>
        <v>0</v>
      </c>
      <c r="E32" s="122">
        <f>'Données VH'!E27</f>
        <v>0</v>
      </c>
      <c r="F32" s="122">
        <f>'Données VH'!F27</f>
        <v>0</v>
      </c>
      <c r="G32" s="122">
        <f>'Données VH'!G27</f>
        <v>0</v>
      </c>
      <c r="H32" s="122">
        <f>'Données VH'!H27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VH'!BG27</f>
        <v>12.16</v>
      </c>
      <c r="N32" s="122">
        <f>'Données VH'!BH27</f>
        <v>18.82</v>
      </c>
      <c r="O32" s="122">
        <f>'Données VH'!BI27</f>
        <v>0</v>
      </c>
      <c r="P32" s="122">
        <f>'Données VH'!BJ27</f>
        <v>6.27</v>
      </c>
      <c r="Q32" s="129">
        <f>'Données VH'!BK27</f>
        <v>0</v>
      </c>
      <c r="R32" s="100">
        <f t="shared" si="1"/>
        <v>37.25</v>
      </c>
    </row>
    <row r="33" spans="1:18">
      <c r="A33" s="111" t="s">
        <v>68</v>
      </c>
      <c r="B33" s="111">
        <v>26</v>
      </c>
      <c r="C33" s="122">
        <f>'Données VH'!C28</f>
        <v>0</v>
      </c>
      <c r="D33" s="122">
        <f>'Données VH'!D28</f>
        <v>0</v>
      </c>
      <c r="E33" s="122">
        <f>'Données VH'!E28</f>
        <v>1.82</v>
      </c>
      <c r="F33" s="122">
        <f>'Données VH'!F28</f>
        <v>0</v>
      </c>
      <c r="G33" s="122">
        <f>'Données VH'!G28</f>
        <v>4.54</v>
      </c>
      <c r="H33" s="122">
        <f>'Données VH'!H28</f>
        <v>3.54</v>
      </c>
      <c r="I33" s="100">
        <f t="shared" si="2"/>
        <v>9.9</v>
      </c>
      <c r="K33" s="111" t="str">
        <f t="shared" si="3"/>
        <v>Samedi</v>
      </c>
      <c r="L33" s="111">
        <v>26</v>
      </c>
      <c r="M33" s="122">
        <f>'Données VH'!BG28</f>
        <v>20</v>
      </c>
      <c r="N33" s="122">
        <f>'Données VH'!BH28</f>
        <v>34.08</v>
      </c>
      <c r="O33" s="122">
        <f>'Données VH'!BI28</f>
        <v>33.369999999999997</v>
      </c>
      <c r="P33" s="122">
        <f>'Données VH'!BJ28</f>
        <v>8.5500000000000007</v>
      </c>
      <c r="Q33" s="129">
        <f>'Données VH'!BK28</f>
        <v>0</v>
      </c>
      <c r="R33" s="100">
        <f t="shared" si="1"/>
        <v>95.999999999999986</v>
      </c>
    </row>
    <row r="34" spans="1:18">
      <c r="A34" s="111" t="s">
        <v>67</v>
      </c>
      <c r="B34" s="111">
        <v>27</v>
      </c>
      <c r="C34" s="122">
        <f>'Données VH'!C29</f>
        <v>0</v>
      </c>
      <c r="D34" s="122">
        <f>'Données VH'!D29</f>
        <v>0</v>
      </c>
      <c r="E34" s="122">
        <f>'Données VH'!E29</f>
        <v>0</v>
      </c>
      <c r="F34" s="122">
        <f>'Données VH'!F29</f>
        <v>0</v>
      </c>
      <c r="G34" s="122">
        <f>'Données VH'!G29</f>
        <v>0</v>
      </c>
      <c r="H34" s="122">
        <f>'Données VH'!H29</f>
        <v>0</v>
      </c>
      <c r="I34" s="100">
        <f t="shared" si="2"/>
        <v>0</v>
      </c>
      <c r="K34" s="111" t="str">
        <f t="shared" si="3"/>
        <v>Dimanche</v>
      </c>
      <c r="L34" s="111">
        <v>27</v>
      </c>
      <c r="M34" s="122">
        <f>'Données VH'!BG29</f>
        <v>5.68</v>
      </c>
      <c r="N34" s="122">
        <f>'Données VH'!BH29</f>
        <v>29.05</v>
      </c>
      <c r="O34" s="122">
        <f>'Données VH'!BI29</f>
        <v>3.54</v>
      </c>
      <c r="P34" s="122">
        <f>'Données VH'!BJ29</f>
        <v>7.7</v>
      </c>
      <c r="Q34" s="129">
        <f>'Données VH'!BK29</f>
        <v>0</v>
      </c>
      <c r="R34" s="100">
        <f t="shared" si="1"/>
        <v>45.970000000000006</v>
      </c>
    </row>
    <row r="35" spans="1:18">
      <c r="A35" s="111" t="s">
        <v>73</v>
      </c>
      <c r="B35" s="111">
        <v>28</v>
      </c>
      <c r="C35" s="122">
        <f>'Données VH'!C30</f>
        <v>7.72</v>
      </c>
      <c r="D35" s="122">
        <f>'Données VH'!D30</f>
        <v>1.82</v>
      </c>
      <c r="E35" s="122">
        <f>'Données VH'!E30</f>
        <v>5.45</v>
      </c>
      <c r="F35" s="122">
        <f>'Données VH'!F30</f>
        <v>15.27</v>
      </c>
      <c r="G35" s="122">
        <f>'Données VH'!G30</f>
        <v>0.91</v>
      </c>
      <c r="H35" s="122">
        <f>'Données VH'!H30</f>
        <v>15.9</v>
      </c>
      <c r="I35" s="100">
        <f t="shared" si="2"/>
        <v>47.07</v>
      </c>
      <c r="K35" s="111" t="str">
        <f t="shared" si="3"/>
        <v>Lundi</v>
      </c>
      <c r="L35" s="111">
        <v>28</v>
      </c>
      <c r="M35" s="122">
        <f>'Données VH'!BG30</f>
        <v>17.18</v>
      </c>
      <c r="N35" s="122">
        <f>'Données VH'!BH30</f>
        <v>8.82</v>
      </c>
      <c r="O35" s="122">
        <f>'Données VH'!BI30</f>
        <v>15.64</v>
      </c>
      <c r="P35" s="122">
        <f>'Données VH'!BJ30</f>
        <v>15.54</v>
      </c>
      <c r="Q35" s="129">
        <f>'Données VH'!BK30</f>
        <v>12.59</v>
      </c>
      <c r="R35" s="100">
        <f t="shared" si="1"/>
        <v>69.77</v>
      </c>
    </row>
    <row r="36" spans="1:18">
      <c r="A36" s="111" t="s">
        <v>72</v>
      </c>
      <c r="B36" s="111">
        <v>29</v>
      </c>
      <c r="C36" s="122">
        <f>'Données VH'!C31</f>
        <v>5.45</v>
      </c>
      <c r="D36" s="122">
        <f>'Données VH'!D31</f>
        <v>10.15</v>
      </c>
      <c r="E36" s="122">
        <f>'Données VH'!E31</f>
        <v>11.09</v>
      </c>
      <c r="F36" s="122">
        <f>'Données VH'!F31</f>
        <v>19.09</v>
      </c>
      <c r="G36" s="122">
        <f>'Données VH'!G31</f>
        <v>12.55</v>
      </c>
      <c r="H36" s="122">
        <f>'Données VH'!H31</f>
        <v>0</v>
      </c>
      <c r="I36" s="100">
        <f t="shared" si="2"/>
        <v>58.33</v>
      </c>
      <c r="K36" s="111" t="str">
        <f t="shared" si="3"/>
        <v>Mardi</v>
      </c>
      <c r="L36" s="111">
        <v>29</v>
      </c>
      <c r="M36" s="122">
        <f>'Données VH'!BG31</f>
        <v>68.39</v>
      </c>
      <c r="N36" s="122">
        <f>'Données VH'!BH31</f>
        <v>34.75</v>
      </c>
      <c r="O36" s="122">
        <f>'Données VH'!BI31</f>
        <v>51.02</v>
      </c>
      <c r="P36" s="122">
        <f>'Données VH'!BJ31</f>
        <v>22.04</v>
      </c>
      <c r="Q36" s="129">
        <f>'Données VH'!BK31</f>
        <v>3.03</v>
      </c>
      <c r="R36" s="100">
        <f t="shared" si="1"/>
        <v>179.23</v>
      </c>
    </row>
    <row r="37" spans="1:18">
      <c r="A37" s="111" t="s">
        <v>71</v>
      </c>
      <c r="B37" s="111">
        <v>30</v>
      </c>
      <c r="C37" s="122">
        <f>'Données VH'!C32</f>
        <v>0</v>
      </c>
      <c r="D37" s="122">
        <f>'Données VH'!D32</f>
        <v>10.35</v>
      </c>
      <c r="E37" s="122">
        <f>'Données VH'!E32</f>
        <v>11.68</v>
      </c>
      <c r="F37" s="122">
        <f>'Données VH'!F32</f>
        <v>4.54</v>
      </c>
      <c r="G37" s="122">
        <f>'Données VH'!G32</f>
        <v>23.89</v>
      </c>
      <c r="H37" s="122">
        <f>'Données VH'!H32</f>
        <v>15.86</v>
      </c>
      <c r="I37" s="100">
        <f t="shared" si="2"/>
        <v>66.319999999999993</v>
      </c>
      <c r="K37" s="111" t="str">
        <f t="shared" si="3"/>
        <v>Mercredi</v>
      </c>
      <c r="L37" s="111">
        <v>30</v>
      </c>
      <c r="M37" s="122">
        <f>'Données VH'!BG32</f>
        <v>43.45</v>
      </c>
      <c r="N37" s="122">
        <f>'Données VH'!BH32</f>
        <v>0</v>
      </c>
      <c r="O37" s="122">
        <f>'Données VH'!BI32</f>
        <v>8.82</v>
      </c>
      <c r="P37" s="122">
        <f>'Données VH'!BJ32</f>
        <v>1.82</v>
      </c>
      <c r="Q37" s="129">
        <f>'Données VH'!BK32</f>
        <v>0</v>
      </c>
      <c r="R37" s="100">
        <f t="shared" si="1"/>
        <v>54.09</v>
      </c>
    </row>
    <row r="38" spans="1:18" ht="15" thickBot="1">
      <c r="A38" s="111" t="s">
        <v>70</v>
      </c>
      <c r="B38" s="111">
        <v>31</v>
      </c>
      <c r="C38" s="122">
        <f>'Données VH'!C33</f>
        <v>0</v>
      </c>
      <c r="D38" s="122">
        <f>'Données VH'!D33</f>
        <v>0</v>
      </c>
      <c r="E38" s="122">
        <f>'Données VH'!E33</f>
        <v>10.86</v>
      </c>
      <c r="F38" s="122">
        <f>'Données VH'!F33</f>
        <v>10</v>
      </c>
      <c r="G38" s="122">
        <f>'Données VH'!G33</f>
        <v>11.36</v>
      </c>
      <c r="H38" s="122">
        <f>'Données VH'!H33</f>
        <v>13.63</v>
      </c>
      <c r="I38" s="101">
        <f t="shared" si="2"/>
        <v>45.85</v>
      </c>
      <c r="K38" s="112" t="str">
        <f>A38</f>
        <v>Jeudi</v>
      </c>
      <c r="L38" s="112">
        <v>31</v>
      </c>
      <c r="M38" s="122">
        <f>'Données VH'!BG33</f>
        <v>0</v>
      </c>
      <c r="N38" s="122">
        <f>'Données VH'!BH33</f>
        <v>0</v>
      </c>
      <c r="O38" s="122">
        <f>'Données VH'!BI33</f>
        <v>0</v>
      </c>
      <c r="P38" s="122">
        <f>'Données VH'!BJ33</f>
        <v>0</v>
      </c>
      <c r="Q38" s="129">
        <f>'Données VH'!BK33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1.6009677419354837</v>
      </c>
      <c r="D39" s="108">
        <f t="shared" si="4"/>
        <v>7.5322580645161281</v>
      </c>
      <c r="E39" s="108">
        <f t="shared" si="4"/>
        <v>8.9551612903225788</v>
      </c>
      <c r="F39" s="108">
        <f t="shared" si="4"/>
        <v>8.5709677419354833</v>
      </c>
      <c r="G39" s="108">
        <f t="shared" si="4"/>
        <v>10.341612903225807</v>
      </c>
      <c r="H39" s="109">
        <f t="shared" si="4"/>
        <v>10.474193548387097</v>
      </c>
      <c r="I39" s="102">
        <f t="shared" si="4"/>
        <v>47.475161290322589</v>
      </c>
      <c r="K39" s="576" t="s">
        <v>109</v>
      </c>
      <c r="L39" s="577"/>
      <c r="M39" s="107">
        <f t="shared" ref="M39:R39" si="5">AVERAGE(M8:M38)</f>
        <v>21.962258064516128</v>
      </c>
      <c r="N39" s="108">
        <f t="shared" si="5"/>
        <v>22.79451612903226</v>
      </c>
      <c r="O39" s="108">
        <f t="shared" si="5"/>
        <v>18.579677419354844</v>
      </c>
      <c r="P39" s="108">
        <f t="shared" si="5"/>
        <v>8.9983870967741932</v>
      </c>
      <c r="Q39" s="108">
        <f t="shared" si="5"/>
        <v>3.0825806451612903</v>
      </c>
      <c r="R39" s="102">
        <f t="shared" si="5"/>
        <v>75.417419354838728</v>
      </c>
    </row>
    <row r="40" spans="1:18" ht="15" thickBot="1">
      <c r="A40" s="578" t="s">
        <v>66</v>
      </c>
      <c r="B40" s="579"/>
      <c r="C40" s="103">
        <f t="shared" ref="C40:I40" si="6">SUM(C8:C38)</f>
        <v>49.629999999999995</v>
      </c>
      <c r="D40" s="104">
        <f t="shared" si="6"/>
        <v>233.49999999999997</v>
      </c>
      <c r="E40" s="104">
        <f t="shared" si="6"/>
        <v>277.60999999999996</v>
      </c>
      <c r="F40" s="104">
        <f t="shared" si="6"/>
        <v>265.7</v>
      </c>
      <c r="G40" s="104">
        <f t="shared" si="6"/>
        <v>320.59000000000003</v>
      </c>
      <c r="H40" s="105">
        <f t="shared" si="6"/>
        <v>324.7</v>
      </c>
      <c r="I40" s="106">
        <f t="shared" si="6"/>
        <v>1471.7300000000002</v>
      </c>
      <c r="K40" s="578" t="s">
        <v>66</v>
      </c>
      <c r="L40" s="579"/>
      <c r="M40" s="103">
        <f t="shared" ref="M40:R40" si="7">SUM(M8:M38)</f>
        <v>680.82999999999993</v>
      </c>
      <c r="N40" s="104">
        <f t="shared" si="7"/>
        <v>706.63000000000011</v>
      </c>
      <c r="O40" s="104">
        <f t="shared" si="7"/>
        <v>575.97000000000014</v>
      </c>
      <c r="P40" s="104">
        <f t="shared" si="7"/>
        <v>278.95</v>
      </c>
      <c r="Q40" s="104">
        <f t="shared" si="7"/>
        <v>95.56</v>
      </c>
      <c r="R40" s="106">
        <f t="shared" si="7"/>
        <v>2337.9400000000005</v>
      </c>
    </row>
  </sheetData>
  <sheetProtection algorithmName="SHA-512" hashValue="J92VgywpE13NhC7Jaf4QwKZUleeue0PidCnwbEZkNj4XWIHno+uZb7MkyZOXcsZRHJrRWM7TOVw+Zt6C9u+FaQ==" saltValue="DSe+/c5m7l6arROC2YplGQ==" spinCount="100000" sheet="1" objects="1" scenarios="1"/>
  <mergeCells count="11">
    <mergeCell ref="A1:R2"/>
    <mergeCell ref="A6:B7"/>
    <mergeCell ref="K6:L7"/>
    <mergeCell ref="K39:L39"/>
    <mergeCell ref="K40:L40"/>
    <mergeCell ref="A39:B39"/>
    <mergeCell ref="A40:B40"/>
    <mergeCell ref="L4:R4"/>
    <mergeCell ref="B4:I4"/>
    <mergeCell ref="I6:I7"/>
    <mergeCell ref="R6:R7"/>
  </mergeCells>
  <conditionalFormatting sqref="K8:K38">
    <cfRule type="containsText" dxfId="431" priority="11" stopIfTrue="1" operator="containsText" text="samedi">
      <formula>NOT(ISERROR(SEARCH("samedi",K8)))</formula>
    </cfRule>
  </conditionalFormatting>
  <conditionalFormatting sqref="A8:A38">
    <cfRule type="containsText" dxfId="430" priority="10" stopIfTrue="1" operator="containsText" text="samedi">
      <formula>NOT(ISERROR(SEARCH("samedi",A8)))</formula>
    </cfRule>
  </conditionalFormatting>
  <conditionalFormatting sqref="K8:K38 A8:A38">
    <cfRule type="containsText" dxfId="429" priority="9" stopIfTrue="1" operator="containsText" text="dimanche">
      <formula>NOT(ISERROR(SEARCH("dimanche",A8)))</formula>
    </cfRule>
  </conditionalFormatting>
  <conditionalFormatting sqref="C8:H38 M8:Q38">
    <cfRule type="cellIs" dxfId="428" priority="7" stopIfTrue="1" operator="equal">
      <formula>0</formula>
    </cfRule>
  </conditionalFormatting>
  <conditionalFormatting sqref="M8:P38">
    <cfRule type="cellIs" dxfId="427" priority="3" stopIfTrue="1" operator="equal">
      <formula>0</formula>
    </cfRule>
  </conditionalFormatting>
  <conditionalFormatting sqref="Q8:Q38">
    <cfRule type="cellIs" dxfId="426" priority="2" stopIfTrue="1" operator="equal">
      <formula>0</formula>
    </cfRule>
  </conditionalFormatting>
  <conditionalFormatting sqref="C8:H38">
    <cfRule type="cellIs" dxfId="425" priority="1" operator="equal">
      <formula>0</formula>
    </cfRule>
  </conditionalFormatting>
  <hyperlinks>
    <hyperlink ref="Q3" location="INDICATEURS!A1" display="sommaire"/>
    <hyperlink ref="T11" location="'150 vtes'!A1" display="vente"/>
    <hyperlink ref="T13" location="'150 pmix'!A1" display="produits mix"/>
    <hyperlink ref="T17" location="'150car'!A1" display="CAR"/>
    <hyperlink ref="T19" location="'150 p&amp;l'!A1" display="P&amp;L"/>
    <hyperlink ref="T21" location="'VH par hres'!A1" display="vente horaire"/>
    <hyperlink ref="T23" location="'Analyse CA jours'!A1" display="Analyse CA jour"/>
    <hyperlink ref="T8" location="INDICATEURS!A1" display="sommaire"/>
    <hyperlink ref="T25" location="'150record'!A1" display="record"/>
    <hyperlink ref="T15" location="'150qcr'!A1" display="Marge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workbookViewId="0">
      <selection activeCell="P8" sqref="P8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6" width="8.25" customWidth="1"/>
    <col min="17" max="17" width="6.75" customWidth="1"/>
    <col min="18" max="18" width="8.75" customWidth="1"/>
    <col min="20" max="20" width="15.875" customWidth="1"/>
  </cols>
  <sheetData>
    <row r="1" spans="1:23" ht="15" customHeight="1">
      <c r="A1" s="565" t="s">
        <v>1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4"/>
      <c r="J3" s="4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0.29166666666666669</v>
      </c>
      <c r="D6" s="119">
        <f>C7</f>
        <v>0.30216666666666669</v>
      </c>
      <c r="E6" s="119">
        <f>D7</f>
        <v>0.3126666666666667</v>
      </c>
      <c r="F6" s="119">
        <f>E7</f>
        <v>0.32316666666666671</v>
      </c>
      <c r="G6" s="119">
        <f>F7</f>
        <v>0.33366666666666672</v>
      </c>
      <c r="H6" s="120">
        <f>G7</f>
        <v>0.34416666666666673</v>
      </c>
      <c r="I6" s="581" t="s">
        <v>66</v>
      </c>
      <c r="K6" s="572" t="s">
        <v>74</v>
      </c>
      <c r="L6" s="573"/>
      <c r="M6" s="117">
        <v>0.125</v>
      </c>
      <c r="N6" s="119">
        <f>M7</f>
        <v>0.13550000000000001</v>
      </c>
      <c r="O6" s="119">
        <f>N7</f>
        <v>0.14600000000000002</v>
      </c>
      <c r="P6" s="119">
        <f>O7</f>
        <v>0.15650000000000003</v>
      </c>
      <c r="Q6" s="114" t="s">
        <v>110</v>
      </c>
      <c r="R6" s="581" t="s">
        <v>66</v>
      </c>
    </row>
    <row r="7" spans="1:23" ht="12.95" customHeight="1" thickBot="1">
      <c r="A7" s="574"/>
      <c r="B7" s="575"/>
      <c r="C7" s="118">
        <f t="shared" ref="C7:H7" si="0">C6+0.0105</f>
        <v>0.30216666666666669</v>
      </c>
      <c r="D7" s="118">
        <f t="shared" si="0"/>
        <v>0.3126666666666667</v>
      </c>
      <c r="E7" s="118">
        <f t="shared" si="0"/>
        <v>0.32316666666666671</v>
      </c>
      <c r="F7" s="118">
        <f t="shared" si="0"/>
        <v>0.33366666666666672</v>
      </c>
      <c r="G7" s="118">
        <f t="shared" si="0"/>
        <v>0.34416666666666673</v>
      </c>
      <c r="H7" s="118">
        <f t="shared" si="0"/>
        <v>0.35466666666666674</v>
      </c>
      <c r="I7" s="582"/>
      <c r="K7" s="574"/>
      <c r="L7" s="575"/>
      <c r="M7" s="118">
        <f>M6+0.0105</f>
        <v>0.13550000000000001</v>
      </c>
      <c r="N7" s="118">
        <f>N6+0.0105</f>
        <v>0.14600000000000002</v>
      </c>
      <c r="O7" s="118">
        <f>O6+0.0105</f>
        <v>0.15650000000000003</v>
      </c>
      <c r="P7" s="118">
        <f>P6+0.0105</f>
        <v>0.16700000000000004</v>
      </c>
      <c r="Q7" s="121">
        <f>P7</f>
        <v>0.16700000000000004</v>
      </c>
      <c r="R7" s="582"/>
    </row>
    <row r="8" spans="1:23" ht="15">
      <c r="A8" s="113" t="str">
        <f>'150hres'!A8</f>
        <v>Mardi</v>
      </c>
      <c r="B8" s="110">
        <v>1</v>
      </c>
      <c r="C8" s="122">
        <f>'Données VH'!C35</f>
        <v>6.36</v>
      </c>
      <c r="D8" s="122">
        <f>'Données VH'!D35</f>
        <v>12.05</v>
      </c>
      <c r="E8" s="122">
        <f>'Données VH'!E35</f>
        <v>4.91</v>
      </c>
      <c r="F8" s="122">
        <f>'Données VH'!F35</f>
        <v>10.45</v>
      </c>
      <c r="G8" s="122">
        <f>'Données VH'!G35</f>
        <v>16.899999999999999</v>
      </c>
      <c r="H8" s="122">
        <f>'Données VH'!H35</f>
        <v>15</v>
      </c>
      <c r="I8" s="99">
        <f>SUM(C8:H8)</f>
        <v>65.669999999999987</v>
      </c>
      <c r="K8" s="113" t="str">
        <f>A8</f>
        <v>Mardi</v>
      </c>
      <c r="L8" s="113">
        <v>1</v>
      </c>
      <c r="M8" s="122">
        <f>'Données VH'!CE35</f>
        <v>0</v>
      </c>
      <c r="N8" s="122">
        <f>'Données VH'!CF35</f>
        <v>0</v>
      </c>
      <c r="O8" s="122">
        <f>'Données VH'!CG35</f>
        <v>0</v>
      </c>
      <c r="P8" s="122">
        <f>'Données VH'!CH35</f>
        <v>0</v>
      </c>
      <c r="Q8" s="129">
        <f>'Données VH'!CI35</f>
        <v>0</v>
      </c>
      <c r="R8" s="99">
        <f t="shared" ref="R8:R38" si="1">SUM(M8:Q8)</f>
        <v>0</v>
      </c>
      <c r="T8" s="233" t="s">
        <v>33</v>
      </c>
    </row>
    <row r="9" spans="1:23" ht="15">
      <c r="A9" s="111" t="str">
        <f>'150hres'!A9</f>
        <v>Mercredi</v>
      </c>
      <c r="B9" s="111">
        <v>2</v>
      </c>
      <c r="C9" s="122">
        <f>'Données VH'!C36</f>
        <v>16.190000000000001</v>
      </c>
      <c r="D9" s="122">
        <f>'Données VH'!D36</f>
        <v>14</v>
      </c>
      <c r="E9" s="122">
        <f>'Données VH'!E36</f>
        <v>16.190000000000001</v>
      </c>
      <c r="F9" s="122">
        <f>'Données VH'!F36</f>
        <v>18.88</v>
      </c>
      <c r="G9" s="122">
        <f>'Données VH'!G36</f>
        <v>13.27</v>
      </c>
      <c r="H9" s="122">
        <f>'Données VH'!H36</f>
        <v>24.09</v>
      </c>
      <c r="I9" s="100">
        <f t="shared" ref="I9:I38" si="2">SUM(C9:H9)</f>
        <v>102.62</v>
      </c>
      <c r="K9" s="111" t="str">
        <f>A9</f>
        <v>Mercredi</v>
      </c>
      <c r="L9" s="111">
        <v>2</v>
      </c>
      <c r="M9" s="122">
        <f>'Données VH'!CE36</f>
        <v>8.27</v>
      </c>
      <c r="N9" s="122">
        <f>'Données VH'!CF36</f>
        <v>0</v>
      </c>
      <c r="O9" s="122">
        <f>'Données VH'!CG36</f>
        <v>12.73</v>
      </c>
      <c r="P9" s="122">
        <f>'Données VH'!CH36</f>
        <v>0</v>
      </c>
      <c r="Q9" s="129">
        <f>'Données VH'!CI36</f>
        <v>0</v>
      </c>
      <c r="R9" s="100">
        <f t="shared" si="1"/>
        <v>21</v>
      </c>
      <c r="T9" s="234"/>
    </row>
    <row r="10" spans="1:23" ht="15">
      <c r="A10" s="111" t="str">
        <f>'150hres'!A10</f>
        <v>Jeudi</v>
      </c>
      <c r="B10" s="111">
        <v>3</v>
      </c>
      <c r="C10" s="122">
        <f>'Données VH'!C37</f>
        <v>2.27</v>
      </c>
      <c r="D10" s="122">
        <f>'Données VH'!D37</f>
        <v>10</v>
      </c>
      <c r="E10" s="122">
        <f>'Données VH'!E37</f>
        <v>7.82</v>
      </c>
      <c r="F10" s="122">
        <f>'Données VH'!F37</f>
        <v>18.21</v>
      </c>
      <c r="G10" s="122">
        <f>'Données VH'!G37</f>
        <v>7.27</v>
      </c>
      <c r="H10" s="122">
        <f>'Données VH'!H37</f>
        <v>12.35</v>
      </c>
      <c r="I10" s="100">
        <f t="shared" si="2"/>
        <v>57.919999999999995</v>
      </c>
      <c r="K10" s="111" t="str">
        <f>A10</f>
        <v>Jeudi</v>
      </c>
      <c r="L10" s="111">
        <v>3</v>
      </c>
      <c r="M10" s="122">
        <f>'Données VH'!CE37</f>
        <v>0</v>
      </c>
      <c r="N10" s="122">
        <f>'Données VH'!CF37</f>
        <v>0</v>
      </c>
      <c r="O10" s="122">
        <f>'Données VH'!CG37</f>
        <v>0</v>
      </c>
      <c r="P10" s="122">
        <f>'Données VH'!CH37</f>
        <v>0</v>
      </c>
      <c r="Q10" s="129">
        <f>'Données VH'!CI37</f>
        <v>0</v>
      </c>
      <c r="R10" s="100">
        <f t="shared" si="1"/>
        <v>0</v>
      </c>
      <c r="T10" s="234"/>
    </row>
    <row r="11" spans="1:23" ht="15">
      <c r="A11" s="111" t="str">
        <f>'150hres'!A11</f>
        <v>Vendredi</v>
      </c>
      <c r="B11" s="111">
        <v>4</v>
      </c>
      <c r="C11" s="122">
        <f>'Données VH'!C38</f>
        <v>3.59</v>
      </c>
      <c r="D11" s="122">
        <f>'Données VH'!D38</f>
        <v>6.27</v>
      </c>
      <c r="E11" s="122">
        <f>'Données VH'!E38</f>
        <v>1.36</v>
      </c>
      <c r="F11" s="122">
        <f>'Données VH'!F38</f>
        <v>17.71</v>
      </c>
      <c r="G11" s="122">
        <f>'Données VH'!G38</f>
        <v>13.72</v>
      </c>
      <c r="H11" s="122">
        <f>'Données VH'!H38</f>
        <v>10.08</v>
      </c>
      <c r="I11" s="100">
        <f t="shared" si="2"/>
        <v>52.73</v>
      </c>
      <c r="K11" s="111" t="str">
        <f t="shared" ref="K11:K37" si="3">A11</f>
        <v>Vendredi</v>
      </c>
      <c r="L11" s="111">
        <v>4</v>
      </c>
      <c r="M11" s="122">
        <f>'Données VH'!CE38</f>
        <v>25.09</v>
      </c>
      <c r="N11" s="122">
        <f>'Données VH'!CF38</f>
        <v>23.54</v>
      </c>
      <c r="O11" s="122">
        <f>'Données VH'!CG38</f>
        <v>0</v>
      </c>
      <c r="P11" s="122">
        <f>'Données VH'!CH38</f>
        <v>0</v>
      </c>
      <c r="Q11" s="129">
        <f>'Données VH'!CI38</f>
        <v>0</v>
      </c>
      <c r="R11" s="100">
        <f t="shared" si="1"/>
        <v>48.629999999999995</v>
      </c>
      <c r="T11" s="234"/>
      <c r="V11" s="115"/>
    </row>
    <row r="12" spans="1:23" ht="15">
      <c r="A12" s="111" t="str">
        <f>'150hres'!A12</f>
        <v>Samedi</v>
      </c>
      <c r="B12" s="111">
        <v>5</v>
      </c>
      <c r="C12" s="122">
        <f>'Données VH'!C39</f>
        <v>0</v>
      </c>
      <c r="D12" s="122">
        <f>'Données VH'!D39</f>
        <v>9.09</v>
      </c>
      <c r="E12" s="122">
        <f>'Données VH'!E39</f>
        <v>4.09</v>
      </c>
      <c r="F12" s="122">
        <f>'Données VH'!F39</f>
        <v>20.9</v>
      </c>
      <c r="G12" s="122">
        <f>'Données VH'!G39</f>
        <v>6.27</v>
      </c>
      <c r="H12" s="122">
        <f>'Données VH'!H39</f>
        <v>0.91</v>
      </c>
      <c r="I12" s="100">
        <f t="shared" si="2"/>
        <v>41.259999999999991</v>
      </c>
      <c r="K12" s="111" t="str">
        <f t="shared" si="3"/>
        <v>Samedi</v>
      </c>
      <c r="L12" s="111">
        <v>5</v>
      </c>
      <c r="M12" s="122">
        <f>'Données VH'!CE39</f>
        <v>0</v>
      </c>
      <c r="N12" s="122">
        <f>'Données VH'!CF39</f>
        <v>0</v>
      </c>
      <c r="O12" s="122">
        <f>'Données VH'!CG39</f>
        <v>25</v>
      </c>
      <c r="P12" s="122">
        <f>'Données VH'!CH39</f>
        <v>0</v>
      </c>
      <c r="Q12" s="129">
        <f>'Données VH'!CI39</f>
        <v>0</v>
      </c>
      <c r="R12" s="100">
        <f t="shared" si="1"/>
        <v>25</v>
      </c>
      <c r="T12" s="235" t="s">
        <v>247</v>
      </c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VH'!C40</f>
        <v>0</v>
      </c>
      <c r="D13" s="122">
        <f>'Données VH'!D40</f>
        <v>0</v>
      </c>
      <c r="E13" s="122">
        <f>'Données VH'!E40</f>
        <v>25.64</v>
      </c>
      <c r="F13" s="122">
        <f>'Données VH'!F40</f>
        <v>8.4499999999999993</v>
      </c>
      <c r="G13" s="122">
        <f>'Données VH'!G40</f>
        <v>4.54</v>
      </c>
      <c r="H13" s="122">
        <f>'Données VH'!H40</f>
        <v>9.18</v>
      </c>
      <c r="I13" s="100">
        <f t="shared" si="2"/>
        <v>47.81</v>
      </c>
      <c r="K13" s="111" t="str">
        <f t="shared" si="3"/>
        <v>Dimanche</v>
      </c>
      <c r="L13" s="111">
        <v>6</v>
      </c>
      <c r="M13" s="122">
        <f>'Données VH'!CE40</f>
        <v>6.27</v>
      </c>
      <c r="N13" s="122">
        <f>'Données VH'!CF40</f>
        <v>16.54</v>
      </c>
      <c r="O13" s="122">
        <f>'Données VH'!CG40</f>
        <v>0</v>
      </c>
      <c r="P13" s="122">
        <f>'Données VH'!CH40</f>
        <v>14.72</v>
      </c>
      <c r="Q13" s="129">
        <f>'Données VH'!CI40</f>
        <v>0</v>
      </c>
      <c r="R13" s="100">
        <f t="shared" si="1"/>
        <v>37.53</v>
      </c>
      <c r="T13" s="236"/>
      <c r="V13" s="115"/>
    </row>
    <row r="14" spans="1:23" ht="15">
      <c r="A14" s="111" t="str">
        <f>'150hres'!A14</f>
        <v>Lundi</v>
      </c>
      <c r="B14" s="111">
        <v>7</v>
      </c>
      <c r="C14" s="122">
        <f>'Données VH'!C41</f>
        <v>0</v>
      </c>
      <c r="D14" s="122">
        <f>'Données VH'!D41</f>
        <v>0</v>
      </c>
      <c r="E14" s="122">
        <f>'Données VH'!E41</f>
        <v>0</v>
      </c>
      <c r="F14" s="122">
        <f>'Données VH'!F41</f>
        <v>0</v>
      </c>
      <c r="G14" s="122">
        <f>'Données VH'!G41</f>
        <v>0</v>
      </c>
      <c r="H14" s="122">
        <f>'Données VH'!H41</f>
        <v>4.6500000000000004</v>
      </c>
      <c r="I14" s="100">
        <f t="shared" si="2"/>
        <v>4.6500000000000004</v>
      </c>
      <c r="K14" s="111" t="str">
        <f t="shared" si="3"/>
        <v>Lundi</v>
      </c>
      <c r="L14" s="111">
        <v>7</v>
      </c>
      <c r="M14" s="122">
        <f>'Données VH'!CE41</f>
        <v>0</v>
      </c>
      <c r="N14" s="122">
        <f>'Données VH'!CF41</f>
        <v>0</v>
      </c>
      <c r="O14" s="122">
        <f>'Données VH'!CG41</f>
        <v>0</v>
      </c>
      <c r="P14" s="122">
        <f>'Données VH'!CH41</f>
        <v>0</v>
      </c>
      <c r="Q14" s="129">
        <f>'Données VH'!CI41</f>
        <v>0</v>
      </c>
      <c r="R14" s="100">
        <f t="shared" si="1"/>
        <v>0</v>
      </c>
      <c r="T14" s="235" t="s">
        <v>248</v>
      </c>
      <c r="V14" s="115"/>
    </row>
    <row r="15" spans="1:23" ht="15">
      <c r="A15" s="111" t="str">
        <f>'150hres'!A15</f>
        <v>Mardi</v>
      </c>
      <c r="B15" s="111">
        <v>8</v>
      </c>
      <c r="C15" s="122">
        <f>'Données VH'!C42</f>
        <v>8.59</v>
      </c>
      <c r="D15" s="122">
        <f>'Données VH'!D42</f>
        <v>0.91</v>
      </c>
      <c r="E15" s="122">
        <f>'Données VH'!E42</f>
        <v>18.21</v>
      </c>
      <c r="F15" s="122">
        <f>'Données VH'!F42</f>
        <v>13.18</v>
      </c>
      <c r="G15" s="122">
        <f>'Données VH'!G42</f>
        <v>17.62</v>
      </c>
      <c r="H15" s="122">
        <f>'Données VH'!H42</f>
        <v>18</v>
      </c>
      <c r="I15" s="100">
        <f t="shared" si="2"/>
        <v>76.510000000000005</v>
      </c>
      <c r="K15" s="111" t="str">
        <f t="shared" si="3"/>
        <v>Mardi</v>
      </c>
      <c r="L15" s="111">
        <v>8</v>
      </c>
      <c r="M15" s="122">
        <f>'Données VH'!CE42</f>
        <v>6.32</v>
      </c>
      <c r="N15" s="122">
        <f>'Données VH'!CF42</f>
        <v>0</v>
      </c>
      <c r="O15" s="122">
        <f>'Données VH'!CG42</f>
        <v>0</v>
      </c>
      <c r="P15" s="122">
        <f>'Données VH'!CH42</f>
        <v>0</v>
      </c>
      <c r="Q15" s="129">
        <f>'Données VH'!CI42</f>
        <v>0</v>
      </c>
      <c r="R15" s="100">
        <f t="shared" si="1"/>
        <v>6.32</v>
      </c>
      <c r="T15" s="236"/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VH'!C43</f>
        <v>6.36</v>
      </c>
      <c r="D16" s="122">
        <f>'Données VH'!D43</f>
        <v>0</v>
      </c>
      <c r="E16" s="122">
        <f>'Données VH'!E43</f>
        <v>13.54</v>
      </c>
      <c r="F16" s="122">
        <f>'Données VH'!F43</f>
        <v>16.809999999999999</v>
      </c>
      <c r="G16" s="122">
        <f>'Données VH'!G43</f>
        <v>21.81</v>
      </c>
      <c r="H16" s="122">
        <f>'Données VH'!H43</f>
        <v>35.340000000000003</v>
      </c>
      <c r="I16" s="100">
        <f t="shared" si="2"/>
        <v>93.86</v>
      </c>
      <c r="K16" s="111" t="str">
        <f t="shared" si="3"/>
        <v>Mercredi</v>
      </c>
      <c r="L16" s="111">
        <v>9</v>
      </c>
      <c r="M16" s="122">
        <f>'Données VH'!CE43</f>
        <v>0</v>
      </c>
      <c r="N16" s="122">
        <f>'Données VH'!CF43</f>
        <v>0</v>
      </c>
      <c r="O16" s="122">
        <f>'Données VH'!CG43</f>
        <v>0</v>
      </c>
      <c r="P16" s="122">
        <f>'Données VH'!CH43</f>
        <v>0</v>
      </c>
      <c r="Q16" s="129">
        <f>'Données VH'!CI43</f>
        <v>0</v>
      </c>
      <c r="R16" s="100">
        <f t="shared" si="1"/>
        <v>0</v>
      </c>
      <c r="T16" s="235" t="s">
        <v>249</v>
      </c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VH'!C44</f>
        <v>4.09</v>
      </c>
      <c r="D17" s="122">
        <f>'Données VH'!D44</f>
        <v>13.12</v>
      </c>
      <c r="E17" s="122">
        <f>'Données VH'!E44</f>
        <v>13.17</v>
      </c>
      <c r="F17" s="122">
        <f>'Données VH'!F44</f>
        <v>18.72</v>
      </c>
      <c r="G17" s="122">
        <f>'Données VH'!G44</f>
        <v>25.89</v>
      </c>
      <c r="H17" s="122">
        <f>'Données VH'!H44</f>
        <v>40.119999999999997</v>
      </c>
      <c r="I17" s="100">
        <f t="shared" si="2"/>
        <v>115.11000000000001</v>
      </c>
      <c r="K17" s="111" t="str">
        <f t="shared" si="3"/>
        <v>Jeudi</v>
      </c>
      <c r="L17" s="111">
        <v>10</v>
      </c>
      <c r="M17" s="122">
        <f>'Données VH'!CE44</f>
        <v>20.73</v>
      </c>
      <c r="N17" s="122">
        <f>'Données VH'!CF44</f>
        <v>23.09</v>
      </c>
      <c r="O17" s="122">
        <f>'Données VH'!CG44</f>
        <v>44.54</v>
      </c>
      <c r="P17" s="122">
        <f>'Données VH'!CH44</f>
        <v>0</v>
      </c>
      <c r="Q17" s="129">
        <f>'Données VH'!CI44</f>
        <v>0</v>
      </c>
      <c r="R17" s="100">
        <f t="shared" si="1"/>
        <v>88.36</v>
      </c>
      <c r="T17" s="236"/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VH'!C45</f>
        <v>3.69</v>
      </c>
      <c r="D18" s="122">
        <f>'Données VH'!D45</f>
        <v>17.32</v>
      </c>
      <c r="E18" s="122">
        <f>'Données VH'!E45</f>
        <v>12.99</v>
      </c>
      <c r="F18" s="122">
        <f>'Données VH'!F45</f>
        <v>21.43</v>
      </c>
      <c r="G18" s="122">
        <f>'Données VH'!G45</f>
        <v>30.23</v>
      </c>
      <c r="H18" s="122">
        <f>'Données VH'!H45</f>
        <v>25.61</v>
      </c>
      <c r="I18" s="100">
        <f t="shared" si="2"/>
        <v>111.27</v>
      </c>
      <c r="K18" s="111" t="str">
        <f t="shared" si="3"/>
        <v>Vendredi</v>
      </c>
      <c r="L18" s="111">
        <v>11</v>
      </c>
      <c r="M18" s="122">
        <f>'Données VH'!CE45</f>
        <v>30.18</v>
      </c>
      <c r="N18" s="122">
        <f>'Données VH'!CF45</f>
        <v>41.32</v>
      </c>
      <c r="O18" s="122">
        <f>'Données VH'!CG45</f>
        <v>45.82</v>
      </c>
      <c r="P18" s="122">
        <f>'Données VH'!CH45</f>
        <v>0</v>
      </c>
      <c r="Q18" s="129">
        <f>'Données VH'!CI45</f>
        <v>0</v>
      </c>
      <c r="R18" s="100">
        <f t="shared" si="1"/>
        <v>117.32</v>
      </c>
      <c r="T18" s="235" t="s">
        <v>250</v>
      </c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VH'!C46</f>
        <v>0</v>
      </c>
      <c r="D19" s="122">
        <f>'Données VH'!D46</f>
        <v>20.84</v>
      </c>
      <c r="E19" s="122">
        <f>'Données VH'!E46</f>
        <v>6.36</v>
      </c>
      <c r="F19" s="122">
        <f>'Données VH'!F46</f>
        <v>0.91</v>
      </c>
      <c r="G19" s="122">
        <f>'Données VH'!G46</f>
        <v>18.45</v>
      </c>
      <c r="H19" s="122">
        <f>'Données VH'!H46</f>
        <v>22.71</v>
      </c>
      <c r="I19" s="100">
        <f t="shared" si="2"/>
        <v>69.27000000000001</v>
      </c>
      <c r="K19" s="111" t="str">
        <f t="shared" si="3"/>
        <v>Samedi</v>
      </c>
      <c r="L19" s="111">
        <v>12</v>
      </c>
      <c r="M19" s="122">
        <f>'Données VH'!CE46</f>
        <v>59.92</v>
      </c>
      <c r="N19" s="122">
        <f>'Données VH'!CF46</f>
        <v>15.95</v>
      </c>
      <c r="O19" s="122">
        <f>'Données VH'!CG46</f>
        <v>0</v>
      </c>
      <c r="P19" s="122">
        <f>'Données VH'!CH46</f>
        <v>18.36</v>
      </c>
      <c r="Q19" s="129">
        <f>'Données VH'!CI46</f>
        <v>0</v>
      </c>
      <c r="R19" s="100">
        <f t="shared" si="1"/>
        <v>94.23</v>
      </c>
      <c r="T19" s="236"/>
      <c r="V19" s="115"/>
    </row>
    <row r="20" spans="1:22" ht="15">
      <c r="A20" s="111" t="str">
        <f>'150hres'!A20</f>
        <v>Dimanche</v>
      </c>
      <c r="B20" s="111">
        <v>13</v>
      </c>
      <c r="C20" s="122">
        <f>'Données VH'!C47</f>
        <v>4.54</v>
      </c>
      <c r="D20" s="122">
        <f>'Données VH'!D47</f>
        <v>11.96</v>
      </c>
      <c r="E20" s="122">
        <f>'Données VH'!E47</f>
        <v>0</v>
      </c>
      <c r="F20" s="122">
        <f>'Données VH'!F47</f>
        <v>0</v>
      </c>
      <c r="G20" s="122">
        <f>'Données VH'!G47</f>
        <v>0</v>
      </c>
      <c r="H20" s="122">
        <f>'Données VH'!H47</f>
        <v>20.09</v>
      </c>
      <c r="I20" s="100">
        <f t="shared" si="2"/>
        <v>36.590000000000003</v>
      </c>
      <c r="K20" s="111" t="str">
        <f t="shared" si="3"/>
        <v>Dimanche</v>
      </c>
      <c r="L20" s="111">
        <v>13</v>
      </c>
      <c r="M20" s="122">
        <f>'Données VH'!CE47</f>
        <v>0</v>
      </c>
      <c r="N20" s="122">
        <f>'Données VH'!CF47</f>
        <v>0</v>
      </c>
      <c r="O20" s="122">
        <f>'Données VH'!CG47</f>
        <v>0</v>
      </c>
      <c r="P20" s="122">
        <f>'Données VH'!CH47</f>
        <v>0</v>
      </c>
      <c r="Q20" s="129">
        <f>'Données VH'!CI47</f>
        <v>0</v>
      </c>
      <c r="R20" s="100">
        <f t="shared" si="1"/>
        <v>0</v>
      </c>
      <c r="T20" s="235" t="s">
        <v>255</v>
      </c>
    </row>
    <row r="21" spans="1:22" ht="15">
      <c r="A21" s="111" t="str">
        <f>'150hres'!A21</f>
        <v>Lundi</v>
      </c>
      <c r="B21" s="111">
        <v>14</v>
      </c>
      <c r="C21" s="122">
        <f>'Données VH'!C48</f>
        <v>0</v>
      </c>
      <c r="D21" s="122">
        <f>'Données VH'!D48</f>
        <v>7.6</v>
      </c>
      <c r="E21" s="122">
        <f>'Données VH'!E48</f>
        <v>18.670000000000002</v>
      </c>
      <c r="F21" s="122">
        <f>'Données VH'!F48</f>
        <v>13.09</v>
      </c>
      <c r="G21" s="122">
        <f>'Données VH'!G48</f>
        <v>10.45</v>
      </c>
      <c r="H21" s="122">
        <f>'Données VH'!H48</f>
        <v>15.45</v>
      </c>
      <c r="I21" s="100">
        <f t="shared" si="2"/>
        <v>65.260000000000005</v>
      </c>
      <c r="K21" s="111" t="str">
        <f t="shared" si="3"/>
        <v>Lundi</v>
      </c>
      <c r="L21" s="111">
        <v>14</v>
      </c>
      <c r="M21" s="122">
        <f>'Données VH'!CE48</f>
        <v>0</v>
      </c>
      <c r="N21" s="122">
        <f>'Données VH'!CF48</f>
        <v>7.09</v>
      </c>
      <c r="O21" s="122">
        <f>'Données VH'!CG48</f>
        <v>0</v>
      </c>
      <c r="P21" s="122">
        <f>'Données VH'!CH48</f>
        <v>0</v>
      </c>
      <c r="Q21" s="129">
        <f>'Données VH'!CI48</f>
        <v>0</v>
      </c>
      <c r="R21" s="100">
        <f t="shared" si="1"/>
        <v>7.09</v>
      </c>
      <c r="T21" s="236"/>
    </row>
    <row r="22" spans="1:22" ht="15">
      <c r="A22" s="111" t="str">
        <f>'150hres'!A22</f>
        <v>Mardi</v>
      </c>
      <c r="B22" s="111">
        <v>15</v>
      </c>
      <c r="C22" s="122">
        <f>'Données VH'!C49</f>
        <v>20.81</v>
      </c>
      <c r="D22" s="122">
        <f>'Données VH'!D49</f>
        <v>4.95</v>
      </c>
      <c r="E22" s="122">
        <f>'Données VH'!E49</f>
        <v>21.23</v>
      </c>
      <c r="F22" s="122">
        <f>'Données VH'!F49</f>
        <v>24.09</v>
      </c>
      <c r="G22" s="122">
        <f>'Données VH'!G49</f>
        <v>25.3</v>
      </c>
      <c r="H22" s="122">
        <f>'Données VH'!H49</f>
        <v>5.46</v>
      </c>
      <c r="I22" s="100">
        <f t="shared" si="2"/>
        <v>101.83999999999999</v>
      </c>
      <c r="K22" s="111" t="str">
        <f t="shared" si="3"/>
        <v>Mardi</v>
      </c>
      <c r="L22" s="111">
        <v>15</v>
      </c>
      <c r="M22" s="122">
        <f>'Données VH'!CE49</f>
        <v>56.82</v>
      </c>
      <c r="N22" s="122">
        <f>'Données VH'!CF49</f>
        <v>0</v>
      </c>
      <c r="O22" s="122">
        <f>'Données VH'!CG49</f>
        <v>0</v>
      </c>
      <c r="P22" s="122">
        <f>'Données VH'!CH49</f>
        <v>0</v>
      </c>
      <c r="Q22" s="129">
        <f>'Données VH'!CI49</f>
        <v>0</v>
      </c>
      <c r="R22" s="100">
        <f t="shared" si="1"/>
        <v>56.82</v>
      </c>
      <c r="T22" s="235" t="s">
        <v>252</v>
      </c>
    </row>
    <row r="23" spans="1:22" ht="15">
      <c r="A23" s="111" t="str">
        <f>'150hres'!A23</f>
        <v>Mercredi</v>
      </c>
      <c r="B23" s="111">
        <v>16</v>
      </c>
      <c r="C23" s="122">
        <f>'Données VH'!C50</f>
        <v>12.36</v>
      </c>
      <c r="D23" s="122">
        <f>'Données VH'!D50</f>
        <v>17.27</v>
      </c>
      <c r="E23" s="122">
        <f>'Données VH'!E50</f>
        <v>18.12</v>
      </c>
      <c r="F23" s="122">
        <f>'Données VH'!F50</f>
        <v>6.23</v>
      </c>
      <c r="G23" s="122">
        <f>'Données VH'!G50</f>
        <v>15.35</v>
      </c>
      <c r="H23" s="122">
        <f>'Données VH'!H50</f>
        <v>8.14</v>
      </c>
      <c r="I23" s="100">
        <f t="shared" si="2"/>
        <v>77.47</v>
      </c>
      <c r="K23" s="111" t="str">
        <f t="shared" si="3"/>
        <v>Mercredi</v>
      </c>
      <c r="L23" s="111">
        <v>16</v>
      </c>
      <c r="M23" s="122">
        <f>'Données VH'!CE50</f>
        <v>0</v>
      </c>
      <c r="N23" s="122">
        <f>'Données VH'!CF50</f>
        <v>32.270000000000003</v>
      </c>
      <c r="O23" s="122">
        <f>'Données VH'!CG50</f>
        <v>0</v>
      </c>
      <c r="P23" s="122">
        <f>'Données VH'!CH50</f>
        <v>0</v>
      </c>
      <c r="Q23" s="129">
        <f>'Données VH'!CI50</f>
        <v>0</v>
      </c>
      <c r="R23" s="100">
        <f t="shared" si="1"/>
        <v>32.270000000000003</v>
      </c>
      <c r="T23" s="236"/>
    </row>
    <row r="24" spans="1:22" ht="15">
      <c r="A24" s="111" t="str">
        <f>'150hres'!A24</f>
        <v>Jeudi</v>
      </c>
      <c r="B24" s="111">
        <v>17</v>
      </c>
      <c r="C24" s="122">
        <f>'Données VH'!C51</f>
        <v>0</v>
      </c>
      <c r="D24" s="122">
        <f>'Données VH'!D51</f>
        <v>5.32</v>
      </c>
      <c r="E24" s="122">
        <f>'Données VH'!E51</f>
        <v>14.59</v>
      </c>
      <c r="F24" s="122">
        <f>'Données VH'!F51</f>
        <v>13.75</v>
      </c>
      <c r="G24" s="122">
        <f>'Données VH'!G51</f>
        <v>9.9</v>
      </c>
      <c r="H24" s="122">
        <f>'Données VH'!H51</f>
        <v>1.82</v>
      </c>
      <c r="I24" s="100">
        <f t="shared" si="2"/>
        <v>45.379999999999995</v>
      </c>
      <c r="K24" s="111" t="str">
        <f t="shared" si="3"/>
        <v>Jeudi</v>
      </c>
      <c r="L24" s="111">
        <v>17</v>
      </c>
      <c r="M24" s="122">
        <f>'Données VH'!CE51</f>
        <v>42.98</v>
      </c>
      <c r="N24" s="122">
        <f>'Données VH'!CF51</f>
        <v>27.64</v>
      </c>
      <c r="O24" s="122">
        <f>'Données VH'!CG51</f>
        <v>12.04</v>
      </c>
      <c r="P24" s="122">
        <f>'Données VH'!CH51</f>
        <v>0</v>
      </c>
      <c r="Q24" s="129">
        <f>'Données VH'!CI51</f>
        <v>0</v>
      </c>
      <c r="R24" s="100">
        <f t="shared" si="1"/>
        <v>82.66</v>
      </c>
      <c r="T24" s="235" t="s">
        <v>253</v>
      </c>
    </row>
    <row r="25" spans="1:22" ht="15">
      <c r="A25" s="111" t="str">
        <f>'150hres'!A25</f>
        <v>Vendredi</v>
      </c>
      <c r="B25" s="111">
        <v>18</v>
      </c>
      <c r="C25" s="122">
        <f>'Données VH'!C52</f>
        <v>21.23</v>
      </c>
      <c r="D25" s="122">
        <f>'Données VH'!D52</f>
        <v>4.54</v>
      </c>
      <c r="E25" s="122">
        <f>'Données VH'!E52</f>
        <v>14.95</v>
      </c>
      <c r="F25" s="122">
        <f>'Données VH'!F52</f>
        <v>11.72</v>
      </c>
      <c r="G25" s="122">
        <f>'Données VH'!G52</f>
        <v>24.57</v>
      </c>
      <c r="H25" s="122">
        <f>'Données VH'!H52</f>
        <v>12.37</v>
      </c>
      <c r="I25" s="100">
        <f t="shared" si="2"/>
        <v>89.38</v>
      </c>
      <c r="K25" s="111" t="str">
        <f t="shared" si="3"/>
        <v>Vendredi</v>
      </c>
      <c r="L25" s="111">
        <v>18</v>
      </c>
      <c r="M25" s="122">
        <f>'Données VH'!CE52</f>
        <v>0</v>
      </c>
      <c r="N25" s="122">
        <f>'Données VH'!CF52</f>
        <v>26.09</v>
      </c>
      <c r="O25" s="122">
        <f>'Données VH'!CG52</f>
        <v>8.91</v>
      </c>
      <c r="P25" s="122">
        <f>'Données VH'!CH52</f>
        <v>19</v>
      </c>
      <c r="Q25" s="129">
        <f>'Données VH'!CI52</f>
        <v>0</v>
      </c>
      <c r="R25" s="100">
        <f t="shared" si="1"/>
        <v>54</v>
      </c>
      <c r="T25" s="236"/>
    </row>
    <row r="26" spans="1:22" ht="15">
      <c r="A26" s="111" t="str">
        <f>'150hres'!A26</f>
        <v>Samedi</v>
      </c>
      <c r="B26" s="111">
        <v>19</v>
      </c>
      <c r="C26" s="122">
        <f>'Données VH'!C53</f>
        <v>4.54</v>
      </c>
      <c r="D26" s="122">
        <f>'Données VH'!D53</f>
        <v>8.64</v>
      </c>
      <c r="E26" s="122">
        <f>'Données VH'!E53</f>
        <v>10</v>
      </c>
      <c r="F26" s="122">
        <f>'Données VH'!F53</f>
        <v>0</v>
      </c>
      <c r="G26" s="122">
        <f>'Données VH'!G53</f>
        <v>4.45</v>
      </c>
      <c r="H26" s="122">
        <f>'Données VH'!H53</f>
        <v>0.91</v>
      </c>
      <c r="I26" s="100">
        <f t="shared" si="2"/>
        <v>28.54</v>
      </c>
      <c r="K26" s="111" t="str">
        <f t="shared" si="3"/>
        <v>Samedi</v>
      </c>
      <c r="L26" s="111">
        <v>19</v>
      </c>
      <c r="M26" s="122">
        <f>'Données VH'!CE53</f>
        <v>25.73</v>
      </c>
      <c r="N26" s="122">
        <f>'Données VH'!CF53</f>
        <v>15.54</v>
      </c>
      <c r="O26" s="122">
        <f>'Données VH'!CG53</f>
        <v>30.41</v>
      </c>
      <c r="P26" s="122">
        <f>'Données VH'!CH53</f>
        <v>15.23</v>
      </c>
      <c r="Q26" s="129">
        <f>'Données VH'!CI53</f>
        <v>0</v>
      </c>
      <c r="R26" s="100">
        <f t="shared" si="1"/>
        <v>86.91</v>
      </c>
      <c r="T26" s="235" t="s">
        <v>254</v>
      </c>
    </row>
    <row r="27" spans="1:22">
      <c r="A27" s="111" t="str">
        <f>'150hres'!A27</f>
        <v>Dimanche</v>
      </c>
      <c r="B27" s="111">
        <v>20</v>
      </c>
      <c r="C27" s="122">
        <f>'Données VH'!C54</f>
        <v>0</v>
      </c>
      <c r="D27" s="122">
        <f>'Données VH'!D54</f>
        <v>0</v>
      </c>
      <c r="E27" s="122">
        <f>'Données VH'!E54</f>
        <v>17.18</v>
      </c>
      <c r="F27" s="122">
        <f>'Données VH'!F54</f>
        <v>0</v>
      </c>
      <c r="G27" s="122">
        <f>'Données VH'!G54</f>
        <v>0</v>
      </c>
      <c r="H27" s="122">
        <f>'Données VH'!H54</f>
        <v>0</v>
      </c>
      <c r="I27" s="100">
        <f t="shared" si="2"/>
        <v>17.18</v>
      </c>
      <c r="K27" s="111" t="str">
        <f t="shared" si="3"/>
        <v>Dimanche</v>
      </c>
      <c r="L27" s="111">
        <v>20</v>
      </c>
      <c r="M27" s="122">
        <f>'Données VH'!CE54</f>
        <v>19.82</v>
      </c>
      <c r="N27" s="122">
        <f>'Données VH'!CF54</f>
        <v>22.68</v>
      </c>
      <c r="O27" s="122">
        <f>'Données VH'!CG54</f>
        <v>0</v>
      </c>
      <c r="P27" s="122">
        <f>'Données VH'!CH54</f>
        <v>0</v>
      </c>
      <c r="Q27" s="129">
        <f>'Données VH'!CI54</f>
        <v>0</v>
      </c>
      <c r="R27" s="100">
        <f t="shared" si="1"/>
        <v>42.5</v>
      </c>
    </row>
    <row r="28" spans="1:22">
      <c r="A28" s="111" t="str">
        <f>'150hres'!A28</f>
        <v>Lundi</v>
      </c>
      <c r="B28" s="111">
        <v>21</v>
      </c>
      <c r="C28" s="122">
        <f>'Données VH'!C55</f>
        <v>0</v>
      </c>
      <c r="D28" s="122">
        <f>'Données VH'!D55</f>
        <v>4</v>
      </c>
      <c r="E28" s="122">
        <f>'Données VH'!E55</f>
        <v>10.35</v>
      </c>
      <c r="F28" s="122">
        <f>'Données VH'!F55</f>
        <v>14.59</v>
      </c>
      <c r="G28" s="122">
        <f>'Données VH'!G55</f>
        <v>2.31</v>
      </c>
      <c r="H28" s="122">
        <f>'Données VH'!H55</f>
        <v>8.64</v>
      </c>
      <c r="I28" s="100">
        <f t="shared" si="2"/>
        <v>39.89</v>
      </c>
      <c r="K28" s="111" t="str">
        <f t="shared" si="3"/>
        <v>Lundi</v>
      </c>
      <c r="L28" s="111">
        <v>21</v>
      </c>
      <c r="M28" s="122">
        <f>'Données VH'!CE55</f>
        <v>0</v>
      </c>
      <c r="N28" s="122">
        <f>'Données VH'!CF55</f>
        <v>0</v>
      </c>
      <c r="O28" s="122">
        <f>'Données VH'!CG55</f>
        <v>0</v>
      </c>
      <c r="P28" s="122">
        <f>'Données VH'!CH55</f>
        <v>0</v>
      </c>
      <c r="Q28" s="129">
        <f>'Données VH'!CI55</f>
        <v>0</v>
      </c>
      <c r="R28" s="100">
        <f t="shared" si="1"/>
        <v>0</v>
      </c>
    </row>
    <row r="29" spans="1:22">
      <c r="A29" s="111" t="str">
        <f>'150hres'!A29</f>
        <v>Mardi</v>
      </c>
      <c r="B29" s="111">
        <v>22</v>
      </c>
      <c r="C29" s="122">
        <f>'Données VH'!C56</f>
        <v>0</v>
      </c>
      <c r="D29" s="122">
        <f>'Données VH'!D56</f>
        <v>0</v>
      </c>
      <c r="E29" s="122">
        <f>'Données VH'!E56</f>
        <v>0</v>
      </c>
      <c r="F29" s="122">
        <f>'Données VH'!F56</f>
        <v>7.36</v>
      </c>
      <c r="G29" s="122">
        <f>'Données VH'!G56</f>
        <v>9.5500000000000007</v>
      </c>
      <c r="H29" s="122">
        <f>'Données VH'!H56</f>
        <v>17.38</v>
      </c>
      <c r="I29" s="100">
        <f t="shared" si="2"/>
        <v>34.29</v>
      </c>
      <c r="K29" s="111" t="str">
        <f t="shared" si="3"/>
        <v>Mardi</v>
      </c>
      <c r="L29" s="111">
        <v>22</v>
      </c>
      <c r="M29" s="122">
        <f>'Données VH'!CE56</f>
        <v>0</v>
      </c>
      <c r="N29" s="122">
        <f>'Données VH'!CF56</f>
        <v>0</v>
      </c>
      <c r="O29" s="122">
        <f>'Données VH'!CG56</f>
        <v>0</v>
      </c>
      <c r="P29" s="122">
        <f>'Données VH'!CH56</f>
        <v>0</v>
      </c>
      <c r="Q29" s="129">
        <f>'Données VH'!CI56</f>
        <v>0</v>
      </c>
      <c r="R29" s="100">
        <f t="shared" si="1"/>
        <v>0</v>
      </c>
    </row>
    <row r="30" spans="1:22">
      <c r="A30" s="111" t="str">
        <f>'150hres'!A30</f>
        <v>Mercredi</v>
      </c>
      <c r="B30" s="111">
        <v>23</v>
      </c>
      <c r="C30" s="122">
        <f>'Données VH'!C57</f>
        <v>0</v>
      </c>
      <c r="D30" s="122">
        <f>'Données VH'!D57</f>
        <v>14.08</v>
      </c>
      <c r="E30" s="122">
        <f>'Données VH'!E57</f>
        <v>9.08</v>
      </c>
      <c r="F30" s="122">
        <f>'Données VH'!F57</f>
        <v>5.26</v>
      </c>
      <c r="G30" s="122">
        <f>'Données VH'!G57</f>
        <v>16.46</v>
      </c>
      <c r="H30" s="122">
        <f>'Données VH'!H57</f>
        <v>20.76</v>
      </c>
      <c r="I30" s="100">
        <f t="shared" si="2"/>
        <v>65.64</v>
      </c>
      <c r="K30" s="111" t="str">
        <f t="shared" si="3"/>
        <v>Mercredi</v>
      </c>
      <c r="L30" s="111">
        <v>23</v>
      </c>
      <c r="M30" s="122">
        <f>'Données VH'!CE57</f>
        <v>8.91</v>
      </c>
      <c r="N30" s="122">
        <f>'Données VH'!CF57</f>
        <v>0</v>
      </c>
      <c r="O30" s="122">
        <f>'Données VH'!CG57</f>
        <v>0</v>
      </c>
      <c r="P30" s="122">
        <f>'Données VH'!CH57</f>
        <v>0</v>
      </c>
      <c r="Q30" s="129">
        <f>'Données VH'!CI57</f>
        <v>0</v>
      </c>
      <c r="R30" s="100">
        <f t="shared" si="1"/>
        <v>8.91</v>
      </c>
    </row>
    <row r="31" spans="1:22">
      <c r="A31" s="111" t="str">
        <f>'150hres'!A31</f>
        <v>Jeudi</v>
      </c>
      <c r="B31" s="111">
        <v>24</v>
      </c>
      <c r="C31" s="122">
        <f>'Données VH'!C58</f>
        <v>4.54</v>
      </c>
      <c r="D31" s="122">
        <f>'Données VH'!D58</f>
        <v>0.91</v>
      </c>
      <c r="E31" s="122">
        <f>'Données VH'!E58</f>
        <v>7.18</v>
      </c>
      <c r="F31" s="122">
        <f>'Données VH'!F58</f>
        <v>25.36</v>
      </c>
      <c r="G31" s="122">
        <f>'Données VH'!G58</f>
        <v>24.1</v>
      </c>
      <c r="H31" s="122">
        <f>'Données VH'!H58</f>
        <v>22.99</v>
      </c>
      <c r="I31" s="100">
        <f t="shared" si="2"/>
        <v>85.08</v>
      </c>
      <c r="K31" s="111" t="str">
        <f t="shared" si="3"/>
        <v>Jeudi</v>
      </c>
      <c r="L31" s="111">
        <v>24</v>
      </c>
      <c r="M31" s="122">
        <f>'Données VH'!CE58</f>
        <v>0</v>
      </c>
      <c r="N31" s="122">
        <f>'Données VH'!CF58</f>
        <v>0</v>
      </c>
      <c r="O31" s="122">
        <f>'Données VH'!CG58</f>
        <v>0</v>
      </c>
      <c r="P31" s="122">
        <f>'Données VH'!CH58</f>
        <v>0</v>
      </c>
      <c r="Q31" s="129">
        <f>'Données VH'!CI58</f>
        <v>0</v>
      </c>
      <c r="R31" s="100">
        <f t="shared" si="1"/>
        <v>0</v>
      </c>
    </row>
    <row r="32" spans="1:22">
      <c r="A32" s="111" t="str">
        <f>'150hres'!A32</f>
        <v>Vendredi</v>
      </c>
      <c r="B32" s="111">
        <v>25</v>
      </c>
      <c r="C32" s="122">
        <f>'Données VH'!C59</f>
        <v>0</v>
      </c>
      <c r="D32" s="122">
        <f>'Données VH'!D59</f>
        <v>0</v>
      </c>
      <c r="E32" s="122">
        <f>'Données VH'!E59</f>
        <v>0</v>
      </c>
      <c r="F32" s="122">
        <f>'Données VH'!F59</f>
        <v>0</v>
      </c>
      <c r="G32" s="122">
        <f>'Données VH'!G59</f>
        <v>0</v>
      </c>
      <c r="H32" s="122">
        <f>'Données VH'!H59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VH'!CE59</f>
        <v>23.09</v>
      </c>
      <c r="N32" s="122">
        <f>'Données VH'!CF59</f>
        <v>7.27</v>
      </c>
      <c r="O32" s="122">
        <f>'Données VH'!CG59</f>
        <v>61.04</v>
      </c>
      <c r="P32" s="122">
        <f>'Données VH'!CH59</f>
        <v>0</v>
      </c>
      <c r="Q32" s="129">
        <f>'Données VH'!CI59</f>
        <v>0</v>
      </c>
      <c r="R32" s="100">
        <f t="shared" si="1"/>
        <v>91.4</v>
      </c>
    </row>
    <row r="33" spans="1:18">
      <c r="A33" s="111" t="str">
        <f>'150hres'!A33</f>
        <v>Samedi</v>
      </c>
      <c r="B33" s="111">
        <v>26</v>
      </c>
      <c r="C33" s="122">
        <f>'Données VH'!C60</f>
        <v>0</v>
      </c>
      <c r="D33" s="122">
        <f>'Données VH'!D60</f>
        <v>0</v>
      </c>
      <c r="E33" s="122">
        <f>'Données VH'!E60</f>
        <v>0</v>
      </c>
      <c r="F33" s="122">
        <f>'Données VH'!F60</f>
        <v>13.99</v>
      </c>
      <c r="G33" s="122">
        <f>'Données VH'!G60</f>
        <v>4.54</v>
      </c>
      <c r="H33" s="122">
        <f>'Données VH'!H60</f>
        <v>0</v>
      </c>
      <c r="I33" s="100">
        <f t="shared" si="2"/>
        <v>18.53</v>
      </c>
      <c r="K33" s="111" t="str">
        <f t="shared" si="3"/>
        <v>Samedi</v>
      </c>
      <c r="L33" s="111">
        <v>26</v>
      </c>
      <c r="M33" s="122">
        <f>'Données VH'!CE60</f>
        <v>39.54</v>
      </c>
      <c r="N33" s="122">
        <f>'Données VH'!CF60</f>
        <v>26.27</v>
      </c>
      <c r="O33" s="122">
        <f>'Données VH'!CG60</f>
        <v>6.91</v>
      </c>
      <c r="P33" s="122">
        <f>'Données VH'!CH60</f>
        <v>8.91</v>
      </c>
      <c r="Q33" s="129">
        <f>'Données VH'!CI60</f>
        <v>0</v>
      </c>
      <c r="R33" s="100">
        <f t="shared" si="1"/>
        <v>81.63</v>
      </c>
    </row>
    <row r="34" spans="1:18">
      <c r="A34" s="111" t="str">
        <f>'150hres'!A34</f>
        <v>Dimanche</v>
      </c>
      <c r="B34" s="111">
        <v>27</v>
      </c>
      <c r="C34" s="122">
        <f>'Données VH'!C61</f>
        <v>16.600000000000001</v>
      </c>
      <c r="D34" s="122">
        <f>'Données VH'!D61</f>
        <v>6.93</v>
      </c>
      <c r="E34" s="122">
        <f>'Données VH'!E61</f>
        <v>4.54</v>
      </c>
      <c r="F34" s="122">
        <f>'Données VH'!F61</f>
        <v>6.27</v>
      </c>
      <c r="G34" s="122">
        <f>'Données VH'!G61</f>
        <v>5.45</v>
      </c>
      <c r="H34" s="122">
        <f>'Données VH'!H61</f>
        <v>4.54</v>
      </c>
      <c r="I34" s="100">
        <f t="shared" si="2"/>
        <v>44.330000000000005</v>
      </c>
      <c r="K34" s="111" t="str">
        <f t="shared" si="3"/>
        <v>Dimanche</v>
      </c>
      <c r="L34" s="111">
        <v>27</v>
      </c>
      <c r="M34" s="122">
        <f>'Données VH'!CE61</f>
        <v>6.27</v>
      </c>
      <c r="N34" s="122">
        <f>'Données VH'!CF61</f>
        <v>0</v>
      </c>
      <c r="O34" s="122">
        <f>'Données VH'!CG61</f>
        <v>0</v>
      </c>
      <c r="P34" s="122">
        <f>'Données VH'!CH61</f>
        <v>0</v>
      </c>
      <c r="Q34" s="129">
        <f>'Données VH'!CI61</f>
        <v>0</v>
      </c>
      <c r="R34" s="100">
        <f t="shared" si="1"/>
        <v>6.27</v>
      </c>
    </row>
    <row r="35" spans="1:18">
      <c r="A35" s="111" t="str">
        <f>'150hres'!A35</f>
        <v>Lundi</v>
      </c>
      <c r="B35" s="111">
        <v>28</v>
      </c>
      <c r="C35" s="122">
        <f>'Données VH'!C62</f>
        <v>0</v>
      </c>
      <c r="D35" s="122">
        <f>'Données VH'!D62</f>
        <v>16.84</v>
      </c>
      <c r="E35" s="122">
        <f>'Données VH'!E62</f>
        <v>8.01</v>
      </c>
      <c r="F35" s="122">
        <f>'Données VH'!F62</f>
        <v>2.73</v>
      </c>
      <c r="G35" s="122">
        <f>'Données VH'!G62</f>
        <v>22.58</v>
      </c>
      <c r="H35" s="122">
        <f>'Données VH'!H62</f>
        <v>9.52</v>
      </c>
      <c r="I35" s="100">
        <f t="shared" si="2"/>
        <v>59.679999999999993</v>
      </c>
      <c r="K35" s="111" t="str">
        <f t="shared" si="3"/>
        <v>Lundi</v>
      </c>
      <c r="L35" s="111">
        <v>28</v>
      </c>
      <c r="M35" s="122">
        <f>'Données VH'!CE62</f>
        <v>11.09</v>
      </c>
      <c r="N35" s="122">
        <f>'Données VH'!CF62</f>
        <v>0</v>
      </c>
      <c r="O35" s="122">
        <f>'Données VH'!CG62</f>
        <v>0</v>
      </c>
      <c r="P35" s="122">
        <f>'Données VH'!CH62</f>
        <v>0</v>
      </c>
      <c r="Q35" s="129">
        <f>'Données VH'!CI62</f>
        <v>0</v>
      </c>
      <c r="R35" s="100">
        <f t="shared" si="1"/>
        <v>11.09</v>
      </c>
    </row>
    <row r="36" spans="1:18">
      <c r="A36" s="111" t="str">
        <f>'150hres'!A36</f>
        <v>Mardi</v>
      </c>
      <c r="B36" s="111">
        <v>29</v>
      </c>
      <c r="C36" s="122">
        <f>'Données VH'!C63</f>
        <v>3.64</v>
      </c>
      <c r="D36" s="122">
        <f>'Données VH'!D63</f>
        <v>8.17</v>
      </c>
      <c r="E36" s="122">
        <f>'Données VH'!E63</f>
        <v>7.18</v>
      </c>
      <c r="F36" s="122">
        <f>'Données VH'!F63</f>
        <v>2.27</v>
      </c>
      <c r="G36" s="122">
        <f>'Données VH'!G63</f>
        <v>9.99</v>
      </c>
      <c r="H36" s="122">
        <f>'Données VH'!H63</f>
        <v>16.350000000000001</v>
      </c>
      <c r="I36" s="100">
        <f t="shared" si="2"/>
        <v>47.6</v>
      </c>
      <c r="K36" s="111" t="str">
        <f t="shared" si="3"/>
        <v>Mardi</v>
      </c>
      <c r="L36" s="111">
        <v>29</v>
      </c>
      <c r="M36" s="122">
        <f>'Données VH'!CE63</f>
        <v>0</v>
      </c>
      <c r="N36" s="122">
        <f>'Données VH'!CF63</f>
        <v>38.36</v>
      </c>
      <c r="O36" s="122">
        <f>'Données VH'!CG63</f>
        <v>14.73</v>
      </c>
      <c r="P36" s="122">
        <f>'Données VH'!CH63</f>
        <v>0</v>
      </c>
      <c r="Q36" s="129">
        <f>'Données VH'!CI63</f>
        <v>0</v>
      </c>
      <c r="R36" s="100">
        <f t="shared" si="1"/>
        <v>53.09</v>
      </c>
    </row>
    <row r="37" spans="1:18">
      <c r="A37" s="111" t="str">
        <f>'150hres'!A37</f>
        <v>Mercredi</v>
      </c>
      <c r="B37" s="111">
        <v>30</v>
      </c>
      <c r="C37" s="122">
        <f>'Données VH'!C64</f>
        <v>0</v>
      </c>
      <c r="D37" s="122">
        <f>'Données VH'!D64</f>
        <v>0</v>
      </c>
      <c r="E37" s="122">
        <f>'Données VH'!E64</f>
        <v>15.27</v>
      </c>
      <c r="F37" s="122">
        <f>'Données VH'!F64</f>
        <v>3.46</v>
      </c>
      <c r="G37" s="122">
        <f>'Données VH'!G64</f>
        <v>0.91</v>
      </c>
      <c r="H37" s="122">
        <f>'Données VH'!H64</f>
        <v>5.45</v>
      </c>
      <c r="I37" s="100">
        <f t="shared" si="2"/>
        <v>25.09</v>
      </c>
      <c r="K37" s="111" t="str">
        <f t="shared" si="3"/>
        <v>Mercredi</v>
      </c>
      <c r="L37" s="111">
        <v>30</v>
      </c>
      <c r="M37" s="122">
        <f>'Données VH'!CE64</f>
        <v>76.8</v>
      </c>
      <c r="N37" s="122">
        <f>'Données VH'!CF64</f>
        <v>49.63</v>
      </c>
      <c r="O37" s="122">
        <f>'Données VH'!CG64</f>
        <v>3.79</v>
      </c>
      <c r="P37" s="122">
        <f>'Données VH'!CH64</f>
        <v>0</v>
      </c>
      <c r="Q37" s="129">
        <f>'Données VH'!CI64</f>
        <v>0</v>
      </c>
      <c r="R37" s="100">
        <f t="shared" si="1"/>
        <v>130.22</v>
      </c>
    </row>
    <row r="38" spans="1:18" ht="15" thickBot="1">
      <c r="A38" s="98" t="str">
        <f>'150hres'!A38</f>
        <v>Jeudi</v>
      </c>
      <c r="B38" s="112">
        <v>31</v>
      </c>
      <c r="C38" s="122">
        <f>'Données VH'!C65</f>
        <v>0</v>
      </c>
      <c r="D38" s="122">
        <f>'Données VH'!D65</f>
        <v>4.54</v>
      </c>
      <c r="E38" s="122">
        <f>'Données VH'!E65</f>
        <v>0</v>
      </c>
      <c r="F38" s="122">
        <f>'Données VH'!F65</f>
        <v>5</v>
      </c>
      <c r="G38" s="122">
        <f>'Données VH'!G65</f>
        <v>16.899999999999999</v>
      </c>
      <c r="H38" s="122">
        <f>'Données VH'!H65</f>
        <v>14.45</v>
      </c>
      <c r="I38" s="101">
        <f t="shared" si="2"/>
        <v>40.89</v>
      </c>
      <c r="K38" s="112" t="str">
        <f>A38</f>
        <v>Jeudi</v>
      </c>
      <c r="L38" s="112">
        <v>31</v>
      </c>
      <c r="M38" s="122">
        <f>'Données VH'!CE65</f>
        <v>0</v>
      </c>
      <c r="N38" s="122">
        <f>'Données VH'!CF65</f>
        <v>0</v>
      </c>
      <c r="O38" s="122">
        <f>'Données VH'!CG65</f>
        <v>0</v>
      </c>
      <c r="P38" s="122">
        <f>'Données VH'!CH65</f>
        <v>0</v>
      </c>
      <c r="Q38" s="129">
        <f>'Données VH'!CI65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4.4967741935483874</v>
      </c>
      <c r="D39" s="108">
        <f t="shared" si="4"/>
        <v>7.0758064516129027</v>
      </c>
      <c r="E39" s="108">
        <f t="shared" si="4"/>
        <v>9.6977419354838705</v>
      </c>
      <c r="F39" s="108">
        <f t="shared" si="4"/>
        <v>10.349032258064517</v>
      </c>
      <c r="G39" s="108">
        <f t="shared" si="4"/>
        <v>12.218709677419353</v>
      </c>
      <c r="H39" s="109">
        <f t="shared" si="4"/>
        <v>12.979354838709678</v>
      </c>
      <c r="I39" s="102">
        <f t="shared" si="4"/>
        <v>56.817419354838705</v>
      </c>
      <c r="K39" s="576" t="s">
        <v>109</v>
      </c>
      <c r="L39" s="577"/>
      <c r="M39" s="107">
        <f t="shared" ref="M39:R39" si="5">AVERAGE(M8:M38)</f>
        <v>15.091290322580644</v>
      </c>
      <c r="N39" s="108">
        <f t="shared" si="5"/>
        <v>12.041290322580645</v>
      </c>
      <c r="O39" s="108">
        <f t="shared" si="5"/>
        <v>8.5780645161290323</v>
      </c>
      <c r="P39" s="108">
        <f t="shared" si="5"/>
        <v>2.4587096774193546</v>
      </c>
      <c r="Q39" s="108">
        <f t="shared" si="5"/>
        <v>0</v>
      </c>
      <c r="R39" s="102">
        <f t="shared" si="5"/>
        <v>38.169354838709673</v>
      </c>
    </row>
    <row r="40" spans="1:18" ht="15" thickBot="1">
      <c r="A40" s="578" t="s">
        <v>66</v>
      </c>
      <c r="B40" s="579"/>
      <c r="C40" s="103">
        <f t="shared" ref="C40:I40" si="6">SUM(C8:C38)</f>
        <v>139.4</v>
      </c>
      <c r="D40" s="104">
        <f t="shared" si="6"/>
        <v>219.35</v>
      </c>
      <c r="E40" s="104">
        <f t="shared" si="6"/>
        <v>300.63</v>
      </c>
      <c r="F40" s="104">
        <f t="shared" si="6"/>
        <v>320.82</v>
      </c>
      <c r="G40" s="104">
        <f t="shared" si="6"/>
        <v>378.78</v>
      </c>
      <c r="H40" s="105">
        <f t="shared" si="6"/>
        <v>402.36</v>
      </c>
      <c r="I40" s="106">
        <f t="shared" si="6"/>
        <v>1761.34</v>
      </c>
      <c r="K40" s="578" t="s">
        <v>66</v>
      </c>
      <c r="L40" s="579"/>
      <c r="M40" s="103">
        <f t="shared" ref="M40:R40" si="7">SUM(M8:M38)</f>
        <v>467.83</v>
      </c>
      <c r="N40" s="104">
        <f t="shared" si="7"/>
        <v>373.28</v>
      </c>
      <c r="O40" s="104">
        <f t="shared" si="7"/>
        <v>265.92</v>
      </c>
      <c r="P40" s="104">
        <f t="shared" si="7"/>
        <v>76.22</v>
      </c>
      <c r="Q40" s="104">
        <f t="shared" si="7"/>
        <v>0</v>
      </c>
      <c r="R40" s="106">
        <f t="shared" si="7"/>
        <v>1183.2499999999998</v>
      </c>
    </row>
  </sheetData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A8:A37">
    <cfRule type="containsText" dxfId="424" priority="13" stopIfTrue="1" operator="containsText" text="samedi">
      <formula>NOT(ISERROR(SEARCH("samedi",A8)))</formula>
    </cfRule>
  </conditionalFormatting>
  <conditionalFormatting sqref="A8:A38">
    <cfRule type="containsText" dxfId="423" priority="12" stopIfTrue="1" operator="containsText" text="dimanche">
      <formula>NOT(ISERROR(SEARCH("dimanche",A8)))</formula>
    </cfRule>
  </conditionalFormatting>
  <conditionalFormatting sqref="C8:H38 M8:Q38">
    <cfRule type="cellIs" dxfId="422" priority="7" stopIfTrue="1" operator="equal">
      <formula>0</formula>
    </cfRule>
  </conditionalFormatting>
  <conditionalFormatting sqref="C8:H38 M8:Q38">
    <cfRule type="cellIs" dxfId="421" priority="4" stopIfTrue="1" operator="equal">
      <formula>0</formula>
    </cfRule>
  </conditionalFormatting>
  <conditionalFormatting sqref="Q8:Q38">
    <cfRule type="cellIs" dxfId="420" priority="3" stopIfTrue="1" operator="equal">
      <formula>0</formula>
    </cfRule>
  </conditionalFormatting>
  <conditionalFormatting sqref="K8:K38">
    <cfRule type="containsText" dxfId="419" priority="1" operator="containsText" text="Dimanche">
      <formula>NOT(ISERROR(SEARCH("Dimanche",K8)))</formula>
    </cfRule>
    <cfRule type="containsText" dxfId="418" priority="2" operator="containsText" text="samedi">
      <formula>NOT(ISERROR(SEARCH("samedi",K8)))</formula>
    </cfRule>
  </conditionalFormatting>
  <hyperlinks>
    <hyperlink ref="Q3" location="INDICATEURS!A1" display="sommaire"/>
    <hyperlink ref="T24" location="'Analyse CA jours'!A1" display="Analyse CA jour"/>
    <hyperlink ref="T22" location="'VH par hres'!A1" display="vente horaire"/>
    <hyperlink ref="T20" location="'427 p&amp;l'!A1" display="P&amp;L"/>
    <hyperlink ref="T18" location="'427car'!A1" display="CAR"/>
    <hyperlink ref="T16" location="'427qcr'!A1" display="Marge"/>
    <hyperlink ref="T14" location="'427 pmix'!A1" display="produits mix"/>
    <hyperlink ref="T12" location="'427 vtes'!A1" display="vente"/>
    <hyperlink ref="T8" location="INDICATEURS!A1" display="sommaire"/>
    <hyperlink ref="T26" location="'427record'!A1" display="record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workbookViewId="0">
      <selection sqref="A1:R2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6" width="8.25" customWidth="1"/>
    <col min="17" max="17" width="6.75" customWidth="1"/>
    <col min="18" max="18" width="8.75" customWidth="1"/>
    <col min="20" max="20" width="15.875" customWidth="1"/>
  </cols>
  <sheetData>
    <row r="1" spans="1:23" ht="15" customHeight="1">
      <c r="A1" s="565" t="s">
        <v>17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4"/>
      <c r="J3" s="4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0.29166666666666669</v>
      </c>
      <c r="D6" s="119">
        <f>C7</f>
        <v>0.30216666666666669</v>
      </c>
      <c r="E6" s="119">
        <f>D7</f>
        <v>0.3126666666666667</v>
      </c>
      <c r="F6" s="119">
        <f>E7</f>
        <v>0.32316666666666671</v>
      </c>
      <c r="G6" s="119">
        <f>F7</f>
        <v>0.33366666666666672</v>
      </c>
      <c r="H6" s="120">
        <f>G7</f>
        <v>0.34416666666666673</v>
      </c>
      <c r="I6" s="581" t="s">
        <v>66</v>
      </c>
      <c r="K6" s="572" t="s">
        <v>74</v>
      </c>
      <c r="L6" s="573"/>
      <c r="M6" s="117">
        <v>0.20833333333333334</v>
      </c>
      <c r="N6" s="119">
        <f>M7</f>
        <v>0.21883333333333335</v>
      </c>
      <c r="O6" s="119">
        <f>N7</f>
        <v>0.22933333333333336</v>
      </c>
      <c r="P6" s="119">
        <f>O7</f>
        <v>0.23983333333333337</v>
      </c>
      <c r="Q6" s="114" t="s">
        <v>110</v>
      </c>
      <c r="R6" s="581" t="s">
        <v>66</v>
      </c>
    </row>
    <row r="7" spans="1:23" ht="12.95" customHeight="1" thickBot="1">
      <c r="A7" s="574"/>
      <c r="B7" s="575"/>
      <c r="C7" s="118">
        <f t="shared" ref="C7:H7" si="0">C6+0.0105</f>
        <v>0.30216666666666669</v>
      </c>
      <c r="D7" s="118">
        <f t="shared" si="0"/>
        <v>0.3126666666666667</v>
      </c>
      <c r="E7" s="118">
        <f t="shared" si="0"/>
        <v>0.32316666666666671</v>
      </c>
      <c r="F7" s="118">
        <f t="shared" si="0"/>
        <v>0.33366666666666672</v>
      </c>
      <c r="G7" s="118">
        <f t="shared" si="0"/>
        <v>0.34416666666666673</v>
      </c>
      <c r="H7" s="118">
        <f t="shared" si="0"/>
        <v>0.35466666666666674</v>
      </c>
      <c r="I7" s="582"/>
      <c r="K7" s="574"/>
      <c r="L7" s="575"/>
      <c r="M7" s="118">
        <f>M6+0.0105</f>
        <v>0.21883333333333335</v>
      </c>
      <c r="N7" s="118">
        <f>N6+0.0105</f>
        <v>0.22933333333333336</v>
      </c>
      <c r="O7" s="118">
        <f>O6+0.0105</f>
        <v>0.23983333333333337</v>
      </c>
      <c r="P7" s="118">
        <f>P6+0.0105</f>
        <v>0.25033333333333335</v>
      </c>
      <c r="Q7" s="121">
        <f>P7</f>
        <v>0.25033333333333335</v>
      </c>
      <c r="R7" s="582"/>
    </row>
    <row r="8" spans="1:23" ht="15">
      <c r="A8" s="113" t="str">
        <f>'150hres'!A8</f>
        <v>Mardi</v>
      </c>
      <c r="B8" s="110">
        <v>1</v>
      </c>
      <c r="C8" s="122">
        <f>'Données VH'!C67</f>
        <v>0</v>
      </c>
      <c r="D8" s="122">
        <f>'Données VH'!D67</f>
        <v>0</v>
      </c>
      <c r="E8" s="122">
        <f>'Données VH'!E67</f>
        <v>0</v>
      </c>
      <c r="F8" s="122">
        <f>'Données VH'!F67</f>
        <v>0</v>
      </c>
      <c r="G8" s="122">
        <f>'Données VH'!G67</f>
        <v>1.82</v>
      </c>
      <c r="H8" s="122">
        <f>'Données VH'!H67</f>
        <v>6.36</v>
      </c>
      <c r="I8" s="99">
        <f>SUM(C8:H8)</f>
        <v>8.18</v>
      </c>
      <c r="K8" s="113" t="str">
        <f>A8</f>
        <v>Mardi</v>
      </c>
      <c r="L8" s="113">
        <v>1</v>
      </c>
      <c r="M8" s="122">
        <f>'Données VH'!CM67</f>
        <v>39.26</v>
      </c>
      <c r="N8" s="122">
        <f>'Données VH'!CN67</f>
        <v>54.46</v>
      </c>
      <c r="O8" s="122">
        <f>'Données VH'!CO67</f>
        <v>35.25</v>
      </c>
      <c r="P8" s="122">
        <f>'Données VH'!CP67</f>
        <v>23.18</v>
      </c>
      <c r="Q8" s="129">
        <f>'Données VH'!CQ67</f>
        <v>28.45</v>
      </c>
      <c r="R8" s="99">
        <f t="shared" ref="R8:R38" si="1">SUM(M8:Q8)</f>
        <v>180.6</v>
      </c>
      <c r="T8" s="233" t="s">
        <v>33</v>
      </c>
    </row>
    <row r="9" spans="1:23" ht="15">
      <c r="A9" s="111" t="str">
        <f>'150hres'!A9</f>
        <v>Mercredi</v>
      </c>
      <c r="B9" s="111">
        <v>2</v>
      </c>
      <c r="C9" s="122">
        <f>'Données VH'!C68</f>
        <v>0</v>
      </c>
      <c r="D9" s="122">
        <f>'Données VH'!D68</f>
        <v>0</v>
      </c>
      <c r="E9" s="122">
        <f>'Données VH'!E68</f>
        <v>0</v>
      </c>
      <c r="F9" s="122">
        <f>'Données VH'!F68</f>
        <v>0</v>
      </c>
      <c r="G9" s="122">
        <f>'Données VH'!G68</f>
        <v>0.91</v>
      </c>
      <c r="H9" s="122">
        <f>'Données VH'!H68</f>
        <v>8.41</v>
      </c>
      <c r="I9" s="100">
        <f t="shared" ref="I9:I38" si="2">SUM(C9:H9)</f>
        <v>9.32</v>
      </c>
      <c r="K9" s="111" t="str">
        <f>A9</f>
        <v>Mercredi</v>
      </c>
      <c r="L9" s="111">
        <v>2</v>
      </c>
      <c r="M9" s="122">
        <f>'Données VH'!CM68</f>
        <v>0</v>
      </c>
      <c r="N9" s="122">
        <f>'Données VH'!CN68</f>
        <v>9.73</v>
      </c>
      <c r="O9" s="122">
        <f>'Données VH'!CO68</f>
        <v>8.91</v>
      </c>
      <c r="P9" s="122">
        <f>'Données VH'!CP68</f>
        <v>34.700000000000003</v>
      </c>
      <c r="Q9" s="129">
        <f>'Données VH'!CQ68</f>
        <v>24</v>
      </c>
      <c r="R9" s="100">
        <f t="shared" si="1"/>
        <v>77.34</v>
      </c>
      <c r="T9" s="234"/>
    </row>
    <row r="10" spans="1:23" ht="15">
      <c r="A10" s="111" t="str">
        <f>'150hres'!A10</f>
        <v>Jeudi</v>
      </c>
      <c r="B10" s="111">
        <v>3</v>
      </c>
      <c r="C10" s="122">
        <f>'Données VH'!C69</f>
        <v>0</v>
      </c>
      <c r="D10" s="122">
        <f>'Données VH'!D69</f>
        <v>0</v>
      </c>
      <c r="E10" s="122">
        <f>'Données VH'!E69</f>
        <v>0</v>
      </c>
      <c r="F10" s="122">
        <f>'Données VH'!F69</f>
        <v>0</v>
      </c>
      <c r="G10" s="122">
        <f>'Données VH'!G69</f>
        <v>0</v>
      </c>
      <c r="H10" s="122">
        <f>'Données VH'!H69</f>
        <v>0</v>
      </c>
      <c r="I10" s="100">
        <f t="shared" si="2"/>
        <v>0</v>
      </c>
      <c r="K10" s="111" t="str">
        <f>A10</f>
        <v>Jeudi</v>
      </c>
      <c r="L10" s="111">
        <v>3</v>
      </c>
      <c r="M10" s="122">
        <f>'Données VH'!CM69</f>
        <v>0</v>
      </c>
      <c r="N10" s="122">
        <f>'Données VH'!CN69</f>
        <v>20.36</v>
      </c>
      <c r="O10" s="122">
        <f>'Données VH'!CO69</f>
        <v>21.54</v>
      </c>
      <c r="P10" s="122">
        <f>'Données VH'!CP69</f>
        <v>35.5</v>
      </c>
      <c r="Q10" s="129">
        <f>'Données VH'!CQ69</f>
        <v>39.65</v>
      </c>
      <c r="R10" s="100">
        <f t="shared" si="1"/>
        <v>117.05000000000001</v>
      </c>
      <c r="T10" s="234"/>
    </row>
    <row r="11" spans="1:23" ht="15">
      <c r="A11" s="111" t="str">
        <f>'150hres'!A11</f>
        <v>Vendredi</v>
      </c>
      <c r="B11" s="111">
        <v>4</v>
      </c>
      <c r="C11" s="122">
        <f>'Données VH'!C70</f>
        <v>0</v>
      </c>
      <c r="D11" s="122">
        <f>'Données VH'!D70</f>
        <v>0</v>
      </c>
      <c r="E11" s="122">
        <f>'Données VH'!E70</f>
        <v>0</v>
      </c>
      <c r="F11" s="122">
        <f>'Données VH'!F70</f>
        <v>0</v>
      </c>
      <c r="G11" s="122">
        <f>'Données VH'!G70</f>
        <v>4.54</v>
      </c>
      <c r="H11" s="122">
        <f>'Données VH'!H70</f>
        <v>3.72</v>
      </c>
      <c r="I11" s="100">
        <f t="shared" si="2"/>
        <v>8.26</v>
      </c>
      <c r="K11" s="111" t="str">
        <f t="shared" ref="K11:K37" si="3">A11</f>
        <v>Vendredi</v>
      </c>
      <c r="L11" s="111">
        <v>4</v>
      </c>
      <c r="M11" s="122">
        <f>'Données VH'!CM70</f>
        <v>94.11</v>
      </c>
      <c r="N11" s="122">
        <f>'Données VH'!CN70</f>
        <v>132.37</v>
      </c>
      <c r="O11" s="122">
        <f>'Données VH'!CO70</f>
        <v>118.28</v>
      </c>
      <c r="P11" s="122">
        <f>'Données VH'!CP70</f>
        <v>140.21</v>
      </c>
      <c r="Q11" s="129">
        <f>'Données VH'!CQ70</f>
        <v>57.77</v>
      </c>
      <c r="R11" s="100">
        <f t="shared" si="1"/>
        <v>542.74</v>
      </c>
      <c r="T11" s="234"/>
      <c r="V11" s="115"/>
    </row>
    <row r="12" spans="1:23" ht="15">
      <c r="A12" s="111" t="str">
        <f>'150hres'!A12</f>
        <v>Samedi</v>
      </c>
      <c r="B12" s="111">
        <v>5</v>
      </c>
      <c r="C12" s="122">
        <f>'Données VH'!C71</f>
        <v>0</v>
      </c>
      <c r="D12" s="122">
        <f>'Données VH'!D71</f>
        <v>0</v>
      </c>
      <c r="E12" s="122">
        <f>'Données VH'!E71</f>
        <v>0</v>
      </c>
      <c r="F12" s="122">
        <f>'Données VH'!F71</f>
        <v>0</v>
      </c>
      <c r="G12" s="122">
        <f>'Données VH'!G71</f>
        <v>3.18</v>
      </c>
      <c r="H12" s="122">
        <f>'Données VH'!H71</f>
        <v>34.67</v>
      </c>
      <c r="I12" s="100">
        <f t="shared" si="2"/>
        <v>37.85</v>
      </c>
      <c r="K12" s="111" t="str">
        <f t="shared" si="3"/>
        <v>Samedi</v>
      </c>
      <c r="L12" s="111">
        <v>5</v>
      </c>
      <c r="M12" s="122">
        <f>'Données VH'!CM71</f>
        <v>88.47</v>
      </c>
      <c r="N12" s="122">
        <f>'Données VH'!CN71</f>
        <v>80.81</v>
      </c>
      <c r="O12" s="122">
        <f>'Données VH'!CO71</f>
        <v>132.91</v>
      </c>
      <c r="P12" s="122">
        <f>'Données VH'!CP71</f>
        <v>91.81</v>
      </c>
      <c r="Q12" s="129">
        <f>'Données VH'!CQ71</f>
        <v>55.13</v>
      </c>
      <c r="R12" s="100">
        <f t="shared" si="1"/>
        <v>449.13</v>
      </c>
      <c r="T12" s="235" t="s">
        <v>247</v>
      </c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VH'!C72</f>
        <v>0</v>
      </c>
      <c r="D13" s="122">
        <f>'Données VH'!D72</f>
        <v>0</v>
      </c>
      <c r="E13" s="122">
        <f>'Données VH'!E72</f>
        <v>0</v>
      </c>
      <c r="F13" s="122">
        <f>'Données VH'!F72</f>
        <v>0</v>
      </c>
      <c r="G13" s="122">
        <f>'Données VH'!G72</f>
        <v>83.38</v>
      </c>
      <c r="H13" s="122">
        <f>'Données VH'!H72</f>
        <v>1.45</v>
      </c>
      <c r="I13" s="100">
        <f t="shared" si="2"/>
        <v>84.83</v>
      </c>
      <c r="K13" s="111" t="str">
        <f t="shared" si="3"/>
        <v>Dimanche</v>
      </c>
      <c r="L13" s="111">
        <v>6</v>
      </c>
      <c r="M13" s="122">
        <f>'Données VH'!CM72</f>
        <v>44.2</v>
      </c>
      <c r="N13" s="122">
        <f>'Données VH'!CN72</f>
        <v>26.56</v>
      </c>
      <c r="O13" s="122">
        <f>'Données VH'!CO72</f>
        <v>62.72</v>
      </c>
      <c r="P13" s="122">
        <f>'Données VH'!CP72</f>
        <v>9.73</v>
      </c>
      <c r="Q13" s="129">
        <f>'Données VH'!CQ72</f>
        <v>7.82</v>
      </c>
      <c r="R13" s="100">
        <f t="shared" si="1"/>
        <v>151.03</v>
      </c>
      <c r="T13" s="236"/>
      <c r="V13" s="115"/>
    </row>
    <row r="14" spans="1:23" ht="15">
      <c r="A14" s="111" t="str">
        <f>'150hres'!A14</f>
        <v>Lundi</v>
      </c>
      <c r="B14" s="111">
        <v>7</v>
      </c>
      <c r="C14" s="122">
        <f>'Données VH'!C73</f>
        <v>0</v>
      </c>
      <c r="D14" s="122">
        <f>'Données VH'!D73</f>
        <v>0</v>
      </c>
      <c r="E14" s="122">
        <f>'Données VH'!E73</f>
        <v>0</v>
      </c>
      <c r="F14" s="122">
        <f>'Données VH'!F73</f>
        <v>0</v>
      </c>
      <c r="G14" s="122">
        <f>'Données VH'!G73</f>
        <v>17.920000000000002</v>
      </c>
      <c r="H14" s="122">
        <f>'Données VH'!H73</f>
        <v>33.979999999999997</v>
      </c>
      <c r="I14" s="100">
        <f t="shared" si="2"/>
        <v>51.9</v>
      </c>
      <c r="K14" s="111" t="str">
        <f t="shared" si="3"/>
        <v>Lundi</v>
      </c>
      <c r="L14" s="111">
        <v>7</v>
      </c>
      <c r="M14" s="122">
        <f>'Données VH'!CM73</f>
        <v>31.04</v>
      </c>
      <c r="N14" s="122">
        <f>'Données VH'!CN73</f>
        <v>67.81</v>
      </c>
      <c r="O14" s="122">
        <f>'Données VH'!CO73</f>
        <v>7.41</v>
      </c>
      <c r="P14" s="122">
        <f>'Données VH'!CP73</f>
        <v>56.73</v>
      </c>
      <c r="Q14" s="129">
        <f>'Données VH'!CQ73</f>
        <v>25.82</v>
      </c>
      <c r="R14" s="100">
        <f t="shared" si="1"/>
        <v>188.80999999999997</v>
      </c>
      <c r="T14" s="235" t="s">
        <v>248</v>
      </c>
      <c r="V14" s="115"/>
    </row>
    <row r="15" spans="1:23" ht="15">
      <c r="A15" s="111" t="str">
        <f>'150hres'!A15</f>
        <v>Mardi</v>
      </c>
      <c r="B15" s="111">
        <v>8</v>
      </c>
      <c r="C15" s="122">
        <f>'Données VH'!C74</f>
        <v>0</v>
      </c>
      <c r="D15" s="122">
        <f>'Données VH'!D74</f>
        <v>0</v>
      </c>
      <c r="E15" s="122">
        <f>'Données VH'!E74</f>
        <v>0</v>
      </c>
      <c r="F15" s="122">
        <f>'Données VH'!F74</f>
        <v>0</v>
      </c>
      <c r="G15" s="122">
        <f>'Données VH'!G74</f>
        <v>0</v>
      </c>
      <c r="H15" s="122">
        <f>'Données VH'!H74</f>
        <v>0</v>
      </c>
      <c r="I15" s="100">
        <f t="shared" si="2"/>
        <v>0</v>
      </c>
      <c r="K15" s="111" t="str">
        <f t="shared" si="3"/>
        <v>Mardi</v>
      </c>
      <c r="L15" s="111">
        <v>8</v>
      </c>
      <c r="M15" s="122">
        <f>'Données VH'!CM74</f>
        <v>57.01</v>
      </c>
      <c r="N15" s="122">
        <f>'Données VH'!CN74</f>
        <v>19.690000000000001</v>
      </c>
      <c r="O15" s="122">
        <f>'Données VH'!CO74</f>
        <v>32.29</v>
      </c>
      <c r="P15" s="122">
        <f>'Données VH'!CP74</f>
        <v>9.82</v>
      </c>
      <c r="Q15" s="129">
        <f>'Données VH'!CQ74</f>
        <v>0</v>
      </c>
      <c r="R15" s="100">
        <f t="shared" si="1"/>
        <v>118.81</v>
      </c>
      <c r="T15" s="236"/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VH'!C75</f>
        <v>0</v>
      </c>
      <c r="D16" s="122">
        <f>'Données VH'!D75</f>
        <v>0</v>
      </c>
      <c r="E16" s="122">
        <f>'Données VH'!E75</f>
        <v>0</v>
      </c>
      <c r="F16" s="122">
        <f>'Données VH'!F75</f>
        <v>0</v>
      </c>
      <c r="G16" s="122">
        <f>'Données VH'!G75</f>
        <v>7.27</v>
      </c>
      <c r="H16" s="122">
        <f>'Données VH'!H75</f>
        <v>18.68</v>
      </c>
      <c r="I16" s="100">
        <f t="shared" si="2"/>
        <v>25.95</v>
      </c>
      <c r="K16" s="111" t="str">
        <f t="shared" si="3"/>
        <v>Mercredi</v>
      </c>
      <c r="L16" s="111">
        <v>9</v>
      </c>
      <c r="M16" s="122">
        <f>'Données VH'!CM75</f>
        <v>18.36</v>
      </c>
      <c r="N16" s="122">
        <f>'Données VH'!CN75</f>
        <v>11.62</v>
      </c>
      <c r="O16" s="122">
        <f>'Données VH'!CO75</f>
        <v>55.46</v>
      </c>
      <c r="P16" s="122">
        <f>'Données VH'!CP75</f>
        <v>46.09</v>
      </c>
      <c r="Q16" s="129">
        <f>'Données VH'!CQ75</f>
        <v>1.77</v>
      </c>
      <c r="R16" s="100">
        <f t="shared" si="1"/>
        <v>133.30000000000001</v>
      </c>
      <c r="T16" s="235" t="s">
        <v>249</v>
      </c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VH'!C76</f>
        <v>0</v>
      </c>
      <c r="D17" s="122">
        <f>'Données VH'!D76</f>
        <v>0</v>
      </c>
      <c r="E17" s="122">
        <f>'Données VH'!E76</f>
        <v>0</v>
      </c>
      <c r="F17" s="122">
        <f>'Données VH'!F76</f>
        <v>0</v>
      </c>
      <c r="G17" s="122">
        <f>'Données VH'!G76</f>
        <v>5.45</v>
      </c>
      <c r="H17" s="122">
        <f>'Données VH'!H76</f>
        <v>0</v>
      </c>
      <c r="I17" s="100">
        <f t="shared" si="2"/>
        <v>5.45</v>
      </c>
      <c r="K17" s="111" t="str">
        <f t="shared" si="3"/>
        <v>Jeudi</v>
      </c>
      <c r="L17" s="111">
        <v>10</v>
      </c>
      <c r="M17" s="122">
        <f>'Données VH'!CM76</f>
        <v>59.83</v>
      </c>
      <c r="N17" s="122">
        <f>'Données VH'!CN76</f>
        <v>10.45</v>
      </c>
      <c r="O17" s="122">
        <f>'Données VH'!CO76</f>
        <v>19.91</v>
      </c>
      <c r="P17" s="122">
        <f>'Données VH'!CP76</f>
        <v>36.36</v>
      </c>
      <c r="Q17" s="129">
        <f>'Données VH'!CQ76</f>
        <v>22.09</v>
      </c>
      <c r="R17" s="100">
        <f t="shared" si="1"/>
        <v>148.63999999999999</v>
      </c>
      <c r="T17" s="236"/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VH'!C77</f>
        <v>0</v>
      </c>
      <c r="D18" s="122">
        <f>'Données VH'!D77</f>
        <v>0</v>
      </c>
      <c r="E18" s="122">
        <f>'Données VH'!E77</f>
        <v>0</v>
      </c>
      <c r="F18" s="122">
        <f>'Données VH'!F77</f>
        <v>0</v>
      </c>
      <c r="G18" s="122">
        <f>'Données VH'!G77</f>
        <v>33.630000000000003</v>
      </c>
      <c r="H18" s="122">
        <f>'Données VH'!H77</f>
        <v>9.9499999999999993</v>
      </c>
      <c r="I18" s="100">
        <f t="shared" si="2"/>
        <v>43.58</v>
      </c>
      <c r="K18" s="111" t="str">
        <f t="shared" si="3"/>
        <v>Vendredi</v>
      </c>
      <c r="L18" s="111">
        <v>11</v>
      </c>
      <c r="M18" s="122">
        <f>'Données VH'!CM77</f>
        <v>78.44</v>
      </c>
      <c r="N18" s="122">
        <f>'Données VH'!CN77</f>
        <v>118.64</v>
      </c>
      <c r="O18" s="122">
        <f>'Données VH'!CO77</f>
        <v>124.02</v>
      </c>
      <c r="P18" s="122">
        <f>'Données VH'!CP77</f>
        <v>109.84</v>
      </c>
      <c r="Q18" s="129">
        <f>'Données VH'!CQ77</f>
        <v>74.36</v>
      </c>
      <c r="R18" s="100">
        <f t="shared" si="1"/>
        <v>505.29999999999995</v>
      </c>
      <c r="T18" s="235" t="s">
        <v>250</v>
      </c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VH'!C78</f>
        <v>0</v>
      </c>
      <c r="D19" s="122">
        <f>'Données VH'!D78</f>
        <v>0</v>
      </c>
      <c r="E19" s="122">
        <f>'Données VH'!E78</f>
        <v>0</v>
      </c>
      <c r="F19" s="122">
        <f>'Données VH'!F78</f>
        <v>0</v>
      </c>
      <c r="G19" s="122">
        <f>'Données VH'!G78</f>
        <v>20.63</v>
      </c>
      <c r="H19" s="122">
        <f>'Données VH'!H78</f>
        <v>56.73</v>
      </c>
      <c r="I19" s="100">
        <f t="shared" si="2"/>
        <v>77.36</v>
      </c>
      <c r="K19" s="111" t="str">
        <f t="shared" si="3"/>
        <v>Samedi</v>
      </c>
      <c r="L19" s="111">
        <v>12</v>
      </c>
      <c r="M19" s="122">
        <f>'Données VH'!CM78</f>
        <v>73.91</v>
      </c>
      <c r="N19" s="122">
        <f>'Données VH'!CN78</f>
        <v>101.81</v>
      </c>
      <c r="O19" s="122">
        <f>'Données VH'!CO78</f>
        <v>77.650000000000006</v>
      </c>
      <c r="P19" s="122">
        <f>'Données VH'!CP78</f>
        <v>105.1</v>
      </c>
      <c r="Q19" s="129">
        <f>'Données VH'!CQ78</f>
        <v>116.32</v>
      </c>
      <c r="R19" s="100">
        <f t="shared" si="1"/>
        <v>474.79</v>
      </c>
      <c r="T19" s="236"/>
      <c r="V19" s="115"/>
    </row>
    <row r="20" spans="1:22" ht="15">
      <c r="A20" s="111" t="str">
        <f>'150hres'!A20</f>
        <v>Dimanche</v>
      </c>
      <c r="B20" s="111">
        <v>13</v>
      </c>
      <c r="C20" s="122">
        <f>'Données VH'!C79</f>
        <v>0</v>
      </c>
      <c r="D20" s="122">
        <f>'Données VH'!D79</f>
        <v>9.09</v>
      </c>
      <c r="E20" s="122">
        <f>'Données VH'!E79</f>
        <v>9.09</v>
      </c>
      <c r="F20" s="122">
        <f>'Données VH'!F79</f>
        <v>0</v>
      </c>
      <c r="G20" s="122">
        <f>'Données VH'!G79</f>
        <v>20.91</v>
      </c>
      <c r="H20" s="122">
        <f>'Données VH'!H79</f>
        <v>46.79</v>
      </c>
      <c r="I20" s="100">
        <f t="shared" si="2"/>
        <v>85.88</v>
      </c>
      <c r="K20" s="111" t="str">
        <f t="shared" si="3"/>
        <v>Dimanche</v>
      </c>
      <c r="L20" s="111">
        <v>13</v>
      </c>
      <c r="M20" s="122">
        <f>'Données VH'!CM79</f>
        <v>41.72</v>
      </c>
      <c r="N20" s="122">
        <f>'Données VH'!CN79</f>
        <v>20.61</v>
      </c>
      <c r="O20" s="122">
        <f>'Données VH'!CO79</f>
        <v>4.5</v>
      </c>
      <c r="P20" s="122">
        <f>'Données VH'!CP79</f>
        <v>0</v>
      </c>
      <c r="Q20" s="129">
        <f>'Données VH'!CQ79</f>
        <v>0</v>
      </c>
      <c r="R20" s="100">
        <f t="shared" si="1"/>
        <v>66.83</v>
      </c>
      <c r="T20" s="235" t="s">
        <v>255</v>
      </c>
    </row>
    <row r="21" spans="1:22" ht="15">
      <c r="A21" s="111" t="str">
        <f>'150hres'!A21</f>
        <v>Lundi</v>
      </c>
      <c r="B21" s="111">
        <v>14</v>
      </c>
      <c r="C21" s="122">
        <f>'Données VH'!C80</f>
        <v>0</v>
      </c>
      <c r="D21" s="122">
        <f>'Données VH'!D80</f>
        <v>0</v>
      </c>
      <c r="E21" s="122">
        <f>'Données VH'!E80</f>
        <v>0</v>
      </c>
      <c r="F21" s="122">
        <f>'Données VH'!F80</f>
        <v>0</v>
      </c>
      <c r="G21" s="122">
        <f>'Données VH'!G80</f>
        <v>2.73</v>
      </c>
      <c r="H21" s="122">
        <f>'Données VH'!H80</f>
        <v>3.09</v>
      </c>
      <c r="I21" s="100">
        <f t="shared" si="2"/>
        <v>5.82</v>
      </c>
      <c r="K21" s="111" t="str">
        <f t="shared" si="3"/>
        <v>Lundi</v>
      </c>
      <c r="L21" s="111">
        <v>14</v>
      </c>
      <c r="M21" s="122">
        <f>'Données VH'!CM80</f>
        <v>72.77</v>
      </c>
      <c r="N21" s="122">
        <f>'Données VH'!CN80</f>
        <v>28.59</v>
      </c>
      <c r="O21" s="122">
        <f>'Données VH'!CO80</f>
        <v>10.36</v>
      </c>
      <c r="P21" s="122">
        <f>'Données VH'!CP80</f>
        <v>0</v>
      </c>
      <c r="Q21" s="129">
        <f>'Données VH'!CQ80</f>
        <v>16.73</v>
      </c>
      <c r="R21" s="100">
        <f t="shared" si="1"/>
        <v>128.44999999999999</v>
      </c>
      <c r="T21" s="236"/>
    </row>
    <row r="22" spans="1:22" ht="15">
      <c r="A22" s="111" t="str">
        <f>'150hres'!A22</f>
        <v>Mardi</v>
      </c>
      <c r="B22" s="111">
        <v>15</v>
      </c>
      <c r="C22" s="122">
        <f>'Données VH'!C81</f>
        <v>0</v>
      </c>
      <c r="D22" s="122">
        <f>'Données VH'!D81</f>
        <v>0</v>
      </c>
      <c r="E22" s="122">
        <f>'Données VH'!E81</f>
        <v>0</v>
      </c>
      <c r="F22" s="122">
        <f>'Données VH'!F81</f>
        <v>0</v>
      </c>
      <c r="G22" s="122">
        <f>'Données VH'!G81</f>
        <v>0</v>
      </c>
      <c r="H22" s="122">
        <f>'Données VH'!H81</f>
        <v>26.81</v>
      </c>
      <c r="I22" s="100">
        <f t="shared" si="2"/>
        <v>26.81</v>
      </c>
      <c r="K22" s="111" t="str">
        <f t="shared" si="3"/>
        <v>Mardi</v>
      </c>
      <c r="L22" s="111">
        <v>15</v>
      </c>
      <c r="M22" s="122">
        <f>'Données VH'!CM81</f>
        <v>0</v>
      </c>
      <c r="N22" s="122">
        <f>'Données VH'!CN81</f>
        <v>75.53</v>
      </c>
      <c r="O22" s="122">
        <f>'Données VH'!CO81</f>
        <v>9</v>
      </c>
      <c r="P22" s="122">
        <f>'Données VH'!CP81</f>
        <v>10.54</v>
      </c>
      <c r="Q22" s="129">
        <f>'Données VH'!CQ81</f>
        <v>16.3</v>
      </c>
      <c r="R22" s="100">
        <f t="shared" si="1"/>
        <v>111.36999999999999</v>
      </c>
      <c r="T22" s="235" t="s">
        <v>252</v>
      </c>
    </row>
    <row r="23" spans="1:22" ht="15">
      <c r="A23" s="111" t="str">
        <f>'150hres'!A23</f>
        <v>Mercredi</v>
      </c>
      <c r="B23" s="111">
        <v>16</v>
      </c>
      <c r="C23" s="122">
        <f>'Données VH'!C82</f>
        <v>0</v>
      </c>
      <c r="D23" s="122">
        <f>'Données VH'!D82</f>
        <v>0</v>
      </c>
      <c r="E23" s="122">
        <f>'Données VH'!E82</f>
        <v>0</v>
      </c>
      <c r="F23" s="122">
        <f>'Données VH'!F82</f>
        <v>0</v>
      </c>
      <c r="G23" s="122">
        <f>'Données VH'!G82</f>
        <v>6.63</v>
      </c>
      <c r="H23" s="122">
        <f>'Données VH'!H82</f>
        <v>11.54</v>
      </c>
      <c r="I23" s="100">
        <f t="shared" si="2"/>
        <v>18.169999999999998</v>
      </c>
      <c r="K23" s="111" t="str">
        <f t="shared" si="3"/>
        <v>Mercredi</v>
      </c>
      <c r="L23" s="111">
        <v>16</v>
      </c>
      <c r="M23" s="122">
        <f>'Données VH'!CM82</f>
        <v>21.84</v>
      </c>
      <c r="N23" s="122">
        <f>'Données VH'!CN82</f>
        <v>16.46</v>
      </c>
      <c r="O23" s="122">
        <f>'Données VH'!CO82</f>
        <v>32.549999999999997</v>
      </c>
      <c r="P23" s="122">
        <f>'Données VH'!CP82</f>
        <v>10.95</v>
      </c>
      <c r="Q23" s="129">
        <f>'Données VH'!CQ82</f>
        <v>6.91</v>
      </c>
      <c r="R23" s="100">
        <f t="shared" si="1"/>
        <v>88.71</v>
      </c>
      <c r="T23" s="236"/>
    </row>
    <row r="24" spans="1:22" ht="15">
      <c r="A24" s="111" t="str">
        <f>'150hres'!A24</f>
        <v>Jeudi</v>
      </c>
      <c r="B24" s="111">
        <v>17</v>
      </c>
      <c r="C24" s="122">
        <f>'Données VH'!C83</f>
        <v>0</v>
      </c>
      <c r="D24" s="122">
        <f>'Données VH'!D83</f>
        <v>0</v>
      </c>
      <c r="E24" s="122">
        <f>'Données VH'!E83</f>
        <v>0</v>
      </c>
      <c r="F24" s="122">
        <f>'Données VH'!F83</f>
        <v>0</v>
      </c>
      <c r="G24" s="122">
        <f>'Données VH'!G83</f>
        <v>0</v>
      </c>
      <c r="H24" s="122">
        <f>'Données VH'!H83</f>
        <v>0</v>
      </c>
      <c r="I24" s="100">
        <f t="shared" si="2"/>
        <v>0</v>
      </c>
      <c r="K24" s="111" t="str">
        <f t="shared" si="3"/>
        <v>Jeudi</v>
      </c>
      <c r="L24" s="111">
        <v>17</v>
      </c>
      <c r="M24" s="122">
        <f>'Données VH'!CM83</f>
        <v>17.36</v>
      </c>
      <c r="N24" s="122">
        <f>'Données VH'!CN83</f>
        <v>69.36</v>
      </c>
      <c r="O24" s="122">
        <f>'Données VH'!CO83</f>
        <v>21.84</v>
      </c>
      <c r="P24" s="122">
        <f>'Données VH'!CP83</f>
        <v>37.479999999999997</v>
      </c>
      <c r="Q24" s="129">
        <f>'Données VH'!CQ83</f>
        <v>61.16</v>
      </c>
      <c r="R24" s="100">
        <f t="shared" si="1"/>
        <v>207.2</v>
      </c>
      <c r="T24" s="235" t="s">
        <v>253</v>
      </c>
    </row>
    <row r="25" spans="1:22" ht="15">
      <c r="A25" s="111" t="str">
        <f>'150hres'!A25</f>
        <v>Vendredi</v>
      </c>
      <c r="B25" s="111">
        <v>18</v>
      </c>
      <c r="C25" s="122">
        <f>'Données VH'!C84</f>
        <v>0</v>
      </c>
      <c r="D25" s="122">
        <f>'Données VH'!D84</f>
        <v>0</v>
      </c>
      <c r="E25" s="122">
        <f>'Données VH'!E84</f>
        <v>0</v>
      </c>
      <c r="F25" s="122">
        <f>'Données VH'!F84</f>
        <v>0</v>
      </c>
      <c r="G25" s="122">
        <f>'Données VH'!G84</f>
        <v>22.45</v>
      </c>
      <c r="H25" s="122">
        <f>'Données VH'!H84</f>
        <v>16.760000000000002</v>
      </c>
      <c r="I25" s="100">
        <f t="shared" si="2"/>
        <v>39.21</v>
      </c>
      <c r="K25" s="111" t="str">
        <f t="shared" si="3"/>
        <v>Vendredi</v>
      </c>
      <c r="L25" s="111">
        <v>18</v>
      </c>
      <c r="M25" s="122">
        <f>'Données VH'!CM84</f>
        <v>98.81</v>
      </c>
      <c r="N25" s="122">
        <f>'Données VH'!CN84</f>
        <v>95.41</v>
      </c>
      <c r="O25" s="122">
        <f>'Données VH'!CO84</f>
        <v>98.78</v>
      </c>
      <c r="P25" s="122">
        <f>'Données VH'!CP84</f>
        <v>110.37</v>
      </c>
      <c r="Q25" s="129">
        <f>'Données VH'!CQ84</f>
        <v>59.09</v>
      </c>
      <c r="R25" s="100">
        <f t="shared" si="1"/>
        <v>462.46000000000004</v>
      </c>
      <c r="T25" s="236"/>
    </row>
    <row r="26" spans="1:22" ht="15">
      <c r="A26" s="111" t="str">
        <f>'150hres'!A26</f>
        <v>Samedi</v>
      </c>
      <c r="B26" s="111">
        <v>19</v>
      </c>
      <c r="C26" s="122">
        <f>'Données VH'!C85</f>
        <v>0</v>
      </c>
      <c r="D26" s="122">
        <f>'Données VH'!D85</f>
        <v>0</v>
      </c>
      <c r="E26" s="122">
        <f>'Données VH'!E85</f>
        <v>0</v>
      </c>
      <c r="F26" s="122">
        <f>'Données VH'!F85</f>
        <v>0</v>
      </c>
      <c r="G26" s="122">
        <f>'Données VH'!G85</f>
        <v>5.45</v>
      </c>
      <c r="H26" s="122">
        <f>'Données VH'!H85</f>
        <v>15.42</v>
      </c>
      <c r="I26" s="100">
        <f t="shared" si="2"/>
        <v>20.87</v>
      </c>
      <c r="K26" s="111" t="str">
        <f t="shared" si="3"/>
        <v>Samedi</v>
      </c>
      <c r="L26" s="111">
        <v>19</v>
      </c>
      <c r="M26" s="122">
        <f>'Données VH'!CM85</f>
        <v>152.9</v>
      </c>
      <c r="N26" s="122">
        <f>'Données VH'!CN85</f>
        <v>85.7</v>
      </c>
      <c r="O26" s="122">
        <f>'Données VH'!CO85</f>
        <v>46.36</v>
      </c>
      <c r="P26" s="122">
        <f>'Données VH'!CP85</f>
        <v>114.56</v>
      </c>
      <c r="Q26" s="129">
        <f>'Données VH'!CQ85</f>
        <v>103.47</v>
      </c>
      <c r="R26" s="100">
        <f t="shared" si="1"/>
        <v>502.99</v>
      </c>
      <c r="T26" s="235" t="s">
        <v>254</v>
      </c>
    </row>
    <row r="27" spans="1:22">
      <c r="A27" s="111" t="str">
        <f>'150hres'!A27</f>
        <v>Dimanche</v>
      </c>
      <c r="B27" s="111">
        <v>20</v>
      </c>
      <c r="C27" s="122">
        <f>'Données VH'!C86</f>
        <v>0</v>
      </c>
      <c r="D27" s="122">
        <f>'Données VH'!D86</f>
        <v>36.44</v>
      </c>
      <c r="E27" s="122">
        <f>'Données VH'!E86</f>
        <v>100.41</v>
      </c>
      <c r="F27" s="122">
        <f>'Données VH'!F86</f>
        <v>104.01</v>
      </c>
      <c r="G27" s="122">
        <f>'Données VH'!G86</f>
        <v>29.27</v>
      </c>
      <c r="H27" s="122">
        <f>'Données VH'!H86</f>
        <v>1.45</v>
      </c>
      <c r="I27" s="100">
        <f t="shared" si="2"/>
        <v>271.58</v>
      </c>
      <c r="K27" s="111" t="str">
        <f t="shared" si="3"/>
        <v>Dimanche</v>
      </c>
      <c r="L27" s="111">
        <v>20</v>
      </c>
      <c r="M27" s="122">
        <f>'Données VH'!CM86</f>
        <v>40.049999999999997</v>
      </c>
      <c r="N27" s="122">
        <f>'Données VH'!CN86</f>
        <v>38.32</v>
      </c>
      <c r="O27" s="122">
        <f>'Données VH'!CO86</f>
        <v>0</v>
      </c>
      <c r="P27" s="122">
        <f>'Données VH'!CP86</f>
        <v>71.459999999999994</v>
      </c>
      <c r="Q27" s="129">
        <f>'Données VH'!CQ86</f>
        <v>15.36</v>
      </c>
      <c r="R27" s="100">
        <f t="shared" si="1"/>
        <v>165.19</v>
      </c>
    </row>
    <row r="28" spans="1:22">
      <c r="A28" s="111" t="str">
        <f>'150hres'!A28</f>
        <v>Lundi</v>
      </c>
      <c r="B28" s="111">
        <v>21</v>
      </c>
      <c r="C28" s="122">
        <f>'Données VH'!C87</f>
        <v>0</v>
      </c>
      <c r="D28" s="122">
        <f>'Données VH'!D87</f>
        <v>0</v>
      </c>
      <c r="E28" s="122">
        <f>'Données VH'!E87</f>
        <v>0</v>
      </c>
      <c r="F28" s="122">
        <f>'Données VH'!F87</f>
        <v>0</v>
      </c>
      <c r="G28" s="122">
        <f>'Données VH'!G87</f>
        <v>23.64</v>
      </c>
      <c r="H28" s="122">
        <f>'Données VH'!H87</f>
        <v>4.09</v>
      </c>
      <c r="I28" s="100">
        <f t="shared" si="2"/>
        <v>27.73</v>
      </c>
      <c r="K28" s="111" t="str">
        <f t="shared" si="3"/>
        <v>Lundi</v>
      </c>
      <c r="L28" s="111">
        <v>21</v>
      </c>
      <c r="M28" s="122">
        <f>'Données VH'!CM87</f>
        <v>33.909999999999997</v>
      </c>
      <c r="N28" s="122">
        <f>'Données VH'!CN87</f>
        <v>0</v>
      </c>
      <c r="O28" s="122">
        <f>'Données VH'!CO87</f>
        <v>28.54</v>
      </c>
      <c r="P28" s="122">
        <f>'Données VH'!CP87</f>
        <v>33.450000000000003</v>
      </c>
      <c r="Q28" s="129">
        <f>'Données VH'!CQ87</f>
        <v>24.63</v>
      </c>
      <c r="R28" s="100">
        <f t="shared" si="1"/>
        <v>120.53</v>
      </c>
    </row>
    <row r="29" spans="1:22">
      <c r="A29" s="111" t="str">
        <f>'150hres'!A29</f>
        <v>Mardi</v>
      </c>
      <c r="B29" s="111">
        <v>22</v>
      </c>
      <c r="C29" s="122">
        <f>'Données VH'!C88</f>
        <v>0</v>
      </c>
      <c r="D29" s="122">
        <f>'Données VH'!D88</f>
        <v>0</v>
      </c>
      <c r="E29" s="122">
        <f>'Données VH'!E88</f>
        <v>35</v>
      </c>
      <c r="F29" s="122">
        <f>'Données VH'!F88</f>
        <v>11.55</v>
      </c>
      <c r="G29" s="122">
        <f>'Données VH'!G88</f>
        <v>33.380000000000003</v>
      </c>
      <c r="H29" s="122">
        <f>'Données VH'!H88</f>
        <v>22.99</v>
      </c>
      <c r="I29" s="100">
        <f t="shared" si="2"/>
        <v>102.92</v>
      </c>
      <c r="K29" s="111" t="str">
        <f t="shared" si="3"/>
        <v>Mardi</v>
      </c>
      <c r="L29" s="111">
        <v>22</v>
      </c>
      <c r="M29" s="122">
        <f>'Données VH'!CM88</f>
        <v>52.82</v>
      </c>
      <c r="N29" s="122">
        <f>'Données VH'!CN88</f>
        <v>30.45</v>
      </c>
      <c r="O29" s="122">
        <f>'Données VH'!CO88</f>
        <v>19.86</v>
      </c>
      <c r="P29" s="122">
        <f>'Données VH'!CP88</f>
        <v>37</v>
      </c>
      <c r="Q29" s="129">
        <f>'Données VH'!CQ88</f>
        <v>18.489999999999998</v>
      </c>
      <c r="R29" s="100">
        <f t="shared" si="1"/>
        <v>158.62</v>
      </c>
    </row>
    <row r="30" spans="1:22">
      <c r="A30" s="111" t="str">
        <f>'150hres'!A30</f>
        <v>Mercredi</v>
      </c>
      <c r="B30" s="111">
        <v>23</v>
      </c>
      <c r="C30" s="122">
        <f>'Données VH'!C89</f>
        <v>0</v>
      </c>
      <c r="D30" s="122">
        <f>'Données VH'!D89</f>
        <v>0</v>
      </c>
      <c r="E30" s="122">
        <f>'Données VH'!E89</f>
        <v>0</v>
      </c>
      <c r="F30" s="122">
        <f>'Données VH'!F89</f>
        <v>0</v>
      </c>
      <c r="G30" s="122">
        <f>'Données VH'!G89</f>
        <v>0</v>
      </c>
      <c r="H30" s="122">
        <f>'Données VH'!H89</f>
        <v>0</v>
      </c>
      <c r="I30" s="100">
        <f t="shared" si="2"/>
        <v>0</v>
      </c>
      <c r="K30" s="111" t="str">
        <f t="shared" si="3"/>
        <v>Mercredi</v>
      </c>
      <c r="L30" s="111">
        <v>23</v>
      </c>
      <c r="M30" s="122">
        <f>'Données VH'!CM89</f>
        <v>36.590000000000003</v>
      </c>
      <c r="N30" s="122">
        <f>'Données VH'!CN89</f>
        <v>59.46</v>
      </c>
      <c r="O30" s="122">
        <f>'Données VH'!CO89</f>
        <v>108.08</v>
      </c>
      <c r="P30" s="122">
        <f>'Données VH'!CP89</f>
        <v>77.41</v>
      </c>
      <c r="Q30" s="129">
        <f>'Données VH'!CQ89</f>
        <v>27.55</v>
      </c>
      <c r="R30" s="100">
        <f t="shared" si="1"/>
        <v>309.08999999999997</v>
      </c>
    </row>
    <row r="31" spans="1:22">
      <c r="A31" s="111" t="str">
        <f>'150hres'!A31</f>
        <v>Jeudi</v>
      </c>
      <c r="B31" s="111">
        <v>24</v>
      </c>
      <c r="C31" s="122">
        <f>'Données VH'!C90</f>
        <v>0</v>
      </c>
      <c r="D31" s="122">
        <f>'Données VH'!D90</f>
        <v>0</v>
      </c>
      <c r="E31" s="122">
        <f>'Données VH'!E90</f>
        <v>54.64</v>
      </c>
      <c r="F31" s="122">
        <f>'Données VH'!F90</f>
        <v>0</v>
      </c>
      <c r="G31" s="122">
        <f>'Données VH'!G90</f>
        <v>23.9</v>
      </c>
      <c r="H31" s="122">
        <f>'Données VH'!H90</f>
        <v>3.73</v>
      </c>
      <c r="I31" s="100">
        <f t="shared" si="2"/>
        <v>82.27</v>
      </c>
      <c r="K31" s="111" t="str">
        <f t="shared" si="3"/>
        <v>Jeudi</v>
      </c>
      <c r="L31" s="111">
        <v>24</v>
      </c>
      <c r="M31" s="122">
        <f>'Données VH'!CM90</f>
        <v>0</v>
      </c>
      <c r="N31" s="122">
        <f>'Données VH'!CN90</f>
        <v>0</v>
      </c>
      <c r="O31" s="122">
        <f>'Données VH'!CO90</f>
        <v>0</v>
      </c>
      <c r="P31" s="122">
        <f>'Données VH'!CP90</f>
        <v>0</v>
      </c>
      <c r="Q31" s="129">
        <f>'Données VH'!CQ90</f>
        <v>0</v>
      </c>
      <c r="R31" s="100">
        <f t="shared" si="1"/>
        <v>0</v>
      </c>
    </row>
    <row r="32" spans="1:22">
      <c r="A32" s="111" t="str">
        <f>'150hres'!A32</f>
        <v>Vendredi</v>
      </c>
      <c r="B32" s="111">
        <v>25</v>
      </c>
      <c r="C32" s="122">
        <f>'Données VH'!C91</f>
        <v>0</v>
      </c>
      <c r="D32" s="122">
        <f>'Données VH'!D91</f>
        <v>0</v>
      </c>
      <c r="E32" s="122">
        <f>'Données VH'!E91</f>
        <v>0</v>
      </c>
      <c r="F32" s="122">
        <f>'Données VH'!F91</f>
        <v>0</v>
      </c>
      <c r="G32" s="122">
        <f>'Données VH'!G91</f>
        <v>0</v>
      </c>
      <c r="H32" s="122">
        <f>'Données VH'!H91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VH'!CM91</f>
        <v>26.41</v>
      </c>
      <c r="N32" s="122">
        <f>'Données VH'!CN91</f>
        <v>10.32</v>
      </c>
      <c r="O32" s="122">
        <f>'Données VH'!CO91</f>
        <v>97.68</v>
      </c>
      <c r="P32" s="122">
        <f>'Données VH'!CP91</f>
        <v>62.54</v>
      </c>
      <c r="Q32" s="129">
        <f>'Données VH'!CQ91</f>
        <v>47.54</v>
      </c>
      <c r="R32" s="100">
        <f t="shared" si="1"/>
        <v>244.49</v>
      </c>
    </row>
    <row r="33" spans="1:18">
      <c r="A33" s="111" t="str">
        <f>'150hres'!A33</f>
        <v>Samedi</v>
      </c>
      <c r="B33" s="111">
        <v>26</v>
      </c>
      <c r="C33" s="122">
        <f>'Données VH'!C92</f>
        <v>0</v>
      </c>
      <c r="D33" s="122">
        <f>'Données VH'!D92</f>
        <v>18.27</v>
      </c>
      <c r="E33" s="122">
        <f>'Données VH'!E92</f>
        <v>16.14</v>
      </c>
      <c r="F33" s="122">
        <f>'Données VH'!F92</f>
        <v>29.91</v>
      </c>
      <c r="G33" s="122">
        <f>'Données VH'!G92</f>
        <v>36.22</v>
      </c>
      <c r="H33" s="122">
        <f>'Données VH'!H92</f>
        <v>14.54</v>
      </c>
      <c r="I33" s="100">
        <f t="shared" si="2"/>
        <v>115.07999999999998</v>
      </c>
      <c r="K33" s="111" t="str">
        <f t="shared" si="3"/>
        <v>Samedi</v>
      </c>
      <c r="L33" s="111">
        <v>26</v>
      </c>
      <c r="M33" s="122">
        <f>'Données VH'!CM92</f>
        <v>80.180000000000007</v>
      </c>
      <c r="N33" s="122">
        <f>'Données VH'!CN92</f>
        <v>85.36</v>
      </c>
      <c r="O33" s="122">
        <f>'Données VH'!CO92</f>
        <v>86.14</v>
      </c>
      <c r="P33" s="122">
        <f>'Données VH'!CP92</f>
        <v>93.74</v>
      </c>
      <c r="Q33" s="129">
        <f>'Données VH'!CQ92</f>
        <v>64.72</v>
      </c>
      <c r="R33" s="100">
        <f t="shared" si="1"/>
        <v>410.14</v>
      </c>
    </row>
    <row r="34" spans="1:18">
      <c r="A34" s="111" t="str">
        <f>'150hres'!A34</f>
        <v>Dimanche</v>
      </c>
      <c r="B34" s="111">
        <v>27</v>
      </c>
      <c r="C34" s="122">
        <f>'Données VH'!C93</f>
        <v>0</v>
      </c>
      <c r="D34" s="122">
        <f>'Données VH'!D93</f>
        <v>0</v>
      </c>
      <c r="E34" s="122">
        <f>'Données VH'!E93</f>
        <v>0</v>
      </c>
      <c r="F34" s="122">
        <f>'Données VH'!F93</f>
        <v>38.36</v>
      </c>
      <c r="G34" s="122">
        <f>'Données VH'!G93</f>
        <v>11.09</v>
      </c>
      <c r="H34" s="122">
        <f>'Données VH'!H93</f>
        <v>2.27</v>
      </c>
      <c r="I34" s="100">
        <f t="shared" si="2"/>
        <v>51.720000000000006</v>
      </c>
      <c r="K34" s="111" t="str">
        <f t="shared" si="3"/>
        <v>Dimanche</v>
      </c>
      <c r="L34" s="111">
        <v>27</v>
      </c>
      <c r="M34" s="122">
        <f>'Données VH'!CM93</f>
        <v>13.64</v>
      </c>
      <c r="N34" s="122">
        <f>'Données VH'!CN93</f>
        <v>57.72</v>
      </c>
      <c r="O34" s="122">
        <f>'Données VH'!CO93</f>
        <v>33.96</v>
      </c>
      <c r="P34" s="122">
        <f>'Données VH'!CP93</f>
        <v>51.54</v>
      </c>
      <c r="Q34" s="129">
        <f>'Données VH'!CQ93</f>
        <v>50.22</v>
      </c>
      <c r="R34" s="100">
        <f t="shared" si="1"/>
        <v>207.07999999999998</v>
      </c>
    </row>
    <row r="35" spans="1:18">
      <c r="A35" s="111" t="str">
        <f>'150hres'!A35</f>
        <v>Lundi</v>
      </c>
      <c r="B35" s="111">
        <v>28</v>
      </c>
      <c r="C35" s="122">
        <f>'Données VH'!C94</f>
        <v>0</v>
      </c>
      <c r="D35" s="122">
        <f>'Données VH'!D94</f>
        <v>0</v>
      </c>
      <c r="E35" s="122">
        <f>'Données VH'!E94</f>
        <v>0</v>
      </c>
      <c r="F35" s="122">
        <f>'Données VH'!F94</f>
        <v>0</v>
      </c>
      <c r="G35" s="122">
        <f>'Données VH'!G94</f>
        <v>11.36</v>
      </c>
      <c r="H35" s="122">
        <f>'Données VH'!H94</f>
        <v>0</v>
      </c>
      <c r="I35" s="100">
        <f t="shared" si="2"/>
        <v>11.36</v>
      </c>
      <c r="K35" s="111" t="str">
        <f t="shared" si="3"/>
        <v>Lundi</v>
      </c>
      <c r="L35" s="111">
        <v>28</v>
      </c>
      <c r="M35" s="122">
        <f>'Données VH'!CM94</f>
        <v>58.04</v>
      </c>
      <c r="N35" s="122">
        <f>'Données VH'!CN94</f>
        <v>11.41</v>
      </c>
      <c r="O35" s="122">
        <f>'Données VH'!CO94</f>
        <v>104.36</v>
      </c>
      <c r="P35" s="122">
        <f>'Données VH'!CP94</f>
        <v>73.680000000000007</v>
      </c>
      <c r="Q35" s="129">
        <f>'Données VH'!CQ94</f>
        <v>0</v>
      </c>
      <c r="R35" s="100">
        <f t="shared" si="1"/>
        <v>247.49</v>
      </c>
    </row>
    <row r="36" spans="1:18">
      <c r="A36" s="111" t="str">
        <f>'150hres'!A36</f>
        <v>Mardi</v>
      </c>
      <c r="B36" s="111">
        <v>29</v>
      </c>
      <c r="C36" s="122">
        <f>'Données VH'!C95</f>
        <v>28.77</v>
      </c>
      <c r="D36" s="122">
        <f>'Données VH'!D95</f>
        <v>0.91</v>
      </c>
      <c r="E36" s="122">
        <f>'Données VH'!E95</f>
        <v>0</v>
      </c>
      <c r="F36" s="122">
        <f>'Données VH'!F95</f>
        <v>0</v>
      </c>
      <c r="G36" s="122">
        <f>'Données VH'!G95</f>
        <v>30.31</v>
      </c>
      <c r="H36" s="122">
        <f>'Données VH'!H95</f>
        <v>30.81</v>
      </c>
      <c r="I36" s="100">
        <f t="shared" si="2"/>
        <v>90.8</v>
      </c>
      <c r="K36" s="111" t="str">
        <f t="shared" si="3"/>
        <v>Mardi</v>
      </c>
      <c r="L36" s="111">
        <v>29</v>
      </c>
      <c r="M36" s="122">
        <f>'Données VH'!CM95</f>
        <v>81.569999999999993</v>
      </c>
      <c r="N36" s="122">
        <f>'Données VH'!CN95</f>
        <v>76.150000000000006</v>
      </c>
      <c r="O36" s="122">
        <f>'Données VH'!CO95</f>
        <v>36.270000000000003</v>
      </c>
      <c r="P36" s="122">
        <f>'Données VH'!CP95</f>
        <v>17.079999999999998</v>
      </c>
      <c r="Q36" s="129">
        <f>'Données VH'!CQ95</f>
        <v>0</v>
      </c>
      <c r="R36" s="100">
        <f t="shared" si="1"/>
        <v>211.07</v>
      </c>
    </row>
    <row r="37" spans="1:18">
      <c r="A37" s="111" t="str">
        <f>'150hres'!A37</f>
        <v>Mercredi</v>
      </c>
      <c r="B37" s="111">
        <v>30</v>
      </c>
      <c r="C37" s="122">
        <f>'Données VH'!C96</f>
        <v>0</v>
      </c>
      <c r="D37" s="122">
        <f>'Données VH'!D96</f>
        <v>0</v>
      </c>
      <c r="E37" s="122">
        <f>'Données VH'!E96</f>
        <v>0</v>
      </c>
      <c r="F37" s="122">
        <f>'Données VH'!F96</f>
        <v>0</v>
      </c>
      <c r="G37" s="122">
        <f>'Données VH'!G96</f>
        <v>11</v>
      </c>
      <c r="H37" s="122">
        <f>'Données VH'!H96</f>
        <v>26.64</v>
      </c>
      <c r="I37" s="100">
        <f t="shared" si="2"/>
        <v>37.64</v>
      </c>
      <c r="K37" s="111" t="str">
        <f t="shared" si="3"/>
        <v>Mercredi</v>
      </c>
      <c r="L37" s="111">
        <v>30</v>
      </c>
      <c r="M37" s="122">
        <f>'Données VH'!CM96</f>
        <v>56.74</v>
      </c>
      <c r="N37" s="122">
        <f>'Données VH'!CN96</f>
        <v>0</v>
      </c>
      <c r="O37" s="122">
        <f>'Données VH'!CO96</f>
        <v>29</v>
      </c>
      <c r="P37" s="122">
        <f>'Données VH'!CP96</f>
        <v>0</v>
      </c>
      <c r="Q37" s="129">
        <f>'Données VH'!CQ96</f>
        <v>0</v>
      </c>
      <c r="R37" s="100">
        <f t="shared" si="1"/>
        <v>85.740000000000009</v>
      </c>
    </row>
    <row r="38" spans="1:18" ht="15" thickBot="1">
      <c r="A38" s="98" t="str">
        <f>'150hres'!A38</f>
        <v>Jeudi</v>
      </c>
      <c r="B38" s="112">
        <v>31</v>
      </c>
      <c r="C38" s="122">
        <f>'Données VH'!C97</f>
        <v>0</v>
      </c>
      <c r="D38" s="122">
        <f>'Données VH'!D97</f>
        <v>0</v>
      </c>
      <c r="E38" s="122">
        <f>'Données VH'!E97</f>
        <v>0</v>
      </c>
      <c r="F38" s="122">
        <f>'Données VH'!F97</f>
        <v>0</v>
      </c>
      <c r="G38" s="122">
        <f>'Données VH'!G97</f>
        <v>0</v>
      </c>
      <c r="H38" s="122">
        <f>'Données VH'!H97</f>
        <v>43.08</v>
      </c>
      <c r="I38" s="101">
        <f t="shared" si="2"/>
        <v>43.08</v>
      </c>
      <c r="K38" s="112" t="str">
        <f>A38</f>
        <v>Jeudi</v>
      </c>
      <c r="L38" s="112">
        <v>31</v>
      </c>
      <c r="M38" s="122">
        <f>'Données VH'!CM97</f>
        <v>0</v>
      </c>
      <c r="N38" s="122">
        <f>'Données VH'!CN97</f>
        <v>0</v>
      </c>
      <c r="O38" s="122">
        <f>'Données VH'!CO97</f>
        <v>0</v>
      </c>
      <c r="P38" s="122">
        <f>'Données VH'!CP97</f>
        <v>0</v>
      </c>
      <c r="Q38" s="129">
        <f>'Données VH'!CQ97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0.92806451612903229</v>
      </c>
      <c r="D39" s="108">
        <f t="shared" si="4"/>
        <v>2.0874193548387097</v>
      </c>
      <c r="E39" s="108">
        <f t="shared" si="4"/>
        <v>6.944516129032257</v>
      </c>
      <c r="F39" s="108">
        <f t="shared" si="4"/>
        <v>5.93</v>
      </c>
      <c r="G39" s="108">
        <f t="shared" si="4"/>
        <v>14.421612903225805</v>
      </c>
      <c r="H39" s="109">
        <f t="shared" si="4"/>
        <v>14.321290322580644</v>
      </c>
      <c r="I39" s="102">
        <f t="shared" si="4"/>
        <v>44.632903225806452</v>
      </c>
      <c r="K39" s="576" t="s">
        <v>109</v>
      </c>
      <c r="L39" s="577"/>
      <c r="M39" s="107">
        <f t="shared" ref="M39:R39" si="5">AVERAGE(M8:M38)</f>
        <v>47.418709677419365</v>
      </c>
      <c r="N39" s="108">
        <f t="shared" si="5"/>
        <v>45.650322580645167</v>
      </c>
      <c r="O39" s="108">
        <f t="shared" si="5"/>
        <v>47.21387096774194</v>
      </c>
      <c r="P39" s="108">
        <f t="shared" si="5"/>
        <v>48.415161290322587</v>
      </c>
      <c r="Q39" s="108">
        <f t="shared" si="5"/>
        <v>31.140322580645165</v>
      </c>
      <c r="R39" s="102">
        <f t="shared" si="5"/>
        <v>219.83838709677414</v>
      </c>
    </row>
    <row r="40" spans="1:18" ht="15" thickBot="1">
      <c r="A40" s="578" t="s">
        <v>66</v>
      </c>
      <c r="B40" s="579"/>
      <c r="C40" s="103">
        <f t="shared" ref="C40:I40" si="6">SUM(C8:C38)</f>
        <v>28.77</v>
      </c>
      <c r="D40" s="104">
        <f t="shared" si="6"/>
        <v>64.709999999999994</v>
      </c>
      <c r="E40" s="104">
        <f t="shared" si="6"/>
        <v>215.27999999999997</v>
      </c>
      <c r="F40" s="104">
        <f t="shared" si="6"/>
        <v>183.82999999999998</v>
      </c>
      <c r="G40" s="104">
        <f t="shared" si="6"/>
        <v>447.06999999999994</v>
      </c>
      <c r="H40" s="105">
        <f t="shared" si="6"/>
        <v>443.96</v>
      </c>
      <c r="I40" s="106">
        <f t="shared" si="6"/>
        <v>1383.62</v>
      </c>
      <c r="K40" s="578" t="s">
        <v>66</v>
      </c>
      <c r="L40" s="579"/>
      <c r="M40" s="103">
        <f t="shared" ref="M40:R40" si="7">SUM(M8:M38)</f>
        <v>1469.9800000000002</v>
      </c>
      <c r="N40" s="104">
        <f t="shared" si="7"/>
        <v>1415.16</v>
      </c>
      <c r="O40" s="104">
        <f t="shared" si="7"/>
        <v>1463.63</v>
      </c>
      <c r="P40" s="104">
        <f t="shared" si="7"/>
        <v>1500.8700000000001</v>
      </c>
      <c r="Q40" s="104">
        <f t="shared" si="7"/>
        <v>965.35000000000014</v>
      </c>
      <c r="R40" s="106">
        <f t="shared" si="7"/>
        <v>6814.989999999998</v>
      </c>
    </row>
  </sheetData>
  <sheetProtection algorithmName="SHA-512" hashValue="ZVRnK3nQNlqpqmYMYBra91vdesK/Q11R3+XTsevbKV2pox0tepg0eQFkbNaUZ33zAb0WGhTrEjcoJ2NKb/z0PQ==" saltValue="d2am7t+adfH7kD/AzE4QGQ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M8:Q38 C8:H38">
    <cfRule type="cellIs" dxfId="417" priority="9" stopIfTrue="1" operator="equal">
      <formula>0</formula>
    </cfRule>
  </conditionalFormatting>
  <conditionalFormatting sqref="M8:Q38 C8:H38">
    <cfRule type="cellIs" dxfId="416" priority="4" stopIfTrue="1" operator="equal">
      <formula>0</formula>
    </cfRule>
  </conditionalFormatting>
  <conditionalFormatting sqref="Q8:Q38">
    <cfRule type="cellIs" dxfId="415" priority="3" stopIfTrue="1" operator="equal">
      <formula>0</formula>
    </cfRule>
  </conditionalFormatting>
  <conditionalFormatting sqref="A8:A38 K8:K38">
    <cfRule type="containsText" dxfId="414" priority="1" operator="containsText" text="dimanche">
      <formula>NOT(ISERROR(SEARCH("dimanche",A8)))</formula>
    </cfRule>
    <cfRule type="containsText" dxfId="413" priority="2" operator="containsText" text="samedi">
      <formula>NOT(ISERROR(SEARCH("samedi",A8)))</formula>
    </cfRule>
  </conditionalFormatting>
  <hyperlinks>
    <hyperlink ref="Q3" location="INDICATEURS!A1" display="sommaire"/>
    <hyperlink ref="T12" location="'89 vtes'!A1" display="vente"/>
    <hyperlink ref="T14" location="'89 pmix'!A1" display="produits mix"/>
    <hyperlink ref="T16" location="'89qcr'!A1" display="Marge"/>
    <hyperlink ref="T18" location="'89car'!A1" display="CAR"/>
    <hyperlink ref="T20" location="'89 p&amp;l'!A1" display="P&amp;L"/>
    <hyperlink ref="T22" location="'VH par hres'!A1" display="vente horaire"/>
    <hyperlink ref="T24" location="'Analyse CA jours'!A1" display="Analyse CA jour"/>
    <hyperlink ref="T8" location="INDICATEURS!A1" display="sommaire"/>
    <hyperlink ref="T26" location="'89record'!A1" display="record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topLeftCell="A4" workbookViewId="0">
      <selection sqref="A1:R2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5" width="8.25" customWidth="1"/>
    <col min="16" max="16" width="7.625" customWidth="1"/>
    <col min="17" max="17" width="6.75" customWidth="1"/>
    <col min="18" max="18" width="8.75" customWidth="1"/>
    <col min="20" max="20" width="15.875" customWidth="1"/>
  </cols>
  <sheetData>
    <row r="1" spans="1:23" ht="15" customHeight="1">
      <c r="A1" s="565" t="s">
        <v>3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4"/>
      <c r="J3" s="4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0.29166666666666669</v>
      </c>
      <c r="D6" s="119">
        <f>C7</f>
        <v>0.30216666666666669</v>
      </c>
      <c r="E6" s="119">
        <f>D7</f>
        <v>0.3126666666666667</v>
      </c>
      <c r="F6" s="119">
        <f>E7</f>
        <v>0.32316666666666671</v>
      </c>
      <c r="G6" s="119">
        <f>F7</f>
        <v>0.33366666666666672</v>
      </c>
      <c r="H6" s="120">
        <f>G7</f>
        <v>0.34416666666666673</v>
      </c>
      <c r="I6" s="581" t="s">
        <v>66</v>
      </c>
      <c r="K6" s="572" t="s">
        <v>74</v>
      </c>
      <c r="L6" s="573"/>
      <c r="M6" s="117">
        <v>0.125</v>
      </c>
      <c r="N6" s="119">
        <f>M7</f>
        <v>0.13550000000000001</v>
      </c>
      <c r="O6" s="119">
        <f>N7</f>
        <v>0.14600000000000002</v>
      </c>
      <c r="P6" s="119">
        <f>O7</f>
        <v>0.15650000000000003</v>
      </c>
      <c r="Q6" s="114" t="s">
        <v>110</v>
      </c>
      <c r="R6" s="581" t="s">
        <v>66</v>
      </c>
    </row>
    <row r="7" spans="1:23" ht="12.95" customHeight="1" thickBot="1">
      <c r="A7" s="574"/>
      <c r="B7" s="575"/>
      <c r="C7" s="118">
        <f t="shared" ref="C7:H7" si="0">C6+0.0105</f>
        <v>0.30216666666666669</v>
      </c>
      <c r="D7" s="118">
        <f t="shared" si="0"/>
        <v>0.3126666666666667</v>
      </c>
      <c r="E7" s="118">
        <f t="shared" si="0"/>
        <v>0.32316666666666671</v>
      </c>
      <c r="F7" s="118">
        <f t="shared" si="0"/>
        <v>0.33366666666666672</v>
      </c>
      <c r="G7" s="118">
        <f t="shared" si="0"/>
        <v>0.34416666666666673</v>
      </c>
      <c r="H7" s="118">
        <f t="shared" si="0"/>
        <v>0.35466666666666674</v>
      </c>
      <c r="I7" s="582"/>
      <c r="K7" s="574"/>
      <c r="L7" s="575"/>
      <c r="M7" s="118">
        <f>M6+0.0105</f>
        <v>0.13550000000000001</v>
      </c>
      <c r="N7" s="118">
        <f>N6+0.0105</f>
        <v>0.14600000000000002</v>
      </c>
      <c r="O7" s="118">
        <f>O6+0.0105</f>
        <v>0.15650000000000003</v>
      </c>
      <c r="P7" s="118">
        <f>P6+0.0105</f>
        <v>0.16700000000000004</v>
      </c>
      <c r="Q7" s="121">
        <f>P7</f>
        <v>0.16700000000000004</v>
      </c>
      <c r="R7" s="582"/>
    </row>
    <row r="8" spans="1:23" ht="15">
      <c r="A8" s="113" t="str">
        <f>'150hres'!A8</f>
        <v>Mardi</v>
      </c>
      <c r="B8" s="110">
        <v>1</v>
      </c>
      <c r="C8" s="122">
        <f>'Données VH'!C99</f>
        <v>0</v>
      </c>
      <c r="D8" s="122">
        <f>'Données VH'!D99</f>
        <v>0</v>
      </c>
      <c r="E8" s="122">
        <f>'Données VH'!E99</f>
        <v>0</v>
      </c>
      <c r="F8" s="122">
        <f>'Données VH'!F99</f>
        <v>0</v>
      </c>
      <c r="G8" s="122">
        <f>'Données VH'!G99</f>
        <v>10.54</v>
      </c>
      <c r="H8" s="122">
        <f>'Données VH'!H99</f>
        <v>4.09</v>
      </c>
      <c r="I8" s="99">
        <f>SUM(C8:H8)</f>
        <v>14.629999999999999</v>
      </c>
      <c r="K8" s="113" t="str">
        <f>A8</f>
        <v>Mardi</v>
      </c>
      <c r="L8" s="113">
        <v>1</v>
      </c>
      <c r="M8" s="122">
        <f>'Données VH'!CE99</f>
        <v>38.369999999999997</v>
      </c>
      <c r="N8" s="122">
        <f>'Données VH'!CF99</f>
        <v>38.28</v>
      </c>
      <c r="O8" s="122">
        <f>'Données VH'!CG99</f>
        <v>18.04</v>
      </c>
      <c r="P8" s="122">
        <f>'Données VH'!CH99</f>
        <v>0</v>
      </c>
      <c r="Q8" s="129">
        <f>'Données VH'!CI99</f>
        <v>0</v>
      </c>
      <c r="R8" s="99">
        <f t="shared" ref="R8:R38" si="1">SUM(M8:Q8)</f>
        <v>94.69</v>
      </c>
      <c r="T8" s="233" t="s">
        <v>33</v>
      </c>
    </row>
    <row r="9" spans="1:23" ht="15">
      <c r="A9" s="111" t="str">
        <f>'150hres'!A9</f>
        <v>Mercredi</v>
      </c>
      <c r="B9" s="111">
        <v>2</v>
      </c>
      <c r="C9" s="122">
        <f>'Données VH'!C100</f>
        <v>0</v>
      </c>
      <c r="D9" s="122">
        <f>'Données VH'!D100</f>
        <v>0</v>
      </c>
      <c r="E9" s="122">
        <f>'Données VH'!E100</f>
        <v>0</v>
      </c>
      <c r="F9" s="122">
        <f>'Données VH'!F100</f>
        <v>0</v>
      </c>
      <c r="G9" s="122">
        <f>'Données VH'!G100</f>
        <v>10.9</v>
      </c>
      <c r="H9" s="122">
        <f>'Données VH'!H100</f>
        <v>9.4499999999999993</v>
      </c>
      <c r="I9" s="100">
        <f t="shared" ref="I9:I38" si="2">SUM(C9:H9)</f>
        <v>20.350000000000001</v>
      </c>
      <c r="K9" s="111" t="str">
        <f>A9</f>
        <v>Mercredi</v>
      </c>
      <c r="L9" s="111">
        <v>2</v>
      </c>
      <c r="M9" s="122">
        <f>'Données VH'!CE100</f>
        <v>17.82</v>
      </c>
      <c r="N9" s="122">
        <f>'Données VH'!CF100</f>
        <v>24.82</v>
      </c>
      <c r="O9" s="122">
        <f>'Données VH'!CG100</f>
        <v>46.45</v>
      </c>
      <c r="P9" s="122">
        <f>'Données VH'!CH100</f>
        <v>0</v>
      </c>
      <c r="Q9" s="129">
        <f>'Données VH'!CI100</f>
        <v>0</v>
      </c>
      <c r="R9" s="100">
        <f t="shared" si="1"/>
        <v>89.09</v>
      </c>
      <c r="T9" s="234"/>
    </row>
    <row r="10" spans="1:23" ht="15">
      <c r="A10" s="111" t="str">
        <f>'150hres'!A10</f>
        <v>Jeudi</v>
      </c>
      <c r="B10" s="111">
        <v>3</v>
      </c>
      <c r="C10" s="122">
        <f>'Données VH'!C101</f>
        <v>0</v>
      </c>
      <c r="D10" s="122">
        <f>'Données VH'!D101</f>
        <v>0</v>
      </c>
      <c r="E10" s="122">
        <f>'Données VH'!E101</f>
        <v>0</v>
      </c>
      <c r="F10" s="122">
        <f>'Données VH'!F101</f>
        <v>0</v>
      </c>
      <c r="G10" s="122">
        <f>'Données VH'!G101</f>
        <v>7.41</v>
      </c>
      <c r="H10" s="122">
        <f>'Données VH'!H101</f>
        <v>17.39</v>
      </c>
      <c r="I10" s="100">
        <f t="shared" si="2"/>
        <v>24.8</v>
      </c>
      <c r="K10" s="111" t="str">
        <f>A10</f>
        <v>Jeudi</v>
      </c>
      <c r="L10" s="111">
        <v>3</v>
      </c>
      <c r="M10" s="122">
        <f>'Données VH'!CE101</f>
        <v>25.27</v>
      </c>
      <c r="N10" s="122">
        <f>'Données VH'!CF101</f>
        <v>38.590000000000003</v>
      </c>
      <c r="O10" s="122">
        <f>'Données VH'!CG101</f>
        <v>0</v>
      </c>
      <c r="P10" s="122">
        <f>'Données VH'!CH101</f>
        <v>0</v>
      </c>
      <c r="Q10" s="129">
        <f>'Données VH'!CI101</f>
        <v>0</v>
      </c>
      <c r="R10" s="100">
        <f t="shared" si="1"/>
        <v>63.86</v>
      </c>
      <c r="T10" s="234"/>
    </row>
    <row r="11" spans="1:23" ht="15">
      <c r="A11" s="111" t="str">
        <f>'150hres'!A11</f>
        <v>Vendredi</v>
      </c>
      <c r="B11" s="111">
        <v>4</v>
      </c>
      <c r="C11" s="122">
        <f>'Données VH'!C102</f>
        <v>0</v>
      </c>
      <c r="D11" s="122">
        <f>'Données VH'!D102</f>
        <v>0</v>
      </c>
      <c r="E11" s="122">
        <f>'Données VH'!E102</f>
        <v>0</v>
      </c>
      <c r="F11" s="122">
        <f>'Données VH'!F102</f>
        <v>0</v>
      </c>
      <c r="G11" s="122">
        <f>'Données VH'!G102</f>
        <v>10.55</v>
      </c>
      <c r="H11" s="122">
        <f>'Données VH'!H102</f>
        <v>28.49</v>
      </c>
      <c r="I11" s="100">
        <f t="shared" si="2"/>
        <v>39.04</v>
      </c>
      <c r="K11" s="111" t="str">
        <f t="shared" ref="K11:K37" si="3">A11</f>
        <v>Vendredi</v>
      </c>
      <c r="L11" s="111">
        <v>4</v>
      </c>
      <c r="M11" s="122">
        <f>'Données VH'!CE102</f>
        <v>0</v>
      </c>
      <c r="N11" s="122">
        <f>'Données VH'!CF102</f>
        <v>0</v>
      </c>
      <c r="O11" s="122">
        <f>'Données VH'!CG102</f>
        <v>30.9</v>
      </c>
      <c r="P11" s="122">
        <f>'Données VH'!CH102</f>
        <v>0</v>
      </c>
      <c r="Q11" s="129">
        <f>'Données VH'!CI102</f>
        <v>0</v>
      </c>
      <c r="R11" s="100">
        <f t="shared" si="1"/>
        <v>30.9</v>
      </c>
      <c r="T11" s="234"/>
      <c r="V11" s="115"/>
    </row>
    <row r="12" spans="1:23" ht="15">
      <c r="A12" s="111" t="str">
        <f>'150hres'!A12</f>
        <v>Samedi</v>
      </c>
      <c r="B12" s="111">
        <v>5</v>
      </c>
      <c r="C12" s="122">
        <f>'Données VH'!C103</f>
        <v>0</v>
      </c>
      <c r="D12" s="122">
        <f>'Données VH'!D103</f>
        <v>0</v>
      </c>
      <c r="E12" s="122">
        <f>'Données VH'!E103</f>
        <v>0</v>
      </c>
      <c r="F12" s="122">
        <f>'Données VH'!F103</f>
        <v>0</v>
      </c>
      <c r="G12" s="122">
        <f>'Données VH'!G103</f>
        <v>0</v>
      </c>
      <c r="H12" s="122">
        <f>'Données VH'!H103</f>
        <v>9.2100000000000009</v>
      </c>
      <c r="I12" s="100">
        <f t="shared" si="2"/>
        <v>9.2100000000000009</v>
      </c>
      <c r="K12" s="111" t="str">
        <f t="shared" si="3"/>
        <v>Samedi</v>
      </c>
      <c r="L12" s="111">
        <v>5</v>
      </c>
      <c r="M12" s="122">
        <f>'Données VH'!CE103</f>
        <v>13.91</v>
      </c>
      <c r="N12" s="122">
        <f>'Données VH'!CF103</f>
        <v>69.98</v>
      </c>
      <c r="O12" s="122">
        <f>'Données VH'!CG103</f>
        <v>17.059999999999999</v>
      </c>
      <c r="P12" s="122">
        <f>'Données VH'!CH103</f>
        <v>0</v>
      </c>
      <c r="Q12" s="129">
        <f>'Données VH'!CI103</f>
        <v>0</v>
      </c>
      <c r="R12" s="100">
        <f t="shared" si="1"/>
        <v>100.95</v>
      </c>
      <c r="T12" s="235" t="s">
        <v>247</v>
      </c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VH'!C104</f>
        <v>0</v>
      </c>
      <c r="D13" s="122">
        <f>'Données VH'!D104</f>
        <v>0</v>
      </c>
      <c r="E13" s="122">
        <f>'Données VH'!E104</f>
        <v>0</v>
      </c>
      <c r="F13" s="122">
        <f>'Données VH'!F104</f>
        <v>0</v>
      </c>
      <c r="G13" s="122">
        <f>'Données VH'!G104</f>
        <v>29.99</v>
      </c>
      <c r="H13" s="122">
        <f>'Données VH'!H104</f>
        <v>43.82</v>
      </c>
      <c r="I13" s="100">
        <f t="shared" si="2"/>
        <v>73.81</v>
      </c>
      <c r="K13" s="111" t="str">
        <f t="shared" si="3"/>
        <v>Dimanche</v>
      </c>
      <c r="L13" s="111">
        <v>6</v>
      </c>
      <c r="M13" s="122">
        <f>'Données VH'!CE104</f>
        <v>0</v>
      </c>
      <c r="N13" s="122">
        <f>'Données VH'!CF104</f>
        <v>0</v>
      </c>
      <c r="O13" s="122">
        <f>'Données VH'!CG104</f>
        <v>7.82</v>
      </c>
      <c r="P13" s="122">
        <f>'Données VH'!CH104</f>
        <v>30.36</v>
      </c>
      <c r="Q13" s="129">
        <f>'Données VH'!CI104</f>
        <v>0</v>
      </c>
      <c r="R13" s="100">
        <f t="shared" si="1"/>
        <v>38.18</v>
      </c>
      <c r="T13" s="236"/>
      <c r="V13" s="115"/>
    </row>
    <row r="14" spans="1:23" ht="15">
      <c r="A14" s="111" t="str">
        <f>'150hres'!A14</f>
        <v>Lundi</v>
      </c>
      <c r="B14" s="111">
        <v>7</v>
      </c>
      <c r="C14" s="122">
        <f>'Données VH'!C105</f>
        <v>0</v>
      </c>
      <c r="D14" s="122">
        <f>'Données VH'!D105</f>
        <v>0</v>
      </c>
      <c r="E14" s="122">
        <f>'Données VH'!E105</f>
        <v>0</v>
      </c>
      <c r="F14" s="122">
        <f>'Données VH'!F105</f>
        <v>0</v>
      </c>
      <c r="G14" s="122">
        <f>'Données VH'!G105</f>
        <v>9.08</v>
      </c>
      <c r="H14" s="122">
        <f>'Données VH'!H105</f>
        <v>6.27</v>
      </c>
      <c r="I14" s="100">
        <f t="shared" si="2"/>
        <v>15.35</v>
      </c>
      <c r="K14" s="111" t="str">
        <f t="shared" si="3"/>
        <v>Lundi</v>
      </c>
      <c r="L14" s="111">
        <v>7</v>
      </c>
      <c r="M14" s="122">
        <f>'Données VH'!CE105</f>
        <v>10.130000000000001</v>
      </c>
      <c r="N14" s="122">
        <f>'Données VH'!CF105</f>
        <v>7.64</v>
      </c>
      <c r="O14" s="122">
        <f>'Données VH'!CG105</f>
        <v>0</v>
      </c>
      <c r="P14" s="122">
        <f>'Données VH'!CH105</f>
        <v>0</v>
      </c>
      <c r="Q14" s="129">
        <f>'Données VH'!CI105</f>
        <v>0</v>
      </c>
      <c r="R14" s="100">
        <f t="shared" si="1"/>
        <v>17.77</v>
      </c>
      <c r="T14" s="235" t="s">
        <v>248</v>
      </c>
      <c r="V14" s="115"/>
    </row>
    <row r="15" spans="1:23" ht="15">
      <c r="A15" s="111" t="str">
        <f>'150hres'!A15</f>
        <v>Mardi</v>
      </c>
      <c r="B15" s="111">
        <v>8</v>
      </c>
      <c r="C15" s="122">
        <f>'Données VH'!C106</f>
        <v>0</v>
      </c>
      <c r="D15" s="122">
        <f>'Données VH'!D106</f>
        <v>0</v>
      </c>
      <c r="E15" s="122">
        <f>'Données VH'!E106</f>
        <v>0</v>
      </c>
      <c r="F15" s="122">
        <f>'Données VH'!F106</f>
        <v>0</v>
      </c>
      <c r="G15" s="122">
        <f>'Données VH'!G106</f>
        <v>6.27</v>
      </c>
      <c r="H15" s="122">
        <f>'Données VH'!H106</f>
        <v>5.94</v>
      </c>
      <c r="I15" s="100">
        <f t="shared" si="2"/>
        <v>12.21</v>
      </c>
      <c r="K15" s="111" t="str">
        <f t="shared" si="3"/>
        <v>Mardi</v>
      </c>
      <c r="L15" s="111">
        <v>8</v>
      </c>
      <c r="M15" s="122">
        <f>'Données VH'!CE106</f>
        <v>10.82</v>
      </c>
      <c r="N15" s="122">
        <f>'Données VH'!CF106</f>
        <v>10</v>
      </c>
      <c r="O15" s="122">
        <f>'Données VH'!CG106</f>
        <v>15.04</v>
      </c>
      <c r="P15" s="122">
        <f>'Données VH'!CH106</f>
        <v>0</v>
      </c>
      <c r="Q15" s="129">
        <f>'Données VH'!CI106</f>
        <v>0</v>
      </c>
      <c r="R15" s="100">
        <f t="shared" si="1"/>
        <v>35.86</v>
      </c>
      <c r="T15" s="236"/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VH'!C107</f>
        <v>0</v>
      </c>
      <c r="D16" s="122">
        <f>'Données VH'!D107</f>
        <v>0</v>
      </c>
      <c r="E16" s="122">
        <f>'Données VH'!E107</f>
        <v>0</v>
      </c>
      <c r="F16" s="122">
        <f>'Données VH'!F107</f>
        <v>0</v>
      </c>
      <c r="G16" s="122">
        <f>'Données VH'!G107</f>
        <v>6.82</v>
      </c>
      <c r="H16" s="122">
        <f>'Données VH'!H107</f>
        <v>18.63</v>
      </c>
      <c r="I16" s="100">
        <f t="shared" si="2"/>
        <v>25.45</v>
      </c>
      <c r="K16" s="111" t="str">
        <f t="shared" si="3"/>
        <v>Mercredi</v>
      </c>
      <c r="L16" s="111">
        <v>9</v>
      </c>
      <c r="M16" s="122">
        <f>'Données VH'!CE107</f>
        <v>10.61</v>
      </c>
      <c r="N16" s="122">
        <f>'Données VH'!CF107</f>
        <v>0</v>
      </c>
      <c r="O16" s="122">
        <f>'Données VH'!CG107</f>
        <v>0</v>
      </c>
      <c r="P16" s="122">
        <f>'Données VH'!CH107</f>
        <v>21.73</v>
      </c>
      <c r="Q16" s="129">
        <f>'Données VH'!CI107</f>
        <v>0</v>
      </c>
      <c r="R16" s="100">
        <f t="shared" si="1"/>
        <v>32.340000000000003</v>
      </c>
      <c r="T16" s="235" t="s">
        <v>249</v>
      </c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VH'!C108</f>
        <v>0</v>
      </c>
      <c r="D17" s="122">
        <f>'Données VH'!D108</f>
        <v>0</v>
      </c>
      <c r="E17" s="122">
        <f>'Données VH'!E108</f>
        <v>0</v>
      </c>
      <c r="F17" s="122">
        <f>'Données VH'!F108</f>
        <v>0</v>
      </c>
      <c r="G17" s="122">
        <f>'Données VH'!G108</f>
        <v>16.809999999999999</v>
      </c>
      <c r="H17" s="122">
        <f>'Données VH'!H108</f>
        <v>11.31</v>
      </c>
      <c r="I17" s="100">
        <f t="shared" si="2"/>
        <v>28.119999999999997</v>
      </c>
      <c r="K17" s="111" t="str">
        <f t="shared" si="3"/>
        <v>Jeudi</v>
      </c>
      <c r="L17" s="111">
        <v>10</v>
      </c>
      <c r="M17" s="122">
        <f>'Données VH'!CE108</f>
        <v>15.27</v>
      </c>
      <c r="N17" s="122">
        <f>'Données VH'!CF108</f>
        <v>23.82</v>
      </c>
      <c r="O17" s="122">
        <f>'Données VH'!CG108</f>
        <v>0</v>
      </c>
      <c r="P17" s="122">
        <f>'Données VH'!CH108</f>
        <v>0</v>
      </c>
      <c r="Q17" s="129">
        <f>'Données VH'!CI108</f>
        <v>0</v>
      </c>
      <c r="R17" s="100">
        <f t="shared" si="1"/>
        <v>39.090000000000003</v>
      </c>
      <c r="T17" s="236"/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VH'!C109</f>
        <v>0</v>
      </c>
      <c r="D18" s="122">
        <f>'Données VH'!D109</f>
        <v>0</v>
      </c>
      <c r="E18" s="122">
        <f>'Données VH'!E109</f>
        <v>0</v>
      </c>
      <c r="F18" s="122">
        <f>'Données VH'!F109</f>
        <v>0</v>
      </c>
      <c r="G18" s="122">
        <f>'Données VH'!G109</f>
        <v>24.55</v>
      </c>
      <c r="H18" s="122">
        <f>'Données VH'!H109</f>
        <v>20.04</v>
      </c>
      <c r="I18" s="100">
        <f t="shared" si="2"/>
        <v>44.59</v>
      </c>
      <c r="K18" s="111" t="str">
        <f t="shared" si="3"/>
        <v>Vendredi</v>
      </c>
      <c r="L18" s="111">
        <v>11</v>
      </c>
      <c r="M18" s="122">
        <f>'Données VH'!CE109</f>
        <v>105.9</v>
      </c>
      <c r="N18" s="122">
        <f>'Données VH'!CF109</f>
        <v>143.13</v>
      </c>
      <c r="O18" s="122">
        <f>'Données VH'!CG109</f>
        <v>62.47</v>
      </c>
      <c r="P18" s="122">
        <f>'Données VH'!CH109</f>
        <v>11.83</v>
      </c>
      <c r="Q18" s="129">
        <f>'Données VH'!CI109</f>
        <v>0</v>
      </c>
      <c r="R18" s="100">
        <f t="shared" si="1"/>
        <v>323.33</v>
      </c>
      <c r="T18" s="235" t="s">
        <v>250</v>
      </c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VH'!C110</f>
        <v>0</v>
      </c>
      <c r="D19" s="122">
        <f>'Données VH'!D110</f>
        <v>0</v>
      </c>
      <c r="E19" s="122">
        <f>'Données VH'!E110</f>
        <v>0</v>
      </c>
      <c r="F19" s="122">
        <f>'Données VH'!F110</f>
        <v>0</v>
      </c>
      <c r="G19" s="122">
        <f>'Données VH'!G110</f>
        <v>16.73</v>
      </c>
      <c r="H19" s="122">
        <f>'Données VH'!H110</f>
        <v>0</v>
      </c>
      <c r="I19" s="100">
        <f t="shared" si="2"/>
        <v>16.73</v>
      </c>
      <c r="K19" s="111" t="str">
        <f t="shared" si="3"/>
        <v>Samedi</v>
      </c>
      <c r="L19" s="111">
        <v>12</v>
      </c>
      <c r="M19" s="122">
        <f>'Données VH'!CE110</f>
        <v>96.9</v>
      </c>
      <c r="N19" s="122">
        <f>'Données VH'!CF110</f>
        <v>82.76</v>
      </c>
      <c r="O19" s="122">
        <f>'Données VH'!CG110</f>
        <v>60.31</v>
      </c>
      <c r="P19" s="122">
        <f>'Données VH'!CH110</f>
        <v>21.09</v>
      </c>
      <c r="Q19" s="129">
        <f>'Données VH'!CI110</f>
        <v>0</v>
      </c>
      <c r="R19" s="100">
        <f t="shared" si="1"/>
        <v>261.06</v>
      </c>
      <c r="T19" s="236"/>
      <c r="V19" s="115"/>
    </row>
    <row r="20" spans="1:22" ht="15">
      <c r="A20" s="111" t="str">
        <f>'150hres'!A20</f>
        <v>Dimanche</v>
      </c>
      <c r="B20" s="111">
        <v>13</v>
      </c>
      <c r="C20" s="122">
        <f>'Données VH'!C111</f>
        <v>0</v>
      </c>
      <c r="D20" s="122">
        <f>'Données VH'!D111</f>
        <v>0</v>
      </c>
      <c r="E20" s="122">
        <f>'Données VH'!E111</f>
        <v>0</v>
      </c>
      <c r="F20" s="122">
        <f>'Données VH'!F111</f>
        <v>0</v>
      </c>
      <c r="G20" s="122">
        <f>'Données VH'!G111</f>
        <v>8.4499999999999993</v>
      </c>
      <c r="H20" s="122">
        <f>'Données VH'!H111</f>
        <v>1.82</v>
      </c>
      <c r="I20" s="100">
        <f t="shared" si="2"/>
        <v>10.27</v>
      </c>
      <c r="K20" s="111" t="str">
        <f t="shared" si="3"/>
        <v>Dimanche</v>
      </c>
      <c r="L20" s="111">
        <v>13</v>
      </c>
      <c r="M20" s="122">
        <f>'Données VH'!CE111</f>
        <v>0</v>
      </c>
      <c r="N20" s="122">
        <f>'Données VH'!CF111</f>
        <v>0</v>
      </c>
      <c r="O20" s="122">
        <f>'Données VH'!CG111</f>
        <v>0</v>
      </c>
      <c r="P20" s="122">
        <f>'Données VH'!CH111</f>
        <v>0</v>
      </c>
      <c r="Q20" s="129">
        <f>'Données VH'!CI111</f>
        <v>0</v>
      </c>
      <c r="R20" s="100">
        <f t="shared" si="1"/>
        <v>0</v>
      </c>
      <c r="T20" s="235" t="s">
        <v>255</v>
      </c>
    </row>
    <row r="21" spans="1:22" ht="15">
      <c r="A21" s="111" t="str">
        <f>'150hres'!A21</f>
        <v>Lundi</v>
      </c>
      <c r="B21" s="111">
        <v>14</v>
      </c>
      <c r="C21" s="122">
        <f>'Données VH'!C112</f>
        <v>0</v>
      </c>
      <c r="D21" s="122">
        <f>'Données VH'!D112</f>
        <v>0</v>
      </c>
      <c r="E21" s="122">
        <f>'Données VH'!E112</f>
        <v>0</v>
      </c>
      <c r="F21" s="122">
        <f>'Données VH'!F112</f>
        <v>0</v>
      </c>
      <c r="G21" s="122">
        <f>'Données VH'!G112</f>
        <v>8.58</v>
      </c>
      <c r="H21" s="122">
        <f>'Données VH'!H112</f>
        <v>10.64</v>
      </c>
      <c r="I21" s="100">
        <f t="shared" si="2"/>
        <v>19.22</v>
      </c>
      <c r="K21" s="111" t="str">
        <f t="shared" si="3"/>
        <v>Lundi</v>
      </c>
      <c r="L21" s="111">
        <v>14</v>
      </c>
      <c r="M21" s="122">
        <f>'Données VH'!CE112</f>
        <v>0</v>
      </c>
      <c r="N21" s="122">
        <f>'Données VH'!CF112</f>
        <v>0</v>
      </c>
      <c r="O21" s="122">
        <f>'Données VH'!CG112</f>
        <v>0</v>
      </c>
      <c r="P21" s="122">
        <f>'Données VH'!CH112</f>
        <v>0</v>
      </c>
      <c r="Q21" s="129">
        <f>'Données VH'!CI112</f>
        <v>0</v>
      </c>
      <c r="R21" s="100">
        <f t="shared" si="1"/>
        <v>0</v>
      </c>
      <c r="T21" s="236"/>
    </row>
    <row r="22" spans="1:22" ht="15">
      <c r="A22" s="111" t="str">
        <f>'150hres'!A22</f>
        <v>Mardi</v>
      </c>
      <c r="B22" s="111">
        <v>15</v>
      </c>
      <c r="C22" s="122">
        <f>'Données VH'!C113</f>
        <v>0</v>
      </c>
      <c r="D22" s="122">
        <f>'Données VH'!D113</f>
        <v>0</v>
      </c>
      <c r="E22" s="122">
        <f>'Données VH'!E113</f>
        <v>0</v>
      </c>
      <c r="F22" s="122">
        <f>'Données VH'!F113</f>
        <v>0</v>
      </c>
      <c r="G22" s="122">
        <f>'Données VH'!G113</f>
        <v>27.76</v>
      </c>
      <c r="H22" s="122">
        <f>'Données VH'!H113</f>
        <v>8.6300000000000008</v>
      </c>
      <c r="I22" s="100">
        <f t="shared" si="2"/>
        <v>36.39</v>
      </c>
      <c r="K22" s="111" t="str">
        <f t="shared" si="3"/>
        <v>Mardi</v>
      </c>
      <c r="L22" s="111">
        <v>15</v>
      </c>
      <c r="M22" s="122">
        <f>'Données VH'!CE113</f>
        <v>25.22</v>
      </c>
      <c r="N22" s="122">
        <f>'Données VH'!CF113</f>
        <v>0</v>
      </c>
      <c r="O22" s="122">
        <f>'Données VH'!CG113</f>
        <v>0</v>
      </c>
      <c r="P22" s="122">
        <f>'Données VH'!CH113</f>
        <v>0</v>
      </c>
      <c r="Q22" s="129">
        <f>'Données VH'!CI113</f>
        <v>0</v>
      </c>
      <c r="R22" s="100">
        <f t="shared" si="1"/>
        <v>25.22</v>
      </c>
      <c r="T22" s="235" t="s">
        <v>252</v>
      </c>
    </row>
    <row r="23" spans="1:22" ht="15">
      <c r="A23" s="111" t="str">
        <f>'150hres'!A23</f>
        <v>Mercredi</v>
      </c>
      <c r="B23" s="111">
        <v>16</v>
      </c>
      <c r="C23" s="122">
        <f>'Données VH'!C114</f>
        <v>0</v>
      </c>
      <c r="D23" s="122">
        <f>'Données VH'!D114</f>
        <v>0</v>
      </c>
      <c r="E23" s="122">
        <f>'Données VH'!E114</f>
        <v>0</v>
      </c>
      <c r="F23" s="122">
        <f>'Données VH'!F114</f>
        <v>0</v>
      </c>
      <c r="G23" s="122">
        <f>'Données VH'!G114</f>
        <v>13.13</v>
      </c>
      <c r="H23" s="122">
        <f>'Données VH'!H114</f>
        <v>8.6300000000000008</v>
      </c>
      <c r="I23" s="100">
        <f t="shared" si="2"/>
        <v>21.76</v>
      </c>
      <c r="K23" s="111" t="str">
        <f t="shared" si="3"/>
        <v>Mercredi</v>
      </c>
      <c r="L23" s="111">
        <v>16</v>
      </c>
      <c r="M23" s="122">
        <f>'Données VH'!CE114</f>
        <v>21.13</v>
      </c>
      <c r="N23" s="122">
        <f>'Données VH'!CF114</f>
        <v>15.32</v>
      </c>
      <c r="O23" s="122">
        <f>'Données VH'!CG114</f>
        <v>11.13</v>
      </c>
      <c r="P23" s="122">
        <f>'Données VH'!CH114</f>
        <v>0</v>
      </c>
      <c r="Q23" s="129">
        <f>'Données VH'!CI114</f>
        <v>0</v>
      </c>
      <c r="R23" s="100">
        <f t="shared" si="1"/>
        <v>47.580000000000005</v>
      </c>
      <c r="T23" s="236"/>
    </row>
    <row r="24" spans="1:22" ht="15">
      <c r="A24" s="111" t="str">
        <f>'150hres'!A24</f>
        <v>Jeudi</v>
      </c>
      <c r="B24" s="111">
        <v>17</v>
      </c>
      <c r="C24" s="122">
        <f>'Données VH'!C115</f>
        <v>0</v>
      </c>
      <c r="D24" s="122">
        <f>'Données VH'!D115</f>
        <v>0</v>
      </c>
      <c r="E24" s="122">
        <f>'Données VH'!E115</f>
        <v>0</v>
      </c>
      <c r="F24" s="122">
        <f>'Données VH'!F115</f>
        <v>0</v>
      </c>
      <c r="G24" s="122">
        <f>'Données VH'!G115</f>
        <v>13.45</v>
      </c>
      <c r="H24" s="122">
        <f>'Données VH'!H115</f>
        <v>12.84</v>
      </c>
      <c r="I24" s="100">
        <f t="shared" si="2"/>
        <v>26.29</v>
      </c>
      <c r="K24" s="111" t="str">
        <f t="shared" si="3"/>
        <v>Jeudi</v>
      </c>
      <c r="L24" s="111">
        <v>17</v>
      </c>
      <c r="M24" s="122">
        <f>'Données VH'!CE115</f>
        <v>25.64</v>
      </c>
      <c r="N24" s="122">
        <f>'Données VH'!CF115</f>
        <v>34.06</v>
      </c>
      <c r="O24" s="122">
        <f>'Données VH'!CG115</f>
        <v>0</v>
      </c>
      <c r="P24" s="122">
        <f>'Données VH'!CH115</f>
        <v>0</v>
      </c>
      <c r="Q24" s="129">
        <f>'Données VH'!CI115</f>
        <v>0</v>
      </c>
      <c r="R24" s="100">
        <f t="shared" si="1"/>
        <v>59.7</v>
      </c>
      <c r="T24" s="235" t="s">
        <v>253</v>
      </c>
    </row>
    <row r="25" spans="1:22" ht="15">
      <c r="A25" s="111" t="str">
        <f>'150hres'!A25</f>
        <v>Vendredi</v>
      </c>
      <c r="B25" s="111">
        <v>18</v>
      </c>
      <c r="C25" s="122">
        <f>'Données VH'!C116</f>
        <v>0</v>
      </c>
      <c r="D25" s="122">
        <f>'Données VH'!D116</f>
        <v>0</v>
      </c>
      <c r="E25" s="122">
        <f>'Données VH'!E116</f>
        <v>0</v>
      </c>
      <c r="F25" s="122">
        <f>'Données VH'!F116</f>
        <v>0</v>
      </c>
      <c r="G25" s="122">
        <f>'Données VH'!G116</f>
        <v>1.36</v>
      </c>
      <c r="H25" s="122">
        <f>'Données VH'!H116</f>
        <v>4.6399999999999997</v>
      </c>
      <c r="I25" s="100">
        <f t="shared" si="2"/>
        <v>6</v>
      </c>
      <c r="K25" s="111" t="str">
        <f t="shared" si="3"/>
        <v>Vendredi</v>
      </c>
      <c r="L25" s="111">
        <v>18</v>
      </c>
      <c r="M25" s="122">
        <f>'Données VH'!CE116</f>
        <v>38.18</v>
      </c>
      <c r="N25" s="122">
        <f>'Données VH'!CF116</f>
        <v>73.37</v>
      </c>
      <c r="O25" s="122">
        <f>'Données VH'!CG116</f>
        <v>18.63</v>
      </c>
      <c r="P25" s="122">
        <f>'Données VH'!CH116</f>
        <v>16.27</v>
      </c>
      <c r="Q25" s="129">
        <f>'Données VH'!CI116</f>
        <v>0</v>
      </c>
      <c r="R25" s="100">
        <f t="shared" si="1"/>
        <v>146.45000000000002</v>
      </c>
      <c r="T25" s="236"/>
    </row>
    <row r="26" spans="1:22" ht="15">
      <c r="A26" s="111" t="str">
        <f>'150hres'!A26</f>
        <v>Samedi</v>
      </c>
      <c r="B26" s="111">
        <v>19</v>
      </c>
      <c r="C26" s="122">
        <f>'Données VH'!C117</f>
        <v>0</v>
      </c>
      <c r="D26" s="122">
        <f>'Données VH'!D117</f>
        <v>0</v>
      </c>
      <c r="E26" s="122">
        <f>'Données VH'!E117</f>
        <v>0</v>
      </c>
      <c r="F26" s="122">
        <f>'Données VH'!F117</f>
        <v>0</v>
      </c>
      <c r="G26" s="122">
        <f>'Données VH'!G117</f>
        <v>23.95</v>
      </c>
      <c r="H26" s="122">
        <f>'Données VH'!H117</f>
        <v>36.75</v>
      </c>
      <c r="I26" s="100">
        <f t="shared" si="2"/>
        <v>60.7</v>
      </c>
      <c r="K26" s="111" t="str">
        <f t="shared" si="3"/>
        <v>Samedi</v>
      </c>
      <c r="L26" s="111">
        <v>19</v>
      </c>
      <c r="M26" s="122">
        <f>'Données VH'!CE117</f>
        <v>68.739999999999995</v>
      </c>
      <c r="N26" s="122">
        <f>'Données VH'!CF117</f>
        <v>90.4</v>
      </c>
      <c r="O26" s="122">
        <f>'Données VH'!CG117</f>
        <v>59.74</v>
      </c>
      <c r="P26" s="122">
        <f>'Données VH'!CH117</f>
        <v>25.63</v>
      </c>
      <c r="Q26" s="129">
        <f>'Données VH'!CI117</f>
        <v>0</v>
      </c>
      <c r="R26" s="100">
        <f t="shared" si="1"/>
        <v>244.51</v>
      </c>
      <c r="T26" s="235" t="s">
        <v>254</v>
      </c>
    </row>
    <row r="27" spans="1:22">
      <c r="A27" s="111" t="str">
        <f>'150hres'!A27</f>
        <v>Dimanche</v>
      </c>
      <c r="B27" s="111">
        <v>20</v>
      </c>
      <c r="C27" s="122">
        <f>'Données VH'!C118</f>
        <v>0</v>
      </c>
      <c r="D27" s="122">
        <f>'Données VH'!D118</f>
        <v>0</v>
      </c>
      <c r="E27" s="122">
        <f>'Données VH'!E118</f>
        <v>0</v>
      </c>
      <c r="F27" s="122">
        <f>'Données VH'!F118</f>
        <v>0</v>
      </c>
      <c r="G27" s="122">
        <f>'Données VH'!G118</f>
        <v>0</v>
      </c>
      <c r="H27" s="122">
        <f>'Données VH'!H118</f>
        <v>0</v>
      </c>
      <c r="I27" s="100">
        <f t="shared" si="2"/>
        <v>0</v>
      </c>
      <c r="K27" s="111" t="str">
        <f t="shared" si="3"/>
        <v>Dimanche</v>
      </c>
      <c r="L27" s="111">
        <v>20</v>
      </c>
      <c r="M27" s="122">
        <f>'Données VH'!CE118</f>
        <v>0</v>
      </c>
      <c r="N27" s="122">
        <f>'Données VH'!CF118</f>
        <v>8.9499999999999993</v>
      </c>
      <c r="O27" s="122">
        <f>'Données VH'!CG118</f>
        <v>0</v>
      </c>
      <c r="P27" s="122">
        <f>'Données VH'!CH118</f>
        <v>0</v>
      </c>
      <c r="Q27" s="129">
        <f>'Données VH'!CI118</f>
        <v>0</v>
      </c>
      <c r="R27" s="100">
        <f t="shared" si="1"/>
        <v>8.9499999999999993</v>
      </c>
    </row>
    <row r="28" spans="1:22">
      <c r="A28" s="111" t="str">
        <f>'150hres'!A28</f>
        <v>Lundi</v>
      </c>
      <c r="B28" s="111">
        <v>21</v>
      </c>
      <c r="C28" s="122">
        <f>'Données VH'!C119</f>
        <v>0</v>
      </c>
      <c r="D28" s="122">
        <f>'Données VH'!D119</f>
        <v>0</v>
      </c>
      <c r="E28" s="122">
        <f>'Données VH'!E119</f>
        <v>0</v>
      </c>
      <c r="F28" s="122">
        <f>'Données VH'!F119</f>
        <v>0</v>
      </c>
      <c r="G28" s="122">
        <f>'Données VH'!G119</f>
        <v>0</v>
      </c>
      <c r="H28" s="122">
        <f>'Données VH'!H119</f>
        <v>29.01</v>
      </c>
      <c r="I28" s="100">
        <f t="shared" si="2"/>
        <v>29.01</v>
      </c>
      <c r="K28" s="111" t="str">
        <f t="shared" si="3"/>
        <v>Lundi</v>
      </c>
      <c r="L28" s="111">
        <v>21</v>
      </c>
      <c r="M28" s="122">
        <f>'Données VH'!CE119</f>
        <v>26.45</v>
      </c>
      <c r="N28" s="122">
        <f>'Données VH'!CF119</f>
        <v>38.18</v>
      </c>
      <c r="O28" s="122">
        <f>'Données VH'!CG119</f>
        <v>23.54</v>
      </c>
      <c r="P28" s="122">
        <f>'Données VH'!CH119</f>
        <v>0</v>
      </c>
      <c r="Q28" s="129">
        <f>'Données VH'!CI119</f>
        <v>0</v>
      </c>
      <c r="R28" s="100">
        <f t="shared" si="1"/>
        <v>88.169999999999987</v>
      </c>
    </row>
    <row r="29" spans="1:22">
      <c r="A29" s="111" t="str">
        <f>'150hres'!A29</f>
        <v>Mardi</v>
      </c>
      <c r="B29" s="111">
        <v>22</v>
      </c>
      <c r="C29" s="122">
        <f>'Données VH'!C120</f>
        <v>0</v>
      </c>
      <c r="D29" s="122">
        <f>'Données VH'!D120</f>
        <v>0</v>
      </c>
      <c r="E29" s="122">
        <f>'Données VH'!E120</f>
        <v>0</v>
      </c>
      <c r="F29" s="122">
        <f>'Données VH'!F120</f>
        <v>0</v>
      </c>
      <c r="G29" s="122">
        <f>'Données VH'!G120</f>
        <v>4</v>
      </c>
      <c r="H29" s="122">
        <f>'Données VH'!H120</f>
        <v>16.36</v>
      </c>
      <c r="I29" s="100">
        <f t="shared" si="2"/>
        <v>20.36</v>
      </c>
      <c r="K29" s="111" t="str">
        <f t="shared" si="3"/>
        <v>Mardi</v>
      </c>
      <c r="L29" s="111">
        <v>22</v>
      </c>
      <c r="M29" s="122">
        <f>'Données VH'!CE120</f>
        <v>97.58</v>
      </c>
      <c r="N29" s="122">
        <f>'Données VH'!CF120</f>
        <v>20.37</v>
      </c>
      <c r="O29" s="122">
        <f>'Données VH'!CG120</f>
        <v>0</v>
      </c>
      <c r="P29" s="122">
        <f>'Données VH'!CH120</f>
        <v>30.73</v>
      </c>
      <c r="Q29" s="129">
        <f>'Données VH'!CI120</f>
        <v>0</v>
      </c>
      <c r="R29" s="100">
        <f t="shared" si="1"/>
        <v>148.68</v>
      </c>
    </row>
    <row r="30" spans="1:22">
      <c r="A30" s="111" t="str">
        <f>'150hres'!A30</f>
        <v>Mercredi</v>
      </c>
      <c r="B30" s="111">
        <v>23</v>
      </c>
      <c r="C30" s="122">
        <f>'Données VH'!C121</f>
        <v>0</v>
      </c>
      <c r="D30" s="122">
        <f>'Données VH'!D121</f>
        <v>0</v>
      </c>
      <c r="E30" s="122">
        <f>'Données VH'!E121</f>
        <v>0</v>
      </c>
      <c r="F30" s="122">
        <f>'Données VH'!F121</f>
        <v>0</v>
      </c>
      <c r="G30" s="122">
        <f>'Données VH'!G121</f>
        <v>18.350000000000001</v>
      </c>
      <c r="H30" s="122">
        <f>'Données VH'!H121</f>
        <v>26.46</v>
      </c>
      <c r="I30" s="100">
        <f t="shared" si="2"/>
        <v>44.81</v>
      </c>
      <c r="K30" s="111" t="str">
        <f t="shared" si="3"/>
        <v>Mercredi</v>
      </c>
      <c r="L30" s="111">
        <v>23</v>
      </c>
      <c r="M30" s="122">
        <f>'Données VH'!CE121</f>
        <v>43.64</v>
      </c>
      <c r="N30" s="122">
        <f>'Données VH'!CF121</f>
        <v>54.31</v>
      </c>
      <c r="O30" s="122">
        <f>'Données VH'!CG121</f>
        <v>6.73</v>
      </c>
      <c r="P30" s="122">
        <f>'Données VH'!CH121</f>
        <v>22.64</v>
      </c>
      <c r="Q30" s="129">
        <f>'Données VH'!CI121</f>
        <v>0</v>
      </c>
      <c r="R30" s="100">
        <f t="shared" si="1"/>
        <v>127.32000000000001</v>
      </c>
    </row>
    <row r="31" spans="1:22">
      <c r="A31" s="111" t="str">
        <f>'150hres'!A31</f>
        <v>Jeudi</v>
      </c>
      <c r="B31" s="111">
        <v>24</v>
      </c>
      <c r="C31" s="122">
        <f>'Données VH'!C122</f>
        <v>0</v>
      </c>
      <c r="D31" s="122">
        <f>'Données VH'!D122</f>
        <v>0</v>
      </c>
      <c r="E31" s="122">
        <f>'Données VH'!E122</f>
        <v>0</v>
      </c>
      <c r="F31" s="122">
        <f>'Données VH'!F122</f>
        <v>0</v>
      </c>
      <c r="G31" s="122">
        <f>'Données VH'!G122</f>
        <v>17.18</v>
      </c>
      <c r="H31" s="122">
        <f>'Données VH'!H122</f>
        <v>11.36</v>
      </c>
      <c r="I31" s="100">
        <f t="shared" si="2"/>
        <v>28.54</v>
      </c>
      <c r="K31" s="111" t="str">
        <f t="shared" si="3"/>
        <v>Jeudi</v>
      </c>
      <c r="L31" s="111">
        <v>24</v>
      </c>
      <c r="M31" s="122">
        <f>'Données VH'!CE122</f>
        <v>0</v>
      </c>
      <c r="N31" s="122">
        <f>'Données VH'!CF122</f>
        <v>0</v>
      </c>
      <c r="O31" s="122">
        <f>'Données VH'!CG122</f>
        <v>0</v>
      </c>
      <c r="P31" s="122">
        <f>'Données VH'!CH122</f>
        <v>0</v>
      </c>
      <c r="Q31" s="129">
        <f>'Données VH'!CI122</f>
        <v>0</v>
      </c>
      <c r="R31" s="100">
        <f t="shared" si="1"/>
        <v>0</v>
      </c>
    </row>
    <row r="32" spans="1:22">
      <c r="A32" s="111" t="str">
        <f>'150hres'!A32</f>
        <v>Vendredi</v>
      </c>
      <c r="B32" s="111">
        <v>25</v>
      </c>
      <c r="C32" s="122">
        <f>'Données VH'!C123</f>
        <v>0</v>
      </c>
      <c r="D32" s="122">
        <f>'Données VH'!D123</f>
        <v>0</v>
      </c>
      <c r="E32" s="122">
        <f>'Données VH'!E123</f>
        <v>0</v>
      </c>
      <c r="F32" s="122">
        <f>'Données VH'!F123</f>
        <v>0</v>
      </c>
      <c r="G32" s="122">
        <f>'Données VH'!G123</f>
        <v>0</v>
      </c>
      <c r="H32" s="122">
        <f>'Données VH'!H123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VH'!CE123</f>
        <v>51.39</v>
      </c>
      <c r="N32" s="122">
        <f>'Données VH'!CF123</f>
        <v>8.66</v>
      </c>
      <c r="O32" s="122">
        <f>'Données VH'!CG123</f>
        <v>0</v>
      </c>
      <c r="P32" s="122">
        <f>'Données VH'!CH123</f>
        <v>0</v>
      </c>
      <c r="Q32" s="129">
        <f>'Données VH'!CI123</f>
        <v>0</v>
      </c>
      <c r="R32" s="100">
        <f t="shared" si="1"/>
        <v>60.05</v>
      </c>
    </row>
    <row r="33" spans="1:18">
      <c r="A33" s="111" t="str">
        <f>'150hres'!A33</f>
        <v>Samedi</v>
      </c>
      <c r="B33" s="111">
        <v>26</v>
      </c>
      <c r="C33" s="122">
        <f>'Données VH'!C124</f>
        <v>0</v>
      </c>
      <c r="D33" s="122">
        <f>'Données VH'!D124</f>
        <v>0</v>
      </c>
      <c r="E33" s="122">
        <f>'Données VH'!E124</f>
        <v>0</v>
      </c>
      <c r="F33" s="122">
        <f>'Données VH'!F124</f>
        <v>0</v>
      </c>
      <c r="G33" s="122">
        <f>'Données VH'!G124</f>
        <v>0</v>
      </c>
      <c r="H33" s="122">
        <f>'Données VH'!H124</f>
        <v>0</v>
      </c>
      <c r="I33" s="100">
        <f t="shared" si="2"/>
        <v>0</v>
      </c>
      <c r="K33" s="111" t="str">
        <f t="shared" si="3"/>
        <v>Samedi</v>
      </c>
      <c r="L33" s="111">
        <v>26</v>
      </c>
      <c r="M33" s="122">
        <f>'Données VH'!CE124</f>
        <v>46.99</v>
      </c>
      <c r="N33" s="122">
        <f>'Données VH'!CF124</f>
        <v>61.91</v>
      </c>
      <c r="O33" s="122">
        <f>'Données VH'!CG124</f>
        <v>82.7</v>
      </c>
      <c r="P33" s="122">
        <f>'Données VH'!CH124</f>
        <v>0</v>
      </c>
      <c r="Q33" s="129">
        <f>'Données VH'!CI124</f>
        <v>0</v>
      </c>
      <c r="R33" s="100">
        <f t="shared" si="1"/>
        <v>191.60000000000002</v>
      </c>
    </row>
    <row r="34" spans="1:18">
      <c r="A34" s="111" t="str">
        <f>'150hres'!A34</f>
        <v>Dimanche</v>
      </c>
      <c r="B34" s="111">
        <v>27</v>
      </c>
      <c r="C34" s="122">
        <f>'Données VH'!C125</f>
        <v>0</v>
      </c>
      <c r="D34" s="122">
        <f>'Données VH'!D125</f>
        <v>0</v>
      </c>
      <c r="E34" s="122">
        <f>'Données VH'!E125</f>
        <v>0</v>
      </c>
      <c r="F34" s="122">
        <f>'Données VH'!F125</f>
        <v>0</v>
      </c>
      <c r="G34" s="122">
        <f>'Données VH'!G125</f>
        <v>20.36</v>
      </c>
      <c r="H34" s="122">
        <f>'Données VH'!H125</f>
        <v>30.54</v>
      </c>
      <c r="I34" s="100">
        <f t="shared" si="2"/>
        <v>50.9</v>
      </c>
      <c r="K34" s="111" t="str">
        <f t="shared" si="3"/>
        <v>Dimanche</v>
      </c>
      <c r="L34" s="111">
        <v>27</v>
      </c>
      <c r="M34" s="122">
        <f>'Données VH'!CE125</f>
        <v>26.59</v>
      </c>
      <c r="N34" s="122">
        <f>'Données VH'!CF125</f>
        <v>6.09</v>
      </c>
      <c r="O34" s="122">
        <f>'Données VH'!CG125</f>
        <v>21.08</v>
      </c>
      <c r="P34" s="122">
        <f>'Données VH'!CH125</f>
        <v>21.45</v>
      </c>
      <c r="Q34" s="129">
        <f>'Données VH'!CI125</f>
        <v>0</v>
      </c>
      <c r="R34" s="100">
        <f t="shared" si="1"/>
        <v>75.209999999999994</v>
      </c>
    </row>
    <row r="35" spans="1:18">
      <c r="A35" s="111" t="str">
        <f>'150hres'!A35</f>
        <v>Lundi</v>
      </c>
      <c r="B35" s="111">
        <v>28</v>
      </c>
      <c r="C35" s="122">
        <f>'Données VH'!C126</f>
        <v>0</v>
      </c>
      <c r="D35" s="122">
        <f>'Données VH'!D126</f>
        <v>0</v>
      </c>
      <c r="E35" s="122">
        <f>'Données VH'!E126</f>
        <v>0</v>
      </c>
      <c r="F35" s="122">
        <f>'Données VH'!F126</f>
        <v>0</v>
      </c>
      <c r="G35" s="122">
        <f>'Données VH'!G126</f>
        <v>5.83</v>
      </c>
      <c r="H35" s="122">
        <f>'Données VH'!H126</f>
        <v>4.54</v>
      </c>
      <c r="I35" s="100">
        <f t="shared" si="2"/>
        <v>10.370000000000001</v>
      </c>
      <c r="K35" s="111" t="str">
        <f t="shared" si="3"/>
        <v>Lundi</v>
      </c>
      <c r="L35" s="111">
        <v>28</v>
      </c>
      <c r="M35" s="122">
        <f>'Données VH'!CE126</f>
        <v>8</v>
      </c>
      <c r="N35" s="122">
        <f>'Données VH'!CF126</f>
        <v>31.27</v>
      </c>
      <c r="O35" s="122">
        <f>'Données VH'!CG126</f>
        <v>18.82</v>
      </c>
      <c r="P35" s="122">
        <f>'Données VH'!CH126</f>
        <v>0</v>
      </c>
      <c r="Q35" s="129">
        <f>'Données VH'!CI126</f>
        <v>0</v>
      </c>
      <c r="R35" s="100">
        <f t="shared" si="1"/>
        <v>58.089999999999996</v>
      </c>
    </row>
    <row r="36" spans="1:18">
      <c r="A36" s="111" t="str">
        <f>'150hres'!A36</f>
        <v>Mardi</v>
      </c>
      <c r="B36" s="111">
        <v>29</v>
      </c>
      <c r="C36" s="122">
        <f>'Données VH'!C127</f>
        <v>0</v>
      </c>
      <c r="D36" s="122">
        <f>'Données VH'!D127</f>
        <v>0</v>
      </c>
      <c r="E36" s="122">
        <f>'Données VH'!E127</f>
        <v>0</v>
      </c>
      <c r="F36" s="122">
        <f>'Données VH'!F127</f>
        <v>0</v>
      </c>
      <c r="G36" s="122">
        <f>'Données VH'!G127</f>
        <v>17.989999999999998</v>
      </c>
      <c r="H36" s="122">
        <f>'Données VH'!H127</f>
        <v>0</v>
      </c>
      <c r="I36" s="100">
        <f t="shared" si="2"/>
        <v>17.989999999999998</v>
      </c>
      <c r="K36" s="111" t="str">
        <f t="shared" si="3"/>
        <v>Mardi</v>
      </c>
      <c r="L36" s="111">
        <v>29</v>
      </c>
      <c r="M36" s="122">
        <f>'Données VH'!CE127</f>
        <v>23.66</v>
      </c>
      <c r="N36" s="122">
        <f>'Données VH'!CF127</f>
        <v>51.46</v>
      </c>
      <c r="O36" s="122">
        <f>'Données VH'!CG127</f>
        <v>0</v>
      </c>
      <c r="P36" s="122">
        <f>'Données VH'!CH127</f>
        <v>0</v>
      </c>
      <c r="Q36" s="129">
        <f>'Données VH'!CI127</f>
        <v>0</v>
      </c>
      <c r="R36" s="100">
        <f t="shared" si="1"/>
        <v>75.12</v>
      </c>
    </row>
    <row r="37" spans="1:18">
      <c r="A37" s="111" t="str">
        <f>'150hres'!A37</f>
        <v>Mercredi</v>
      </c>
      <c r="B37" s="111">
        <v>30</v>
      </c>
      <c r="C37" s="122">
        <f>'Données VH'!C128</f>
        <v>0</v>
      </c>
      <c r="D37" s="122">
        <f>'Données VH'!D128</f>
        <v>0</v>
      </c>
      <c r="E37" s="122">
        <f>'Données VH'!E128</f>
        <v>0</v>
      </c>
      <c r="F37" s="122">
        <f>'Données VH'!F128</f>
        <v>0</v>
      </c>
      <c r="G37" s="122">
        <f>'Données VH'!G128</f>
        <v>0</v>
      </c>
      <c r="H37" s="122">
        <f>'Données VH'!H128</f>
        <v>6.81</v>
      </c>
      <c r="I37" s="100">
        <f t="shared" si="2"/>
        <v>6.81</v>
      </c>
      <c r="K37" s="111" t="str">
        <f t="shared" si="3"/>
        <v>Mercredi</v>
      </c>
      <c r="L37" s="111">
        <v>30</v>
      </c>
      <c r="M37" s="122">
        <f>'Données VH'!CE128</f>
        <v>0</v>
      </c>
      <c r="N37" s="122">
        <f>'Données VH'!CF128</f>
        <v>48.99</v>
      </c>
      <c r="O37" s="122">
        <f>'Données VH'!CG128</f>
        <v>68.39</v>
      </c>
      <c r="P37" s="122">
        <f>'Données VH'!CH128</f>
        <v>0</v>
      </c>
      <c r="Q37" s="129">
        <f>'Données VH'!CI128</f>
        <v>0</v>
      </c>
      <c r="R37" s="100">
        <f t="shared" si="1"/>
        <v>117.38</v>
      </c>
    </row>
    <row r="38" spans="1:18" ht="15" thickBot="1">
      <c r="A38" s="98" t="str">
        <f>'150hres'!A38</f>
        <v>Jeudi</v>
      </c>
      <c r="B38" s="112">
        <v>31</v>
      </c>
      <c r="C38" s="122">
        <f>'Données VH'!C129</f>
        <v>0</v>
      </c>
      <c r="D38" s="122">
        <f>'Données VH'!D129</f>
        <v>0</v>
      </c>
      <c r="E38" s="122">
        <f>'Données VH'!E129</f>
        <v>0</v>
      </c>
      <c r="F38" s="122">
        <f>'Données VH'!F129</f>
        <v>0</v>
      </c>
      <c r="G38" s="122">
        <f>'Données VH'!G129</f>
        <v>0</v>
      </c>
      <c r="H38" s="122">
        <f>'Données VH'!H129</f>
        <v>0</v>
      </c>
      <c r="I38" s="101">
        <f t="shared" si="2"/>
        <v>0</v>
      </c>
      <c r="K38" s="112" t="str">
        <f>A38</f>
        <v>Jeudi</v>
      </c>
      <c r="L38" s="112">
        <v>31</v>
      </c>
      <c r="M38" s="122">
        <f>'Données VH'!CE129</f>
        <v>0</v>
      </c>
      <c r="N38" s="122">
        <f>'Données VH'!CF129</f>
        <v>0</v>
      </c>
      <c r="O38" s="122">
        <f>'Données VH'!CG129</f>
        <v>0</v>
      </c>
      <c r="P38" s="122">
        <f>'Données VH'!CH129</f>
        <v>0</v>
      </c>
      <c r="Q38" s="129">
        <f>'Données VH'!CI129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0</v>
      </c>
      <c r="D39" s="108">
        <f t="shared" si="4"/>
        <v>0</v>
      </c>
      <c r="E39" s="108">
        <f t="shared" si="4"/>
        <v>0</v>
      </c>
      <c r="F39" s="108">
        <f t="shared" si="4"/>
        <v>0</v>
      </c>
      <c r="G39" s="108">
        <f t="shared" si="4"/>
        <v>10.646451612903226</v>
      </c>
      <c r="H39" s="109">
        <f t="shared" si="4"/>
        <v>12.376451612903224</v>
      </c>
      <c r="I39" s="102">
        <f t="shared" si="4"/>
        <v>23.022903225806445</v>
      </c>
      <c r="K39" s="576" t="s">
        <v>109</v>
      </c>
      <c r="L39" s="577"/>
      <c r="M39" s="107">
        <f t="shared" ref="M39:R39" si="5">AVERAGE(M8:M38)</f>
        <v>27.361612903225808</v>
      </c>
      <c r="N39" s="108">
        <f t="shared" si="5"/>
        <v>31.689032258064518</v>
      </c>
      <c r="O39" s="108">
        <f t="shared" si="5"/>
        <v>18.350000000000001</v>
      </c>
      <c r="P39" s="108">
        <f t="shared" si="5"/>
        <v>6.5074193548387083</v>
      </c>
      <c r="Q39" s="108">
        <f t="shared" si="5"/>
        <v>0</v>
      </c>
      <c r="R39" s="102">
        <f t="shared" si="5"/>
        <v>83.908064516129031</v>
      </c>
    </row>
    <row r="40" spans="1:18" ht="15" thickBot="1">
      <c r="A40" s="578" t="s">
        <v>66</v>
      </c>
      <c r="B40" s="579"/>
      <c r="C40" s="103">
        <f t="shared" ref="C40:I40" si="6">SUM(C8:C38)</f>
        <v>0</v>
      </c>
      <c r="D40" s="104">
        <f t="shared" si="6"/>
        <v>0</v>
      </c>
      <c r="E40" s="104">
        <f t="shared" si="6"/>
        <v>0</v>
      </c>
      <c r="F40" s="104">
        <f t="shared" si="6"/>
        <v>0</v>
      </c>
      <c r="G40" s="104">
        <f t="shared" si="6"/>
        <v>330.04</v>
      </c>
      <c r="H40" s="105">
        <f t="shared" si="6"/>
        <v>383.66999999999996</v>
      </c>
      <c r="I40" s="106">
        <f t="shared" si="6"/>
        <v>713.70999999999981</v>
      </c>
      <c r="K40" s="578" t="s">
        <v>66</v>
      </c>
      <c r="L40" s="579"/>
      <c r="M40" s="103">
        <f t="shared" ref="M40:R40" si="7">SUM(M8:M38)</f>
        <v>848.21</v>
      </c>
      <c r="N40" s="104">
        <f t="shared" si="7"/>
        <v>982.36</v>
      </c>
      <c r="O40" s="104">
        <f t="shared" si="7"/>
        <v>568.85</v>
      </c>
      <c r="P40" s="104">
        <f t="shared" si="7"/>
        <v>201.72999999999996</v>
      </c>
      <c r="Q40" s="104">
        <f t="shared" si="7"/>
        <v>0</v>
      </c>
      <c r="R40" s="106">
        <f t="shared" si="7"/>
        <v>2601.15</v>
      </c>
    </row>
  </sheetData>
  <sheetProtection algorithmName="SHA-512" hashValue="9nCw88Hyu0K4zOEv7O5QBmaNNwpm2vhaP2xbXETRI8hRlp1b2iqoS7sPxDuWGE/ymeJF5462A0E0XFDqO+d0Gw==" saltValue="jl5peA8tA5NcdIwpemdj6w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C8:H38 M8:Q38">
    <cfRule type="cellIs" dxfId="412" priority="9" stopIfTrue="1" operator="equal">
      <formula>0</formula>
    </cfRule>
  </conditionalFormatting>
  <conditionalFormatting sqref="C8:H38 M8:P38">
    <cfRule type="cellIs" dxfId="411" priority="4" stopIfTrue="1" operator="equal">
      <formula>0</formula>
    </cfRule>
  </conditionalFormatting>
  <conditionalFormatting sqref="Q8:Q38">
    <cfRule type="cellIs" dxfId="410" priority="3" stopIfTrue="1" operator="equal">
      <formula>0</formula>
    </cfRule>
  </conditionalFormatting>
  <conditionalFormatting sqref="A8:A38 K8:K38">
    <cfRule type="containsText" dxfId="409" priority="1" operator="containsText" text="dimanche">
      <formula>NOT(ISERROR(SEARCH("dimanche",A8)))</formula>
    </cfRule>
    <cfRule type="containsText" dxfId="408" priority="2" operator="containsText" text="samedi">
      <formula>NOT(ISERROR(SEARCH("samedi",A8)))</formula>
    </cfRule>
  </conditionalFormatting>
  <hyperlinks>
    <hyperlink ref="Q3" location="INDICATEURS!A1" display="sommaire"/>
    <hyperlink ref="T12" location="'430 vtes'!A1" display="vente"/>
    <hyperlink ref="T14" location="'430 pmix'!A1" display="produits mix"/>
    <hyperlink ref="T16" location="'430qcr'!A1" display="Marge"/>
    <hyperlink ref="T18" location="'430car'!A1" display="CAR"/>
    <hyperlink ref="T20" location="'430 p&amp;l'!A1" display="P&amp;L"/>
    <hyperlink ref="T22" location="'VH par hres'!A1" display="vente horaire"/>
    <hyperlink ref="T24" location="'Analyse CA jours'!A1" display="Analyse CA jour"/>
    <hyperlink ref="T8" location="INDICATEURS!A1" display="sommaire"/>
    <hyperlink ref="T26" location="'430record'!A1" display="record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topLeftCell="A4" workbookViewId="0">
      <selection activeCell="P26" sqref="P26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6" width="8.25" customWidth="1"/>
    <col min="17" max="17" width="7.625" customWidth="1"/>
    <col min="18" max="18" width="8.75" customWidth="1"/>
    <col min="20" max="20" width="15.875" customWidth="1"/>
  </cols>
  <sheetData>
    <row r="1" spans="1:23" ht="15" customHeight="1">
      <c r="A1" s="565" t="s">
        <v>5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4"/>
      <c r="J3" s="4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0.33333333333333331</v>
      </c>
      <c r="D6" s="119">
        <f>C7</f>
        <v>0.34383333333333332</v>
      </c>
      <c r="E6" s="119">
        <f>D7</f>
        <v>0.35433333333333333</v>
      </c>
      <c r="F6" s="119">
        <f>E7</f>
        <v>0.36483333333333334</v>
      </c>
      <c r="G6" s="119">
        <f>F7</f>
        <v>0.37533333333333335</v>
      </c>
      <c r="H6" s="120">
        <f>G7</f>
        <v>0.38583333333333336</v>
      </c>
      <c r="I6" s="581" t="s">
        <v>66</v>
      </c>
      <c r="K6" s="572" t="s">
        <v>74</v>
      </c>
      <c r="L6" s="573"/>
      <c r="M6" s="117">
        <v>0.125</v>
      </c>
      <c r="N6" s="119">
        <f>M7</f>
        <v>0.13550000000000001</v>
      </c>
      <c r="O6" s="119">
        <f>N7</f>
        <v>0.14600000000000002</v>
      </c>
      <c r="P6" s="119">
        <f>O7</f>
        <v>0.15650000000000003</v>
      </c>
      <c r="Q6" s="114" t="s">
        <v>110</v>
      </c>
      <c r="R6" s="581" t="s">
        <v>66</v>
      </c>
    </row>
    <row r="7" spans="1:23" ht="12.95" customHeight="1" thickBot="1">
      <c r="A7" s="574"/>
      <c r="B7" s="575"/>
      <c r="C7" s="118">
        <f t="shared" ref="C7:H7" si="0">C6+0.0105</f>
        <v>0.34383333333333332</v>
      </c>
      <c r="D7" s="118">
        <f t="shared" si="0"/>
        <v>0.35433333333333333</v>
      </c>
      <c r="E7" s="118">
        <f t="shared" si="0"/>
        <v>0.36483333333333334</v>
      </c>
      <c r="F7" s="118">
        <f t="shared" si="0"/>
        <v>0.37533333333333335</v>
      </c>
      <c r="G7" s="118">
        <f t="shared" si="0"/>
        <v>0.38583333333333336</v>
      </c>
      <c r="H7" s="118">
        <f t="shared" si="0"/>
        <v>0.39633333333333337</v>
      </c>
      <c r="I7" s="582"/>
      <c r="K7" s="574"/>
      <c r="L7" s="575"/>
      <c r="M7" s="118">
        <f>M6+0.0105</f>
        <v>0.13550000000000001</v>
      </c>
      <c r="N7" s="118">
        <f>N6+0.0105</f>
        <v>0.14600000000000002</v>
      </c>
      <c r="O7" s="118">
        <f>O6+0.0105</f>
        <v>0.15650000000000003</v>
      </c>
      <c r="P7" s="118">
        <f>P6+0.0105</f>
        <v>0.16700000000000004</v>
      </c>
      <c r="Q7" s="121">
        <f>P7</f>
        <v>0.16700000000000004</v>
      </c>
      <c r="R7" s="582"/>
    </row>
    <row r="8" spans="1:23" ht="15">
      <c r="A8" s="113" t="str">
        <f>'150hres'!A8</f>
        <v>Mardi</v>
      </c>
      <c r="B8" s="110">
        <v>1</v>
      </c>
      <c r="C8" s="122">
        <f>'Données VH'!G131</f>
        <v>0</v>
      </c>
      <c r="D8" s="122">
        <f>'Données VH'!H131</f>
        <v>10.45</v>
      </c>
      <c r="E8" s="122">
        <f>'Données VH'!I131</f>
        <v>13.64</v>
      </c>
      <c r="F8" s="122">
        <f>'Données VH'!J131</f>
        <v>8.6300000000000008</v>
      </c>
      <c r="G8" s="122">
        <f>'Données VH'!K131</f>
        <v>6.81</v>
      </c>
      <c r="H8" s="122">
        <f>'Données VH'!L131</f>
        <v>14.99</v>
      </c>
      <c r="I8" s="99">
        <f>SUM(C8:H8)</f>
        <v>54.52</v>
      </c>
      <c r="K8" s="113" t="str">
        <f>A8</f>
        <v>Mardi</v>
      </c>
      <c r="L8" s="113">
        <v>1</v>
      </c>
      <c r="M8" s="122">
        <f>'Données VH'!BW131</f>
        <v>47.36</v>
      </c>
      <c r="N8" s="122">
        <f>'Données VH'!BX131</f>
        <v>0</v>
      </c>
      <c r="O8" s="122">
        <f>'Données VH'!BY131</f>
        <v>13.45</v>
      </c>
      <c r="P8" s="122">
        <f>'Données VH'!BZ131</f>
        <v>0</v>
      </c>
      <c r="Q8" s="129">
        <f>SUM('Données VH'!CA131:CD131)</f>
        <v>0</v>
      </c>
      <c r="R8" s="99">
        <f t="shared" ref="R8:R38" si="1">SUM(M8:Q8)</f>
        <v>60.81</v>
      </c>
      <c r="T8" s="233" t="s">
        <v>33</v>
      </c>
    </row>
    <row r="9" spans="1:23" ht="15">
      <c r="A9" s="111" t="str">
        <f>'150hres'!A9</f>
        <v>Mercredi</v>
      </c>
      <c r="B9" s="111">
        <v>2</v>
      </c>
      <c r="C9" s="122">
        <f>'Données VH'!G132</f>
        <v>10.45</v>
      </c>
      <c r="D9" s="122">
        <f>'Données VH'!H132</f>
        <v>5.45</v>
      </c>
      <c r="E9" s="122">
        <f>'Données VH'!I132</f>
        <v>19.59</v>
      </c>
      <c r="F9" s="122">
        <f>'Données VH'!J132</f>
        <v>5.49</v>
      </c>
      <c r="G9" s="122">
        <f>'Données VH'!K132</f>
        <v>15.36</v>
      </c>
      <c r="H9" s="122">
        <f>'Données VH'!L132</f>
        <v>11.36</v>
      </c>
      <c r="I9" s="100">
        <f t="shared" ref="I9:I38" si="2">SUM(C9:H9)</f>
        <v>67.699999999999989</v>
      </c>
      <c r="K9" s="111" t="str">
        <f>A9</f>
        <v>Mercredi</v>
      </c>
      <c r="L9" s="111">
        <v>2</v>
      </c>
      <c r="M9" s="122">
        <f>'Données VH'!BW132</f>
        <v>41.68</v>
      </c>
      <c r="N9" s="122">
        <f>'Données VH'!BX132</f>
        <v>25.09</v>
      </c>
      <c r="O9" s="122">
        <f>'Données VH'!BY132</f>
        <v>13.13</v>
      </c>
      <c r="P9" s="122">
        <f>'Données VH'!BZ132</f>
        <v>0</v>
      </c>
      <c r="Q9" s="129">
        <f>SUM('Données VH'!CA132:CD132)</f>
        <v>0</v>
      </c>
      <c r="R9" s="100">
        <f t="shared" si="1"/>
        <v>79.899999999999991</v>
      </c>
      <c r="T9" s="234"/>
    </row>
    <row r="10" spans="1:23" ht="15">
      <c r="A10" s="111" t="str">
        <f>'150hres'!A10</f>
        <v>Jeudi</v>
      </c>
      <c r="B10" s="111">
        <v>3</v>
      </c>
      <c r="C10" s="122">
        <f>'Données VH'!G133</f>
        <v>0</v>
      </c>
      <c r="D10" s="122">
        <f>'Données VH'!H133</f>
        <v>8.5399999999999991</v>
      </c>
      <c r="E10" s="122">
        <f>'Données VH'!I133</f>
        <v>8.5399999999999991</v>
      </c>
      <c r="F10" s="122">
        <f>'Données VH'!J133</f>
        <v>12.67</v>
      </c>
      <c r="G10" s="122">
        <f>'Données VH'!K133</f>
        <v>0.91</v>
      </c>
      <c r="H10" s="122">
        <f>'Données VH'!L133</f>
        <v>24.08</v>
      </c>
      <c r="I10" s="100">
        <f t="shared" si="2"/>
        <v>54.739999999999995</v>
      </c>
      <c r="K10" s="111" t="str">
        <f>A10</f>
        <v>Jeudi</v>
      </c>
      <c r="L10" s="111">
        <v>3</v>
      </c>
      <c r="M10" s="122">
        <f>'Données VH'!BW133</f>
        <v>37.590000000000003</v>
      </c>
      <c r="N10" s="122">
        <f>'Données VH'!BX133</f>
        <v>28.36</v>
      </c>
      <c r="O10" s="122">
        <f>'Données VH'!BY133</f>
        <v>0</v>
      </c>
      <c r="P10" s="122">
        <f>'Données VH'!BZ133</f>
        <v>8.5399999999999991</v>
      </c>
      <c r="Q10" s="129">
        <f>SUM('Données VH'!CA133:CD133)</f>
        <v>0</v>
      </c>
      <c r="R10" s="100">
        <f t="shared" si="1"/>
        <v>74.490000000000009</v>
      </c>
      <c r="T10" s="234"/>
    </row>
    <row r="11" spans="1:23" ht="15">
      <c r="A11" s="111" t="str">
        <f>'150hres'!A11</f>
        <v>Vendredi</v>
      </c>
      <c r="B11" s="111">
        <v>4</v>
      </c>
      <c r="C11" s="122">
        <f>'Données VH'!G134</f>
        <v>0</v>
      </c>
      <c r="D11" s="122">
        <f>'Données VH'!H134</f>
        <v>2.68</v>
      </c>
      <c r="E11" s="122">
        <f>'Données VH'!I134</f>
        <v>16.350000000000001</v>
      </c>
      <c r="F11" s="122">
        <f>'Données VH'!J134</f>
        <v>14.09</v>
      </c>
      <c r="G11" s="122">
        <f>'Données VH'!K134</f>
        <v>15</v>
      </c>
      <c r="H11" s="122">
        <f>'Données VH'!L134</f>
        <v>12.27</v>
      </c>
      <c r="I11" s="100">
        <f t="shared" si="2"/>
        <v>60.39</v>
      </c>
      <c r="K11" s="111" t="str">
        <f t="shared" ref="K11:K37" si="3">A11</f>
        <v>Vendredi</v>
      </c>
      <c r="L11" s="111">
        <v>4</v>
      </c>
      <c r="M11" s="122">
        <f>'Données VH'!BW134</f>
        <v>131</v>
      </c>
      <c r="N11" s="122">
        <f>'Données VH'!BX134</f>
        <v>77.069999999999993</v>
      </c>
      <c r="O11" s="122">
        <f>'Données VH'!BY134</f>
        <v>40.409999999999997</v>
      </c>
      <c r="P11" s="122">
        <f>'Données VH'!BZ134</f>
        <v>21.64</v>
      </c>
      <c r="Q11" s="129">
        <f>SUM('Données VH'!CA134:CD134)</f>
        <v>13.46</v>
      </c>
      <c r="R11" s="100">
        <f t="shared" si="1"/>
        <v>283.58</v>
      </c>
      <c r="T11" s="235" t="s">
        <v>247</v>
      </c>
      <c r="V11" s="115"/>
    </row>
    <row r="12" spans="1:23" ht="15">
      <c r="A12" s="111" t="str">
        <f>'150hres'!A12</f>
        <v>Samedi</v>
      </c>
      <c r="B12" s="111">
        <v>5</v>
      </c>
      <c r="C12" s="122">
        <f>'Données VH'!G135</f>
        <v>0</v>
      </c>
      <c r="D12" s="122">
        <f>'Données VH'!H135</f>
        <v>0</v>
      </c>
      <c r="E12" s="122">
        <f>'Données VH'!I135</f>
        <v>12.22</v>
      </c>
      <c r="F12" s="122">
        <f>'Données VH'!J135</f>
        <v>4.04</v>
      </c>
      <c r="G12" s="122">
        <f>'Données VH'!K135</f>
        <v>2.27</v>
      </c>
      <c r="H12" s="122">
        <f>'Données VH'!L135</f>
        <v>22.08</v>
      </c>
      <c r="I12" s="100">
        <f t="shared" si="2"/>
        <v>40.61</v>
      </c>
      <c r="K12" s="111" t="str">
        <f t="shared" si="3"/>
        <v>Samedi</v>
      </c>
      <c r="L12" s="111">
        <v>5</v>
      </c>
      <c r="M12" s="122">
        <f>'Données VH'!BW135</f>
        <v>26.09</v>
      </c>
      <c r="N12" s="122">
        <f>'Données VH'!BX135</f>
        <v>35.85</v>
      </c>
      <c r="O12" s="122">
        <f>'Données VH'!BY135</f>
        <v>0</v>
      </c>
      <c r="P12" s="122">
        <f>'Données VH'!BZ135</f>
        <v>0</v>
      </c>
      <c r="Q12" s="129">
        <f>SUM('Données VH'!CA135:CD135)</f>
        <v>0</v>
      </c>
      <c r="R12" s="100">
        <f t="shared" si="1"/>
        <v>61.94</v>
      </c>
      <c r="T12" s="236"/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VH'!G136</f>
        <v>0</v>
      </c>
      <c r="D13" s="122">
        <f>'Données VH'!H136</f>
        <v>4.91</v>
      </c>
      <c r="E13" s="122">
        <f>'Données VH'!I136</f>
        <v>13.17</v>
      </c>
      <c r="F13" s="122">
        <f>'Données VH'!J136</f>
        <v>18.37</v>
      </c>
      <c r="G13" s="122">
        <f>'Données VH'!K136</f>
        <v>5.36</v>
      </c>
      <c r="H13" s="122">
        <f>'Données VH'!L136</f>
        <v>23.26</v>
      </c>
      <c r="I13" s="100">
        <f t="shared" si="2"/>
        <v>65.070000000000007</v>
      </c>
      <c r="K13" s="111" t="str">
        <f t="shared" si="3"/>
        <v>Dimanche</v>
      </c>
      <c r="L13" s="111">
        <v>6</v>
      </c>
      <c r="M13" s="122">
        <f>'Données VH'!BW136</f>
        <v>40.909999999999997</v>
      </c>
      <c r="N13" s="122">
        <f>'Données VH'!BX136</f>
        <v>36.869999999999997</v>
      </c>
      <c r="O13" s="122">
        <f>'Données VH'!BY136</f>
        <v>24.91</v>
      </c>
      <c r="P13" s="122">
        <f>'Données VH'!BZ136</f>
        <v>0.91</v>
      </c>
      <c r="Q13" s="129">
        <f>SUM('Données VH'!CA136:CD136)</f>
        <v>0</v>
      </c>
      <c r="R13" s="100">
        <f t="shared" si="1"/>
        <v>103.6</v>
      </c>
      <c r="T13" s="235" t="s">
        <v>248</v>
      </c>
      <c r="V13" s="115"/>
    </row>
    <row r="14" spans="1:23" ht="15">
      <c r="A14" s="111" t="str">
        <f>'150hres'!A14</f>
        <v>Lundi</v>
      </c>
      <c r="B14" s="111">
        <v>7</v>
      </c>
      <c r="C14" s="122">
        <f>'Données VH'!G137</f>
        <v>0</v>
      </c>
      <c r="D14" s="122">
        <f>'Données VH'!H137</f>
        <v>19.64</v>
      </c>
      <c r="E14" s="122">
        <f>'Données VH'!I137</f>
        <v>0</v>
      </c>
      <c r="F14" s="122">
        <f>'Données VH'!J137</f>
        <v>14.55</v>
      </c>
      <c r="G14" s="122">
        <f>'Données VH'!K137</f>
        <v>17.68</v>
      </c>
      <c r="H14" s="122">
        <f>'Données VH'!L137</f>
        <v>2.27</v>
      </c>
      <c r="I14" s="100">
        <f t="shared" si="2"/>
        <v>54.14</v>
      </c>
      <c r="K14" s="111" t="str">
        <f t="shared" si="3"/>
        <v>Lundi</v>
      </c>
      <c r="L14" s="111">
        <v>7</v>
      </c>
      <c r="M14" s="122">
        <f>'Données VH'!BW137</f>
        <v>8.64</v>
      </c>
      <c r="N14" s="122">
        <f>'Données VH'!BX137</f>
        <v>28.55</v>
      </c>
      <c r="O14" s="122">
        <f>'Données VH'!BY137</f>
        <v>0</v>
      </c>
      <c r="P14" s="122">
        <f>'Données VH'!BZ137</f>
        <v>0</v>
      </c>
      <c r="Q14" s="129">
        <f>SUM('Données VH'!CA137:CD137)</f>
        <v>0</v>
      </c>
      <c r="R14" s="100">
        <f t="shared" si="1"/>
        <v>37.19</v>
      </c>
      <c r="T14" s="236"/>
      <c r="V14" s="115"/>
    </row>
    <row r="15" spans="1:23" ht="15">
      <c r="A15" s="111" t="str">
        <f>'150hres'!A15</f>
        <v>Mardi</v>
      </c>
      <c r="B15" s="111">
        <v>8</v>
      </c>
      <c r="C15" s="122">
        <f>'Données VH'!G138</f>
        <v>12.12</v>
      </c>
      <c r="D15" s="122">
        <f>'Données VH'!H138</f>
        <v>4.09</v>
      </c>
      <c r="E15" s="122">
        <f>'Données VH'!I138</f>
        <v>6.31</v>
      </c>
      <c r="F15" s="122">
        <f>'Données VH'!J138</f>
        <v>20.54</v>
      </c>
      <c r="G15" s="122">
        <f>'Données VH'!K138</f>
        <v>8.6300000000000008</v>
      </c>
      <c r="H15" s="122">
        <f>'Données VH'!L138</f>
        <v>24.44</v>
      </c>
      <c r="I15" s="100">
        <f t="shared" si="2"/>
        <v>76.13000000000001</v>
      </c>
      <c r="K15" s="111" t="str">
        <f t="shared" si="3"/>
        <v>Mardi</v>
      </c>
      <c r="L15" s="111">
        <v>8</v>
      </c>
      <c r="M15" s="122">
        <f>'Données VH'!BW138</f>
        <v>14.14</v>
      </c>
      <c r="N15" s="122">
        <f>'Données VH'!BX138</f>
        <v>22.36</v>
      </c>
      <c r="O15" s="122">
        <f>'Données VH'!BY138</f>
        <v>10.64</v>
      </c>
      <c r="P15" s="122">
        <f>'Données VH'!BZ138</f>
        <v>52.22</v>
      </c>
      <c r="Q15" s="129">
        <f>SUM('Données VH'!CA138:CD138)</f>
        <v>0</v>
      </c>
      <c r="R15" s="100">
        <f t="shared" si="1"/>
        <v>99.36</v>
      </c>
      <c r="T15" s="235" t="s">
        <v>249</v>
      </c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VH'!G139</f>
        <v>0</v>
      </c>
      <c r="D16" s="122">
        <f>'Données VH'!H139</f>
        <v>18.18</v>
      </c>
      <c r="E16" s="122">
        <f>'Données VH'!I139</f>
        <v>3.18</v>
      </c>
      <c r="F16" s="122">
        <f>'Données VH'!J139</f>
        <v>1.82</v>
      </c>
      <c r="G16" s="122">
        <f>'Données VH'!K139</f>
        <v>15.98</v>
      </c>
      <c r="H16" s="122">
        <f>'Données VH'!L139</f>
        <v>13.13</v>
      </c>
      <c r="I16" s="100">
        <f t="shared" si="2"/>
        <v>52.29</v>
      </c>
      <c r="K16" s="111" t="str">
        <f t="shared" si="3"/>
        <v>Mercredi</v>
      </c>
      <c r="L16" s="111">
        <v>9</v>
      </c>
      <c r="M16" s="122">
        <f>'Données VH'!BW139</f>
        <v>30.63</v>
      </c>
      <c r="N16" s="122">
        <f>'Données VH'!BX139</f>
        <v>21</v>
      </c>
      <c r="O16" s="122">
        <f>'Données VH'!BY139</f>
        <v>36.22</v>
      </c>
      <c r="P16" s="122">
        <f>'Données VH'!BZ139</f>
        <v>17.809999999999999</v>
      </c>
      <c r="Q16" s="129">
        <f>SUM('Données VH'!CA139:CD139)</f>
        <v>0</v>
      </c>
      <c r="R16" s="100">
        <f t="shared" si="1"/>
        <v>105.66</v>
      </c>
      <c r="T16" s="236"/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VH'!G140</f>
        <v>2.27</v>
      </c>
      <c r="D17" s="122">
        <f>'Données VH'!H140</f>
        <v>0</v>
      </c>
      <c r="E17" s="122">
        <f>'Données VH'!I140</f>
        <v>0</v>
      </c>
      <c r="F17" s="122">
        <f>'Données VH'!J140</f>
        <v>23.61</v>
      </c>
      <c r="G17" s="122">
        <f>'Données VH'!K140</f>
        <v>5.91</v>
      </c>
      <c r="H17" s="122">
        <f>'Données VH'!L140</f>
        <v>13.18</v>
      </c>
      <c r="I17" s="100">
        <f t="shared" si="2"/>
        <v>44.97</v>
      </c>
      <c r="K17" s="111" t="str">
        <f t="shared" si="3"/>
        <v>Jeudi</v>
      </c>
      <c r="L17" s="111">
        <v>10</v>
      </c>
      <c r="M17" s="122">
        <f>'Données VH'!BW140</f>
        <v>0</v>
      </c>
      <c r="N17" s="122">
        <f>'Données VH'!BX140</f>
        <v>9.1300000000000008</v>
      </c>
      <c r="O17" s="122">
        <f>'Données VH'!BY140</f>
        <v>18.87</v>
      </c>
      <c r="P17" s="122">
        <f>'Données VH'!BZ140</f>
        <v>0</v>
      </c>
      <c r="Q17" s="129">
        <f>SUM('Données VH'!CA140:CD140)</f>
        <v>0</v>
      </c>
      <c r="R17" s="100">
        <f t="shared" si="1"/>
        <v>28</v>
      </c>
      <c r="T17" s="235" t="s">
        <v>250</v>
      </c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VH'!G141</f>
        <v>0</v>
      </c>
      <c r="D18" s="122">
        <f>'Données VH'!H141</f>
        <v>15.4</v>
      </c>
      <c r="E18" s="122">
        <f>'Données VH'!I141</f>
        <v>4.04</v>
      </c>
      <c r="F18" s="122">
        <f>'Données VH'!J141</f>
        <v>7.72</v>
      </c>
      <c r="G18" s="122">
        <f>'Données VH'!K141</f>
        <v>24.04</v>
      </c>
      <c r="H18" s="122">
        <f>'Données VH'!L141</f>
        <v>17</v>
      </c>
      <c r="I18" s="100">
        <f t="shared" si="2"/>
        <v>68.2</v>
      </c>
      <c r="K18" s="111" t="str">
        <f t="shared" si="3"/>
        <v>Vendredi</v>
      </c>
      <c r="L18" s="111">
        <v>11</v>
      </c>
      <c r="M18" s="122">
        <f>'Données VH'!BW141</f>
        <v>31.97</v>
      </c>
      <c r="N18" s="122">
        <f>'Données VH'!BX141</f>
        <v>2.73</v>
      </c>
      <c r="O18" s="122">
        <f>'Données VH'!BY141</f>
        <v>13.95</v>
      </c>
      <c r="P18" s="122">
        <f>'Données VH'!BZ141</f>
        <v>0.91</v>
      </c>
      <c r="Q18" s="129">
        <f>SUM('Données VH'!CA141:CD141)</f>
        <v>0</v>
      </c>
      <c r="R18" s="100">
        <f t="shared" si="1"/>
        <v>49.559999999999988</v>
      </c>
      <c r="T18" s="236"/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VH'!G142</f>
        <v>0</v>
      </c>
      <c r="D19" s="122">
        <f>'Données VH'!H142</f>
        <v>4.54</v>
      </c>
      <c r="E19" s="122">
        <f>'Données VH'!I142</f>
        <v>21.35</v>
      </c>
      <c r="F19" s="122">
        <f>'Données VH'!J142</f>
        <v>10</v>
      </c>
      <c r="G19" s="122">
        <f>'Données VH'!K142</f>
        <v>9.08</v>
      </c>
      <c r="H19" s="122">
        <f>'Données VH'!L142</f>
        <v>0.91</v>
      </c>
      <c r="I19" s="100">
        <f t="shared" si="2"/>
        <v>45.879999999999995</v>
      </c>
      <c r="K19" s="111" t="str">
        <f t="shared" si="3"/>
        <v>Samedi</v>
      </c>
      <c r="L19" s="111">
        <v>12</v>
      </c>
      <c r="M19" s="122">
        <f>'Données VH'!BW142</f>
        <v>62.89</v>
      </c>
      <c r="N19" s="122">
        <f>'Données VH'!BX142</f>
        <v>29.01</v>
      </c>
      <c r="O19" s="122">
        <f>'Données VH'!BY142</f>
        <v>11.08</v>
      </c>
      <c r="P19" s="122">
        <f>'Données VH'!BZ142</f>
        <v>66.73</v>
      </c>
      <c r="Q19" s="129">
        <f>SUM('Données VH'!CA142:CD142)</f>
        <v>9</v>
      </c>
      <c r="R19" s="100">
        <f t="shared" si="1"/>
        <v>178.71</v>
      </c>
      <c r="T19" s="235" t="s">
        <v>255</v>
      </c>
      <c r="V19" s="115"/>
    </row>
    <row r="20" spans="1:22" ht="15">
      <c r="A20" s="111" t="str">
        <f>'150hres'!A20</f>
        <v>Dimanche</v>
      </c>
      <c r="B20" s="111">
        <v>13</v>
      </c>
      <c r="C20" s="122">
        <f>'Données VH'!G143</f>
        <v>0</v>
      </c>
      <c r="D20" s="122">
        <f>'Données VH'!H143</f>
        <v>20.45</v>
      </c>
      <c r="E20" s="122">
        <f>'Données VH'!I143</f>
        <v>15.89</v>
      </c>
      <c r="F20" s="122">
        <f>'Données VH'!J143</f>
        <v>7.31</v>
      </c>
      <c r="G20" s="122">
        <f>'Données VH'!K143</f>
        <v>3.18</v>
      </c>
      <c r="H20" s="122">
        <f>'Données VH'!L143</f>
        <v>2.73</v>
      </c>
      <c r="I20" s="100">
        <f t="shared" si="2"/>
        <v>49.56</v>
      </c>
      <c r="K20" s="111" t="str">
        <f t="shared" si="3"/>
        <v>Dimanche</v>
      </c>
      <c r="L20" s="111">
        <v>13</v>
      </c>
      <c r="M20" s="122">
        <f>'Données VH'!BW143</f>
        <v>24.09</v>
      </c>
      <c r="N20" s="122">
        <f>'Données VH'!BX143</f>
        <v>22.54</v>
      </c>
      <c r="O20" s="122">
        <f>'Données VH'!BY143</f>
        <v>6.94</v>
      </c>
      <c r="P20" s="122">
        <f>'Données VH'!BZ143</f>
        <v>0</v>
      </c>
      <c r="Q20" s="129">
        <f>SUM('Données VH'!CA143:CD143)</f>
        <v>0</v>
      </c>
      <c r="R20" s="100">
        <f t="shared" si="1"/>
        <v>53.569999999999993</v>
      </c>
      <c r="T20" s="236"/>
    </row>
    <row r="21" spans="1:22" ht="15">
      <c r="A21" s="111" t="str">
        <f>'150hres'!A21</f>
        <v>Lundi</v>
      </c>
      <c r="B21" s="111">
        <v>14</v>
      </c>
      <c r="C21" s="122">
        <f>'Données VH'!G144</f>
        <v>0</v>
      </c>
      <c r="D21" s="122">
        <f>'Données VH'!H144</f>
        <v>2.27</v>
      </c>
      <c r="E21" s="122">
        <f>'Données VH'!I144</f>
        <v>22.26</v>
      </c>
      <c r="F21" s="122">
        <f>'Données VH'!J144</f>
        <v>19.18</v>
      </c>
      <c r="G21" s="122">
        <f>'Données VH'!K144</f>
        <v>0.91</v>
      </c>
      <c r="H21" s="122">
        <f>'Données VH'!L144</f>
        <v>12.45</v>
      </c>
      <c r="I21" s="100">
        <f t="shared" si="2"/>
        <v>57.069999999999993</v>
      </c>
      <c r="K21" s="111" t="str">
        <f t="shared" si="3"/>
        <v>Lundi</v>
      </c>
      <c r="L21" s="111">
        <v>14</v>
      </c>
      <c r="M21" s="122">
        <f>'Données VH'!BW144</f>
        <v>36.82</v>
      </c>
      <c r="N21" s="122">
        <f>'Données VH'!BX144</f>
        <v>17.91</v>
      </c>
      <c r="O21" s="122">
        <f>'Données VH'!BY144</f>
        <v>26.81</v>
      </c>
      <c r="P21" s="122">
        <f>'Données VH'!BZ144</f>
        <v>0</v>
      </c>
      <c r="Q21" s="129">
        <f>SUM('Données VH'!CA144:CD144)</f>
        <v>0</v>
      </c>
      <c r="R21" s="100">
        <f t="shared" si="1"/>
        <v>81.540000000000006</v>
      </c>
      <c r="T21" s="235" t="s">
        <v>252</v>
      </c>
    </row>
    <row r="22" spans="1:22" ht="15">
      <c r="A22" s="111" t="str">
        <f>'150hres'!A22</f>
        <v>Mardi</v>
      </c>
      <c r="B22" s="111">
        <v>15</v>
      </c>
      <c r="C22" s="122">
        <f>'Données VH'!G145</f>
        <v>12.67</v>
      </c>
      <c r="D22" s="122">
        <f>'Données VH'!H145</f>
        <v>9.5500000000000007</v>
      </c>
      <c r="E22" s="122">
        <f>'Données VH'!I145</f>
        <v>18.16</v>
      </c>
      <c r="F22" s="122">
        <f>'Données VH'!J145</f>
        <v>33.08</v>
      </c>
      <c r="G22" s="122">
        <f>'Données VH'!K145</f>
        <v>20.81</v>
      </c>
      <c r="H22" s="122">
        <f>'Données VH'!L145</f>
        <v>9.08</v>
      </c>
      <c r="I22" s="100">
        <f t="shared" si="2"/>
        <v>103.35</v>
      </c>
      <c r="K22" s="111" t="str">
        <f t="shared" si="3"/>
        <v>Mardi</v>
      </c>
      <c r="L22" s="111">
        <v>15</v>
      </c>
      <c r="M22" s="122">
        <f>'Données VH'!BW145</f>
        <v>0</v>
      </c>
      <c r="N22" s="122">
        <f>'Données VH'!BX145</f>
        <v>14</v>
      </c>
      <c r="O22" s="122">
        <f>'Données VH'!BY145</f>
        <v>15.54</v>
      </c>
      <c r="P22" s="122">
        <f>'Données VH'!BZ145</f>
        <v>0</v>
      </c>
      <c r="Q22" s="129">
        <f>SUM('Données VH'!CA145:CD145)</f>
        <v>0</v>
      </c>
      <c r="R22" s="100">
        <f t="shared" si="1"/>
        <v>29.54</v>
      </c>
      <c r="T22" s="236"/>
    </row>
    <row r="23" spans="1:22" ht="15">
      <c r="A23" s="111" t="str">
        <f>'150hres'!A23</f>
        <v>Mercredi</v>
      </c>
      <c r="B23" s="111">
        <v>16</v>
      </c>
      <c r="C23" s="122">
        <f>'Données VH'!G146</f>
        <v>0</v>
      </c>
      <c r="D23" s="122">
        <f>'Données VH'!H146</f>
        <v>8.5399999999999991</v>
      </c>
      <c r="E23" s="122">
        <f>'Données VH'!I146</f>
        <v>1.36</v>
      </c>
      <c r="F23" s="122">
        <f>'Données VH'!J146</f>
        <v>7.64</v>
      </c>
      <c r="G23" s="122">
        <f>'Données VH'!K146</f>
        <v>9.09</v>
      </c>
      <c r="H23" s="122">
        <f>'Données VH'!L146</f>
        <v>6.81</v>
      </c>
      <c r="I23" s="100">
        <f t="shared" si="2"/>
        <v>33.44</v>
      </c>
      <c r="K23" s="111" t="str">
        <f t="shared" si="3"/>
        <v>Mercredi</v>
      </c>
      <c r="L23" s="111">
        <v>16</v>
      </c>
      <c r="M23" s="122">
        <f>'Données VH'!BW146</f>
        <v>56.64</v>
      </c>
      <c r="N23" s="122">
        <f>'Données VH'!BX146</f>
        <v>69.77</v>
      </c>
      <c r="O23" s="122">
        <f>'Données VH'!BY146</f>
        <v>13.9</v>
      </c>
      <c r="P23" s="122">
        <f>'Données VH'!BZ146</f>
        <v>52.59</v>
      </c>
      <c r="Q23" s="129">
        <f>SUM('Données VH'!CA146:CD146)</f>
        <v>3.45</v>
      </c>
      <c r="R23" s="100">
        <f t="shared" si="1"/>
        <v>196.35</v>
      </c>
      <c r="T23" s="235" t="s">
        <v>253</v>
      </c>
    </row>
    <row r="24" spans="1:22" ht="15">
      <c r="A24" s="111" t="str">
        <f>'150hres'!A24</f>
        <v>Jeudi</v>
      </c>
      <c r="B24" s="111">
        <v>17</v>
      </c>
      <c r="C24" s="122">
        <f>'Données VH'!G147</f>
        <v>9.08</v>
      </c>
      <c r="D24" s="122">
        <f>'Données VH'!H147</f>
        <v>7.72</v>
      </c>
      <c r="E24" s="122">
        <f>'Données VH'!I147</f>
        <v>27.46</v>
      </c>
      <c r="F24" s="122">
        <f>'Données VH'!J147</f>
        <v>4.3600000000000003</v>
      </c>
      <c r="G24" s="122">
        <f>'Données VH'!K147</f>
        <v>11.73</v>
      </c>
      <c r="H24" s="122">
        <f>'Données VH'!L147</f>
        <v>2.64</v>
      </c>
      <c r="I24" s="100">
        <f t="shared" si="2"/>
        <v>62.990000000000009</v>
      </c>
      <c r="K24" s="111" t="str">
        <f t="shared" si="3"/>
        <v>Jeudi</v>
      </c>
      <c r="L24" s="111">
        <v>17</v>
      </c>
      <c r="M24" s="122">
        <f>'Données VH'!BW147</f>
        <v>59.56</v>
      </c>
      <c r="N24" s="122">
        <f>'Données VH'!BX147</f>
        <v>21.82</v>
      </c>
      <c r="O24" s="122">
        <f>'Données VH'!BY147</f>
        <v>8</v>
      </c>
      <c r="P24" s="122">
        <f>'Données VH'!BZ147</f>
        <v>18.18</v>
      </c>
      <c r="Q24" s="129">
        <f>SUM('Données VH'!CA147:CD147)</f>
        <v>0</v>
      </c>
      <c r="R24" s="100">
        <f t="shared" si="1"/>
        <v>107.56</v>
      </c>
      <c r="T24" s="236"/>
    </row>
    <row r="25" spans="1:22" ht="15">
      <c r="A25" s="111" t="str">
        <f>'150hres'!A25</f>
        <v>Vendredi</v>
      </c>
      <c r="B25" s="111">
        <v>18</v>
      </c>
      <c r="C25" s="122">
        <f>'Données VH'!G148</f>
        <v>4.04</v>
      </c>
      <c r="D25" s="122">
        <f>'Données VH'!H148</f>
        <v>0</v>
      </c>
      <c r="E25" s="122">
        <f>'Données VH'!I148</f>
        <v>17.18</v>
      </c>
      <c r="F25" s="122">
        <f>'Données VH'!J148</f>
        <v>0</v>
      </c>
      <c r="G25" s="122">
        <f>'Données VH'!K148</f>
        <v>0</v>
      </c>
      <c r="H25" s="122">
        <f>'Données VH'!L148</f>
        <v>21.13</v>
      </c>
      <c r="I25" s="100">
        <f t="shared" si="2"/>
        <v>42.349999999999994</v>
      </c>
      <c r="K25" s="111" t="str">
        <f t="shared" si="3"/>
        <v>Vendredi</v>
      </c>
      <c r="L25" s="111">
        <v>18</v>
      </c>
      <c r="M25" s="122">
        <f>'Données VH'!BW148</f>
        <v>19</v>
      </c>
      <c r="N25" s="122">
        <f>'Données VH'!BX148</f>
        <v>41.83</v>
      </c>
      <c r="O25" s="122">
        <f>'Données VH'!BY148</f>
        <v>39.82</v>
      </c>
      <c r="P25" s="122">
        <f>'Données VH'!BZ148</f>
        <v>24.82</v>
      </c>
      <c r="Q25" s="129">
        <f>SUM('Données VH'!CA148:CD148)</f>
        <v>14.36</v>
      </c>
      <c r="R25" s="100">
        <f t="shared" si="1"/>
        <v>139.82999999999998</v>
      </c>
      <c r="T25" s="235" t="s">
        <v>254</v>
      </c>
    </row>
    <row r="26" spans="1:22">
      <c r="A26" s="111" t="str">
        <f>'150hres'!A26</f>
        <v>Samedi</v>
      </c>
      <c r="B26" s="111">
        <v>19</v>
      </c>
      <c r="C26" s="122">
        <f>'Données VH'!G149</f>
        <v>0</v>
      </c>
      <c r="D26" s="122">
        <f>'Données VH'!H149</f>
        <v>29.54</v>
      </c>
      <c r="E26" s="122">
        <f>'Données VH'!I149</f>
        <v>6.36</v>
      </c>
      <c r="F26" s="122">
        <f>'Données VH'!J149</f>
        <v>0</v>
      </c>
      <c r="G26" s="122">
        <f>'Données VH'!K149</f>
        <v>7.18</v>
      </c>
      <c r="H26" s="122">
        <f>'Données VH'!L149</f>
        <v>7.72</v>
      </c>
      <c r="I26" s="100">
        <f t="shared" si="2"/>
        <v>50.8</v>
      </c>
      <c r="K26" s="111" t="str">
        <f t="shared" si="3"/>
        <v>Samedi</v>
      </c>
      <c r="L26" s="111">
        <v>19</v>
      </c>
      <c r="M26" s="122">
        <f>'Données VH'!BW149</f>
        <v>43.36</v>
      </c>
      <c r="N26" s="122">
        <f>'Données VH'!BX149</f>
        <v>40.630000000000003</v>
      </c>
      <c r="O26" s="122">
        <f>'Données VH'!BY149</f>
        <v>13.59</v>
      </c>
      <c r="P26" s="122">
        <f>'Données VH'!BZ149</f>
        <v>11.16</v>
      </c>
      <c r="Q26" s="129">
        <f>SUM('Données VH'!CA149:CD149)</f>
        <v>0</v>
      </c>
      <c r="R26" s="100">
        <f t="shared" si="1"/>
        <v>108.74000000000001</v>
      </c>
    </row>
    <row r="27" spans="1:22">
      <c r="A27" s="111" t="str">
        <f>'150hres'!A27</f>
        <v>Dimanche</v>
      </c>
      <c r="B27" s="111">
        <v>20</v>
      </c>
      <c r="C27" s="122">
        <f>'Données VH'!G150</f>
        <v>0</v>
      </c>
      <c r="D27" s="122">
        <f>'Données VH'!H150</f>
        <v>2.73</v>
      </c>
      <c r="E27" s="122">
        <f>'Données VH'!I150</f>
        <v>12.35</v>
      </c>
      <c r="F27" s="122">
        <f>'Données VH'!J150</f>
        <v>3.18</v>
      </c>
      <c r="G27" s="122">
        <f>'Données VH'!K150</f>
        <v>10.73</v>
      </c>
      <c r="H27" s="122">
        <f>'Données VH'!L150</f>
        <v>14.82</v>
      </c>
      <c r="I27" s="100">
        <f t="shared" si="2"/>
        <v>43.81</v>
      </c>
      <c r="K27" s="111" t="str">
        <f t="shared" si="3"/>
        <v>Dimanche</v>
      </c>
      <c r="L27" s="111">
        <v>20</v>
      </c>
      <c r="M27" s="122">
        <f>'Données VH'!BW150</f>
        <v>30.64</v>
      </c>
      <c r="N27" s="122">
        <f>'Données VH'!BX150</f>
        <v>7.36</v>
      </c>
      <c r="O27" s="122">
        <f>'Données VH'!BY150</f>
        <v>13.27</v>
      </c>
      <c r="P27" s="122">
        <f>'Données VH'!BZ150</f>
        <v>13.44</v>
      </c>
      <c r="Q27" s="129">
        <f>SUM('Données VH'!CA150:CD150)</f>
        <v>0</v>
      </c>
      <c r="R27" s="100">
        <f t="shared" si="1"/>
        <v>64.709999999999994</v>
      </c>
    </row>
    <row r="28" spans="1:22">
      <c r="A28" s="111" t="str">
        <f>'150hres'!A28</f>
        <v>Lundi</v>
      </c>
      <c r="B28" s="111">
        <v>21</v>
      </c>
      <c r="C28" s="122">
        <f>'Données VH'!G151</f>
        <v>4.54</v>
      </c>
      <c r="D28" s="122">
        <f>'Données VH'!H151</f>
        <v>2.64</v>
      </c>
      <c r="E28" s="122">
        <f>'Données VH'!I151</f>
        <v>14.09</v>
      </c>
      <c r="F28" s="122">
        <f>'Données VH'!J151</f>
        <v>3.72</v>
      </c>
      <c r="G28" s="122">
        <f>'Données VH'!K151</f>
        <v>1.73</v>
      </c>
      <c r="H28" s="122">
        <f>'Données VH'!L151</f>
        <v>3.18</v>
      </c>
      <c r="I28" s="100">
        <f t="shared" si="2"/>
        <v>29.9</v>
      </c>
      <c r="K28" s="111" t="str">
        <f t="shared" si="3"/>
        <v>Lundi</v>
      </c>
      <c r="L28" s="111">
        <v>21</v>
      </c>
      <c r="M28" s="122">
        <f>'Données VH'!BW151</f>
        <v>34.99</v>
      </c>
      <c r="N28" s="122">
        <f>'Données VH'!BX151</f>
        <v>36.53</v>
      </c>
      <c r="O28" s="122">
        <f>'Données VH'!BY151</f>
        <v>2.91</v>
      </c>
      <c r="P28" s="122">
        <f>'Données VH'!BZ151</f>
        <v>0</v>
      </c>
      <c r="Q28" s="129">
        <f>SUM('Données VH'!CA151:CD151)</f>
        <v>0</v>
      </c>
      <c r="R28" s="100">
        <f t="shared" si="1"/>
        <v>74.430000000000007</v>
      </c>
    </row>
    <row r="29" spans="1:22">
      <c r="A29" s="111" t="str">
        <f>'150hres'!A29</f>
        <v>Mardi</v>
      </c>
      <c r="B29" s="111">
        <v>22</v>
      </c>
      <c r="C29" s="122">
        <f>'Données VH'!G152</f>
        <v>5.45</v>
      </c>
      <c r="D29" s="122">
        <f>'Données VH'!H152</f>
        <v>0</v>
      </c>
      <c r="E29" s="122">
        <f>'Données VH'!I152</f>
        <v>6.73</v>
      </c>
      <c r="F29" s="122">
        <f>'Données VH'!J152</f>
        <v>19.53</v>
      </c>
      <c r="G29" s="122">
        <f>'Données VH'!K152</f>
        <v>6.06</v>
      </c>
      <c r="H29" s="122">
        <f>'Données VH'!L152</f>
        <v>23.35</v>
      </c>
      <c r="I29" s="100">
        <f t="shared" si="2"/>
        <v>61.120000000000005</v>
      </c>
      <c r="K29" s="111" t="str">
        <f t="shared" si="3"/>
        <v>Mardi</v>
      </c>
      <c r="L29" s="111">
        <v>22</v>
      </c>
      <c r="M29" s="122">
        <f>'Données VH'!BW152</f>
        <v>53.81</v>
      </c>
      <c r="N29" s="122">
        <f>'Données VH'!BX152</f>
        <v>0</v>
      </c>
      <c r="O29" s="122">
        <f>'Données VH'!BY152</f>
        <v>11.5</v>
      </c>
      <c r="P29" s="122">
        <f>'Données VH'!BZ152</f>
        <v>0</v>
      </c>
      <c r="Q29" s="129">
        <f>SUM('Données VH'!CA152:CD152)</f>
        <v>0</v>
      </c>
      <c r="R29" s="100">
        <f t="shared" si="1"/>
        <v>65.31</v>
      </c>
    </row>
    <row r="30" spans="1:22">
      <c r="A30" s="111" t="str">
        <f>'150hres'!A30</f>
        <v>Mercredi</v>
      </c>
      <c r="B30" s="111">
        <v>23</v>
      </c>
      <c r="C30" s="122">
        <f>'Données VH'!G153</f>
        <v>0.91</v>
      </c>
      <c r="D30" s="122">
        <f>'Données VH'!H153</f>
        <v>8.18</v>
      </c>
      <c r="E30" s="122">
        <f>'Données VH'!I153</f>
        <v>12.77</v>
      </c>
      <c r="F30" s="122">
        <f>'Données VH'!J153</f>
        <v>1.82</v>
      </c>
      <c r="G30" s="122">
        <f>'Données VH'!K153</f>
        <v>13.13</v>
      </c>
      <c r="H30" s="122">
        <f>'Données VH'!L153</f>
        <v>13.55</v>
      </c>
      <c r="I30" s="100">
        <f t="shared" si="2"/>
        <v>50.36</v>
      </c>
      <c r="K30" s="111" t="str">
        <f t="shared" si="3"/>
        <v>Mercredi</v>
      </c>
      <c r="L30" s="111">
        <v>23</v>
      </c>
      <c r="M30" s="122">
        <f>'Données VH'!BW153</f>
        <v>19.68</v>
      </c>
      <c r="N30" s="122">
        <f>'Données VH'!BX153</f>
        <v>38.53</v>
      </c>
      <c r="O30" s="122">
        <f>'Données VH'!BY153</f>
        <v>21</v>
      </c>
      <c r="P30" s="122">
        <f>'Données VH'!BZ153</f>
        <v>21.36</v>
      </c>
      <c r="Q30" s="129">
        <f>SUM('Données VH'!CA153:CD153)</f>
        <v>0</v>
      </c>
      <c r="R30" s="100">
        <f t="shared" si="1"/>
        <v>100.57000000000001</v>
      </c>
    </row>
    <row r="31" spans="1:22">
      <c r="A31" s="111" t="str">
        <f>'150hres'!A31</f>
        <v>Jeudi</v>
      </c>
      <c r="B31" s="111">
        <v>24</v>
      </c>
      <c r="C31" s="122">
        <f>'Données VH'!G154</f>
        <v>0</v>
      </c>
      <c r="D31" s="122">
        <f>'Données VH'!H154</f>
        <v>1.82</v>
      </c>
      <c r="E31" s="122">
        <f>'Données VH'!I154</f>
        <v>4.09</v>
      </c>
      <c r="F31" s="122">
        <f>'Données VH'!J154</f>
        <v>18.71</v>
      </c>
      <c r="G31" s="122">
        <f>'Données VH'!K154</f>
        <v>5.99</v>
      </c>
      <c r="H31" s="122">
        <f>'Données VH'!L154</f>
        <v>5.9</v>
      </c>
      <c r="I31" s="100">
        <f t="shared" si="2"/>
        <v>36.51</v>
      </c>
      <c r="K31" s="111" t="str">
        <f t="shared" si="3"/>
        <v>Jeudi</v>
      </c>
      <c r="L31" s="111">
        <v>24</v>
      </c>
      <c r="M31" s="122">
        <f>'Données VH'!BW154</f>
        <v>0</v>
      </c>
      <c r="N31" s="122">
        <f>'Données VH'!BX154</f>
        <v>0</v>
      </c>
      <c r="O31" s="122">
        <f>'Données VH'!BY154</f>
        <v>0</v>
      </c>
      <c r="P31" s="122">
        <f>'Données VH'!BZ154</f>
        <v>0</v>
      </c>
      <c r="Q31" s="129">
        <f>SUM('Données VH'!CA154:CD154)</f>
        <v>0</v>
      </c>
      <c r="R31" s="100">
        <f t="shared" si="1"/>
        <v>0</v>
      </c>
    </row>
    <row r="32" spans="1:22">
      <c r="A32" s="111" t="str">
        <f>'150hres'!A32</f>
        <v>Vendredi</v>
      </c>
      <c r="B32" s="111">
        <v>25</v>
      </c>
      <c r="C32" s="122">
        <f>'Données VH'!G155</f>
        <v>0</v>
      </c>
      <c r="D32" s="122">
        <f>'Données VH'!H155</f>
        <v>0</v>
      </c>
      <c r="E32" s="122">
        <f>'Données VH'!I155</f>
        <v>0</v>
      </c>
      <c r="F32" s="122">
        <f>'Données VH'!J155</f>
        <v>0</v>
      </c>
      <c r="G32" s="122">
        <f>'Données VH'!K155</f>
        <v>0</v>
      </c>
      <c r="H32" s="122">
        <f>'Données VH'!L155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VH'!BW155</f>
        <v>0</v>
      </c>
      <c r="N32" s="122">
        <f>'Données VH'!BX155</f>
        <v>0</v>
      </c>
      <c r="O32" s="122">
        <f>'Données VH'!BY155</f>
        <v>0</v>
      </c>
      <c r="P32" s="122">
        <f>'Données VH'!BZ155</f>
        <v>0</v>
      </c>
      <c r="Q32" s="129">
        <f>SUM('Données VH'!CA155:CD155)</f>
        <v>0</v>
      </c>
      <c r="R32" s="100">
        <f t="shared" si="1"/>
        <v>0</v>
      </c>
    </row>
    <row r="33" spans="1:18">
      <c r="A33" s="111" t="str">
        <f>'150hres'!A33</f>
        <v>Samedi</v>
      </c>
      <c r="B33" s="111">
        <v>26</v>
      </c>
      <c r="C33" s="122">
        <f>'Données VH'!G156</f>
        <v>0</v>
      </c>
      <c r="D33" s="122">
        <f>'Données VH'!H156</f>
        <v>0</v>
      </c>
      <c r="E33" s="122">
        <f>'Données VH'!I156</f>
        <v>2.27</v>
      </c>
      <c r="F33" s="122">
        <f>'Données VH'!J156</f>
        <v>6.82</v>
      </c>
      <c r="G33" s="122">
        <f>'Données VH'!K156</f>
        <v>0</v>
      </c>
      <c r="H33" s="122">
        <f>'Données VH'!L156</f>
        <v>5.81</v>
      </c>
      <c r="I33" s="100">
        <f t="shared" si="2"/>
        <v>14.899999999999999</v>
      </c>
      <c r="K33" s="111" t="str">
        <f t="shared" si="3"/>
        <v>Samedi</v>
      </c>
      <c r="L33" s="111">
        <v>26</v>
      </c>
      <c r="M33" s="122">
        <f>'Données VH'!BW156</f>
        <v>13.82</v>
      </c>
      <c r="N33" s="122">
        <f>'Données VH'!BX156</f>
        <v>63.23</v>
      </c>
      <c r="O33" s="122">
        <f>'Données VH'!BY156</f>
        <v>26.54</v>
      </c>
      <c r="P33" s="122">
        <f>'Données VH'!BZ156</f>
        <v>12.18</v>
      </c>
      <c r="Q33" s="129">
        <f>SUM('Données VH'!CA156:CD156)</f>
        <v>0</v>
      </c>
      <c r="R33" s="100">
        <f t="shared" si="1"/>
        <v>115.77000000000001</v>
      </c>
    </row>
    <row r="34" spans="1:18">
      <c r="A34" s="111" t="str">
        <f>'150hres'!A34</f>
        <v>Dimanche</v>
      </c>
      <c r="B34" s="111">
        <v>27</v>
      </c>
      <c r="C34" s="122">
        <f>'Données VH'!G157</f>
        <v>0</v>
      </c>
      <c r="D34" s="122">
        <f>'Données VH'!H157</f>
        <v>1.36</v>
      </c>
      <c r="E34" s="122">
        <f>'Données VH'!I157</f>
        <v>0.91</v>
      </c>
      <c r="F34" s="122">
        <f>'Données VH'!J157</f>
        <v>3.18</v>
      </c>
      <c r="G34" s="122">
        <f>'Données VH'!K157</f>
        <v>17.09</v>
      </c>
      <c r="H34" s="122">
        <f>'Données VH'!L157</f>
        <v>10</v>
      </c>
      <c r="I34" s="100">
        <f t="shared" si="2"/>
        <v>32.54</v>
      </c>
      <c r="K34" s="111" t="str">
        <f t="shared" si="3"/>
        <v>Dimanche</v>
      </c>
      <c r="L34" s="111">
        <v>27</v>
      </c>
      <c r="M34" s="122">
        <f>'Données VH'!BW157</f>
        <v>46.59</v>
      </c>
      <c r="N34" s="122">
        <f>'Données VH'!BX157</f>
        <v>17.09</v>
      </c>
      <c r="O34" s="122">
        <f>'Données VH'!BY157</f>
        <v>21.81</v>
      </c>
      <c r="P34" s="122">
        <f>'Données VH'!BZ157</f>
        <v>0</v>
      </c>
      <c r="Q34" s="129">
        <f>SUM('Données VH'!CA157:CD157)</f>
        <v>0</v>
      </c>
      <c r="R34" s="100">
        <f t="shared" si="1"/>
        <v>85.490000000000009</v>
      </c>
    </row>
    <row r="35" spans="1:18">
      <c r="A35" s="111" t="str">
        <f>'150hres'!A35</f>
        <v>Lundi</v>
      </c>
      <c r="B35" s="111">
        <v>28</v>
      </c>
      <c r="C35" s="122">
        <f>'Données VH'!G158</f>
        <v>0</v>
      </c>
      <c r="D35" s="122">
        <f>'Données VH'!H158</f>
        <v>0</v>
      </c>
      <c r="E35" s="122">
        <f>'Données VH'!I158</f>
        <v>0</v>
      </c>
      <c r="F35" s="122">
        <f>'Données VH'!J158</f>
        <v>10.91</v>
      </c>
      <c r="G35" s="122">
        <f>'Données VH'!K158</f>
        <v>8.6300000000000008</v>
      </c>
      <c r="H35" s="122">
        <f>'Données VH'!L158</f>
        <v>28.18</v>
      </c>
      <c r="I35" s="100">
        <f t="shared" si="2"/>
        <v>47.72</v>
      </c>
      <c r="K35" s="111" t="str">
        <f t="shared" si="3"/>
        <v>Lundi</v>
      </c>
      <c r="L35" s="111">
        <v>28</v>
      </c>
      <c r="M35" s="122">
        <f>'Données VH'!BW158</f>
        <v>60.39</v>
      </c>
      <c r="N35" s="122">
        <f>'Données VH'!BX158</f>
        <v>65.349999999999994</v>
      </c>
      <c r="O35" s="122">
        <f>'Données VH'!BY158</f>
        <v>21</v>
      </c>
      <c r="P35" s="122">
        <f>'Données VH'!BZ158</f>
        <v>49.26</v>
      </c>
      <c r="Q35" s="129">
        <f>SUM('Données VH'!CA158:CD158)</f>
        <v>0</v>
      </c>
      <c r="R35" s="100">
        <f t="shared" si="1"/>
        <v>196</v>
      </c>
    </row>
    <row r="36" spans="1:18">
      <c r="A36" s="111" t="str">
        <f>'150hres'!A36</f>
        <v>Mardi</v>
      </c>
      <c r="B36" s="111">
        <v>29</v>
      </c>
      <c r="C36" s="122">
        <f>'Données VH'!G159</f>
        <v>1.36</v>
      </c>
      <c r="D36" s="122">
        <f>'Données VH'!H159</f>
        <v>2.1800000000000002</v>
      </c>
      <c r="E36" s="122">
        <f>'Données VH'!I159</f>
        <v>6.27</v>
      </c>
      <c r="F36" s="122">
        <f>'Données VH'!J159</f>
        <v>18.62</v>
      </c>
      <c r="G36" s="122">
        <f>'Données VH'!K159</f>
        <v>9.49</v>
      </c>
      <c r="H36" s="122">
        <f>'Données VH'!L159</f>
        <v>14.18</v>
      </c>
      <c r="I36" s="100">
        <f t="shared" si="2"/>
        <v>52.1</v>
      </c>
      <c r="K36" s="111" t="str">
        <f t="shared" si="3"/>
        <v>Mardi</v>
      </c>
      <c r="L36" s="111">
        <v>29</v>
      </c>
      <c r="M36" s="122">
        <f>'Données VH'!BW159</f>
        <v>8</v>
      </c>
      <c r="N36" s="122">
        <f>'Données VH'!BX159</f>
        <v>10.16</v>
      </c>
      <c r="O36" s="122">
        <f>'Données VH'!BY159</f>
        <v>57.19</v>
      </c>
      <c r="P36" s="122">
        <f>'Données VH'!BZ159</f>
        <v>2.68</v>
      </c>
      <c r="Q36" s="129">
        <f>SUM('Données VH'!CA159:CD159)</f>
        <v>0</v>
      </c>
      <c r="R36" s="100">
        <f t="shared" si="1"/>
        <v>78.03</v>
      </c>
    </row>
    <row r="37" spans="1:18">
      <c r="A37" s="111" t="str">
        <f>'150hres'!A37</f>
        <v>Mercredi</v>
      </c>
      <c r="B37" s="111">
        <v>30</v>
      </c>
      <c r="C37" s="122">
        <f>'Données VH'!G160</f>
        <v>9.18</v>
      </c>
      <c r="D37" s="122">
        <f>'Données VH'!H160</f>
        <v>0</v>
      </c>
      <c r="E37" s="122">
        <f>'Données VH'!I160</f>
        <v>1.82</v>
      </c>
      <c r="F37" s="122">
        <f>'Données VH'!J160</f>
        <v>0</v>
      </c>
      <c r="G37" s="122">
        <f>'Données VH'!K160</f>
        <v>4.09</v>
      </c>
      <c r="H37" s="122">
        <f>'Données VH'!L160</f>
        <v>8.5399999999999991</v>
      </c>
      <c r="I37" s="100">
        <f t="shared" si="2"/>
        <v>23.63</v>
      </c>
      <c r="K37" s="111" t="str">
        <f t="shared" si="3"/>
        <v>Mercredi</v>
      </c>
      <c r="L37" s="111">
        <v>30</v>
      </c>
      <c r="M37" s="122">
        <f>'Données VH'!BW160</f>
        <v>10.41</v>
      </c>
      <c r="N37" s="122">
        <f>'Données VH'!BX160</f>
        <v>40.659999999999997</v>
      </c>
      <c r="O37" s="122">
        <f>'Données VH'!BY160</f>
        <v>10.23</v>
      </c>
      <c r="P37" s="122">
        <f>'Données VH'!BZ160</f>
        <v>0</v>
      </c>
      <c r="Q37" s="129">
        <f>SUM('Données VH'!CA160:CD160)</f>
        <v>0</v>
      </c>
      <c r="R37" s="100">
        <f t="shared" si="1"/>
        <v>61.3</v>
      </c>
    </row>
    <row r="38" spans="1:18" ht="15" thickBot="1">
      <c r="A38" s="98" t="str">
        <f>'150hres'!A38</f>
        <v>Jeudi</v>
      </c>
      <c r="B38" s="112">
        <v>31</v>
      </c>
      <c r="C38" s="122">
        <f>'Données VH'!G161</f>
        <v>2.27</v>
      </c>
      <c r="D38" s="122">
        <f>'Données VH'!H161</f>
        <v>0</v>
      </c>
      <c r="E38" s="122">
        <f>'Données VH'!I161</f>
        <v>2.73</v>
      </c>
      <c r="F38" s="122">
        <f>'Données VH'!J161</f>
        <v>1.82</v>
      </c>
      <c r="G38" s="122">
        <f>'Données VH'!K161</f>
        <v>7.72</v>
      </c>
      <c r="H38" s="122">
        <f>'Données VH'!L161</f>
        <v>31.73</v>
      </c>
      <c r="I38" s="101">
        <f t="shared" si="2"/>
        <v>46.269999999999996</v>
      </c>
      <c r="K38" s="112" t="str">
        <f>A38</f>
        <v>Jeudi</v>
      </c>
      <c r="L38" s="112">
        <v>31</v>
      </c>
      <c r="M38" s="122">
        <f>'Données VH'!BW161</f>
        <v>0</v>
      </c>
      <c r="N38" s="122">
        <f>'Données VH'!BX161</f>
        <v>0</v>
      </c>
      <c r="O38" s="122">
        <f>'Données VH'!BY161</f>
        <v>0</v>
      </c>
      <c r="P38" s="122">
        <f>'Données VH'!BZ161</f>
        <v>0</v>
      </c>
      <c r="Q38" s="129">
        <f>SUM('Données VH'!CA161:CD161)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2.3980645161290317</v>
      </c>
      <c r="D39" s="108">
        <f t="shared" si="4"/>
        <v>6.1567741935483866</v>
      </c>
      <c r="E39" s="108">
        <f t="shared" si="4"/>
        <v>9.39</v>
      </c>
      <c r="F39" s="108">
        <f t="shared" si="4"/>
        <v>9.7229032258064532</v>
      </c>
      <c r="G39" s="108">
        <f t="shared" si="4"/>
        <v>8.5351612903225806</v>
      </c>
      <c r="H39" s="109">
        <f t="shared" si="4"/>
        <v>12.928064516129034</v>
      </c>
      <c r="I39" s="102">
        <f t="shared" si="4"/>
        <v>49.130967741935471</v>
      </c>
      <c r="K39" s="576" t="s">
        <v>109</v>
      </c>
      <c r="L39" s="577"/>
      <c r="M39" s="107">
        <f t="shared" ref="M39:R39" si="5">AVERAGE(M8:M38)</f>
        <v>31.958064516129031</v>
      </c>
      <c r="N39" s="108">
        <f t="shared" si="5"/>
        <v>26.562258064516126</v>
      </c>
      <c r="O39" s="108">
        <f t="shared" si="5"/>
        <v>15.893870967741936</v>
      </c>
      <c r="P39" s="108">
        <f t="shared" si="5"/>
        <v>12.078387096774195</v>
      </c>
      <c r="Q39" s="108">
        <f t="shared" si="5"/>
        <v>1.2990322580645159</v>
      </c>
      <c r="R39" s="102">
        <f t="shared" si="5"/>
        <v>87.791612903225825</v>
      </c>
    </row>
    <row r="40" spans="1:18" ht="15" thickBot="1">
      <c r="A40" s="578" t="s">
        <v>66</v>
      </c>
      <c r="B40" s="579"/>
      <c r="C40" s="103">
        <f t="shared" ref="C40:I40" si="6">SUM(C8:C38)</f>
        <v>74.339999999999989</v>
      </c>
      <c r="D40" s="104">
        <f t="shared" si="6"/>
        <v>190.85999999999999</v>
      </c>
      <c r="E40" s="104">
        <f t="shared" si="6"/>
        <v>291.09000000000003</v>
      </c>
      <c r="F40" s="104">
        <f t="shared" si="6"/>
        <v>301.41000000000003</v>
      </c>
      <c r="G40" s="104">
        <f t="shared" si="6"/>
        <v>264.58999999999997</v>
      </c>
      <c r="H40" s="105">
        <f t="shared" si="6"/>
        <v>400.77000000000004</v>
      </c>
      <c r="I40" s="106">
        <f t="shared" si="6"/>
        <v>1523.0599999999997</v>
      </c>
      <c r="K40" s="578" t="s">
        <v>66</v>
      </c>
      <c r="L40" s="579"/>
      <c r="M40" s="103">
        <f t="shared" ref="M40:R40" si="7">SUM(M8:M38)</f>
        <v>990.69999999999993</v>
      </c>
      <c r="N40" s="104">
        <f t="shared" si="7"/>
        <v>823.43</v>
      </c>
      <c r="O40" s="104">
        <f t="shared" si="7"/>
        <v>492.71000000000004</v>
      </c>
      <c r="P40" s="104">
        <f t="shared" si="7"/>
        <v>374.43000000000006</v>
      </c>
      <c r="Q40" s="104">
        <f t="shared" si="7"/>
        <v>40.269999999999996</v>
      </c>
      <c r="R40" s="106">
        <f t="shared" si="7"/>
        <v>2721.5400000000004</v>
      </c>
    </row>
  </sheetData>
  <sheetProtection algorithmName="SHA-512" hashValue="84QTtVlgi/wXxEVOzaW2H/YV9i7PLLwoRr/X3kpRgtXihgPCQaA07ItoxBTNEXLeir4f9yg/J2rn0+aEBmtxNQ==" saltValue="O4PmC6FW3gjKOQCp0N5mLg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C8:H38 M8:Q38">
    <cfRule type="cellIs" dxfId="407" priority="9" stopIfTrue="1" operator="equal">
      <formula>0</formula>
    </cfRule>
  </conditionalFormatting>
  <conditionalFormatting sqref="C8:H38 M8:Q38">
    <cfRule type="cellIs" dxfId="406" priority="4" stopIfTrue="1" operator="equal">
      <formula>0</formula>
    </cfRule>
  </conditionalFormatting>
  <conditionalFormatting sqref="Q8:Q38">
    <cfRule type="cellIs" dxfId="405" priority="3" stopIfTrue="1" operator="equal">
      <formula>0</formula>
    </cfRule>
  </conditionalFormatting>
  <conditionalFormatting sqref="M40:P40 A8:A38 K8:K38">
    <cfRule type="containsText" dxfId="404" priority="1" operator="containsText" text="Dimanche">
      <formula>NOT(ISERROR(SEARCH("Dimanche",A8)))</formula>
    </cfRule>
    <cfRule type="containsText" dxfId="403" priority="2" operator="containsText" text="samedi">
      <formula>NOT(ISERROR(SEARCH("samedi",A8)))</formula>
    </cfRule>
  </conditionalFormatting>
  <hyperlinks>
    <hyperlink ref="Q3" location="INDICATEURS!A1" display="sommaire"/>
    <hyperlink ref="T8" location="INDICATEURS!A1" display="sommaire"/>
    <hyperlink ref="T11" location="'200 vtes'!A1" display="vente"/>
    <hyperlink ref="T13" location="'200 pmix'!A1" display="produits mix"/>
    <hyperlink ref="T15" location="'200qcr'!A1" display="Marge"/>
    <hyperlink ref="T17" location="'200car'!A1" display="CAR"/>
    <hyperlink ref="T19" location="'200 p&amp;l'!A1" display="P&amp;L"/>
    <hyperlink ref="T21" location="'VH par hres'!A1" display="vente horaire"/>
    <hyperlink ref="T23" location="'Analyse CA jours'!A1" display="Analyse CA jour"/>
    <hyperlink ref="T25" location="'200record'!A1" display="record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topLeftCell="A3" workbookViewId="0">
      <selection sqref="A1:R2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6" width="8.25" customWidth="1"/>
    <col min="17" max="17" width="6.75" customWidth="1"/>
    <col min="18" max="18" width="8.75" customWidth="1"/>
    <col min="20" max="20" width="15.875" customWidth="1"/>
  </cols>
  <sheetData>
    <row r="1" spans="1:23" ht="15" customHeight="1">
      <c r="A1" s="565" t="s">
        <v>6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4"/>
      <c r="J3" s="4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0.35416666666666669</v>
      </c>
      <c r="D6" s="119">
        <f>C7</f>
        <v>0.36466666666666669</v>
      </c>
      <c r="E6" s="119">
        <f>D7</f>
        <v>0.3751666666666667</v>
      </c>
      <c r="F6" s="119">
        <f>E7</f>
        <v>0.38566666666666671</v>
      </c>
      <c r="G6" s="119">
        <f>F7</f>
        <v>0.39616666666666672</v>
      </c>
      <c r="H6" s="120">
        <f>G7</f>
        <v>0.40666666666666673</v>
      </c>
      <c r="I6" s="581" t="s">
        <v>66</v>
      </c>
      <c r="K6" s="572" t="s">
        <v>74</v>
      </c>
      <c r="L6" s="573"/>
      <c r="M6" s="117">
        <v>0.20833333333333334</v>
      </c>
      <c r="N6" s="119">
        <f>M7</f>
        <v>0.21883333333333335</v>
      </c>
      <c r="O6" s="119">
        <f>N7</f>
        <v>0.22933333333333336</v>
      </c>
      <c r="P6" s="119">
        <f>O7</f>
        <v>0.23983333333333337</v>
      </c>
      <c r="Q6" s="114" t="s">
        <v>110</v>
      </c>
      <c r="R6" s="581" t="s">
        <v>66</v>
      </c>
    </row>
    <row r="7" spans="1:23" ht="12.95" customHeight="1" thickBot="1">
      <c r="A7" s="574"/>
      <c r="B7" s="575"/>
      <c r="C7" s="118">
        <f t="shared" ref="C7:H7" si="0">C6+0.0105</f>
        <v>0.36466666666666669</v>
      </c>
      <c r="D7" s="118">
        <f t="shared" si="0"/>
        <v>0.3751666666666667</v>
      </c>
      <c r="E7" s="118">
        <f t="shared" si="0"/>
        <v>0.38566666666666671</v>
      </c>
      <c r="F7" s="118">
        <f t="shared" si="0"/>
        <v>0.39616666666666672</v>
      </c>
      <c r="G7" s="118">
        <f t="shared" si="0"/>
        <v>0.40666666666666673</v>
      </c>
      <c r="H7" s="118">
        <f t="shared" si="0"/>
        <v>0.41716666666666674</v>
      </c>
      <c r="I7" s="582"/>
      <c r="K7" s="574"/>
      <c r="L7" s="575"/>
      <c r="M7" s="118">
        <f>M6+0.0105</f>
        <v>0.21883333333333335</v>
      </c>
      <c r="N7" s="118">
        <f>N6+0.0105</f>
        <v>0.22933333333333336</v>
      </c>
      <c r="O7" s="118">
        <f>O6+0.0105</f>
        <v>0.23983333333333337</v>
      </c>
      <c r="P7" s="118">
        <f>P6+0.0105</f>
        <v>0.25033333333333335</v>
      </c>
      <c r="Q7" s="121">
        <f>P7</f>
        <v>0.25033333333333335</v>
      </c>
      <c r="R7" s="582"/>
    </row>
    <row r="8" spans="1:23" ht="15">
      <c r="A8" s="113" t="str">
        <f>'150hres'!A8</f>
        <v>Mardi</v>
      </c>
      <c r="B8" s="110">
        <v>1</v>
      </c>
      <c r="C8" s="122">
        <f>'Données VH'!I163</f>
        <v>29.27</v>
      </c>
      <c r="D8" s="122">
        <f>'Données VH'!J163</f>
        <v>35</v>
      </c>
      <c r="E8" s="122">
        <f>'Données VH'!K163</f>
        <v>6.73</v>
      </c>
      <c r="F8" s="122">
        <f>'Données VH'!L163</f>
        <v>6.27</v>
      </c>
      <c r="G8" s="122">
        <f>'Données VH'!M163</f>
        <v>8.18</v>
      </c>
      <c r="H8" s="122">
        <f>'Données VH'!N163</f>
        <v>0</v>
      </c>
      <c r="I8" s="99">
        <f>SUM(C8:H8)</f>
        <v>85.449999999999989</v>
      </c>
      <c r="K8" s="113" t="str">
        <f>A8</f>
        <v>Mardi</v>
      </c>
      <c r="L8" s="113">
        <v>1</v>
      </c>
      <c r="M8" s="122">
        <f>'Données VH'!CM163</f>
        <v>8.41</v>
      </c>
      <c r="N8" s="122">
        <f>'Données VH'!CN163</f>
        <v>25.54</v>
      </c>
      <c r="O8" s="122">
        <f>'Données VH'!CO163</f>
        <v>29.5</v>
      </c>
      <c r="P8" s="122">
        <f>'Données VH'!CP163</f>
        <v>15.45</v>
      </c>
      <c r="Q8" s="129">
        <f>'Données VH'!CQ163</f>
        <v>4.5</v>
      </c>
      <c r="R8" s="99">
        <f t="shared" ref="R8:R38" si="1">SUM(M8:Q8)</f>
        <v>83.4</v>
      </c>
      <c r="T8" s="237" t="s">
        <v>33</v>
      </c>
    </row>
    <row r="9" spans="1:23" ht="15">
      <c r="A9" s="111" t="str">
        <f>'150hres'!A9</f>
        <v>Mercredi</v>
      </c>
      <c r="B9" s="111">
        <v>2</v>
      </c>
      <c r="C9" s="122">
        <f>'Données VH'!I164</f>
        <v>14.63</v>
      </c>
      <c r="D9" s="122">
        <f>'Données VH'!J164</f>
        <v>11.36</v>
      </c>
      <c r="E9" s="122">
        <f>'Données VH'!K164</f>
        <v>10.9</v>
      </c>
      <c r="F9" s="122">
        <f>'Données VH'!L164</f>
        <v>13.17</v>
      </c>
      <c r="G9" s="122">
        <f>'Données VH'!M164</f>
        <v>5.9</v>
      </c>
      <c r="H9" s="122">
        <f>'Données VH'!N164</f>
        <v>16.02</v>
      </c>
      <c r="I9" s="100">
        <f t="shared" ref="I9:I38" si="2">SUM(C9:H9)</f>
        <v>71.98</v>
      </c>
      <c r="K9" s="111" t="str">
        <f>A9</f>
        <v>Mercredi</v>
      </c>
      <c r="L9" s="111">
        <v>2</v>
      </c>
      <c r="M9" s="122">
        <f>'Données VH'!CM164</f>
        <v>10.59</v>
      </c>
      <c r="N9" s="122">
        <f>'Données VH'!CN164</f>
        <v>4.54</v>
      </c>
      <c r="O9" s="122">
        <f>'Données VH'!CO164</f>
        <v>9.91</v>
      </c>
      <c r="P9" s="122">
        <f>'Données VH'!CP164</f>
        <v>0</v>
      </c>
      <c r="Q9" s="129">
        <f>'Données VH'!CQ164</f>
        <v>0</v>
      </c>
      <c r="R9" s="100">
        <f t="shared" si="1"/>
        <v>25.04</v>
      </c>
      <c r="T9" s="236"/>
    </row>
    <row r="10" spans="1:23" ht="15">
      <c r="A10" s="111" t="str">
        <f>'150hres'!A10</f>
        <v>Jeudi</v>
      </c>
      <c r="B10" s="111">
        <v>3</v>
      </c>
      <c r="C10" s="122">
        <f>'Données VH'!I165</f>
        <v>29.96</v>
      </c>
      <c r="D10" s="122">
        <f>'Données VH'!J165</f>
        <v>25.9</v>
      </c>
      <c r="E10" s="122">
        <f>'Données VH'!K165</f>
        <v>12.27</v>
      </c>
      <c r="F10" s="122">
        <f>'Données VH'!L165</f>
        <v>13.59</v>
      </c>
      <c r="G10" s="122">
        <f>'Données VH'!M165</f>
        <v>36.770000000000003</v>
      </c>
      <c r="H10" s="122">
        <f>'Données VH'!N165</f>
        <v>10.45</v>
      </c>
      <c r="I10" s="100">
        <f t="shared" si="2"/>
        <v>128.94</v>
      </c>
      <c r="K10" s="111" t="str">
        <f>A10</f>
        <v>Jeudi</v>
      </c>
      <c r="L10" s="111">
        <v>3</v>
      </c>
      <c r="M10" s="122">
        <f>'Données VH'!CM165</f>
        <v>42.83</v>
      </c>
      <c r="N10" s="122">
        <f>'Données VH'!CN165</f>
        <v>0</v>
      </c>
      <c r="O10" s="122">
        <f>'Données VH'!CO165</f>
        <v>47.22</v>
      </c>
      <c r="P10" s="122">
        <f>'Données VH'!CP165</f>
        <v>0</v>
      </c>
      <c r="Q10" s="129">
        <f>'Données VH'!CQ165</f>
        <v>0</v>
      </c>
      <c r="R10" s="100">
        <f t="shared" si="1"/>
        <v>90.05</v>
      </c>
      <c r="T10" s="236"/>
    </row>
    <row r="11" spans="1:23" ht="15">
      <c r="A11" s="111" t="str">
        <f>'150hres'!A11</f>
        <v>Vendredi</v>
      </c>
      <c r="B11" s="111">
        <v>4</v>
      </c>
      <c r="C11" s="122">
        <f>'Données VH'!I166</f>
        <v>0</v>
      </c>
      <c r="D11" s="122">
        <f>'Données VH'!J166</f>
        <v>20</v>
      </c>
      <c r="E11" s="122">
        <f>'Données VH'!K166</f>
        <v>6.45</v>
      </c>
      <c r="F11" s="122">
        <f>'Données VH'!L166</f>
        <v>10.09</v>
      </c>
      <c r="G11" s="122">
        <f>'Données VH'!M166</f>
        <v>29.99</v>
      </c>
      <c r="H11" s="122">
        <f>'Données VH'!N166</f>
        <v>7.38</v>
      </c>
      <c r="I11" s="100">
        <f t="shared" si="2"/>
        <v>73.91</v>
      </c>
      <c r="K11" s="111" t="str">
        <f t="shared" ref="K11:K37" si="3">A11</f>
        <v>Vendredi</v>
      </c>
      <c r="L11" s="111">
        <v>4</v>
      </c>
      <c r="M11" s="122">
        <f>'Données VH'!CM166</f>
        <v>50.4</v>
      </c>
      <c r="N11" s="122">
        <f>'Données VH'!CN166</f>
        <v>19.09</v>
      </c>
      <c r="O11" s="122">
        <f>'Données VH'!CO166</f>
        <v>8.82</v>
      </c>
      <c r="P11" s="122">
        <f>'Données VH'!CP166</f>
        <v>47.99</v>
      </c>
      <c r="Q11" s="129">
        <f>'Données VH'!CQ166</f>
        <v>0</v>
      </c>
      <c r="R11" s="100">
        <f t="shared" si="1"/>
        <v>126.30000000000001</v>
      </c>
      <c r="T11" s="236"/>
      <c r="V11" s="115"/>
    </row>
    <row r="12" spans="1:23" ht="15">
      <c r="A12" s="111" t="str">
        <f>'150hres'!A12</f>
        <v>Samedi</v>
      </c>
      <c r="B12" s="111">
        <v>5</v>
      </c>
      <c r="C12" s="122">
        <f>'Données VH'!I167</f>
        <v>16.37</v>
      </c>
      <c r="D12" s="122">
        <f>'Données VH'!J167</f>
        <v>12.54</v>
      </c>
      <c r="E12" s="122">
        <f>'Données VH'!K167</f>
        <v>0</v>
      </c>
      <c r="F12" s="122">
        <f>'Données VH'!L167</f>
        <v>11.82</v>
      </c>
      <c r="G12" s="122">
        <f>'Données VH'!M167</f>
        <v>22.54</v>
      </c>
      <c r="H12" s="122">
        <f>'Données VH'!N167</f>
        <v>27.05</v>
      </c>
      <c r="I12" s="100">
        <f t="shared" si="2"/>
        <v>90.320000000000007</v>
      </c>
      <c r="K12" s="111" t="str">
        <f t="shared" si="3"/>
        <v>Samedi</v>
      </c>
      <c r="L12" s="111">
        <v>5</v>
      </c>
      <c r="M12" s="122">
        <f>'Données VH'!CM167</f>
        <v>33.18</v>
      </c>
      <c r="N12" s="122">
        <f>'Données VH'!CN167</f>
        <v>59.18</v>
      </c>
      <c r="O12" s="122">
        <f>'Données VH'!CO167</f>
        <v>62.15</v>
      </c>
      <c r="P12" s="122">
        <f>'Données VH'!CP167</f>
        <v>25.06</v>
      </c>
      <c r="Q12" s="129">
        <f>'Données VH'!CQ167</f>
        <v>0</v>
      </c>
      <c r="R12" s="100">
        <f t="shared" si="1"/>
        <v>179.57</v>
      </c>
      <c r="T12" s="235" t="s">
        <v>247</v>
      </c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VH'!I168</f>
        <v>9.09</v>
      </c>
      <c r="D13" s="122">
        <f>'Données VH'!J168</f>
        <v>42.31</v>
      </c>
      <c r="E13" s="122">
        <f>'Données VH'!K168</f>
        <v>9.09</v>
      </c>
      <c r="F13" s="122">
        <f>'Données VH'!L168</f>
        <v>1.82</v>
      </c>
      <c r="G13" s="122">
        <f>'Données VH'!M168</f>
        <v>20.45</v>
      </c>
      <c r="H13" s="122">
        <f>'Données VH'!N168</f>
        <v>49.02</v>
      </c>
      <c r="I13" s="100">
        <f t="shared" si="2"/>
        <v>131.78</v>
      </c>
      <c r="K13" s="111" t="str">
        <f t="shared" si="3"/>
        <v>Dimanche</v>
      </c>
      <c r="L13" s="111">
        <v>6</v>
      </c>
      <c r="M13" s="122">
        <f>'Données VH'!CM168</f>
        <v>0</v>
      </c>
      <c r="N13" s="122">
        <f>'Données VH'!CN168</f>
        <v>8.81</v>
      </c>
      <c r="O13" s="122">
        <f>'Données VH'!CO168</f>
        <v>0</v>
      </c>
      <c r="P13" s="122">
        <f>'Données VH'!CP168</f>
        <v>18.940000000000001</v>
      </c>
      <c r="Q13" s="129">
        <f>'Données VH'!CQ168</f>
        <v>0</v>
      </c>
      <c r="R13" s="100">
        <f t="shared" si="1"/>
        <v>27.75</v>
      </c>
      <c r="T13" s="236"/>
      <c r="V13" s="115"/>
    </row>
    <row r="14" spans="1:23" ht="15">
      <c r="A14" s="111" t="str">
        <f>'150hres'!A14</f>
        <v>Lundi</v>
      </c>
      <c r="B14" s="111">
        <v>7</v>
      </c>
      <c r="C14" s="122">
        <f>'Données VH'!I169</f>
        <v>5.9</v>
      </c>
      <c r="D14" s="122">
        <f>'Données VH'!J169</f>
        <v>23.27</v>
      </c>
      <c r="E14" s="122">
        <f>'Données VH'!K169</f>
        <v>25</v>
      </c>
      <c r="F14" s="122">
        <f>'Données VH'!L169</f>
        <v>7.37</v>
      </c>
      <c r="G14" s="122">
        <f>'Données VH'!M169</f>
        <v>26.37</v>
      </c>
      <c r="H14" s="122">
        <f>'Données VH'!N169</f>
        <v>51.52</v>
      </c>
      <c r="I14" s="100">
        <f t="shared" si="2"/>
        <v>139.43</v>
      </c>
      <c r="K14" s="111" t="str">
        <f t="shared" si="3"/>
        <v>Lundi</v>
      </c>
      <c r="L14" s="111">
        <v>7</v>
      </c>
      <c r="M14" s="122">
        <f>'Données VH'!CM169</f>
        <v>16.37</v>
      </c>
      <c r="N14" s="122">
        <f>'Données VH'!CN169</f>
        <v>0</v>
      </c>
      <c r="O14" s="122">
        <f>'Données VH'!CO169</f>
        <v>26.36</v>
      </c>
      <c r="P14" s="122">
        <f>'Données VH'!CP169</f>
        <v>0</v>
      </c>
      <c r="Q14" s="129">
        <f>'Données VH'!CQ169</f>
        <v>0</v>
      </c>
      <c r="R14" s="100">
        <f t="shared" si="1"/>
        <v>42.730000000000004</v>
      </c>
      <c r="T14" s="235" t="s">
        <v>248</v>
      </c>
      <c r="V14" s="115"/>
    </row>
    <row r="15" spans="1:23" ht="15">
      <c r="A15" s="111" t="str">
        <f>'150hres'!A15</f>
        <v>Mardi</v>
      </c>
      <c r="B15" s="111">
        <v>8</v>
      </c>
      <c r="C15" s="122">
        <f>'Données VH'!I170</f>
        <v>20.85</v>
      </c>
      <c r="D15" s="122">
        <f>'Données VH'!J170</f>
        <v>6.27</v>
      </c>
      <c r="E15" s="122">
        <f>'Données VH'!K170</f>
        <v>19.989999999999998</v>
      </c>
      <c r="F15" s="122">
        <f>'Données VH'!L170</f>
        <v>20.36</v>
      </c>
      <c r="G15" s="122">
        <f>'Données VH'!M170</f>
        <v>14.09</v>
      </c>
      <c r="H15" s="122">
        <f>'Données VH'!N170</f>
        <v>20</v>
      </c>
      <c r="I15" s="100">
        <f t="shared" si="2"/>
        <v>101.56</v>
      </c>
      <c r="K15" s="111" t="str">
        <f t="shared" si="3"/>
        <v>Mardi</v>
      </c>
      <c r="L15" s="111">
        <v>8</v>
      </c>
      <c r="M15" s="122">
        <f>'Données VH'!CM170</f>
        <v>4.5</v>
      </c>
      <c r="N15" s="122">
        <f>'Données VH'!CN170</f>
        <v>3.64</v>
      </c>
      <c r="O15" s="122">
        <f>'Données VH'!CO170</f>
        <v>11.64</v>
      </c>
      <c r="P15" s="122">
        <f>'Données VH'!CP170</f>
        <v>0</v>
      </c>
      <c r="Q15" s="129">
        <f>'Données VH'!CQ170</f>
        <v>0</v>
      </c>
      <c r="R15" s="100">
        <f t="shared" si="1"/>
        <v>19.78</v>
      </c>
      <c r="T15" s="236"/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VH'!I171</f>
        <v>16</v>
      </c>
      <c r="D16" s="122">
        <f>'Données VH'!J171</f>
        <v>39.19</v>
      </c>
      <c r="E16" s="122">
        <f>'Données VH'!K171</f>
        <v>10.44</v>
      </c>
      <c r="F16" s="122">
        <f>'Données VH'!L171</f>
        <v>13.88</v>
      </c>
      <c r="G16" s="122">
        <f>'Données VH'!M171</f>
        <v>7.67</v>
      </c>
      <c r="H16" s="122">
        <f>'Données VH'!N171</f>
        <v>8.76</v>
      </c>
      <c r="I16" s="100">
        <f t="shared" si="2"/>
        <v>95.94</v>
      </c>
      <c r="K16" s="111" t="str">
        <f t="shared" si="3"/>
        <v>Mercredi</v>
      </c>
      <c r="L16" s="111">
        <v>9</v>
      </c>
      <c r="M16" s="122">
        <f>'Données VH'!CM171</f>
        <v>32.020000000000003</v>
      </c>
      <c r="N16" s="122">
        <f>'Données VH'!CN171</f>
        <v>18.55</v>
      </c>
      <c r="O16" s="122">
        <f>'Données VH'!CO171</f>
        <v>5.41</v>
      </c>
      <c r="P16" s="122">
        <f>'Données VH'!CP171</f>
        <v>29.59</v>
      </c>
      <c r="Q16" s="129">
        <f>'Données VH'!CQ171</f>
        <v>0</v>
      </c>
      <c r="R16" s="100">
        <f t="shared" si="1"/>
        <v>85.570000000000007</v>
      </c>
      <c r="T16" s="235" t="s">
        <v>249</v>
      </c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VH'!I172</f>
        <v>32</v>
      </c>
      <c r="D17" s="122">
        <f>'Données VH'!J172</f>
        <v>23.26</v>
      </c>
      <c r="E17" s="122">
        <f>'Données VH'!K172</f>
        <v>23.26</v>
      </c>
      <c r="F17" s="122">
        <f>'Données VH'!L172</f>
        <v>24.99</v>
      </c>
      <c r="G17" s="122">
        <f>'Données VH'!M172</f>
        <v>24.08</v>
      </c>
      <c r="H17" s="122">
        <f>'Données VH'!N172</f>
        <v>5.82</v>
      </c>
      <c r="I17" s="100">
        <f t="shared" si="2"/>
        <v>133.41</v>
      </c>
      <c r="K17" s="111" t="str">
        <f t="shared" si="3"/>
        <v>Jeudi</v>
      </c>
      <c r="L17" s="111">
        <v>10</v>
      </c>
      <c r="M17" s="122">
        <f>'Données VH'!CM172</f>
        <v>24.23</v>
      </c>
      <c r="N17" s="122">
        <f>'Données VH'!CN172</f>
        <v>9.64</v>
      </c>
      <c r="O17" s="122">
        <f>'Données VH'!CO172</f>
        <v>0</v>
      </c>
      <c r="P17" s="122">
        <f>'Données VH'!CP172</f>
        <v>0</v>
      </c>
      <c r="Q17" s="129">
        <f>'Données VH'!CQ172</f>
        <v>0</v>
      </c>
      <c r="R17" s="100">
        <f t="shared" si="1"/>
        <v>33.870000000000005</v>
      </c>
      <c r="T17" s="236"/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VH'!I173</f>
        <v>10</v>
      </c>
      <c r="D18" s="122">
        <f>'Données VH'!J173</f>
        <v>23.49</v>
      </c>
      <c r="E18" s="122">
        <f>'Données VH'!K173</f>
        <v>10.53</v>
      </c>
      <c r="F18" s="122">
        <f>'Données VH'!L173</f>
        <v>18.91</v>
      </c>
      <c r="G18" s="122">
        <f>'Données VH'!M173</f>
        <v>32.450000000000003</v>
      </c>
      <c r="H18" s="122">
        <f>'Données VH'!N173</f>
        <v>21.37</v>
      </c>
      <c r="I18" s="100">
        <f t="shared" si="2"/>
        <v>116.75</v>
      </c>
      <c r="K18" s="111" t="str">
        <f t="shared" si="3"/>
        <v>Vendredi</v>
      </c>
      <c r="L18" s="111">
        <v>11</v>
      </c>
      <c r="M18" s="122">
        <f>'Données VH'!CM173</f>
        <v>33.36</v>
      </c>
      <c r="N18" s="122">
        <f>'Données VH'!CN173</f>
        <v>55.68</v>
      </c>
      <c r="O18" s="122">
        <f>'Données VH'!CO173</f>
        <v>40.909999999999997</v>
      </c>
      <c r="P18" s="122">
        <f>'Données VH'!CP173</f>
        <v>32.909999999999997</v>
      </c>
      <c r="Q18" s="129">
        <f>'Données VH'!CQ173</f>
        <v>0</v>
      </c>
      <c r="R18" s="100">
        <f t="shared" si="1"/>
        <v>162.85999999999999</v>
      </c>
      <c r="T18" s="235" t="s">
        <v>250</v>
      </c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VH'!I174</f>
        <v>13.63</v>
      </c>
      <c r="D19" s="122">
        <f>'Données VH'!J174</f>
        <v>3.82</v>
      </c>
      <c r="E19" s="122">
        <f>'Données VH'!K174</f>
        <v>12.72</v>
      </c>
      <c r="F19" s="122">
        <f>'Données VH'!L174</f>
        <v>17.27</v>
      </c>
      <c r="G19" s="122">
        <f>'Données VH'!M174</f>
        <v>1.82</v>
      </c>
      <c r="H19" s="122">
        <f>'Données VH'!N174</f>
        <v>19.63</v>
      </c>
      <c r="I19" s="100">
        <f t="shared" si="2"/>
        <v>68.89</v>
      </c>
      <c r="K19" s="111" t="str">
        <f t="shared" si="3"/>
        <v>Samedi</v>
      </c>
      <c r="L19" s="111">
        <v>12</v>
      </c>
      <c r="M19" s="122">
        <f>'Données VH'!CM174</f>
        <v>84.53</v>
      </c>
      <c r="N19" s="122">
        <f>'Données VH'!CN174</f>
        <v>90.91</v>
      </c>
      <c r="O19" s="122">
        <f>'Données VH'!CO174</f>
        <v>65.459999999999994</v>
      </c>
      <c r="P19" s="122">
        <f>'Données VH'!CP174</f>
        <v>25.82</v>
      </c>
      <c r="Q19" s="129">
        <f>'Données VH'!CQ174</f>
        <v>0</v>
      </c>
      <c r="R19" s="100">
        <f t="shared" si="1"/>
        <v>266.71999999999997</v>
      </c>
      <c r="T19" s="236"/>
      <c r="V19" s="115"/>
    </row>
    <row r="20" spans="1:22" ht="15">
      <c r="A20" s="111" t="str">
        <f>'150hres'!A20</f>
        <v>Dimanche</v>
      </c>
      <c r="B20" s="111">
        <v>13</v>
      </c>
      <c r="C20" s="122">
        <f>'Données VH'!I175</f>
        <v>6.36</v>
      </c>
      <c r="D20" s="122">
        <f>'Données VH'!J175</f>
        <v>11.81</v>
      </c>
      <c r="E20" s="122">
        <f>'Données VH'!K175</f>
        <v>20.91</v>
      </c>
      <c r="F20" s="122">
        <f>'Données VH'!L175</f>
        <v>17.82</v>
      </c>
      <c r="G20" s="122">
        <f>'Données VH'!M175</f>
        <v>4.54</v>
      </c>
      <c r="H20" s="122">
        <f>'Données VH'!N175</f>
        <v>18.22</v>
      </c>
      <c r="I20" s="100">
        <f t="shared" si="2"/>
        <v>79.66</v>
      </c>
      <c r="K20" s="111" t="str">
        <f t="shared" si="3"/>
        <v>Dimanche</v>
      </c>
      <c r="L20" s="111">
        <v>13</v>
      </c>
      <c r="M20" s="122">
        <f>'Données VH'!CM175</f>
        <v>18.91</v>
      </c>
      <c r="N20" s="122">
        <f>'Données VH'!CN175</f>
        <v>15.54</v>
      </c>
      <c r="O20" s="122">
        <f>'Données VH'!CO175</f>
        <v>1.82</v>
      </c>
      <c r="P20" s="122">
        <f>'Données VH'!CP175</f>
        <v>7.18</v>
      </c>
      <c r="Q20" s="129">
        <f>'Données VH'!CQ175</f>
        <v>0</v>
      </c>
      <c r="R20" s="100">
        <f t="shared" si="1"/>
        <v>43.45</v>
      </c>
      <c r="T20" s="235" t="s">
        <v>255</v>
      </c>
    </row>
    <row r="21" spans="1:22" ht="15">
      <c r="A21" s="111" t="str">
        <f>'150hres'!A21</f>
        <v>Lundi</v>
      </c>
      <c r="B21" s="111">
        <v>14</v>
      </c>
      <c r="C21" s="122">
        <f>'Données VH'!I176</f>
        <v>30.73</v>
      </c>
      <c r="D21" s="122">
        <f>'Données VH'!J176</f>
        <v>38.200000000000003</v>
      </c>
      <c r="E21" s="122">
        <f>'Données VH'!K176</f>
        <v>22.18</v>
      </c>
      <c r="F21" s="122">
        <f>'Données VH'!L176</f>
        <v>4.09</v>
      </c>
      <c r="G21" s="122">
        <f>'Données VH'!M176</f>
        <v>21.85</v>
      </c>
      <c r="H21" s="122">
        <f>'Données VH'!N176</f>
        <v>15.37</v>
      </c>
      <c r="I21" s="100">
        <f t="shared" si="2"/>
        <v>132.42000000000002</v>
      </c>
      <c r="K21" s="111" t="str">
        <f t="shared" si="3"/>
        <v>Lundi</v>
      </c>
      <c r="L21" s="111">
        <v>14</v>
      </c>
      <c r="M21" s="122">
        <f>'Données VH'!CM176</f>
        <v>21.8</v>
      </c>
      <c r="N21" s="122">
        <f>'Données VH'!CN176</f>
        <v>7.36</v>
      </c>
      <c r="O21" s="122">
        <f>'Données VH'!CO176</f>
        <v>12.42</v>
      </c>
      <c r="P21" s="122">
        <f>'Données VH'!CP176</f>
        <v>0</v>
      </c>
      <c r="Q21" s="129">
        <f>'Données VH'!CQ176</f>
        <v>0</v>
      </c>
      <c r="R21" s="100">
        <f t="shared" si="1"/>
        <v>41.58</v>
      </c>
      <c r="T21" s="236"/>
    </row>
    <row r="22" spans="1:22" ht="15">
      <c r="A22" s="111" t="str">
        <f>'150hres'!A22</f>
        <v>Mardi</v>
      </c>
      <c r="B22" s="111">
        <v>15</v>
      </c>
      <c r="C22" s="122">
        <f>'Données VH'!I177</f>
        <v>3.22</v>
      </c>
      <c r="D22" s="122">
        <f>'Données VH'!J177</f>
        <v>3.18</v>
      </c>
      <c r="E22" s="122">
        <f>'Données VH'!K177</f>
        <v>9.91</v>
      </c>
      <c r="F22" s="122">
        <f>'Données VH'!L177</f>
        <v>0</v>
      </c>
      <c r="G22" s="122">
        <f>'Données VH'!M177</f>
        <v>4.09</v>
      </c>
      <c r="H22" s="122">
        <f>'Données VH'!N177</f>
        <v>4.5</v>
      </c>
      <c r="I22" s="100">
        <f t="shared" si="2"/>
        <v>24.900000000000002</v>
      </c>
      <c r="K22" s="111" t="str">
        <f t="shared" si="3"/>
        <v>Mardi</v>
      </c>
      <c r="L22" s="111">
        <v>15</v>
      </c>
      <c r="M22" s="122">
        <f>'Données VH'!CM177</f>
        <v>0</v>
      </c>
      <c r="N22" s="122">
        <f>'Données VH'!CN177</f>
        <v>23.05</v>
      </c>
      <c r="O22" s="122">
        <f>'Données VH'!CO177</f>
        <v>28.59</v>
      </c>
      <c r="P22" s="122">
        <f>'Données VH'!CP177</f>
        <v>16.91</v>
      </c>
      <c r="Q22" s="129">
        <f>'Données VH'!CQ177</f>
        <v>0</v>
      </c>
      <c r="R22" s="100">
        <f t="shared" si="1"/>
        <v>68.55</v>
      </c>
      <c r="T22" s="235" t="s">
        <v>252</v>
      </c>
    </row>
    <row r="23" spans="1:22" ht="15">
      <c r="A23" s="111" t="str">
        <f>'150hres'!A23</f>
        <v>Mercredi</v>
      </c>
      <c r="B23" s="111">
        <v>16</v>
      </c>
      <c r="C23" s="122">
        <f>'Données VH'!I178</f>
        <v>18.28</v>
      </c>
      <c r="D23" s="122">
        <f>'Données VH'!J178</f>
        <v>15.63</v>
      </c>
      <c r="E23" s="122">
        <f>'Données VH'!K178</f>
        <v>21.8</v>
      </c>
      <c r="F23" s="122">
        <f>'Données VH'!L178</f>
        <v>11.86</v>
      </c>
      <c r="G23" s="122">
        <f>'Données VH'!M178</f>
        <v>30.99</v>
      </c>
      <c r="H23" s="122">
        <f>'Données VH'!N178</f>
        <v>21.92</v>
      </c>
      <c r="I23" s="100">
        <f t="shared" si="2"/>
        <v>120.48</v>
      </c>
      <c r="K23" s="111" t="str">
        <f t="shared" si="3"/>
        <v>Mercredi</v>
      </c>
      <c r="L23" s="111">
        <v>16</v>
      </c>
      <c r="M23" s="122">
        <f>'Données VH'!CM178</f>
        <v>0</v>
      </c>
      <c r="N23" s="122">
        <f>'Données VH'!CN178</f>
        <v>32.340000000000003</v>
      </c>
      <c r="O23" s="122">
        <f>'Données VH'!CO178</f>
        <v>0</v>
      </c>
      <c r="P23" s="122">
        <f>'Données VH'!CP178</f>
        <v>0</v>
      </c>
      <c r="Q23" s="129">
        <f>'Données VH'!CQ178</f>
        <v>0</v>
      </c>
      <c r="R23" s="100">
        <f t="shared" si="1"/>
        <v>32.340000000000003</v>
      </c>
      <c r="T23" s="236"/>
    </row>
    <row r="24" spans="1:22" ht="15">
      <c r="A24" s="111" t="str">
        <f>'150hres'!A24</f>
        <v>Jeudi</v>
      </c>
      <c r="B24" s="111">
        <v>17</v>
      </c>
      <c r="C24" s="122">
        <f>'Données VH'!I179</f>
        <v>24.55</v>
      </c>
      <c r="D24" s="122">
        <f>'Données VH'!J179</f>
        <v>19.989999999999998</v>
      </c>
      <c r="E24" s="122">
        <f>'Données VH'!K179</f>
        <v>2.27</v>
      </c>
      <c r="F24" s="122">
        <f>'Données VH'!L179</f>
        <v>39.869999999999997</v>
      </c>
      <c r="G24" s="122">
        <f>'Données VH'!M179</f>
        <v>23.9</v>
      </c>
      <c r="H24" s="122">
        <f>'Données VH'!N179</f>
        <v>18.079999999999998</v>
      </c>
      <c r="I24" s="100">
        <f t="shared" si="2"/>
        <v>128.66000000000003</v>
      </c>
      <c r="K24" s="111" t="str">
        <f t="shared" si="3"/>
        <v>Jeudi</v>
      </c>
      <c r="L24" s="111">
        <v>17</v>
      </c>
      <c r="M24" s="122">
        <f>'Données VH'!CM179</f>
        <v>7.64</v>
      </c>
      <c r="N24" s="122">
        <f>'Données VH'!CN179</f>
        <v>0</v>
      </c>
      <c r="O24" s="122">
        <f>'Données VH'!CO179</f>
        <v>4.54</v>
      </c>
      <c r="P24" s="122">
        <f>'Données VH'!CP179</f>
        <v>0</v>
      </c>
      <c r="Q24" s="129">
        <f>'Données VH'!CQ179</f>
        <v>0</v>
      </c>
      <c r="R24" s="100">
        <f t="shared" si="1"/>
        <v>12.18</v>
      </c>
      <c r="T24" s="235" t="s">
        <v>253</v>
      </c>
    </row>
    <row r="25" spans="1:22" ht="15">
      <c r="A25" s="111" t="str">
        <f>'150hres'!A25</f>
        <v>Vendredi</v>
      </c>
      <c r="B25" s="111">
        <v>18</v>
      </c>
      <c r="C25" s="122">
        <f>'Données VH'!I180</f>
        <v>12.82</v>
      </c>
      <c r="D25" s="122">
        <f>'Données VH'!J180</f>
        <v>14.63</v>
      </c>
      <c r="E25" s="122">
        <f>'Données VH'!K180</f>
        <v>19.54</v>
      </c>
      <c r="F25" s="122">
        <f>'Données VH'!L180</f>
        <v>11.82</v>
      </c>
      <c r="G25" s="122">
        <f>'Données VH'!M180</f>
        <v>13.91</v>
      </c>
      <c r="H25" s="122">
        <f>'Données VH'!N180</f>
        <v>21.11</v>
      </c>
      <c r="I25" s="100">
        <f t="shared" si="2"/>
        <v>93.83</v>
      </c>
      <c r="K25" s="111" t="str">
        <f t="shared" si="3"/>
        <v>Vendredi</v>
      </c>
      <c r="L25" s="111">
        <v>18</v>
      </c>
      <c r="M25" s="122">
        <f>'Données VH'!CM180</f>
        <v>43.56</v>
      </c>
      <c r="N25" s="122">
        <f>'Données VH'!CN180</f>
        <v>57.94</v>
      </c>
      <c r="O25" s="122">
        <f>'Données VH'!CO180</f>
        <v>66.02</v>
      </c>
      <c r="P25" s="122">
        <f>'Données VH'!CP180</f>
        <v>12.64</v>
      </c>
      <c r="Q25" s="129">
        <f>'Données VH'!CQ180</f>
        <v>16.45</v>
      </c>
      <c r="R25" s="100">
        <f t="shared" si="1"/>
        <v>196.60999999999996</v>
      </c>
      <c r="T25" s="236"/>
    </row>
    <row r="26" spans="1:22" ht="15">
      <c r="A26" s="111" t="str">
        <f>'150hres'!A26</f>
        <v>Samedi</v>
      </c>
      <c r="B26" s="111">
        <v>19</v>
      </c>
      <c r="C26" s="122">
        <f>'Données VH'!I181</f>
        <v>0</v>
      </c>
      <c r="D26" s="122">
        <f>'Données VH'!J181</f>
        <v>0.91</v>
      </c>
      <c r="E26" s="122">
        <f>'Données VH'!K181</f>
        <v>18.899999999999999</v>
      </c>
      <c r="F26" s="122">
        <f>'Données VH'!L181</f>
        <v>2.73</v>
      </c>
      <c r="G26" s="122">
        <f>'Données VH'!M181</f>
        <v>59.72</v>
      </c>
      <c r="H26" s="122">
        <f>'Données VH'!N181</f>
        <v>17.22</v>
      </c>
      <c r="I26" s="100">
        <f t="shared" si="2"/>
        <v>99.47999999999999</v>
      </c>
      <c r="K26" s="111" t="str">
        <f t="shared" si="3"/>
        <v>Samedi</v>
      </c>
      <c r="L26" s="111">
        <v>19</v>
      </c>
      <c r="M26" s="122">
        <f>'Données VH'!CM181</f>
        <v>51.3</v>
      </c>
      <c r="N26" s="122">
        <f>'Données VH'!CN181</f>
        <v>117.22</v>
      </c>
      <c r="O26" s="122">
        <f>'Données VH'!CO181</f>
        <v>70.22</v>
      </c>
      <c r="P26" s="122">
        <f>'Données VH'!CP181</f>
        <v>54.83</v>
      </c>
      <c r="Q26" s="129">
        <f>'Données VH'!CQ181</f>
        <v>46.35</v>
      </c>
      <c r="R26" s="100">
        <f t="shared" si="1"/>
        <v>339.92</v>
      </c>
      <c r="T26" s="235" t="s">
        <v>254</v>
      </c>
    </row>
    <row r="27" spans="1:22">
      <c r="A27" s="111" t="str">
        <f>'150hres'!A27</f>
        <v>Dimanche</v>
      </c>
      <c r="B27" s="111">
        <v>20</v>
      </c>
      <c r="C27" s="122">
        <f>'Données VH'!I182</f>
        <v>13.79</v>
      </c>
      <c r="D27" s="122">
        <f>'Données VH'!J182</f>
        <v>34.01</v>
      </c>
      <c r="E27" s="122">
        <f>'Données VH'!K182</f>
        <v>4.54</v>
      </c>
      <c r="F27" s="122">
        <f>'Données VH'!L182</f>
        <v>0</v>
      </c>
      <c r="G27" s="122">
        <f>'Données VH'!M182</f>
        <v>25.08</v>
      </c>
      <c r="H27" s="122">
        <f>'Données VH'!N182</f>
        <v>11.36</v>
      </c>
      <c r="I27" s="100">
        <f t="shared" si="2"/>
        <v>88.779999999999987</v>
      </c>
      <c r="K27" s="111" t="str">
        <f t="shared" si="3"/>
        <v>Dimanche</v>
      </c>
      <c r="L27" s="111">
        <v>20</v>
      </c>
      <c r="M27" s="122">
        <f>'Données VH'!CM182</f>
        <v>48.5</v>
      </c>
      <c r="N27" s="122">
        <f>'Données VH'!CN182</f>
        <v>10.27</v>
      </c>
      <c r="O27" s="122">
        <f>'Données VH'!CO182</f>
        <v>48.63</v>
      </c>
      <c r="P27" s="122">
        <f>'Données VH'!CP182</f>
        <v>14.64</v>
      </c>
      <c r="Q27" s="129">
        <f>'Données VH'!CQ182</f>
        <v>0</v>
      </c>
      <c r="R27" s="100">
        <f t="shared" si="1"/>
        <v>122.04</v>
      </c>
    </row>
    <row r="28" spans="1:22">
      <c r="A28" s="111" t="str">
        <f>'150hres'!A28</f>
        <v>Lundi</v>
      </c>
      <c r="B28" s="111">
        <v>21</v>
      </c>
      <c r="C28" s="122">
        <f>'Données VH'!I183</f>
        <v>13.62</v>
      </c>
      <c r="D28" s="122">
        <f>'Données VH'!J183</f>
        <v>0</v>
      </c>
      <c r="E28" s="122">
        <f>'Données VH'!K183</f>
        <v>22.03</v>
      </c>
      <c r="F28" s="122">
        <f>'Données VH'!L183</f>
        <v>16.36</v>
      </c>
      <c r="G28" s="122">
        <f>'Données VH'!M183</f>
        <v>4.54</v>
      </c>
      <c r="H28" s="122">
        <f>'Données VH'!N183</f>
        <v>9.86</v>
      </c>
      <c r="I28" s="100">
        <f t="shared" si="2"/>
        <v>66.41</v>
      </c>
      <c r="K28" s="111" t="str">
        <f t="shared" si="3"/>
        <v>Lundi</v>
      </c>
      <c r="L28" s="111">
        <v>21</v>
      </c>
      <c r="M28" s="122">
        <f>'Données VH'!CM183</f>
        <v>20.14</v>
      </c>
      <c r="N28" s="122">
        <f>'Données VH'!CN183</f>
        <v>32.71</v>
      </c>
      <c r="O28" s="122">
        <f>'Données VH'!CO183</f>
        <v>19.95</v>
      </c>
      <c r="P28" s="122">
        <f>'Données VH'!CP183</f>
        <v>0</v>
      </c>
      <c r="Q28" s="129">
        <f>'Données VH'!CQ183</f>
        <v>0</v>
      </c>
      <c r="R28" s="100">
        <f t="shared" si="1"/>
        <v>72.8</v>
      </c>
    </row>
    <row r="29" spans="1:22">
      <c r="A29" s="111" t="str">
        <f>'150hres'!A29</f>
        <v>Mardi</v>
      </c>
      <c r="B29" s="111">
        <v>22</v>
      </c>
      <c r="C29" s="122">
        <f>'Données VH'!I184</f>
        <v>0</v>
      </c>
      <c r="D29" s="122">
        <f>'Données VH'!J184</f>
        <v>15.9</v>
      </c>
      <c r="E29" s="122">
        <f>'Données VH'!K184</f>
        <v>26.8</v>
      </c>
      <c r="F29" s="122">
        <f>'Données VH'!L184</f>
        <v>1.36</v>
      </c>
      <c r="G29" s="122">
        <f>'Données VH'!M184</f>
        <v>18.13</v>
      </c>
      <c r="H29" s="122">
        <f>'Données VH'!N184</f>
        <v>20.010000000000002</v>
      </c>
      <c r="I29" s="100">
        <f t="shared" si="2"/>
        <v>82.2</v>
      </c>
      <c r="K29" s="111" t="str">
        <f t="shared" si="3"/>
        <v>Mardi</v>
      </c>
      <c r="L29" s="111">
        <v>22</v>
      </c>
      <c r="M29" s="122">
        <f>'Données VH'!CM184</f>
        <v>37.75</v>
      </c>
      <c r="N29" s="122">
        <f>'Données VH'!CN184</f>
        <v>35.04</v>
      </c>
      <c r="O29" s="122">
        <f>'Données VH'!CO184</f>
        <v>8.73</v>
      </c>
      <c r="P29" s="122">
        <f>'Données VH'!CP184</f>
        <v>0</v>
      </c>
      <c r="Q29" s="129">
        <f>'Données VH'!CQ184</f>
        <v>0</v>
      </c>
      <c r="R29" s="100">
        <f t="shared" si="1"/>
        <v>81.52</v>
      </c>
    </row>
    <row r="30" spans="1:22">
      <c r="A30" s="111" t="str">
        <f>'150hres'!A30</f>
        <v>Mercredi</v>
      </c>
      <c r="B30" s="111">
        <v>23</v>
      </c>
      <c r="C30" s="122">
        <f>'Données VH'!I185</f>
        <v>15.9</v>
      </c>
      <c r="D30" s="122">
        <f>'Données VH'!J185</f>
        <v>18.54</v>
      </c>
      <c r="E30" s="122">
        <f>'Données VH'!K185</f>
        <v>0</v>
      </c>
      <c r="F30" s="122">
        <f>'Données VH'!L185</f>
        <v>4.54</v>
      </c>
      <c r="G30" s="122">
        <f>'Données VH'!M185</f>
        <v>23.18</v>
      </c>
      <c r="H30" s="122">
        <f>'Données VH'!N185</f>
        <v>43.27</v>
      </c>
      <c r="I30" s="100">
        <f t="shared" si="2"/>
        <v>105.43</v>
      </c>
      <c r="K30" s="111" t="str">
        <f t="shared" si="3"/>
        <v>Mercredi</v>
      </c>
      <c r="L30" s="111">
        <v>23</v>
      </c>
      <c r="M30" s="122">
        <f>'Données VH'!CM185</f>
        <v>18.95</v>
      </c>
      <c r="N30" s="122">
        <f>'Données VH'!CN185</f>
        <v>0</v>
      </c>
      <c r="O30" s="122">
        <f>'Données VH'!CO185</f>
        <v>0</v>
      </c>
      <c r="P30" s="122">
        <f>'Données VH'!CP185</f>
        <v>0</v>
      </c>
      <c r="Q30" s="129">
        <f>'Données VH'!CQ185</f>
        <v>0</v>
      </c>
      <c r="R30" s="100">
        <f t="shared" si="1"/>
        <v>18.95</v>
      </c>
    </row>
    <row r="31" spans="1:22">
      <c r="A31" s="111" t="str">
        <f>'150hres'!A31</f>
        <v>Jeudi</v>
      </c>
      <c r="B31" s="111">
        <v>24</v>
      </c>
      <c r="C31" s="122">
        <f>'Données VH'!I186</f>
        <v>0</v>
      </c>
      <c r="D31" s="122">
        <f>'Données VH'!J186</f>
        <v>16.309999999999999</v>
      </c>
      <c r="E31" s="122">
        <f>'Données VH'!K186</f>
        <v>15.41</v>
      </c>
      <c r="F31" s="122">
        <f>'Données VH'!L186</f>
        <v>6.36</v>
      </c>
      <c r="G31" s="122">
        <f>'Données VH'!M186</f>
        <v>8.1300000000000008</v>
      </c>
      <c r="H31" s="122">
        <f>'Données VH'!N186</f>
        <v>15.46</v>
      </c>
      <c r="I31" s="100">
        <f t="shared" si="2"/>
        <v>61.67</v>
      </c>
      <c r="K31" s="111" t="str">
        <f t="shared" si="3"/>
        <v>Jeudi</v>
      </c>
      <c r="L31" s="111">
        <v>24</v>
      </c>
      <c r="M31" s="122">
        <f>'Données VH'!CM186</f>
        <v>53.58</v>
      </c>
      <c r="N31" s="122">
        <f>'Données VH'!CN186</f>
        <v>38.479999999999997</v>
      </c>
      <c r="O31" s="122">
        <f>'Données VH'!CO186</f>
        <v>9.59</v>
      </c>
      <c r="P31" s="122">
        <f>'Données VH'!CP186</f>
        <v>11.66</v>
      </c>
      <c r="Q31" s="129">
        <f>'Données VH'!CQ186</f>
        <v>18.36</v>
      </c>
      <c r="R31" s="100">
        <f t="shared" si="1"/>
        <v>131.67000000000002</v>
      </c>
    </row>
    <row r="32" spans="1:22">
      <c r="A32" s="111" t="str">
        <f>'150hres'!A32</f>
        <v>Vendredi</v>
      </c>
      <c r="B32" s="111">
        <v>25</v>
      </c>
      <c r="C32" s="122">
        <f>'Données VH'!I187</f>
        <v>0</v>
      </c>
      <c r="D32" s="122">
        <f>'Données VH'!J187</f>
        <v>0</v>
      </c>
      <c r="E32" s="122">
        <f>'Données VH'!K187</f>
        <v>0</v>
      </c>
      <c r="F32" s="122">
        <f>'Données VH'!L187</f>
        <v>0</v>
      </c>
      <c r="G32" s="122">
        <f>'Données VH'!M187</f>
        <v>0</v>
      </c>
      <c r="H32" s="122">
        <f>'Données VH'!N187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VH'!CM187</f>
        <v>67.22</v>
      </c>
      <c r="N32" s="122">
        <f>'Données VH'!CN187</f>
        <v>66.400000000000006</v>
      </c>
      <c r="O32" s="122">
        <f>'Données VH'!CO187</f>
        <v>36.78</v>
      </c>
      <c r="P32" s="122">
        <f>'Données VH'!CP187</f>
        <v>0</v>
      </c>
      <c r="Q32" s="129">
        <f>'Données VH'!CQ187</f>
        <v>0</v>
      </c>
      <c r="R32" s="100">
        <f t="shared" si="1"/>
        <v>170.4</v>
      </c>
    </row>
    <row r="33" spans="1:18">
      <c r="A33" s="111" t="str">
        <f>'150hres'!A33</f>
        <v>Samedi</v>
      </c>
      <c r="B33" s="111">
        <v>26</v>
      </c>
      <c r="C33" s="122">
        <f>'Données VH'!I188</f>
        <v>3.18</v>
      </c>
      <c r="D33" s="122">
        <f>'Données VH'!J188</f>
        <v>0.91</v>
      </c>
      <c r="E33" s="122">
        <f>'Données VH'!K188</f>
        <v>18.72</v>
      </c>
      <c r="F33" s="122">
        <f>'Données VH'!L188</f>
        <v>0</v>
      </c>
      <c r="G33" s="122">
        <f>'Données VH'!M188</f>
        <v>29.09</v>
      </c>
      <c r="H33" s="122">
        <f>'Données VH'!N188</f>
        <v>9.31</v>
      </c>
      <c r="I33" s="100">
        <f t="shared" si="2"/>
        <v>61.21</v>
      </c>
      <c r="K33" s="111" t="str">
        <f t="shared" si="3"/>
        <v>Samedi</v>
      </c>
      <c r="L33" s="111">
        <v>26</v>
      </c>
      <c r="M33" s="122">
        <f>'Données VH'!CM188</f>
        <v>38.08</v>
      </c>
      <c r="N33" s="122">
        <f>'Données VH'!CN188</f>
        <v>93.82</v>
      </c>
      <c r="O33" s="122">
        <f>'Données VH'!CO188</f>
        <v>88.55</v>
      </c>
      <c r="P33" s="122">
        <f>'Données VH'!CP188</f>
        <v>56.99</v>
      </c>
      <c r="Q33" s="129">
        <f>'Données VH'!CQ188</f>
        <v>0</v>
      </c>
      <c r="R33" s="100">
        <f t="shared" si="1"/>
        <v>277.44</v>
      </c>
    </row>
    <row r="34" spans="1:18">
      <c r="A34" s="111" t="str">
        <f>'150hres'!A34</f>
        <v>Dimanche</v>
      </c>
      <c r="B34" s="111">
        <v>27</v>
      </c>
      <c r="C34" s="122">
        <f>'Données VH'!I189</f>
        <v>2.73</v>
      </c>
      <c r="D34" s="122">
        <f>'Données VH'!J189</f>
        <v>0</v>
      </c>
      <c r="E34" s="122">
        <f>'Données VH'!K189</f>
        <v>0</v>
      </c>
      <c r="F34" s="122">
        <f>'Données VH'!L189</f>
        <v>0</v>
      </c>
      <c r="G34" s="122">
        <f>'Données VH'!M189</f>
        <v>11.37</v>
      </c>
      <c r="H34" s="122">
        <f>'Données VH'!N189</f>
        <v>19.350000000000001</v>
      </c>
      <c r="I34" s="100">
        <f t="shared" si="2"/>
        <v>33.450000000000003</v>
      </c>
      <c r="K34" s="111" t="str">
        <f t="shared" si="3"/>
        <v>Dimanche</v>
      </c>
      <c r="L34" s="111">
        <v>27</v>
      </c>
      <c r="M34" s="122">
        <f>'Données VH'!CM189</f>
        <v>24.91</v>
      </c>
      <c r="N34" s="122">
        <f>'Données VH'!CN189</f>
        <v>15.46</v>
      </c>
      <c r="O34" s="122">
        <f>'Données VH'!CO189</f>
        <v>0</v>
      </c>
      <c r="P34" s="122">
        <f>'Données VH'!CP189</f>
        <v>13.73</v>
      </c>
      <c r="Q34" s="129">
        <f>'Données VH'!CQ189</f>
        <v>0</v>
      </c>
      <c r="R34" s="100">
        <f t="shared" si="1"/>
        <v>54.100000000000009</v>
      </c>
    </row>
    <row r="35" spans="1:18">
      <c r="A35" s="111" t="str">
        <f>'150hres'!A35</f>
        <v>Lundi</v>
      </c>
      <c r="B35" s="111">
        <v>28</v>
      </c>
      <c r="C35" s="122">
        <f>'Données VH'!I190</f>
        <v>4.54</v>
      </c>
      <c r="D35" s="122">
        <f>'Données VH'!J190</f>
        <v>10.91</v>
      </c>
      <c r="E35" s="122">
        <f>'Données VH'!K190</f>
        <v>5.91</v>
      </c>
      <c r="F35" s="122">
        <f>'Données VH'!L190</f>
        <v>4.54</v>
      </c>
      <c r="G35" s="122">
        <f>'Données VH'!M190</f>
        <v>10</v>
      </c>
      <c r="H35" s="122">
        <f>'Données VH'!N190</f>
        <v>28.19</v>
      </c>
      <c r="I35" s="100">
        <f t="shared" si="2"/>
        <v>64.09</v>
      </c>
      <c r="K35" s="111" t="str">
        <f t="shared" si="3"/>
        <v>Lundi</v>
      </c>
      <c r="L35" s="111">
        <v>28</v>
      </c>
      <c r="M35" s="122">
        <f>'Données VH'!CM190</f>
        <v>3.59</v>
      </c>
      <c r="N35" s="122">
        <f>'Données VH'!CN190</f>
        <v>19.670000000000002</v>
      </c>
      <c r="O35" s="122">
        <f>'Données VH'!CO190</f>
        <v>37.270000000000003</v>
      </c>
      <c r="P35" s="122">
        <f>'Données VH'!CP190</f>
        <v>9.91</v>
      </c>
      <c r="Q35" s="129">
        <f>'Données VH'!CQ190</f>
        <v>30.62</v>
      </c>
      <c r="R35" s="100">
        <f t="shared" si="1"/>
        <v>101.06</v>
      </c>
    </row>
    <row r="36" spans="1:18">
      <c r="A36" s="111" t="str">
        <f>'150hres'!A36</f>
        <v>Mardi</v>
      </c>
      <c r="B36" s="111">
        <v>29</v>
      </c>
      <c r="C36" s="122">
        <f>'Données VH'!I191</f>
        <v>4.54</v>
      </c>
      <c r="D36" s="122">
        <f>'Données VH'!J191</f>
        <v>17.73</v>
      </c>
      <c r="E36" s="122">
        <f>'Données VH'!K191</f>
        <v>4.54</v>
      </c>
      <c r="F36" s="122">
        <f>'Données VH'!L191</f>
        <v>12.72</v>
      </c>
      <c r="G36" s="122">
        <f>'Données VH'!M191</f>
        <v>8.64</v>
      </c>
      <c r="H36" s="122">
        <f>'Données VH'!N191</f>
        <v>27.32</v>
      </c>
      <c r="I36" s="100">
        <f t="shared" si="2"/>
        <v>75.490000000000009</v>
      </c>
      <c r="K36" s="111" t="str">
        <f t="shared" si="3"/>
        <v>Mardi</v>
      </c>
      <c r="L36" s="111">
        <v>29</v>
      </c>
      <c r="M36" s="122">
        <f>'Données VH'!CM191</f>
        <v>30.77</v>
      </c>
      <c r="N36" s="122">
        <f>'Données VH'!CN191</f>
        <v>22.91</v>
      </c>
      <c r="O36" s="122">
        <f>'Données VH'!CO191</f>
        <v>0</v>
      </c>
      <c r="P36" s="122">
        <f>'Données VH'!CP191</f>
        <v>19.18</v>
      </c>
      <c r="Q36" s="129">
        <f>'Données VH'!CQ191</f>
        <v>0</v>
      </c>
      <c r="R36" s="100">
        <f t="shared" si="1"/>
        <v>72.86</v>
      </c>
    </row>
    <row r="37" spans="1:18">
      <c r="A37" s="111" t="str">
        <f>'150hres'!A37</f>
        <v>Mercredi</v>
      </c>
      <c r="B37" s="111">
        <v>30</v>
      </c>
      <c r="C37" s="122">
        <f>'Données VH'!I192</f>
        <v>9.08</v>
      </c>
      <c r="D37" s="122">
        <f>'Données VH'!J192</f>
        <v>2.64</v>
      </c>
      <c r="E37" s="122">
        <f>'Données VH'!K192</f>
        <v>0</v>
      </c>
      <c r="F37" s="122">
        <f>'Données VH'!L192</f>
        <v>22.27</v>
      </c>
      <c r="G37" s="122">
        <f>'Données VH'!M192</f>
        <v>10.68</v>
      </c>
      <c r="H37" s="122">
        <f>'Données VH'!N192</f>
        <v>0</v>
      </c>
      <c r="I37" s="100">
        <f t="shared" si="2"/>
        <v>44.67</v>
      </c>
      <c r="K37" s="111" t="str">
        <f t="shared" si="3"/>
        <v>Mercredi</v>
      </c>
      <c r="L37" s="111">
        <v>30</v>
      </c>
      <c r="M37" s="122">
        <f>'Données VH'!CM192</f>
        <v>28.04</v>
      </c>
      <c r="N37" s="122">
        <f>'Données VH'!CN192</f>
        <v>13.04</v>
      </c>
      <c r="O37" s="122">
        <f>'Données VH'!CO192</f>
        <v>0</v>
      </c>
      <c r="P37" s="122">
        <f>'Données VH'!CP192</f>
        <v>0</v>
      </c>
      <c r="Q37" s="129">
        <f>'Données VH'!CQ192</f>
        <v>0</v>
      </c>
      <c r="R37" s="100">
        <f t="shared" si="1"/>
        <v>41.08</v>
      </c>
    </row>
    <row r="38" spans="1:18" ht="15" thickBot="1">
      <c r="A38" s="98" t="str">
        <f>'150hres'!A38</f>
        <v>Jeudi</v>
      </c>
      <c r="B38" s="112">
        <v>31</v>
      </c>
      <c r="C38" s="122">
        <f>'Données VH'!I193</f>
        <v>7.27</v>
      </c>
      <c r="D38" s="122">
        <f>'Données VH'!J193</f>
        <v>10</v>
      </c>
      <c r="E38" s="122">
        <f>'Données VH'!K193</f>
        <v>13.64</v>
      </c>
      <c r="F38" s="122">
        <f>'Données VH'!L193</f>
        <v>24</v>
      </c>
      <c r="G38" s="122">
        <f>'Données VH'!M193</f>
        <v>11.82</v>
      </c>
      <c r="H38" s="122">
        <f>'Données VH'!N193</f>
        <v>4.6500000000000004</v>
      </c>
      <c r="I38" s="101">
        <f t="shared" si="2"/>
        <v>71.38</v>
      </c>
      <c r="K38" s="112" t="str">
        <f>A38</f>
        <v>Jeudi</v>
      </c>
      <c r="L38" s="112">
        <v>31</v>
      </c>
      <c r="M38" s="122">
        <f>'Données VH'!CM193</f>
        <v>136.21</v>
      </c>
      <c r="N38" s="122">
        <f>'Données VH'!CN193</f>
        <v>39.090000000000003</v>
      </c>
      <c r="O38" s="122">
        <f>'Données VH'!CO193</f>
        <v>36.049999999999997</v>
      </c>
      <c r="P38" s="122">
        <f>'Données VH'!CP193</f>
        <v>0</v>
      </c>
      <c r="Q38" s="129">
        <f>'Données VH'!CQ193</f>
        <v>0</v>
      </c>
      <c r="R38" s="101">
        <f t="shared" si="1"/>
        <v>211.35000000000002</v>
      </c>
    </row>
    <row r="39" spans="1:18">
      <c r="A39" s="576" t="s">
        <v>109</v>
      </c>
      <c r="B39" s="577"/>
      <c r="C39" s="107">
        <f t="shared" ref="C39:I39" si="4">AVERAGE(C8:C38)</f>
        <v>11.880967741935486</v>
      </c>
      <c r="D39" s="108">
        <f t="shared" si="4"/>
        <v>16.05516129032258</v>
      </c>
      <c r="E39" s="108">
        <f t="shared" si="4"/>
        <v>12.080000000000004</v>
      </c>
      <c r="F39" s="108">
        <f t="shared" si="4"/>
        <v>10.963870967741936</v>
      </c>
      <c r="G39" s="108">
        <f t="shared" si="4"/>
        <v>17.740967741935481</v>
      </c>
      <c r="H39" s="109">
        <f t="shared" si="4"/>
        <v>17.490967741935485</v>
      </c>
      <c r="I39" s="102">
        <f t="shared" si="4"/>
        <v>86.211935483870988</v>
      </c>
      <c r="K39" s="576" t="s">
        <v>109</v>
      </c>
      <c r="L39" s="577"/>
      <c r="M39" s="107">
        <f t="shared" ref="M39:R39" si="5">AVERAGE(M8:M38)</f>
        <v>31.979677419354843</v>
      </c>
      <c r="N39" s="108">
        <f t="shared" si="5"/>
        <v>30.190967741935484</v>
      </c>
      <c r="O39" s="108">
        <f t="shared" si="5"/>
        <v>25.049677419354833</v>
      </c>
      <c r="P39" s="108">
        <f t="shared" si="5"/>
        <v>13.336451612903227</v>
      </c>
      <c r="Q39" s="108">
        <f t="shared" si="5"/>
        <v>3.7509677419354839</v>
      </c>
      <c r="R39" s="102">
        <f t="shared" si="5"/>
        <v>104.30774193548388</v>
      </c>
    </row>
    <row r="40" spans="1:18" ht="15" thickBot="1">
      <c r="A40" s="578" t="s">
        <v>66</v>
      </c>
      <c r="B40" s="579"/>
      <c r="C40" s="103">
        <f t="shared" ref="C40:I40" si="6">SUM(C8:C38)</f>
        <v>368.31000000000006</v>
      </c>
      <c r="D40" s="104">
        <f t="shared" si="6"/>
        <v>497.71000000000004</v>
      </c>
      <c r="E40" s="104">
        <f t="shared" si="6"/>
        <v>374.48000000000013</v>
      </c>
      <c r="F40" s="104">
        <f t="shared" si="6"/>
        <v>339.88000000000005</v>
      </c>
      <c r="G40" s="104">
        <f t="shared" si="6"/>
        <v>549.96999999999991</v>
      </c>
      <c r="H40" s="105">
        <f t="shared" si="6"/>
        <v>542.22</v>
      </c>
      <c r="I40" s="106">
        <f t="shared" si="6"/>
        <v>2672.5700000000006</v>
      </c>
      <c r="K40" s="578" t="s">
        <v>66</v>
      </c>
      <c r="L40" s="579"/>
      <c r="M40" s="103">
        <f t="shared" ref="M40:R40" si="7">SUM(M8:M38)</f>
        <v>991.37000000000012</v>
      </c>
      <c r="N40" s="104">
        <f t="shared" si="7"/>
        <v>935.92</v>
      </c>
      <c r="O40" s="104">
        <f t="shared" si="7"/>
        <v>776.53999999999985</v>
      </c>
      <c r="P40" s="104">
        <f t="shared" si="7"/>
        <v>413.43000000000006</v>
      </c>
      <c r="Q40" s="104">
        <f t="shared" si="7"/>
        <v>116.28</v>
      </c>
      <c r="R40" s="106">
        <f t="shared" si="7"/>
        <v>3233.54</v>
      </c>
    </row>
  </sheetData>
  <sheetProtection algorithmName="SHA-512" hashValue="QmPe0LTUCrfF85E5D8dXzFA/b8d/1cMg+Gm+5kfVh2Y/GC8dfk5hhGg4dm5z9Wsg9bNMQvUBUIZGpussw8F2tg==" saltValue="OgJecTPVGq3moxsaWv8dnQ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C8:H38 M8:Q38">
    <cfRule type="cellIs" dxfId="402" priority="9" stopIfTrue="1" operator="equal">
      <formula>0</formula>
    </cfRule>
  </conditionalFormatting>
  <conditionalFormatting sqref="C8:H38 M8:Q38">
    <cfRule type="cellIs" dxfId="401" priority="4" stopIfTrue="1" operator="equal">
      <formula>0</formula>
    </cfRule>
  </conditionalFormatting>
  <conditionalFormatting sqref="Q8:Q38">
    <cfRule type="cellIs" dxfId="400" priority="3" stopIfTrue="1" operator="equal">
      <formula>0</formula>
    </cfRule>
  </conditionalFormatting>
  <conditionalFormatting sqref="A8:A38 K8:K38">
    <cfRule type="containsText" dxfId="399" priority="1" operator="containsText" text="dimanche">
      <formula>NOT(ISERROR(SEARCH("dimanche",A8)))</formula>
    </cfRule>
    <cfRule type="containsText" dxfId="398" priority="2" operator="containsText" text="samedi">
      <formula>NOT(ISERROR(SEARCH("samedi",A8)))</formula>
    </cfRule>
  </conditionalFormatting>
  <hyperlinks>
    <hyperlink ref="Q3" location="INDICATEURS!A1" display="sommaire"/>
    <hyperlink ref="T12" location="'292 vtes'!A1" display="vente"/>
    <hyperlink ref="T14" location="'292 pmix'!A1" display="produits mix"/>
    <hyperlink ref="T16" location="'292qcr'!A1" display="Marge"/>
    <hyperlink ref="T18" location="'292car'!A1" display="CAR"/>
    <hyperlink ref="T20" location="'292 p&amp;l'!A1" display="P&amp;L"/>
    <hyperlink ref="T22" location="'VH par hres'!A1" display="vente horaire"/>
    <hyperlink ref="T24" location="'Analyse CA jours'!A1" display="Analyse CA jour"/>
    <hyperlink ref="T8" location="INDICATEURS!A1" display="sommaire"/>
    <hyperlink ref="T26" location="'292record'!A1" display="record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workbookViewId="0">
      <selection sqref="A1:R2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5" width="8.25" customWidth="1"/>
    <col min="16" max="17" width="7.625" customWidth="1"/>
    <col min="18" max="18" width="8.75" customWidth="1"/>
    <col min="20" max="20" width="15.875" customWidth="1"/>
  </cols>
  <sheetData>
    <row r="1" spans="1:23" ht="15" customHeight="1">
      <c r="A1" s="565" t="s">
        <v>7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4"/>
      <c r="J3" s="4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0.33333333333333331</v>
      </c>
      <c r="D6" s="119">
        <f>C7</f>
        <v>0.34383333333333332</v>
      </c>
      <c r="E6" s="119">
        <f>D7</f>
        <v>0.35433333333333333</v>
      </c>
      <c r="F6" s="119">
        <f>E7</f>
        <v>0.36483333333333334</v>
      </c>
      <c r="G6" s="119">
        <f>F7</f>
        <v>0.37533333333333335</v>
      </c>
      <c r="H6" s="120">
        <f>G7</f>
        <v>0.38583333333333336</v>
      </c>
      <c r="I6" s="581" t="s">
        <v>66</v>
      </c>
      <c r="K6" s="572" t="s">
        <v>74</v>
      </c>
      <c r="L6" s="573"/>
      <c r="M6" s="117">
        <v>4.1666666666666664E-2</v>
      </c>
      <c r="N6" s="119">
        <f>M7</f>
        <v>5.2166666666666667E-2</v>
      </c>
      <c r="O6" s="119">
        <f>N7</f>
        <v>6.2666666666666662E-2</v>
      </c>
      <c r="P6" s="119">
        <f>O7</f>
        <v>7.3166666666666658E-2</v>
      </c>
      <c r="Q6" s="114" t="s">
        <v>110</v>
      </c>
      <c r="R6" s="581" t="s">
        <v>66</v>
      </c>
    </row>
    <row r="7" spans="1:23" ht="12.95" customHeight="1" thickBot="1">
      <c r="A7" s="574"/>
      <c r="B7" s="575"/>
      <c r="C7" s="118">
        <f t="shared" ref="C7:H7" si="0">C6+0.0105</f>
        <v>0.34383333333333332</v>
      </c>
      <c r="D7" s="118">
        <f t="shared" si="0"/>
        <v>0.35433333333333333</v>
      </c>
      <c r="E7" s="118">
        <f t="shared" si="0"/>
        <v>0.36483333333333334</v>
      </c>
      <c r="F7" s="118">
        <f t="shared" si="0"/>
        <v>0.37533333333333335</v>
      </c>
      <c r="G7" s="118">
        <f t="shared" si="0"/>
        <v>0.38583333333333336</v>
      </c>
      <c r="H7" s="118">
        <f t="shared" si="0"/>
        <v>0.39633333333333337</v>
      </c>
      <c r="I7" s="582"/>
      <c r="K7" s="574"/>
      <c r="L7" s="575"/>
      <c r="M7" s="118">
        <f>M6+0.0105</f>
        <v>5.2166666666666667E-2</v>
      </c>
      <c r="N7" s="118">
        <f>N6+0.0105</f>
        <v>6.2666666666666662E-2</v>
      </c>
      <c r="O7" s="118">
        <f>O6+0.0105</f>
        <v>7.3166666666666658E-2</v>
      </c>
      <c r="P7" s="118">
        <f>P6+0.0105</f>
        <v>8.3666666666666653E-2</v>
      </c>
      <c r="Q7" s="121">
        <f>P7</f>
        <v>8.3666666666666653E-2</v>
      </c>
      <c r="R7" s="582"/>
    </row>
    <row r="8" spans="1:23" ht="15">
      <c r="A8" s="113" t="str">
        <f>'150hres'!A8</f>
        <v>Mardi</v>
      </c>
      <c r="B8" s="110">
        <v>1</v>
      </c>
      <c r="C8" s="122">
        <f>'Données VH'!G195</f>
        <v>4.54</v>
      </c>
      <c r="D8" s="122">
        <f>'Données VH'!H195</f>
        <v>9.09</v>
      </c>
      <c r="E8" s="122">
        <f>'Données VH'!I195</f>
        <v>10.9</v>
      </c>
      <c r="F8" s="122">
        <f>'Données VH'!J195</f>
        <v>21.9</v>
      </c>
      <c r="G8" s="122">
        <f>'Données VH'!K195</f>
        <v>7.27</v>
      </c>
      <c r="H8" s="122">
        <f>'Données VH'!L195</f>
        <v>10.36</v>
      </c>
      <c r="I8" s="99">
        <f>SUM(C8:H8)</f>
        <v>64.06</v>
      </c>
      <c r="K8" s="113" t="str">
        <f>A8</f>
        <v>Mardi</v>
      </c>
      <c r="L8" s="113">
        <v>1</v>
      </c>
      <c r="M8" s="122">
        <f>'Données VH'!BW195</f>
        <v>0</v>
      </c>
      <c r="N8" s="122">
        <f>'Données VH'!BX195</f>
        <v>0</v>
      </c>
      <c r="O8" s="122">
        <f>'Données VH'!BY195</f>
        <v>7.18</v>
      </c>
      <c r="P8" s="122">
        <f>'Données VH'!BZ195</f>
        <v>0</v>
      </c>
      <c r="Q8" s="129">
        <f>'Données VH'!CA195</f>
        <v>0</v>
      </c>
      <c r="R8" s="99">
        <f t="shared" ref="R8:R38" si="1">SUM(M8:Q8)</f>
        <v>7.18</v>
      </c>
      <c r="T8" s="237" t="s">
        <v>33</v>
      </c>
    </row>
    <row r="9" spans="1:23" ht="15">
      <c r="A9" s="111" t="str">
        <f>'150hres'!A9</f>
        <v>Mercredi</v>
      </c>
      <c r="B9" s="111">
        <v>2</v>
      </c>
      <c r="C9" s="122">
        <f>'Données VH'!G196</f>
        <v>0</v>
      </c>
      <c r="D9" s="122">
        <f>'Données VH'!H196</f>
        <v>0</v>
      </c>
      <c r="E9" s="122">
        <f>'Données VH'!I196</f>
        <v>0</v>
      </c>
      <c r="F9" s="122">
        <f>'Données VH'!J196</f>
        <v>0</v>
      </c>
      <c r="G9" s="122">
        <f>'Données VH'!K196</f>
        <v>0</v>
      </c>
      <c r="H9" s="122">
        <f>'Données VH'!L196</f>
        <v>0</v>
      </c>
      <c r="I9" s="100">
        <f t="shared" ref="I9:I38" si="2">SUM(C9:H9)</f>
        <v>0</v>
      </c>
      <c r="K9" s="111" t="str">
        <f>A9</f>
        <v>Mercredi</v>
      </c>
      <c r="L9" s="111">
        <v>2</v>
      </c>
      <c r="M9" s="122">
        <f>'Données VH'!BW196</f>
        <v>8.56</v>
      </c>
      <c r="N9" s="122">
        <f>'Données VH'!BX196</f>
        <v>10.039999999999999</v>
      </c>
      <c r="O9" s="122">
        <f>'Données VH'!BY196</f>
        <v>0</v>
      </c>
      <c r="P9" s="122">
        <f>'Données VH'!BZ196</f>
        <v>0</v>
      </c>
      <c r="Q9" s="129">
        <f>'Données VH'!CA196</f>
        <v>0</v>
      </c>
      <c r="R9" s="100">
        <f t="shared" si="1"/>
        <v>18.600000000000001</v>
      </c>
      <c r="T9" s="236"/>
    </row>
    <row r="10" spans="1:23" ht="15">
      <c r="A10" s="111" t="str">
        <f>'150hres'!A10</f>
        <v>Jeudi</v>
      </c>
      <c r="B10" s="111">
        <v>3</v>
      </c>
      <c r="C10" s="122">
        <f>'Données VH'!G197</f>
        <v>18.18</v>
      </c>
      <c r="D10" s="122">
        <f>'Données VH'!H197</f>
        <v>0</v>
      </c>
      <c r="E10" s="122">
        <f>'Données VH'!I197</f>
        <v>5</v>
      </c>
      <c r="F10" s="122">
        <f>'Données VH'!J197</f>
        <v>6.81</v>
      </c>
      <c r="G10" s="122">
        <f>'Données VH'!K197</f>
        <v>24.72</v>
      </c>
      <c r="H10" s="122">
        <f>'Données VH'!L197</f>
        <v>10.130000000000001</v>
      </c>
      <c r="I10" s="100">
        <f t="shared" si="2"/>
        <v>64.839999999999989</v>
      </c>
      <c r="K10" s="111" t="str">
        <f>A10</f>
        <v>Jeudi</v>
      </c>
      <c r="L10" s="111">
        <v>3</v>
      </c>
      <c r="M10" s="122">
        <f>'Données VH'!BW197</f>
        <v>0.91</v>
      </c>
      <c r="N10" s="122">
        <f>'Données VH'!BX197</f>
        <v>0</v>
      </c>
      <c r="O10" s="122">
        <f>'Données VH'!BY197</f>
        <v>0.91</v>
      </c>
      <c r="P10" s="122">
        <f>'Données VH'!BZ197</f>
        <v>0</v>
      </c>
      <c r="Q10" s="129">
        <f>'Données VH'!CA197</f>
        <v>0</v>
      </c>
      <c r="R10" s="100">
        <f t="shared" si="1"/>
        <v>1.82</v>
      </c>
      <c r="T10" s="236"/>
    </row>
    <row r="11" spans="1:23" ht="15">
      <c r="A11" s="111" t="str">
        <f>'150hres'!A11</f>
        <v>Vendredi</v>
      </c>
      <c r="B11" s="111">
        <v>4</v>
      </c>
      <c r="C11" s="122">
        <f>'Données VH'!G198</f>
        <v>0.91</v>
      </c>
      <c r="D11" s="122">
        <f>'Données VH'!H198</f>
        <v>3.18</v>
      </c>
      <c r="E11" s="122">
        <f>'Données VH'!I198</f>
        <v>15</v>
      </c>
      <c r="F11" s="122">
        <f>'Données VH'!J198</f>
        <v>16.07</v>
      </c>
      <c r="G11" s="122">
        <f>'Données VH'!K198</f>
        <v>21.76</v>
      </c>
      <c r="H11" s="122">
        <f>'Données VH'!L198</f>
        <v>31.95</v>
      </c>
      <c r="I11" s="100">
        <f t="shared" si="2"/>
        <v>88.87</v>
      </c>
      <c r="K11" s="111" t="str">
        <f t="shared" ref="K11:K37" si="3">A11</f>
        <v>Vendredi</v>
      </c>
      <c r="L11" s="111">
        <v>4</v>
      </c>
      <c r="M11" s="122">
        <f>'Données VH'!BW198</f>
        <v>22.82</v>
      </c>
      <c r="N11" s="122">
        <f>'Données VH'!BX198</f>
        <v>0</v>
      </c>
      <c r="O11" s="122">
        <f>'Données VH'!BY198</f>
        <v>28.95</v>
      </c>
      <c r="P11" s="122">
        <f>'Données VH'!BZ198</f>
        <v>16.309999999999999</v>
      </c>
      <c r="Q11" s="129">
        <f>'Données VH'!CA198</f>
        <v>0</v>
      </c>
      <c r="R11" s="100">
        <f t="shared" si="1"/>
        <v>68.08</v>
      </c>
      <c r="T11" s="236"/>
      <c r="V11" s="115"/>
    </row>
    <row r="12" spans="1:23" ht="15">
      <c r="A12" s="111" t="str">
        <f>'150hres'!A12</f>
        <v>Samedi</v>
      </c>
      <c r="B12" s="111">
        <v>5</v>
      </c>
      <c r="C12" s="122">
        <f>'Données VH'!G199</f>
        <v>0</v>
      </c>
      <c r="D12" s="122">
        <f>'Données VH'!H199</f>
        <v>0</v>
      </c>
      <c r="E12" s="122">
        <f>'Données VH'!I199</f>
        <v>0</v>
      </c>
      <c r="F12" s="122">
        <f>'Données VH'!J199</f>
        <v>0</v>
      </c>
      <c r="G12" s="122">
        <f>'Données VH'!K199</f>
        <v>8.18</v>
      </c>
      <c r="H12" s="122">
        <f>'Données VH'!L199</f>
        <v>4.6500000000000004</v>
      </c>
      <c r="I12" s="100">
        <f t="shared" si="2"/>
        <v>12.83</v>
      </c>
      <c r="K12" s="111" t="str">
        <f t="shared" si="3"/>
        <v>Samedi</v>
      </c>
      <c r="L12" s="111">
        <v>5</v>
      </c>
      <c r="M12" s="122">
        <f>'Données VH'!BW199</f>
        <v>26.69</v>
      </c>
      <c r="N12" s="122">
        <f>'Données VH'!BX199</f>
        <v>55.59</v>
      </c>
      <c r="O12" s="122">
        <f>'Données VH'!BY199</f>
        <v>0</v>
      </c>
      <c r="P12" s="122">
        <f>'Données VH'!BZ199</f>
        <v>24.96</v>
      </c>
      <c r="Q12" s="129">
        <f>'Données VH'!CA199</f>
        <v>0</v>
      </c>
      <c r="R12" s="100">
        <f t="shared" si="1"/>
        <v>107.24000000000001</v>
      </c>
      <c r="T12" s="235" t="s">
        <v>247</v>
      </c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VH'!G200</f>
        <v>0</v>
      </c>
      <c r="D13" s="122">
        <f>'Données VH'!H200</f>
        <v>0</v>
      </c>
      <c r="E13" s="122">
        <f>'Données VH'!I200</f>
        <v>0</v>
      </c>
      <c r="F13" s="122">
        <f>'Données VH'!J200</f>
        <v>0</v>
      </c>
      <c r="G13" s="122">
        <f>'Données VH'!K200</f>
        <v>0</v>
      </c>
      <c r="H13" s="122">
        <f>'Données VH'!L200</f>
        <v>24.5</v>
      </c>
      <c r="I13" s="100">
        <f t="shared" si="2"/>
        <v>24.5</v>
      </c>
      <c r="K13" s="111" t="str">
        <f t="shared" si="3"/>
        <v>Dimanche</v>
      </c>
      <c r="L13" s="111">
        <v>6</v>
      </c>
      <c r="M13" s="122">
        <f>'Données VH'!BW200</f>
        <v>13.54</v>
      </c>
      <c r="N13" s="122">
        <f>'Données VH'!BX200</f>
        <v>15.82</v>
      </c>
      <c r="O13" s="122">
        <f>'Données VH'!BY200</f>
        <v>0</v>
      </c>
      <c r="P13" s="122">
        <f>'Données VH'!BZ200</f>
        <v>0</v>
      </c>
      <c r="Q13" s="129">
        <f>'Données VH'!CA200</f>
        <v>0</v>
      </c>
      <c r="R13" s="100">
        <f t="shared" si="1"/>
        <v>29.36</v>
      </c>
      <c r="T13" s="236"/>
      <c r="V13" s="115"/>
    </row>
    <row r="14" spans="1:23" ht="15">
      <c r="A14" s="111" t="str">
        <f>'150hres'!A14</f>
        <v>Lundi</v>
      </c>
      <c r="B14" s="111">
        <v>7</v>
      </c>
      <c r="C14" s="122">
        <f>'Données VH'!G201</f>
        <v>0</v>
      </c>
      <c r="D14" s="122">
        <f>'Données VH'!H201</f>
        <v>0</v>
      </c>
      <c r="E14" s="122">
        <f>'Données VH'!I201</f>
        <v>4.09</v>
      </c>
      <c r="F14" s="122">
        <f>'Données VH'!J201</f>
        <v>4.09</v>
      </c>
      <c r="G14" s="122">
        <f>'Données VH'!K201</f>
        <v>7.27</v>
      </c>
      <c r="H14" s="122">
        <f>'Données VH'!L201</f>
        <v>4.9000000000000004</v>
      </c>
      <c r="I14" s="100">
        <f t="shared" si="2"/>
        <v>20.350000000000001</v>
      </c>
      <c r="K14" s="111" t="str">
        <f t="shared" si="3"/>
        <v>Lundi</v>
      </c>
      <c r="L14" s="111">
        <v>7</v>
      </c>
      <c r="M14" s="122">
        <f>'Données VH'!BW201</f>
        <v>0</v>
      </c>
      <c r="N14" s="122">
        <f>'Données VH'!BX201</f>
        <v>18.47</v>
      </c>
      <c r="O14" s="122">
        <f>'Données VH'!BY201</f>
        <v>10.18</v>
      </c>
      <c r="P14" s="122">
        <f>'Données VH'!BZ201</f>
        <v>11.64</v>
      </c>
      <c r="Q14" s="129">
        <f>'Données VH'!CA201</f>
        <v>0</v>
      </c>
      <c r="R14" s="100">
        <f t="shared" si="1"/>
        <v>40.29</v>
      </c>
      <c r="T14" s="235" t="s">
        <v>248</v>
      </c>
      <c r="V14" s="115"/>
    </row>
    <row r="15" spans="1:23" ht="15">
      <c r="A15" s="111" t="str">
        <f>'150hres'!A15</f>
        <v>Mardi</v>
      </c>
      <c r="B15" s="111">
        <v>8</v>
      </c>
      <c r="C15" s="122">
        <f>'Données VH'!G202</f>
        <v>0</v>
      </c>
      <c r="D15" s="122">
        <f>'Données VH'!H202</f>
        <v>31.7</v>
      </c>
      <c r="E15" s="122">
        <f>'Données VH'!I202</f>
        <v>26.35</v>
      </c>
      <c r="F15" s="122">
        <f>'Données VH'!J202</f>
        <v>9.91</v>
      </c>
      <c r="G15" s="122">
        <f>'Données VH'!K202</f>
        <v>9.9600000000000009</v>
      </c>
      <c r="H15" s="122">
        <f>'Données VH'!L202</f>
        <v>21.72</v>
      </c>
      <c r="I15" s="100">
        <f t="shared" si="2"/>
        <v>99.639999999999986</v>
      </c>
      <c r="K15" s="111" t="str">
        <f t="shared" si="3"/>
        <v>Mardi</v>
      </c>
      <c r="L15" s="111">
        <v>8</v>
      </c>
      <c r="M15" s="122">
        <f>'Données VH'!BW202</f>
        <v>14</v>
      </c>
      <c r="N15" s="122">
        <f>'Données VH'!BX202</f>
        <v>0</v>
      </c>
      <c r="O15" s="122">
        <f>'Données VH'!BY202</f>
        <v>38.08</v>
      </c>
      <c r="P15" s="122">
        <f>'Données VH'!BZ202</f>
        <v>5.23</v>
      </c>
      <c r="Q15" s="129">
        <f>'Données VH'!CA202</f>
        <v>0</v>
      </c>
      <c r="R15" s="100">
        <f t="shared" si="1"/>
        <v>57.31</v>
      </c>
      <c r="T15" s="236"/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VH'!G203</f>
        <v>3.64</v>
      </c>
      <c r="D16" s="122">
        <f>'Données VH'!H203</f>
        <v>1.73</v>
      </c>
      <c r="E16" s="122">
        <f>'Données VH'!I203</f>
        <v>4.09</v>
      </c>
      <c r="F16" s="122">
        <f>'Données VH'!J203</f>
        <v>9.09</v>
      </c>
      <c r="G16" s="122">
        <f>'Données VH'!K203</f>
        <v>9</v>
      </c>
      <c r="H16" s="122">
        <f>'Données VH'!L203</f>
        <v>6.81</v>
      </c>
      <c r="I16" s="100">
        <f t="shared" si="2"/>
        <v>34.36</v>
      </c>
      <c r="K16" s="111" t="str">
        <f t="shared" si="3"/>
        <v>Mercredi</v>
      </c>
      <c r="L16" s="111">
        <v>9</v>
      </c>
      <c r="M16" s="122">
        <f>'Données VH'!BW203</f>
        <v>0</v>
      </c>
      <c r="N16" s="122">
        <f>'Données VH'!BX203</f>
        <v>1.82</v>
      </c>
      <c r="O16" s="122">
        <f>'Données VH'!BY203</f>
        <v>4.54</v>
      </c>
      <c r="P16" s="122">
        <f>'Données VH'!BZ203</f>
        <v>0.91</v>
      </c>
      <c r="Q16" s="129">
        <f>'Données VH'!CA203</f>
        <v>0</v>
      </c>
      <c r="R16" s="100">
        <f t="shared" si="1"/>
        <v>7.2700000000000005</v>
      </c>
      <c r="T16" s="235" t="s">
        <v>249</v>
      </c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VH'!G204</f>
        <v>1.86</v>
      </c>
      <c r="D17" s="122">
        <f>'Données VH'!H204</f>
        <v>4</v>
      </c>
      <c r="E17" s="122">
        <f>'Données VH'!I204</f>
        <v>9.5399999999999991</v>
      </c>
      <c r="F17" s="122">
        <f>'Données VH'!J204</f>
        <v>9.99</v>
      </c>
      <c r="G17" s="122">
        <f>'Données VH'!K204</f>
        <v>4.54</v>
      </c>
      <c r="H17" s="122">
        <f>'Données VH'!L204</f>
        <v>2.27</v>
      </c>
      <c r="I17" s="100">
        <f t="shared" si="2"/>
        <v>32.200000000000003</v>
      </c>
      <c r="K17" s="111" t="str">
        <f t="shared" si="3"/>
        <v>Jeudi</v>
      </c>
      <c r="L17" s="111">
        <v>10</v>
      </c>
      <c r="M17" s="122">
        <f>'Données VH'!BW204</f>
        <v>14</v>
      </c>
      <c r="N17" s="122">
        <f>'Données VH'!BX204</f>
        <v>0</v>
      </c>
      <c r="O17" s="122">
        <f>'Données VH'!BY204</f>
        <v>0</v>
      </c>
      <c r="P17" s="122">
        <f>'Données VH'!BZ204</f>
        <v>13.68</v>
      </c>
      <c r="Q17" s="129">
        <f>'Données VH'!CA204</f>
        <v>0</v>
      </c>
      <c r="R17" s="100">
        <f t="shared" si="1"/>
        <v>27.68</v>
      </c>
      <c r="T17" s="236"/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VH'!G205</f>
        <v>4.54</v>
      </c>
      <c r="D18" s="122">
        <f>'Données VH'!H205</f>
        <v>1.82</v>
      </c>
      <c r="E18" s="122">
        <f>'Données VH'!I205</f>
        <v>4</v>
      </c>
      <c r="F18" s="122">
        <f>'Données VH'!J205</f>
        <v>5.46</v>
      </c>
      <c r="G18" s="122">
        <f>'Données VH'!K205</f>
        <v>2.27</v>
      </c>
      <c r="H18" s="122">
        <f>'Données VH'!L205</f>
        <v>0</v>
      </c>
      <c r="I18" s="100">
        <f t="shared" si="2"/>
        <v>18.09</v>
      </c>
      <c r="K18" s="111" t="str">
        <f t="shared" si="3"/>
        <v>Vendredi</v>
      </c>
      <c r="L18" s="111">
        <v>11</v>
      </c>
      <c r="M18" s="122">
        <f>'Données VH'!BW205</f>
        <v>31.36</v>
      </c>
      <c r="N18" s="122">
        <f>'Données VH'!BX205</f>
        <v>33.39</v>
      </c>
      <c r="O18" s="122">
        <f>'Données VH'!BY205</f>
        <v>0</v>
      </c>
      <c r="P18" s="122">
        <f>'Données VH'!BZ205</f>
        <v>18.86</v>
      </c>
      <c r="Q18" s="129">
        <f>'Données VH'!CA205</f>
        <v>0</v>
      </c>
      <c r="R18" s="100">
        <f t="shared" si="1"/>
        <v>83.61</v>
      </c>
      <c r="T18" s="235" t="s">
        <v>250</v>
      </c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VH'!G206</f>
        <v>0</v>
      </c>
      <c r="D19" s="122">
        <f>'Données VH'!H206</f>
        <v>0</v>
      </c>
      <c r="E19" s="122">
        <f>'Données VH'!I206</f>
        <v>0</v>
      </c>
      <c r="F19" s="122">
        <f>'Données VH'!J206</f>
        <v>0</v>
      </c>
      <c r="G19" s="122">
        <f>'Données VH'!K206</f>
        <v>0</v>
      </c>
      <c r="H19" s="122">
        <f>'Données VH'!L206</f>
        <v>16.12</v>
      </c>
      <c r="I19" s="100">
        <f t="shared" si="2"/>
        <v>16.12</v>
      </c>
      <c r="K19" s="111" t="str">
        <f t="shared" si="3"/>
        <v>Samedi</v>
      </c>
      <c r="L19" s="111">
        <v>12</v>
      </c>
      <c r="M19" s="122">
        <f>'Données VH'!BW206</f>
        <v>23.07</v>
      </c>
      <c r="N19" s="122">
        <f>'Données VH'!BX206</f>
        <v>50.69</v>
      </c>
      <c r="O19" s="122">
        <f>'Données VH'!BY206</f>
        <v>4.82</v>
      </c>
      <c r="P19" s="122">
        <f>'Données VH'!BZ206</f>
        <v>0</v>
      </c>
      <c r="Q19" s="129">
        <f>'Données VH'!CA206</f>
        <v>0</v>
      </c>
      <c r="R19" s="100">
        <f t="shared" si="1"/>
        <v>78.579999999999984</v>
      </c>
      <c r="T19" s="236"/>
      <c r="V19" s="115"/>
    </row>
    <row r="20" spans="1:22" ht="15">
      <c r="A20" s="111" t="str">
        <f>'150hres'!A20</f>
        <v>Dimanche</v>
      </c>
      <c r="B20" s="111">
        <v>13</v>
      </c>
      <c r="C20" s="122">
        <f>'Données VH'!G207</f>
        <v>0</v>
      </c>
      <c r="D20" s="122">
        <f>'Données VH'!H207</f>
        <v>9.6300000000000008</v>
      </c>
      <c r="E20" s="122">
        <f>'Données VH'!I207</f>
        <v>9.08</v>
      </c>
      <c r="F20" s="122">
        <f>'Données VH'!J207</f>
        <v>8.5399999999999991</v>
      </c>
      <c r="G20" s="122">
        <f>'Données VH'!K207</f>
        <v>0</v>
      </c>
      <c r="H20" s="122">
        <f>'Données VH'!L207</f>
        <v>0</v>
      </c>
      <c r="I20" s="100">
        <f t="shared" si="2"/>
        <v>27.25</v>
      </c>
      <c r="K20" s="111" t="str">
        <f t="shared" si="3"/>
        <v>Dimanche</v>
      </c>
      <c r="L20" s="111">
        <v>13</v>
      </c>
      <c r="M20" s="122">
        <f>'Données VH'!BW207</f>
        <v>7.64</v>
      </c>
      <c r="N20" s="122">
        <f>'Données VH'!BX207</f>
        <v>0</v>
      </c>
      <c r="O20" s="122">
        <f>'Données VH'!BY207</f>
        <v>13.55</v>
      </c>
      <c r="P20" s="122">
        <f>'Données VH'!BZ207</f>
        <v>0</v>
      </c>
      <c r="Q20" s="129">
        <f>'Données VH'!CA207</f>
        <v>0</v>
      </c>
      <c r="R20" s="100">
        <f t="shared" si="1"/>
        <v>21.19</v>
      </c>
      <c r="T20" s="235" t="s">
        <v>251</v>
      </c>
    </row>
    <row r="21" spans="1:22" ht="15">
      <c r="A21" s="111" t="str">
        <f>'150hres'!A21</f>
        <v>Lundi</v>
      </c>
      <c r="B21" s="111">
        <v>14</v>
      </c>
      <c r="C21" s="122">
        <f>'Données VH'!G208</f>
        <v>13.99</v>
      </c>
      <c r="D21" s="122">
        <f>'Données VH'!H208</f>
        <v>1.82</v>
      </c>
      <c r="E21" s="122">
        <f>'Données VH'!I208</f>
        <v>17.32</v>
      </c>
      <c r="F21" s="122">
        <f>'Données VH'!J208</f>
        <v>0.91</v>
      </c>
      <c r="G21" s="122">
        <f>'Données VH'!K208</f>
        <v>10.36</v>
      </c>
      <c r="H21" s="122">
        <f>'Données VH'!L208</f>
        <v>4.55</v>
      </c>
      <c r="I21" s="100">
        <f t="shared" si="2"/>
        <v>48.949999999999996</v>
      </c>
      <c r="K21" s="111" t="str">
        <f t="shared" si="3"/>
        <v>Lundi</v>
      </c>
      <c r="L21" s="111">
        <v>14</v>
      </c>
      <c r="M21" s="122">
        <f>'Données VH'!BW208</f>
        <v>9.7899999999999991</v>
      </c>
      <c r="N21" s="122">
        <f>'Données VH'!BX208</f>
        <v>30.73</v>
      </c>
      <c r="O21" s="122">
        <f>'Données VH'!BY208</f>
        <v>0</v>
      </c>
      <c r="P21" s="122">
        <f>'Données VH'!BZ208</f>
        <v>0</v>
      </c>
      <c r="Q21" s="129">
        <f>'Données VH'!CA208</f>
        <v>0</v>
      </c>
      <c r="R21" s="100">
        <f t="shared" si="1"/>
        <v>40.519999999999996</v>
      </c>
      <c r="T21" s="236"/>
    </row>
    <row r="22" spans="1:22">
      <c r="A22" s="111" t="str">
        <f>'150hres'!A22</f>
        <v>Mardi</v>
      </c>
      <c r="B22" s="111">
        <v>15</v>
      </c>
      <c r="C22" s="122">
        <f>'Données VH'!G209</f>
        <v>0</v>
      </c>
      <c r="D22" s="122">
        <f>'Données VH'!H209</f>
        <v>9.94</v>
      </c>
      <c r="E22" s="122">
        <f>'Données VH'!I209</f>
        <v>7.72</v>
      </c>
      <c r="F22" s="122">
        <f>'Données VH'!J209</f>
        <v>12.18</v>
      </c>
      <c r="G22" s="122">
        <f>'Données VH'!K209</f>
        <v>18.309999999999999</v>
      </c>
      <c r="H22" s="122">
        <f>'Données VH'!L209</f>
        <v>16.77</v>
      </c>
      <c r="I22" s="100">
        <f t="shared" si="2"/>
        <v>64.92</v>
      </c>
      <c r="K22" s="111" t="str">
        <f t="shared" si="3"/>
        <v>Mardi</v>
      </c>
      <c r="L22" s="111">
        <v>15</v>
      </c>
      <c r="M22" s="122">
        <f>'Données VH'!BW209</f>
        <v>0</v>
      </c>
      <c r="N22" s="122">
        <f>'Données VH'!BX209</f>
        <v>27.63</v>
      </c>
      <c r="O22" s="122">
        <f>'Données VH'!BY209</f>
        <v>0</v>
      </c>
      <c r="P22" s="122">
        <f>'Données VH'!BZ209</f>
        <v>0</v>
      </c>
      <c r="Q22" s="129">
        <f>'Données VH'!CA209</f>
        <v>0</v>
      </c>
      <c r="R22" s="100">
        <f t="shared" si="1"/>
        <v>27.63</v>
      </c>
      <c r="T22" s="239" t="s">
        <v>255</v>
      </c>
    </row>
    <row r="23" spans="1:22" ht="15">
      <c r="A23" s="111" t="str">
        <f>'150hres'!A23</f>
        <v>Mercredi</v>
      </c>
      <c r="B23" s="111">
        <v>16</v>
      </c>
      <c r="C23" s="122">
        <f>'Données VH'!G210</f>
        <v>0</v>
      </c>
      <c r="D23" s="122">
        <f>'Données VH'!H210</f>
        <v>14.23</v>
      </c>
      <c r="E23" s="122">
        <f>'Données VH'!I210</f>
        <v>7.27</v>
      </c>
      <c r="F23" s="122">
        <f>'Données VH'!J210</f>
        <v>0</v>
      </c>
      <c r="G23" s="122">
        <f>'Données VH'!K210</f>
        <v>0</v>
      </c>
      <c r="H23" s="122">
        <f>'Données VH'!L210</f>
        <v>10</v>
      </c>
      <c r="I23" s="100">
        <f t="shared" si="2"/>
        <v>31.5</v>
      </c>
      <c r="K23" s="111" t="str">
        <f t="shared" si="3"/>
        <v>Mercredi</v>
      </c>
      <c r="L23" s="111">
        <v>16</v>
      </c>
      <c r="M23" s="122">
        <f>'Données VH'!BW210</f>
        <v>0</v>
      </c>
      <c r="N23" s="122">
        <f>'Données VH'!BX210</f>
        <v>31.91</v>
      </c>
      <c r="O23" s="122">
        <f>'Données VH'!BY210</f>
        <v>3.82</v>
      </c>
      <c r="P23" s="122">
        <f>'Données VH'!BZ210</f>
        <v>0</v>
      </c>
      <c r="Q23" s="129">
        <f>'Données VH'!CA210</f>
        <v>0</v>
      </c>
      <c r="R23" s="100">
        <f t="shared" si="1"/>
        <v>35.729999999999997</v>
      </c>
      <c r="T23" s="236"/>
    </row>
    <row r="24" spans="1:22" ht="15">
      <c r="A24" s="111" t="str">
        <f>'150hres'!A24</f>
        <v>Jeudi</v>
      </c>
      <c r="B24" s="111">
        <v>17</v>
      </c>
      <c r="C24" s="122">
        <f>'Données VH'!G211</f>
        <v>0</v>
      </c>
      <c r="D24" s="122">
        <f>'Données VH'!H211</f>
        <v>5.45</v>
      </c>
      <c r="E24" s="122">
        <f>'Données VH'!I211</f>
        <v>17.329999999999998</v>
      </c>
      <c r="F24" s="122">
        <f>'Données VH'!J211</f>
        <v>4.54</v>
      </c>
      <c r="G24" s="122">
        <f>'Données VH'!K211</f>
        <v>19.079999999999998</v>
      </c>
      <c r="H24" s="122">
        <f>'Données VH'!L211</f>
        <v>10.91</v>
      </c>
      <c r="I24" s="100">
        <f t="shared" si="2"/>
        <v>57.309999999999988</v>
      </c>
      <c r="K24" s="111" t="str">
        <f t="shared" si="3"/>
        <v>Jeudi</v>
      </c>
      <c r="L24" s="111">
        <v>17</v>
      </c>
      <c r="M24" s="122">
        <f>'Données VH'!BW211</f>
        <v>36.85</v>
      </c>
      <c r="N24" s="122">
        <f>'Données VH'!BX211</f>
        <v>9.27</v>
      </c>
      <c r="O24" s="122">
        <f>'Données VH'!BY211</f>
        <v>0</v>
      </c>
      <c r="P24" s="122">
        <f>'Données VH'!BZ211</f>
        <v>0</v>
      </c>
      <c r="Q24" s="129">
        <f>'Données VH'!CA211</f>
        <v>0</v>
      </c>
      <c r="R24" s="100">
        <f t="shared" si="1"/>
        <v>46.120000000000005</v>
      </c>
      <c r="T24" s="235" t="s">
        <v>253</v>
      </c>
    </row>
    <row r="25" spans="1:22" ht="15">
      <c r="A25" s="111" t="str">
        <f>'150hres'!A25</f>
        <v>Vendredi</v>
      </c>
      <c r="B25" s="111">
        <v>18</v>
      </c>
      <c r="C25" s="122">
        <f>'Données VH'!G212</f>
        <v>14.09</v>
      </c>
      <c r="D25" s="122">
        <f>'Données VH'!H212</f>
        <v>3.64</v>
      </c>
      <c r="E25" s="122">
        <f>'Données VH'!I212</f>
        <v>16.62</v>
      </c>
      <c r="F25" s="122">
        <f>'Données VH'!J212</f>
        <v>13.63</v>
      </c>
      <c r="G25" s="122">
        <f>'Données VH'!K212</f>
        <v>11.36</v>
      </c>
      <c r="H25" s="122">
        <f>'Données VH'!L212</f>
        <v>6.36</v>
      </c>
      <c r="I25" s="100">
        <f t="shared" si="2"/>
        <v>65.7</v>
      </c>
      <c r="K25" s="111" t="str">
        <f t="shared" si="3"/>
        <v>Vendredi</v>
      </c>
      <c r="L25" s="111">
        <v>18</v>
      </c>
      <c r="M25" s="122">
        <f>'Données VH'!BW212</f>
        <v>73.63</v>
      </c>
      <c r="N25" s="122">
        <f>'Données VH'!BX212</f>
        <v>64.489999999999995</v>
      </c>
      <c r="O25" s="122">
        <f>'Données VH'!BY212</f>
        <v>13.27</v>
      </c>
      <c r="P25" s="122">
        <f>'Données VH'!BZ212</f>
        <v>55.03</v>
      </c>
      <c r="Q25" s="129">
        <f>'Données VH'!CA212</f>
        <v>5</v>
      </c>
      <c r="R25" s="100">
        <f t="shared" si="1"/>
        <v>211.42000000000002</v>
      </c>
      <c r="T25" s="236"/>
    </row>
    <row r="26" spans="1:22" ht="15">
      <c r="A26" s="111" t="str">
        <f>'150hres'!A26</f>
        <v>Samedi</v>
      </c>
      <c r="B26" s="111">
        <v>19</v>
      </c>
      <c r="C26" s="122">
        <f>'Données VH'!G213</f>
        <v>0</v>
      </c>
      <c r="D26" s="122">
        <f>'Données VH'!H213</f>
        <v>6.81</v>
      </c>
      <c r="E26" s="122">
        <f>'Données VH'!I213</f>
        <v>0</v>
      </c>
      <c r="F26" s="122">
        <f>'Données VH'!J213</f>
        <v>18.18</v>
      </c>
      <c r="G26" s="122">
        <f>'Données VH'!K213</f>
        <v>2.27</v>
      </c>
      <c r="H26" s="122">
        <f>'Données VH'!L213</f>
        <v>0</v>
      </c>
      <c r="I26" s="100">
        <f t="shared" si="2"/>
        <v>27.259999999999998</v>
      </c>
      <c r="K26" s="111" t="str">
        <f t="shared" si="3"/>
        <v>Samedi</v>
      </c>
      <c r="L26" s="111">
        <v>19</v>
      </c>
      <c r="M26" s="122">
        <f>'Données VH'!BW213</f>
        <v>20.96</v>
      </c>
      <c r="N26" s="122">
        <f>'Données VH'!BX213</f>
        <v>7.23</v>
      </c>
      <c r="O26" s="122">
        <f>'Données VH'!BY213</f>
        <v>35.619999999999997</v>
      </c>
      <c r="P26" s="122">
        <f>'Données VH'!BZ213</f>
        <v>18.27</v>
      </c>
      <c r="Q26" s="129">
        <f>'Données VH'!CA213</f>
        <v>0</v>
      </c>
      <c r="R26" s="100">
        <f t="shared" si="1"/>
        <v>82.08</v>
      </c>
      <c r="T26" s="235" t="s">
        <v>254</v>
      </c>
    </row>
    <row r="27" spans="1:22">
      <c r="A27" s="111" t="str">
        <f>'150hres'!A27</f>
        <v>Dimanche</v>
      </c>
      <c r="B27" s="111">
        <v>20</v>
      </c>
      <c r="C27" s="122">
        <f>'Données VH'!G214</f>
        <v>53.94</v>
      </c>
      <c r="D27" s="122">
        <f>'Données VH'!H214</f>
        <v>0</v>
      </c>
      <c r="E27" s="122">
        <f>'Données VH'!I214</f>
        <v>21.5</v>
      </c>
      <c r="F27" s="122">
        <f>'Données VH'!J214</f>
        <v>0</v>
      </c>
      <c r="G27" s="122">
        <f>'Données VH'!K214</f>
        <v>3.74</v>
      </c>
      <c r="H27" s="122">
        <f>'Données VH'!L214</f>
        <v>1.27</v>
      </c>
      <c r="I27" s="100">
        <f t="shared" si="2"/>
        <v>80.449999999999989</v>
      </c>
      <c r="K27" s="111" t="str">
        <f t="shared" si="3"/>
        <v>Dimanche</v>
      </c>
      <c r="L27" s="111">
        <v>20</v>
      </c>
      <c r="M27" s="122">
        <f>'Données VH'!BW214</f>
        <v>24</v>
      </c>
      <c r="N27" s="122">
        <f>'Données VH'!BX214</f>
        <v>11.36</v>
      </c>
      <c r="O27" s="122">
        <f>'Données VH'!BY214</f>
        <v>0</v>
      </c>
      <c r="P27" s="122">
        <f>'Données VH'!BZ214</f>
        <v>0</v>
      </c>
      <c r="Q27" s="129">
        <f>'Données VH'!CA214</f>
        <v>0</v>
      </c>
      <c r="R27" s="100">
        <f t="shared" si="1"/>
        <v>35.36</v>
      </c>
    </row>
    <row r="28" spans="1:22">
      <c r="A28" s="111" t="str">
        <f>'150hres'!A28</f>
        <v>Lundi</v>
      </c>
      <c r="B28" s="111">
        <v>21</v>
      </c>
      <c r="C28" s="122">
        <f>'Données VH'!G215</f>
        <v>0</v>
      </c>
      <c r="D28" s="122">
        <f>'Données VH'!H215</f>
        <v>0</v>
      </c>
      <c r="E28" s="122">
        <f>'Données VH'!I215</f>
        <v>9.08</v>
      </c>
      <c r="F28" s="122">
        <f>'Données VH'!J215</f>
        <v>0</v>
      </c>
      <c r="G28" s="122">
        <f>'Données VH'!K215</f>
        <v>9.5399999999999991</v>
      </c>
      <c r="H28" s="122">
        <f>'Données VH'!L215</f>
        <v>7.72</v>
      </c>
      <c r="I28" s="100">
        <f t="shared" si="2"/>
        <v>26.339999999999996</v>
      </c>
      <c r="K28" s="111" t="str">
        <f t="shared" si="3"/>
        <v>Lundi</v>
      </c>
      <c r="L28" s="111">
        <v>21</v>
      </c>
      <c r="M28" s="122">
        <f>'Données VH'!BW215</f>
        <v>30.36</v>
      </c>
      <c r="N28" s="122">
        <f>'Données VH'!BX215</f>
        <v>0</v>
      </c>
      <c r="O28" s="122">
        <f>'Données VH'!BY215</f>
        <v>10.82</v>
      </c>
      <c r="P28" s="122">
        <f>'Données VH'!BZ215</f>
        <v>16.54</v>
      </c>
      <c r="Q28" s="129">
        <f>'Données VH'!CA215</f>
        <v>0</v>
      </c>
      <c r="R28" s="100">
        <f t="shared" si="1"/>
        <v>57.72</v>
      </c>
    </row>
    <row r="29" spans="1:22">
      <c r="A29" s="111" t="str">
        <f>'150hres'!A29</f>
        <v>Mardi</v>
      </c>
      <c r="B29" s="111">
        <v>22</v>
      </c>
      <c r="C29" s="122">
        <f>'Données VH'!G216</f>
        <v>1.87</v>
      </c>
      <c r="D29" s="122">
        <f>'Données VH'!H216</f>
        <v>0</v>
      </c>
      <c r="E29" s="122">
        <f>'Données VH'!I216</f>
        <v>4.54</v>
      </c>
      <c r="F29" s="122">
        <f>'Données VH'!J216</f>
        <v>2.27</v>
      </c>
      <c r="G29" s="122">
        <f>'Données VH'!K216</f>
        <v>3.18</v>
      </c>
      <c r="H29" s="122">
        <f>'Données VH'!L216</f>
        <v>7.54</v>
      </c>
      <c r="I29" s="100">
        <f t="shared" si="2"/>
        <v>19.399999999999999</v>
      </c>
      <c r="K29" s="111" t="str">
        <f t="shared" si="3"/>
        <v>Mardi</v>
      </c>
      <c r="L29" s="111">
        <v>22</v>
      </c>
      <c r="M29" s="122">
        <f>'Données VH'!BW216</f>
        <v>12.22</v>
      </c>
      <c r="N29" s="122">
        <f>'Données VH'!BX216</f>
        <v>8.4499999999999993</v>
      </c>
      <c r="O29" s="122">
        <f>'Données VH'!BY216</f>
        <v>21.72</v>
      </c>
      <c r="P29" s="122">
        <f>'Données VH'!BZ216</f>
        <v>0</v>
      </c>
      <c r="Q29" s="129">
        <f>'Données VH'!CA216</f>
        <v>0</v>
      </c>
      <c r="R29" s="100">
        <f t="shared" si="1"/>
        <v>42.39</v>
      </c>
    </row>
    <row r="30" spans="1:22">
      <c r="A30" s="111" t="str">
        <f>'150hres'!A30</f>
        <v>Mercredi</v>
      </c>
      <c r="B30" s="111">
        <v>23</v>
      </c>
      <c r="C30" s="122">
        <f>'Données VH'!G217</f>
        <v>0</v>
      </c>
      <c r="D30" s="122">
        <f>'Données VH'!H217</f>
        <v>3.82</v>
      </c>
      <c r="E30" s="122">
        <f>'Données VH'!I217</f>
        <v>28.14</v>
      </c>
      <c r="F30" s="122">
        <f>'Données VH'!J217</f>
        <v>16.809999999999999</v>
      </c>
      <c r="G30" s="122">
        <f>'Données VH'!K217</f>
        <v>15.28</v>
      </c>
      <c r="H30" s="122">
        <f>'Données VH'!L217</f>
        <v>8.18</v>
      </c>
      <c r="I30" s="100">
        <f t="shared" si="2"/>
        <v>72.22999999999999</v>
      </c>
      <c r="K30" s="111" t="str">
        <f t="shared" si="3"/>
        <v>Mercredi</v>
      </c>
      <c r="L30" s="111">
        <v>23</v>
      </c>
      <c r="M30" s="122">
        <f>'Données VH'!BW217</f>
        <v>33.229999999999997</v>
      </c>
      <c r="N30" s="122">
        <f>'Données VH'!BX217</f>
        <v>38.29</v>
      </c>
      <c r="O30" s="122">
        <f>'Données VH'!BY217</f>
        <v>30.45</v>
      </c>
      <c r="P30" s="122">
        <f>'Données VH'!BZ217</f>
        <v>17.82</v>
      </c>
      <c r="Q30" s="129">
        <f>'Données VH'!CA217</f>
        <v>0</v>
      </c>
      <c r="R30" s="100">
        <f t="shared" si="1"/>
        <v>119.78999999999999</v>
      </c>
    </row>
    <row r="31" spans="1:22">
      <c r="A31" s="111" t="str">
        <f>'150hres'!A31</f>
        <v>Jeudi</v>
      </c>
      <c r="B31" s="111">
        <v>24</v>
      </c>
      <c r="C31" s="122">
        <f>'Données VH'!G218</f>
        <v>0</v>
      </c>
      <c r="D31" s="122">
        <f>'Données VH'!H218</f>
        <v>0</v>
      </c>
      <c r="E31" s="122">
        <f>'Données VH'!I218</f>
        <v>4.7</v>
      </c>
      <c r="F31" s="122">
        <f>'Données VH'!J218</f>
        <v>13.62</v>
      </c>
      <c r="G31" s="122">
        <f>'Données VH'!K218</f>
        <v>3.18</v>
      </c>
      <c r="H31" s="122">
        <f>'Données VH'!L218</f>
        <v>6.32</v>
      </c>
      <c r="I31" s="100">
        <f t="shared" si="2"/>
        <v>27.82</v>
      </c>
      <c r="K31" s="111" t="str">
        <f t="shared" si="3"/>
        <v>Jeudi</v>
      </c>
      <c r="L31" s="111">
        <v>24</v>
      </c>
      <c r="M31" s="122">
        <f>'Données VH'!BW218</f>
        <v>0</v>
      </c>
      <c r="N31" s="122">
        <f>'Données VH'!BX218</f>
        <v>0</v>
      </c>
      <c r="O31" s="122">
        <f>'Données VH'!BY218</f>
        <v>0</v>
      </c>
      <c r="P31" s="122">
        <f>'Données VH'!BZ218</f>
        <v>0</v>
      </c>
      <c r="Q31" s="129">
        <f>'Données VH'!CA218</f>
        <v>0</v>
      </c>
      <c r="R31" s="100">
        <f t="shared" si="1"/>
        <v>0</v>
      </c>
    </row>
    <row r="32" spans="1:22">
      <c r="A32" s="111" t="str">
        <f>'150hres'!A32</f>
        <v>Vendredi</v>
      </c>
      <c r="B32" s="111">
        <v>25</v>
      </c>
      <c r="C32" s="122">
        <f>'Données VH'!G219</f>
        <v>0</v>
      </c>
      <c r="D32" s="122">
        <f>'Données VH'!H219</f>
        <v>0</v>
      </c>
      <c r="E32" s="122">
        <f>'Données VH'!I219</f>
        <v>0</v>
      </c>
      <c r="F32" s="122">
        <f>'Données VH'!J219</f>
        <v>0</v>
      </c>
      <c r="G32" s="122">
        <f>'Données VH'!K219</f>
        <v>0</v>
      </c>
      <c r="H32" s="122">
        <f>'Données VH'!L219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VH'!BW219</f>
        <v>30.09</v>
      </c>
      <c r="N32" s="122">
        <f>'Données VH'!BX219</f>
        <v>6.32</v>
      </c>
      <c r="O32" s="122">
        <f>'Données VH'!BY219</f>
        <v>85.54</v>
      </c>
      <c r="P32" s="122">
        <f>'Données VH'!BZ219</f>
        <v>0</v>
      </c>
      <c r="Q32" s="129">
        <f>'Données VH'!CA219</f>
        <v>0</v>
      </c>
      <c r="R32" s="100">
        <f t="shared" si="1"/>
        <v>121.95</v>
      </c>
    </row>
    <row r="33" spans="1:18">
      <c r="A33" s="111" t="str">
        <f>'150hres'!A33</f>
        <v>Samedi</v>
      </c>
      <c r="B33" s="111">
        <v>26</v>
      </c>
      <c r="C33" s="122">
        <f>'Données VH'!G220</f>
        <v>0</v>
      </c>
      <c r="D33" s="122">
        <f>'Données VH'!H220</f>
        <v>0</v>
      </c>
      <c r="E33" s="122">
        <f>'Données VH'!I220</f>
        <v>0</v>
      </c>
      <c r="F33" s="122">
        <f>'Données VH'!J220</f>
        <v>0</v>
      </c>
      <c r="G33" s="122">
        <f>'Données VH'!K220</f>
        <v>9.19</v>
      </c>
      <c r="H33" s="122">
        <f>'Données VH'!L220</f>
        <v>0</v>
      </c>
      <c r="I33" s="100">
        <f t="shared" si="2"/>
        <v>9.19</v>
      </c>
      <c r="K33" s="111" t="str">
        <f t="shared" si="3"/>
        <v>Samedi</v>
      </c>
      <c r="L33" s="111">
        <v>26</v>
      </c>
      <c r="M33" s="122">
        <f>'Données VH'!BW220</f>
        <v>42.82</v>
      </c>
      <c r="N33" s="122">
        <f>'Données VH'!BX220</f>
        <v>51.56</v>
      </c>
      <c r="O33" s="122">
        <f>'Données VH'!BY220</f>
        <v>65.84</v>
      </c>
      <c r="P33" s="122">
        <f>'Données VH'!BZ220</f>
        <v>3.54</v>
      </c>
      <c r="Q33" s="129">
        <f>'Données VH'!CA220</f>
        <v>0</v>
      </c>
      <c r="R33" s="100">
        <f t="shared" si="1"/>
        <v>163.76</v>
      </c>
    </row>
    <row r="34" spans="1:18">
      <c r="A34" s="111" t="str">
        <f>'150hres'!A34</f>
        <v>Dimanche</v>
      </c>
      <c r="B34" s="111">
        <v>27</v>
      </c>
      <c r="C34" s="122">
        <f>'Données VH'!G221</f>
        <v>0</v>
      </c>
      <c r="D34" s="122">
        <f>'Données VH'!H221</f>
        <v>0.91</v>
      </c>
      <c r="E34" s="122">
        <f>'Données VH'!I221</f>
        <v>10.9</v>
      </c>
      <c r="F34" s="122">
        <f>'Données VH'!J221</f>
        <v>3.64</v>
      </c>
      <c r="G34" s="122">
        <f>'Données VH'!K221</f>
        <v>0</v>
      </c>
      <c r="H34" s="122">
        <f>'Données VH'!L221</f>
        <v>14.89</v>
      </c>
      <c r="I34" s="100">
        <f t="shared" si="2"/>
        <v>30.340000000000003</v>
      </c>
      <c r="K34" s="111" t="str">
        <f t="shared" si="3"/>
        <v>Dimanche</v>
      </c>
      <c r="L34" s="111">
        <v>27</v>
      </c>
      <c r="M34" s="122">
        <f>'Données VH'!BW221</f>
        <v>64.69</v>
      </c>
      <c r="N34" s="122">
        <f>'Données VH'!BX221</f>
        <v>34.68</v>
      </c>
      <c r="O34" s="122">
        <f>'Données VH'!BY221</f>
        <v>25.64</v>
      </c>
      <c r="P34" s="122">
        <f>'Données VH'!BZ221</f>
        <v>7.77</v>
      </c>
      <c r="Q34" s="129">
        <f>'Données VH'!CA221</f>
        <v>0</v>
      </c>
      <c r="R34" s="100">
        <f t="shared" si="1"/>
        <v>132.78</v>
      </c>
    </row>
    <row r="35" spans="1:18">
      <c r="A35" s="111" t="str">
        <f>'150hres'!A35</f>
        <v>Lundi</v>
      </c>
      <c r="B35" s="111">
        <v>28</v>
      </c>
      <c r="C35" s="122">
        <f>'Données VH'!G222</f>
        <v>1.82</v>
      </c>
      <c r="D35" s="122">
        <f>'Données VH'!H222</f>
        <v>0</v>
      </c>
      <c r="E35" s="122">
        <f>'Données VH'!I222</f>
        <v>6.81</v>
      </c>
      <c r="F35" s="122">
        <f>'Données VH'!J222</f>
        <v>0.91</v>
      </c>
      <c r="G35" s="122">
        <f>'Données VH'!K222</f>
        <v>0</v>
      </c>
      <c r="H35" s="122">
        <f>'Données VH'!L222</f>
        <v>5.4</v>
      </c>
      <c r="I35" s="100">
        <f t="shared" si="2"/>
        <v>14.94</v>
      </c>
      <c r="K35" s="111" t="str">
        <f t="shared" si="3"/>
        <v>Lundi</v>
      </c>
      <c r="L35" s="111">
        <v>28</v>
      </c>
      <c r="M35" s="122">
        <f>'Données VH'!BW222</f>
        <v>9.82</v>
      </c>
      <c r="N35" s="122">
        <f>'Données VH'!BX222</f>
        <v>36.5</v>
      </c>
      <c r="O35" s="122">
        <f>'Données VH'!BY222</f>
        <v>2.1800000000000002</v>
      </c>
      <c r="P35" s="122">
        <f>'Données VH'!BZ222</f>
        <v>0</v>
      </c>
      <c r="Q35" s="129">
        <f>'Données VH'!CA222</f>
        <v>0</v>
      </c>
      <c r="R35" s="100">
        <f t="shared" si="1"/>
        <v>48.5</v>
      </c>
    </row>
    <row r="36" spans="1:18">
      <c r="A36" s="111" t="str">
        <f>'150hres'!A36</f>
        <v>Mardi</v>
      </c>
      <c r="B36" s="111">
        <v>29</v>
      </c>
      <c r="C36" s="122">
        <f>'Données VH'!G223</f>
        <v>0</v>
      </c>
      <c r="D36" s="122">
        <f>'Données VH'!H223</f>
        <v>1.36</v>
      </c>
      <c r="E36" s="122">
        <f>'Données VH'!I223</f>
        <v>3.63</v>
      </c>
      <c r="F36" s="122">
        <f>'Données VH'!J223</f>
        <v>0</v>
      </c>
      <c r="G36" s="122">
        <f>'Données VH'!K223</f>
        <v>5.56</v>
      </c>
      <c r="H36" s="122">
        <f>'Données VH'!L223</f>
        <v>5.73</v>
      </c>
      <c r="I36" s="100">
        <f t="shared" si="2"/>
        <v>16.28</v>
      </c>
      <c r="K36" s="111" t="str">
        <f t="shared" si="3"/>
        <v>Mardi</v>
      </c>
      <c r="L36" s="111">
        <v>29</v>
      </c>
      <c r="M36" s="122">
        <f>'Données VH'!BW223</f>
        <v>28.37</v>
      </c>
      <c r="N36" s="122">
        <f>'Données VH'!BX223</f>
        <v>34.840000000000003</v>
      </c>
      <c r="O36" s="122">
        <f>'Données VH'!BY223</f>
        <v>8.82</v>
      </c>
      <c r="P36" s="122">
        <f>'Données VH'!BZ223</f>
        <v>29.14</v>
      </c>
      <c r="Q36" s="129">
        <f>'Données VH'!CA223</f>
        <v>0</v>
      </c>
      <c r="R36" s="100">
        <f t="shared" si="1"/>
        <v>101.17</v>
      </c>
    </row>
    <row r="37" spans="1:18">
      <c r="A37" s="111" t="str">
        <f>'150hres'!A37</f>
        <v>Mercredi</v>
      </c>
      <c r="B37" s="111">
        <v>30</v>
      </c>
      <c r="C37" s="122">
        <f>'Données VH'!G224</f>
        <v>0</v>
      </c>
      <c r="D37" s="122">
        <f>'Données VH'!H224</f>
        <v>6.41</v>
      </c>
      <c r="E37" s="122">
        <f>'Données VH'!I224</f>
        <v>1.87</v>
      </c>
      <c r="F37" s="122">
        <f>'Données VH'!J224</f>
        <v>7.73</v>
      </c>
      <c r="G37" s="122">
        <f>'Données VH'!K224</f>
        <v>1.87</v>
      </c>
      <c r="H37" s="122">
        <f>'Données VH'!L224</f>
        <v>1.82</v>
      </c>
      <c r="I37" s="100">
        <f t="shared" si="2"/>
        <v>19.700000000000003</v>
      </c>
      <c r="K37" s="111" t="str">
        <f t="shared" si="3"/>
        <v>Mercredi</v>
      </c>
      <c r="L37" s="111">
        <v>30</v>
      </c>
      <c r="M37" s="122">
        <f>'Données VH'!BW224</f>
        <v>58.57</v>
      </c>
      <c r="N37" s="122">
        <f>'Données VH'!BX224</f>
        <v>28.81</v>
      </c>
      <c r="O37" s="122">
        <f>'Données VH'!BY224</f>
        <v>21.38</v>
      </c>
      <c r="P37" s="122">
        <f>'Données VH'!BZ224</f>
        <v>31.58</v>
      </c>
      <c r="Q37" s="129">
        <f>'Données VH'!CA224</f>
        <v>0</v>
      </c>
      <c r="R37" s="100">
        <f t="shared" si="1"/>
        <v>140.33999999999997</v>
      </c>
    </row>
    <row r="38" spans="1:18" ht="15" thickBot="1">
      <c r="A38" s="98" t="str">
        <f>'150hres'!A38</f>
        <v>Jeudi</v>
      </c>
      <c r="B38" s="112">
        <v>31</v>
      </c>
      <c r="C38" s="122">
        <f>'Données VH'!G225</f>
        <v>0.91</v>
      </c>
      <c r="D38" s="122">
        <f>'Données VH'!H225</f>
        <v>0</v>
      </c>
      <c r="E38" s="122">
        <f>'Données VH'!I225</f>
        <v>19.09</v>
      </c>
      <c r="F38" s="122">
        <f>'Données VH'!J225</f>
        <v>5.82</v>
      </c>
      <c r="G38" s="122">
        <f>'Données VH'!K225</f>
        <v>8.18</v>
      </c>
      <c r="H38" s="122">
        <f>'Données VH'!L225</f>
        <v>1.82</v>
      </c>
      <c r="I38" s="101">
        <f t="shared" si="2"/>
        <v>35.82</v>
      </c>
      <c r="K38" s="112" t="str">
        <f>A38</f>
        <v>Jeudi</v>
      </c>
      <c r="L38" s="112">
        <v>31</v>
      </c>
      <c r="M38" s="122">
        <f>'Données VH'!BW225</f>
        <v>0</v>
      </c>
      <c r="N38" s="122">
        <f>'Données VH'!BX225</f>
        <v>0</v>
      </c>
      <c r="O38" s="122">
        <f>'Données VH'!BY225</f>
        <v>0</v>
      </c>
      <c r="P38" s="122">
        <f>'Données VH'!BZ225</f>
        <v>0</v>
      </c>
      <c r="Q38" s="129">
        <f>'Données VH'!CA225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3.8803225806451609</v>
      </c>
      <c r="D39" s="108">
        <f t="shared" si="4"/>
        <v>3.7270967741935483</v>
      </c>
      <c r="E39" s="108">
        <f t="shared" si="4"/>
        <v>8.5345161290322586</v>
      </c>
      <c r="F39" s="108">
        <f t="shared" si="4"/>
        <v>6.1967741935483858</v>
      </c>
      <c r="G39" s="108">
        <f t="shared" si="4"/>
        <v>6.9700000000000006</v>
      </c>
      <c r="H39" s="109">
        <f t="shared" si="4"/>
        <v>7.8287096774193552</v>
      </c>
      <c r="I39" s="102">
        <f t="shared" si="4"/>
        <v>37.137419354838705</v>
      </c>
      <c r="K39" s="576" t="s">
        <v>109</v>
      </c>
      <c r="L39" s="577"/>
      <c r="M39" s="107">
        <f t="shared" ref="M39:R39" si="5">AVERAGE(M8:M38)</f>
        <v>20.580322580645166</v>
      </c>
      <c r="N39" s="108">
        <f t="shared" si="5"/>
        <v>19.609354838709677</v>
      </c>
      <c r="O39" s="108">
        <f t="shared" si="5"/>
        <v>13.97774193548387</v>
      </c>
      <c r="P39" s="108">
        <f t="shared" si="5"/>
        <v>8.750967741935483</v>
      </c>
      <c r="Q39" s="108">
        <f t="shared" si="5"/>
        <v>0.16129032258064516</v>
      </c>
      <c r="R39" s="102">
        <f t="shared" si="5"/>
        <v>63.079677419354844</v>
      </c>
    </row>
    <row r="40" spans="1:18" ht="15" thickBot="1">
      <c r="A40" s="578" t="s">
        <v>66</v>
      </c>
      <c r="B40" s="579"/>
      <c r="C40" s="103">
        <f t="shared" ref="C40:I40" si="6">SUM(C8:C38)</f>
        <v>120.28999999999999</v>
      </c>
      <c r="D40" s="104">
        <f t="shared" si="6"/>
        <v>115.53999999999999</v>
      </c>
      <c r="E40" s="104">
        <f t="shared" si="6"/>
        <v>264.57</v>
      </c>
      <c r="F40" s="104">
        <f t="shared" si="6"/>
        <v>192.09999999999997</v>
      </c>
      <c r="G40" s="104">
        <f t="shared" si="6"/>
        <v>216.07000000000002</v>
      </c>
      <c r="H40" s="105">
        <f t="shared" si="6"/>
        <v>242.69</v>
      </c>
      <c r="I40" s="106">
        <f t="shared" si="6"/>
        <v>1151.2599999999998</v>
      </c>
      <c r="K40" s="578" t="s">
        <v>66</v>
      </c>
      <c r="L40" s="579"/>
      <c r="M40" s="103">
        <f t="shared" ref="M40:R40" si="7">SUM(M8:M38)</f>
        <v>637.99000000000012</v>
      </c>
      <c r="N40" s="104">
        <f t="shared" si="7"/>
        <v>607.89</v>
      </c>
      <c r="O40" s="104">
        <f t="shared" si="7"/>
        <v>433.30999999999995</v>
      </c>
      <c r="P40" s="104">
        <f t="shared" si="7"/>
        <v>271.27999999999997</v>
      </c>
      <c r="Q40" s="104">
        <f t="shared" si="7"/>
        <v>5</v>
      </c>
      <c r="R40" s="106">
        <f t="shared" si="7"/>
        <v>1955.4700000000003</v>
      </c>
    </row>
  </sheetData>
  <sheetProtection algorithmName="SHA-512" hashValue="W/tvvnmJANPBGm5U990udctsu089DmLPsvPwx+lkO0CkiRUyjlzUhNGIcssQpJPU83bZMh07h6RysSMy/vYRow==" saltValue="Ow5L6618ZUodB/v5JC4+sA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C8:H38 M8:Q38">
    <cfRule type="cellIs" dxfId="397" priority="9" stopIfTrue="1" operator="equal">
      <formula>0</formula>
    </cfRule>
  </conditionalFormatting>
  <conditionalFormatting sqref="C8:H38 M8:Q38">
    <cfRule type="cellIs" dxfId="396" priority="4" stopIfTrue="1" operator="equal">
      <formula>0</formula>
    </cfRule>
  </conditionalFormatting>
  <conditionalFormatting sqref="Q8:Q38">
    <cfRule type="cellIs" dxfId="395" priority="3" stopIfTrue="1" operator="equal">
      <formula>0</formula>
    </cfRule>
  </conditionalFormatting>
  <conditionalFormatting sqref="A8:A38 K8:K38">
    <cfRule type="containsText" dxfId="394" priority="1" operator="containsText" text="dimanche">
      <formula>NOT(ISERROR(SEARCH("dimanche",A8)))</formula>
    </cfRule>
    <cfRule type="containsText" dxfId="393" priority="2" operator="containsText" text="samedi">
      <formula>NOT(ISERROR(SEARCH("samedi",A8)))</formula>
    </cfRule>
  </conditionalFormatting>
  <hyperlinks>
    <hyperlink ref="Q3" location="INDICATEURS!A1" display="sommaire"/>
    <hyperlink ref="T12" location="'292 vtes'!A1" display="vente"/>
    <hyperlink ref="T14" location="'292 pmix'!A1" display="produits mix"/>
    <hyperlink ref="T16" location="'292qcr'!A1" display="Marge"/>
    <hyperlink ref="T18" location="'292car'!A1" display="CAR"/>
    <hyperlink ref="T20" location="'292hres'!A1" display="Analyse VH"/>
    <hyperlink ref="T24" location="'Analyse CA jours'!A1" display="Analyse CA jour"/>
    <hyperlink ref="T8" location="INDICATEURS!A1" display="sommaire"/>
    <hyperlink ref="T26" location="'292record'!A1" display="record"/>
    <hyperlink ref="T22" location="'512 p&amp;l'!A1" display="P&amp;L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workbookViewId="0">
      <selection sqref="A1:R2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4" width="7.625" customWidth="1"/>
    <col min="15" max="17" width="6.75" customWidth="1"/>
    <col min="18" max="18" width="8.75" customWidth="1"/>
    <col min="20" max="20" width="15.875" customWidth="1"/>
  </cols>
  <sheetData>
    <row r="1" spans="1:23" ht="15" customHeight="1">
      <c r="A1" s="565" t="s">
        <v>8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4"/>
      <c r="J3" s="4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0.375</v>
      </c>
      <c r="D6" s="119">
        <f>C7</f>
        <v>0.38550000000000001</v>
      </c>
      <c r="E6" s="119">
        <f>D7</f>
        <v>0.39600000000000002</v>
      </c>
      <c r="F6" s="119">
        <f>E7</f>
        <v>0.40650000000000003</v>
      </c>
      <c r="G6" s="119">
        <f>F7</f>
        <v>0.41700000000000004</v>
      </c>
      <c r="H6" s="120">
        <f>G7</f>
        <v>0.42750000000000005</v>
      </c>
      <c r="I6" s="581" t="s">
        <v>66</v>
      </c>
      <c r="K6" s="572" t="s">
        <v>74</v>
      </c>
      <c r="L6" s="573"/>
      <c r="M6" s="117">
        <v>0.95833333333333337</v>
      </c>
      <c r="N6" s="119">
        <f>M7</f>
        <v>0.96883333333333332</v>
      </c>
      <c r="O6" s="119">
        <f>N7</f>
        <v>0.97933333333333328</v>
      </c>
      <c r="P6" s="119">
        <f>O7</f>
        <v>0.98983333333333323</v>
      </c>
      <c r="Q6" s="114" t="s">
        <v>110</v>
      </c>
      <c r="R6" s="581" t="s">
        <v>66</v>
      </c>
    </row>
    <row r="7" spans="1:23" ht="12.95" customHeight="1" thickBot="1">
      <c r="A7" s="574"/>
      <c r="B7" s="575"/>
      <c r="C7" s="118">
        <f t="shared" ref="C7:H7" si="0">C6+0.0105</f>
        <v>0.38550000000000001</v>
      </c>
      <c r="D7" s="118">
        <f t="shared" si="0"/>
        <v>0.39600000000000002</v>
      </c>
      <c r="E7" s="118">
        <f t="shared" si="0"/>
        <v>0.40650000000000003</v>
      </c>
      <c r="F7" s="118">
        <f t="shared" si="0"/>
        <v>0.41700000000000004</v>
      </c>
      <c r="G7" s="118">
        <f t="shared" si="0"/>
        <v>0.42750000000000005</v>
      </c>
      <c r="H7" s="118">
        <f t="shared" si="0"/>
        <v>0.43800000000000006</v>
      </c>
      <c r="I7" s="582"/>
      <c r="K7" s="574"/>
      <c r="L7" s="575"/>
      <c r="M7" s="118">
        <f>M6+0.0105</f>
        <v>0.96883333333333332</v>
      </c>
      <c r="N7" s="118">
        <f>N6+0.0105</f>
        <v>0.97933333333333328</v>
      </c>
      <c r="O7" s="118">
        <f>O6+0.0105</f>
        <v>0.98983333333333323</v>
      </c>
      <c r="P7" s="118">
        <f>P6+0.0105</f>
        <v>1.0003333333333333</v>
      </c>
      <c r="Q7" s="121">
        <f>P7</f>
        <v>1.0003333333333333</v>
      </c>
      <c r="R7" s="582"/>
      <c r="T7" s="234"/>
    </row>
    <row r="8" spans="1:23" ht="15">
      <c r="A8" s="113" t="str">
        <f>'150hres'!A8</f>
        <v>Mardi</v>
      </c>
      <c r="B8" s="110">
        <v>1</v>
      </c>
      <c r="C8" s="122">
        <f>'Données VH'!K227</f>
        <v>0</v>
      </c>
      <c r="D8" s="122">
        <f>'Données VH'!L227</f>
        <v>0</v>
      </c>
      <c r="E8" s="122">
        <f>'Données VH'!M227</f>
        <v>1.82</v>
      </c>
      <c r="F8" s="122">
        <f>'Données VH'!N227</f>
        <v>4.54</v>
      </c>
      <c r="G8" s="122">
        <f>'Données VH'!O227</f>
        <v>0</v>
      </c>
      <c r="H8" s="122">
        <f>'Données VH'!P227</f>
        <v>3.18</v>
      </c>
      <c r="I8" s="99">
        <f>SUM(C8:H8)</f>
        <v>9.5400000000000009</v>
      </c>
      <c r="K8" s="113" t="str">
        <f>A8</f>
        <v>Mardi</v>
      </c>
      <c r="L8" s="113">
        <v>1</v>
      </c>
      <c r="M8" s="122">
        <f>'Données VH'!BO227</f>
        <v>41.55</v>
      </c>
      <c r="N8" s="122">
        <f>'Données VH'!BP227</f>
        <v>32.11</v>
      </c>
      <c r="O8" s="122">
        <f>'Données VH'!BQ227</f>
        <v>0</v>
      </c>
      <c r="P8" s="122">
        <f>'Données VH'!BR227</f>
        <v>22.65</v>
      </c>
      <c r="Q8" s="129">
        <f>'Données VH'!BS227</f>
        <v>13.73</v>
      </c>
      <c r="R8" s="99">
        <f t="shared" ref="R8:R38" si="1">SUM(M8:Q8)</f>
        <v>110.04</v>
      </c>
      <c r="T8" s="233" t="s">
        <v>33</v>
      </c>
    </row>
    <row r="9" spans="1:23" ht="15">
      <c r="A9" s="111" t="str">
        <f>'150hres'!A9</f>
        <v>Mercredi</v>
      </c>
      <c r="B9" s="111">
        <v>2</v>
      </c>
      <c r="C9" s="122">
        <f>'Données VH'!K228</f>
        <v>0</v>
      </c>
      <c r="D9" s="122">
        <f>'Données VH'!L228</f>
        <v>2.27</v>
      </c>
      <c r="E9" s="122">
        <f>'Données VH'!M228</f>
        <v>0.91</v>
      </c>
      <c r="F9" s="122">
        <f>'Données VH'!N228</f>
        <v>10.210000000000001</v>
      </c>
      <c r="G9" s="122">
        <f>'Données VH'!O228</f>
        <v>13.64</v>
      </c>
      <c r="H9" s="122">
        <f>'Données VH'!P228</f>
        <v>8.4700000000000006</v>
      </c>
      <c r="I9" s="100">
        <f t="shared" ref="I9:I38" si="2">SUM(C9:H9)</f>
        <v>35.5</v>
      </c>
      <c r="K9" s="111" t="str">
        <f>A9</f>
        <v>Mercredi</v>
      </c>
      <c r="L9" s="111">
        <v>2</v>
      </c>
      <c r="M9" s="122">
        <f>'Données VH'!BO228</f>
        <v>0</v>
      </c>
      <c r="N9" s="122">
        <f>'Données VH'!BP228</f>
        <v>21.43</v>
      </c>
      <c r="O9" s="122">
        <f>'Données VH'!BQ228</f>
        <v>41.81</v>
      </c>
      <c r="P9" s="122">
        <f>'Données VH'!BR228</f>
        <v>2.36</v>
      </c>
      <c r="Q9" s="129">
        <f>'Données VH'!BS228</f>
        <v>0</v>
      </c>
      <c r="R9" s="100">
        <f t="shared" si="1"/>
        <v>65.600000000000009</v>
      </c>
      <c r="T9" s="234"/>
    </row>
    <row r="10" spans="1:23" ht="15">
      <c r="A10" s="111" t="str">
        <f>'150hres'!A10</f>
        <v>Jeudi</v>
      </c>
      <c r="B10" s="111">
        <v>3</v>
      </c>
      <c r="C10" s="122">
        <f>'Données VH'!K229</f>
        <v>1.82</v>
      </c>
      <c r="D10" s="122">
        <f>'Données VH'!L229</f>
        <v>0.91</v>
      </c>
      <c r="E10" s="122">
        <f>'Données VH'!M229</f>
        <v>6.36</v>
      </c>
      <c r="F10" s="122">
        <f>'Données VH'!N229</f>
        <v>0</v>
      </c>
      <c r="G10" s="122">
        <f>'Données VH'!O229</f>
        <v>1.36</v>
      </c>
      <c r="H10" s="122">
        <f>'Données VH'!P229</f>
        <v>3.72</v>
      </c>
      <c r="I10" s="100">
        <f t="shared" si="2"/>
        <v>14.17</v>
      </c>
      <c r="K10" s="111" t="str">
        <f>A10</f>
        <v>Jeudi</v>
      </c>
      <c r="L10" s="111">
        <v>3</v>
      </c>
      <c r="M10" s="122">
        <f>'Données VH'!BO229</f>
        <v>32.36</v>
      </c>
      <c r="N10" s="122">
        <f>'Données VH'!BP229</f>
        <v>21.09</v>
      </c>
      <c r="O10" s="122">
        <f>'Données VH'!BQ229</f>
        <v>0</v>
      </c>
      <c r="P10" s="122">
        <f>'Données VH'!BR229</f>
        <v>0</v>
      </c>
      <c r="Q10" s="129">
        <f>'Données VH'!BS229</f>
        <v>0</v>
      </c>
      <c r="R10" s="100">
        <f t="shared" si="1"/>
        <v>53.45</v>
      </c>
      <c r="T10" s="234"/>
    </row>
    <row r="11" spans="1:23" ht="15">
      <c r="A11" s="111" t="str">
        <f>'150hres'!A11</f>
        <v>Vendredi</v>
      </c>
      <c r="B11" s="111">
        <v>4</v>
      </c>
      <c r="C11" s="122">
        <f>'Données VH'!K230</f>
        <v>0</v>
      </c>
      <c r="D11" s="122">
        <f>'Données VH'!L230</f>
        <v>4.6100000000000003</v>
      </c>
      <c r="E11" s="122">
        <f>'Données VH'!M230</f>
        <v>8.18</v>
      </c>
      <c r="F11" s="122">
        <f>'Données VH'!N230</f>
        <v>9.09</v>
      </c>
      <c r="G11" s="122">
        <f>'Données VH'!O230</f>
        <v>8.18</v>
      </c>
      <c r="H11" s="122">
        <f>'Données VH'!P230</f>
        <v>0</v>
      </c>
      <c r="I11" s="100">
        <f t="shared" si="2"/>
        <v>30.06</v>
      </c>
      <c r="K11" s="111" t="str">
        <f t="shared" ref="K11:K37" si="3">A11</f>
        <v>Vendredi</v>
      </c>
      <c r="L11" s="111">
        <v>4</v>
      </c>
      <c r="M11" s="122">
        <f>'Données VH'!BO230</f>
        <v>14.18</v>
      </c>
      <c r="N11" s="122">
        <f>'Données VH'!BP230</f>
        <v>37.49</v>
      </c>
      <c r="O11" s="122">
        <f>'Données VH'!BQ230</f>
        <v>10.18</v>
      </c>
      <c r="P11" s="122">
        <f>'Données VH'!BR230</f>
        <v>22.45</v>
      </c>
      <c r="Q11" s="129">
        <f>'Données VH'!BS230</f>
        <v>19.55</v>
      </c>
      <c r="R11" s="100">
        <f t="shared" si="1"/>
        <v>103.85</v>
      </c>
      <c r="T11" s="234"/>
      <c r="V11" s="115"/>
    </row>
    <row r="12" spans="1:23" ht="15">
      <c r="A12" s="111" t="str">
        <f>'150hres'!A12</f>
        <v>Samedi</v>
      </c>
      <c r="B12" s="111">
        <v>5</v>
      </c>
      <c r="C12" s="122">
        <f>'Données VH'!K231</f>
        <v>0</v>
      </c>
      <c r="D12" s="122">
        <f>'Données VH'!L231</f>
        <v>1.86</v>
      </c>
      <c r="E12" s="122">
        <f>'Données VH'!M231</f>
        <v>8.43</v>
      </c>
      <c r="F12" s="122">
        <f>'Données VH'!N231</f>
        <v>9.09</v>
      </c>
      <c r="G12" s="122">
        <f>'Données VH'!O231</f>
        <v>10.210000000000001</v>
      </c>
      <c r="H12" s="122">
        <f>'Données VH'!P231</f>
        <v>12.66</v>
      </c>
      <c r="I12" s="100">
        <f t="shared" si="2"/>
        <v>42.25</v>
      </c>
      <c r="K12" s="111" t="str">
        <f t="shared" si="3"/>
        <v>Samedi</v>
      </c>
      <c r="L12" s="111">
        <v>5</v>
      </c>
      <c r="M12" s="122">
        <f>'Données VH'!BO231</f>
        <v>12.82</v>
      </c>
      <c r="N12" s="122">
        <f>'Données VH'!BP231</f>
        <v>35.46</v>
      </c>
      <c r="O12" s="122">
        <f>'Données VH'!BQ231</f>
        <v>29.22</v>
      </c>
      <c r="P12" s="122">
        <f>'Données VH'!BR231</f>
        <v>32.229999999999997</v>
      </c>
      <c r="Q12" s="129">
        <f>'Données VH'!BS231</f>
        <v>23.36</v>
      </c>
      <c r="R12" s="100">
        <f t="shared" si="1"/>
        <v>133.08999999999997</v>
      </c>
      <c r="T12" s="238" t="s">
        <v>247</v>
      </c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VH'!K232</f>
        <v>0</v>
      </c>
      <c r="D13" s="122">
        <f>'Données VH'!L232</f>
        <v>0</v>
      </c>
      <c r="E13" s="122">
        <f>'Données VH'!M232</f>
        <v>9.09</v>
      </c>
      <c r="F13" s="122">
        <f>'Données VH'!N232</f>
        <v>0</v>
      </c>
      <c r="G13" s="122">
        <f>'Données VH'!O232</f>
        <v>0.91</v>
      </c>
      <c r="H13" s="122">
        <f>'Données VH'!P232</f>
        <v>7.27</v>
      </c>
      <c r="I13" s="100">
        <f t="shared" si="2"/>
        <v>17.27</v>
      </c>
      <c r="K13" s="111" t="str">
        <f t="shared" si="3"/>
        <v>Dimanche</v>
      </c>
      <c r="L13" s="111">
        <v>6</v>
      </c>
      <c r="M13" s="122">
        <f>'Données VH'!BO232</f>
        <v>9</v>
      </c>
      <c r="N13" s="122">
        <f>'Données VH'!BP232</f>
        <v>7.82</v>
      </c>
      <c r="O13" s="122">
        <f>'Données VH'!BQ232</f>
        <v>25.18</v>
      </c>
      <c r="P13" s="122">
        <f>'Données VH'!BR232</f>
        <v>53.27</v>
      </c>
      <c r="Q13" s="129">
        <f>'Données VH'!BS232</f>
        <v>0</v>
      </c>
      <c r="R13" s="100">
        <f t="shared" si="1"/>
        <v>95.27000000000001</v>
      </c>
      <c r="T13" s="234"/>
      <c r="V13" s="115"/>
    </row>
    <row r="14" spans="1:23" ht="15">
      <c r="A14" s="111" t="str">
        <f>'150hres'!A14</f>
        <v>Lundi</v>
      </c>
      <c r="B14" s="111">
        <v>7</v>
      </c>
      <c r="C14" s="122">
        <f>'Données VH'!K233</f>
        <v>1.82</v>
      </c>
      <c r="D14" s="122">
        <f>'Données VH'!L233</f>
        <v>0</v>
      </c>
      <c r="E14" s="122">
        <f>'Données VH'!M233</f>
        <v>9.24</v>
      </c>
      <c r="F14" s="122">
        <f>'Données VH'!N233</f>
        <v>0</v>
      </c>
      <c r="G14" s="122">
        <f>'Données VH'!O233</f>
        <v>22.12</v>
      </c>
      <c r="H14" s="122">
        <f>'Données VH'!P233</f>
        <v>0</v>
      </c>
      <c r="I14" s="100">
        <f t="shared" si="2"/>
        <v>33.18</v>
      </c>
      <c r="K14" s="111" t="str">
        <f t="shared" si="3"/>
        <v>Lundi</v>
      </c>
      <c r="L14" s="111">
        <v>7</v>
      </c>
      <c r="M14" s="122">
        <f>'Données VH'!BO233</f>
        <v>0</v>
      </c>
      <c r="N14" s="122">
        <f>'Données VH'!BP233</f>
        <v>10.36</v>
      </c>
      <c r="O14" s="122">
        <f>'Données VH'!BQ233</f>
        <v>41.27</v>
      </c>
      <c r="P14" s="122">
        <f>'Données VH'!BR233</f>
        <v>0</v>
      </c>
      <c r="Q14" s="129">
        <f>'Données VH'!BS233</f>
        <v>0</v>
      </c>
      <c r="R14" s="100">
        <f t="shared" si="1"/>
        <v>51.63</v>
      </c>
      <c r="T14" s="238" t="s">
        <v>248</v>
      </c>
      <c r="V14" s="115"/>
    </row>
    <row r="15" spans="1:23" ht="15">
      <c r="A15" s="111" t="str">
        <f>'150hres'!A15</f>
        <v>Mardi</v>
      </c>
      <c r="B15" s="111">
        <v>8</v>
      </c>
      <c r="C15" s="122">
        <f>'Données VH'!K234</f>
        <v>10.11</v>
      </c>
      <c r="D15" s="122">
        <f>'Données VH'!L234</f>
        <v>0</v>
      </c>
      <c r="E15" s="122">
        <f>'Données VH'!M234</f>
        <v>6.85</v>
      </c>
      <c r="F15" s="122">
        <f>'Données VH'!N234</f>
        <v>0</v>
      </c>
      <c r="G15" s="122">
        <f>'Données VH'!O234</f>
        <v>17.5</v>
      </c>
      <c r="H15" s="122">
        <f>'Données VH'!P234</f>
        <v>8.18</v>
      </c>
      <c r="I15" s="100">
        <f t="shared" si="2"/>
        <v>42.64</v>
      </c>
      <c r="K15" s="111" t="str">
        <f t="shared" si="3"/>
        <v>Mardi</v>
      </c>
      <c r="L15" s="111">
        <v>8</v>
      </c>
      <c r="M15" s="122">
        <f>'Données VH'!BO234</f>
        <v>5.82</v>
      </c>
      <c r="N15" s="122">
        <f>'Données VH'!BP234</f>
        <v>2.91</v>
      </c>
      <c r="O15" s="122">
        <f>'Données VH'!BQ234</f>
        <v>1.82</v>
      </c>
      <c r="P15" s="122">
        <f>'Données VH'!BR234</f>
        <v>6.91</v>
      </c>
      <c r="Q15" s="129">
        <f>'Données VH'!BS234</f>
        <v>0</v>
      </c>
      <c r="R15" s="100">
        <f t="shared" si="1"/>
        <v>17.46</v>
      </c>
      <c r="T15" s="234"/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VH'!K235</f>
        <v>0</v>
      </c>
      <c r="D16" s="122">
        <f>'Données VH'!L235</f>
        <v>15.8</v>
      </c>
      <c r="E16" s="122">
        <f>'Données VH'!M235</f>
        <v>8.83</v>
      </c>
      <c r="F16" s="122">
        <f>'Données VH'!N235</f>
        <v>1.77</v>
      </c>
      <c r="G16" s="122">
        <f>'Données VH'!O235</f>
        <v>7.18</v>
      </c>
      <c r="H16" s="122">
        <f>'Données VH'!P235</f>
        <v>11.75</v>
      </c>
      <c r="I16" s="100">
        <f t="shared" si="2"/>
        <v>45.33</v>
      </c>
      <c r="K16" s="111" t="str">
        <f t="shared" si="3"/>
        <v>Mercredi</v>
      </c>
      <c r="L16" s="111">
        <v>9</v>
      </c>
      <c r="M16" s="122">
        <f>'Données VH'!BO235</f>
        <v>0</v>
      </c>
      <c r="N16" s="122">
        <f>'Données VH'!BP235</f>
        <v>6.54</v>
      </c>
      <c r="O16" s="122">
        <f>'Données VH'!BQ235</f>
        <v>0</v>
      </c>
      <c r="P16" s="122">
        <f>'Données VH'!BR235</f>
        <v>0</v>
      </c>
      <c r="Q16" s="129">
        <f>'Données VH'!BS235</f>
        <v>0</v>
      </c>
      <c r="R16" s="100">
        <f t="shared" si="1"/>
        <v>6.54</v>
      </c>
      <c r="T16" s="238" t="s">
        <v>249</v>
      </c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VH'!K236</f>
        <v>5.95</v>
      </c>
      <c r="D17" s="122">
        <f>'Données VH'!L236</f>
        <v>12.73</v>
      </c>
      <c r="E17" s="122">
        <f>'Données VH'!M236</f>
        <v>0</v>
      </c>
      <c r="F17" s="122">
        <f>'Données VH'!N236</f>
        <v>0</v>
      </c>
      <c r="G17" s="122">
        <f>'Données VH'!O236</f>
        <v>9.3000000000000007</v>
      </c>
      <c r="H17" s="122">
        <f>'Données VH'!P236</f>
        <v>2.3199999999999998</v>
      </c>
      <c r="I17" s="100">
        <f t="shared" si="2"/>
        <v>30.3</v>
      </c>
      <c r="K17" s="111" t="str">
        <f t="shared" si="3"/>
        <v>Jeudi</v>
      </c>
      <c r="L17" s="111">
        <v>10</v>
      </c>
      <c r="M17" s="122">
        <f>'Données VH'!BO236</f>
        <v>2.1800000000000002</v>
      </c>
      <c r="N17" s="122">
        <f>'Données VH'!BP236</f>
        <v>0</v>
      </c>
      <c r="O17" s="122">
        <f>'Données VH'!BQ236</f>
        <v>0</v>
      </c>
      <c r="P17" s="122">
        <f>'Données VH'!BR236</f>
        <v>6.27</v>
      </c>
      <c r="Q17" s="129">
        <f>'Données VH'!BS236</f>
        <v>0</v>
      </c>
      <c r="R17" s="100">
        <f t="shared" si="1"/>
        <v>8.4499999999999993</v>
      </c>
      <c r="T17" s="234"/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VH'!K237</f>
        <v>0</v>
      </c>
      <c r="D18" s="122">
        <f>'Données VH'!L237</f>
        <v>7.27</v>
      </c>
      <c r="E18" s="122">
        <f>'Données VH'!M237</f>
        <v>1.86</v>
      </c>
      <c r="F18" s="122">
        <f>'Données VH'!N237</f>
        <v>0</v>
      </c>
      <c r="G18" s="122">
        <f>'Données VH'!O237</f>
        <v>4.6500000000000004</v>
      </c>
      <c r="H18" s="122">
        <f>'Données VH'!P237</f>
        <v>0</v>
      </c>
      <c r="I18" s="100">
        <f t="shared" si="2"/>
        <v>13.78</v>
      </c>
      <c r="K18" s="111" t="str">
        <f t="shared" si="3"/>
        <v>Vendredi</v>
      </c>
      <c r="L18" s="111">
        <v>11</v>
      </c>
      <c r="M18" s="122">
        <f>'Données VH'!BO237</f>
        <v>16.36</v>
      </c>
      <c r="N18" s="122">
        <f>'Données VH'!BP237</f>
        <v>27.82</v>
      </c>
      <c r="O18" s="122">
        <f>'Données VH'!BQ237</f>
        <v>25.27</v>
      </c>
      <c r="P18" s="122">
        <f>'Données VH'!BR237</f>
        <v>61.73</v>
      </c>
      <c r="Q18" s="129">
        <f>'Données VH'!BS237</f>
        <v>4.3600000000000003</v>
      </c>
      <c r="R18" s="100">
        <f t="shared" si="1"/>
        <v>135.54000000000002</v>
      </c>
      <c r="T18" s="238" t="s">
        <v>250</v>
      </c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VH'!K238</f>
        <v>10</v>
      </c>
      <c r="D19" s="122">
        <f>'Données VH'!L238</f>
        <v>11.82</v>
      </c>
      <c r="E19" s="122">
        <f>'Données VH'!M238</f>
        <v>0</v>
      </c>
      <c r="F19" s="122">
        <f>'Données VH'!N238</f>
        <v>7.27</v>
      </c>
      <c r="G19" s="122">
        <f>'Données VH'!O238</f>
        <v>27.82</v>
      </c>
      <c r="H19" s="122">
        <f>'Données VH'!P238</f>
        <v>24.27</v>
      </c>
      <c r="I19" s="100">
        <f t="shared" si="2"/>
        <v>81.179999999999993</v>
      </c>
      <c r="K19" s="111" t="str">
        <f t="shared" si="3"/>
        <v>Samedi</v>
      </c>
      <c r="L19" s="111">
        <v>12</v>
      </c>
      <c r="M19" s="122">
        <f>'Données VH'!BO238</f>
        <v>27.96</v>
      </c>
      <c r="N19" s="122">
        <f>'Données VH'!BP238</f>
        <v>38.18</v>
      </c>
      <c r="O19" s="122">
        <f>'Données VH'!BQ238</f>
        <v>24.36</v>
      </c>
      <c r="P19" s="122">
        <f>'Données VH'!BR238</f>
        <v>32.68</v>
      </c>
      <c r="Q19" s="129">
        <f>'Données VH'!BS238</f>
        <v>30.18</v>
      </c>
      <c r="R19" s="100">
        <f t="shared" si="1"/>
        <v>153.36000000000001</v>
      </c>
      <c r="T19" s="234"/>
      <c r="V19" s="115"/>
    </row>
    <row r="20" spans="1:22" ht="15">
      <c r="A20" s="111" t="str">
        <f>'150hres'!A20</f>
        <v>Dimanche</v>
      </c>
      <c r="B20" s="111">
        <v>13</v>
      </c>
      <c r="C20" s="122">
        <f>'Données VH'!K239</f>
        <v>0</v>
      </c>
      <c r="D20" s="122">
        <f>'Données VH'!L239</f>
        <v>0</v>
      </c>
      <c r="E20" s="122">
        <f>'Données VH'!M239</f>
        <v>4.6500000000000004</v>
      </c>
      <c r="F20" s="122">
        <f>'Données VH'!N239</f>
        <v>22.99</v>
      </c>
      <c r="G20" s="122">
        <f>'Données VH'!O239</f>
        <v>0</v>
      </c>
      <c r="H20" s="122">
        <f>'Données VH'!P239</f>
        <v>0</v>
      </c>
      <c r="I20" s="100">
        <f t="shared" si="2"/>
        <v>27.64</v>
      </c>
      <c r="K20" s="111" t="str">
        <f t="shared" si="3"/>
        <v>Dimanche</v>
      </c>
      <c r="L20" s="111">
        <v>13</v>
      </c>
      <c r="M20" s="122">
        <f>'Données VH'!BO239</f>
        <v>48.81</v>
      </c>
      <c r="N20" s="122">
        <f>'Données VH'!BP239</f>
        <v>16.91</v>
      </c>
      <c r="O20" s="122">
        <f>'Données VH'!BQ239</f>
        <v>9.09</v>
      </c>
      <c r="P20" s="122">
        <f>'Données VH'!BR239</f>
        <v>5.73</v>
      </c>
      <c r="Q20" s="129">
        <f>'Données VH'!BS239</f>
        <v>0</v>
      </c>
      <c r="R20" s="100">
        <f t="shared" si="1"/>
        <v>80.540000000000006</v>
      </c>
      <c r="T20" s="238" t="s">
        <v>251</v>
      </c>
    </row>
    <row r="21" spans="1:22" ht="15">
      <c r="A21" s="111" t="str">
        <f>'150hres'!A21</f>
        <v>Lundi</v>
      </c>
      <c r="B21" s="111">
        <v>14</v>
      </c>
      <c r="C21" s="122">
        <f>'Données VH'!K240</f>
        <v>4.6500000000000004</v>
      </c>
      <c r="D21" s="122">
        <f>'Données VH'!L240</f>
        <v>0</v>
      </c>
      <c r="E21" s="122">
        <f>'Données VH'!M240</f>
        <v>1.82</v>
      </c>
      <c r="F21" s="122">
        <f>'Données VH'!N240</f>
        <v>11.01</v>
      </c>
      <c r="G21" s="122">
        <f>'Données VH'!O240</f>
        <v>4.54</v>
      </c>
      <c r="H21" s="122">
        <f>'Données VH'!P240</f>
        <v>7.27</v>
      </c>
      <c r="I21" s="100">
        <f t="shared" si="2"/>
        <v>29.29</v>
      </c>
      <c r="K21" s="111" t="str">
        <f t="shared" si="3"/>
        <v>Lundi</v>
      </c>
      <c r="L21" s="111">
        <v>14</v>
      </c>
      <c r="M21" s="122">
        <f>'Données VH'!BO240</f>
        <v>0</v>
      </c>
      <c r="N21" s="122">
        <f>'Données VH'!BP240</f>
        <v>23.54</v>
      </c>
      <c r="O21" s="122">
        <f>'Données VH'!BQ240</f>
        <v>3.82</v>
      </c>
      <c r="P21" s="122">
        <f>'Données VH'!BR240</f>
        <v>1.82</v>
      </c>
      <c r="Q21" s="129">
        <f>'Données VH'!BS240</f>
        <v>0</v>
      </c>
      <c r="R21" s="100">
        <f t="shared" si="1"/>
        <v>29.18</v>
      </c>
      <c r="T21" s="234"/>
    </row>
    <row r="22" spans="1:22">
      <c r="A22" s="111" t="str">
        <f>'150hres'!A22</f>
        <v>Mardi</v>
      </c>
      <c r="B22" s="111">
        <v>15</v>
      </c>
      <c r="C22" s="122">
        <f>'Données VH'!K241</f>
        <v>16.36</v>
      </c>
      <c r="D22" s="122">
        <f>'Données VH'!L241</f>
        <v>0</v>
      </c>
      <c r="E22" s="122">
        <f>'Données VH'!M241</f>
        <v>0</v>
      </c>
      <c r="F22" s="122">
        <f>'Données VH'!N241</f>
        <v>2.27</v>
      </c>
      <c r="G22" s="122">
        <f>'Données VH'!O241</f>
        <v>2.27</v>
      </c>
      <c r="H22" s="122">
        <f>'Données VH'!P241</f>
        <v>10.11</v>
      </c>
      <c r="I22" s="100">
        <f t="shared" si="2"/>
        <v>31.009999999999998</v>
      </c>
      <c r="K22" s="111" t="str">
        <f t="shared" si="3"/>
        <v>Mardi</v>
      </c>
      <c r="L22" s="111">
        <v>15</v>
      </c>
      <c r="M22" s="122">
        <f>'Données VH'!BO241</f>
        <v>4.5</v>
      </c>
      <c r="N22" s="122">
        <f>'Données VH'!BP241</f>
        <v>13.82</v>
      </c>
      <c r="O22" s="122">
        <f>'Données VH'!BQ241</f>
        <v>7.64</v>
      </c>
      <c r="P22" s="122">
        <f>'Données VH'!BR241</f>
        <v>6.27</v>
      </c>
      <c r="Q22" s="129">
        <f>'Données VH'!BS241</f>
        <v>0</v>
      </c>
      <c r="R22" s="100">
        <f t="shared" si="1"/>
        <v>32.230000000000004</v>
      </c>
      <c r="T22" s="240" t="s">
        <v>255</v>
      </c>
    </row>
    <row r="23" spans="1:22" ht="15">
      <c r="A23" s="111" t="str">
        <f>'150hres'!A23</f>
        <v>Mercredi</v>
      </c>
      <c r="B23" s="111">
        <v>16</v>
      </c>
      <c r="C23" s="122">
        <f>'Données VH'!K242</f>
        <v>16.09</v>
      </c>
      <c r="D23" s="122">
        <f>'Données VH'!L242</f>
        <v>0</v>
      </c>
      <c r="E23" s="122">
        <f>'Données VH'!M242</f>
        <v>0</v>
      </c>
      <c r="F23" s="122">
        <f>'Données VH'!N242</f>
        <v>0</v>
      </c>
      <c r="G23" s="122">
        <f>'Données VH'!O242</f>
        <v>0</v>
      </c>
      <c r="H23" s="122">
        <f>'Données VH'!P242</f>
        <v>5.45</v>
      </c>
      <c r="I23" s="100">
        <f t="shared" si="2"/>
        <v>21.54</v>
      </c>
      <c r="K23" s="111" t="str">
        <f t="shared" si="3"/>
        <v>Mercredi</v>
      </c>
      <c r="L23" s="111">
        <v>16</v>
      </c>
      <c r="M23" s="122">
        <f>'Données VH'!BO242</f>
        <v>1.82</v>
      </c>
      <c r="N23" s="122">
        <f>'Données VH'!BP242</f>
        <v>29.36</v>
      </c>
      <c r="O23" s="122">
        <f>'Données VH'!BQ242</f>
        <v>37.630000000000003</v>
      </c>
      <c r="P23" s="122">
        <f>'Données VH'!BR242</f>
        <v>0</v>
      </c>
      <c r="Q23" s="129">
        <f>'Données VH'!BS242</f>
        <v>0</v>
      </c>
      <c r="R23" s="100">
        <f t="shared" si="1"/>
        <v>68.81</v>
      </c>
      <c r="T23" s="234"/>
    </row>
    <row r="24" spans="1:22" ht="15">
      <c r="A24" s="111" t="str">
        <f>'150hres'!A24</f>
        <v>Jeudi</v>
      </c>
      <c r="B24" s="111">
        <v>17</v>
      </c>
      <c r="C24" s="122">
        <f>'Données VH'!K243</f>
        <v>0</v>
      </c>
      <c r="D24" s="122">
        <f>'Données VH'!L243</f>
        <v>0</v>
      </c>
      <c r="E24" s="122">
        <f>'Données VH'!M243</f>
        <v>4.09</v>
      </c>
      <c r="F24" s="122">
        <f>'Données VH'!N243</f>
        <v>2.73</v>
      </c>
      <c r="G24" s="122">
        <f>'Données VH'!O243</f>
        <v>9.82</v>
      </c>
      <c r="H24" s="122">
        <f>'Données VH'!P243</f>
        <v>0</v>
      </c>
      <c r="I24" s="100">
        <f t="shared" si="2"/>
        <v>16.64</v>
      </c>
      <c r="K24" s="111" t="str">
        <f t="shared" si="3"/>
        <v>Jeudi</v>
      </c>
      <c r="L24" s="111">
        <v>17</v>
      </c>
      <c r="M24" s="122">
        <f>'Données VH'!BO243</f>
        <v>6.91</v>
      </c>
      <c r="N24" s="122">
        <f>'Données VH'!BP243</f>
        <v>42.03</v>
      </c>
      <c r="O24" s="122">
        <f>'Données VH'!BQ243</f>
        <v>6.91</v>
      </c>
      <c r="P24" s="122">
        <f>'Données VH'!BR243</f>
        <v>22.64</v>
      </c>
      <c r="Q24" s="129">
        <f>'Données VH'!BS243</f>
        <v>0</v>
      </c>
      <c r="R24" s="100">
        <f t="shared" si="1"/>
        <v>78.489999999999995</v>
      </c>
      <c r="T24" s="238" t="s">
        <v>253</v>
      </c>
    </row>
    <row r="25" spans="1:22" ht="15">
      <c r="A25" s="111" t="str">
        <f>'150hres'!A25</f>
        <v>Vendredi</v>
      </c>
      <c r="B25" s="111">
        <v>18</v>
      </c>
      <c r="C25" s="122">
        <f>'Données VH'!K244</f>
        <v>3.72</v>
      </c>
      <c r="D25" s="122">
        <f>'Données VH'!L244</f>
        <v>6.36</v>
      </c>
      <c r="E25" s="122">
        <f>'Données VH'!M244</f>
        <v>0</v>
      </c>
      <c r="F25" s="122">
        <f>'Données VH'!N244</f>
        <v>0</v>
      </c>
      <c r="G25" s="122">
        <f>'Données VH'!O244</f>
        <v>3.71</v>
      </c>
      <c r="H25" s="122">
        <f>'Données VH'!P244</f>
        <v>0</v>
      </c>
      <c r="I25" s="100">
        <f t="shared" si="2"/>
        <v>13.79</v>
      </c>
      <c r="K25" s="111" t="str">
        <f t="shared" si="3"/>
        <v>Vendredi</v>
      </c>
      <c r="L25" s="111">
        <v>18</v>
      </c>
      <c r="M25" s="122">
        <f>'Données VH'!BO244</f>
        <v>37.04</v>
      </c>
      <c r="N25" s="122">
        <f>'Données VH'!BP244</f>
        <v>29.09</v>
      </c>
      <c r="O25" s="122">
        <f>'Données VH'!BQ244</f>
        <v>48.37</v>
      </c>
      <c r="P25" s="122">
        <f>'Données VH'!BR244</f>
        <v>17.36</v>
      </c>
      <c r="Q25" s="129">
        <f>'Données VH'!BS244</f>
        <v>18.64</v>
      </c>
      <c r="R25" s="100">
        <f t="shared" si="1"/>
        <v>150.5</v>
      </c>
      <c r="T25" s="234"/>
    </row>
    <row r="26" spans="1:22" ht="15">
      <c r="A26" s="111" t="str">
        <f>'150hres'!A26</f>
        <v>Samedi</v>
      </c>
      <c r="B26" s="111">
        <v>19</v>
      </c>
      <c r="C26" s="122">
        <f>'Données VH'!K245</f>
        <v>0</v>
      </c>
      <c r="D26" s="122">
        <f>'Données VH'!L245</f>
        <v>10.91</v>
      </c>
      <c r="E26" s="122">
        <f>'Données VH'!M245</f>
        <v>1.82</v>
      </c>
      <c r="F26" s="122">
        <f>'Données VH'!N245</f>
        <v>0.91</v>
      </c>
      <c r="G26" s="122">
        <f>'Données VH'!O245</f>
        <v>0</v>
      </c>
      <c r="H26" s="122">
        <f>'Données VH'!P245</f>
        <v>8.18</v>
      </c>
      <c r="I26" s="100">
        <f t="shared" si="2"/>
        <v>21.82</v>
      </c>
      <c r="K26" s="111" t="str">
        <f t="shared" si="3"/>
        <v>Samedi</v>
      </c>
      <c r="L26" s="111">
        <v>19</v>
      </c>
      <c r="M26" s="122">
        <f>'Données VH'!BO245</f>
        <v>0</v>
      </c>
      <c r="N26" s="122">
        <f>'Données VH'!BP245</f>
        <v>37.1</v>
      </c>
      <c r="O26" s="122">
        <f>'Données VH'!BQ245</f>
        <v>0</v>
      </c>
      <c r="P26" s="122">
        <f>'Données VH'!BR245</f>
        <v>29.45</v>
      </c>
      <c r="Q26" s="129">
        <f>'Données VH'!BS245</f>
        <v>0</v>
      </c>
      <c r="R26" s="100">
        <f t="shared" si="1"/>
        <v>66.55</v>
      </c>
      <c r="T26" s="238" t="s">
        <v>254</v>
      </c>
    </row>
    <row r="27" spans="1:22">
      <c r="A27" s="111" t="str">
        <f>'150hres'!A27</f>
        <v>Dimanche</v>
      </c>
      <c r="B27" s="111">
        <v>20</v>
      </c>
      <c r="C27" s="122">
        <f>'Données VH'!K246</f>
        <v>0</v>
      </c>
      <c r="D27" s="122">
        <f>'Données VH'!L246</f>
        <v>0</v>
      </c>
      <c r="E27" s="122">
        <f>'Données VH'!M246</f>
        <v>6.94</v>
      </c>
      <c r="F27" s="122">
        <f>'Données VH'!N246</f>
        <v>0</v>
      </c>
      <c r="G27" s="122">
        <f>'Données VH'!O246</f>
        <v>0</v>
      </c>
      <c r="H27" s="122">
        <f>'Données VH'!P246</f>
        <v>0</v>
      </c>
      <c r="I27" s="100">
        <f t="shared" si="2"/>
        <v>6.94</v>
      </c>
      <c r="K27" s="111" t="str">
        <f t="shared" si="3"/>
        <v>Dimanche</v>
      </c>
      <c r="L27" s="111">
        <v>20</v>
      </c>
      <c r="M27" s="122">
        <f>'Données VH'!BO246</f>
        <v>7.82</v>
      </c>
      <c r="N27" s="122">
        <f>'Données VH'!BP246</f>
        <v>0</v>
      </c>
      <c r="O27" s="122">
        <f>'Données VH'!BQ246</f>
        <v>14.18</v>
      </c>
      <c r="P27" s="122">
        <f>'Données VH'!BR246</f>
        <v>17.09</v>
      </c>
      <c r="Q27" s="129">
        <f>'Données VH'!BS246</f>
        <v>21.54</v>
      </c>
      <c r="R27" s="100">
        <f t="shared" si="1"/>
        <v>60.63</v>
      </c>
    </row>
    <row r="28" spans="1:22">
      <c r="A28" s="111" t="str">
        <f>'150hres'!A28</f>
        <v>Lundi</v>
      </c>
      <c r="B28" s="111">
        <v>21</v>
      </c>
      <c r="C28" s="122">
        <f>'Données VH'!K247</f>
        <v>24.03</v>
      </c>
      <c r="D28" s="122">
        <f>'Données VH'!L247</f>
        <v>0</v>
      </c>
      <c r="E28" s="122">
        <f>'Données VH'!M247</f>
        <v>0</v>
      </c>
      <c r="F28" s="122">
        <f>'Données VH'!N247</f>
        <v>0</v>
      </c>
      <c r="G28" s="122">
        <f>'Données VH'!O247</f>
        <v>0</v>
      </c>
      <c r="H28" s="122">
        <f>'Données VH'!P247</f>
        <v>0</v>
      </c>
      <c r="I28" s="100">
        <f t="shared" si="2"/>
        <v>24.03</v>
      </c>
      <c r="K28" s="111" t="str">
        <f t="shared" si="3"/>
        <v>Lundi</v>
      </c>
      <c r="L28" s="111">
        <v>21</v>
      </c>
      <c r="M28" s="122">
        <f>'Données VH'!BO247</f>
        <v>7.36</v>
      </c>
      <c r="N28" s="122">
        <f>'Données VH'!BP247</f>
        <v>0</v>
      </c>
      <c r="O28" s="122">
        <f>'Données VH'!BQ247</f>
        <v>0</v>
      </c>
      <c r="P28" s="122">
        <f>'Données VH'!BR247</f>
        <v>18.72</v>
      </c>
      <c r="Q28" s="129">
        <f>'Données VH'!BS247</f>
        <v>0</v>
      </c>
      <c r="R28" s="100">
        <f t="shared" si="1"/>
        <v>26.08</v>
      </c>
    </row>
    <row r="29" spans="1:22">
      <c r="A29" s="111" t="str">
        <f>'150hres'!A29</f>
        <v>Mardi</v>
      </c>
      <c r="B29" s="111">
        <v>22</v>
      </c>
      <c r="C29" s="122">
        <f>'Données VH'!K248</f>
        <v>1.36</v>
      </c>
      <c r="D29" s="122">
        <f>'Données VH'!L248</f>
        <v>0</v>
      </c>
      <c r="E29" s="122">
        <f>'Données VH'!M248</f>
        <v>0</v>
      </c>
      <c r="F29" s="122">
        <f>'Données VH'!N248</f>
        <v>0.91</v>
      </c>
      <c r="G29" s="122">
        <f>'Données VH'!O248</f>
        <v>0.91</v>
      </c>
      <c r="H29" s="122">
        <f>'Données VH'!P248</f>
        <v>5.91</v>
      </c>
      <c r="I29" s="100">
        <f t="shared" si="2"/>
        <v>9.09</v>
      </c>
      <c r="K29" s="111" t="str">
        <f t="shared" si="3"/>
        <v>Mardi</v>
      </c>
      <c r="L29" s="111">
        <v>22</v>
      </c>
      <c r="M29" s="122">
        <f>'Données VH'!BO248</f>
        <v>4.7300000000000004</v>
      </c>
      <c r="N29" s="122">
        <f>'Données VH'!BP248</f>
        <v>9.4499999999999993</v>
      </c>
      <c r="O29" s="122">
        <f>'Données VH'!BQ248</f>
        <v>32.18</v>
      </c>
      <c r="P29" s="122">
        <f>'Données VH'!BR248</f>
        <v>0</v>
      </c>
      <c r="Q29" s="129">
        <f>'Données VH'!BS248</f>
        <v>0</v>
      </c>
      <c r="R29" s="100">
        <f t="shared" si="1"/>
        <v>46.36</v>
      </c>
    </row>
    <row r="30" spans="1:22">
      <c r="A30" s="111" t="str">
        <f>'150hres'!A30</f>
        <v>Mercredi</v>
      </c>
      <c r="B30" s="111">
        <v>23</v>
      </c>
      <c r="C30" s="122">
        <f>'Données VH'!K249</f>
        <v>1.82</v>
      </c>
      <c r="D30" s="122">
        <f>'Données VH'!L249</f>
        <v>0</v>
      </c>
      <c r="E30" s="122">
        <f>'Données VH'!M249</f>
        <v>9.09</v>
      </c>
      <c r="F30" s="122">
        <f>'Données VH'!N249</f>
        <v>0</v>
      </c>
      <c r="G30" s="122">
        <f>'Données VH'!O249</f>
        <v>4.74</v>
      </c>
      <c r="H30" s="122">
        <f>'Données VH'!P249</f>
        <v>7.42</v>
      </c>
      <c r="I30" s="100">
        <f t="shared" si="2"/>
        <v>23.07</v>
      </c>
      <c r="K30" s="111" t="str">
        <f t="shared" si="3"/>
        <v>Mercredi</v>
      </c>
      <c r="L30" s="111">
        <v>23</v>
      </c>
      <c r="M30" s="122">
        <f>'Données VH'!BO249</f>
        <v>36.18</v>
      </c>
      <c r="N30" s="122">
        <f>'Données VH'!BP249</f>
        <v>43.2</v>
      </c>
      <c r="O30" s="122">
        <f>'Données VH'!BQ249</f>
        <v>33.18</v>
      </c>
      <c r="P30" s="122">
        <f>'Données VH'!BR249</f>
        <v>15.39</v>
      </c>
      <c r="Q30" s="129">
        <f>'Données VH'!BS249</f>
        <v>0</v>
      </c>
      <c r="R30" s="100">
        <f t="shared" si="1"/>
        <v>127.95</v>
      </c>
    </row>
    <row r="31" spans="1:22">
      <c r="A31" s="111" t="str">
        <f>'150hres'!A31</f>
        <v>Jeudi</v>
      </c>
      <c r="B31" s="111">
        <v>24</v>
      </c>
      <c r="C31" s="122">
        <f>'Données VH'!K250</f>
        <v>0</v>
      </c>
      <c r="D31" s="122">
        <f>'Données VH'!L250</f>
        <v>0</v>
      </c>
      <c r="E31" s="122">
        <f>'Données VH'!M250</f>
        <v>0.91</v>
      </c>
      <c r="F31" s="122">
        <f>'Données VH'!N250</f>
        <v>7.47</v>
      </c>
      <c r="G31" s="122">
        <f>'Données VH'!O250</f>
        <v>4.54</v>
      </c>
      <c r="H31" s="122">
        <f>'Données VH'!P250</f>
        <v>0</v>
      </c>
      <c r="I31" s="100">
        <f t="shared" si="2"/>
        <v>12.919999999999998</v>
      </c>
      <c r="K31" s="111" t="str">
        <f t="shared" si="3"/>
        <v>Jeudi</v>
      </c>
      <c r="L31" s="111">
        <v>24</v>
      </c>
      <c r="M31" s="122">
        <f>'Données VH'!BO250</f>
        <v>0</v>
      </c>
      <c r="N31" s="122">
        <f>'Données VH'!BP250</f>
        <v>0</v>
      </c>
      <c r="O31" s="122">
        <f>'Données VH'!BQ250</f>
        <v>0</v>
      </c>
      <c r="P31" s="122">
        <f>'Données VH'!BR250</f>
        <v>0</v>
      </c>
      <c r="Q31" s="129">
        <f>'Données VH'!BS250</f>
        <v>0</v>
      </c>
      <c r="R31" s="100">
        <f t="shared" si="1"/>
        <v>0</v>
      </c>
    </row>
    <row r="32" spans="1:22">
      <c r="A32" s="111" t="str">
        <f>'150hres'!A32</f>
        <v>Vendredi</v>
      </c>
      <c r="B32" s="111">
        <v>25</v>
      </c>
      <c r="C32" s="122">
        <f>'Données VH'!K251</f>
        <v>0</v>
      </c>
      <c r="D32" s="122">
        <f>'Données VH'!L251</f>
        <v>0</v>
      </c>
      <c r="E32" s="122">
        <f>'Données VH'!M251</f>
        <v>0</v>
      </c>
      <c r="F32" s="122">
        <f>'Données VH'!N251</f>
        <v>0</v>
      </c>
      <c r="G32" s="122">
        <f>'Données VH'!O251</f>
        <v>0</v>
      </c>
      <c r="H32" s="122">
        <f>'Données VH'!P251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VH'!BO251</f>
        <v>8.18</v>
      </c>
      <c r="N32" s="122">
        <f>'Données VH'!BP251</f>
        <v>17.54</v>
      </c>
      <c r="O32" s="122">
        <f>'Données VH'!BQ251</f>
        <v>12.18</v>
      </c>
      <c r="P32" s="122">
        <f>'Données VH'!BR251</f>
        <v>2.1800000000000002</v>
      </c>
      <c r="Q32" s="129">
        <f>'Données VH'!BS251</f>
        <v>0</v>
      </c>
      <c r="R32" s="100">
        <f t="shared" si="1"/>
        <v>40.08</v>
      </c>
    </row>
    <row r="33" spans="1:18">
      <c r="A33" s="111" t="str">
        <f>'150hres'!A33</f>
        <v>Samedi</v>
      </c>
      <c r="B33" s="111">
        <v>26</v>
      </c>
      <c r="C33" s="122">
        <f>'Données VH'!K252</f>
        <v>0</v>
      </c>
      <c r="D33" s="122">
        <f>'Données VH'!L252</f>
        <v>0</v>
      </c>
      <c r="E33" s="122">
        <f>'Données VH'!M252</f>
        <v>5.45</v>
      </c>
      <c r="F33" s="122">
        <f>'Données VH'!N252</f>
        <v>0</v>
      </c>
      <c r="G33" s="122">
        <f>'Données VH'!O252</f>
        <v>10</v>
      </c>
      <c r="H33" s="122">
        <f>'Données VH'!P252</f>
        <v>5.82</v>
      </c>
      <c r="I33" s="100">
        <f t="shared" si="2"/>
        <v>21.27</v>
      </c>
      <c r="K33" s="111" t="str">
        <f t="shared" si="3"/>
        <v>Samedi</v>
      </c>
      <c r="L33" s="111">
        <v>26</v>
      </c>
      <c r="M33" s="122">
        <f>'Données VH'!BO252</f>
        <v>43.27</v>
      </c>
      <c r="N33" s="122">
        <f>'Données VH'!BP252</f>
        <v>45.95</v>
      </c>
      <c r="O33" s="122">
        <f>'Données VH'!BQ252</f>
        <v>32.47</v>
      </c>
      <c r="P33" s="122">
        <f>'Données VH'!BR252</f>
        <v>4.83</v>
      </c>
      <c r="Q33" s="129">
        <f>'Données VH'!BS252</f>
        <v>32.76</v>
      </c>
      <c r="R33" s="100">
        <f t="shared" si="1"/>
        <v>159.28</v>
      </c>
    </row>
    <row r="34" spans="1:18">
      <c r="A34" s="111" t="str">
        <f>'150hres'!A34</f>
        <v>Dimanche</v>
      </c>
      <c r="B34" s="111">
        <v>27</v>
      </c>
      <c r="C34" s="122">
        <f>'Données VH'!K253</f>
        <v>0</v>
      </c>
      <c r="D34" s="122">
        <f>'Données VH'!L253</f>
        <v>7.27</v>
      </c>
      <c r="E34" s="122">
        <f>'Données VH'!M253</f>
        <v>0</v>
      </c>
      <c r="F34" s="122">
        <f>'Données VH'!N253</f>
        <v>0</v>
      </c>
      <c r="G34" s="122">
        <f>'Données VH'!O253</f>
        <v>4.54</v>
      </c>
      <c r="H34" s="122">
        <f>'Données VH'!P253</f>
        <v>9.09</v>
      </c>
      <c r="I34" s="100">
        <f t="shared" si="2"/>
        <v>20.9</v>
      </c>
      <c r="K34" s="111" t="str">
        <f t="shared" si="3"/>
        <v>Dimanche</v>
      </c>
      <c r="L34" s="111">
        <v>27</v>
      </c>
      <c r="M34" s="122">
        <f>'Données VH'!BO253</f>
        <v>0</v>
      </c>
      <c r="N34" s="122">
        <f>'Données VH'!BP253</f>
        <v>7.64</v>
      </c>
      <c r="O34" s="122">
        <f>'Données VH'!BQ253</f>
        <v>9.09</v>
      </c>
      <c r="P34" s="122">
        <f>'Données VH'!BR253</f>
        <v>23.45</v>
      </c>
      <c r="Q34" s="129">
        <f>'Données VH'!BS253</f>
        <v>2.27</v>
      </c>
      <c r="R34" s="100">
        <f t="shared" si="1"/>
        <v>42.45</v>
      </c>
    </row>
    <row r="35" spans="1:18">
      <c r="A35" s="111" t="str">
        <f>'150hres'!A35</f>
        <v>Lundi</v>
      </c>
      <c r="B35" s="111">
        <v>28</v>
      </c>
      <c r="C35" s="122">
        <f>'Données VH'!K254</f>
        <v>0</v>
      </c>
      <c r="D35" s="122">
        <f>'Données VH'!L254</f>
        <v>0</v>
      </c>
      <c r="E35" s="122">
        <f>'Données VH'!M254</f>
        <v>4.54</v>
      </c>
      <c r="F35" s="122">
        <f>'Données VH'!N254</f>
        <v>3.79</v>
      </c>
      <c r="G35" s="122">
        <f>'Données VH'!O254</f>
        <v>0</v>
      </c>
      <c r="H35" s="122">
        <f>'Données VH'!P254</f>
        <v>4.54</v>
      </c>
      <c r="I35" s="100">
        <f t="shared" si="2"/>
        <v>12.870000000000001</v>
      </c>
      <c r="K35" s="111" t="str">
        <f t="shared" si="3"/>
        <v>Lundi</v>
      </c>
      <c r="L35" s="111">
        <v>28</v>
      </c>
      <c r="M35" s="122">
        <f>'Données VH'!BO254</f>
        <v>15.28</v>
      </c>
      <c r="N35" s="122">
        <f>'Données VH'!BP254</f>
        <v>24.46</v>
      </c>
      <c r="O35" s="122">
        <f>'Données VH'!BQ254</f>
        <v>2.73</v>
      </c>
      <c r="P35" s="122">
        <f>'Données VH'!BR254</f>
        <v>0</v>
      </c>
      <c r="Q35" s="129">
        <f>'Données VH'!BS254</f>
        <v>0</v>
      </c>
      <c r="R35" s="100">
        <f t="shared" si="1"/>
        <v>42.47</v>
      </c>
    </row>
    <row r="36" spans="1:18">
      <c r="A36" s="111" t="str">
        <f>'150hres'!A36</f>
        <v>Mardi</v>
      </c>
      <c r="B36" s="111">
        <v>29</v>
      </c>
      <c r="C36" s="122">
        <f>'Données VH'!K255</f>
        <v>0</v>
      </c>
      <c r="D36" s="122">
        <f>'Données VH'!L255</f>
        <v>15.45</v>
      </c>
      <c r="E36" s="122">
        <f>'Données VH'!M255</f>
        <v>0</v>
      </c>
      <c r="F36" s="122">
        <f>'Données VH'!N255</f>
        <v>0.91</v>
      </c>
      <c r="G36" s="122">
        <f>'Données VH'!O255</f>
        <v>7.01</v>
      </c>
      <c r="H36" s="122">
        <f>'Données VH'!P255</f>
        <v>0</v>
      </c>
      <c r="I36" s="100">
        <f t="shared" si="2"/>
        <v>23.369999999999997</v>
      </c>
      <c r="K36" s="111" t="str">
        <f t="shared" si="3"/>
        <v>Mardi</v>
      </c>
      <c r="L36" s="111">
        <v>29</v>
      </c>
      <c r="M36" s="122">
        <f>'Données VH'!BO255</f>
        <v>16.82</v>
      </c>
      <c r="N36" s="122">
        <f>'Données VH'!BP255</f>
        <v>23.53</v>
      </c>
      <c r="O36" s="122">
        <f>'Données VH'!BQ255</f>
        <v>13.23</v>
      </c>
      <c r="P36" s="122">
        <f>'Données VH'!BR255</f>
        <v>23.68</v>
      </c>
      <c r="Q36" s="129">
        <f>'Données VH'!BS255</f>
        <v>0</v>
      </c>
      <c r="R36" s="100">
        <f t="shared" si="1"/>
        <v>77.259999999999991</v>
      </c>
    </row>
    <row r="37" spans="1:18">
      <c r="A37" s="111" t="str">
        <f>'150hres'!A37</f>
        <v>Mercredi</v>
      </c>
      <c r="B37" s="111">
        <v>30</v>
      </c>
      <c r="C37" s="122">
        <f>'Données VH'!K256</f>
        <v>0</v>
      </c>
      <c r="D37" s="122">
        <f>'Données VH'!L256</f>
        <v>0</v>
      </c>
      <c r="E37" s="122">
        <f>'Données VH'!M256</f>
        <v>42.27</v>
      </c>
      <c r="F37" s="122">
        <f>'Données VH'!N256</f>
        <v>0</v>
      </c>
      <c r="G37" s="122">
        <f>'Données VH'!O256</f>
        <v>4.6500000000000004</v>
      </c>
      <c r="H37" s="122">
        <f>'Données VH'!P256</f>
        <v>12</v>
      </c>
      <c r="I37" s="100">
        <f t="shared" si="2"/>
        <v>58.92</v>
      </c>
      <c r="K37" s="111" t="str">
        <f t="shared" si="3"/>
        <v>Mercredi</v>
      </c>
      <c r="L37" s="111">
        <v>30</v>
      </c>
      <c r="M37" s="122">
        <f>'Données VH'!BO256</f>
        <v>0</v>
      </c>
      <c r="N37" s="122">
        <f>'Données VH'!BP256</f>
        <v>36.86</v>
      </c>
      <c r="O37" s="122">
        <f>'Données VH'!BQ256</f>
        <v>56.66</v>
      </c>
      <c r="P37" s="122">
        <f>'Données VH'!BR256</f>
        <v>0</v>
      </c>
      <c r="Q37" s="129">
        <f>'Données VH'!BS256</f>
        <v>0</v>
      </c>
      <c r="R37" s="100">
        <f t="shared" si="1"/>
        <v>93.52</v>
      </c>
    </row>
    <row r="38" spans="1:18" ht="15" thickBot="1">
      <c r="A38" s="98" t="str">
        <f>'150hres'!A38</f>
        <v>Jeudi</v>
      </c>
      <c r="B38" s="112">
        <v>31</v>
      </c>
      <c r="C38" s="122">
        <f>'Données VH'!K257</f>
        <v>0</v>
      </c>
      <c r="D38" s="122">
        <f>'Données VH'!L257</f>
        <v>2.27</v>
      </c>
      <c r="E38" s="122">
        <f>'Données VH'!M257</f>
        <v>4.54</v>
      </c>
      <c r="F38" s="122">
        <f>'Données VH'!N257</f>
        <v>4.74</v>
      </c>
      <c r="G38" s="122">
        <f>'Données VH'!O257</f>
        <v>2.73</v>
      </c>
      <c r="H38" s="122">
        <f>'Données VH'!P257</f>
        <v>7.18</v>
      </c>
      <c r="I38" s="101">
        <f t="shared" si="2"/>
        <v>21.46</v>
      </c>
      <c r="K38" s="112" t="str">
        <f>A38</f>
        <v>Jeudi</v>
      </c>
      <c r="L38" s="112">
        <v>31</v>
      </c>
      <c r="M38" s="122">
        <f>'Données VH'!BO257</f>
        <v>0</v>
      </c>
      <c r="N38" s="122">
        <f>'Données VH'!BP257</f>
        <v>0</v>
      </c>
      <c r="O38" s="122">
        <f>'Données VH'!BQ257</f>
        <v>0</v>
      </c>
      <c r="P38" s="122">
        <f>'Données VH'!BR257</f>
        <v>0</v>
      </c>
      <c r="Q38" s="129">
        <f>'Données VH'!BS257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3.1525806451612901</v>
      </c>
      <c r="D39" s="108">
        <f t="shared" si="4"/>
        <v>3.2106451612903224</v>
      </c>
      <c r="E39" s="108">
        <f t="shared" si="4"/>
        <v>4.7641935483870963</v>
      </c>
      <c r="F39" s="108">
        <f t="shared" si="4"/>
        <v>3.2161290322580642</v>
      </c>
      <c r="G39" s="108">
        <f t="shared" si="4"/>
        <v>5.8816129032258058</v>
      </c>
      <c r="H39" s="109">
        <f t="shared" si="4"/>
        <v>5.3158064516129029</v>
      </c>
      <c r="I39" s="102">
        <f t="shared" si="4"/>
        <v>25.540967741935486</v>
      </c>
      <c r="K39" s="576" t="s">
        <v>109</v>
      </c>
      <c r="L39" s="577"/>
      <c r="M39" s="107">
        <f t="shared" ref="M39:R39" si="5">AVERAGE(M8:M38)</f>
        <v>12.933870967741935</v>
      </c>
      <c r="N39" s="108">
        <f t="shared" si="5"/>
        <v>20.699677419354842</v>
      </c>
      <c r="O39" s="108">
        <f t="shared" si="5"/>
        <v>16.724838709677424</v>
      </c>
      <c r="P39" s="108">
        <f t="shared" si="5"/>
        <v>13.843870967741934</v>
      </c>
      <c r="Q39" s="108">
        <f t="shared" si="5"/>
        <v>5.3674193548387104</v>
      </c>
      <c r="R39" s="102">
        <f t="shared" si="5"/>
        <v>69.569677419354832</v>
      </c>
    </row>
    <row r="40" spans="1:18" ht="15" thickBot="1">
      <c r="A40" s="578" t="s">
        <v>66</v>
      </c>
      <c r="B40" s="579"/>
      <c r="C40" s="103">
        <f t="shared" ref="C40:I40" si="6">SUM(C8:C38)</f>
        <v>97.72999999999999</v>
      </c>
      <c r="D40" s="104">
        <f t="shared" si="6"/>
        <v>99.53</v>
      </c>
      <c r="E40" s="104">
        <f t="shared" si="6"/>
        <v>147.69</v>
      </c>
      <c r="F40" s="104">
        <f t="shared" si="6"/>
        <v>99.699999999999989</v>
      </c>
      <c r="G40" s="104">
        <f t="shared" si="6"/>
        <v>182.32999999999998</v>
      </c>
      <c r="H40" s="105">
        <f t="shared" si="6"/>
        <v>164.79</v>
      </c>
      <c r="I40" s="106">
        <f t="shared" si="6"/>
        <v>791.7700000000001</v>
      </c>
      <c r="K40" s="578" t="s">
        <v>66</v>
      </c>
      <c r="L40" s="579"/>
      <c r="M40" s="103">
        <f t="shared" ref="M40:R40" si="7">SUM(M8:M38)</f>
        <v>400.95</v>
      </c>
      <c r="N40" s="104">
        <f t="shared" si="7"/>
        <v>641.69000000000005</v>
      </c>
      <c r="O40" s="104">
        <f t="shared" si="7"/>
        <v>518.47000000000014</v>
      </c>
      <c r="P40" s="104">
        <f t="shared" si="7"/>
        <v>429.15999999999997</v>
      </c>
      <c r="Q40" s="104">
        <f t="shared" si="7"/>
        <v>166.39000000000001</v>
      </c>
      <c r="R40" s="106">
        <f t="shared" si="7"/>
        <v>2156.66</v>
      </c>
    </row>
  </sheetData>
  <sheetProtection algorithmName="SHA-512" hashValue="3kA20LvSRzwZ56piQWE9ShotkDsWnp8/raxT6g2mis6zqmVxox1nJtgUAuD39BIVqhymexW2bXHxr27FzFBSzQ==" saltValue="eXLZWadzq9lyb935s9/uNA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C8:H38 M8:Q38">
    <cfRule type="cellIs" dxfId="392" priority="9" stopIfTrue="1" operator="equal">
      <formula>0</formula>
    </cfRule>
  </conditionalFormatting>
  <conditionalFormatting sqref="C8:H38 M8:P38">
    <cfRule type="cellIs" dxfId="391" priority="4" stopIfTrue="1" operator="equal">
      <formula>0</formula>
    </cfRule>
  </conditionalFormatting>
  <conditionalFormatting sqref="Q8:Q38">
    <cfRule type="cellIs" dxfId="390" priority="3" stopIfTrue="1" operator="equal">
      <formula>0</formula>
    </cfRule>
  </conditionalFormatting>
  <conditionalFormatting sqref="A8:A38 K8:K38">
    <cfRule type="containsText" dxfId="389" priority="1" operator="containsText" text="dimanche">
      <formula>NOT(ISERROR(SEARCH("dimanche",A8)))</formula>
    </cfRule>
    <cfRule type="containsText" dxfId="388" priority="2" operator="containsText" text="samedi">
      <formula>NOT(ISERROR(SEARCH("samedi",A8)))</formula>
    </cfRule>
  </conditionalFormatting>
  <hyperlinks>
    <hyperlink ref="Q3" location="INDICATEURS!A1" display="sommaire"/>
    <hyperlink ref="T12" location="'581 vtes'!A1" display="vente"/>
    <hyperlink ref="T14" location="'581 pmix'!A1" display="produits mix"/>
    <hyperlink ref="T16" location="'581qcr'!A1" display="Marge"/>
    <hyperlink ref="T18" location="'581car'!A1" display="CAR"/>
    <hyperlink ref="T20" location="'581hres'!A1" display="Analyse VH"/>
    <hyperlink ref="T24" location="'Analyse CA jours'!A1" display="Analyse CA jour"/>
    <hyperlink ref="T8" location="INDICATEURS!A1" display="sommaire"/>
    <hyperlink ref="T26" location="'581record'!A1" display="record"/>
    <hyperlink ref="T22" location="'581 p&amp;l'!A1" display="P&amp;L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topLeftCell="A4" workbookViewId="0">
      <selection sqref="A1:R2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5" width="8.25" customWidth="1"/>
    <col min="16" max="17" width="6.75" customWidth="1"/>
    <col min="18" max="18" width="8.75" customWidth="1"/>
    <col min="20" max="20" width="15.875" customWidth="1"/>
  </cols>
  <sheetData>
    <row r="1" spans="1:23" ht="15" customHeight="1">
      <c r="A1" s="565" t="s">
        <v>9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4"/>
      <c r="J3" s="4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0.35416666666666669</v>
      </c>
      <c r="D6" s="119">
        <f>C7</f>
        <v>0.36466666666666669</v>
      </c>
      <c r="E6" s="119">
        <f>D7</f>
        <v>0.3751666666666667</v>
      </c>
      <c r="F6" s="119">
        <f>E7</f>
        <v>0.38566666666666671</v>
      </c>
      <c r="G6" s="119">
        <f>F7</f>
        <v>0.39616666666666672</v>
      </c>
      <c r="H6" s="120">
        <f>G7</f>
        <v>0.40666666666666673</v>
      </c>
      <c r="I6" s="581" t="s">
        <v>66</v>
      </c>
      <c r="K6" s="572" t="s">
        <v>74</v>
      </c>
      <c r="L6" s="573"/>
      <c r="M6" s="117">
        <v>0.125</v>
      </c>
      <c r="N6" s="119">
        <f>M7</f>
        <v>0.13550000000000001</v>
      </c>
      <c r="O6" s="119">
        <f>N7</f>
        <v>0.14600000000000002</v>
      </c>
      <c r="P6" s="119">
        <f>O7</f>
        <v>0.15650000000000003</v>
      </c>
      <c r="Q6" s="114" t="s">
        <v>110</v>
      </c>
      <c r="R6" s="581" t="s">
        <v>66</v>
      </c>
    </row>
    <row r="7" spans="1:23" ht="12.95" customHeight="1" thickBot="1">
      <c r="A7" s="574"/>
      <c r="B7" s="575"/>
      <c r="C7" s="118">
        <f t="shared" ref="C7:H7" si="0">C6+0.0105</f>
        <v>0.36466666666666669</v>
      </c>
      <c r="D7" s="118">
        <f t="shared" si="0"/>
        <v>0.3751666666666667</v>
      </c>
      <c r="E7" s="118">
        <f t="shared" si="0"/>
        <v>0.38566666666666671</v>
      </c>
      <c r="F7" s="118">
        <f t="shared" si="0"/>
        <v>0.39616666666666672</v>
      </c>
      <c r="G7" s="118">
        <f t="shared" si="0"/>
        <v>0.40666666666666673</v>
      </c>
      <c r="H7" s="118">
        <f t="shared" si="0"/>
        <v>0.41716666666666674</v>
      </c>
      <c r="I7" s="582"/>
      <c r="K7" s="574"/>
      <c r="L7" s="575"/>
      <c r="M7" s="118">
        <f>M6+0.0105</f>
        <v>0.13550000000000001</v>
      </c>
      <c r="N7" s="118">
        <f>N6+0.0105</f>
        <v>0.14600000000000002</v>
      </c>
      <c r="O7" s="118">
        <f>O6+0.0105</f>
        <v>0.15650000000000003</v>
      </c>
      <c r="P7" s="118">
        <f>P6+0.0105</f>
        <v>0.16700000000000004</v>
      </c>
      <c r="Q7" s="121">
        <f>P7</f>
        <v>0.16700000000000004</v>
      </c>
      <c r="R7" s="582"/>
      <c r="T7" s="234"/>
    </row>
    <row r="8" spans="1:23" ht="15">
      <c r="A8" s="113" t="str">
        <f>'150hres'!A8</f>
        <v>Mardi</v>
      </c>
      <c r="B8" s="110">
        <v>1</v>
      </c>
      <c r="C8" s="122">
        <f>'Données VH'!I259</f>
        <v>10</v>
      </c>
      <c r="D8" s="122">
        <f>'Données VH'!J259</f>
        <v>15.45</v>
      </c>
      <c r="E8" s="122">
        <f>'Données VH'!K259</f>
        <v>23.55</v>
      </c>
      <c r="F8" s="122">
        <f>'Données VH'!L259</f>
        <v>12.27</v>
      </c>
      <c r="G8" s="122">
        <f>'Données VH'!M259</f>
        <v>4.54</v>
      </c>
      <c r="H8" s="122">
        <f>'Données VH'!N259</f>
        <v>21.85</v>
      </c>
      <c r="I8" s="99">
        <f>SUM(C8:H8)</f>
        <v>87.66</v>
      </c>
      <c r="K8" s="113" t="str">
        <f>A8</f>
        <v>Mardi</v>
      </c>
      <c r="L8" s="113">
        <v>1</v>
      </c>
      <c r="M8" s="122">
        <f>'Données VH'!CE259</f>
        <v>21.82</v>
      </c>
      <c r="N8" s="122">
        <f>'Données VH'!CF259</f>
        <v>0</v>
      </c>
      <c r="O8" s="122">
        <f>'Données VH'!CG259</f>
        <v>0</v>
      </c>
      <c r="P8" s="122">
        <f>'Données VH'!CH259</f>
        <v>0</v>
      </c>
      <c r="Q8" s="129">
        <f>'Données VH'!CI259</f>
        <v>0</v>
      </c>
      <c r="R8" s="99">
        <f t="shared" ref="R8:R38" si="1">SUM(M8:Q8)</f>
        <v>21.82</v>
      </c>
      <c r="T8" s="233" t="s">
        <v>33</v>
      </c>
    </row>
    <row r="9" spans="1:23" ht="15">
      <c r="A9" s="111" t="str">
        <f>'150hres'!A9</f>
        <v>Mercredi</v>
      </c>
      <c r="B9" s="111">
        <v>2</v>
      </c>
      <c r="C9" s="122">
        <f>'Données VH'!I260</f>
        <v>0</v>
      </c>
      <c r="D9" s="122">
        <f>'Données VH'!J260</f>
        <v>38.159999999999997</v>
      </c>
      <c r="E9" s="122">
        <f>'Données VH'!K260</f>
        <v>34.67</v>
      </c>
      <c r="F9" s="122">
        <f>'Données VH'!L260</f>
        <v>20.67</v>
      </c>
      <c r="G9" s="122">
        <f>'Données VH'!M260</f>
        <v>29.96</v>
      </c>
      <c r="H9" s="122">
        <f>'Données VH'!N260</f>
        <v>7.73</v>
      </c>
      <c r="I9" s="100">
        <f t="shared" ref="I9:I38" si="2">SUM(C9:H9)</f>
        <v>131.19</v>
      </c>
      <c r="K9" s="111" t="str">
        <f>A9</f>
        <v>Mercredi</v>
      </c>
      <c r="L9" s="111">
        <v>2</v>
      </c>
      <c r="M9" s="122">
        <f>'Données VH'!CE260</f>
        <v>0</v>
      </c>
      <c r="N9" s="122">
        <f>'Données VH'!CF260</f>
        <v>0</v>
      </c>
      <c r="O9" s="122">
        <f>'Données VH'!CG260</f>
        <v>18.36</v>
      </c>
      <c r="P9" s="122">
        <f>'Données VH'!CH260</f>
        <v>0</v>
      </c>
      <c r="Q9" s="129">
        <f>'Données VH'!CI260</f>
        <v>0</v>
      </c>
      <c r="R9" s="100">
        <f t="shared" si="1"/>
        <v>18.36</v>
      </c>
      <c r="T9" s="234"/>
    </row>
    <row r="10" spans="1:23" ht="15">
      <c r="A10" s="111" t="str">
        <f>'150hres'!A10</f>
        <v>Jeudi</v>
      </c>
      <c r="B10" s="111">
        <v>3</v>
      </c>
      <c r="C10" s="122">
        <f>'Données VH'!I261</f>
        <v>43.77</v>
      </c>
      <c r="D10" s="122">
        <f>'Données VH'!J261</f>
        <v>12</v>
      </c>
      <c r="E10" s="122">
        <f>'Données VH'!K261</f>
        <v>5.9</v>
      </c>
      <c r="F10" s="122">
        <f>'Données VH'!L261</f>
        <v>9.73</v>
      </c>
      <c r="G10" s="122">
        <f>'Données VH'!M261</f>
        <v>0</v>
      </c>
      <c r="H10" s="122">
        <f>'Données VH'!N261</f>
        <v>21.45</v>
      </c>
      <c r="I10" s="100">
        <f t="shared" si="2"/>
        <v>92.850000000000009</v>
      </c>
      <c r="K10" s="111" t="str">
        <f>A10</f>
        <v>Jeudi</v>
      </c>
      <c r="L10" s="111">
        <v>3</v>
      </c>
      <c r="M10" s="122">
        <f>'Données VH'!CE261</f>
        <v>0</v>
      </c>
      <c r="N10" s="122">
        <f>'Données VH'!CF261</f>
        <v>24.18</v>
      </c>
      <c r="O10" s="122">
        <f>'Données VH'!CG261</f>
        <v>11.09</v>
      </c>
      <c r="P10" s="122">
        <f>'Données VH'!CH261</f>
        <v>0</v>
      </c>
      <c r="Q10" s="129">
        <f>'Données VH'!CI261</f>
        <v>0</v>
      </c>
      <c r="R10" s="100">
        <f t="shared" si="1"/>
        <v>35.269999999999996</v>
      </c>
      <c r="T10" s="234"/>
    </row>
    <row r="11" spans="1:23" ht="15">
      <c r="A11" s="111" t="str">
        <f>'150hres'!A11</f>
        <v>Vendredi</v>
      </c>
      <c r="B11" s="111">
        <v>4</v>
      </c>
      <c r="C11" s="122">
        <f>'Données VH'!I262</f>
        <v>27.54</v>
      </c>
      <c r="D11" s="122">
        <f>'Données VH'!J262</f>
        <v>26.57</v>
      </c>
      <c r="E11" s="122">
        <f>'Données VH'!K262</f>
        <v>21.5</v>
      </c>
      <c r="F11" s="122">
        <f>'Données VH'!L262</f>
        <v>8.73</v>
      </c>
      <c r="G11" s="122">
        <f>'Données VH'!M262</f>
        <v>9.19</v>
      </c>
      <c r="H11" s="122">
        <f>'Données VH'!N262</f>
        <v>10.96</v>
      </c>
      <c r="I11" s="100">
        <f t="shared" si="2"/>
        <v>104.49000000000001</v>
      </c>
      <c r="K11" s="111" t="str">
        <f t="shared" ref="K11:K37" si="3">A11</f>
        <v>Vendredi</v>
      </c>
      <c r="L11" s="111">
        <v>4</v>
      </c>
      <c r="M11" s="122">
        <f>'Données VH'!CE262</f>
        <v>0</v>
      </c>
      <c r="N11" s="122">
        <f>'Données VH'!CF262</f>
        <v>27.41</v>
      </c>
      <c r="O11" s="122">
        <f>'Données VH'!CG262</f>
        <v>0</v>
      </c>
      <c r="P11" s="122">
        <f>'Données VH'!CH262</f>
        <v>30.91</v>
      </c>
      <c r="Q11" s="129">
        <f>'Données VH'!CI262</f>
        <v>0</v>
      </c>
      <c r="R11" s="100">
        <f t="shared" si="1"/>
        <v>58.32</v>
      </c>
      <c r="T11" s="234"/>
      <c r="V11" s="115"/>
    </row>
    <row r="12" spans="1:23" ht="15">
      <c r="A12" s="111" t="str">
        <f>'150hres'!A12</f>
        <v>Samedi</v>
      </c>
      <c r="B12" s="111">
        <v>5</v>
      </c>
      <c r="C12" s="122">
        <f>'Données VH'!I263</f>
        <v>0</v>
      </c>
      <c r="D12" s="122">
        <f>'Données VH'!J263</f>
        <v>0</v>
      </c>
      <c r="E12" s="122">
        <f>'Données VH'!K263</f>
        <v>25.15</v>
      </c>
      <c r="F12" s="122">
        <f>'Données VH'!L263</f>
        <v>22.33</v>
      </c>
      <c r="G12" s="122">
        <f>'Données VH'!M263</f>
        <v>1.87</v>
      </c>
      <c r="H12" s="122">
        <f>'Données VH'!N263</f>
        <v>19.54</v>
      </c>
      <c r="I12" s="100">
        <f t="shared" si="2"/>
        <v>68.889999999999986</v>
      </c>
      <c r="K12" s="111" t="str">
        <f t="shared" si="3"/>
        <v>Samedi</v>
      </c>
      <c r="L12" s="111">
        <v>5</v>
      </c>
      <c r="M12" s="122">
        <f>'Données VH'!CE263</f>
        <v>0</v>
      </c>
      <c r="N12" s="122">
        <f>'Données VH'!CF263</f>
        <v>49.56</v>
      </c>
      <c r="O12" s="122">
        <f>'Données VH'!CG263</f>
        <v>0</v>
      </c>
      <c r="P12" s="122">
        <f>'Données VH'!CH263</f>
        <v>7.64</v>
      </c>
      <c r="Q12" s="129">
        <f>'Données VH'!CI263</f>
        <v>0</v>
      </c>
      <c r="R12" s="100">
        <f t="shared" si="1"/>
        <v>57.2</v>
      </c>
      <c r="T12" s="238" t="s">
        <v>247</v>
      </c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VH'!I264</f>
        <v>0.91</v>
      </c>
      <c r="D13" s="122">
        <f>'Données VH'!J264</f>
        <v>4.54</v>
      </c>
      <c r="E13" s="122">
        <f>'Données VH'!K264</f>
        <v>0</v>
      </c>
      <c r="F13" s="122">
        <f>'Données VH'!L264</f>
        <v>6.86</v>
      </c>
      <c r="G13" s="122">
        <f>'Données VH'!M264</f>
        <v>10</v>
      </c>
      <c r="H13" s="122">
        <f>'Données VH'!N264</f>
        <v>22.72</v>
      </c>
      <c r="I13" s="100">
        <f t="shared" si="2"/>
        <v>45.03</v>
      </c>
      <c r="K13" s="111" t="str">
        <f t="shared" si="3"/>
        <v>Dimanche</v>
      </c>
      <c r="L13" s="111">
        <v>6</v>
      </c>
      <c r="M13" s="122">
        <f>'Données VH'!CE264</f>
        <v>8</v>
      </c>
      <c r="N13" s="122">
        <f>'Données VH'!CF264</f>
        <v>26.36</v>
      </c>
      <c r="O13" s="122">
        <f>'Données VH'!CG264</f>
        <v>0</v>
      </c>
      <c r="P13" s="122">
        <f>'Données VH'!CH264</f>
        <v>0</v>
      </c>
      <c r="Q13" s="129">
        <f>'Données VH'!CI264</f>
        <v>0</v>
      </c>
      <c r="R13" s="100">
        <f t="shared" si="1"/>
        <v>34.36</v>
      </c>
      <c r="T13" s="234"/>
      <c r="V13" s="115"/>
    </row>
    <row r="14" spans="1:23" ht="15">
      <c r="A14" s="111" t="str">
        <f>'150hres'!A14</f>
        <v>Lundi</v>
      </c>
      <c r="B14" s="111">
        <v>7</v>
      </c>
      <c r="C14" s="122">
        <f>'Données VH'!I265</f>
        <v>30.72</v>
      </c>
      <c r="D14" s="122">
        <f>'Données VH'!J265</f>
        <v>7.72</v>
      </c>
      <c r="E14" s="122">
        <f>'Données VH'!K265</f>
        <v>12.72</v>
      </c>
      <c r="F14" s="122">
        <f>'Données VH'!L265</f>
        <v>12.81</v>
      </c>
      <c r="G14" s="122">
        <f>'Données VH'!M265</f>
        <v>6.36</v>
      </c>
      <c r="H14" s="122">
        <f>'Données VH'!N265</f>
        <v>4.54</v>
      </c>
      <c r="I14" s="100">
        <f t="shared" si="2"/>
        <v>74.87</v>
      </c>
      <c r="K14" s="111" t="str">
        <f t="shared" si="3"/>
        <v>Lundi</v>
      </c>
      <c r="L14" s="111">
        <v>7</v>
      </c>
      <c r="M14" s="122">
        <f>'Données VH'!CE265</f>
        <v>0</v>
      </c>
      <c r="N14" s="122">
        <f>'Données VH'!CF265</f>
        <v>0</v>
      </c>
      <c r="O14" s="122">
        <f>'Données VH'!CG265</f>
        <v>0</v>
      </c>
      <c r="P14" s="122">
        <f>'Données VH'!CH265</f>
        <v>0</v>
      </c>
      <c r="Q14" s="129">
        <f>'Données VH'!CI265</f>
        <v>0</v>
      </c>
      <c r="R14" s="100">
        <f t="shared" si="1"/>
        <v>0</v>
      </c>
      <c r="T14" s="238" t="s">
        <v>248</v>
      </c>
      <c r="V14" s="115"/>
    </row>
    <row r="15" spans="1:23" ht="15">
      <c r="A15" s="111" t="str">
        <f>'150hres'!A15</f>
        <v>Mardi</v>
      </c>
      <c r="B15" s="111">
        <v>8</v>
      </c>
      <c r="C15" s="122">
        <f>'Données VH'!I266</f>
        <v>25.86</v>
      </c>
      <c r="D15" s="122">
        <f>'Données VH'!J266</f>
        <v>2.72</v>
      </c>
      <c r="E15" s="122">
        <f>'Données VH'!K266</f>
        <v>6.37</v>
      </c>
      <c r="F15" s="122">
        <f>'Données VH'!L266</f>
        <v>14.99</v>
      </c>
      <c r="G15" s="122">
        <f>'Données VH'!M266</f>
        <v>1.82</v>
      </c>
      <c r="H15" s="122">
        <f>'Données VH'!N266</f>
        <v>1.82</v>
      </c>
      <c r="I15" s="100">
        <f t="shared" si="2"/>
        <v>53.58</v>
      </c>
      <c r="K15" s="111" t="str">
        <f t="shared" si="3"/>
        <v>Mardi</v>
      </c>
      <c r="L15" s="111">
        <v>8</v>
      </c>
      <c r="M15" s="122">
        <f>'Données VH'!CE266</f>
        <v>0</v>
      </c>
      <c r="N15" s="122">
        <f>'Données VH'!CF266</f>
        <v>39.04</v>
      </c>
      <c r="O15" s="122">
        <f>'Données VH'!CG266</f>
        <v>0</v>
      </c>
      <c r="P15" s="122">
        <f>'Données VH'!CH266</f>
        <v>0</v>
      </c>
      <c r="Q15" s="129">
        <f>'Données VH'!CI266</f>
        <v>0</v>
      </c>
      <c r="R15" s="100">
        <f t="shared" si="1"/>
        <v>39.04</v>
      </c>
      <c r="T15" s="234"/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VH'!I267</f>
        <v>9.4499999999999993</v>
      </c>
      <c r="D16" s="122">
        <f>'Données VH'!J267</f>
        <v>0</v>
      </c>
      <c r="E16" s="122">
        <f>'Données VH'!K267</f>
        <v>23.67</v>
      </c>
      <c r="F16" s="122">
        <f>'Données VH'!L267</f>
        <v>22.72</v>
      </c>
      <c r="G16" s="122">
        <f>'Données VH'!M267</f>
        <v>6.36</v>
      </c>
      <c r="H16" s="122">
        <f>'Données VH'!N267</f>
        <v>10.14</v>
      </c>
      <c r="I16" s="100">
        <f t="shared" si="2"/>
        <v>72.34</v>
      </c>
      <c r="K16" s="111" t="str">
        <f t="shared" si="3"/>
        <v>Mercredi</v>
      </c>
      <c r="L16" s="111">
        <v>9</v>
      </c>
      <c r="M16" s="122">
        <f>'Données VH'!CE267</f>
        <v>32.590000000000003</v>
      </c>
      <c r="N16" s="122">
        <f>'Données VH'!CF267</f>
        <v>18.41</v>
      </c>
      <c r="O16" s="122">
        <f>'Données VH'!CG267</f>
        <v>0</v>
      </c>
      <c r="P16" s="122">
        <f>'Données VH'!CH267</f>
        <v>0</v>
      </c>
      <c r="Q16" s="129">
        <f>'Données VH'!CI267</f>
        <v>0</v>
      </c>
      <c r="R16" s="100">
        <f t="shared" si="1"/>
        <v>51</v>
      </c>
      <c r="T16" s="238" t="s">
        <v>249</v>
      </c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VH'!I268</f>
        <v>32.18</v>
      </c>
      <c r="D17" s="122">
        <f>'Données VH'!J268</f>
        <v>11.36</v>
      </c>
      <c r="E17" s="122">
        <f>'Données VH'!K268</f>
        <v>12.72</v>
      </c>
      <c r="F17" s="122">
        <f>'Données VH'!L268</f>
        <v>5.9</v>
      </c>
      <c r="G17" s="122">
        <f>'Données VH'!M268</f>
        <v>15.82</v>
      </c>
      <c r="H17" s="122">
        <f>'Données VH'!N268</f>
        <v>17.72</v>
      </c>
      <c r="I17" s="100">
        <f t="shared" si="2"/>
        <v>95.699999999999989</v>
      </c>
      <c r="K17" s="111" t="str">
        <f t="shared" si="3"/>
        <v>Jeudi</v>
      </c>
      <c r="L17" s="111">
        <v>10</v>
      </c>
      <c r="M17" s="122">
        <f>'Données VH'!CE268</f>
        <v>8.27</v>
      </c>
      <c r="N17" s="122">
        <f>'Données VH'!CF268</f>
        <v>7</v>
      </c>
      <c r="O17" s="122">
        <f>'Données VH'!CG268</f>
        <v>11.82</v>
      </c>
      <c r="P17" s="122">
        <f>'Données VH'!CH268</f>
        <v>0</v>
      </c>
      <c r="Q17" s="129">
        <f>'Données VH'!CI268</f>
        <v>0</v>
      </c>
      <c r="R17" s="100">
        <f t="shared" si="1"/>
        <v>27.09</v>
      </c>
      <c r="T17" s="234"/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VH'!I269</f>
        <v>13.99</v>
      </c>
      <c r="D18" s="122">
        <f>'Données VH'!J269</f>
        <v>12.53</v>
      </c>
      <c r="E18" s="122">
        <f>'Données VH'!K269</f>
        <v>19.8</v>
      </c>
      <c r="F18" s="122">
        <f>'Données VH'!L269</f>
        <v>18.18</v>
      </c>
      <c r="G18" s="122">
        <f>'Données VH'!M269</f>
        <v>5.56</v>
      </c>
      <c r="H18" s="122">
        <f>'Données VH'!N269</f>
        <v>11.35</v>
      </c>
      <c r="I18" s="100">
        <f t="shared" si="2"/>
        <v>81.41</v>
      </c>
      <c r="K18" s="111" t="str">
        <f t="shared" si="3"/>
        <v>Vendredi</v>
      </c>
      <c r="L18" s="111">
        <v>11</v>
      </c>
      <c r="M18" s="122">
        <f>'Données VH'!CE269</f>
        <v>48.54</v>
      </c>
      <c r="N18" s="122">
        <f>'Données VH'!CF269</f>
        <v>16.09</v>
      </c>
      <c r="O18" s="122">
        <f>'Données VH'!CG269</f>
        <v>0</v>
      </c>
      <c r="P18" s="122">
        <f>'Données VH'!CH269</f>
        <v>26.77</v>
      </c>
      <c r="Q18" s="129">
        <f>'Données VH'!CI269</f>
        <v>0</v>
      </c>
      <c r="R18" s="100">
        <f t="shared" si="1"/>
        <v>91.399999999999991</v>
      </c>
      <c r="T18" s="238" t="s">
        <v>250</v>
      </c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VH'!I270</f>
        <v>0</v>
      </c>
      <c r="D19" s="122">
        <f>'Données VH'!J270</f>
        <v>29.54</v>
      </c>
      <c r="E19" s="122">
        <f>'Données VH'!K270</f>
        <v>0</v>
      </c>
      <c r="F19" s="122">
        <f>'Données VH'!L270</f>
        <v>13.28</v>
      </c>
      <c r="G19" s="122">
        <f>'Données VH'!M270</f>
        <v>35.69</v>
      </c>
      <c r="H19" s="122">
        <f>'Données VH'!N270</f>
        <v>19.989999999999998</v>
      </c>
      <c r="I19" s="100">
        <f t="shared" si="2"/>
        <v>98.499999999999986</v>
      </c>
      <c r="K19" s="111" t="str">
        <f t="shared" si="3"/>
        <v>Samedi</v>
      </c>
      <c r="L19" s="111">
        <v>12</v>
      </c>
      <c r="M19" s="122">
        <f>'Données VH'!CE270</f>
        <v>0</v>
      </c>
      <c r="N19" s="122">
        <f>'Données VH'!CF270</f>
        <v>42.35</v>
      </c>
      <c r="O19" s="122">
        <f>'Données VH'!CG270</f>
        <v>17</v>
      </c>
      <c r="P19" s="122">
        <f>'Données VH'!CH270</f>
        <v>0</v>
      </c>
      <c r="Q19" s="129">
        <f>'Données VH'!CI270</f>
        <v>0</v>
      </c>
      <c r="R19" s="100">
        <f t="shared" si="1"/>
        <v>59.35</v>
      </c>
      <c r="T19" s="234"/>
      <c r="V19" s="115"/>
    </row>
    <row r="20" spans="1:22" ht="15">
      <c r="A20" s="111" t="str">
        <f>'150hres'!A20</f>
        <v>Dimanche</v>
      </c>
      <c r="B20" s="111">
        <v>13</v>
      </c>
      <c r="C20" s="122">
        <f>'Données VH'!I271</f>
        <v>0</v>
      </c>
      <c r="D20" s="122">
        <f>'Données VH'!J271</f>
        <v>0</v>
      </c>
      <c r="E20" s="122">
        <f>'Données VH'!K271</f>
        <v>8.9</v>
      </c>
      <c r="F20" s="122">
        <f>'Données VH'!L271</f>
        <v>14.55</v>
      </c>
      <c r="G20" s="122">
        <f>'Données VH'!M271</f>
        <v>4.54</v>
      </c>
      <c r="H20" s="122">
        <f>'Données VH'!N271</f>
        <v>1.9</v>
      </c>
      <c r="I20" s="100">
        <f t="shared" si="2"/>
        <v>29.89</v>
      </c>
      <c r="K20" s="111" t="str">
        <f t="shared" si="3"/>
        <v>Dimanche</v>
      </c>
      <c r="L20" s="111">
        <v>13</v>
      </c>
      <c r="M20" s="122">
        <f>'Données VH'!CE271</f>
        <v>0</v>
      </c>
      <c r="N20" s="122">
        <f>'Données VH'!CF271</f>
        <v>8</v>
      </c>
      <c r="O20" s="122">
        <f>'Données VH'!CG271</f>
        <v>0</v>
      </c>
      <c r="P20" s="122">
        <f>'Données VH'!CH271</f>
        <v>0</v>
      </c>
      <c r="Q20" s="129">
        <f>'Données VH'!CI271</f>
        <v>0</v>
      </c>
      <c r="R20" s="100">
        <f t="shared" si="1"/>
        <v>8</v>
      </c>
      <c r="T20" s="238" t="s">
        <v>251</v>
      </c>
    </row>
    <row r="21" spans="1:22" ht="15">
      <c r="A21" s="111" t="str">
        <f>'150hres'!A21</f>
        <v>Lundi</v>
      </c>
      <c r="B21" s="111">
        <v>14</v>
      </c>
      <c r="C21" s="122">
        <f>'Données VH'!I272</f>
        <v>20</v>
      </c>
      <c r="D21" s="122">
        <f>'Données VH'!J272</f>
        <v>9.09</v>
      </c>
      <c r="E21" s="122">
        <f>'Données VH'!K272</f>
        <v>12.23</v>
      </c>
      <c r="F21" s="122">
        <f>'Données VH'!L272</f>
        <v>12.45</v>
      </c>
      <c r="G21" s="122">
        <f>'Données VH'!M272</f>
        <v>20.45</v>
      </c>
      <c r="H21" s="122">
        <f>'Données VH'!N272</f>
        <v>8.18</v>
      </c>
      <c r="I21" s="100">
        <f t="shared" si="2"/>
        <v>82.4</v>
      </c>
      <c r="K21" s="111" t="str">
        <f t="shared" si="3"/>
        <v>Lundi</v>
      </c>
      <c r="L21" s="111">
        <v>14</v>
      </c>
      <c r="M21" s="122">
        <f>'Données VH'!CE272</f>
        <v>0</v>
      </c>
      <c r="N21" s="122">
        <f>'Données VH'!CF272</f>
        <v>0</v>
      </c>
      <c r="O21" s="122">
        <f>'Données VH'!CG272</f>
        <v>0</v>
      </c>
      <c r="P21" s="122">
        <f>'Données VH'!CH272</f>
        <v>0</v>
      </c>
      <c r="Q21" s="129">
        <f>'Données VH'!CI272</f>
        <v>0</v>
      </c>
      <c r="R21" s="100">
        <f t="shared" si="1"/>
        <v>0</v>
      </c>
      <c r="T21" s="234"/>
    </row>
    <row r="22" spans="1:22">
      <c r="A22" s="111" t="str">
        <f>'150hres'!A22</f>
        <v>Mardi</v>
      </c>
      <c r="B22" s="111">
        <v>15</v>
      </c>
      <c r="C22" s="122">
        <f>'Données VH'!I273</f>
        <v>4.54</v>
      </c>
      <c r="D22" s="122">
        <f>'Données VH'!J273</f>
        <v>1.82</v>
      </c>
      <c r="E22" s="122">
        <f>'Données VH'!K273</f>
        <v>3.64</v>
      </c>
      <c r="F22" s="122">
        <f>'Données VH'!L273</f>
        <v>19.940000000000001</v>
      </c>
      <c r="G22" s="122">
        <f>'Données VH'!M273</f>
        <v>5.46</v>
      </c>
      <c r="H22" s="122">
        <f>'Données VH'!N273</f>
        <v>0</v>
      </c>
      <c r="I22" s="100">
        <f t="shared" si="2"/>
        <v>35.4</v>
      </c>
      <c r="K22" s="111" t="str">
        <f t="shared" si="3"/>
        <v>Mardi</v>
      </c>
      <c r="L22" s="111">
        <v>15</v>
      </c>
      <c r="M22" s="122">
        <f>'Données VH'!CE273</f>
        <v>0</v>
      </c>
      <c r="N22" s="122">
        <f>'Données VH'!CF273</f>
        <v>0</v>
      </c>
      <c r="O22" s="122">
        <f>'Données VH'!CG273</f>
        <v>0</v>
      </c>
      <c r="P22" s="122">
        <f>'Données VH'!CH273</f>
        <v>2.08</v>
      </c>
      <c r="Q22" s="129">
        <f>'Données VH'!CI273</f>
        <v>0</v>
      </c>
      <c r="R22" s="100">
        <f t="shared" si="1"/>
        <v>2.08</v>
      </c>
      <c r="T22" s="240" t="s">
        <v>255</v>
      </c>
    </row>
    <row r="23" spans="1:22" ht="15">
      <c r="A23" s="111" t="str">
        <f>'150hres'!A23</f>
        <v>Mercredi</v>
      </c>
      <c r="B23" s="111">
        <v>16</v>
      </c>
      <c r="C23" s="122">
        <f>'Données VH'!I274</f>
        <v>21.45</v>
      </c>
      <c r="D23" s="122">
        <f>'Données VH'!J274</f>
        <v>34.270000000000003</v>
      </c>
      <c r="E23" s="122">
        <f>'Données VH'!K274</f>
        <v>29.87</v>
      </c>
      <c r="F23" s="122">
        <f>'Données VH'!L274</f>
        <v>2.27</v>
      </c>
      <c r="G23" s="122">
        <f>'Données VH'!M274</f>
        <v>0</v>
      </c>
      <c r="H23" s="122">
        <f>'Données VH'!N274</f>
        <v>3.05</v>
      </c>
      <c r="I23" s="100">
        <f t="shared" si="2"/>
        <v>90.91</v>
      </c>
      <c r="K23" s="111" t="str">
        <f t="shared" si="3"/>
        <v>Mercredi</v>
      </c>
      <c r="L23" s="111">
        <v>16</v>
      </c>
      <c r="M23" s="122">
        <f>'Données VH'!CE274</f>
        <v>18.09</v>
      </c>
      <c r="N23" s="122">
        <f>'Données VH'!CF274</f>
        <v>12</v>
      </c>
      <c r="O23" s="122">
        <f>'Données VH'!CG274</f>
        <v>18.760000000000002</v>
      </c>
      <c r="P23" s="122">
        <f>'Données VH'!CH274</f>
        <v>8.36</v>
      </c>
      <c r="Q23" s="129">
        <f>'Données VH'!CI274</f>
        <v>0</v>
      </c>
      <c r="R23" s="100">
        <f t="shared" si="1"/>
        <v>57.21</v>
      </c>
      <c r="T23" s="234"/>
    </row>
    <row r="24" spans="1:22" ht="15">
      <c r="A24" s="111" t="str">
        <f>'150hres'!A24</f>
        <v>Jeudi</v>
      </c>
      <c r="B24" s="111">
        <v>17</v>
      </c>
      <c r="C24" s="122">
        <f>'Données VH'!I275</f>
        <v>16.079999999999998</v>
      </c>
      <c r="D24" s="122">
        <f>'Données VH'!J275</f>
        <v>31.54</v>
      </c>
      <c r="E24" s="122">
        <f>'Données VH'!K275</f>
        <v>3.64</v>
      </c>
      <c r="F24" s="122">
        <f>'Données VH'!L275</f>
        <v>15.45</v>
      </c>
      <c r="G24" s="122">
        <f>'Données VH'!M275</f>
        <v>22.71</v>
      </c>
      <c r="H24" s="122">
        <f>'Données VH'!N275</f>
        <v>6.41</v>
      </c>
      <c r="I24" s="100">
        <f t="shared" si="2"/>
        <v>95.829999999999984</v>
      </c>
      <c r="K24" s="111" t="str">
        <f t="shared" si="3"/>
        <v>Jeudi</v>
      </c>
      <c r="L24" s="111">
        <v>17</v>
      </c>
      <c r="M24" s="122">
        <f>'Données VH'!CE275</f>
        <v>44.82</v>
      </c>
      <c r="N24" s="122">
        <f>'Données VH'!CF275</f>
        <v>0</v>
      </c>
      <c r="O24" s="122">
        <f>'Données VH'!CG275</f>
        <v>8</v>
      </c>
      <c r="P24" s="122">
        <f>'Données VH'!CH275</f>
        <v>0</v>
      </c>
      <c r="Q24" s="129">
        <f>'Données VH'!CI275</f>
        <v>0</v>
      </c>
      <c r="R24" s="100">
        <f t="shared" si="1"/>
        <v>52.82</v>
      </c>
      <c r="T24" s="238" t="s">
        <v>253</v>
      </c>
    </row>
    <row r="25" spans="1:22" ht="15">
      <c r="A25" s="111" t="str">
        <f>'150hres'!A25</f>
        <v>Vendredi</v>
      </c>
      <c r="B25" s="111">
        <v>18</v>
      </c>
      <c r="C25" s="122">
        <f>'Données VH'!I276</f>
        <v>24.18</v>
      </c>
      <c r="D25" s="122">
        <f>'Données VH'!J276</f>
        <v>17.18</v>
      </c>
      <c r="E25" s="122">
        <f>'Données VH'!K276</f>
        <v>10.9</v>
      </c>
      <c r="F25" s="122">
        <f>'Données VH'!L276</f>
        <v>26.47</v>
      </c>
      <c r="G25" s="122">
        <f>'Données VH'!M276</f>
        <v>10.35</v>
      </c>
      <c r="H25" s="122">
        <f>'Données VH'!N276</f>
        <v>35.67</v>
      </c>
      <c r="I25" s="100">
        <f t="shared" si="2"/>
        <v>124.74999999999999</v>
      </c>
      <c r="K25" s="111" t="str">
        <f t="shared" si="3"/>
        <v>Vendredi</v>
      </c>
      <c r="L25" s="111">
        <v>18</v>
      </c>
      <c r="M25" s="122">
        <f>'Données VH'!CE276</f>
        <v>38.72</v>
      </c>
      <c r="N25" s="122">
        <f>'Données VH'!CF276</f>
        <v>64.55</v>
      </c>
      <c r="O25" s="122">
        <f>'Données VH'!CG276</f>
        <v>8.18</v>
      </c>
      <c r="P25" s="122">
        <f>'Données VH'!CH276</f>
        <v>0</v>
      </c>
      <c r="Q25" s="129">
        <f>'Données VH'!CI276</f>
        <v>0</v>
      </c>
      <c r="R25" s="100">
        <f t="shared" si="1"/>
        <v>111.44999999999999</v>
      </c>
      <c r="T25" s="234"/>
    </row>
    <row r="26" spans="1:22" ht="15">
      <c r="A26" s="111" t="str">
        <f>'150hres'!A26</f>
        <v>Samedi</v>
      </c>
      <c r="B26" s="111">
        <v>19</v>
      </c>
      <c r="C26" s="122">
        <f>'Données VH'!I277</f>
        <v>1.86</v>
      </c>
      <c r="D26" s="122">
        <f>'Données VH'!J277</f>
        <v>10.64</v>
      </c>
      <c r="E26" s="122">
        <f>'Données VH'!K277</f>
        <v>9.09</v>
      </c>
      <c r="F26" s="122">
        <f>'Données VH'!L277</f>
        <v>6.36</v>
      </c>
      <c r="G26" s="122">
        <f>'Données VH'!M277</f>
        <v>8.36</v>
      </c>
      <c r="H26" s="122">
        <f>'Données VH'!N277</f>
        <v>29.09</v>
      </c>
      <c r="I26" s="100">
        <f t="shared" si="2"/>
        <v>65.400000000000006</v>
      </c>
      <c r="K26" s="111" t="str">
        <f t="shared" si="3"/>
        <v>Samedi</v>
      </c>
      <c r="L26" s="111">
        <v>19</v>
      </c>
      <c r="M26" s="122">
        <f>'Données VH'!CE277</f>
        <v>31.55</v>
      </c>
      <c r="N26" s="122">
        <f>'Données VH'!CF277</f>
        <v>26.09</v>
      </c>
      <c r="O26" s="122">
        <f>'Données VH'!CG277</f>
        <v>45.13</v>
      </c>
      <c r="P26" s="122">
        <f>'Données VH'!CH277</f>
        <v>27.55</v>
      </c>
      <c r="Q26" s="129">
        <f>'Données VH'!CI277</f>
        <v>0</v>
      </c>
      <c r="R26" s="100">
        <f t="shared" si="1"/>
        <v>130.32000000000002</v>
      </c>
      <c r="T26" s="238" t="s">
        <v>254</v>
      </c>
    </row>
    <row r="27" spans="1:22">
      <c r="A27" s="111" t="str">
        <f>'150hres'!A27</f>
        <v>Dimanche</v>
      </c>
      <c r="B27" s="111">
        <v>20</v>
      </c>
      <c r="C27" s="122">
        <f>'Données VH'!I278</f>
        <v>0.91</v>
      </c>
      <c r="D27" s="122">
        <f>'Données VH'!J278</f>
        <v>0</v>
      </c>
      <c r="E27" s="122">
        <f>'Données VH'!K278</f>
        <v>30.99</v>
      </c>
      <c r="F27" s="122">
        <f>'Données VH'!L278</f>
        <v>17.91</v>
      </c>
      <c r="G27" s="122">
        <f>'Données VH'!M278</f>
        <v>16.36</v>
      </c>
      <c r="H27" s="122">
        <f>'Données VH'!N278</f>
        <v>26.92</v>
      </c>
      <c r="I27" s="100">
        <f t="shared" si="2"/>
        <v>93.09</v>
      </c>
      <c r="K27" s="111" t="str">
        <f t="shared" si="3"/>
        <v>Dimanche</v>
      </c>
      <c r="L27" s="111">
        <v>20</v>
      </c>
      <c r="M27" s="122">
        <f>'Données VH'!CE278</f>
        <v>17.09</v>
      </c>
      <c r="N27" s="122">
        <f>'Données VH'!CF278</f>
        <v>12.82</v>
      </c>
      <c r="O27" s="122">
        <f>'Données VH'!CG278</f>
        <v>0</v>
      </c>
      <c r="P27" s="122">
        <f>'Données VH'!CH278</f>
        <v>0</v>
      </c>
      <c r="Q27" s="129">
        <f>'Données VH'!CI278</f>
        <v>0</v>
      </c>
      <c r="R27" s="100">
        <f t="shared" si="1"/>
        <v>29.91</v>
      </c>
    </row>
    <row r="28" spans="1:22">
      <c r="A28" s="111" t="str">
        <f>'150hres'!A28</f>
        <v>Lundi</v>
      </c>
      <c r="B28" s="111">
        <v>21</v>
      </c>
      <c r="C28" s="122">
        <f>'Données VH'!I279</f>
        <v>16.37</v>
      </c>
      <c r="D28" s="122">
        <f>'Données VH'!J279</f>
        <v>21.81</v>
      </c>
      <c r="E28" s="122">
        <f>'Données VH'!K279</f>
        <v>0</v>
      </c>
      <c r="F28" s="122">
        <f>'Données VH'!L279</f>
        <v>6.36</v>
      </c>
      <c r="G28" s="122">
        <f>'Données VH'!M279</f>
        <v>19.77</v>
      </c>
      <c r="H28" s="122">
        <f>'Données VH'!N279</f>
        <v>22.95</v>
      </c>
      <c r="I28" s="100">
        <f t="shared" si="2"/>
        <v>87.26</v>
      </c>
      <c r="K28" s="111" t="str">
        <f t="shared" si="3"/>
        <v>Lundi</v>
      </c>
      <c r="L28" s="111">
        <v>21</v>
      </c>
      <c r="M28" s="122">
        <f>'Données VH'!CE279</f>
        <v>5.36</v>
      </c>
      <c r="N28" s="122">
        <f>'Données VH'!CF279</f>
        <v>50.11</v>
      </c>
      <c r="O28" s="122">
        <f>'Données VH'!CG279</f>
        <v>1.91</v>
      </c>
      <c r="P28" s="122">
        <f>'Données VH'!CH279</f>
        <v>5.91</v>
      </c>
      <c r="Q28" s="129">
        <f>'Données VH'!CI279</f>
        <v>0</v>
      </c>
      <c r="R28" s="100">
        <f t="shared" si="1"/>
        <v>63.289999999999992</v>
      </c>
    </row>
    <row r="29" spans="1:22">
      <c r="A29" s="111" t="str">
        <f>'150hres'!A29</f>
        <v>Mardi</v>
      </c>
      <c r="B29" s="111">
        <v>22</v>
      </c>
      <c r="C29" s="122">
        <f>'Données VH'!I280</f>
        <v>9.09</v>
      </c>
      <c r="D29" s="122">
        <f>'Données VH'!J280</f>
        <v>5.9</v>
      </c>
      <c r="E29" s="122">
        <f>'Données VH'!K280</f>
        <v>10.96</v>
      </c>
      <c r="F29" s="122">
        <f>'Données VH'!L280</f>
        <v>0</v>
      </c>
      <c r="G29" s="122">
        <f>'Données VH'!M280</f>
        <v>4.54</v>
      </c>
      <c r="H29" s="122">
        <f>'Données VH'!N280</f>
        <v>26.18</v>
      </c>
      <c r="I29" s="100">
        <f t="shared" si="2"/>
        <v>56.67</v>
      </c>
      <c r="K29" s="111" t="str">
        <f t="shared" si="3"/>
        <v>Mardi</v>
      </c>
      <c r="L29" s="111">
        <v>22</v>
      </c>
      <c r="M29" s="122">
        <f>'Données VH'!CE280</f>
        <v>33.08</v>
      </c>
      <c r="N29" s="122">
        <f>'Données VH'!CF280</f>
        <v>0</v>
      </c>
      <c r="O29" s="122">
        <f>'Données VH'!CG280</f>
        <v>0</v>
      </c>
      <c r="P29" s="122">
        <f>'Données VH'!CH280</f>
        <v>0</v>
      </c>
      <c r="Q29" s="129">
        <f>'Données VH'!CI280</f>
        <v>0</v>
      </c>
      <c r="R29" s="100">
        <f t="shared" si="1"/>
        <v>33.08</v>
      </c>
    </row>
    <row r="30" spans="1:22">
      <c r="A30" s="111" t="str">
        <f>'150hres'!A30</f>
        <v>Mercredi</v>
      </c>
      <c r="B30" s="111">
        <v>23</v>
      </c>
      <c r="C30" s="122">
        <f>'Données VH'!I281</f>
        <v>5.45</v>
      </c>
      <c r="D30" s="122">
        <f>'Données VH'!J281</f>
        <v>6.54</v>
      </c>
      <c r="E30" s="122">
        <f>'Données VH'!K281</f>
        <v>37.4</v>
      </c>
      <c r="F30" s="122">
        <f>'Données VH'!L281</f>
        <v>21.82</v>
      </c>
      <c r="G30" s="122">
        <f>'Données VH'!M281</f>
        <v>25.89</v>
      </c>
      <c r="H30" s="122">
        <f>'Données VH'!N281</f>
        <v>0</v>
      </c>
      <c r="I30" s="100">
        <f t="shared" si="2"/>
        <v>97.100000000000009</v>
      </c>
      <c r="K30" s="111" t="str">
        <f t="shared" si="3"/>
        <v>Mercredi</v>
      </c>
      <c r="L30" s="111">
        <v>23</v>
      </c>
      <c r="M30" s="122">
        <f>'Données VH'!CE281</f>
        <v>48.18</v>
      </c>
      <c r="N30" s="122">
        <f>'Données VH'!CF281</f>
        <v>0</v>
      </c>
      <c r="O30" s="122">
        <f>'Données VH'!CG281</f>
        <v>15.49</v>
      </c>
      <c r="P30" s="122">
        <f>'Données VH'!CH281</f>
        <v>0</v>
      </c>
      <c r="Q30" s="129">
        <f>'Données VH'!CI281</f>
        <v>0</v>
      </c>
      <c r="R30" s="100">
        <f t="shared" si="1"/>
        <v>63.67</v>
      </c>
    </row>
    <row r="31" spans="1:22">
      <c r="A31" s="111" t="str">
        <f>'150hres'!A31</f>
        <v>Jeudi</v>
      </c>
      <c r="B31" s="111">
        <v>24</v>
      </c>
      <c r="C31" s="122">
        <f>'Données VH'!I282</f>
        <v>23.62</v>
      </c>
      <c r="D31" s="122">
        <f>'Données VH'!J282</f>
        <v>15.91</v>
      </c>
      <c r="E31" s="122">
        <f>'Données VH'!K282</f>
        <v>14.68</v>
      </c>
      <c r="F31" s="122">
        <f>'Données VH'!L282</f>
        <v>7.72</v>
      </c>
      <c r="G31" s="122">
        <f>'Données VH'!M282</f>
        <v>8.2899999999999991</v>
      </c>
      <c r="H31" s="122">
        <f>'Données VH'!N282</f>
        <v>2.27</v>
      </c>
      <c r="I31" s="100">
        <f t="shared" si="2"/>
        <v>72.489999999999995</v>
      </c>
      <c r="K31" s="111" t="str">
        <f t="shared" si="3"/>
        <v>Jeudi</v>
      </c>
      <c r="L31" s="111">
        <v>24</v>
      </c>
      <c r="M31" s="122">
        <f>'Données VH'!CE282</f>
        <v>0</v>
      </c>
      <c r="N31" s="122">
        <f>'Données VH'!CF282</f>
        <v>0</v>
      </c>
      <c r="O31" s="122">
        <f>'Données VH'!CG282</f>
        <v>0</v>
      </c>
      <c r="P31" s="122">
        <f>'Données VH'!CH282</f>
        <v>0</v>
      </c>
      <c r="Q31" s="129">
        <f>'Données VH'!CI282</f>
        <v>0</v>
      </c>
      <c r="R31" s="100">
        <f t="shared" si="1"/>
        <v>0</v>
      </c>
    </row>
    <row r="32" spans="1:22">
      <c r="A32" s="111" t="str">
        <f>'150hres'!A32</f>
        <v>Vendredi</v>
      </c>
      <c r="B32" s="111">
        <v>25</v>
      </c>
      <c r="C32" s="122">
        <f>'Données VH'!I283</f>
        <v>0</v>
      </c>
      <c r="D32" s="122">
        <f>'Données VH'!J283</f>
        <v>0</v>
      </c>
      <c r="E32" s="122">
        <f>'Données VH'!K283</f>
        <v>0</v>
      </c>
      <c r="F32" s="122">
        <f>'Données VH'!L283</f>
        <v>0</v>
      </c>
      <c r="G32" s="122">
        <f>'Données VH'!M283</f>
        <v>0</v>
      </c>
      <c r="H32" s="122">
        <f>'Données VH'!N283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VH'!CE283</f>
        <v>0</v>
      </c>
      <c r="N32" s="122">
        <f>'Données VH'!CF283</f>
        <v>20.64</v>
      </c>
      <c r="O32" s="122">
        <f>'Données VH'!CG283</f>
        <v>50.5</v>
      </c>
      <c r="P32" s="122">
        <f>'Données VH'!CH283</f>
        <v>18.18</v>
      </c>
      <c r="Q32" s="129">
        <f>'Données VH'!CI283</f>
        <v>0</v>
      </c>
      <c r="R32" s="100">
        <f t="shared" si="1"/>
        <v>89.32</v>
      </c>
    </row>
    <row r="33" spans="1:18">
      <c r="A33" s="111" t="str">
        <f>'150hres'!A33</f>
        <v>Samedi</v>
      </c>
      <c r="B33" s="111">
        <v>26</v>
      </c>
      <c r="C33" s="122">
        <f>'Données VH'!I284</f>
        <v>1.82</v>
      </c>
      <c r="D33" s="122">
        <f>'Données VH'!J284</f>
        <v>10.91</v>
      </c>
      <c r="E33" s="122">
        <f>'Données VH'!K284</f>
        <v>2.73</v>
      </c>
      <c r="F33" s="122">
        <f>'Données VH'!L284</f>
        <v>4.54</v>
      </c>
      <c r="G33" s="122">
        <f>'Données VH'!M284</f>
        <v>7.27</v>
      </c>
      <c r="H33" s="122">
        <f>'Données VH'!N284</f>
        <v>1.36</v>
      </c>
      <c r="I33" s="100">
        <f t="shared" si="2"/>
        <v>28.63</v>
      </c>
      <c r="K33" s="111" t="str">
        <f t="shared" si="3"/>
        <v>Samedi</v>
      </c>
      <c r="L33" s="111">
        <v>26</v>
      </c>
      <c r="M33" s="122">
        <f>'Données VH'!CE284</f>
        <v>43.87</v>
      </c>
      <c r="N33" s="122">
        <f>'Données VH'!CF284</f>
        <v>13.73</v>
      </c>
      <c r="O33" s="122">
        <f>'Données VH'!CG284</f>
        <v>32.36</v>
      </c>
      <c r="P33" s="122">
        <f>'Données VH'!CH284</f>
        <v>0</v>
      </c>
      <c r="Q33" s="129">
        <f>'Données VH'!CI284</f>
        <v>0</v>
      </c>
      <c r="R33" s="100">
        <f t="shared" si="1"/>
        <v>89.96</v>
      </c>
    </row>
    <row r="34" spans="1:18">
      <c r="A34" s="111" t="str">
        <f>'150hres'!A34</f>
        <v>Dimanche</v>
      </c>
      <c r="B34" s="111">
        <v>27</v>
      </c>
      <c r="C34" s="122">
        <f>'Données VH'!I285</f>
        <v>2.27</v>
      </c>
      <c r="D34" s="122">
        <f>'Données VH'!J285</f>
        <v>0</v>
      </c>
      <c r="E34" s="122">
        <f>'Données VH'!K285</f>
        <v>11.36</v>
      </c>
      <c r="F34" s="122">
        <f>'Données VH'!L285</f>
        <v>0</v>
      </c>
      <c r="G34" s="122">
        <f>'Données VH'!M285</f>
        <v>16.32</v>
      </c>
      <c r="H34" s="122">
        <f>'Données VH'!N285</f>
        <v>10.91</v>
      </c>
      <c r="I34" s="100">
        <f t="shared" si="2"/>
        <v>40.86</v>
      </c>
      <c r="K34" s="111" t="str">
        <f t="shared" si="3"/>
        <v>Dimanche</v>
      </c>
      <c r="L34" s="111">
        <v>27</v>
      </c>
      <c r="M34" s="122">
        <f>'Données VH'!CE285</f>
        <v>47.62</v>
      </c>
      <c r="N34" s="122">
        <f>'Données VH'!CF285</f>
        <v>0</v>
      </c>
      <c r="O34" s="122">
        <f>'Données VH'!CG285</f>
        <v>16.73</v>
      </c>
      <c r="P34" s="122">
        <f>'Données VH'!CH285</f>
        <v>0</v>
      </c>
      <c r="Q34" s="129">
        <f>'Données VH'!CI285</f>
        <v>4.54</v>
      </c>
      <c r="R34" s="100">
        <f t="shared" si="1"/>
        <v>68.89</v>
      </c>
    </row>
    <row r="35" spans="1:18">
      <c r="A35" s="111" t="str">
        <f>'150hres'!A35</f>
        <v>Lundi</v>
      </c>
      <c r="B35" s="111">
        <v>28</v>
      </c>
      <c r="C35" s="122">
        <f>'Données VH'!I286</f>
        <v>20.12</v>
      </c>
      <c r="D35" s="122">
        <f>'Données VH'!J286</f>
        <v>10</v>
      </c>
      <c r="E35" s="122">
        <f>'Données VH'!K286</f>
        <v>0</v>
      </c>
      <c r="F35" s="122">
        <f>'Données VH'!L286</f>
        <v>8.18</v>
      </c>
      <c r="G35" s="122">
        <f>'Données VH'!M286</f>
        <v>8.23</v>
      </c>
      <c r="H35" s="122">
        <f>'Données VH'!N286</f>
        <v>4.54</v>
      </c>
      <c r="I35" s="100">
        <f t="shared" si="2"/>
        <v>51.07</v>
      </c>
      <c r="K35" s="111" t="str">
        <f t="shared" si="3"/>
        <v>Lundi</v>
      </c>
      <c r="L35" s="111">
        <v>28</v>
      </c>
      <c r="M35" s="122">
        <f>'Données VH'!CE286</f>
        <v>0</v>
      </c>
      <c r="N35" s="122">
        <f>'Données VH'!CF286</f>
        <v>10.45</v>
      </c>
      <c r="O35" s="122">
        <f>'Données VH'!CG286</f>
        <v>8</v>
      </c>
      <c r="P35" s="122">
        <f>'Données VH'!CH286</f>
        <v>11.41</v>
      </c>
      <c r="Q35" s="129">
        <f>'Données VH'!CI286</f>
        <v>0</v>
      </c>
      <c r="R35" s="100">
        <f t="shared" si="1"/>
        <v>29.86</v>
      </c>
    </row>
    <row r="36" spans="1:18">
      <c r="A36" s="111" t="str">
        <f>'150hres'!A36</f>
        <v>Mardi</v>
      </c>
      <c r="B36" s="111">
        <v>29</v>
      </c>
      <c r="C36" s="122">
        <f>'Données VH'!I287</f>
        <v>8.18</v>
      </c>
      <c r="D36" s="122">
        <f>'Données VH'!J287</f>
        <v>7.73</v>
      </c>
      <c r="E36" s="122">
        <f>'Données VH'!K287</f>
        <v>27.63</v>
      </c>
      <c r="F36" s="122">
        <f>'Données VH'!L287</f>
        <v>0</v>
      </c>
      <c r="G36" s="122">
        <f>'Données VH'!M287</f>
        <v>0</v>
      </c>
      <c r="H36" s="122">
        <f>'Données VH'!N287</f>
        <v>12.08</v>
      </c>
      <c r="I36" s="100">
        <f t="shared" si="2"/>
        <v>55.62</v>
      </c>
      <c r="K36" s="111" t="str">
        <f t="shared" si="3"/>
        <v>Mardi</v>
      </c>
      <c r="L36" s="111">
        <v>29</v>
      </c>
      <c r="M36" s="122">
        <f>'Données VH'!CE287</f>
        <v>0</v>
      </c>
      <c r="N36" s="122">
        <f>'Données VH'!CF287</f>
        <v>33.72</v>
      </c>
      <c r="O36" s="122">
        <f>'Données VH'!CG287</f>
        <v>0</v>
      </c>
      <c r="P36" s="122">
        <f>'Données VH'!CH287</f>
        <v>0</v>
      </c>
      <c r="Q36" s="129">
        <f>'Données VH'!CI287</f>
        <v>0</v>
      </c>
      <c r="R36" s="100">
        <f t="shared" si="1"/>
        <v>33.72</v>
      </c>
    </row>
    <row r="37" spans="1:18">
      <c r="A37" s="111" t="str">
        <f>'150hres'!A37</f>
        <v>Mercredi</v>
      </c>
      <c r="B37" s="111">
        <v>30</v>
      </c>
      <c r="C37" s="122">
        <f>'Données VH'!I288</f>
        <v>6.36</v>
      </c>
      <c r="D37" s="122">
        <f>'Données VH'!J288</f>
        <v>0</v>
      </c>
      <c r="E37" s="122">
        <f>'Données VH'!K288</f>
        <v>23.54</v>
      </c>
      <c r="F37" s="122">
        <f>'Données VH'!L288</f>
        <v>4.5999999999999996</v>
      </c>
      <c r="G37" s="122">
        <f>'Données VH'!M288</f>
        <v>0.91</v>
      </c>
      <c r="H37" s="122">
        <f>'Données VH'!N288</f>
        <v>9.08</v>
      </c>
      <c r="I37" s="100">
        <f t="shared" si="2"/>
        <v>44.489999999999995</v>
      </c>
      <c r="K37" s="111" t="str">
        <f t="shared" si="3"/>
        <v>Mercredi</v>
      </c>
      <c r="L37" s="111">
        <v>30</v>
      </c>
      <c r="M37" s="122">
        <f>'Données VH'!CE288</f>
        <v>7.18</v>
      </c>
      <c r="N37" s="122">
        <f>'Données VH'!CF288</f>
        <v>78.05</v>
      </c>
      <c r="O37" s="122">
        <f>'Données VH'!CG288</f>
        <v>24.05</v>
      </c>
      <c r="P37" s="122">
        <f>'Données VH'!CH288</f>
        <v>31.09</v>
      </c>
      <c r="Q37" s="129">
        <f>'Données VH'!CI288</f>
        <v>0</v>
      </c>
      <c r="R37" s="100">
        <f t="shared" si="1"/>
        <v>140.36999999999998</v>
      </c>
    </row>
    <row r="38" spans="1:18" ht="15" thickBot="1">
      <c r="A38" s="112" t="str">
        <f>'150hres'!A38</f>
        <v>Jeudi</v>
      </c>
      <c r="B38" s="112">
        <v>31</v>
      </c>
      <c r="C38" s="122">
        <f>'Données VH'!I289</f>
        <v>0</v>
      </c>
      <c r="D38" s="122">
        <f>'Données VH'!J289</f>
        <v>9.09</v>
      </c>
      <c r="E38" s="122">
        <f>'Données VH'!K289</f>
        <v>8.3000000000000007</v>
      </c>
      <c r="F38" s="122">
        <f>'Données VH'!L289</f>
        <v>0</v>
      </c>
      <c r="G38" s="122">
        <f>'Données VH'!M289</f>
        <v>27.27</v>
      </c>
      <c r="H38" s="122">
        <f>'Données VH'!N289</f>
        <v>17.170000000000002</v>
      </c>
      <c r="I38" s="101">
        <f t="shared" si="2"/>
        <v>61.83</v>
      </c>
      <c r="K38" s="112" t="str">
        <f>A38</f>
        <v>Jeudi</v>
      </c>
      <c r="L38" s="112">
        <v>31</v>
      </c>
      <c r="M38" s="122">
        <f>'Données VH'!CE289</f>
        <v>0</v>
      </c>
      <c r="N38" s="122">
        <f>'Données VH'!CF289</f>
        <v>0</v>
      </c>
      <c r="O38" s="122">
        <f>'Données VH'!CG289</f>
        <v>0</v>
      </c>
      <c r="P38" s="122">
        <f>'Données VH'!CH289</f>
        <v>0</v>
      </c>
      <c r="Q38" s="129">
        <f>'Données VH'!CI289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12.152258064516129</v>
      </c>
      <c r="D39" s="108">
        <f t="shared" si="4"/>
        <v>11.387741935483872</v>
      </c>
      <c r="E39" s="108">
        <f t="shared" si="4"/>
        <v>13.932580645161291</v>
      </c>
      <c r="F39" s="108">
        <f t="shared" si="4"/>
        <v>10.87387096774194</v>
      </c>
      <c r="G39" s="108">
        <f t="shared" si="4"/>
        <v>10.770645161290322</v>
      </c>
      <c r="H39" s="109">
        <f t="shared" si="4"/>
        <v>12.502258064516131</v>
      </c>
      <c r="I39" s="102">
        <f t="shared" si="4"/>
        <v>71.619354838709668</v>
      </c>
      <c r="K39" s="576" t="s">
        <v>109</v>
      </c>
      <c r="L39" s="577"/>
      <c r="M39" s="107">
        <f t="shared" ref="M39:R39" si="5">AVERAGE(M8:M38)</f>
        <v>14.670322580645163</v>
      </c>
      <c r="N39" s="108">
        <f t="shared" si="5"/>
        <v>18.72774193548387</v>
      </c>
      <c r="O39" s="108">
        <f t="shared" si="5"/>
        <v>9.2703225806451623</v>
      </c>
      <c r="P39" s="108">
        <f t="shared" si="5"/>
        <v>5.4806451612903215</v>
      </c>
      <c r="Q39" s="108">
        <f t="shared" si="5"/>
        <v>0.14645161290322581</v>
      </c>
      <c r="R39" s="102">
        <f t="shared" si="5"/>
        <v>48.295483870967736</v>
      </c>
    </row>
    <row r="40" spans="1:18" ht="15" thickBot="1">
      <c r="A40" s="578" t="s">
        <v>66</v>
      </c>
      <c r="B40" s="579"/>
      <c r="C40" s="103">
        <f t="shared" ref="C40:I40" si="6">SUM(C8:C38)</f>
        <v>376.72</v>
      </c>
      <c r="D40" s="104">
        <f t="shared" si="6"/>
        <v>353.02000000000004</v>
      </c>
      <c r="E40" s="104">
        <f t="shared" si="6"/>
        <v>431.91</v>
      </c>
      <c r="F40" s="104">
        <f t="shared" si="6"/>
        <v>337.09000000000015</v>
      </c>
      <c r="G40" s="104">
        <f t="shared" si="6"/>
        <v>333.89</v>
      </c>
      <c r="H40" s="105">
        <f t="shared" si="6"/>
        <v>387.57000000000005</v>
      </c>
      <c r="I40" s="106">
        <f t="shared" si="6"/>
        <v>2220.1999999999998</v>
      </c>
      <c r="K40" s="578" t="s">
        <v>66</v>
      </c>
      <c r="L40" s="579"/>
      <c r="M40" s="103">
        <f t="shared" ref="M40:R40" si="7">SUM(M8:M38)</f>
        <v>454.78000000000003</v>
      </c>
      <c r="N40" s="104">
        <f t="shared" si="7"/>
        <v>580.55999999999995</v>
      </c>
      <c r="O40" s="104">
        <f t="shared" si="7"/>
        <v>287.38000000000005</v>
      </c>
      <c r="P40" s="104">
        <f t="shared" si="7"/>
        <v>169.89999999999998</v>
      </c>
      <c r="Q40" s="104">
        <f t="shared" si="7"/>
        <v>4.54</v>
      </c>
      <c r="R40" s="106">
        <f t="shared" si="7"/>
        <v>1497.1599999999999</v>
      </c>
    </row>
  </sheetData>
  <sheetProtection algorithmName="SHA-512" hashValue="xky7oK7jhB8Js8EwQfTyhDUgmAX2arvPRVeh7J10JXV/bwCLaXWOfR3HXfq13DOmzczvwwtD5WfyPDtuqQZRiA==" saltValue="wSqmsvWU+QpYnLDzaO0HRA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C8:H38 M8:Q38">
    <cfRule type="cellIs" dxfId="387" priority="11" stopIfTrue="1" operator="equal">
      <formula>0</formula>
    </cfRule>
  </conditionalFormatting>
  <conditionalFormatting sqref="C8:H38 M8:P38">
    <cfRule type="cellIs" dxfId="386" priority="6" stopIfTrue="1" operator="equal">
      <formula>0</formula>
    </cfRule>
  </conditionalFormatting>
  <conditionalFormatting sqref="Q8:Q38">
    <cfRule type="cellIs" dxfId="385" priority="5" stopIfTrue="1" operator="equal">
      <formula>0</formula>
    </cfRule>
  </conditionalFormatting>
  <conditionalFormatting sqref="A8:A38">
    <cfRule type="containsText" dxfId="384" priority="3" operator="containsText" text="dimanche">
      <formula>NOT(ISERROR(SEARCH("dimanche",A8)))</formula>
    </cfRule>
    <cfRule type="containsText" dxfId="383" priority="4" operator="containsText" text="samedi">
      <formula>NOT(ISERROR(SEARCH("samedi",A8)))</formula>
    </cfRule>
  </conditionalFormatting>
  <conditionalFormatting sqref="K8:K38">
    <cfRule type="containsText" dxfId="382" priority="1" operator="containsText" text="dimanche">
      <formula>NOT(ISERROR(SEARCH("dimanche",K8)))</formula>
    </cfRule>
    <cfRule type="containsText" dxfId="381" priority="2" operator="containsText" text="samedi">
      <formula>NOT(ISERROR(SEARCH("samedi",K8)))</formula>
    </cfRule>
  </conditionalFormatting>
  <hyperlinks>
    <hyperlink ref="Q3" location="INDICATEURS!A1" display="sommaire"/>
    <hyperlink ref="T12" location="'604 vtes'!A1" display="vente"/>
    <hyperlink ref="T14" location="'604 pmix'!A1" display="produits mix"/>
    <hyperlink ref="T16" location="'604qcr'!A1" display="Marge"/>
    <hyperlink ref="T18" location="'604car'!A1" display="CAR"/>
    <hyperlink ref="T20" location="'604hres'!A1" display="Analyse VH"/>
    <hyperlink ref="T24" location="'Analyse CA jours'!A1" display="Analyse CA jour"/>
    <hyperlink ref="T8" location="INDICATEURS!A1" display="sommaire"/>
    <hyperlink ref="T26" location="'604record'!A1" display="record"/>
    <hyperlink ref="T22" location="'604 p&amp;l'!A1" display="P&amp;L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T40"/>
  <sheetViews>
    <sheetView showGridLines="0" topLeftCell="A4" workbookViewId="0">
      <selection sqref="A1:R2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4" width="8.25" customWidth="1"/>
    <col min="15" max="16" width="7.625" customWidth="1"/>
    <col min="17" max="17" width="6.75" customWidth="1"/>
    <col min="18" max="18" width="8.75" customWidth="1"/>
    <col min="20" max="20" width="14.875" customWidth="1"/>
  </cols>
  <sheetData>
    <row r="1" spans="1:20" ht="15" customHeight="1">
      <c r="A1" s="565" t="s">
        <v>10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0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0">
      <c r="I3" s="4"/>
      <c r="J3" s="4"/>
      <c r="Q3" s="6" t="s">
        <v>33</v>
      </c>
    </row>
    <row r="4" spans="1:20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0" ht="15" thickBot="1"/>
    <row r="6" spans="1:20" ht="12.95" customHeight="1">
      <c r="A6" s="572" t="s">
        <v>74</v>
      </c>
      <c r="B6" s="573"/>
      <c r="C6" s="117">
        <v>0.35416666666666669</v>
      </c>
      <c r="D6" s="119">
        <f>C7</f>
        <v>0.36466666666666669</v>
      </c>
      <c r="E6" s="119">
        <f>D7</f>
        <v>0.3751666666666667</v>
      </c>
      <c r="F6" s="119">
        <f>E7</f>
        <v>0.38566666666666671</v>
      </c>
      <c r="G6" s="119">
        <f>F7</f>
        <v>0.39616666666666672</v>
      </c>
      <c r="H6" s="120">
        <f>G7</f>
        <v>0.40666666666666673</v>
      </c>
      <c r="I6" s="581" t="s">
        <v>66</v>
      </c>
      <c r="K6" s="572" t="s">
        <v>74</v>
      </c>
      <c r="L6" s="573"/>
      <c r="M6" s="117">
        <v>0.125</v>
      </c>
      <c r="N6" s="119">
        <f>M7</f>
        <v>0.13550000000000001</v>
      </c>
      <c r="O6" s="119">
        <f>N7</f>
        <v>0.14600000000000002</v>
      </c>
      <c r="P6" s="119">
        <f>O7</f>
        <v>0.15650000000000003</v>
      </c>
      <c r="Q6" s="114" t="s">
        <v>110</v>
      </c>
      <c r="R6" s="581" t="s">
        <v>66</v>
      </c>
    </row>
    <row r="7" spans="1:20" ht="12.95" customHeight="1" thickBot="1">
      <c r="A7" s="574"/>
      <c r="B7" s="575"/>
      <c r="C7" s="118">
        <f t="shared" ref="C7:H7" si="0">C6+0.0105</f>
        <v>0.36466666666666669</v>
      </c>
      <c r="D7" s="118">
        <f t="shared" si="0"/>
        <v>0.3751666666666667</v>
      </c>
      <c r="E7" s="118">
        <f t="shared" si="0"/>
        <v>0.38566666666666671</v>
      </c>
      <c r="F7" s="118">
        <f t="shared" si="0"/>
        <v>0.39616666666666672</v>
      </c>
      <c r="G7" s="118">
        <f t="shared" si="0"/>
        <v>0.40666666666666673</v>
      </c>
      <c r="H7" s="118">
        <f t="shared" si="0"/>
        <v>0.41716666666666674</v>
      </c>
      <c r="I7" s="582"/>
      <c r="K7" s="574"/>
      <c r="L7" s="575"/>
      <c r="M7" s="118">
        <f>M6+0.0105</f>
        <v>0.13550000000000001</v>
      </c>
      <c r="N7" s="118">
        <f>N6+0.0105</f>
        <v>0.14600000000000002</v>
      </c>
      <c r="O7" s="118">
        <f>O6+0.0105</f>
        <v>0.15650000000000003</v>
      </c>
      <c r="P7" s="118">
        <f>P6+0.0105</f>
        <v>0.16700000000000004</v>
      </c>
      <c r="Q7" s="121">
        <f>P7</f>
        <v>0.16700000000000004</v>
      </c>
      <c r="R7" s="582"/>
      <c r="T7" s="234"/>
    </row>
    <row r="8" spans="1:20" ht="15">
      <c r="A8" s="113" t="str">
        <f>'150hres'!A8</f>
        <v>Mardi</v>
      </c>
      <c r="B8" s="110">
        <v>1</v>
      </c>
      <c r="C8" s="122">
        <f>'Données VH'!I291</f>
        <v>20.97</v>
      </c>
      <c r="D8" s="122">
        <f>'Données VH'!J291</f>
        <v>8.17</v>
      </c>
      <c r="E8" s="122">
        <f>'Données VH'!K291</f>
        <v>29.08</v>
      </c>
      <c r="F8" s="122">
        <f>'Données VH'!L291</f>
        <v>5</v>
      </c>
      <c r="G8" s="122">
        <f>'Données VH'!M291</f>
        <v>3.63</v>
      </c>
      <c r="H8" s="122">
        <f>'Données VH'!N291</f>
        <v>17.260000000000002</v>
      </c>
      <c r="I8" s="99">
        <f>SUM(C8:H8)</f>
        <v>84.11</v>
      </c>
      <c r="K8" s="113" t="str">
        <f>A8</f>
        <v>Mardi</v>
      </c>
      <c r="L8" s="113">
        <v>1</v>
      </c>
      <c r="M8" s="122">
        <f>'Données VH'!CE291</f>
        <v>43.46</v>
      </c>
      <c r="N8" s="122">
        <f>'Données VH'!CF291</f>
        <v>0</v>
      </c>
      <c r="O8" s="122">
        <f>'Données VH'!CG291</f>
        <v>2.65</v>
      </c>
      <c r="P8" s="122">
        <f>'Données VH'!CH291</f>
        <v>26.09</v>
      </c>
      <c r="Q8" s="129">
        <f>'Données VH'!CI291</f>
        <v>0</v>
      </c>
      <c r="R8" s="99">
        <f t="shared" ref="R8:R38" si="1">SUM(M8:Q8)</f>
        <v>72.2</v>
      </c>
      <c r="T8" s="233" t="s">
        <v>33</v>
      </c>
    </row>
    <row r="9" spans="1:20" ht="15">
      <c r="A9" s="111" t="str">
        <f>'150hres'!A9</f>
        <v>Mercredi</v>
      </c>
      <c r="B9" s="111">
        <v>2</v>
      </c>
      <c r="C9" s="122">
        <f>'Données VH'!I292</f>
        <v>37.67</v>
      </c>
      <c r="D9" s="122">
        <f>'Données VH'!J292</f>
        <v>17.72</v>
      </c>
      <c r="E9" s="122">
        <f>'Données VH'!K292</f>
        <v>22.19</v>
      </c>
      <c r="F9" s="122">
        <f>'Données VH'!L292</f>
        <v>28.17</v>
      </c>
      <c r="G9" s="122">
        <f>'Données VH'!M292</f>
        <v>18.93</v>
      </c>
      <c r="H9" s="122">
        <f>'Données VH'!N292</f>
        <v>13.82</v>
      </c>
      <c r="I9" s="100">
        <f t="shared" ref="I9:I38" si="2">SUM(C9:H9)</f>
        <v>138.5</v>
      </c>
      <c r="K9" s="111" t="str">
        <f>A9</f>
        <v>Mercredi</v>
      </c>
      <c r="L9" s="111">
        <v>2</v>
      </c>
      <c r="M9" s="122">
        <f>'Données VH'!CE292</f>
        <v>8.91</v>
      </c>
      <c r="N9" s="122">
        <f>'Données VH'!CF292</f>
        <v>71.44</v>
      </c>
      <c r="O9" s="122">
        <f>'Données VH'!CG292</f>
        <v>0</v>
      </c>
      <c r="P9" s="122">
        <f>'Données VH'!CH292</f>
        <v>0</v>
      </c>
      <c r="Q9" s="129">
        <f>'Données VH'!CI292</f>
        <v>0</v>
      </c>
      <c r="R9" s="100">
        <f t="shared" si="1"/>
        <v>80.349999999999994</v>
      </c>
      <c r="T9" s="234"/>
    </row>
    <row r="10" spans="1:20" ht="15">
      <c r="A10" s="111" t="str">
        <f>'150hres'!A10</f>
        <v>Jeudi</v>
      </c>
      <c r="B10" s="111">
        <v>3</v>
      </c>
      <c r="C10" s="122">
        <f>'Données VH'!I293</f>
        <v>35.630000000000003</v>
      </c>
      <c r="D10" s="122">
        <f>'Données VH'!J293</f>
        <v>17.670000000000002</v>
      </c>
      <c r="E10" s="122">
        <f>'Données VH'!K293</f>
        <v>40.909999999999997</v>
      </c>
      <c r="F10" s="122">
        <f>'Données VH'!L293</f>
        <v>6.36</v>
      </c>
      <c r="G10" s="122">
        <f>'Données VH'!M293</f>
        <v>10.96</v>
      </c>
      <c r="H10" s="122">
        <f>'Données VH'!N293</f>
        <v>16.920000000000002</v>
      </c>
      <c r="I10" s="100">
        <f t="shared" si="2"/>
        <v>128.44999999999999</v>
      </c>
      <c r="K10" s="111" t="str">
        <f>A10</f>
        <v>Jeudi</v>
      </c>
      <c r="L10" s="111">
        <v>3</v>
      </c>
      <c r="M10" s="122">
        <f>'Données VH'!CE293</f>
        <v>79.319999999999993</v>
      </c>
      <c r="N10" s="122">
        <f>'Données VH'!CF293</f>
        <v>19.989999999999998</v>
      </c>
      <c r="O10" s="122">
        <f>'Données VH'!CG293</f>
        <v>34.270000000000003</v>
      </c>
      <c r="P10" s="122">
        <f>'Données VH'!CH293</f>
        <v>0</v>
      </c>
      <c r="Q10" s="129">
        <f>'Données VH'!CI293</f>
        <v>0</v>
      </c>
      <c r="R10" s="100">
        <f t="shared" si="1"/>
        <v>133.57999999999998</v>
      </c>
      <c r="T10" s="234"/>
    </row>
    <row r="11" spans="1:20" ht="15">
      <c r="A11" s="111" t="str">
        <f>'150hres'!A11</f>
        <v>Vendredi</v>
      </c>
      <c r="B11" s="111">
        <v>4</v>
      </c>
      <c r="C11" s="122">
        <f>'Données VH'!I294</f>
        <v>39.25</v>
      </c>
      <c r="D11" s="122">
        <f>'Données VH'!J294</f>
        <v>10.26</v>
      </c>
      <c r="E11" s="122">
        <f>'Données VH'!K294</f>
        <v>19.21</v>
      </c>
      <c r="F11" s="122">
        <f>'Données VH'!L294</f>
        <v>6.37</v>
      </c>
      <c r="G11" s="122">
        <f>'Données VH'!M294</f>
        <v>20.85</v>
      </c>
      <c r="H11" s="122">
        <f>'Données VH'!N294</f>
        <v>9.27</v>
      </c>
      <c r="I11" s="100">
        <f t="shared" si="2"/>
        <v>105.21</v>
      </c>
      <c r="K11" s="111" t="str">
        <f t="shared" ref="K11:K37" si="3">A11</f>
        <v>Vendredi</v>
      </c>
      <c r="L11" s="111">
        <v>4</v>
      </c>
      <c r="M11" s="122">
        <f>'Données VH'!CE294</f>
        <v>56</v>
      </c>
      <c r="N11" s="122">
        <f>'Données VH'!CF294</f>
        <v>40</v>
      </c>
      <c r="O11" s="122">
        <f>'Données VH'!CG294</f>
        <v>89.42</v>
      </c>
      <c r="P11" s="122">
        <f>'Données VH'!CH294</f>
        <v>32.65</v>
      </c>
      <c r="Q11" s="129">
        <f>'Données VH'!CI294</f>
        <v>0</v>
      </c>
      <c r="R11" s="100">
        <f t="shared" si="1"/>
        <v>218.07000000000002</v>
      </c>
      <c r="T11" s="234"/>
    </row>
    <row r="12" spans="1:20" ht="15">
      <c r="A12" s="111" t="str">
        <f>'150hres'!A12</f>
        <v>Samedi</v>
      </c>
      <c r="B12" s="111">
        <v>5</v>
      </c>
      <c r="C12" s="122">
        <f>'Données VH'!I295</f>
        <v>1.82</v>
      </c>
      <c r="D12" s="122">
        <f>'Données VH'!J295</f>
        <v>5</v>
      </c>
      <c r="E12" s="122">
        <f>'Données VH'!K295</f>
        <v>2.27</v>
      </c>
      <c r="F12" s="122">
        <f>'Données VH'!L295</f>
        <v>8.09</v>
      </c>
      <c r="G12" s="122">
        <f>'Données VH'!M295</f>
        <v>40.450000000000003</v>
      </c>
      <c r="H12" s="122">
        <f>'Données VH'!N295</f>
        <v>14.54</v>
      </c>
      <c r="I12" s="100">
        <f t="shared" si="2"/>
        <v>72.17</v>
      </c>
      <c r="K12" s="111" t="str">
        <f t="shared" si="3"/>
        <v>Samedi</v>
      </c>
      <c r="L12" s="111">
        <v>5</v>
      </c>
      <c r="M12" s="122">
        <f>'Données VH'!CE295</f>
        <v>116.81</v>
      </c>
      <c r="N12" s="122">
        <f>'Données VH'!CF295</f>
        <v>31.93</v>
      </c>
      <c r="O12" s="122">
        <f>'Données VH'!CG295</f>
        <v>54.44</v>
      </c>
      <c r="P12" s="122">
        <f>'Données VH'!CH295</f>
        <v>55.62</v>
      </c>
      <c r="Q12" s="129">
        <f>'Données VH'!CI295</f>
        <v>9.5</v>
      </c>
      <c r="R12" s="100">
        <f t="shared" si="1"/>
        <v>268.3</v>
      </c>
      <c r="T12" s="238" t="s">
        <v>247</v>
      </c>
    </row>
    <row r="13" spans="1:20" ht="15">
      <c r="A13" s="111" t="str">
        <f>'150hres'!A13</f>
        <v>Dimanche</v>
      </c>
      <c r="B13" s="111">
        <v>6</v>
      </c>
      <c r="C13" s="122">
        <f>'Données VH'!I296</f>
        <v>8.5399999999999991</v>
      </c>
      <c r="D13" s="122">
        <f>'Données VH'!J296</f>
        <v>13.63</v>
      </c>
      <c r="E13" s="122">
        <f>'Données VH'!K296</f>
        <v>4.54</v>
      </c>
      <c r="F13" s="122">
        <f>'Données VH'!L296</f>
        <v>9.09</v>
      </c>
      <c r="G13" s="122">
        <f>'Données VH'!M296</f>
        <v>6.37</v>
      </c>
      <c r="H13" s="122">
        <f>'Données VH'!N296</f>
        <v>33.270000000000003</v>
      </c>
      <c r="I13" s="100">
        <f t="shared" si="2"/>
        <v>75.44</v>
      </c>
      <c r="K13" s="111" t="str">
        <f t="shared" si="3"/>
        <v>Dimanche</v>
      </c>
      <c r="L13" s="111">
        <v>6</v>
      </c>
      <c r="M13" s="122">
        <f>'Données VH'!CE296</f>
        <v>21.08</v>
      </c>
      <c r="N13" s="122">
        <f>'Données VH'!CF296</f>
        <v>26.45</v>
      </c>
      <c r="O13" s="122">
        <f>'Données VH'!CG296</f>
        <v>24.23</v>
      </c>
      <c r="P13" s="122">
        <f>'Données VH'!CH296</f>
        <v>7.3</v>
      </c>
      <c r="Q13" s="129">
        <f>'Données VH'!CI296</f>
        <v>0</v>
      </c>
      <c r="R13" s="100">
        <f t="shared" si="1"/>
        <v>79.06</v>
      </c>
      <c r="T13" s="234"/>
    </row>
    <row r="14" spans="1:20" ht="15">
      <c r="A14" s="111" t="str">
        <f>'150hres'!A14</f>
        <v>Lundi</v>
      </c>
      <c r="B14" s="111">
        <v>7</v>
      </c>
      <c r="C14" s="122">
        <f>'Données VH'!I297</f>
        <v>10</v>
      </c>
      <c r="D14" s="122">
        <f>'Données VH'!J297</f>
        <v>0</v>
      </c>
      <c r="E14" s="122">
        <f>'Données VH'!K297</f>
        <v>7.77</v>
      </c>
      <c r="F14" s="122">
        <f>'Données VH'!L297</f>
        <v>14.62</v>
      </c>
      <c r="G14" s="122">
        <f>'Données VH'!M297</f>
        <v>24.98</v>
      </c>
      <c r="H14" s="122">
        <f>'Données VH'!N297</f>
        <v>2.73</v>
      </c>
      <c r="I14" s="100">
        <f t="shared" si="2"/>
        <v>60.1</v>
      </c>
      <c r="K14" s="111" t="str">
        <f t="shared" si="3"/>
        <v>Lundi</v>
      </c>
      <c r="L14" s="111">
        <v>7</v>
      </c>
      <c r="M14" s="122">
        <f>'Données VH'!CE297</f>
        <v>17.55</v>
      </c>
      <c r="N14" s="122">
        <f>'Données VH'!CF297</f>
        <v>19.18</v>
      </c>
      <c r="O14" s="122">
        <f>'Données VH'!CG297</f>
        <v>22.86</v>
      </c>
      <c r="P14" s="122">
        <f>'Données VH'!CH297</f>
        <v>8.5399999999999991</v>
      </c>
      <c r="Q14" s="129">
        <f>'Données VH'!CI297</f>
        <v>0</v>
      </c>
      <c r="R14" s="100">
        <f t="shared" si="1"/>
        <v>68.13</v>
      </c>
      <c r="T14" s="238" t="s">
        <v>248</v>
      </c>
    </row>
    <row r="15" spans="1:20" ht="15">
      <c r="A15" s="111" t="str">
        <f>'150hres'!A15</f>
        <v>Mardi</v>
      </c>
      <c r="B15" s="111">
        <v>8</v>
      </c>
      <c r="C15" s="122">
        <f>'Données VH'!I298</f>
        <v>24.17</v>
      </c>
      <c r="D15" s="122">
        <f>'Données VH'!J298</f>
        <v>19.09</v>
      </c>
      <c r="E15" s="122">
        <f>'Données VH'!K298</f>
        <v>30.54</v>
      </c>
      <c r="F15" s="122">
        <f>'Données VH'!L298</f>
        <v>6.04</v>
      </c>
      <c r="G15" s="122">
        <f>'Données VH'!M298</f>
        <v>15.5</v>
      </c>
      <c r="H15" s="122">
        <f>'Données VH'!N298</f>
        <v>14.99</v>
      </c>
      <c r="I15" s="100">
        <f t="shared" si="2"/>
        <v>110.33000000000001</v>
      </c>
      <c r="K15" s="111" t="str">
        <f t="shared" si="3"/>
        <v>Mardi</v>
      </c>
      <c r="L15" s="111">
        <v>8</v>
      </c>
      <c r="M15" s="122">
        <f>'Données VH'!CE298</f>
        <v>16.36</v>
      </c>
      <c r="N15" s="122">
        <f>'Données VH'!CF298</f>
        <v>56.43</v>
      </c>
      <c r="O15" s="122">
        <f>'Données VH'!CG298</f>
        <v>26.73</v>
      </c>
      <c r="P15" s="122">
        <f>'Données VH'!CH298</f>
        <v>21.18</v>
      </c>
      <c r="Q15" s="129">
        <f>'Données VH'!CI298</f>
        <v>0</v>
      </c>
      <c r="R15" s="100">
        <f t="shared" si="1"/>
        <v>120.69999999999999</v>
      </c>
      <c r="T15" s="234"/>
    </row>
    <row r="16" spans="1:20" ht="15">
      <c r="A16" s="111" t="str">
        <f>'150hres'!A16</f>
        <v>Mercredi</v>
      </c>
      <c r="B16" s="111">
        <v>9</v>
      </c>
      <c r="C16" s="122">
        <f>'Données VH'!I299</f>
        <v>16.82</v>
      </c>
      <c r="D16" s="122">
        <f>'Données VH'!J299</f>
        <v>8.64</v>
      </c>
      <c r="E16" s="122">
        <f>'Données VH'!K299</f>
        <v>25.04</v>
      </c>
      <c r="F16" s="122">
        <f>'Données VH'!L299</f>
        <v>5.46</v>
      </c>
      <c r="G16" s="122">
        <f>'Données VH'!M299</f>
        <v>0</v>
      </c>
      <c r="H16" s="122">
        <f>'Données VH'!N299</f>
        <v>0</v>
      </c>
      <c r="I16" s="100">
        <f t="shared" si="2"/>
        <v>55.96</v>
      </c>
      <c r="K16" s="111" t="str">
        <f t="shared" si="3"/>
        <v>Mercredi</v>
      </c>
      <c r="L16" s="111">
        <v>9</v>
      </c>
      <c r="M16" s="122">
        <f>'Données VH'!CE299</f>
        <v>19</v>
      </c>
      <c r="N16" s="122">
        <f>'Données VH'!CF299</f>
        <v>34.770000000000003</v>
      </c>
      <c r="O16" s="122">
        <f>'Données VH'!CG299</f>
        <v>10.91</v>
      </c>
      <c r="P16" s="122">
        <f>'Données VH'!CH299</f>
        <v>16.27</v>
      </c>
      <c r="Q16" s="129">
        <f>'Données VH'!CI299</f>
        <v>0</v>
      </c>
      <c r="R16" s="100">
        <f t="shared" si="1"/>
        <v>80.95</v>
      </c>
      <c r="T16" s="238" t="s">
        <v>249</v>
      </c>
    </row>
    <row r="17" spans="1:20" ht="15">
      <c r="A17" s="111" t="str">
        <f>'150hres'!A17</f>
        <v>Jeudi</v>
      </c>
      <c r="B17" s="111">
        <v>10</v>
      </c>
      <c r="C17" s="122">
        <f>'Données VH'!I300</f>
        <v>18.09</v>
      </c>
      <c r="D17" s="122">
        <f>'Données VH'!J300</f>
        <v>19.95</v>
      </c>
      <c r="E17" s="122">
        <f>'Données VH'!K300</f>
        <v>25.83</v>
      </c>
      <c r="F17" s="122">
        <f>'Données VH'!L300</f>
        <v>40.36</v>
      </c>
      <c r="G17" s="122">
        <f>'Données VH'!M300</f>
        <v>10.119999999999999</v>
      </c>
      <c r="H17" s="122">
        <f>'Données VH'!N300</f>
        <v>0</v>
      </c>
      <c r="I17" s="100">
        <f t="shared" si="2"/>
        <v>114.35</v>
      </c>
      <c r="K17" s="111" t="str">
        <f t="shared" si="3"/>
        <v>Jeudi</v>
      </c>
      <c r="L17" s="111">
        <v>10</v>
      </c>
      <c r="M17" s="122">
        <f>'Données VH'!CE300</f>
        <v>32.35</v>
      </c>
      <c r="N17" s="122">
        <f>'Données VH'!CF300</f>
        <v>28.2</v>
      </c>
      <c r="O17" s="122">
        <f>'Données VH'!CG300</f>
        <v>33.130000000000003</v>
      </c>
      <c r="P17" s="122">
        <f>'Données VH'!CH300</f>
        <v>19.37</v>
      </c>
      <c r="Q17" s="129">
        <f>'Données VH'!CI300</f>
        <v>8.5399999999999991</v>
      </c>
      <c r="R17" s="100">
        <f t="shared" si="1"/>
        <v>121.59</v>
      </c>
      <c r="T17" s="234"/>
    </row>
    <row r="18" spans="1:20" ht="15">
      <c r="A18" s="111" t="str">
        <f>'150hres'!A18</f>
        <v>Vendredi</v>
      </c>
      <c r="B18" s="111">
        <v>11</v>
      </c>
      <c r="C18" s="122">
        <f>'Données VH'!I301</f>
        <v>15.73</v>
      </c>
      <c r="D18" s="122">
        <f>'Données VH'!J301</f>
        <v>3.45</v>
      </c>
      <c r="E18" s="122">
        <f>'Données VH'!K301</f>
        <v>30.89</v>
      </c>
      <c r="F18" s="122">
        <f>'Données VH'!L301</f>
        <v>0.91</v>
      </c>
      <c r="G18" s="122">
        <f>'Données VH'!M301</f>
        <v>1.82</v>
      </c>
      <c r="H18" s="122">
        <f>'Données VH'!N301</f>
        <v>1.82</v>
      </c>
      <c r="I18" s="100">
        <f t="shared" si="2"/>
        <v>54.62</v>
      </c>
      <c r="K18" s="111" t="str">
        <f t="shared" si="3"/>
        <v>Vendredi</v>
      </c>
      <c r="L18" s="111">
        <v>11</v>
      </c>
      <c r="M18" s="122">
        <f>'Données VH'!CE301</f>
        <v>56.44</v>
      </c>
      <c r="N18" s="122">
        <f>'Données VH'!CF301</f>
        <v>50.64</v>
      </c>
      <c r="O18" s="122">
        <f>'Données VH'!CG301</f>
        <v>52.7</v>
      </c>
      <c r="P18" s="122">
        <f>'Données VH'!CH301</f>
        <v>0</v>
      </c>
      <c r="Q18" s="129">
        <f>'Données VH'!CI301</f>
        <v>0</v>
      </c>
      <c r="R18" s="100">
        <f t="shared" si="1"/>
        <v>159.78</v>
      </c>
      <c r="T18" s="238" t="s">
        <v>250</v>
      </c>
    </row>
    <row r="19" spans="1:20" ht="15">
      <c r="A19" s="111" t="str">
        <f>'150hres'!A19</f>
        <v>Samedi</v>
      </c>
      <c r="B19" s="111">
        <v>12</v>
      </c>
      <c r="C19" s="122">
        <f>'Données VH'!I302</f>
        <v>16.36</v>
      </c>
      <c r="D19" s="122">
        <f>'Données VH'!J302</f>
        <v>9.3000000000000007</v>
      </c>
      <c r="E19" s="122">
        <f>'Données VH'!K302</f>
        <v>11.35</v>
      </c>
      <c r="F19" s="122">
        <f>'Données VH'!L302</f>
        <v>35.86</v>
      </c>
      <c r="G19" s="122">
        <f>'Données VH'!M302</f>
        <v>48.74</v>
      </c>
      <c r="H19" s="122">
        <f>'Données VH'!N302</f>
        <v>8.65</v>
      </c>
      <c r="I19" s="100">
        <f t="shared" si="2"/>
        <v>130.26000000000002</v>
      </c>
      <c r="K19" s="111" t="str">
        <f t="shared" si="3"/>
        <v>Samedi</v>
      </c>
      <c r="L19" s="111">
        <v>12</v>
      </c>
      <c r="M19" s="122">
        <f>'Données VH'!CE302</f>
        <v>56.11</v>
      </c>
      <c r="N19" s="122">
        <f>'Données VH'!CF302</f>
        <v>54.84</v>
      </c>
      <c r="O19" s="122">
        <f>'Données VH'!CG302</f>
        <v>63.27</v>
      </c>
      <c r="P19" s="122">
        <f>'Données VH'!CH302</f>
        <v>23</v>
      </c>
      <c r="Q19" s="129">
        <f>'Données VH'!CI302</f>
        <v>0</v>
      </c>
      <c r="R19" s="100">
        <f t="shared" si="1"/>
        <v>197.22</v>
      </c>
      <c r="T19" s="234"/>
    </row>
    <row r="20" spans="1:20">
      <c r="A20" s="111" t="str">
        <f>'150hres'!A20</f>
        <v>Dimanche</v>
      </c>
      <c r="B20" s="111">
        <v>13</v>
      </c>
      <c r="C20" s="122">
        <f>'Données VH'!I303</f>
        <v>0</v>
      </c>
      <c r="D20" s="122">
        <f>'Données VH'!J303</f>
        <v>1.82</v>
      </c>
      <c r="E20" s="122">
        <f>'Données VH'!K303</f>
        <v>0</v>
      </c>
      <c r="F20" s="122">
        <f>'Données VH'!L303</f>
        <v>0</v>
      </c>
      <c r="G20" s="122">
        <f>'Données VH'!M303</f>
        <v>22.64</v>
      </c>
      <c r="H20" s="122">
        <f>'Données VH'!N303</f>
        <v>11.36</v>
      </c>
      <c r="I20" s="100">
        <f t="shared" si="2"/>
        <v>35.82</v>
      </c>
      <c r="K20" s="111" t="str">
        <f t="shared" si="3"/>
        <v>Dimanche</v>
      </c>
      <c r="L20" s="111">
        <v>13</v>
      </c>
      <c r="M20" s="122">
        <f>'Données VH'!CE303</f>
        <v>7.18</v>
      </c>
      <c r="N20" s="122">
        <f>'Données VH'!CF303</f>
        <v>9.82</v>
      </c>
      <c r="O20" s="122">
        <f>'Données VH'!CG303</f>
        <v>14.37</v>
      </c>
      <c r="P20" s="122">
        <f>'Données VH'!CH303</f>
        <v>19.87</v>
      </c>
      <c r="Q20" s="129">
        <f>'Données VH'!CI303</f>
        <v>0</v>
      </c>
      <c r="R20" s="100">
        <f t="shared" si="1"/>
        <v>51.239999999999995</v>
      </c>
      <c r="T20" s="240" t="s">
        <v>255</v>
      </c>
    </row>
    <row r="21" spans="1:20" ht="15">
      <c r="A21" s="111" t="str">
        <f>'150hres'!A21</f>
        <v>Lundi</v>
      </c>
      <c r="B21" s="111">
        <v>14</v>
      </c>
      <c r="C21" s="122">
        <f>'Données VH'!I304</f>
        <v>26.94</v>
      </c>
      <c r="D21" s="122">
        <f>'Données VH'!J304</f>
        <v>19.54</v>
      </c>
      <c r="E21" s="122">
        <f>'Données VH'!K304</f>
        <v>9.09</v>
      </c>
      <c r="F21" s="122">
        <f>'Données VH'!L304</f>
        <v>13.74</v>
      </c>
      <c r="G21" s="122">
        <f>'Données VH'!M304</f>
        <v>19.510000000000002</v>
      </c>
      <c r="H21" s="122">
        <f>'Données VH'!N304</f>
        <v>11.81</v>
      </c>
      <c r="I21" s="100">
        <f t="shared" si="2"/>
        <v>100.63000000000001</v>
      </c>
      <c r="K21" s="111" t="str">
        <f t="shared" si="3"/>
        <v>Lundi</v>
      </c>
      <c r="L21" s="111">
        <v>14</v>
      </c>
      <c r="M21" s="122">
        <f>'Données VH'!CE304</f>
        <v>8.91</v>
      </c>
      <c r="N21" s="122">
        <f>'Données VH'!CF304</f>
        <v>9.4499999999999993</v>
      </c>
      <c r="O21" s="122">
        <f>'Données VH'!CG304</f>
        <v>0</v>
      </c>
      <c r="P21" s="122">
        <f>'Données VH'!CH304</f>
        <v>19</v>
      </c>
      <c r="Q21" s="129">
        <f>'Données VH'!CI304</f>
        <v>1.82</v>
      </c>
      <c r="R21" s="100">
        <f t="shared" si="1"/>
        <v>39.18</v>
      </c>
      <c r="T21" s="234"/>
    </row>
    <row r="22" spans="1:20" ht="15">
      <c r="A22" s="111" t="str">
        <f>'150hres'!A22</f>
        <v>Mardi</v>
      </c>
      <c r="B22" s="111">
        <v>15</v>
      </c>
      <c r="C22" s="122">
        <f>'Données VH'!I305</f>
        <v>4.54</v>
      </c>
      <c r="D22" s="122">
        <f>'Données VH'!J305</f>
        <v>10.44</v>
      </c>
      <c r="E22" s="122">
        <f>'Données VH'!K305</f>
        <v>9.09</v>
      </c>
      <c r="F22" s="122">
        <f>'Données VH'!L305</f>
        <v>19.54</v>
      </c>
      <c r="G22" s="122">
        <f>'Données VH'!M305</f>
        <v>9.6300000000000008</v>
      </c>
      <c r="H22" s="122">
        <f>'Données VH'!N305</f>
        <v>12.27</v>
      </c>
      <c r="I22" s="100">
        <f t="shared" si="2"/>
        <v>65.510000000000005</v>
      </c>
      <c r="K22" s="111" t="str">
        <f t="shared" si="3"/>
        <v>Mardi</v>
      </c>
      <c r="L22" s="111">
        <v>15</v>
      </c>
      <c r="M22" s="122">
        <f>'Données VH'!CE305</f>
        <v>10.14</v>
      </c>
      <c r="N22" s="122">
        <f>'Données VH'!CF305</f>
        <v>8.0399999999999991</v>
      </c>
      <c r="O22" s="122">
        <f>'Données VH'!CG305</f>
        <v>14.4</v>
      </c>
      <c r="P22" s="122">
        <f>'Données VH'!CH305</f>
        <v>0</v>
      </c>
      <c r="Q22" s="129">
        <f>'Données VH'!CI305</f>
        <v>0</v>
      </c>
      <c r="R22" s="100">
        <f t="shared" si="1"/>
        <v>32.58</v>
      </c>
      <c r="T22" s="238" t="s">
        <v>252</v>
      </c>
    </row>
    <row r="23" spans="1:20" ht="15">
      <c r="A23" s="111" t="str">
        <f>'150hres'!A23</f>
        <v>Mercredi</v>
      </c>
      <c r="B23" s="111">
        <v>16</v>
      </c>
      <c r="C23" s="122">
        <f>'Données VH'!I306</f>
        <v>4.54</v>
      </c>
      <c r="D23" s="122">
        <f>'Données VH'!J306</f>
        <v>0</v>
      </c>
      <c r="E23" s="122">
        <f>'Données VH'!K306</f>
        <v>10.44</v>
      </c>
      <c r="F23" s="122">
        <f>'Données VH'!L306</f>
        <v>6.36</v>
      </c>
      <c r="G23" s="122">
        <f>'Données VH'!M306</f>
        <v>5.45</v>
      </c>
      <c r="H23" s="122">
        <f>'Données VH'!N306</f>
        <v>19.96</v>
      </c>
      <c r="I23" s="100">
        <f t="shared" si="2"/>
        <v>46.75</v>
      </c>
      <c r="K23" s="111" t="str">
        <f t="shared" si="3"/>
        <v>Mercredi</v>
      </c>
      <c r="L23" s="111">
        <v>16</v>
      </c>
      <c r="M23" s="122">
        <f>'Données VH'!CE306</f>
        <v>30.32</v>
      </c>
      <c r="N23" s="122">
        <f>'Données VH'!CF306</f>
        <v>17</v>
      </c>
      <c r="O23" s="122">
        <f>'Données VH'!CG306</f>
        <v>49.04</v>
      </c>
      <c r="P23" s="122">
        <f>'Données VH'!CH306</f>
        <v>36.630000000000003</v>
      </c>
      <c r="Q23" s="129">
        <f>'Données VH'!CI306</f>
        <v>0</v>
      </c>
      <c r="R23" s="100">
        <f t="shared" si="1"/>
        <v>132.99</v>
      </c>
      <c r="T23" s="234"/>
    </row>
    <row r="24" spans="1:20" ht="15">
      <c r="A24" s="111" t="str">
        <f>'150hres'!A24</f>
        <v>Jeudi</v>
      </c>
      <c r="B24" s="111">
        <v>17</v>
      </c>
      <c r="C24" s="122">
        <f>'Données VH'!I307</f>
        <v>16.91</v>
      </c>
      <c r="D24" s="122">
        <f>'Données VH'!J307</f>
        <v>31.25</v>
      </c>
      <c r="E24" s="122">
        <f>'Données VH'!K307</f>
        <v>14.55</v>
      </c>
      <c r="F24" s="122">
        <f>'Données VH'!L307</f>
        <v>0</v>
      </c>
      <c r="G24" s="122">
        <f>'Données VH'!M307</f>
        <v>21.36</v>
      </c>
      <c r="H24" s="122">
        <f>'Données VH'!N307</f>
        <v>0.91</v>
      </c>
      <c r="I24" s="100">
        <f t="shared" si="2"/>
        <v>84.97999999999999</v>
      </c>
      <c r="K24" s="111" t="str">
        <f t="shared" si="3"/>
        <v>Jeudi</v>
      </c>
      <c r="L24" s="111">
        <v>17</v>
      </c>
      <c r="M24" s="122">
        <f>'Données VH'!CE307</f>
        <v>50.35</v>
      </c>
      <c r="N24" s="122">
        <f>'Données VH'!CF307</f>
        <v>42.31</v>
      </c>
      <c r="O24" s="122">
        <f>'Données VH'!CG307</f>
        <v>29.63</v>
      </c>
      <c r="P24" s="122">
        <f>'Données VH'!CH307</f>
        <v>22.27</v>
      </c>
      <c r="Q24" s="129">
        <f>'Données VH'!CI307</f>
        <v>0</v>
      </c>
      <c r="R24" s="100">
        <f t="shared" si="1"/>
        <v>144.56</v>
      </c>
      <c r="T24" s="238" t="s">
        <v>253</v>
      </c>
    </row>
    <row r="25" spans="1:20" ht="15">
      <c r="A25" s="111" t="str">
        <f>'150hres'!A25</f>
        <v>Vendredi</v>
      </c>
      <c r="B25" s="111">
        <v>18</v>
      </c>
      <c r="C25" s="122">
        <f>'Données VH'!I308</f>
        <v>18.170000000000002</v>
      </c>
      <c r="D25" s="122">
        <f>'Données VH'!J308</f>
        <v>42.26</v>
      </c>
      <c r="E25" s="122">
        <f>'Données VH'!K308</f>
        <v>24.51</v>
      </c>
      <c r="F25" s="122">
        <f>'Données VH'!L308</f>
        <v>45.22</v>
      </c>
      <c r="G25" s="122">
        <f>'Données VH'!M308</f>
        <v>1.36</v>
      </c>
      <c r="H25" s="122">
        <f>'Données VH'!N308</f>
        <v>13.17</v>
      </c>
      <c r="I25" s="100">
        <f t="shared" si="2"/>
        <v>144.69</v>
      </c>
      <c r="K25" s="111" t="str">
        <f t="shared" si="3"/>
        <v>Vendredi</v>
      </c>
      <c r="L25" s="111">
        <v>18</v>
      </c>
      <c r="M25" s="122">
        <f>'Données VH'!CE308</f>
        <v>36.729999999999997</v>
      </c>
      <c r="N25" s="122">
        <f>'Données VH'!CF308</f>
        <v>3.64</v>
      </c>
      <c r="O25" s="122">
        <f>'Données VH'!CG308</f>
        <v>25.45</v>
      </c>
      <c r="P25" s="122">
        <f>'Données VH'!CH308</f>
        <v>10.68</v>
      </c>
      <c r="Q25" s="129">
        <f>'Données VH'!CI308</f>
        <v>0</v>
      </c>
      <c r="R25" s="100">
        <f t="shared" si="1"/>
        <v>76.5</v>
      </c>
      <c r="T25" s="234"/>
    </row>
    <row r="26" spans="1:20" ht="15">
      <c r="A26" s="111" t="str">
        <f>'150hres'!A26</f>
        <v>Samedi</v>
      </c>
      <c r="B26" s="111">
        <v>19</v>
      </c>
      <c r="C26" s="122">
        <f>'Données VH'!I309</f>
        <v>0</v>
      </c>
      <c r="D26" s="122">
        <f>'Données VH'!J309</f>
        <v>6.45</v>
      </c>
      <c r="E26" s="122">
        <f>'Données VH'!K309</f>
        <v>26.05</v>
      </c>
      <c r="F26" s="122">
        <f>'Données VH'!L309</f>
        <v>19.09</v>
      </c>
      <c r="G26" s="122">
        <f>'Données VH'!M309</f>
        <v>20.170000000000002</v>
      </c>
      <c r="H26" s="122">
        <f>'Données VH'!N309</f>
        <v>10.1</v>
      </c>
      <c r="I26" s="100">
        <f t="shared" si="2"/>
        <v>81.86</v>
      </c>
      <c r="K26" s="111" t="str">
        <f t="shared" si="3"/>
        <v>Samedi</v>
      </c>
      <c r="L26" s="111">
        <v>19</v>
      </c>
      <c r="M26" s="122">
        <f>'Données VH'!CE309</f>
        <v>21.18</v>
      </c>
      <c r="N26" s="122">
        <f>'Données VH'!CF309</f>
        <v>57.18</v>
      </c>
      <c r="O26" s="122">
        <f>'Données VH'!CG309</f>
        <v>86.6</v>
      </c>
      <c r="P26" s="122">
        <f>'Données VH'!CH309</f>
        <v>61.59</v>
      </c>
      <c r="Q26" s="129">
        <f>'Données VH'!CI309</f>
        <v>0</v>
      </c>
      <c r="R26" s="100">
        <f t="shared" si="1"/>
        <v>226.54999999999998</v>
      </c>
      <c r="T26" s="238" t="s">
        <v>254</v>
      </c>
    </row>
    <row r="27" spans="1:20">
      <c r="A27" s="111" t="str">
        <f>'150hres'!A27</f>
        <v>Dimanche</v>
      </c>
      <c r="B27" s="111">
        <v>20</v>
      </c>
      <c r="C27" s="122">
        <f>'Données VH'!I310</f>
        <v>1.36</v>
      </c>
      <c r="D27" s="122">
        <f>'Données VH'!J310</f>
        <v>4.54</v>
      </c>
      <c r="E27" s="122">
        <f>'Données VH'!K310</f>
        <v>1.82</v>
      </c>
      <c r="F27" s="122">
        <f>'Données VH'!L310</f>
        <v>15</v>
      </c>
      <c r="G27" s="122">
        <f>'Données VH'!M310</f>
        <v>36.35</v>
      </c>
      <c r="H27" s="122">
        <f>'Données VH'!N310</f>
        <v>32.31</v>
      </c>
      <c r="I27" s="100">
        <f t="shared" si="2"/>
        <v>91.38</v>
      </c>
      <c r="K27" s="111" t="str">
        <f t="shared" si="3"/>
        <v>Dimanche</v>
      </c>
      <c r="L27" s="111">
        <v>20</v>
      </c>
      <c r="M27" s="122">
        <f>'Données VH'!CE310</f>
        <v>47.58</v>
      </c>
      <c r="N27" s="122">
        <f>'Données VH'!CF310</f>
        <v>4.28</v>
      </c>
      <c r="O27" s="122">
        <f>'Données VH'!CG310</f>
        <v>22.59</v>
      </c>
      <c r="P27" s="122">
        <f>'Données VH'!CH310</f>
        <v>4.5</v>
      </c>
      <c r="Q27" s="129">
        <f>'Données VH'!CI310</f>
        <v>0</v>
      </c>
      <c r="R27" s="100">
        <f t="shared" si="1"/>
        <v>78.95</v>
      </c>
    </row>
    <row r="28" spans="1:20">
      <c r="A28" s="111" t="str">
        <f>'150hres'!A28</f>
        <v>Lundi</v>
      </c>
      <c r="B28" s="111">
        <v>21</v>
      </c>
      <c r="C28" s="122">
        <f>'Données VH'!I311</f>
        <v>23.22</v>
      </c>
      <c r="D28" s="122">
        <f>'Données VH'!J311</f>
        <v>0.91</v>
      </c>
      <c r="E28" s="122">
        <f>'Données VH'!K311</f>
        <v>2.73</v>
      </c>
      <c r="F28" s="122">
        <f>'Données VH'!L311</f>
        <v>0</v>
      </c>
      <c r="G28" s="122">
        <f>'Données VH'!M311</f>
        <v>19.96</v>
      </c>
      <c r="H28" s="122">
        <f>'Données VH'!N311</f>
        <v>15</v>
      </c>
      <c r="I28" s="100">
        <f t="shared" si="2"/>
        <v>61.82</v>
      </c>
      <c r="K28" s="111" t="str">
        <f t="shared" si="3"/>
        <v>Lundi</v>
      </c>
      <c r="L28" s="111">
        <v>21</v>
      </c>
      <c r="M28" s="122">
        <f>'Données VH'!CE311</f>
        <v>48.37</v>
      </c>
      <c r="N28" s="122">
        <f>'Données VH'!CF311</f>
        <v>7.64</v>
      </c>
      <c r="O28" s="122">
        <f>'Données VH'!CG311</f>
        <v>0</v>
      </c>
      <c r="P28" s="122">
        <f>'Données VH'!CH311</f>
        <v>0</v>
      </c>
      <c r="Q28" s="129">
        <f>'Données VH'!CI311</f>
        <v>3.73</v>
      </c>
      <c r="R28" s="100">
        <f t="shared" si="1"/>
        <v>59.739999999999995</v>
      </c>
    </row>
    <row r="29" spans="1:20">
      <c r="A29" s="111" t="str">
        <f>'150hres'!A29</f>
        <v>Mardi</v>
      </c>
      <c r="B29" s="111">
        <v>22</v>
      </c>
      <c r="C29" s="122">
        <f>'Données VH'!I312</f>
        <v>0</v>
      </c>
      <c r="D29" s="122">
        <f>'Données VH'!J312</f>
        <v>2.27</v>
      </c>
      <c r="E29" s="122">
        <f>'Données VH'!K312</f>
        <v>19.809999999999999</v>
      </c>
      <c r="F29" s="122">
        <f>'Données VH'!L312</f>
        <v>9.44</v>
      </c>
      <c r="G29" s="122">
        <f>'Données VH'!M312</f>
        <v>4.54</v>
      </c>
      <c r="H29" s="122">
        <f>'Données VH'!N312</f>
        <v>15</v>
      </c>
      <c r="I29" s="100">
        <f t="shared" si="2"/>
        <v>51.059999999999995</v>
      </c>
      <c r="K29" s="111" t="str">
        <f t="shared" si="3"/>
        <v>Mardi</v>
      </c>
      <c r="L29" s="111">
        <v>22</v>
      </c>
      <c r="M29" s="122">
        <f>'Données VH'!CE312</f>
        <v>45.86</v>
      </c>
      <c r="N29" s="122">
        <f>'Données VH'!CF312</f>
        <v>20.77</v>
      </c>
      <c r="O29" s="122">
        <f>'Données VH'!CG312</f>
        <v>0</v>
      </c>
      <c r="P29" s="122">
        <f>'Données VH'!CH312</f>
        <v>30.23</v>
      </c>
      <c r="Q29" s="129">
        <f>'Données VH'!CI312</f>
        <v>0</v>
      </c>
      <c r="R29" s="100">
        <f t="shared" si="1"/>
        <v>96.86</v>
      </c>
    </row>
    <row r="30" spans="1:20">
      <c r="A30" s="111" t="str">
        <f>'150hres'!A30</f>
        <v>Mercredi</v>
      </c>
      <c r="B30" s="111">
        <v>23</v>
      </c>
      <c r="C30" s="122">
        <f>'Données VH'!I313</f>
        <v>6.81</v>
      </c>
      <c r="D30" s="122">
        <f>'Données VH'!J313</f>
        <v>14.36</v>
      </c>
      <c r="E30" s="122">
        <f>'Données VH'!K313</f>
        <v>5.55</v>
      </c>
      <c r="F30" s="122">
        <f>'Données VH'!L313</f>
        <v>12.54</v>
      </c>
      <c r="G30" s="122">
        <f>'Données VH'!M313</f>
        <v>7.72</v>
      </c>
      <c r="H30" s="122">
        <f>'Données VH'!N313</f>
        <v>18.63</v>
      </c>
      <c r="I30" s="100">
        <f t="shared" si="2"/>
        <v>65.61</v>
      </c>
      <c r="K30" s="111" t="str">
        <f t="shared" si="3"/>
        <v>Mercredi</v>
      </c>
      <c r="L30" s="111">
        <v>23</v>
      </c>
      <c r="M30" s="122">
        <f>'Données VH'!CE313</f>
        <v>20.09</v>
      </c>
      <c r="N30" s="122">
        <f>'Données VH'!CF313</f>
        <v>13.18</v>
      </c>
      <c r="O30" s="122">
        <f>'Données VH'!CG313</f>
        <v>6.91</v>
      </c>
      <c r="P30" s="122">
        <f>'Données VH'!CH313</f>
        <v>7.64</v>
      </c>
      <c r="Q30" s="129">
        <f>'Données VH'!CI313</f>
        <v>0</v>
      </c>
      <c r="R30" s="100">
        <f t="shared" si="1"/>
        <v>47.819999999999993</v>
      </c>
    </row>
    <row r="31" spans="1:20">
      <c r="A31" s="111" t="str">
        <f>'150hres'!A31</f>
        <v>Jeudi</v>
      </c>
      <c r="B31" s="111">
        <v>24</v>
      </c>
      <c r="C31" s="122">
        <f>'Données VH'!I314</f>
        <v>8.09</v>
      </c>
      <c r="D31" s="122">
        <f>'Données VH'!J314</f>
        <v>7.72</v>
      </c>
      <c r="E31" s="122">
        <f>'Données VH'!K314</f>
        <v>10</v>
      </c>
      <c r="F31" s="122">
        <f>'Données VH'!L314</f>
        <v>4.54</v>
      </c>
      <c r="G31" s="122">
        <f>'Données VH'!M314</f>
        <v>14.08</v>
      </c>
      <c r="H31" s="122">
        <f>'Données VH'!N314</f>
        <v>13.63</v>
      </c>
      <c r="I31" s="100">
        <f t="shared" si="2"/>
        <v>58.06</v>
      </c>
      <c r="K31" s="111" t="str">
        <f t="shared" si="3"/>
        <v>Jeudi</v>
      </c>
      <c r="L31" s="111">
        <v>24</v>
      </c>
      <c r="M31" s="122">
        <f>'Données VH'!CE314</f>
        <v>0</v>
      </c>
      <c r="N31" s="122">
        <f>'Données VH'!CF314</f>
        <v>0</v>
      </c>
      <c r="O31" s="122">
        <f>'Données VH'!CG314</f>
        <v>0</v>
      </c>
      <c r="P31" s="122">
        <f>'Données VH'!CH314</f>
        <v>0</v>
      </c>
      <c r="Q31" s="129">
        <f>'Données VH'!CI314</f>
        <v>0</v>
      </c>
      <c r="R31" s="100">
        <f t="shared" si="1"/>
        <v>0</v>
      </c>
    </row>
    <row r="32" spans="1:20">
      <c r="A32" s="111" t="str">
        <f>'150hres'!A32</f>
        <v>Vendredi</v>
      </c>
      <c r="B32" s="111">
        <v>25</v>
      </c>
      <c r="C32" s="122">
        <f>'Données VH'!I315</f>
        <v>0</v>
      </c>
      <c r="D32" s="122">
        <f>'Données VH'!J315</f>
        <v>0</v>
      </c>
      <c r="E32" s="122">
        <f>'Données VH'!K315</f>
        <v>0</v>
      </c>
      <c r="F32" s="122">
        <f>'Données VH'!L315</f>
        <v>0</v>
      </c>
      <c r="G32" s="122">
        <f>'Données VH'!M315</f>
        <v>0</v>
      </c>
      <c r="H32" s="122">
        <f>'Données VH'!N315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VH'!CE315</f>
        <v>13</v>
      </c>
      <c r="N32" s="122">
        <f>'Données VH'!CF315</f>
        <v>112.68</v>
      </c>
      <c r="O32" s="122">
        <f>'Données VH'!CG315</f>
        <v>69.77</v>
      </c>
      <c r="P32" s="122">
        <f>'Données VH'!CH315</f>
        <v>97.72</v>
      </c>
      <c r="Q32" s="129">
        <f>'Données VH'!CI315</f>
        <v>10.64</v>
      </c>
      <c r="R32" s="100">
        <f t="shared" si="1"/>
        <v>303.80999999999995</v>
      </c>
    </row>
    <row r="33" spans="1:18">
      <c r="A33" s="111" t="str">
        <f>'150hres'!A33</f>
        <v>Samedi</v>
      </c>
      <c r="B33" s="111">
        <v>26</v>
      </c>
      <c r="C33" s="122">
        <f>'Données VH'!I316</f>
        <v>4.54</v>
      </c>
      <c r="D33" s="122">
        <f>'Données VH'!J316</f>
        <v>0</v>
      </c>
      <c r="E33" s="122">
        <f>'Données VH'!K316</f>
        <v>9.09</v>
      </c>
      <c r="F33" s="122">
        <f>'Données VH'!L316</f>
        <v>5</v>
      </c>
      <c r="G33" s="122">
        <f>'Données VH'!M316</f>
        <v>0</v>
      </c>
      <c r="H33" s="122">
        <f>'Données VH'!N316</f>
        <v>15.45</v>
      </c>
      <c r="I33" s="100">
        <f t="shared" si="2"/>
        <v>34.08</v>
      </c>
      <c r="K33" s="111" t="str">
        <f t="shared" si="3"/>
        <v>Samedi</v>
      </c>
      <c r="L33" s="111">
        <v>26</v>
      </c>
      <c r="M33" s="122">
        <f>'Données VH'!CE316</f>
        <v>16.45</v>
      </c>
      <c r="N33" s="122">
        <f>'Données VH'!CF316</f>
        <v>30.08</v>
      </c>
      <c r="O33" s="122">
        <f>'Données VH'!CG316</f>
        <v>42.24</v>
      </c>
      <c r="P33" s="122">
        <f>'Données VH'!CH316</f>
        <v>64.53</v>
      </c>
      <c r="Q33" s="129">
        <f>'Données VH'!CI316</f>
        <v>0</v>
      </c>
      <c r="R33" s="100">
        <f t="shared" si="1"/>
        <v>153.30000000000001</v>
      </c>
    </row>
    <row r="34" spans="1:18">
      <c r="A34" s="111" t="str">
        <f>'150hres'!A34</f>
        <v>Dimanche</v>
      </c>
      <c r="B34" s="111">
        <v>27</v>
      </c>
      <c r="C34" s="122">
        <f>'Données VH'!I317</f>
        <v>4.54</v>
      </c>
      <c r="D34" s="122">
        <f>'Données VH'!J317</f>
        <v>3.18</v>
      </c>
      <c r="E34" s="122">
        <f>'Données VH'!K317</f>
        <v>30.46</v>
      </c>
      <c r="F34" s="122">
        <f>'Données VH'!L317</f>
        <v>15.91</v>
      </c>
      <c r="G34" s="122">
        <f>'Données VH'!M317</f>
        <v>0</v>
      </c>
      <c r="H34" s="122">
        <f>'Données VH'!N317</f>
        <v>38.729999999999997</v>
      </c>
      <c r="I34" s="100">
        <f t="shared" si="2"/>
        <v>92.82</v>
      </c>
      <c r="K34" s="111" t="str">
        <f t="shared" si="3"/>
        <v>Dimanche</v>
      </c>
      <c r="L34" s="111">
        <v>27</v>
      </c>
      <c r="M34" s="122">
        <f>'Données VH'!CE317</f>
        <v>19.32</v>
      </c>
      <c r="N34" s="122">
        <f>'Données VH'!CF317</f>
        <v>18.82</v>
      </c>
      <c r="O34" s="122">
        <f>'Données VH'!CG317</f>
        <v>29.18</v>
      </c>
      <c r="P34" s="122">
        <f>'Données VH'!CH317</f>
        <v>50.13</v>
      </c>
      <c r="Q34" s="129">
        <f>'Données VH'!CI317</f>
        <v>8.0399999999999991</v>
      </c>
      <c r="R34" s="100">
        <f t="shared" si="1"/>
        <v>125.48999999999998</v>
      </c>
    </row>
    <row r="35" spans="1:18">
      <c r="A35" s="111" t="str">
        <f>'150hres'!A35</f>
        <v>Lundi</v>
      </c>
      <c r="B35" s="111">
        <v>28</v>
      </c>
      <c r="C35" s="122">
        <f>'Données VH'!I318</f>
        <v>11.36</v>
      </c>
      <c r="D35" s="122">
        <f>'Données VH'!J318</f>
        <v>27.89</v>
      </c>
      <c r="E35" s="122">
        <f>'Données VH'!K318</f>
        <v>4.54</v>
      </c>
      <c r="F35" s="122">
        <f>'Données VH'!L318</f>
        <v>1.82</v>
      </c>
      <c r="G35" s="122">
        <f>'Données VH'!M318</f>
        <v>3.64</v>
      </c>
      <c r="H35" s="122">
        <f>'Données VH'!N318</f>
        <v>4.54</v>
      </c>
      <c r="I35" s="100">
        <f t="shared" si="2"/>
        <v>53.79</v>
      </c>
      <c r="K35" s="111" t="str">
        <f t="shared" si="3"/>
        <v>Lundi</v>
      </c>
      <c r="L35" s="111">
        <v>28</v>
      </c>
      <c r="M35" s="122">
        <f>'Données VH'!CE318</f>
        <v>37.590000000000003</v>
      </c>
      <c r="N35" s="122">
        <f>'Données VH'!CF318</f>
        <v>41.77</v>
      </c>
      <c r="O35" s="122">
        <f>'Données VH'!CG318</f>
        <v>29.39</v>
      </c>
      <c r="P35" s="122">
        <f>'Données VH'!CH318</f>
        <v>67.47</v>
      </c>
      <c r="Q35" s="129">
        <f>'Données VH'!CI318</f>
        <v>0</v>
      </c>
      <c r="R35" s="100">
        <f t="shared" si="1"/>
        <v>176.22000000000003</v>
      </c>
    </row>
    <row r="36" spans="1:18">
      <c r="A36" s="111" t="str">
        <f>'150hres'!A36</f>
        <v>Mardi</v>
      </c>
      <c r="B36" s="111">
        <v>29</v>
      </c>
      <c r="C36" s="122">
        <f>'Données VH'!I319</f>
        <v>3.18</v>
      </c>
      <c r="D36" s="122">
        <f>'Données VH'!J319</f>
        <v>0.91</v>
      </c>
      <c r="E36" s="122">
        <f>'Données VH'!K319</f>
        <v>27.19</v>
      </c>
      <c r="F36" s="122">
        <f>'Données VH'!L319</f>
        <v>8.65</v>
      </c>
      <c r="G36" s="122">
        <f>'Données VH'!M319</f>
        <v>2.73</v>
      </c>
      <c r="H36" s="122">
        <f>'Données VH'!N319</f>
        <v>0</v>
      </c>
      <c r="I36" s="100">
        <f t="shared" si="2"/>
        <v>42.66</v>
      </c>
      <c r="K36" s="111" t="str">
        <f t="shared" si="3"/>
        <v>Mardi</v>
      </c>
      <c r="L36" s="111">
        <v>29</v>
      </c>
      <c r="M36" s="122">
        <f>'Données VH'!CE319</f>
        <v>44.87</v>
      </c>
      <c r="N36" s="122">
        <f>'Données VH'!CF319</f>
        <v>47.78</v>
      </c>
      <c r="O36" s="122">
        <f>'Données VH'!CG319</f>
        <v>14.91</v>
      </c>
      <c r="P36" s="122">
        <f>'Données VH'!CH319</f>
        <v>16.91</v>
      </c>
      <c r="Q36" s="129">
        <f>'Données VH'!CI319</f>
        <v>0</v>
      </c>
      <c r="R36" s="100">
        <f t="shared" si="1"/>
        <v>124.47</v>
      </c>
    </row>
    <row r="37" spans="1:18">
      <c r="A37" s="111" t="str">
        <f>'150hres'!A37</f>
        <v>Mercredi</v>
      </c>
      <c r="B37" s="111">
        <v>30</v>
      </c>
      <c r="C37" s="122">
        <f>'Données VH'!I320</f>
        <v>0</v>
      </c>
      <c r="D37" s="122">
        <f>'Données VH'!J320</f>
        <v>33.89</v>
      </c>
      <c r="E37" s="122">
        <f>'Données VH'!K320</f>
        <v>19.260000000000002</v>
      </c>
      <c r="F37" s="122">
        <f>'Données VH'!L320</f>
        <v>9.08</v>
      </c>
      <c r="G37" s="122">
        <f>'Données VH'!M320</f>
        <v>7.73</v>
      </c>
      <c r="H37" s="122">
        <f>'Données VH'!N320</f>
        <v>19.36</v>
      </c>
      <c r="I37" s="100">
        <f t="shared" si="2"/>
        <v>89.320000000000007</v>
      </c>
      <c r="K37" s="111" t="str">
        <f t="shared" si="3"/>
        <v>Mercredi</v>
      </c>
      <c r="L37" s="111">
        <v>30</v>
      </c>
      <c r="M37" s="122">
        <f>'Données VH'!CE320</f>
        <v>41.04</v>
      </c>
      <c r="N37" s="122">
        <f>'Données VH'!CF320</f>
        <v>79.02</v>
      </c>
      <c r="O37" s="122">
        <f>'Données VH'!CG320</f>
        <v>10.039999999999999</v>
      </c>
      <c r="P37" s="122">
        <f>'Données VH'!CH320</f>
        <v>0</v>
      </c>
      <c r="Q37" s="129">
        <f>'Données VH'!CI320</f>
        <v>0</v>
      </c>
      <c r="R37" s="100">
        <f t="shared" si="1"/>
        <v>130.1</v>
      </c>
    </row>
    <row r="38" spans="1:18" ht="15" thickBot="1">
      <c r="A38" s="112" t="str">
        <f>'150hres'!A38</f>
        <v>Jeudi</v>
      </c>
      <c r="B38" s="112">
        <v>31</v>
      </c>
      <c r="C38" s="122">
        <f>'Données VH'!I321</f>
        <v>8.18</v>
      </c>
      <c r="D38" s="122">
        <f>'Données VH'!J321</f>
        <v>8.17</v>
      </c>
      <c r="E38" s="122">
        <f>'Données VH'!K321</f>
        <v>12.27</v>
      </c>
      <c r="F38" s="122">
        <f>'Données VH'!L321</f>
        <v>0</v>
      </c>
      <c r="G38" s="122">
        <f>'Données VH'!M321</f>
        <v>20</v>
      </c>
      <c r="H38" s="122">
        <f>'Données VH'!N321</f>
        <v>0</v>
      </c>
      <c r="I38" s="101">
        <f t="shared" si="2"/>
        <v>48.620000000000005</v>
      </c>
      <c r="K38" s="112" t="str">
        <f>A38</f>
        <v>Jeudi</v>
      </c>
      <c r="L38" s="112">
        <v>31</v>
      </c>
      <c r="M38" s="122">
        <f>'Données VH'!CE321</f>
        <v>0</v>
      </c>
      <c r="N38" s="122">
        <f>'Données VH'!CF321</f>
        <v>0</v>
      </c>
      <c r="O38" s="122">
        <f>'Données VH'!CG321</f>
        <v>0</v>
      </c>
      <c r="P38" s="122">
        <f>'Données VH'!CH321</f>
        <v>0</v>
      </c>
      <c r="Q38" s="129">
        <f>'Données VH'!CI321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12.497741935483877</v>
      </c>
      <c r="D39" s="108">
        <f t="shared" si="4"/>
        <v>11.241290322580646</v>
      </c>
      <c r="E39" s="108">
        <f t="shared" si="4"/>
        <v>15.679677419354837</v>
      </c>
      <c r="F39" s="108">
        <f t="shared" si="4"/>
        <v>11.363225806451613</v>
      </c>
      <c r="G39" s="108">
        <f t="shared" si="4"/>
        <v>13.523225806451615</v>
      </c>
      <c r="H39" s="109">
        <f t="shared" si="4"/>
        <v>12.435483870967742</v>
      </c>
      <c r="I39" s="102">
        <f t="shared" si="4"/>
        <v>76.740645161290303</v>
      </c>
      <c r="K39" s="576" t="s">
        <v>109</v>
      </c>
      <c r="L39" s="577"/>
      <c r="M39" s="107">
        <f t="shared" ref="M39:R39" si="5">AVERAGE(M8:M38)</f>
        <v>32.979677419354843</v>
      </c>
      <c r="N39" s="108">
        <f t="shared" si="5"/>
        <v>30.881612903225804</v>
      </c>
      <c r="O39" s="108">
        <f t="shared" si="5"/>
        <v>27.713870967741933</v>
      </c>
      <c r="P39" s="108">
        <f t="shared" si="5"/>
        <v>23.199677419354842</v>
      </c>
      <c r="Q39" s="108">
        <f t="shared" si="5"/>
        <v>1.3635483870967744</v>
      </c>
      <c r="R39" s="102">
        <f t="shared" si="5"/>
        <v>116.13838709677417</v>
      </c>
    </row>
    <row r="40" spans="1:18" ht="15" thickBot="1">
      <c r="A40" s="578" t="s">
        <v>66</v>
      </c>
      <c r="B40" s="579"/>
      <c r="C40" s="103">
        <f t="shared" ref="C40:I40" si="6">SUM(C8:C38)</f>
        <v>387.43000000000018</v>
      </c>
      <c r="D40" s="104">
        <f t="shared" si="6"/>
        <v>348.48</v>
      </c>
      <c r="E40" s="104">
        <f t="shared" si="6"/>
        <v>486.06999999999994</v>
      </c>
      <c r="F40" s="104">
        <f t="shared" si="6"/>
        <v>352.26</v>
      </c>
      <c r="G40" s="104">
        <f t="shared" si="6"/>
        <v>419.22000000000008</v>
      </c>
      <c r="H40" s="105">
        <f t="shared" si="6"/>
        <v>385.5</v>
      </c>
      <c r="I40" s="106">
        <f t="shared" si="6"/>
        <v>2378.9599999999996</v>
      </c>
      <c r="K40" s="578" t="s">
        <v>66</v>
      </c>
      <c r="L40" s="579"/>
      <c r="M40" s="103">
        <f t="shared" ref="M40:R40" si="7">SUM(M8:M38)</f>
        <v>1022.3700000000001</v>
      </c>
      <c r="N40" s="104">
        <f t="shared" si="7"/>
        <v>957.32999999999993</v>
      </c>
      <c r="O40" s="104">
        <f t="shared" si="7"/>
        <v>859.12999999999988</v>
      </c>
      <c r="P40" s="104">
        <f t="shared" si="7"/>
        <v>719.19</v>
      </c>
      <c r="Q40" s="104">
        <f t="shared" si="7"/>
        <v>42.27</v>
      </c>
      <c r="R40" s="106">
        <f t="shared" si="7"/>
        <v>3600.2899999999991</v>
      </c>
    </row>
  </sheetData>
  <sheetProtection algorithmName="SHA-512" hashValue="pu+inP4tiLcbiPmNzb7imUeGcweVhPPMTnjUjqwDnZ+EDUYiY0i0HPbB6He/V81zawFyr4xaI+a1OkaqQ1w61w==" saltValue="QOd9OGQtpYeeO3KP1OCABA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C8:H38 M8:Q38">
    <cfRule type="cellIs" dxfId="380" priority="12" stopIfTrue="1" operator="equal">
      <formula>0</formula>
    </cfRule>
  </conditionalFormatting>
  <conditionalFormatting sqref="C8:H38 M8:Q38">
    <cfRule type="cellIs" dxfId="379" priority="4" stopIfTrue="1" operator="equal">
      <formula>0</formula>
    </cfRule>
  </conditionalFormatting>
  <conditionalFormatting sqref="Q8:Q38">
    <cfRule type="cellIs" dxfId="378" priority="3" stopIfTrue="1" operator="equal">
      <formula>0</formula>
    </cfRule>
  </conditionalFormatting>
  <conditionalFormatting sqref="A8:A38 K8:K38">
    <cfRule type="containsText" dxfId="377" priority="1" operator="containsText" text="dimanche">
      <formula>NOT(ISERROR(SEARCH("dimanche",A8)))</formula>
    </cfRule>
    <cfRule type="containsText" dxfId="376" priority="2" operator="containsText" text="samedi">
      <formula>NOT(ISERROR(SEARCH("samedi",A8)))</formula>
    </cfRule>
  </conditionalFormatting>
  <hyperlinks>
    <hyperlink ref="Q3" location="INDICATEURS!A1" display="sommaire"/>
    <hyperlink ref="T12" location="'624 vtes'!A1" display="vente"/>
    <hyperlink ref="T14" location="'624 pmix'!A1" display="produits mix"/>
    <hyperlink ref="T16" location="'624qcr'!A1" display="Marge"/>
    <hyperlink ref="T18" location="'624car'!A1" display="CAR"/>
    <hyperlink ref="T22" location="'VH par hres'!A1" display="vente horaire"/>
    <hyperlink ref="T24" location="'Analyse CA jours'!A1" display="Analyse CA jour"/>
    <hyperlink ref="T8" location="INDICATEURS!A1" display="sommaire"/>
    <hyperlink ref="T26" location="'624record'!A1" display="record"/>
    <hyperlink ref="T20" location="'624 p&amp;l'!A1" display="P&amp;L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topLeftCell="A4" workbookViewId="0">
      <selection sqref="A1:R2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4" width="8.25" customWidth="1"/>
    <col min="15" max="15" width="7.625" customWidth="1"/>
    <col min="16" max="17" width="6.75" customWidth="1"/>
    <col min="18" max="18" width="8.75" customWidth="1"/>
    <col min="20" max="20" width="15.875" customWidth="1"/>
  </cols>
  <sheetData>
    <row r="1" spans="1:23" ht="15" customHeight="1">
      <c r="A1" s="565" t="s">
        <v>11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4"/>
      <c r="J3" s="4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0.35416666666666669</v>
      </c>
      <c r="D6" s="119">
        <f>C7</f>
        <v>0.36466666666666669</v>
      </c>
      <c r="E6" s="119">
        <f>D7</f>
        <v>0.3751666666666667</v>
      </c>
      <c r="F6" s="119">
        <f>E7</f>
        <v>0.38566666666666671</v>
      </c>
      <c r="G6" s="119">
        <f>F7</f>
        <v>0.39616666666666672</v>
      </c>
      <c r="H6" s="120">
        <f>G7</f>
        <v>0.40666666666666673</v>
      </c>
      <c r="I6" s="581" t="s">
        <v>66</v>
      </c>
      <c r="K6" s="572" t="s">
        <v>74</v>
      </c>
      <c r="L6" s="573"/>
      <c r="M6" s="117">
        <v>4.1666666666666664E-2</v>
      </c>
      <c r="N6" s="119">
        <f>M7</f>
        <v>5.2166666666666667E-2</v>
      </c>
      <c r="O6" s="119">
        <f>N7</f>
        <v>6.2666666666666662E-2</v>
      </c>
      <c r="P6" s="119">
        <f>O7</f>
        <v>7.3166666666666658E-2</v>
      </c>
      <c r="Q6" s="114" t="s">
        <v>110</v>
      </c>
      <c r="R6" s="581" t="s">
        <v>66</v>
      </c>
    </row>
    <row r="7" spans="1:23" ht="12.95" customHeight="1" thickBot="1">
      <c r="A7" s="574"/>
      <c r="B7" s="575"/>
      <c r="C7" s="118">
        <f t="shared" ref="C7:H7" si="0">C6+0.0105</f>
        <v>0.36466666666666669</v>
      </c>
      <c r="D7" s="118">
        <f t="shared" si="0"/>
        <v>0.3751666666666667</v>
      </c>
      <c r="E7" s="118">
        <f t="shared" si="0"/>
        <v>0.38566666666666671</v>
      </c>
      <c r="F7" s="118">
        <f t="shared" si="0"/>
        <v>0.39616666666666672</v>
      </c>
      <c r="G7" s="118">
        <f t="shared" si="0"/>
        <v>0.40666666666666673</v>
      </c>
      <c r="H7" s="118">
        <f t="shared" si="0"/>
        <v>0.41716666666666674</v>
      </c>
      <c r="I7" s="582"/>
      <c r="K7" s="574"/>
      <c r="L7" s="575"/>
      <c r="M7" s="118">
        <f>M6+0.0105</f>
        <v>5.2166666666666667E-2</v>
      </c>
      <c r="N7" s="118">
        <f>N6+0.0105</f>
        <v>6.2666666666666662E-2</v>
      </c>
      <c r="O7" s="118">
        <f>O6+0.0105</f>
        <v>7.3166666666666658E-2</v>
      </c>
      <c r="P7" s="118">
        <f>P6+0.0105</f>
        <v>8.3666666666666653E-2</v>
      </c>
      <c r="Q7" s="121">
        <f>P7</f>
        <v>8.3666666666666653E-2</v>
      </c>
      <c r="R7" s="582"/>
      <c r="T7" s="234"/>
    </row>
    <row r="8" spans="1:23" ht="15">
      <c r="A8" s="113" t="str">
        <f>'150hres'!A8</f>
        <v>Mardi</v>
      </c>
      <c r="B8" s="110">
        <v>1</v>
      </c>
      <c r="C8" s="122">
        <f>'Données VH'!I323</f>
        <v>12.67</v>
      </c>
      <c r="D8" s="122">
        <f>'Données VH'!J323</f>
        <v>9.09</v>
      </c>
      <c r="E8" s="122">
        <f>'Données VH'!K323</f>
        <v>23.54</v>
      </c>
      <c r="F8" s="122">
        <f>'Données VH'!L323</f>
        <v>0</v>
      </c>
      <c r="G8" s="122">
        <f>'Données VH'!M323</f>
        <v>11.35</v>
      </c>
      <c r="H8" s="122">
        <f>'Données VH'!N323</f>
        <v>14.95</v>
      </c>
      <c r="I8" s="99">
        <f>SUM(C8:H8)</f>
        <v>71.599999999999994</v>
      </c>
      <c r="K8" s="113" t="str">
        <f>A8</f>
        <v>Mardi</v>
      </c>
      <c r="L8" s="113">
        <v>1</v>
      </c>
      <c r="M8" s="122">
        <f>'Données VH'!BW323</f>
        <v>15.82</v>
      </c>
      <c r="N8" s="122">
        <f>'Données VH'!BX323</f>
        <v>0</v>
      </c>
      <c r="O8" s="122">
        <f>'Données VH'!BY323</f>
        <v>40.840000000000003</v>
      </c>
      <c r="P8" s="122">
        <f>'Données VH'!BZ323</f>
        <v>0</v>
      </c>
      <c r="Q8" s="129">
        <f>'Données VH'!CA323</f>
        <v>0</v>
      </c>
      <c r="R8" s="99">
        <f t="shared" ref="R8:R38" si="1">SUM(M8:Q8)</f>
        <v>56.660000000000004</v>
      </c>
      <c r="T8" s="233" t="s">
        <v>33</v>
      </c>
    </row>
    <row r="9" spans="1:23" ht="15">
      <c r="A9" s="111" t="str">
        <f>'150hres'!A9</f>
        <v>Mercredi</v>
      </c>
      <c r="B9" s="111">
        <v>2</v>
      </c>
      <c r="C9" s="122">
        <f>'Données VH'!I324</f>
        <v>2.73</v>
      </c>
      <c r="D9" s="122">
        <f>'Données VH'!J324</f>
        <v>0</v>
      </c>
      <c r="E9" s="122">
        <f>'Données VH'!K324</f>
        <v>27.23</v>
      </c>
      <c r="F9" s="122">
        <f>'Données VH'!L324</f>
        <v>17.23</v>
      </c>
      <c r="G9" s="122">
        <f>'Données VH'!M324</f>
        <v>9.58</v>
      </c>
      <c r="H9" s="122">
        <f>'Données VH'!N324</f>
        <v>4.54</v>
      </c>
      <c r="I9" s="100">
        <f t="shared" ref="I9:I38" si="2">SUM(C9:H9)</f>
        <v>61.309999999999995</v>
      </c>
      <c r="K9" s="111" t="str">
        <f>A9</f>
        <v>Mercredi</v>
      </c>
      <c r="L9" s="111">
        <v>2</v>
      </c>
      <c r="M9" s="122">
        <f>'Données VH'!BW324</f>
        <v>31</v>
      </c>
      <c r="N9" s="122">
        <f>'Données VH'!BX324</f>
        <v>0</v>
      </c>
      <c r="O9" s="122">
        <f>'Données VH'!BY324</f>
        <v>28.46</v>
      </c>
      <c r="P9" s="122">
        <f>'Données VH'!BZ324</f>
        <v>5.09</v>
      </c>
      <c r="Q9" s="129">
        <f>'Données VH'!CA324</f>
        <v>0</v>
      </c>
      <c r="R9" s="100">
        <f t="shared" si="1"/>
        <v>64.55</v>
      </c>
      <c r="T9" s="234"/>
    </row>
    <row r="10" spans="1:23" ht="15">
      <c r="A10" s="111" t="str">
        <f>'150hres'!A10</f>
        <v>Jeudi</v>
      </c>
      <c r="B10" s="111">
        <v>3</v>
      </c>
      <c r="C10" s="122">
        <f>'Données VH'!I325</f>
        <v>30.01</v>
      </c>
      <c r="D10" s="122">
        <f>'Données VH'!J325</f>
        <v>1.36</v>
      </c>
      <c r="E10" s="122">
        <f>'Données VH'!K325</f>
        <v>15</v>
      </c>
      <c r="F10" s="122">
        <f>'Données VH'!L325</f>
        <v>26.09</v>
      </c>
      <c r="G10" s="122">
        <f>'Données VH'!M325</f>
        <v>1.36</v>
      </c>
      <c r="H10" s="122">
        <f>'Données VH'!N325</f>
        <v>1.82</v>
      </c>
      <c r="I10" s="100">
        <f t="shared" si="2"/>
        <v>75.64</v>
      </c>
      <c r="K10" s="111" t="str">
        <f>A10</f>
        <v>Jeudi</v>
      </c>
      <c r="L10" s="111">
        <v>3</v>
      </c>
      <c r="M10" s="122">
        <f>'Données VH'!BW325</f>
        <v>0</v>
      </c>
      <c r="N10" s="122">
        <f>'Données VH'!BX325</f>
        <v>17.18</v>
      </c>
      <c r="O10" s="122">
        <f>'Données VH'!BY325</f>
        <v>36.17</v>
      </c>
      <c r="P10" s="122">
        <f>'Données VH'!BZ325</f>
        <v>0</v>
      </c>
      <c r="Q10" s="129">
        <f>'Données VH'!CA325</f>
        <v>0</v>
      </c>
      <c r="R10" s="100">
        <f t="shared" si="1"/>
        <v>53.35</v>
      </c>
      <c r="T10" s="234"/>
    </row>
    <row r="11" spans="1:23" ht="15">
      <c r="A11" s="111" t="str">
        <f>'150hres'!A11</f>
        <v>Vendredi</v>
      </c>
      <c r="B11" s="111">
        <v>4</v>
      </c>
      <c r="C11" s="122">
        <f>'Données VH'!I326</f>
        <v>21.62</v>
      </c>
      <c r="D11" s="122">
        <f>'Données VH'!J326</f>
        <v>10.82</v>
      </c>
      <c r="E11" s="122">
        <f>'Données VH'!K326</f>
        <v>21.55</v>
      </c>
      <c r="F11" s="122">
        <f>'Données VH'!L326</f>
        <v>8.27</v>
      </c>
      <c r="G11" s="122">
        <f>'Données VH'!M326</f>
        <v>9.08</v>
      </c>
      <c r="H11" s="122">
        <f>'Données VH'!N326</f>
        <v>4.54</v>
      </c>
      <c r="I11" s="100">
        <f t="shared" si="2"/>
        <v>75.88</v>
      </c>
      <c r="K11" s="111" t="str">
        <f t="shared" ref="K11:K37" si="3">A11</f>
        <v>Vendredi</v>
      </c>
      <c r="L11" s="111">
        <v>4</v>
      </c>
      <c r="M11" s="122">
        <f>'Données VH'!BW326</f>
        <v>5.82</v>
      </c>
      <c r="N11" s="122">
        <f>'Données VH'!BX326</f>
        <v>36.950000000000003</v>
      </c>
      <c r="O11" s="122">
        <f>'Données VH'!BY326</f>
        <v>61.28</v>
      </c>
      <c r="P11" s="122">
        <f>'Données VH'!BZ326</f>
        <v>32.01</v>
      </c>
      <c r="Q11" s="129">
        <f>'Données VH'!CA326</f>
        <v>8.82</v>
      </c>
      <c r="R11" s="100">
        <f t="shared" si="1"/>
        <v>144.88</v>
      </c>
      <c r="T11" s="234"/>
      <c r="V11" s="115"/>
    </row>
    <row r="12" spans="1:23" ht="15">
      <c r="A12" s="111" t="str">
        <f>'150hres'!A12</f>
        <v>Samedi</v>
      </c>
      <c r="B12" s="111">
        <v>5</v>
      </c>
      <c r="C12" s="122">
        <f>'Données VH'!I327</f>
        <v>8.6300000000000008</v>
      </c>
      <c r="D12" s="122">
        <f>'Données VH'!J327</f>
        <v>40.08</v>
      </c>
      <c r="E12" s="122">
        <f>'Données VH'!K327</f>
        <v>13.99</v>
      </c>
      <c r="F12" s="122">
        <f>'Données VH'!L327</f>
        <v>23.17</v>
      </c>
      <c r="G12" s="122">
        <f>'Données VH'!M327</f>
        <v>29.55</v>
      </c>
      <c r="H12" s="122">
        <f>'Données VH'!N327</f>
        <v>11.65</v>
      </c>
      <c r="I12" s="100">
        <f t="shared" si="2"/>
        <v>127.07000000000001</v>
      </c>
      <c r="K12" s="111" t="str">
        <f t="shared" si="3"/>
        <v>Samedi</v>
      </c>
      <c r="L12" s="111">
        <v>5</v>
      </c>
      <c r="M12" s="122">
        <f>'Données VH'!BW327</f>
        <v>65</v>
      </c>
      <c r="N12" s="122">
        <f>'Données VH'!BX327</f>
        <v>23</v>
      </c>
      <c r="O12" s="122">
        <f>'Données VH'!BY327</f>
        <v>52.37</v>
      </c>
      <c r="P12" s="122">
        <f>'Données VH'!BZ327</f>
        <v>31.9</v>
      </c>
      <c r="Q12" s="129">
        <f>'Données VH'!CA327</f>
        <v>0</v>
      </c>
      <c r="R12" s="100">
        <f t="shared" si="1"/>
        <v>172.27</v>
      </c>
      <c r="T12" s="238" t="s">
        <v>247</v>
      </c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VH'!I328</f>
        <v>0</v>
      </c>
      <c r="D13" s="122">
        <f>'Données VH'!J328</f>
        <v>0.91</v>
      </c>
      <c r="E13" s="122">
        <f>'Données VH'!K328</f>
        <v>0</v>
      </c>
      <c r="F13" s="122">
        <f>'Données VH'!L328</f>
        <v>4.09</v>
      </c>
      <c r="G13" s="122">
        <f>'Données VH'!M328</f>
        <v>16.48</v>
      </c>
      <c r="H13" s="122">
        <f>'Données VH'!N328</f>
        <v>14.91</v>
      </c>
      <c r="I13" s="100">
        <f t="shared" si="2"/>
        <v>36.39</v>
      </c>
      <c r="K13" s="111" t="str">
        <f t="shared" si="3"/>
        <v>Dimanche</v>
      </c>
      <c r="L13" s="111">
        <v>6</v>
      </c>
      <c r="M13" s="122">
        <f>'Données VH'!BW328</f>
        <v>0</v>
      </c>
      <c r="N13" s="122">
        <f>'Données VH'!BX328</f>
        <v>20.260000000000002</v>
      </c>
      <c r="O13" s="122">
        <f>'Données VH'!BY328</f>
        <v>7.5</v>
      </c>
      <c r="P13" s="122">
        <f>'Données VH'!BZ328</f>
        <v>14.9</v>
      </c>
      <c r="Q13" s="129">
        <f>'Données VH'!CA328</f>
        <v>0</v>
      </c>
      <c r="R13" s="100">
        <f t="shared" si="1"/>
        <v>42.660000000000004</v>
      </c>
      <c r="T13" s="234"/>
      <c r="V13" s="115"/>
    </row>
    <row r="14" spans="1:23" ht="15">
      <c r="A14" s="111" t="str">
        <f>'150hres'!A14</f>
        <v>Lundi</v>
      </c>
      <c r="B14" s="111">
        <v>7</v>
      </c>
      <c r="C14" s="122">
        <f>'Données VH'!I329</f>
        <v>1.36</v>
      </c>
      <c r="D14" s="122">
        <f>'Données VH'!J329</f>
        <v>9.09</v>
      </c>
      <c r="E14" s="122">
        <f>'Données VH'!K329</f>
        <v>5.27</v>
      </c>
      <c r="F14" s="122">
        <f>'Données VH'!L329</f>
        <v>21.71</v>
      </c>
      <c r="G14" s="122">
        <f>'Données VH'!M329</f>
        <v>6.36</v>
      </c>
      <c r="H14" s="122">
        <f>'Données VH'!N329</f>
        <v>4.54</v>
      </c>
      <c r="I14" s="100">
        <f t="shared" si="2"/>
        <v>48.33</v>
      </c>
      <c r="K14" s="111" t="str">
        <f t="shared" si="3"/>
        <v>Lundi</v>
      </c>
      <c r="L14" s="111">
        <v>7</v>
      </c>
      <c r="M14" s="122">
        <f>'Données VH'!BW329</f>
        <v>17.45</v>
      </c>
      <c r="N14" s="122">
        <f>'Données VH'!BX329</f>
        <v>0</v>
      </c>
      <c r="O14" s="122">
        <f>'Données VH'!BY329</f>
        <v>0</v>
      </c>
      <c r="P14" s="122">
        <f>'Données VH'!BZ329</f>
        <v>3.82</v>
      </c>
      <c r="Q14" s="129">
        <f>'Données VH'!CA329</f>
        <v>0</v>
      </c>
      <c r="R14" s="100">
        <f t="shared" si="1"/>
        <v>21.27</v>
      </c>
      <c r="T14" s="238" t="s">
        <v>248</v>
      </c>
      <c r="V14" s="115"/>
    </row>
    <row r="15" spans="1:23" ht="15">
      <c r="A15" s="111" t="str">
        <f>'150hres'!A15</f>
        <v>Mardi</v>
      </c>
      <c r="B15" s="111">
        <v>8</v>
      </c>
      <c r="C15" s="122">
        <f>'Données VH'!I330</f>
        <v>3.64</v>
      </c>
      <c r="D15" s="122">
        <f>'Données VH'!J330</f>
        <v>9.14</v>
      </c>
      <c r="E15" s="122">
        <f>'Données VH'!K330</f>
        <v>17.260000000000002</v>
      </c>
      <c r="F15" s="122">
        <f>'Données VH'!L330</f>
        <v>0</v>
      </c>
      <c r="G15" s="122">
        <f>'Données VH'!M330</f>
        <v>19.2</v>
      </c>
      <c r="H15" s="122">
        <f>'Données VH'!N330</f>
        <v>1.82</v>
      </c>
      <c r="I15" s="100">
        <f t="shared" si="2"/>
        <v>51.06</v>
      </c>
      <c r="K15" s="111" t="str">
        <f t="shared" si="3"/>
        <v>Mardi</v>
      </c>
      <c r="L15" s="111">
        <v>8</v>
      </c>
      <c r="M15" s="122">
        <f>'Données VH'!BW330</f>
        <v>9.18</v>
      </c>
      <c r="N15" s="122">
        <f>'Données VH'!BX330</f>
        <v>28.64</v>
      </c>
      <c r="O15" s="122">
        <f>'Données VH'!BY330</f>
        <v>0</v>
      </c>
      <c r="P15" s="122">
        <f>'Données VH'!BZ330</f>
        <v>0</v>
      </c>
      <c r="Q15" s="129">
        <f>'Données VH'!CA330</f>
        <v>0</v>
      </c>
      <c r="R15" s="100">
        <f t="shared" si="1"/>
        <v>37.82</v>
      </c>
      <c r="T15" s="234"/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VH'!I331</f>
        <v>5.59</v>
      </c>
      <c r="D16" s="122">
        <f>'Données VH'!J331</f>
        <v>1.36</v>
      </c>
      <c r="E16" s="122">
        <f>'Données VH'!K331</f>
        <v>15.11</v>
      </c>
      <c r="F16" s="122">
        <f>'Données VH'!L331</f>
        <v>8.18</v>
      </c>
      <c r="G16" s="122">
        <f>'Données VH'!M331</f>
        <v>27.21</v>
      </c>
      <c r="H16" s="122">
        <f>'Données VH'!N331</f>
        <v>28.62</v>
      </c>
      <c r="I16" s="100">
        <f t="shared" si="2"/>
        <v>86.070000000000007</v>
      </c>
      <c r="K16" s="111" t="str">
        <f t="shared" si="3"/>
        <v>Mercredi</v>
      </c>
      <c r="L16" s="111">
        <v>9</v>
      </c>
      <c r="M16" s="122">
        <f>'Données VH'!BW331</f>
        <v>7.36</v>
      </c>
      <c r="N16" s="122">
        <f>'Données VH'!BX331</f>
        <v>5.41</v>
      </c>
      <c r="O16" s="122">
        <f>'Données VH'!BY331</f>
        <v>7.36</v>
      </c>
      <c r="P16" s="122">
        <f>'Données VH'!BZ331</f>
        <v>0</v>
      </c>
      <c r="Q16" s="129">
        <f>'Données VH'!CA331</f>
        <v>0</v>
      </c>
      <c r="R16" s="100">
        <f t="shared" si="1"/>
        <v>20.13</v>
      </c>
      <c r="T16" s="238" t="s">
        <v>249</v>
      </c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VH'!I332</f>
        <v>7.23</v>
      </c>
      <c r="D17" s="122">
        <f>'Données VH'!J332</f>
        <v>12.91</v>
      </c>
      <c r="E17" s="122">
        <f>'Données VH'!K332</f>
        <v>7.27</v>
      </c>
      <c r="F17" s="122">
        <f>'Données VH'!L332</f>
        <v>1.36</v>
      </c>
      <c r="G17" s="122">
        <f>'Données VH'!M332</f>
        <v>9.09</v>
      </c>
      <c r="H17" s="122">
        <f>'Données VH'!N332</f>
        <v>26.36</v>
      </c>
      <c r="I17" s="100">
        <f t="shared" si="2"/>
        <v>64.22</v>
      </c>
      <c r="K17" s="111" t="str">
        <f t="shared" si="3"/>
        <v>Jeudi</v>
      </c>
      <c r="L17" s="111">
        <v>10</v>
      </c>
      <c r="M17" s="122">
        <f>'Données VH'!BW332</f>
        <v>8.09</v>
      </c>
      <c r="N17" s="122">
        <f>'Données VH'!BX332</f>
        <v>21.45</v>
      </c>
      <c r="O17" s="122">
        <f>'Données VH'!BY332</f>
        <v>0</v>
      </c>
      <c r="P17" s="122">
        <f>'Données VH'!BZ332</f>
        <v>4.5</v>
      </c>
      <c r="Q17" s="129">
        <f>'Données VH'!CA332</f>
        <v>0</v>
      </c>
      <c r="R17" s="100">
        <f t="shared" si="1"/>
        <v>34.04</v>
      </c>
      <c r="T17" s="234"/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VH'!I333</f>
        <v>6.36</v>
      </c>
      <c r="D18" s="122">
        <f>'Données VH'!J333</f>
        <v>7.81</v>
      </c>
      <c r="E18" s="122">
        <f>'Données VH'!K333</f>
        <v>24.48</v>
      </c>
      <c r="F18" s="122">
        <f>'Données VH'!L333</f>
        <v>9.11</v>
      </c>
      <c r="G18" s="122">
        <f>'Données VH'!M333</f>
        <v>27.26</v>
      </c>
      <c r="H18" s="122">
        <f>'Données VH'!N333</f>
        <v>21.92</v>
      </c>
      <c r="I18" s="100">
        <f t="shared" si="2"/>
        <v>96.94</v>
      </c>
      <c r="K18" s="111" t="str">
        <f t="shared" si="3"/>
        <v>Vendredi</v>
      </c>
      <c r="L18" s="111">
        <v>11</v>
      </c>
      <c r="M18" s="122">
        <f>'Données VH'!BW333</f>
        <v>35.36</v>
      </c>
      <c r="N18" s="122">
        <f>'Données VH'!BX333</f>
        <v>7.36</v>
      </c>
      <c r="O18" s="122">
        <f>'Données VH'!BY333</f>
        <v>0</v>
      </c>
      <c r="P18" s="122">
        <f>'Données VH'!BZ333</f>
        <v>25.23</v>
      </c>
      <c r="Q18" s="129">
        <f>'Données VH'!CA333</f>
        <v>0</v>
      </c>
      <c r="R18" s="100">
        <f t="shared" si="1"/>
        <v>67.95</v>
      </c>
      <c r="T18" s="238" t="s">
        <v>250</v>
      </c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VH'!I334</f>
        <v>11.82</v>
      </c>
      <c r="D19" s="122">
        <f>'Données VH'!J334</f>
        <v>6.52</v>
      </c>
      <c r="E19" s="122">
        <f>'Données VH'!K334</f>
        <v>33.97</v>
      </c>
      <c r="F19" s="122">
        <f>'Données VH'!L334</f>
        <v>26.9</v>
      </c>
      <c r="G19" s="122">
        <f>'Données VH'!M334</f>
        <v>1.82</v>
      </c>
      <c r="H19" s="122">
        <f>'Données VH'!N334</f>
        <v>3.18</v>
      </c>
      <c r="I19" s="100">
        <f t="shared" si="2"/>
        <v>84.210000000000008</v>
      </c>
      <c r="K19" s="111" t="str">
        <f t="shared" si="3"/>
        <v>Samedi</v>
      </c>
      <c r="L19" s="111">
        <v>12</v>
      </c>
      <c r="M19" s="122">
        <f>'Données VH'!BW334</f>
        <v>16.82</v>
      </c>
      <c r="N19" s="122">
        <f>'Données VH'!BX334</f>
        <v>45.84</v>
      </c>
      <c r="O19" s="122">
        <f>'Données VH'!BY334</f>
        <v>35.090000000000003</v>
      </c>
      <c r="P19" s="122">
        <f>'Données VH'!BZ334</f>
        <v>10.95</v>
      </c>
      <c r="Q19" s="129">
        <f>'Données VH'!CA334</f>
        <v>0</v>
      </c>
      <c r="R19" s="100">
        <f t="shared" si="1"/>
        <v>108.7</v>
      </c>
      <c r="T19" s="234"/>
      <c r="V19" s="115"/>
    </row>
    <row r="20" spans="1:22">
      <c r="A20" s="111" t="str">
        <f>'150hres'!A20</f>
        <v>Dimanche</v>
      </c>
      <c r="B20" s="111">
        <v>13</v>
      </c>
      <c r="C20" s="122">
        <f>'Données VH'!I335</f>
        <v>9.09</v>
      </c>
      <c r="D20" s="122">
        <f>'Données VH'!J335</f>
        <v>18.36</v>
      </c>
      <c r="E20" s="122">
        <f>'Données VH'!K335</f>
        <v>6.86</v>
      </c>
      <c r="F20" s="122">
        <f>'Données VH'!L335</f>
        <v>4.55</v>
      </c>
      <c r="G20" s="122">
        <f>'Données VH'!M335</f>
        <v>4.54</v>
      </c>
      <c r="H20" s="122">
        <f>'Données VH'!N335</f>
        <v>4.68</v>
      </c>
      <c r="I20" s="100">
        <f t="shared" si="2"/>
        <v>48.08</v>
      </c>
      <c r="K20" s="111" t="str">
        <f t="shared" si="3"/>
        <v>Dimanche</v>
      </c>
      <c r="L20" s="111">
        <v>13</v>
      </c>
      <c r="M20" s="122">
        <f>'Données VH'!BW335</f>
        <v>9.82</v>
      </c>
      <c r="N20" s="122">
        <f>'Données VH'!BX335</f>
        <v>17.45</v>
      </c>
      <c r="O20" s="122">
        <f>'Données VH'!BY335</f>
        <v>12.58</v>
      </c>
      <c r="P20" s="122">
        <f>'Données VH'!BZ335</f>
        <v>0</v>
      </c>
      <c r="Q20" s="129">
        <f>'Données VH'!CA335</f>
        <v>0</v>
      </c>
      <c r="R20" s="100">
        <f t="shared" si="1"/>
        <v>39.85</v>
      </c>
      <c r="T20" s="240" t="s">
        <v>255</v>
      </c>
    </row>
    <row r="21" spans="1:22" ht="15">
      <c r="A21" s="111" t="str">
        <f>'150hres'!A21</f>
        <v>Lundi</v>
      </c>
      <c r="B21" s="111">
        <v>14</v>
      </c>
      <c r="C21" s="122">
        <f>'Données VH'!I336</f>
        <v>7.9</v>
      </c>
      <c r="D21" s="122">
        <f>'Données VH'!J336</f>
        <v>9.09</v>
      </c>
      <c r="E21" s="122">
        <f>'Données VH'!K336</f>
        <v>12.27</v>
      </c>
      <c r="F21" s="122">
        <f>'Données VH'!L336</f>
        <v>19.09</v>
      </c>
      <c r="G21" s="122">
        <f>'Données VH'!M336</f>
        <v>6.36</v>
      </c>
      <c r="H21" s="122">
        <f>'Données VH'!N336</f>
        <v>9.08</v>
      </c>
      <c r="I21" s="100">
        <f t="shared" si="2"/>
        <v>63.79</v>
      </c>
      <c r="K21" s="111" t="str">
        <f t="shared" si="3"/>
        <v>Lundi</v>
      </c>
      <c r="L21" s="111">
        <v>14</v>
      </c>
      <c r="M21" s="122">
        <f>'Données VH'!BW336</f>
        <v>14.37</v>
      </c>
      <c r="N21" s="122">
        <f>'Données VH'!BX336</f>
        <v>8.5399999999999991</v>
      </c>
      <c r="O21" s="122">
        <f>'Données VH'!BY336</f>
        <v>0</v>
      </c>
      <c r="P21" s="122">
        <f>'Données VH'!BZ336</f>
        <v>0</v>
      </c>
      <c r="Q21" s="129">
        <f>'Données VH'!CA336</f>
        <v>0</v>
      </c>
      <c r="R21" s="100">
        <f t="shared" si="1"/>
        <v>22.909999999999997</v>
      </c>
      <c r="T21" s="234"/>
    </row>
    <row r="22" spans="1:22" ht="15">
      <c r="A22" s="111" t="str">
        <f>'150hres'!A22</f>
        <v>Mardi</v>
      </c>
      <c r="B22" s="111">
        <v>15</v>
      </c>
      <c r="C22" s="122">
        <f>'Données VH'!I337</f>
        <v>0</v>
      </c>
      <c r="D22" s="122">
        <f>'Données VH'!J337</f>
        <v>4.54</v>
      </c>
      <c r="E22" s="122">
        <f>'Données VH'!K337</f>
        <v>5.45</v>
      </c>
      <c r="F22" s="122">
        <f>'Données VH'!L337</f>
        <v>29.02</v>
      </c>
      <c r="G22" s="122">
        <f>'Données VH'!M337</f>
        <v>6.27</v>
      </c>
      <c r="H22" s="122">
        <f>'Données VH'!N337</f>
        <v>0</v>
      </c>
      <c r="I22" s="100">
        <f t="shared" si="2"/>
        <v>45.28</v>
      </c>
      <c r="K22" s="111" t="str">
        <f t="shared" si="3"/>
        <v>Mardi</v>
      </c>
      <c r="L22" s="111">
        <v>15</v>
      </c>
      <c r="M22" s="122">
        <f>'Données VH'!BW337</f>
        <v>41.81</v>
      </c>
      <c r="N22" s="122">
        <f>'Données VH'!BX337</f>
        <v>0</v>
      </c>
      <c r="O22" s="122">
        <f>'Données VH'!BY337</f>
        <v>0</v>
      </c>
      <c r="P22" s="122">
        <f>'Données VH'!BZ337</f>
        <v>0</v>
      </c>
      <c r="Q22" s="129">
        <f>'Données VH'!CA337</f>
        <v>0</v>
      </c>
      <c r="R22" s="100">
        <f t="shared" si="1"/>
        <v>41.81</v>
      </c>
      <c r="T22" s="238" t="s">
        <v>252</v>
      </c>
    </row>
    <row r="23" spans="1:22" ht="15">
      <c r="A23" s="111" t="str">
        <f>'150hres'!A23</f>
        <v>Mercredi</v>
      </c>
      <c r="B23" s="111">
        <v>16</v>
      </c>
      <c r="C23" s="122">
        <f>'Données VH'!I338</f>
        <v>4.54</v>
      </c>
      <c r="D23" s="122">
        <f>'Données VH'!J338</f>
        <v>0.91</v>
      </c>
      <c r="E23" s="122">
        <f>'Données VH'!K338</f>
        <v>18.170000000000002</v>
      </c>
      <c r="F23" s="122">
        <f>'Données VH'!L338</f>
        <v>37.06</v>
      </c>
      <c r="G23" s="122">
        <f>'Données VH'!M338</f>
        <v>9.99</v>
      </c>
      <c r="H23" s="122">
        <f>'Données VH'!N338</f>
        <v>13.64</v>
      </c>
      <c r="I23" s="100">
        <f t="shared" si="2"/>
        <v>84.31</v>
      </c>
      <c r="K23" s="111" t="str">
        <f t="shared" si="3"/>
        <v>Mercredi</v>
      </c>
      <c r="L23" s="111">
        <v>16</v>
      </c>
      <c r="M23" s="122">
        <f>'Données VH'!BW338</f>
        <v>0</v>
      </c>
      <c r="N23" s="122">
        <f>'Données VH'!BX338</f>
        <v>32.81</v>
      </c>
      <c r="O23" s="122">
        <f>'Données VH'!BY338</f>
        <v>0</v>
      </c>
      <c r="P23" s="122">
        <f>'Données VH'!BZ338</f>
        <v>0</v>
      </c>
      <c r="Q23" s="129">
        <f>'Données VH'!CA338</f>
        <v>0</v>
      </c>
      <c r="R23" s="100">
        <f t="shared" si="1"/>
        <v>32.81</v>
      </c>
      <c r="T23" s="234"/>
    </row>
    <row r="24" spans="1:22" ht="15">
      <c r="A24" s="111" t="str">
        <f>'150hres'!A24</f>
        <v>Jeudi</v>
      </c>
      <c r="B24" s="111">
        <v>17</v>
      </c>
      <c r="C24" s="122">
        <f>'Données VH'!I339</f>
        <v>9.58</v>
      </c>
      <c r="D24" s="122">
        <f>'Données VH'!J339</f>
        <v>6.36</v>
      </c>
      <c r="E24" s="122">
        <f>'Données VH'!K339</f>
        <v>5.45</v>
      </c>
      <c r="F24" s="122">
        <f>'Données VH'!L339</f>
        <v>14.54</v>
      </c>
      <c r="G24" s="122">
        <f>'Données VH'!M339</f>
        <v>2.27</v>
      </c>
      <c r="H24" s="122">
        <f>'Données VH'!N339</f>
        <v>22.5</v>
      </c>
      <c r="I24" s="100">
        <f t="shared" si="2"/>
        <v>60.7</v>
      </c>
      <c r="K24" s="111" t="str">
        <f t="shared" si="3"/>
        <v>Jeudi</v>
      </c>
      <c r="L24" s="111">
        <v>17</v>
      </c>
      <c r="M24" s="122">
        <f>'Données VH'!BW339</f>
        <v>51</v>
      </c>
      <c r="N24" s="122">
        <f>'Données VH'!BX339</f>
        <v>0</v>
      </c>
      <c r="O24" s="122">
        <f>'Données VH'!BY339</f>
        <v>23.36</v>
      </c>
      <c r="P24" s="122">
        <f>'Données VH'!BZ339</f>
        <v>16.18</v>
      </c>
      <c r="Q24" s="129">
        <f>'Données VH'!CA339</f>
        <v>0</v>
      </c>
      <c r="R24" s="100">
        <f t="shared" si="1"/>
        <v>90.539999999999992</v>
      </c>
      <c r="T24" s="238" t="s">
        <v>253</v>
      </c>
    </row>
    <row r="25" spans="1:22" ht="15">
      <c r="A25" s="111" t="str">
        <f>'150hres'!A25</f>
        <v>Vendredi</v>
      </c>
      <c r="B25" s="111">
        <v>18</v>
      </c>
      <c r="C25" s="122">
        <f>'Données VH'!I340</f>
        <v>0</v>
      </c>
      <c r="D25" s="122">
        <f>'Données VH'!J340</f>
        <v>10.9</v>
      </c>
      <c r="E25" s="122">
        <f>'Données VH'!K340</f>
        <v>2.64</v>
      </c>
      <c r="F25" s="122">
        <f>'Données VH'!L340</f>
        <v>0</v>
      </c>
      <c r="G25" s="122">
        <f>'Données VH'!M340</f>
        <v>9.5399999999999991</v>
      </c>
      <c r="H25" s="122">
        <f>'Données VH'!N340</f>
        <v>0</v>
      </c>
      <c r="I25" s="100">
        <f t="shared" si="2"/>
        <v>23.08</v>
      </c>
      <c r="K25" s="111" t="str">
        <f t="shared" si="3"/>
        <v>Vendredi</v>
      </c>
      <c r="L25" s="111">
        <v>18</v>
      </c>
      <c r="M25" s="122">
        <f>'Données VH'!BW340</f>
        <v>31.27</v>
      </c>
      <c r="N25" s="122">
        <f>'Données VH'!BX340</f>
        <v>28.91</v>
      </c>
      <c r="O25" s="122">
        <f>'Données VH'!BY340</f>
        <v>24.39</v>
      </c>
      <c r="P25" s="122">
        <f>'Données VH'!BZ340</f>
        <v>49.8</v>
      </c>
      <c r="Q25" s="129">
        <f>'Données VH'!CA340</f>
        <v>0</v>
      </c>
      <c r="R25" s="100">
        <f t="shared" si="1"/>
        <v>134.37</v>
      </c>
      <c r="T25" s="234"/>
    </row>
    <row r="26" spans="1:22" ht="15">
      <c r="A26" s="111" t="str">
        <f>'150hres'!A26</f>
        <v>Samedi</v>
      </c>
      <c r="B26" s="111">
        <v>19</v>
      </c>
      <c r="C26" s="122">
        <f>'Données VH'!I341</f>
        <v>23.72</v>
      </c>
      <c r="D26" s="122">
        <f>'Données VH'!J341</f>
        <v>0</v>
      </c>
      <c r="E26" s="122">
        <f>'Données VH'!K341</f>
        <v>4.54</v>
      </c>
      <c r="F26" s="122">
        <f>'Données VH'!L341</f>
        <v>10.35</v>
      </c>
      <c r="G26" s="122">
        <f>'Données VH'!M341</f>
        <v>3.59</v>
      </c>
      <c r="H26" s="122">
        <f>'Données VH'!N341</f>
        <v>0</v>
      </c>
      <c r="I26" s="100">
        <f t="shared" si="2"/>
        <v>42.2</v>
      </c>
      <c r="K26" s="111" t="str">
        <f t="shared" si="3"/>
        <v>Samedi</v>
      </c>
      <c r="L26" s="111">
        <v>19</v>
      </c>
      <c r="M26" s="122">
        <f>'Données VH'!BW341</f>
        <v>18.91</v>
      </c>
      <c r="N26" s="122">
        <f>'Données VH'!BX341</f>
        <v>0</v>
      </c>
      <c r="O26" s="122">
        <f>'Données VH'!BY341</f>
        <v>54.81</v>
      </c>
      <c r="P26" s="122">
        <f>'Données VH'!BZ341</f>
        <v>29.73</v>
      </c>
      <c r="Q26" s="129">
        <f>'Données VH'!CA341</f>
        <v>0</v>
      </c>
      <c r="R26" s="100">
        <f t="shared" si="1"/>
        <v>103.45</v>
      </c>
      <c r="T26" s="238" t="s">
        <v>254</v>
      </c>
    </row>
    <row r="27" spans="1:22">
      <c r="A27" s="111" t="str">
        <f>'150hres'!A27</f>
        <v>Dimanche</v>
      </c>
      <c r="B27" s="111">
        <v>20</v>
      </c>
      <c r="C27" s="122">
        <f>'Données VH'!I342</f>
        <v>1.73</v>
      </c>
      <c r="D27" s="122">
        <f>'Données VH'!J342</f>
        <v>0</v>
      </c>
      <c r="E27" s="122">
        <f>'Données VH'!K342</f>
        <v>7.73</v>
      </c>
      <c r="F27" s="122">
        <f>'Données VH'!L342</f>
        <v>11.54</v>
      </c>
      <c r="G27" s="122">
        <f>'Données VH'!M342</f>
        <v>7.64</v>
      </c>
      <c r="H27" s="122">
        <f>'Données VH'!N342</f>
        <v>13.74</v>
      </c>
      <c r="I27" s="100">
        <f t="shared" si="2"/>
        <v>42.38</v>
      </c>
      <c r="K27" s="111" t="str">
        <f t="shared" si="3"/>
        <v>Dimanche</v>
      </c>
      <c r="L27" s="111">
        <v>20</v>
      </c>
      <c r="M27" s="122">
        <f>'Données VH'!BW342</f>
        <v>23.77</v>
      </c>
      <c r="N27" s="122">
        <f>'Données VH'!BX342</f>
        <v>34.36</v>
      </c>
      <c r="O27" s="122">
        <f>'Données VH'!BY342</f>
        <v>0</v>
      </c>
      <c r="P27" s="122">
        <f>'Données VH'!BZ342</f>
        <v>0</v>
      </c>
      <c r="Q27" s="129">
        <f>'Données VH'!CA342</f>
        <v>0</v>
      </c>
      <c r="R27" s="100">
        <f t="shared" si="1"/>
        <v>58.129999999999995</v>
      </c>
    </row>
    <row r="28" spans="1:22">
      <c r="A28" s="111" t="str">
        <f>'150hres'!A28</f>
        <v>Lundi</v>
      </c>
      <c r="B28" s="111">
        <v>21</v>
      </c>
      <c r="C28" s="122">
        <f>'Données VH'!I343</f>
        <v>1.36</v>
      </c>
      <c r="D28" s="122">
        <f>'Données VH'!J343</f>
        <v>2.27</v>
      </c>
      <c r="E28" s="122">
        <f>'Données VH'!K343</f>
        <v>1.36</v>
      </c>
      <c r="F28" s="122">
        <f>'Données VH'!L343</f>
        <v>1.36</v>
      </c>
      <c r="G28" s="122">
        <f>'Données VH'!M343</f>
        <v>7.23</v>
      </c>
      <c r="H28" s="122">
        <f>'Données VH'!N343</f>
        <v>0</v>
      </c>
      <c r="I28" s="100">
        <f t="shared" si="2"/>
        <v>13.580000000000002</v>
      </c>
      <c r="K28" s="111" t="str">
        <f t="shared" si="3"/>
        <v>Lundi</v>
      </c>
      <c r="L28" s="111">
        <v>21</v>
      </c>
      <c r="M28" s="122">
        <f>'Données VH'!BW343</f>
        <v>19.72</v>
      </c>
      <c r="N28" s="122">
        <f>'Données VH'!BX343</f>
        <v>0</v>
      </c>
      <c r="O28" s="122">
        <f>'Données VH'!BY343</f>
        <v>11.09</v>
      </c>
      <c r="P28" s="122">
        <f>'Données VH'!BZ343</f>
        <v>0</v>
      </c>
      <c r="Q28" s="129">
        <f>'Données VH'!CA343</f>
        <v>0</v>
      </c>
      <c r="R28" s="100">
        <f t="shared" si="1"/>
        <v>30.81</v>
      </c>
    </row>
    <row r="29" spans="1:22">
      <c r="A29" s="111" t="str">
        <f>'150hres'!A29</f>
        <v>Mardi</v>
      </c>
      <c r="B29" s="111">
        <v>22</v>
      </c>
      <c r="C29" s="122">
        <f>'Données VH'!I344</f>
        <v>23.64</v>
      </c>
      <c r="D29" s="122">
        <f>'Données VH'!J344</f>
        <v>0</v>
      </c>
      <c r="E29" s="122">
        <f>'Données VH'!K344</f>
        <v>10.9</v>
      </c>
      <c r="F29" s="122">
        <f>'Données VH'!L344</f>
        <v>4.7</v>
      </c>
      <c r="G29" s="122">
        <f>'Données VH'!M344</f>
        <v>19.64</v>
      </c>
      <c r="H29" s="122">
        <f>'Données VH'!N344</f>
        <v>4.5</v>
      </c>
      <c r="I29" s="100">
        <f t="shared" si="2"/>
        <v>63.38</v>
      </c>
      <c r="K29" s="111" t="str">
        <f t="shared" si="3"/>
        <v>Mardi</v>
      </c>
      <c r="L29" s="111">
        <v>22</v>
      </c>
      <c r="M29" s="122">
        <f>'Données VH'!BW344</f>
        <v>4.3600000000000003</v>
      </c>
      <c r="N29" s="122">
        <f>'Données VH'!BX344</f>
        <v>0</v>
      </c>
      <c r="O29" s="122">
        <f>'Données VH'!BY344</f>
        <v>26.96</v>
      </c>
      <c r="P29" s="122">
        <f>'Données VH'!BZ344</f>
        <v>0</v>
      </c>
      <c r="Q29" s="129">
        <f>'Données VH'!CA344</f>
        <v>0</v>
      </c>
      <c r="R29" s="100">
        <f t="shared" si="1"/>
        <v>31.32</v>
      </c>
    </row>
    <row r="30" spans="1:22">
      <c r="A30" s="111" t="str">
        <f>'150hres'!A30</f>
        <v>Mercredi</v>
      </c>
      <c r="B30" s="111">
        <v>23</v>
      </c>
      <c r="C30" s="122">
        <f>'Données VH'!I345</f>
        <v>5.37</v>
      </c>
      <c r="D30" s="122">
        <f>'Données VH'!J345</f>
        <v>6.82</v>
      </c>
      <c r="E30" s="122">
        <f>'Données VH'!K345</f>
        <v>15.86</v>
      </c>
      <c r="F30" s="122">
        <f>'Données VH'!L345</f>
        <v>4.09</v>
      </c>
      <c r="G30" s="122">
        <f>'Données VH'!M345</f>
        <v>29.41</v>
      </c>
      <c r="H30" s="122">
        <f>'Données VH'!N345</f>
        <v>9.5399999999999991</v>
      </c>
      <c r="I30" s="100">
        <f t="shared" si="2"/>
        <v>71.09</v>
      </c>
      <c r="K30" s="111" t="str">
        <f t="shared" si="3"/>
        <v>Mercredi</v>
      </c>
      <c r="L30" s="111">
        <v>23</v>
      </c>
      <c r="M30" s="122">
        <f>'Données VH'!BW345</f>
        <v>2.27</v>
      </c>
      <c r="N30" s="122">
        <f>'Données VH'!BX345</f>
        <v>0</v>
      </c>
      <c r="O30" s="122">
        <f>'Données VH'!BY345</f>
        <v>0</v>
      </c>
      <c r="P30" s="122">
        <f>'Données VH'!BZ345</f>
        <v>6.09</v>
      </c>
      <c r="Q30" s="129">
        <f>'Données VH'!CA345</f>
        <v>0</v>
      </c>
      <c r="R30" s="100">
        <f t="shared" si="1"/>
        <v>8.36</v>
      </c>
    </row>
    <row r="31" spans="1:22">
      <c r="A31" s="111" t="str">
        <f>'150hres'!A31</f>
        <v>Jeudi</v>
      </c>
      <c r="B31" s="111">
        <v>24</v>
      </c>
      <c r="C31" s="122">
        <f>'Données VH'!I346</f>
        <v>6.82</v>
      </c>
      <c r="D31" s="122">
        <f>'Données VH'!J346</f>
        <v>0</v>
      </c>
      <c r="E31" s="122">
        <f>'Données VH'!K346</f>
        <v>7.27</v>
      </c>
      <c r="F31" s="122">
        <f>'Données VH'!L346</f>
        <v>6.09</v>
      </c>
      <c r="G31" s="122">
        <f>'Données VH'!M346</f>
        <v>0.91</v>
      </c>
      <c r="H31" s="122">
        <f>'Données VH'!N346</f>
        <v>2.27</v>
      </c>
      <c r="I31" s="100">
        <f t="shared" si="2"/>
        <v>23.36</v>
      </c>
      <c r="K31" s="111" t="str">
        <f t="shared" si="3"/>
        <v>Jeudi</v>
      </c>
      <c r="L31" s="111">
        <v>24</v>
      </c>
      <c r="M31" s="122">
        <f>'Données VH'!BW346</f>
        <v>0</v>
      </c>
      <c r="N31" s="122">
        <f>'Données VH'!BX346</f>
        <v>0</v>
      </c>
      <c r="O31" s="122">
        <f>'Données VH'!BY346</f>
        <v>0</v>
      </c>
      <c r="P31" s="122">
        <f>'Données VH'!BZ346</f>
        <v>0</v>
      </c>
      <c r="Q31" s="129">
        <f>'Données VH'!CA346</f>
        <v>0</v>
      </c>
      <c r="R31" s="100">
        <f t="shared" si="1"/>
        <v>0</v>
      </c>
    </row>
    <row r="32" spans="1:22">
      <c r="A32" s="111" t="str">
        <f>'150hres'!A32</f>
        <v>Vendredi</v>
      </c>
      <c r="B32" s="111">
        <v>25</v>
      </c>
      <c r="C32" s="122">
        <f>'Données VH'!I347</f>
        <v>0</v>
      </c>
      <c r="D32" s="122">
        <f>'Données VH'!J347</f>
        <v>0</v>
      </c>
      <c r="E32" s="122">
        <f>'Données VH'!K347</f>
        <v>0</v>
      </c>
      <c r="F32" s="122">
        <f>'Données VH'!L347</f>
        <v>0</v>
      </c>
      <c r="G32" s="122">
        <f>'Données VH'!M347</f>
        <v>0</v>
      </c>
      <c r="H32" s="122">
        <f>'Données VH'!N347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VH'!BW347</f>
        <v>44</v>
      </c>
      <c r="N32" s="122">
        <f>'Données VH'!BX347</f>
        <v>7.27</v>
      </c>
      <c r="O32" s="122">
        <f>'Données VH'!BY347</f>
        <v>0</v>
      </c>
      <c r="P32" s="122">
        <f>'Données VH'!BZ347</f>
        <v>0</v>
      </c>
      <c r="Q32" s="129">
        <f>'Données VH'!CA347</f>
        <v>0</v>
      </c>
      <c r="R32" s="100">
        <f t="shared" si="1"/>
        <v>51.269999999999996</v>
      </c>
    </row>
    <row r="33" spans="1:18">
      <c r="A33" s="111" t="str">
        <f>'150hres'!A33</f>
        <v>Samedi</v>
      </c>
      <c r="B33" s="111">
        <v>26</v>
      </c>
      <c r="C33" s="122">
        <f>'Données VH'!I348</f>
        <v>0.91</v>
      </c>
      <c r="D33" s="122">
        <f>'Données VH'!J348</f>
        <v>2.27</v>
      </c>
      <c r="E33" s="122">
        <f>'Données VH'!K348</f>
        <v>38.479999999999997</v>
      </c>
      <c r="F33" s="122">
        <f>'Données VH'!L348</f>
        <v>0.91</v>
      </c>
      <c r="G33" s="122">
        <f>'Données VH'!M348</f>
        <v>8.91</v>
      </c>
      <c r="H33" s="122">
        <f>'Données VH'!N348</f>
        <v>0.91</v>
      </c>
      <c r="I33" s="100">
        <f t="shared" si="2"/>
        <v>52.389999999999986</v>
      </c>
      <c r="K33" s="111" t="str">
        <f t="shared" si="3"/>
        <v>Samedi</v>
      </c>
      <c r="L33" s="111">
        <v>26</v>
      </c>
      <c r="M33" s="122">
        <f>'Données VH'!BW348</f>
        <v>26</v>
      </c>
      <c r="N33" s="122">
        <f>'Données VH'!BX348</f>
        <v>57.54</v>
      </c>
      <c r="O33" s="122">
        <f>'Données VH'!BY348</f>
        <v>53.74</v>
      </c>
      <c r="P33" s="122">
        <f>'Données VH'!BZ348</f>
        <v>11.64</v>
      </c>
      <c r="Q33" s="129">
        <f>'Données VH'!CA348</f>
        <v>0</v>
      </c>
      <c r="R33" s="100">
        <f t="shared" si="1"/>
        <v>148.92000000000002</v>
      </c>
    </row>
    <row r="34" spans="1:18">
      <c r="A34" s="111" t="str">
        <f>'150hres'!A34</f>
        <v>Dimanche</v>
      </c>
      <c r="B34" s="111">
        <v>27</v>
      </c>
      <c r="C34" s="122">
        <f>'Données VH'!I349</f>
        <v>0</v>
      </c>
      <c r="D34" s="122">
        <f>'Données VH'!J349</f>
        <v>7.83</v>
      </c>
      <c r="E34" s="122">
        <f>'Données VH'!K349</f>
        <v>17.309999999999999</v>
      </c>
      <c r="F34" s="122">
        <f>'Données VH'!L349</f>
        <v>0</v>
      </c>
      <c r="G34" s="122">
        <f>'Données VH'!M349</f>
        <v>0</v>
      </c>
      <c r="H34" s="122">
        <f>'Données VH'!N349</f>
        <v>11.73</v>
      </c>
      <c r="I34" s="100">
        <f t="shared" si="2"/>
        <v>36.870000000000005</v>
      </c>
      <c r="K34" s="111" t="str">
        <f t="shared" si="3"/>
        <v>Dimanche</v>
      </c>
      <c r="L34" s="111">
        <v>27</v>
      </c>
      <c r="M34" s="122">
        <f>'Données VH'!BW349</f>
        <v>37.36</v>
      </c>
      <c r="N34" s="122">
        <f>'Données VH'!BX349</f>
        <v>6.27</v>
      </c>
      <c r="O34" s="122">
        <f>'Données VH'!BY349</f>
        <v>13.36</v>
      </c>
      <c r="P34" s="122">
        <f>'Données VH'!BZ349</f>
        <v>12.36</v>
      </c>
      <c r="Q34" s="129">
        <f>'Données VH'!CA349</f>
        <v>0</v>
      </c>
      <c r="R34" s="100">
        <f t="shared" si="1"/>
        <v>69.349999999999994</v>
      </c>
    </row>
    <row r="35" spans="1:18">
      <c r="A35" s="111" t="str">
        <f>'150hres'!A35</f>
        <v>Lundi</v>
      </c>
      <c r="B35" s="111">
        <v>28</v>
      </c>
      <c r="C35" s="122">
        <f>'Données VH'!I350</f>
        <v>4.54</v>
      </c>
      <c r="D35" s="122">
        <f>'Données VH'!J350</f>
        <v>12.77</v>
      </c>
      <c r="E35" s="122">
        <f>'Données VH'!K350</f>
        <v>1.82</v>
      </c>
      <c r="F35" s="122">
        <f>'Données VH'!L350</f>
        <v>6.82</v>
      </c>
      <c r="G35" s="122">
        <f>'Données VH'!M350</f>
        <v>0.91</v>
      </c>
      <c r="H35" s="122">
        <f>'Données VH'!N350</f>
        <v>0</v>
      </c>
      <c r="I35" s="100">
        <f t="shared" si="2"/>
        <v>26.86</v>
      </c>
      <c r="K35" s="111" t="str">
        <f t="shared" si="3"/>
        <v>Lundi</v>
      </c>
      <c r="L35" s="111">
        <v>28</v>
      </c>
      <c r="M35" s="122">
        <f>'Données VH'!BW350</f>
        <v>11.82</v>
      </c>
      <c r="N35" s="122">
        <f>'Données VH'!BX350</f>
        <v>11.13</v>
      </c>
      <c r="O35" s="122">
        <f>'Données VH'!BY350</f>
        <v>22.82</v>
      </c>
      <c r="P35" s="122">
        <f>'Données VH'!BZ350</f>
        <v>7.27</v>
      </c>
      <c r="Q35" s="129">
        <f>'Données VH'!CA350</f>
        <v>0</v>
      </c>
      <c r="R35" s="100">
        <f t="shared" si="1"/>
        <v>53.040000000000006</v>
      </c>
    </row>
    <row r="36" spans="1:18">
      <c r="A36" s="111" t="str">
        <f>'150hres'!A36</f>
        <v>Mardi</v>
      </c>
      <c r="B36" s="111">
        <v>29</v>
      </c>
      <c r="C36" s="122">
        <f>'Données VH'!I351</f>
        <v>6.82</v>
      </c>
      <c r="D36" s="122">
        <f>'Données VH'!J351</f>
        <v>0</v>
      </c>
      <c r="E36" s="122">
        <f>'Données VH'!K351</f>
        <v>19.8</v>
      </c>
      <c r="F36" s="122">
        <f>'Données VH'!L351</f>
        <v>3.59</v>
      </c>
      <c r="G36" s="122">
        <f>'Données VH'!M351</f>
        <v>5.45</v>
      </c>
      <c r="H36" s="122">
        <f>'Données VH'!N351</f>
        <v>21.53</v>
      </c>
      <c r="I36" s="100">
        <f t="shared" si="2"/>
        <v>57.190000000000005</v>
      </c>
      <c r="K36" s="111" t="str">
        <f t="shared" si="3"/>
        <v>Mardi</v>
      </c>
      <c r="L36" s="111">
        <v>29</v>
      </c>
      <c r="M36" s="122">
        <f>'Données VH'!BW351</f>
        <v>1.82</v>
      </c>
      <c r="N36" s="122">
        <f>'Données VH'!BX351</f>
        <v>13.82</v>
      </c>
      <c r="O36" s="122">
        <f>'Données VH'!BY351</f>
        <v>10.36</v>
      </c>
      <c r="P36" s="122">
        <f>'Données VH'!BZ351</f>
        <v>6.09</v>
      </c>
      <c r="Q36" s="129">
        <f>'Données VH'!CA351</f>
        <v>0</v>
      </c>
      <c r="R36" s="100">
        <f t="shared" si="1"/>
        <v>32.090000000000003</v>
      </c>
    </row>
    <row r="37" spans="1:18">
      <c r="A37" s="111" t="str">
        <f>'150hres'!A37</f>
        <v>Mercredi</v>
      </c>
      <c r="B37" s="111">
        <v>30</v>
      </c>
      <c r="C37" s="122">
        <f>'Données VH'!I352</f>
        <v>13.63</v>
      </c>
      <c r="D37" s="122">
        <f>'Données VH'!J352</f>
        <v>0</v>
      </c>
      <c r="E37" s="122">
        <f>'Données VH'!K352</f>
        <v>5.45</v>
      </c>
      <c r="F37" s="122">
        <f>'Données VH'!L352</f>
        <v>40.35</v>
      </c>
      <c r="G37" s="122">
        <f>'Données VH'!M352</f>
        <v>20.170000000000002</v>
      </c>
      <c r="H37" s="122">
        <f>'Données VH'!N352</f>
        <v>24.54</v>
      </c>
      <c r="I37" s="100">
        <f t="shared" si="2"/>
        <v>104.14000000000001</v>
      </c>
      <c r="K37" s="111" t="str">
        <f t="shared" si="3"/>
        <v>Mercredi</v>
      </c>
      <c r="L37" s="111">
        <v>30</v>
      </c>
      <c r="M37" s="122">
        <f>'Données VH'!BW352</f>
        <v>23.54</v>
      </c>
      <c r="N37" s="122">
        <f>'Données VH'!BX352</f>
        <v>62.57</v>
      </c>
      <c r="O37" s="122">
        <f>'Données VH'!BY352</f>
        <v>19.59</v>
      </c>
      <c r="P37" s="122">
        <f>'Données VH'!BZ352</f>
        <v>18.54</v>
      </c>
      <c r="Q37" s="129">
        <f>'Données VH'!CA352</f>
        <v>0</v>
      </c>
      <c r="R37" s="100">
        <f t="shared" si="1"/>
        <v>124.24000000000001</v>
      </c>
    </row>
    <row r="38" spans="1:18" ht="15" thickBot="1">
      <c r="A38" s="112" t="str">
        <f>'150hres'!A38</f>
        <v>Jeudi</v>
      </c>
      <c r="B38" s="112">
        <v>31</v>
      </c>
      <c r="C38" s="122">
        <f>'Données VH'!I353</f>
        <v>0.91</v>
      </c>
      <c r="D38" s="122">
        <f>'Données VH'!J353</f>
        <v>9.08</v>
      </c>
      <c r="E38" s="122">
        <f>'Données VH'!K353</f>
        <v>9.08</v>
      </c>
      <c r="F38" s="122">
        <f>'Données VH'!L353</f>
        <v>19.54</v>
      </c>
      <c r="G38" s="122">
        <f>'Données VH'!M353</f>
        <v>16.37</v>
      </c>
      <c r="H38" s="122">
        <f>'Données VH'!N353</f>
        <v>2.27</v>
      </c>
      <c r="I38" s="101">
        <f t="shared" si="2"/>
        <v>57.250000000000007</v>
      </c>
      <c r="K38" s="112" t="str">
        <f>A38</f>
        <v>Jeudi</v>
      </c>
      <c r="L38" s="112">
        <v>31</v>
      </c>
      <c r="M38" s="122">
        <f>'Données VH'!BW353</f>
        <v>0</v>
      </c>
      <c r="N38" s="122">
        <f>'Données VH'!BX353</f>
        <v>0</v>
      </c>
      <c r="O38" s="122">
        <f>'Données VH'!BY353</f>
        <v>0</v>
      </c>
      <c r="P38" s="122">
        <f>'Données VH'!BZ353</f>
        <v>0</v>
      </c>
      <c r="Q38" s="129">
        <f>'Données VH'!CA353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7.4909677419354841</v>
      </c>
      <c r="D39" s="108">
        <f t="shared" si="4"/>
        <v>6.4609677419354856</v>
      </c>
      <c r="E39" s="108">
        <f t="shared" si="4"/>
        <v>12.745483870967742</v>
      </c>
      <c r="F39" s="108">
        <f t="shared" si="4"/>
        <v>11.603548387096776</v>
      </c>
      <c r="G39" s="108">
        <f t="shared" si="4"/>
        <v>10.565806451612907</v>
      </c>
      <c r="H39" s="109">
        <f t="shared" si="4"/>
        <v>9.0251612903225809</v>
      </c>
      <c r="I39" s="102">
        <f t="shared" si="4"/>
        <v>57.891935483870974</v>
      </c>
      <c r="K39" s="576" t="s">
        <v>109</v>
      </c>
      <c r="L39" s="577"/>
      <c r="M39" s="107">
        <f t="shared" ref="M39:R39" si="5">AVERAGE(M8:M38)</f>
        <v>18.507741935483875</v>
      </c>
      <c r="N39" s="108">
        <f t="shared" si="5"/>
        <v>15.701935483870967</v>
      </c>
      <c r="O39" s="108">
        <f t="shared" si="5"/>
        <v>17.488064516129036</v>
      </c>
      <c r="P39" s="108">
        <f t="shared" si="5"/>
        <v>9.2290322580645157</v>
      </c>
      <c r="Q39" s="108">
        <f t="shared" si="5"/>
        <v>0.28451612903225809</v>
      </c>
      <c r="R39" s="102">
        <f t="shared" si="5"/>
        <v>61.211290322580638</v>
      </c>
    </row>
    <row r="40" spans="1:18" ht="15" thickBot="1">
      <c r="A40" s="578" t="s">
        <v>66</v>
      </c>
      <c r="B40" s="579"/>
      <c r="C40" s="103">
        <f t="shared" ref="C40:I40" si="6">SUM(C8:C38)</f>
        <v>232.22</v>
      </c>
      <c r="D40" s="104">
        <f t="shared" si="6"/>
        <v>200.29000000000005</v>
      </c>
      <c r="E40" s="104">
        <f t="shared" si="6"/>
        <v>395.11</v>
      </c>
      <c r="F40" s="104">
        <f t="shared" si="6"/>
        <v>359.71000000000004</v>
      </c>
      <c r="G40" s="104">
        <f t="shared" si="6"/>
        <v>327.54000000000013</v>
      </c>
      <c r="H40" s="105">
        <f t="shared" si="6"/>
        <v>279.78000000000003</v>
      </c>
      <c r="I40" s="106">
        <f t="shared" si="6"/>
        <v>1794.65</v>
      </c>
      <c r="K40" s="578" t="s">
        <v>66</v>
      </c>
      <c r="L40" s="579"/>
      <c r="M40" s="103">
        <f t="shared" ref="M40:R40" si="7">SUM(M8:M38)</f>
        <v>573.74000000000012</v>
      </c>
      <c r="N40" s="104">
        <f t="shared" si="7"/>
        <v>486.76</v>
      </c>
      <c r="O40" s="104">
        <f t="shared" si="7"/>
        <v>542.13000000000011</v>
      </c>
      <c r="P40" s="104">
        <f t="shared" si="7"/>
        <v>286.09999999999997</v>
      </c>
      <c r="Q40" s="104">
        <f t="shared" si="7"/>
        <v>8.82</v>
      </c>
      <c r="R40" s="106">
        <f t="shared" si="7"/>
        <v>1897.5499999999997</v>
      </c>
    </row>
  </sheetData>
  <sheetProtection algorithmName="SHA-512" hashValue="9+cRK9toNyKnPyYa2wsJ3SRk2sZGVp3QVfN2T8jylRThn67O/Qsmb94nCHG/IaJCcCLDZeGk1xeVAoJFTntSGQ==" saltValue="7iHwsflaFl1WsmUNkF+tNw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C8:H38 M8:Q38">
    <cfRule type="cellIs" dxfId="375" priority="11" stopIfTrue="1" operator="equal">
      <formula>0</formula>
    </cfRule>
  </conditionalFormatting>
  <conditionalFormatting sqref="C8:H38 M8:Q38">
    <cfRule type="cellIs" dxfId="374" priority="6" stopIfTrue="1" operator="equal">
      <formula>0</formula>
    </cfRule>
  </conditionalFormatting>
  <conditionalFormatting sqref="Q8:Q38">
    <cfRule type="cellIs" dxfId="373" priority="5" stopIfTrue="1" operator="equal">
      <formula>0</formula>
    </cfRule>
  </conditionalFormatting>
  <conditionalFormatting sqref="A8:A38">
    <cfRule type="containsText" dxfId="372" priority="3" operator="containsText" text="dimanche">
      <formula>NOT(ISERROR(SEARCH("dimanche",A8)))</formula>
    </cfRule>
    <cfRule type="containsText" dxfId="371" priority="4" operator="containsText" text="samedi">
      <formula>NOT(ISERROR(SEARCH("samedi",A8)))</formula>
    </cfRule>
  </conditionalFormatting>
  <conditionalFormatting sqref="K8:K38">
    <cfRule type="containsText" dxfId="370" priority="1" operator="containsText" text="dimanche">
      <formula>NOT(ISERROR(SEARCH("dimanche",K8)))</formula>
    </cfRule>
    <cfRule type="containsText" dxfId="369" priority="2" operator="containsText" text="samedi">
      <formula>NOT(ISERROR(SEARCH("samedi",K8)))</formula>
    </cfRule>
  </conditionalFormatting>
  <hyperlinks>
    <hyperlink ref="Q3" location="INDICATEURS!A1" display="sommaire"/>
    <hyperlink ref="T12" location="'520 vtes'!A1" display="vente"/>
    <hyperlink ref="T14" location="'520 pmix'!A1" display="produits mix"/>
    <hyperlink ref="T16" location="'520qcr'!A1" display="Marge"/>
    <hyperlink ref="T18" location="'520car'!A1" display="CAR"/>
    <hyperlink ref="T24" location="'Analyse CA jours'!A1" display="Analyse CA jour"/>
    <hyperlink ref="T8" location="INDICATEURS!A1" display="sommaire"/>
    <hyperlink ref="T26" location="'520record'!A1" display="record"/>
    <hyperlink ref="T22" location="'VH par hres'!A1" display="vente horaire"/>
    <hyperlink ref="T20" location="'520 p&amp;l'!A1" display="P&amp;L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topLeftCell="A4" workbookViewId="0">
      <selection sqref="A1:R2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5" width="7.625" customWidth="1"/>
    <col min="16" max="17" width="6.75" customWidth="1"/>
    <col min="18" max="18" width="8.75" customWidth="1"/>
    <col min="20" max="20" width="15.875" customWidth="1"/>
  </cols>
  <sheetData>
    <row r="1" spans="1:23" ht="15" customHeight="1">
      <c r="A1" s="565" t="s">
        <v>12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4"/>
      <c r="J3" s="4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0.35416666666666669</v>
      </c>
      <c r="D6" s="119">
        <f>C7</f>
        <v>0.36466666666666669</v>
      </c>
      <c r="E6" s="119">
        <f>D7</f>
        <v>0.3751666666666667</v>
      </c>
      <c r="F6" s="119">
        <f>E7</f>
        <v>0.38566666666666671</v>
      </c>
      <c r="G6" s="119">
        <f>F7</f>
        <v>0.39616666666666672</v>
      </c>
      <c r="H6" s="120">
        <f>G7</f>
        <v>0.40666666666666673</v>
      </c>
      <c r="I6" s="581" t="s">
        <v>66</v>
      </c>
      <c r="K6" s="572" t="s">
        <v>74</v>
      </c>
      <c r="L6" s="573"/>
      <c r="M6" s="117">
        <v>0</v>
      </c>
      <c r="N6" s="119">
        <f>M7</f>
        <v>1.0500000000000001E-2</v>
      </c>
      <c r="O6" s="119">
        <f>N7</f>
        <v>2.1000000000000001E-2</v>
      </c>
      <c r="P6" s="119">
        <f>O7</f>
        <v>3.15E-2</v>
      </c>
      <c r="Q6" s="114" t="s">
        <v>110</v>
      </c>
      <c r="R6" s="581" t="s">
        <v>66</v>
      </c>
      <c r="T6" s="234"/>
    </row>
    <row r="7" spans="1:23" ht="12.95" customHeight="1" thickBot="1">
      <c r="A7" s="574"/>
      <c r="B7" s="575"/>
      <c r="C7" s="118">
        <f t="shared" ref="C7:H7" si="0">C6+0.0105</f>
        <v>0.36466666666666669</v>
      </c>
      <c r="D7" s="118">
        <f t="shared" si="0"/>
        <v>0.3751666666666667</v>
      </c>
      <c r="E7" s="118">
        <f t="shared" si="0"/>
        <v>0.38566666666666671</v>
      </c>
      <c r="F7" s="118">
        <f t="shared" si="0"/>
        <v>0.39616666666666672</v>
      </c>
      <c r="G7" s="118">
        <f t="shared" si="0"/>
        <v>0.40666666666666673</v>
      </c>
      <c r="H7" s="118">
        <f t="shared" si="0"/>
        <v>0.41716666666666674</v>
      </c>
      <c r="I7" s="582"/>
      <c r="K7" s="574"/>
      <c r="L7" s="575"/>
      <c r="M7" s="118">
        <f>M6+0.0105</f>
        <v>1.0500000000000001E-2</v>
      </c>
      <c r="N7" s="118">
        <f>N6+0.0105</f>
        <v>2.1000000000000001E-2</v>
      </c>
      <c r="O7" s="118">
        <f>O6+0.0105</f>
        <v>3.15E-2</v>
      </c>
      <c r="P7" s="118">
        <f>P6+0.0105</f>
        <v>4.2000000000000003E-2</v>
      </c>
      <c r="Q7" s="121">
        <f>P7</f>
        <v>4.2000000000000003E-2</v>
      </c>
      <c r="R7" s="582"/>
      <c r="T7" s="233" t="s">
        <v>33</v>
      </c>
    </row>
    <row r="8" spans="1:23" ht="15">
      <c r="A8" s="113" t="str">
        <f>'150hres'!A8</f>
        <v>Mardi</v>
      </c>
      <c r="B8" s="110">
        <v>1</v>
      </c>
      <c r="C8" s="122">
        <f>'Données VH'!I355</f>
        <v>4.37</v>
      </c>
      <c r="D8" s="122">
        <f>'Données VH'!J355</f>
        <v>19.21</v>
      </c>
      <c r="E8" s="122">
        <f>'Données VH'!K355</f>
        <v>29.92</v>
      </c>
      <c r="F8" s="122">
        <f>'Données VH'!L355</f>
        <v>50.06</v>
      </c>
      <c r="G8" s="122">
        <f>'Données VH'!M355</f>
        <v>20.079999999999998</v>
      </c>
      <c r="H8" s="122">
        <f>'Données VH'!N355</f>
        <v>51.41</v>
      </c>
      <c r="I8" s="99">
        <f>SUM(C8:H8)</f>
        <v>175.05</v>
      </c>
      <c r="K8" s="113" t="str">
        <f>A8</f>
        <v>Mardi</v>
      </c>
      <c r="L8" s="113">
        <v>1</v>
      </c>
      <c r="M8" s="122">
        <f>'Données VH'!BS355</f>
        <v>0</v>
      </c>
      <c r="N8" s="122">
        <f>'Données VH'!BT355</f>
        <v>0</v>
      </c>
      <c r="O8" s="122">
        <f>'Données VH'!BU355</f>
        <v>0</v>
      </c>
      <c r="P8" s="122">
        <f>'Données VH'!BV355</f>
        <v>0</v>
      </c>
      <c r="Q8" s="129">
        <f>'Données VH'!BW355</f>
        <v>0</v>
      </c>
      <c r="R8" s="99">
        <f t="shared" ref="R8:R38" si="1">SUM(M8:Q8)</f>
        <v>0</v>
      </c>
      <c r="T8" s="234"/>
    </row>
    <row r="9" spans="1:23" ht="15">
      <c r="A9" s="111" t="str">
        <f>'150hres'!A9</f>
        <v>Mercredi</v>
      </c>
      <c r="B9" s="111">
        <v>2</v>
      </c>
      <c r="C9" s="122">
        <f>'Données VH'!I356</f>
        <v>1.82</v>
      </c>
      <c r="D9" s="122">
        <f>'Données VH'!J356</f>
        <v>3.18</v>
      </c>
      <c r="E9" s="122">
        <f>'Données VH'!K356</f>
        <v>32.58</v>
      </c>
      <c r="F9" s="122">
        <f>'Données VH'!L356</f>
        <v>15.53</v>
      </c>
      <c r="G9" s="122">
        <f>'Données VH'!M356</f>
        <v>34.200000000000003</v>
      </c>
      <c r="H9" s="122">
        <f>'Données VH'!N356</f>
        <v>41.78</v>
      </c>
      <c r="I9" s="100">
        <f t="shared" ref="I9:I38" si="2">SUM(C9:H9)</f>
        <v>129.09</v>
      </c>
      <c r="K9" s="111" t="str">
        <f>A9</f>
        <v>Mercredi</v>
      </c>
      <c r="L9" s="111">
        <v>2</v>
      </c>
      <c r="M9" s="122">
        <f>'Données VH'!BS356</f>
        <v>0</v>
      </c>
      <c r="N9" s="122">
        <f>'Données VH'!BT356</f>
        <v>0</v>
      </c>
      <c r="O9" s="122">
        <f>'Données VH'!BU356</f>
        <v>0</v>
      </c>
      <c r="P9" s="122">
        <f>'Données VH'!BV356</f>
        <v>0</v>
      </c>
      <c r="Q9" s="129">
        <f>'Données VH'!BW356</f>
        <v>0</v>
      </c>
      <c r="R9" s="100">
        <f t="shared" si="1"/>
        <v>0</v>
      </c>
      <c r="T9" s="234"/>
    </row>
    <row r="10" spans="1:23" ht="15">
      <c r="A10" s="111" t="str">
        <f>'150hres'!A10</f>
        <v>Jeudi</v>
      </c>
      <c r="B10" s="111">
        <v>3</v>
      </c>
      <c r="C10" s="122">
        <f>'Données VH'!I357</f>
        <v>0</v>
      </c>
      <c r="D10" s="122">
        <f>'Données VH'!J357</f>
        <v>9.18</v>
      </c>
      <c r="E10" s="122">
        <f>'Données VH'!K357</f>
        <v>16.36</v>
      </c>
      <c r="F10" s="122">
        <f>'Données VH'!L357</f>
        <v>21.08</v>
      </c>
      <c r="G10" s="122">
        <f>'Données VH'!M357</f>
        <v>59.66</v>
      </c>
      <c r="H10" s="122">
        <f>'Données VH'!N357</f>
        <v>42.94</v>
      </c>
      <c r="I10" s="100">
        <f t="shared" si="2"/>
        <v>149.22</v>
      </c>
      <c r="K10" s="111" t="str">
        <f>A10</f>
        <v>Jeudi</v>
      </c>
      <c r="L10" s="111">
        <v>3</v>
      </c>
      <c r="M10" s="122">
        <f>'Données VH'!BS357</f>
        <v>0</v>
      </c>
      <c r="N10" s="122">
        <f>'Données VH'!BT357</f>
        <v>44.91</v>
      </c>
      <c r="O10" s="122">
        <f>'Données VH'!BU357</f>
        <v>15.91</v>
      </c>
      <c r="P10" s="122">
        <f>'Données VH'!BV357</f>
        <v>0</v>
      </c>
      <c r="Q10" s="129">
        <f>'Données VH'!BW357</f>
        <v>0</v>
      </c>
      <c r="R10" s="100">
        <f t="shared" si="1"/>
        <v>60.819999999999993</v>
      </c>
      <c r="T10" s="234"/>
    </row>
    <row r="11" spans="1:23" ht="15">
      <c r="A11" s="111" t="str">
        <f>'150hres'!A11</f>
        <v>Vendredi</v>
      </c>
      <c r="B11" s="111">
        <v>4</v>
      </c>
      <c r="C11" s="122">
        <f>'Données VH'!I358</f>
        <v>9.7200000000000006</v>
      </c>
      <c r="D11" s="122">
        <f>'Données VH'!J358</f>
        <v>22.55</v>
      </c>
      <c r="E11" s="122">
        <f>'Données VH'!K358</f>
        <v>7.72</v>
      </c>
      <c r="F11" s="122">
        <f>'Données VH'!L358</f>
        <v>13.54</v>
      </c>
      <c r="G11" s="122">
        <f>'Données VH'!M358</f>
        <v>64.319999999999993</v>
      </c>
      <c r="H11" s="122">
        <f>'Données VH'!N358</f>
        <v>28.6</v>
      </c>
      <c r="I11" s="100">
        <f t="shared" si="2"/>
        <v>146.44999999999999</v>
      </c>
      <c r="K11" s="111" t="str">
        <f t="shared" ref="K11:K37" si="3">A11</f>
        <v>Vendredi</v>
      </c>
      <c r="L11" s="111">
        <v>4</v>
      </c>
      <c r="M11" s="122">
        <f>'Données VH'!BS358</f>
        <v>111.56</v>
      </c>
      <c r="N11" s="122">
        <f>'Données VH'!BT358</f>
        <v>57.09</v>
      </c>
      <c r="O11" s="122">
        <f>'Données VH'!BU358</f>
        <v>37.4</v>
      </c>
      <c r="P11" s="122">
        <f>'Données VH'!BV358</f>
        <v>14.18</v>
      </c>
      <c r="Q11" s="129">
        <f>'Données VH'!BW358</f>
        <v>0</v>
      </c>
      <c r="R11" s="100">
        <f t="shared" si="1"/>
        <v>220.23000000000002</v>
      </c>
      <c r="T11" s="238" t="s">
        <v>247</v>
      </c>
      <c r="V11" s="115"/>
    </row>
    <row r="12" spans="1:23" ht="15">
      <c r="A12" s="111" t="str">
        <f>'150hres'!A12</f>
        <v>Samedi</v>
      </c>
      <c r="B12" s="111">
        <v>5</v>
      </c>
      <c r="C12" s="122">
        <f>'Données VH'!I359</f>
        <v>0</v>
      </c>
      <c r="D12" s="122">
        <f>'Données VH'!J359</f>
        <v>7.27</v>
      </c>
      <c r="E12" s="122">
        <f>'Données VH'!K359</f>
        <v>11.03</v>
      </c>
      <c r="F12" s="122">
        <f>'Données VH'!L359</f>
        <v>27.31</v>
      </c>
      <c r="G12" s="122">
        <f>'Données VH'!M359</f>
        <v>56.16</v>
      </c>
      <c r="H12" s="122">
        <f>'Données VH'!N359</f>
        <v>36.54</v>
      </c>
      <c r="I12" s="100">
        <f t="shared" si="2"/>
        <v>138.31</v>
      </c>
      <c r="K12" s="111" t="str">
        <f t="shared" si="3"/>
        <v>Samedi</v>
      </c>
      <c r="L12" s="111">
        <v>5</v>
      </c>
      <c r="M12" s="122">
        <f>'Données VH'!BS359</f>
        <v>50.9</v>
      </c>
      <c r="N12" s="122">
        <f>'Données VH'!BT359</f>
        <v>18.5</v>
      </c>
      <c r="O12" s="122">
        <f>'Données VH'!BU359</f>
        <v>7.18</v>
      </c>
      <c r="P12" s="122">
        <f>'Données VH'!BV359</f>
        <v>0</v>
      </c>
      <c r="Q12" s="129">
        <f>'Données VH'!BW359</f>
        <v>0</v>
      </c>
      <c r="R12" s="100">
        <f t="shared" si="1"/>
        <v>76.580000000000013</v>
      </c>
      <c r="T12" s="234"/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VH'!I360</f>
        <v>0</v>
      </c>
      <c r="D13" s="122">
        <f>'Données VH'!J360</f>
        <v>0</v>
      </c>
      <c r="E13" s="122">
        <f>'Données VH'!K360</f>
        <v>0</v>
      </c>
      <c r="F13" s="122">
        <f>'Données VH'!L360</f>
        <v>7.46</v>
      </c>
      <c r="G13" s="122">
        <f>'Données VH'!M360</f>
        <v>48.38</v>
      </c>
      <c r="H13" s="122">
        <f>'Données VH'!N360</f>
        <v>26.12</v>
      </c>
      <c r="I13" s="100">
        <f t="shared" si="2"/>
        <v>81.960000000000008</v>
      </c>
      <c r="K13" s="111" t="str">
        <f t="shared" si="3"/>
        <v>Dimanche</v>
      </c>
      <c r="L13" s="111">
        <v>6</v>
      </c>
      <c r="M13" s="122">
        <f>'Données VH'!BS360</f>
        <v>0</v>
      </c>
      <c r="N13" s="122">
        <f>'Données VH'!BT360</f>
        <v>0</v>
      </c>
      <c r="O13" s="122">
        <f>'Données VH'!BU360</f>
        <v>0</v>
      </c>
      <c r="P13" s="122">
        <f>'Données VH'!BV360</f>
        <v>0</v>
      </c>
      <c r="Q13" s="129">
        <f>'Données VH'!BW360</f>
        <v>0</v>
      </c>
      <c r="R13" s="100">
        <f t="shared" si="1"/>
        <v>0</v>
      </c>
      <c r="T13" s="238" t="s">
        <v>248</v>
      </c>
      <c r="V13" s="115"/>
    </row>
    <row r="14" spans="1:23" ht="15">
      <c r="A14" s="111" t="str">
        <f>'150hres'!A14</f>
        <v>Lundi</v>
      </c>
      <c r="B14" s="111">
        <v>7</v>
      </c>
      <c r="C14" s="122">
        <f>'Données VH'!I361</f>
        <v>0</v>
      </c>
      <c r="D14" s="122">
        <f>'Données VH'!J361</f>
        <v>6.54</v>
      </c>
      <c r="E14" s="122">
        <f>'Données VH'!K361</f>
        <v>41.03</v>
      </c>
      <c r="F14" s="122">
        <f>'Données VH'!L361</f>
        <v>22.42</v>
      </c>
      <c r="G14" s="122">
        <f>'Données VH'!M361</f>
        <v>64.53</v>
      </c>
      <c r="H14" s="122">
        <f>'Données VH'!N361</f>
        <v>62.79</v>
      </c>
      <c r="I14" s="100">
        <f t="shared" si="2"/>
        <v>197.31</v>
      </c>
      <c r="K14" s="111" t="str">
        <f t="shared" si="3"/>
        <v>Lundi</v>
      </c>
      <c r="L14" s="111">
        <v>7</v>
      </c>
      <c r="M14" s="122">
        <f>'Données VH'!BS361</f>
        <v>27.41</v>
      </c>
      <c r="N14" s="122">
        <f>'Données VH'!BT361</f>
        <v>11.95</v>
      </c>
      <c r="O14" s="122">
        <f>'Données VH'!BU361</f>
        <v>8.09</v>
      </c>
      <c r="P14" s="122">
        <f>'Données VH'!BV361</f>
        <v>0</v>
      </c>
      <c r="Q14" s="129">
        <f>'Données VH'!BW361</f>
        <v>0</v>
      </c>
      <c r="R14" s="100">
        <f t="shared" si="1"/>
        <v>47.45</v>
      </c>
      <c r="T14" s="234"/>
      <c r="V14" s="115"/>
    </row>
    <row r="15" spans="1:23" ht="15">
      <c r="A15" s="111" t="str">
        <f>'150hres'!A15</f>
        <v>Mardi</v>
      </c>
      <c r="B15" s="111">
        <v>8</v>
      </c>
      <c r="C15" s="122">
        <f>'Données VH'!I362</f>
        <v>0.91</v>
      </c>
      <c r="D15" s="122">
        <f>'Données VH'!J362</f>
        <v>12.27</v>
      </c>
      <c r="E15" s="122">
        <f>'Données VH'!K362</f>
        <v>20.91</v>
      </c>
      <c r="F15" s="122">
        <f>'Données VH'!L362</f>
        <v>60.98</v>
      </c>
      <c r="G15" s="122">
        <f>'Données VH'!M362</f>
        <v>77.72</v>
      </c>
      <c r="H15" s="122">
        <f>'Données VH'!N362</f>
        <v>50.89</v>
      </c>
      <c r="I15" s="100">
        <f t="shared" si="2"/>
        <v>223.68</v>
      </c>
      <c r="K15" s="111" t="str">
        <f t="shared" si="3"/>
        <v>Mardi</v>
      </c>
      <c r="L15" s="111">
        <v>8</v>
      </c>
      <c r="M15" s="122">
        <f>'Données VH'!BS362</f>
        <v>8.73</v>
      </c>
      <c r="N15" s="122">
        <f>'Données VH'!BT362</f>
        <v>0</v>
      </c>
      <c r="O15" s="122">
        <f>'Données VH'!BU362</f>
        <v>0</v>
      </c>
      <c r="P15" s="122">
        <f>'Données VH'!BV362</f>
        <v>0</v>
      </c>
      <c r="Q15" s="129">
        <f>'Données VH'!BW362</f>
        <v>0</v>
      </c>
      <c r="R15" s="100">
        <f t="shared" si="1"/>
        <v>8.73</v>
      </c>
      <c r="T15" s="238" t="s">
        <v>249</v>
      </c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VH'!I363</f>
        <v>1.73</v>
      </c>
      <c r="D16" s="122">
        <f>'Données VH'!J363</f>
        <v>3.09</v>
      </c>
      <c r="E16" s="122">
        <f>'Données VH'!K363</f>
        <v>6.56</v>
      </c>
      <c r="F16" s="122">
        <f>'Données VH'!L363</f>
        <v>17.63</v>
      </c>
      <c r="G16" s="122">
        <f>'Données VH'!M363</f>
        <v>24.54</v>
      </c>
      <c r="H16" s="122">
        <f>'Données VH'!N363</f>
        <v>45.6</v>
      </c>
      <c r="I16" s="100">
        <f t="shared" si="2"/>
        <v>99.15</v>
      </c>
      <c r="K16" s="111" t="str">
        <f t="shared" si="3"/>
        <v>Mercredi</v>
      </c>
      <c r="L16" s="111">
        <v>9</v>
      </c>
      <c r="M16" s="122">
        <f>'Données VH'!BS363</f>
        <v>25.27</v>
      </c>
      <c r="N16" s="122">
        <f>'Données VH'!BT363</f>
        <v>8.9499999999999993</v>
      </c>
      <c r="O16" s="122">
        <f>'Données VH'!BU363</f>
        <v>0</v>
      </c>
      <c r="P16" s="122">
        <f>'Données VH'!BV363</f>
        <v>0</v>
      </c>
      <c r="Q16" s="129">
        <f>'Données VH'!BW363</f>
        <v>0</v>
      </c>
      <c r="R16" s="100">
        <f t="shared" si="1"/>
        <v>34.22</v>
      </c>
      <c r="T16" s="234"/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VH'!I364</f>
        <v>5.79</v>
      </c>
      <c r="D17" s="122">
        <f>'Données VH'!J364</f>
        <v>15.85</v>
      </c>
      <c r="E17" s="122">
        <f>'Données VH'!K364</f>
        <v>23.81</v>
      </c>
      <c r="F17" s="122">
        <f>'Données VH'!L364</f>
        <v>34.11</v>
      </c>
      <c r="G17" s="122">
        <f>'Données VH'!M364</f>
        <v>24.09</v>
      </c>
      <c r="H17" s="122">
        <f>'Données VH'!N364</f>
        <v>59.77</v>
      </c>
      <c r="I17" s="100">
        <f t="shared" si="2"/>
        <v>163.42000000000002</v>
      </c>
      <c r="K17" s="111" t="str">
        <f t="shared" si="3"/>
        <v>Jeudi</v>
      </c>
      <c r="L17" s="111">
        <v>10</v>
      </c>
      <c r="M17" s="122">
        <f>'Données VH'!BS364</f>
        <v>3.64</v>
      </c>
      <c r="N17" s="122">
        <f>'Données VH'!BT364</f>
        <v>14.72</v>
      </c>
      <c r="O17" s="122">
        <f>'Données VH'!BU364</f>
        <v>0</v>
      </c>
      <c r="P17" s="122">
        <f>'Données VH'!BV364</f>
        <v>0</v>
      </c>
      <c r="Q17" s="129">
        <f>'Données VH'!BW364</f>
        <v>0</v>
      </c>
      <c r="R17" s="100">
        <f t="shared" si="1"/>
        <v>18.36</v>
      </c>
      <c r="T17" s="238" t="s">
        <v>250</v>
      </c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VH'!I365</f>
        <v>2.82</v>
      </c>
      <c r="D18" s="122">
        <f>'Données VH'!J365</f>
        <v>0</v>
      </c>
      <c r="E18" s="122">
        <f>'Données VH'!K365</f>
        <v>33.1</v>
      </c>
      <c r="F18" s="122">
        <f>'Données VH'!L365</f>
        <v>23.81</v>
      </c>
      <c r="G18" s="122">
        <f>'Données VH'!M365</f>
        <v>40.020000000000003</v>
      </c>
      <c r="H18" s="122">
        <f>'Données VH'!N365</f>
        <v>51.41</v>
      </c>
      <c r="I18" s="100">
        <f t="shared" si="2"/>
        <v>151.16</v>
      </c>
      <c r="K18" s="111" t="str">
        <f t="shared" si="3"/>
        <v>Vendredi</v>
      </c>
      <c r="L18" s="111">
        <v>11</v>
      </c>
      <c r="M18" s="122">
        <f>'Données VH'!BS365</f>
        <v>39.950000000000003</v>
      </c>
      <c r="N18" s="122">
        <f>'Données VH'!BT365</f>
        <v>43.92</v>
      </c>
      <c r="O18" s="122">
        <f>'Données VH'!BU365</f>
        <v>0</v>
      </c>
      <c r="P18" s="122">
        <f>'Données VH'!BV365</f>
        <v>0</v>
      </c>
      <c r="Q18" s="129">
        <f>'Données VH'!BW365</f>
        <v>0</v>
      </c>
      <c r="R18" s="100">
        <f t="shared" si="1"/>
        <v>83.87</v>
      </c>
      <c r="T18" s="234"/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VH'!I366</f>
        <v>24.73</v>
      </c>
      <c r="D19" s="122">
        <f>'Données VH'!J366</f>
        <v>30.72</v>
      </c>
      <c r="E19" s="122">
        <f>'Données VH'!K366</f>
        <v>68.22</v>
      </c>
      <c r="F19" s="122">
        <f>'Données VH'!L366</f>
        <v>34.380000000000003</v>
      </c>
      <c r="G19" s="122">
        <f>'Données VH'!M366</f>
        <v>94.58</v>
      </c>
      <c r="H19" s="122">
        <f>'Données VH'!N366</f>
        <v>42.31</v>
      </c>
      <c r="I19" s="100">
        <f t="shared" si="2"/>
        <v>294.94</v>
      </c>
      <c r="K19" s="111" t="str">
        <f t="shared" si="3"/>
        <v>Samedi</v>
      </c>
      <c r="L19" s="111">
        <v>12</v>
      </c>
      <c r="M19" s="122">
        <f>'Données VH'!BS366</f>
        <v>42.77</v>
      </c>
      <c r="N19" s="122">
        <f>'Données VH'!BT366</f>
        <v>7.82</v>
      </c>
      <c r="O19" s="122">
        <f>'Données VH'!BU366</f>
        <v>16.41</v>
      </c>
      <c r="P19" s="122">
        <f>'Données VH'!BV366</f>
        <v>0</v>
      </c>
      <c r="Q19" s="129">
        <f>'Données VH'!BW366</f>
        <v>0</v>
      </c>
      <c r="R19" s="100">
        <f t="shared" si="1"/>
        <v>67</v>
      </c>
      <c r="T19" s="238" t="s">
        <v>251</v>
      </c>
      <c r="V19" s="115"/>
    </row>
    <row r="20" spans="1:22" ht="15">
      <c r="A20" s="111" t="str">
        <f>'150hres'!A20</f>
        <v>Dimanche</v>
      </c>
      <c r="B20" s="111">
        <v>13</v>
      </c>
      <c r="C20" s="122">
        <f>'Données VH'!I367</f>
        <v>0</v>
      </c>
      <c r="D20" s="122">
        <f>'Données VH'!J367</f>
        <v>6.54</v>
      </c>
      <c r="E20" s="122">
        <f>'Données VH'!K367</f>
        <v>2.27</v>
      </c>
      <c r="F20" s="122">
        <f>'Données VH'!L367</f>
        <v>9.08</v>
      </c>
      <c r="G20" s="122">
        <f>'Données VH'!M367</f>
        <v>43.8</v>
      </c>
      <c r="H20" s="122">
        <f>'Données VH'!N367</f>
        <v>51.86</v>
      </c>
      <c r="I20" s="100">
        <f t="shared" si="2"/>
        <v>113.55</v>
      </c>
      <c r="K20" s="111" t="str">
        <f t="shared" si="3"/>
        <v>Dimanche</v>
      </c>
      <c r="L20" s="111">
        <v>13</v>
      </c>
      <c r="M20" s="122">
        <f>'Données VH'!BS367</f>
        <v>0</v>
      </c>
      <c r="N20" s="122">
        <f>'Données VH'!BT367</f>
        <v>26</v>
      </c>
      <c r="O20" s="122">
        <f>'Données VH'!BU367</f>
        <v>2.82</v>
      </c>
      <c r="P20" s="122">
        <f>'Données VH'!BV367</f>
        <v>0</v>
      </c>
      <c r="Q20" s="129">
        <f>'Données VH'!BW367</f>
        <v>0</v>
      </c>
      <c r="R20" s="100">
        <f t="shared" si="1"/>
        <v>28.82</v>
      </c>
      <c r="T20" s="234"/>
    </row>
    <row r="21" spans="1:22">
      <c r="A21" s="111" t="str">
        <f>'150hres'!A21</f>
        <v>Lundi</v>
      </c>
      <c r="B21" s="111">
        <v>14</v>
      </c>
      <c r="C21" s="122">
        <f>'Données VH'!I368</f>
        <v>0</v>
      </c>
      <c r="D21" s="122">
        <f>'Données VH'!J368</f>
        <v>0.91</v>
      </c>
      <c r="E21" s="122">
        <f>'Données VH'!K368</f>
        <v>8.2799999999999994</v>
      </c>
      <c r="F21" s="122">
        <f>'Données VH'!L368</f>
        <v>27.25</v>
      </c>
      <c r="G21" s="122">
        <f>'Données VH'!M368</f>
        <v>24.35</v>
      </c>
      <c r="H21" s="122">
        <f>'Données VH'!N368</f>
        <v>51.78</v>
      </c>
      <c r="I21" s="100">
        <f t="shared" si="2"/>
        <v>112.57</v>
      </c>
      <c r="K21" s="111" t="str">
        <f t="shared" si="3"/>
        <v>Lundi</v>
      </c>
      <c r="L21" s="111">
        <v>14</v>
      </c>
      <c r="M21" s="122">
        <f>'Données VH'!BS368</f>
        <v>23.64</v>
      </c>
      <c r="N21" s="122">
        <f>'Données VH'!BT368</f>
        <v>0.91</v>
      </c>
      <c r="O21" s="122">
        <f>'Données VH'!BU368</f>
        <v>0.91</v>
      </c>
      <c r="P21" s="122">
        <f>'Données VH'!BV368</f>
        <v>0</v>
      </c>
      <c r="Q21" s="129">
        <f>'Données VH'!BW368</f>
        <v>0</v>
      </c>
      <c r="R21" s="100">
        <f t="shared" si="1"/>
        <v>25.46</v>
      </c>
      <c r="T21" s="240" t="s">
        <v>255</v>
      </c>
    </row>
    <row r="22" spans="1:22" ht="15">
      <c r="A22" s="111" t="str">
        <f>'150hres'!A22</f>
        <v>Mardi</v>
      </c>
      <c r="B22" s="111">
        <v>15</v>
      </c>
      <c r="C22" s="122">
        <f>'Données VH'!I369</f>
        <v>1.82</v>
      </c>
      <c r="D22" s="122">
        <f>'Données VH'!J369</f>
        <v>14.82</v>
      </c>
      <c r="E22" s="122">
        <f>'Données VH'!K369</f>
        <v>13.45</v>
      </c>
      <c r="F22" s="122">
        <f>'Données VH'!L369</f>
        <v>42.31</v>
      </c>
      <c r="G22" s="122">
        <f>'Données VH'!M369</f>
        <v>47.75</v>
      </c>
      <c r="H22" s="122">
        <f>'Données VH'!N369</f>
        <v>32.799999999999997</v>
      </c>
      <c r="I22" s="100">
        <f t="shared" si="2"/>
        <v>152.94999999999999</v>
      </c>
      <c r="K22" s="111" t="str">
        <f t="shared" si="3"/>
        <v>Mardi</v>
      </c>
      <c r="L22" s="111">
        <v>15</v>
      </c>
      <c r="M22" s="122">
        <f>'Données VH'!BS369</f>
        <v>8.91</v>
      </c>
      <c r="N22" s="122">
        <f>'Données VH'!BT369</f>
        <v>0</v>
      </c>
      <c r="O22" s="122">
        <f>'Données VH'!BU369</f>
        <v>15.32</v>
      </c>
      <c r="P22" s="122">
        <f>'Données VH'!BV369</f>
        <v>0</v>
      </c>
      <c r="Q22" s="129">
        <f>'Données VH'!BW369</f>
        <v>0</v>
      </c>
      <c r="R22" s="100">
        <f t="shared" si="1"/>
        <v>24.23</v>
      </c>
      <c r="T22" s="234"/>
    </row>
    <row r="23" spans="1:22" ht="15">
      <c r="A23" s="111" t="str">
        <f>'150hres'!A23</f>
        <v>Mercredi</v>
      </c>
      <c r="B23" s="111">
        <v>16</v>
      </c>
      <c r="C23" s="122">
        <f>'Données VH'!I370</f>
        <v>3.99</v>
      </c>
      <c r="D23" s="122">
        <f>'Données VH'!J370</f>
        <v>13.71</v>
      </c>
      <c r="E23" s="122">
        <f>'Données VH'!K370</f>
        <v>11.59</v>
      </c>
      <c r="F23" s="122">
        <f>'Données VH'!L370</f>
        <v>64.78</v>
      </c>
      <c r="G23" s="122">
        <f>'Données VH'!M370</f>
        <v>56.03</v>
      </c>
      <c r="H23" s="122">
        <f>'Données VH'!N370</f>
        <v>73.540000000000006</v>
      </c>
      <c r="I23" s="100">
        <f t="shared" si="2"/>
        <v>223.64000000000004</v>
      </c>
      <c r="K23" s="111" t="str">
        <f t="shared" si="3"/>
        <v>Mercredi</v>
      </c>
      <c r="L23" s="111">
        <v>16</v>
      </c>
      <c r="M23" s="122">
        <f>'Données VH'!BS370</f>
        <v>25.35</v>
      </c>
      <c r="N23" s="122">
        <f>'Données VH'!BT370</f>
        <v>32.590000000000003</v>
      </c>
      <c r="O23" s="122">
        <f>'Données VH'!BU370</f>
        <v>17.82</v>
      </c>
      <c r="P23" s="122">
        <f>'Données VH'!BV370</f>
        <v>0</v>
      </c>
      <c r="Q23" s="129">
        <f>'Données VH'!BW370</f>
        <v>0</v>
      </c>
      <c r="R23" s="100">
        <f t="shared" si="1"/>
        <v>75.760000000000005</v>
      </c>
      <c r="T23" s="238" t="s">
        <v>253</v>
      </c>
    </row>
    <row r="24" spans="1:22" ht="15">
      <c r="A24" s="111" t="str">
        <f>'150hres'!A24</f>
        <v>Jeudi</v>
      </c>
      <c r="B24" s="111">
        <v>17</v>
      </c>
      <c r="C24" s="122">
        <f>'Données VH'!I371</f>
        <v>17.87</v>
      </c>
      <c r="D24" s="122">
        <f>'Données VH'!J371</f>
        <v>14.54</v>
      </c>
      <c r="E24" s="122">
        <f>'Données VH'!K371</f>
        <v>4.74</v>
      </c>
      <c r="F24" s="122">
        <f>'Données VH'!L371</f>
        <v>32.57</v>
      </c>
      <c r="G24" s="122">
        <f>'Données VH'!M371</f>
        <v>90.37</v>
      </c>
      <c r="H24" s="122">
        <f>'Données VH'!N371</f>
        <v>69.91</v>
      </c>
      <c r="I24" s="100">
        <f t="shared" si="2"/>
        <v>230</v>
      </c>
      <c r="K24" s="111" t="str">
        <f t="shared" si="3"/>
        <v>Jeudi</v>
      </c>
      <c r="L24" s="111">
        <v>17</v>
      </c>
      <c r="M24" s="122">
        <f>'Données VH'!BS371</f>
        <v>20.82</v>
      </c>
      <c r="N24" s="122">
        <f>'Données VH'!BT371</f>
        <v>41.45</v>
      </c>
      <c r="O24" s="122">
        <f>'Données VH'!BU371</f>
        <v>44.01</v>
      </c>
      <c r="P24" s="122">
        <f>'Données VH'!BV371</f>
        <v>0</v>
      </c>
      <c r="Q24" s="129">
        <f>'Données VH'!BW371</f>
        <v>0</v>
      </c>
      <c r="R24" s="100">
        <f t="shared" si="1"/>
        <v>106.28</v>
      </c>
      <c r="T24" s="234"/>
    </row>
    <row r="25" spans="1:22" ht="15">
      <c r="A25" s="111" t="str">
        <f>'150hres'!A25</f>
        <v>Vendredi</v>
      </c>
      <c r="B25" s="111">
        <v>18</v>
      </c>
      <c r="C25" s="122">
        <f>'Données VH'!I372</f>
        <v>9.64</v>
      </c>
      <c r="D25" s="122">
        <f>'Données VH'!J372</f>
        <v>21.81</v>
      </c>
      <c r="E25" s="122">
        <f>'Données VH'!K372</f>
        <v>21.02</v>
      </c>
      <c r="F25" s="122">
        <f>'Données VH'!L372</f>
        <v>47.98</v>
      </c>
      <c r="G25" s="122">
        <f>'Données VH'!M372</f>
        <v>36.9</v>
      </c>
      <c r="H25" s="122">
        <f>'Données VH'!N372</f>
        <v>34.97</v>
      </c>
      <c r="I25" s="100">
        <f t="shared" si="2"/>
        <v>172.32</v>
      </c>
      <c r="K25" s="111" t="str">
        <f t="shared" si="3"/>
        <v>Vendredi</v>
      </c>
      <c r="L25" s="111">
        <v>18</v>
      </c>
      <c r="M25" s="122">
        <f>'Données VH'!BS372</f>
        <v>12.81</v>
      </c>
      <c r="N25" s="122">
        <f>'Données VH'!BT372</f>
        <v>49.63</v>
      </c>
      <c r="O25" s="122">
        <f>'Données VH'!BU372</f>
        <v>45.23</v>
      </c>
      <c r="P25" s="122">
        <f>'Données VH'!BV372</f>
        <v>0</v>
      </c>
      <c r="Q25" s="129">
        <f>'Données VH'!BW372</f>
        <v>0</v>
      </c>
      <c r="R25" s="100">
        <f t="shared" si="1"/>
        <v>107.67</v>
      </c>
      <c r="T25" s="238" t="s">
        <v>254</v>
      </c>
    </row>
    <row r="26" spans="1:22">
      <c r="A26" s="111" t="str">
        <f>'150hres'!A26</f>
        <v>Samedi</v>
      </c>
      <c r="B26" s="111">
        <v>19</v>
      </c>
      <c r="C26" s="122">
        <f>'Données VH'!I373</f>
        <v>12.73</v>
      </c>
      <c r="D26" s="122">
        <f>'Données VH'!J373</f>
        <v>16.03</v>
      </c>
      <c r="E26" s="122">
        <f>'Données VH'!K373</f>
        <v>20.77</v>
      </c>
      <c r="F26" s="122">
        <f>'Données VH'!L373</f>
        <v>40.049999999999997</v>
      </c>
      <c r="G26" s="122">
        <f>'Données VH'!M373</f>
        <v>29.81</v>
      </c>
      <c r="H26" s="122">
        <f>'Données VH'!N373</f>
        <v>32.270000000000003</v>
      </c>
      <c r="I26" s="100">
        <f t="shared" si="2"/>
        <v>151.66</v>
      </c>
      <c r="K26" s="111" t="str">
        <f t="shared" si="3"/>
        <v>Samedi</v>
      </c>
      <c r="L26" s="111">
        <v>19</v>
      </c>
      <c r="M26" s="122">
        <f>'Données VH'!BS373</f>
        <v>28.58</v>
      </c>
      <c r="N26" s="122">
        <f>'Données VH'!BT373</f>
        <v>31.82</v>
      </c>
      <c r="O26" s="122">
        <f>'Données VH'!BU373</f>
        <v>41.18</v>
      </c>
      <c r="P26" s="122">
        <f>'Données VH'!BV373</f>
        <v>0</v>
      </c>
      <c r="Q26" s="129">
        <f>'Données VH'!BW373</f>
        <v>0</v>
      </c>
      <c r="R26" s="100">
        <f t="shared" si="1"/>
        <v>101.58</v>
      </c>
    </row>
    <row r="27" spans="1:22">
      <c r="A27" s="111" t="str">
        <f>'150hres'!A27</f>
        <v>Dimanche</v>
      </c>
      <c r="B27" s="111">
        <v>20</v>
      </c>
      <c r="C27" s="122">
        <f>'Données VH'!I374</f>
        <v>0</v>
      </c>
      <c r="D27" s="122">
        <f>'Données VH'!J374</f>
        <v>0</v>
      </c>
      <c r="E27" s="122">
        <f>'Données VH'!K374</f>
        <v>0</v>
      </c>
      <c r="F27" s="122">
        <f>'Données VH'!L374</f>
        <v>22.64</v>
      </c>
      <c r="G27" s="122">
        <f>'Données VH'!M374</f>
        <v>45.07</v>
      </c>
      <c r="H27" s="122">
        <f>'Données VH'!N374</f>
        <v>40.39</v>
      </c>
      <c r="I27" s="100">
        <f t="shared" si="2"/>
        <v>108.10000000000001</v>
      </c>
      <c r="K27" s="111" t="str">
        <f t="shared" si="3"/>
        <v>Dimanche</v>
      </c>
      <c r="L27" s="111">
        <v>20</v>
      </c>
      <c r="M27" s="122">
        <f>'Données VH'!BS374</f>
        <v>16</v>
      </c>
      <c r="N27" s="122">
        <f>'Données VH'!BT374</f>
        <v>13.91</v>
      </c>
      <c r="O27" s="122">
        <f>'Données VH'!BU374</f>
        <v>0</v>
      </c>
      <c r="P27" s="122">
        <f>'Données VH'!BV374</f>
        <v>0</v>
      </c>
      <c r="Q27" s="129">
        <f>'Données VH'!BW374</f>
        <v>0</v>
      </c>
      <c r="R27" s="100">
        <f t="shared" si="1"/>
        <v>29.91</v>
      </c>
    </row>
    <row r="28" spans="1:22">
      <c r="A28" s="111" t="str">
        <f>'150hres'!A28</f>
        <v>Lundi</v>
      </c>
      <c r="B28" s="111">
        <v>21</v>
      </c>
      <c r="C28" s="122">
        <f>'Données VH'!I375</f>
        <v>17.28</v>
      </c>
      <c r="D28" s="122">
        <f>'Données VH'!J375</f>
        <v>9.09</v>
      </c>
      <c r="E28" s="122">
        <f>'Données VH'!K375</f>
        <v>25.42</v>
      </c>
      <c r="F28" s="122">
        <f>'Données VH'!L375</f>
        <v>18.75</v>
      </c>
      <c r="G28" s="122">
        <f>'Données VH'!M375</f>
        <v>56.43</v>
      </c>
      <c r="H28" s="122">
        <f>'Données VH'!N375</f>
        <v>72.87</v>
      </c>
      <c r="I28" s="100">
        <f t="shared" si="2"/>
        <v>199.84</v>
      </c>
      <c r="K28" s="111" t="str">
        <f t="shared" si="3"/>
        <v>Lundi</v>
      </c>
      <c r="L28" s="111">
        <v>21</v>
      </c>
      <c r="M28" s="122">
        <f>'Données VH'!BS375</f>
        <v>12.27</v>
      </c>
      <c r="N28" s="122">
        <f>'Données VH'!BT375</f>
        <v>23.82</v>
      </c>
      <c r="O28" s="122">
        <f>'Données VH'!BU375</f>
        <v>27.58</v>
      </c>
      <c r="P28" s="122">
        <f>'Données VH'!BV375</f>
        <v>0</v>
      </c>
      <c r="Q28" s="129">
        <f>'Données VH'!BW375</f>
        <v>0</v>
      </c>
      <c r="R28" s="100">
        <f t="shared" si="1"/>
        <v>63.67</v>
      </c>
    </row>
    <row r="29" spans="1:22">
      <c r="A29" s="111" t="str">
        <f>'150hres'!A29</f>
        <v>Mardi</v>
      </c>
      <c r="B29" s="111">
        <v>22</v>
      </c>
      <c r="C29" s="122">
        <f>'Données VH'!I376</f>
        <v>0</v>
      </c>
      <c r="D29" s="122">
        <f>'Données VH'!J376</f>
        <v>2.27</v>
      </c>
      <c r="E29" s="122">
        <f>'Données VH'!K376</f>
        <v>34.9</v>
      </c>
      <c r="F29" s="122">
        <f>'Données VH'!L376</f>
        <v>47.03</v>
      </c>
      <c r="G29" s="122">
        <f>'Données VH'!M376</f>
        <v>45.02</v>
      </c>
      <c r="H29" s="122">
        <f>'Données VH'!N376</f>
        <v>23.18</v>
      </c>
      <c r="I29" s="100">
        <f t="shared" si="2"/>
        <v>152.4</v>
      </c>
      <c r="K29" s="111" t="str">
        <f t="shared" si="3"/>
        <v>Mardi</v>
      </c>
      <c r="L29" s="111">
        <v>22</v>
      </c>
      <c r="M29" s="122">
        <f>'Données VH'!BS376</f>
        <v>28.55</v>
      </c>
      <c r="N29" s="122">
        <f>'Données VH'!BT376</f>
        <v>25.91</v>
      </c>
      <c r="O29" s="122">
        <f>'Données VH'!BU376</f>
        <v>0</v>
      </c>
      <c r="P29" s="122">
        <f>'Données VH'!BV376</f>
        <v>0</v>
      </c>
      <c r="Q29" s="129">
        <f>'Données VH'!BW376</f>
        <v>0</v>
      </c>
      <c r="R29" s="100">
        <f t="shared" si="1"/>
        <v>54.46</v>
      </c>
    </row>
    <row r="30" spans="1:22">
      <c r="A30" s="111" t="str">
        <f>'150hres'!A30</f>
        <v>Mercredi</v>
      </c>
      <c r="B30" s="111">
        <v>23</v>
      </c>
      <c r="C30" s="122">
        <f>'Données VH'!I377</f>
        <v>1.76</v>
      </c>
      <c r="D30" s="122">
        <f>'Données VH'!J377</f>
        <v>21.96</v>
      </c>
      <c r="E30" s="122">
        <f>'Données VH'!K377</f>
        <v>31.04</v>
      </c>
      <c r="F30" s="122">
        <f>'Données VH'!L377</f>
        <v>33.299999999999997</v>
      </c>
      <c r="G30" s="122">
        <f>'Données VH'!M377</f>
        <v>58.54</v>
      </c>
      <c r="H30" s="122">
        <f>'Données VH'!N377</f>
        <v>48.83</v>
      </c>
      <c r="I30" s="100">
        <f t="shared" si="2"/>
        <v>195.43</v>
      </c>
      <c r="K30" s="111" t="str">
        <f t="shared" si="3"/>
        <v>Mercredi</v>
      </c>
      <c r="L30" s="111">
        <v>23</v>
      </c>
      <c r="M30" s="122">
        <f>'Données VH'!BS377</f>
        <v>27.73</v>
      </c>
      <c r="N30" s="122">
        <f>'Données VH'!BT377</f>
        <v>19.91</v>
      </c>
      <c r="O30" s="122">
        <f>'Données VH'!BU377</f>
        <v>0</v>
      </c>
      <c r="P30" s="122">
        <f>'Données VH'!BV377</f>
        <v>0</v>
      </c>
      <c r="Q30" s="129">
        <f>'Données VH'!BW377</f>
        <v>0</v>
      </c>
      <c r="R30" s="100">
        <f t="shared" si="1"/>
        <v>47.64</v>
      </c>
    </row>
    <row r="31" spans="1:22">
      <c r="A31" s="111" t="str">
        <f>'150hres'!A31</f>
        <v>Jeudi</v>
      </c>
      <c r="B31" s="111">
        <v>24</v>
      </c>
      <c r="C31" s="122">
        <f>'Données VH'!I378</f>
        <v>20.82</v>
      </c>
      <c r="D31" s="122">
        <f>'Données VH'!J378</f>
        <v>24.67</v>
      </c>
      <c r="E31" s="122">
        <f>'Données VH'!K378</f>
        <v>24.38</v>
      </c>
      <c r="F31" s="122">
        <f>'Données VH'!L378</f>
        <v>30.8</v>
      </c>
      <c r="G31" s="122">
        <f>'Données VH'!M378</f>
        <v>63.61</v>
      </c>
      <c r="H31" s="122">
        <f>'Données VH'!N378</f>
        <v>21.82</v>
      </c>
      <c r="I31" s="100">
        <f t="shared" si="2"/>
        <v>186.1</v>
      </c>
      <c r="K31" s="111" t="str">
        <f t="shared" si="3"/>
        <v>Jeudi</v>
      </c>
      <c r="L31" s="111">
        <v>24</v>
      </c>
      <c r="M31" s="122">
        <f>'Données VH'!BS378</f>
        <v>0</v>
      </c>
      <c r="N31" s="122">
        <f>'Données VH'!BT378</f>
        <v>0</v>
      </c>
      <c r="O31" s="122">
        <f>'Données VH'!BU378</f>
        <v>0</v>
      </c>
      <c r="P31" s="122">
        <f>'Données VH'!BV378</f>
        <v>0</v>
      </c>
      <c r="Q31" s="129">
        <f>'Données VH'!BW378</f>
        <v>0</v>
      </c>
      <c r="R31" s="100">
        <f t="shared" si="1"/>
        <v>0</v>
      </c>
    </row>
    <row r="32" spans="1:22">
      <c r="A32" s="111" t="str">
        <f>'150hres'!A32</f>
        <v>Vendredi</v>
      </c>
      <c r="B32" s="111">
        <v>25</v>
      </c>
      <c r="C32" s="122">
        <f>'Données VH'!I379</f>
        <v>0</v>
      </c>
      <c r="D32" s="122">
        <f>'Données VH'!J379</f>
        <v>0</v>
      </c>
      <c r="E32" s="122">
        <f>'Données VH'!K379</f>
        <v>0</v>
      </c>
      <c r="F32" s="122">
        <f>'Données VH'!L379</f>
        <v>0</v>
      </c>
      <c r="G32" s="122">
        <f>'Données VH'!M379</f>
        <v>0</v>
      </c>
      <c r="H32" s="122">
        <f>'Données VH'!N379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VH'!BS379</f>
        <v>0</v>
      </c>
      <c r="N32" s="122">
        <f>'Données VH'!BT379</f>
        <v>0</v>
      </c>
      <c r="O32" s="122">
        <f>'Données VH'!BU379</f>
        <v>0</v>
      </c>
      <c r="P32" s="122">
        <f>'Données VH'!BV379</f>
        <v>0</v>
      </c>
      <c r="Q32" s="129">
        <f>'Données VH'!BW379</f>
        <v>0</v>
      </c>
      <c r="R32" s="100">
        <f t="shared" si="1"/>
        <v>0</v>
      </c>
    </row>
    <row r="33" spans="1:18">
      <c r="A33" s="111" t="str">
        <f>'150hres'!A33</f>
        <v>Samedi</v>
      </c>
      <c r="B33" s="111">
        <v>26</v>
      </c>
      <c r="C33" s="122">
        <f>'Données VH'!I380</f>
        <v>3.45</v>
      </c>
      <c r="D33" s="122">
        <f>'Données VH'!J380</f>
        <v>0</v>
      </c>
      <c r="E33" s="122">
        <f>'Données VH'!K380</f>
        <v>30.59</v>
      </c>
      <c r="F33" s="122">
        <f>'Données VH'!L380</f>
        <v>57.89</v>
      </c>
      <c r="G33" s="122">
        <f>'Données VH'!M380</f>
        <v>43.26</v>
      </c>
      <c r="H33" s="122">
        <f>'Données VH'!N380</f>
        <v>57.04</v>
      </c>
      <c r="I33" s="100">
        <f t="shared" si="2"/>
        <v>192.23</v>
      </c>
      <c r="K33" s="111" t="str">
        <f t="shared" si="3"/>
        <v>Samedi</v>
      </c>
      <c r="L33" s="111">
        <v>26</v>
      </c>
      <c r="M33" s="122">
        <f>'Données VH'!BS380</f>
        <v>14</v>
      </c>
      <c r="N33" s="122">
        <f>'Données VH'!BT380</f>
        <v>3.59</v>
      </c>
      <c r="O33" s="122">
        <f>'Données VH'!BU380</f>
        <v>0</v>
      </c>
      <c r="P33" s="122">
        <f>'Données VH'!BV380</f>
        <v>0</v>
      </c>
      <c r="Q33" s="129">
        <f>'Données VH'!BW380</f>
        <v>0</v>
      </c>
      <c r="R33" s="100">
        <f t="shared" si="1"/>
        <v>17.59</v>
      </c>
    </row>
    <row r="34" spans="1:18">
      <c r="A34" s="111" t="str">
        <f>'150hres'!A34</f>
        <v>Dimanche</v>
      </c>
      <c r="B34" s="111">
        <v>27</v>
      </c>
      <c r="C34" s="122">
        <f>'Données VH'!I381</f>
        <v>0</v>
      </c>
      <c r="D34" s="122">
        <f>'Données VH'!J381</f>
        <v>0</v>
      </c>
      <c r="E34" s="122">
        <f>'Données VH'!K381</f>
        <v>9.09</v>
      </c>
      <c r="F34" s="122">
        <f>'Données VH'!L381</f>
        <v>16.54</v>
      </c>
      <c r="G34" s="122">
        <f>'Données VH'!M381</f>
        <v>47.15</v>
      </c>
      <c r="H34" s="122">
        <f>'Données VH'!N381</f>
        <v>45.19</v>
      </c>
      <c r="I34" s="100">
        <f t="shared" si="2"/>
        <v>117.97</v>
      </c>
      <c r="K34" s="111" t="str">
        <f t="shared" si="3"/>
        <v>Dimanche</v>
      </c>
      <c r="L34" s="111">
        <v>27</v>
      </c>
      <c r="M34" s="122">
        <f>'Données VH'!BS381</f>
        <v>20.73</v>
      </c>
      <c r="N34" s="122">
        <f>'Données VH'!BT381</f>
        <v>21.27</v>
      </c>
      <c r="O34" s="122">
        <f>'Données VH'!BU381</f>
        <v>0</v>
      </c>
      <c r="P34" s="122">
        <f>'Données VH'!BV381</f>
        <v>0</v>
      </c>
      <c r="Q34" s="129">
        <f>'Données VH'!BW381</f>
        <v>0</v>
      </c>
      <c r="R34" s="100">
        <f t="shared" si="1"/>
        <v>42</v>
      </c>
    </row>
    <row r="35" spans="1:18">
      <c r="A35" s="111" t="str">
        <f>'150hres'!A35</f>
        <v>Lundi</v>
      </c>
      <c r="B35" s="111">
        <v>28</v>
      </c>
      <c r="C35" s="122">
        <f>'Données VH'!I382</f>
        <v>12.64</v>
      </c>
      <c r="D35" s="122">
        <f>'Données VH'!J382</f>
        <v>19.989999999999998</v>
      </c>
      <c r="E35" s="122">
        <f>'Données VH'!K382</f>
        <v>47.27</v>
      </c>
      <c r="F35" s="122">
        <f>'Données VH'!L382</f>
        <v>48.29</v>
      </c>
      <c r="G35" s="122">
        <f>'Données VH'!M382</f>
        <v>51.41</v>
      </c>
      <c r="H35" s="122">
        <f>'Données VH'!N382</f>
        <v>45.01</v>
      </c>
      <c r="I35" s="100">
        <f t="shared" si="2"/>
        <v>224.60999999999999</v>
      </c>
      <c r="K35" s="111" t="str">
        <f t="shared" si="3"/>
        <v>Lundi</v>
      </c>
      <c r="L35" s="111">
        <v>28</v>
      </c>
      <c r="M35" s="122">
        <f>'Données VH'!BS382</f>
        <v>24.18</v>
      </c>
      <c r="N35" s="122">
        <f>'Données VH'!BT382</f>
        <v>12.25</v>
      </c>
      <c r="O35" s="122">
        <f>'Données VH'!BU382</f>
        <v>0</v>
      </c>
      <c r="P35" s="122">
        <f>'Données VH'!BV382</f>
        <v>0</v>
      </c>
      <c r="Q35" s="129">
        <f>'Données VH'!BW382</f>
        <v>0</v>
      </c>
      <c r="R35" s="100">
        <f t="shared" si="1"/>
        <v>36.43</v>
      </c>
    </row>
    <row r="36" spans="1:18">
      <c r="A36" s="111" t="str">
        <f>'150hres'!A36</f>
        <v>Mardi</v>
      </c>
      <c r="B36" s="111">
        <v>29</v>
      </c>
      <c r="C36" s="122">
        <f>'Données VH'!I383</f>
        <v>15.9</v>
      </c>
      <c r="D36" s="122">
        <f>'Données VH'!J383</f>
        <v>1.59</v>
      </c>
      <c r="E36" s="122">
        <f>'Données VH'!K383</f>
        <v>22.91</v>
      </c>
      <c r="F36" s="122">
        <f>'Données VH'!L383</f>
        <v>18.21</v>
      </c>
      <c r="G36" s="122">
        <f>'Données VH'!M383</f>
        <v>43.58</v>
      </c>
      <c r="H36" s="122">
        <f>'Données VH'!N383</f>
        <v>30.71</v>
      </c>
      <c r="I36" s="100">
        <f t="shared" si="2"/>
        <v>132.9</v>
      </c>
      <c r="K36" s="111" t="str">
        <f t="shared" si="3"/>
        <v>Mardi</v>
      </c>
      <c r="L36" s="111">
        <v>29</v>
      </c>
      <c r="M36" s="122">
        <f>'Données VH'!BS383</f>
        <v>13.13</v>
      </c>
      <c r="N36" s="122">
        <f>'Données VH'!BT383</f>
        <v>15.1</v>
      </c>
      <c r="O36" s="122">
        <f>'Données VH'!BU383</f>
        <v>0</v>
      </c>
      <c r="P36" s="122">
        <f>'Données VH'!BV383</f>
        <v>0</v>
      </c>
      <c r="Q36" s="129">
        <f>'Données VH'!BW383</f>
        <v>0</v>
      </c>
      <c r="R36" s="100">
        <f t="shared" si="1"/>
        <v>28.23</v>
      </c>
    </row>
    <row r="37" spans="1:18">
      <c r="A37" s="111" t="str">
        <f>'150hres'!A37</f>
        <v>Mercredi</v>
      </c>
      <c r="B37" s="111">
        <v>30</v>
      </c>
      <c r="C37" s="122">
        <f>'Données VH'!I384</f>
        <v>3.24</v>
      </c>
      <c r="D37" s="122">
        <f>'Données VH'!J384</f>
        <v>32.71</v>
      </c>
      <c r="E37" s="122">
        <f>'Données VH'!K384</f>
        <v>41.78</v>
      </c>
      <c r="F37" s="122">
        <f>'Données VH'!L384</f>
        <v>25.33</v>
      </c>
      <c r="G37" s="122">
        <f>'Données VH'!M384</f>
        <v>19.59</v>
      </c>
      <c r="H37" s="122">
        <f>'Données VH'!N384</f>
        <v>61.25</v>
      </c>
      <c r="I37" s="100">
        <f t="shared" si="2"/>
        <v>183.9</v>
      </c>
      <c r="K37" s="111" t="str">
        <f t="shared" si="3"/>
        <v>Mercredi</v>
      </c>
      <c r="L37" s="111">
        <v>30</v>
      </c>
      <c r="M37" s="122">
        <f>'Données VH'!BS384</f>
        <v>5.82</v>
      </c>
      <c r="N37" s="122">
        <f>'Données VH'!BT384</f>
        <v>13.72</v>
      </c>
      <c r="O37" s="122">
        <f>'Données VH'!BU384</f>
        <v>17.09</v>
      </c>
      <c r="P37" s="122">
        <f>'Données VH'!BV384</f>
        <v>0</v>
      </c>
      <c r="Q37" s="129">
        <f>'Données VH'!BW384</f>
        <v>0</v>
      </c>
      <c r="R37" s="100">
        <f t="shared" si="1"/>
        <v>36.629999999999995</v>
      </c>
    </row>
    <row r="38" spans="1:18" ht="15" thickBot="1">
      <c r="A38" s="112" t="str">
        <f>'150hres'!A38</f>
        <v>Jeudi</v>
      </c>
      <c r="B38" s="112">
        <v>31</v>
      </c>
      <c r="C38" s="122">
        <f>'Données VH'!I385</f>
        <v>1.63</v>
      </c>
      <c r="D38" s="122">
        <f>'Données VH'!J385</f>
        <v>3.09</v>
      </c>
      <c r="E38" s="122">
        <f>'Données VH'!K385</f>
        <v>20.96</v>
      </c>
      <c r="F38" s="122">
        <f>'Données VH'!L385</f>
        <v>34.92</v>
      </c>
      <c r="G38" s="122">
        <f>'Données VH'!M385</f>
        <v>51.25</v>
      </c>
      <c r="H38" s="122">
        <f>'Données VH'!N385</f>
        <v>53.2</v>
      </c>
      <c r="I38" s="101">
        <f t="shared" si="2"/>
        <v>165.05</v>
      </c>
      <c r="K38" s="112" t="str">
        <f>A38</f>
        <v>Jeudi</v>
      </c>
      <c r="L38" s="112">
        <v>31</v>
      </c>
      <c r="M38" s="122">
        <f>'Données VH'!BS385</f>
        <v>0</v>
      </c>
      <c r="N38" s="122">
        <f>'Données VH'!BT385</f>
        <v>0</v>
      </c>
      <c r="O38" s="122">
        <f>'Données VH'!BU385</f>
        <v>0</v>
      </c>
      <c r="P38" s="122">
        <f>'Données VH'!BV385</f>
        <v>0</v>
      </c>
      <c r="Q38" s="129">
        <f>'Données VH'!BW385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5.6341935483870964</v>
      </c>
      <c r="D39" s="108">
        <f t="shared" si="4"/>
        <v>10.760967741935483</v>
      </c>
      <c r="E39" s="108">
        <f t="shared" si="4"/>
        <v>21.345161290322579</v>
      </c>
      <c r="F39" s="108">
        <f t="shared" si="4"/>
        <v>30.51709677419354</v>
      </c>
      <c r="G39" s="108">
        <f t="shared" si="4"/>
        <v>47.167741935483868</v>
      </c>
      <c r="H39" s="109">
        <f t="shared" si="4"/>
        <v>44.734838709677419</v>
      </c>
      <c r="I39" s="102">
        <f t="shared" si="4"/>
        <v>160.15999999999997</v>
      </c>
      <c r="K39" s="576" t="s">
        <v>109</v>
      </c>
      <c r="L39" s="577"/>
      <c r="M39" s="107">
        <f t="shared" ref="M39:R39" si="5">AVERAGE(M8:M38)</f>
        <v>19.120967741935484</v>
      </c>
      <c r="N39" s="108">
        <f t="shared" si="5"/>
        <v>17.410967741935483</v>
      </c>
      <c r="O39" s="108">
        <f t="shared" si="5"/>
        <v>9.5790322580645135</v>
      </c>
      <c r="P39" s="108">
        <f t="shared" si="5"/>
        <v>0.45741935483870966</v>
      </c>
      <c r="Q39" s="108">
        <f t="shared" si="5"/>
        <v>0</v>
      </c>
      <c r="R39" s="102">
        <f t="shared" si="5"/>
        <v>46.568387096774202</v>
      </c>
    </row>
    <row r="40" spans="1:18" ht="15" thickBot="1">
      <c r="A40" s="578" t="s">
        <v>66</v>
      </c>
      <c r="B40" s="579"/>
      <c r="C40" s="103">
        <f t="shared" ref="C40:I40" si="6">SUM(C8:C38)</f>
        <v>174.66</v>
      </c>
      <c r="D40" s="104">
        <f t="shared" si="6"/>
        <v>333.59</v>
      </c>
      <c r="E40" s="104">
        <f t="shared" si="6"/>
        <v>661.69999999999993</v>
      </c>
      <c r="F40" s="104">
        <f t="shared" si="6"/>
        <v>946.02999999999975</v>
      </c>
      <c r="G40" s="104">
        <f t="shared" si="6"/>
        <v>1462.1999999999998</v>
      </c>
      <c r="H40" s="105">
        <f t="shared" si="6"/>
        <v>1386.78</v>
      </c>
      <c r="I40" s="106">
        <f t="shared" si="6"/>
        <v>4964.9599999999991</v>
      </c>
      <c r="K40" s="578" t="s">
        <v>66</v>
      </c>
      <c r="L40" s="579"/>
      <c r="M40" s="103">
        <f t="shared" ref="M40:R40" si="7">SUM(M8:M38)</f>
        <v>592.75</v>
      </c>
      <c r="N40" s="104">
        <f t="shared" si="7"/>
        <v>539.74</v>
      </c>
      <c r="O40" s="104">
        <f t="shared" si="7"/>
        <v>296.94999999999993</v>
      </c>
      <c r="P40" s="104">
        <f t="shared" si="7"/>
        <v>14.18</v>
      </c>
      <c r="Q40" s="104">
        <f t="shared" si="7"/>
        <v>0</v>
      </c>
      <c r="R40" s="106">
        <f t="shared" si="7"/>
        <v>1443.6200000000003</v>
      </c>
    </row>
  </sheetData>
  <sheetProtection algorithmName="SHA-512" hashValue="OEcBljO6yrTSxeFZeVYe9jG4cXKdWNPxtl9WJSUQLS6ij0wU+4VE9ybJsP4R0J8BdrE/t86y+MT/YezYv+TtNg==" saltValue="y8HdBRmcxbYJjQWf8+BcFA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C8:H38 M8:Q38">
    <cfRule type="cellIs" dxfId="368" priority="11" stopIfTrue="1" operator="equal">
      <formula>0</formula>
    </cfRule>
  </conditionalFormatting>
  <conditionalFormatting sqref="C8:H38 M8:P38">
    <cfRule type="cellIs" dxfId="367" priority="6" stopIfTrue="1" operator="equal">
      <formula>0</formula>
    </cfRule>
  </conditionalFormatting>
  <conditionalFormatting sqref="Q8:Q38">
    <cfRule type="cellIs" dxfId="366" priority="5" stopIfTrue="1" operator="equal">
      <formula>0</formula>
    </cfRule>
  </conditionalFormatting>
  <conditionalFormatting sqref="A8:A38">
    <cfRule type="containsText" dxfId="365" priority="3" operator="containsText" text="dimanche">
      <formula>NOT(ISERROR(SEARCH("dimanche",A8)))</formula>
    </cfRule>
    <cfRule type="containsText" dxfId="364" priority="4" operator="containsText" text="samedi">
      <formula>NOT(ISERROR(SEARCH("samedi",A8)))</formula>
    </cfRule>
  </conditionalFormatting>
  <conditionalFormatting sqref="K8:K38">
    <cfRule type="containsText" dxfId="363" priority="1" operator="containsText" text="dimanche">
      <formula>NOT(ISERROR(SEARCH("dimanche",K8)))</formula>
    </cfRule>
    <cfRule type="containsText" dxfId="362" priority="2" operator="containsText" text="samedi">
      <formula>NOT(ISERROR(SEARCH("samedi",K8)))</formula>
    </cfRule>
  </conditionalFormatting>
  <hyperlinks>
    <hyperlink ref="Q3" location="INDICATEURS!A1" display="sommaire"/>
    <hyperlink ref="T11" location="'65 vtes'!A1" display="vente"/>
    <hyperlink ref="T13" location="'65 pmix'!A1" display="produits mix"/>
    <hyperlink ref="T15" location="'65qcr'!A1" display="Marge"/>
    <hyperlink ref="T17" location="'65car'!A1" display="CAR"/>
    <hyperlink ref="T19" location="'65hres'!A1" display="Analyse VH"/>
    <hyperlink ref="T23" location="'Analyse CA jours'!A1" display="Analyse CA jour"/>
    <hyperlink ref="T7" location="INDICATEURS!A1" display="sommaire"/>
    <hyperlink ref="T25" location="'65record'!A1" display="record"/>
    <hyperlink ref="T21" location="'65 p&amp;l'!A1" display="P&amp;L"/>
  </hyperlinks>
  <printOptions horizontalCentered="1"/>
  <pageMargins left="0" right="0" top="0.74803149606299213" bottom="0.74803149606299213" header="0.31496062992125984" footer="0.31496062992125984"/>
  <pageSetup paperSize="9" scale="87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topLeftCell="A4" workbookViewId="0">
      <selection sqref="A1:R2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4" width="8.25" customWidth="1"/>
    <col min="15" max="16" width="7.625" customWidth="1"/>
    <col min="17" max="17" width="6.75" customWidth="1"/>
    <col min="18" max="18" width="8.75" customWidth="1"/>
    <col min="20" max="20" width="15.875" customWidth="1"/>
  </cols>
  <sheetData>
    <row r="1" spans="1:23" ht="15" customHeight="1">
      <c r="A1" s="565" t="s">
        <v>13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4"/>
      <c r="J3" s="4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0.33333333333333331</v>
      </c>
      <c r="D6" s="119">
        <f>C7</f>
        <v>0.34383333333333332</v>
      </c>
      <c r="E6" s="119">
        <f>D7</f>
        <v>0.35433333333333333</v>
      </c>
      <c r="F6" s="119">
        <f>E7</f>
        <v>0.36483333333333334</v>
      </c>
      <c r="G6" s="119">
        <f>F7</f>
        <v>0.37533333333333335</v>
      </c>
      <c r="H6" s="120">
        <f>G7</f>
        <v>0.38583333333333336</v>
      </c>
      <c r="I6" s="581" t="s">
        <v>66</v>
      </c>
      <c r="K6" s="572" t="s">
        <v>74</v>
      </c>
      <c r="L6" s="573"/>
      <c r="M6" s="117">
        <v>0.875</v>
      </c>
      <c r="N6" s="119">
        <f>M7</f>
        <v>0.88549999999999995</v>
      </c>
      <c r="O6" s="119">
        <f>N7</f>
        <v>0.89599999999999991</v>
      </c>
      <c r="P6" s="119">
        <f>O7</f>
        <v>0.90649999999999986</v>
      </c>
      <c r="Q6" s="114" t="s">
        <v>110</v>
      </c>
      <c r="R6" s="581" t="s">
        <v>66</v>
      </c>
    </row>
    <row r="7" spans="1:23" ht="12.95" customHeight="1" thickBot="1">
      <c r="A7" s="574"/>
      <c r="B7" s="575"/>
      <c r="C7" s="118">
        <f t="shared" ref="C7:H7" si="0">C6+0.0105</f>
        <v>0.34383333333333332</v>
      </c>
      <c r="D7" s="118">
        <f t="shared" si="0"/>
        <v>0.35433333333333333</v>
      </c>
      <c r="E7" s="118">
        <f t="shared" si="0"/>
        <v>0.36483333333333334</v>
      </c>
      <c r="F7" s="118">
        <f t="shared" si="0"/>
        <v>0.37533333333333335</v>
      </c>
      <c r="G7" s="118">
        <f t="shared" si="0"/>
        <v>0.38583333333333336</v>
      </c>
      <c r="H7" s="118">
        <f t="shared" si="0"/>
        <v>0.39633333333333337</v>
      </c>
      <c r="I7" s="582"/>
      <c r="K7" s="574"/>
      <c r="L7" s="575"/>
      <c r="M7" s="118">
        <f>M6+0.0105</f>
        <v>0.88549999999999995</v>
      </c>
      <c r="N7" s="118">
        <f>N6+0.0105</f>
        <v>0.89599999999999991</v>
      </c>
      <c r="O7" s="118">
        <f>O6+0.0105</f>
        <v>0.90649999999999986</v>
      </c>
      <c r="P7" s="118">
        <f>P6+0.0105</f>
        <v>0.91699999999999982</v>
      </c>
      <c r="Q7" s="121">
        <f>P7</f>
        <v>0.91699999999999982</v>
      </c>
      <c r="R7" s="582"/>
      <c r="T7" s="234"/>
    </row>
    <row r="8" spans="1:23" ht="15">
      <c r="A8" s="113" t="str">
        <f>'150hres'!A8</f>
        <v>Mardi</v>
      </c>
      <c r="B8" s="110">
        <v>1</v>
      </c>
      <c r="C8" s="122">
        <f>'Données VH'!G387</f>
        <v>13.32</v>
      </c>
      <c r="D8" s="122">
        <f>'Données VH'!H387</f>
        <v>3.63</v>
      </c>
      <c r="E8" s="122">
        <f>'Données VH'!I387</f>
        <v>11.04</v>
      </c>
      <c r="F8" s="122">
        <f>'Données VH'!J387</f>
        <v>29.08</v>
      </c>
      <c r="G8" s="122">
        <f>'Données VH'!K387</f>
        <v>9.99</v>
      </c>
      <c r="H8" s="122">
        <f>'Données VH'!L387</f>
        <v>40.799999999999997</v>
      </c>
      <c r="I8" s="99">
        <f>SUM(C8:H8)</f>
        <v>107.85999999999999</v>
      </c>
      <c r="K8" s="113" t="str">
        <f>A8</f>
        <v>Mardi</v>
      </c>
      <c r="L8" s="113">
        <v>1</v>
      </c>
      <c r="M8" s="122">
        <f>'Données VH'!BG387</f>
        <v>19.899999999999999</v>
      </c>
      <c r="N8" s="122">
        <f>'Données VH'!BH387</f>
        <v>39.46</v>
      </c>
      <c r="O8" s="122">
        <f>'Données VH'!BI387</f>
        <v>8.73</v>
      </c>
      <c r="P8" s="122">
        <f>'Données VH'!BJ387</f>
        <v>14.64</v>
      </c>
      <c r="Q8" s="129">
        <f>'Données VH'!BK387</f>
        <v>0</v>
      </c>
      <c r="R8" s="99">
        <f t="shared" ref="R8:R38" si="1">SUM(M8:Q8)</f>
        <v>82.73</v>
      </c>
      <c r="T8" s="233" t="s">
        <v>33</v>
      </c>
    </row>
    <row r="9" spans="1:23" ht="15">
      <c r="A9" s="111" t="str">
        <f>'150hres'!A9</f>
        <v>Mercredi</v>
      </c>
      <c r="B9" s="111">
        <v>2</v>
      </c>
      <c r="C9" s="122">
        <f>'Données VH'!G388</f>
        <v>3.63</v>
      </c>
      <c r="D9" s="122">
        <f>'Données VH'!H388</f>
        <v>13.17</v>
      </c>
      <c r="E9" s="122">
        <f>'Données VH'!I388</f>
        <v>0</v>
      </c>
      <c r="F9" s="122">
        <f>'Données VH'!J388</f>
        <v>4.09</v>
      </c>
      <c r="G9" s="122">
        <f>'Données VH'!K388</f>
        <v>14.99</v>
      </c>
      <c r="H9" s="122">
        <f>'Données VH'!L388</f>
        <v>21.46</v>
      </c>
      <c r="I9" s="100">
        <f t="shared" ref="I9:I38" si="2">SUM(C9:H9)</f>
        <v>57.34</v>
      </c>
      <c r="K9" s="111" t="str">
        <f>A9</f>
        <v>Mercredi</v>
      </c>
      <c r="L9" s="111">
        <v>2</v>
      </c>
      <c r="M9" s="122">
        <f>'Données VH'!BG388</f>
        <v>49.45</v>
      </c>
      <c r="N9" s="122">
        <f>'Données VH'!BH388</f>
        <v>26.9</v>
      </c>
      <c r="O9" s="122">
        <f>'Données VH'!BI388</f>
        <v>23.22</v>
      </c>
      <c r="P9" s="122">
        <f>'Données VH'!BJ388</f>
        <v>34.729999999999997</v>
      </c>
      <c r="Q9" s="129">
        <f>'Données VH'!BK388</f>
        <v>12.18</v>
      </c>
      <c r="R9" s="100">
        <f t="shared" si="1"/>
        <v>146.47999999999999</v>
      </c>
      <c r="T9" s="234"/>
    </row>
    <row r="10" spans="1:23" ht="15">
      <c r="A10" s="111" t="str">
        <f>'150hres'!A10</f>
        <v>Jeudi</v>
      </c>
      <c r="B10" s="111">
        <v>3</v>
      </c>
      <c r="C10" s="122">
        <f>'Données VH'!G389</f>
        <v>16</v>
      </c>
      <c r="D10" s="122">
        <f>'Données VH'!H389</f>
        <v>13.15</v>
      </c>
      <c r="E10" s="122">
        <f>'Données VH'!I389</f>
        <v>4.91</v>
      </c>
      <c r="F10" s="122">
        <f>'Données VH'!J389</f>
        <v>12.73</v>
      </c>
      <c r="G10" s="122">
        <f>'Données VH'!K389</f>
        <v>9.52</v>
      </c>
      <c r="H10" s="122">
        <f>'Données VH'!L389</f>
        <v>26.75</v>
      </c>
      <c r="I10" s="100">
        <f t="shared" si="2"/>
        <v>83.06</v>
      </c>
      <c r="K10" s="111" t="str">
        <f>A10</f>
        <v>Jeudi</v>
      </c>
      <c r="L10" s="111">
        <v>3</v>
      </c>
      <c r="M10" s="122">
        <f>'Données VH'!BG389</f>
        <v>25.82</v>
      </c>
      <c r="N10" s="122">
        <f>'Données VH'!BH389</f>
        <v>28.55</v>
      </c>
      <c r="O10" s="122">
        <f>'Données VH'!BI389</f>
        <v>26.68</v>
      </c>
      <c r="P10" s="122">
        <f>'Données VH'!BJ389</f>
        <v>0</v>
      </c>
      <c r="Q10" s="129">
        <f>'Données VH'!BK389</f>
        <v>0</v>
      </c>
      <c r="R10" s="100">
        <f t="shared" si="1"/>
        <v>81.050000000000011</v>
      </c>
      <c r="T10" s="234"/>
    </row>
    <row r="11" spans="1:23" ht="15">
      <c r="A11" s="111" t="str">
        <f>'150hres'!A11</f>
        <v>Vendredi</v>
      </c>
      <c r="B11" s="111">
        <v>4</v>
      </c>
      <c r="C11" s="122">
        <f>'Données VH'!G390</f>
        <v>31.02</v>
      </c>
      <c r="D11" s="122">
        <f>'Données VH'!H390</f>
        <v>18.53</v>
      </c>
      <c r="E11" s="122">
        <f>'Données VH'!I390</f>
        <v>28.73</v>
      </c>
      <c r="F11" s="122">
        <f>'Données VH'!J390</f>
        <v>22.54</v>
      </c>
      <c r="G11" s="122">
        <f>'Données VH'!K390</f>
        <v>27.49</v>
      </c>
      <c r="H11" s="122">
        <f>'Données VH'!L390</f>
        <v>11.27</v>
      </c>
      <c r="I11" s="100">
        <f t="shared" si="2"/>
        <v>139.58000000000001</v>
      </c>
      <c r="K11" s="111" t="str">
        <f t="shared" ref="K11:K37" si="3">A11</f>
        <v>Vendredi</v>
      </c>
      <c r="L11" s="111">
        <v>4</v>
      </c>
      <c r="M11" s="122">
        <f>'Données VH'!BG390</f>
        <v>151.1</v>
      </c>
      <c r="N11" s="122">
        <f>'Données VH'!BH390</f>
        <v>34.9</v>
      </c>
      <c r="O11" s="122">
        <f>'Données VH'!BI390</f>
        <v>0</v>
      </c>
      <c r="P11" s="122">
        <f>'Données VH'!BJ390</f>
        <v>28.88</v>
      </c>
      <c r="Q11" s="129">
        <f>'Données VH'!BK390</f>
        <v>0</v>
      </c>
      <c r="R11" s="100">
        <f t="shared" si="1"/>
        <v>214.88</v>
      </c>
      <c r="T11" s="234"/>
      <c r="V11" s="115"/>
    </row>
    <row r="12" spans="1:23" ht="15">
      <c r="A12" s="111" t="str">
        <f>'150hres'!A12</f>
        <v>Samedi</v>
      </c>
      <c r="B12" s="111">
        <v>5</v>
      </c>
      <c r="C12" s="122">
        <f>'Données VH'!G391</f>
        <v>0</v>
      </c>
      <c r="D12" s="122">
        <f>'Données VH'!H391</f>
        <v>3.18</v>
      </c>
      <c r="E12" s="122">
        <f>'Données VH'!I391</f>
        <v>15.45</v>
      </c>
      <c r="F12" s="122">
        <f>'Données VH'!J391</f>
        <v>13.63</v>
      </c>
      <c r="G12" s="122">
        <f>'Données VH'!K391</f>
        <v>18.18</v>
      </c>
      <c r="H12" s="122">
        <f>'Données VH'!L391</f>
        <v>39.130000000000003</v>
      </c>
      <c r="I12" s="100">
        <f t="shared" si="2"/>
        <v>89.57</v>
      </c>
      <c r="K12" s="111" t="str">
        <f t="shared" si="3"/>
        <v>Samedi</v>
      </c>
      <c r="L12" s="111">
        <v>5</v>
      </c>
      <c r="M12" s="122">
        <f>'Données VH'!BG391</f>
        <v>106.73</v>
      </c>
      <c r="N12" s="122">
        <f>'Données VH'!BH391</f>
        <v>0</v>
      </c>
      <c r="O12" s="122">
        <f>'Données VH'!BI391</f>
        <v>39.74</v>
      </c>
      <c r="P12" s="122">
        <f>'Données VH'!BJ391</f>
        <v>32.36</v>
      </c>
      <c r="Q12" s="129">
        <f>'Données VH'!BK391</f>
        <v>0</v>
      </c>
      <c r="R12" s="100">
        <f t="shared" si="1"/>
        <v>178.82999999999998</v>
      </c>
      <c r="T12" s="238" t="s">
        <v>247</v>
      </c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VH'!G392</f>
        <v>0</v>
      </c>
      <c r="D13" s="122">
        <f>'Données VH'!H392</f>
        <v>0</v>
      </c>
      <c r="E13" s="122">
        <f>'Données VH'!I392</f>
        <v>12.59</v>
      </c>
      <c r="F13" s="122">
        <f>'Données VH'!J392</f>
        <v>6.73</v>
      </c>
      <c r="G13" s="122">
        <f>'Données VH'!K392</f>
        <v>2.27</v>
      </c>
      <c r="H13" s="122">
        <f>'Données VH'!L392</f>
        <v>47.07</v>
      </c>
      <c r="I13" s="100">
        <f t="shared" si="2"/>
        <v>68.66</v>
      </c>
      <c r="K13" s="111" t="str">
        <f t="shared" si="3"/>
        <v>Dimanche</v>
      </c>
      <c r="L13" s="111">
        <v>6</v>
      </c>
      <c r="M13" s="122">
        <f>'Données VH'!BG392</f>
        <v>5.54</v>
      </c>
      <c r="N13" s="122">
        <f>'Données VH'!BH392</f>
        <v>22.64</v>
      </c>
      <c r="O13" s="122">
        <f>'Données VH'!BI392</f>
        <v>48.37</v>
      </c>
      <c r="P13" s="122">
        <f>'Données VH'!BJ392</f>
        <v>23.06</v>
      </c>
      <c r="Q13" s="129">
        <f>'Données VH'!BK392</f>
        <v>0</v>
      </c>
      <c r="R13" s="100">
        <f t="shared" si="1"/>
        <v>99.61</v>
      </c>
      <c r="T13" s="234"/>
      <c r="V13" s="115"/>
    </row>
    <row r="14" spans="1:23" ht="15">
      <c r="A14" s="111" t="str">
        <f>'150hres'!A14</f>
        <v>Lundi</v>
      </c>
      <c r="B14" s="111">
        <v>7</v>
      </c>
      <c r="C14" s="122">
        <f>'Données VH'!G393</f>
        <v>14.53</v>
      </c>
      <c r="D14" s="122">
        <f>'Données VH'!H393</f>
        <v>14.53</v>
      </c>
      <c r="E14" s="122">
        <f>'Données VH'!I393</f>
        <v>14.1</v>
      </c>
      <c r="F14" s="122">
        <f>'Données VH'!J393</f>
        <v>5.91</v>
      </c>
      <c r="G14" s="122">
        <f>'Données VH'!K393</f>
        <v>6.27</v>
      </c>
      <c r="H14" s="122">
        <f>'Données VH'!L393</f>
        <v>29.55</v>
      </c>
      <c r="I14" s="100">
        <f t="shared" si="2"/>
        <v>84.889999999999986</v>
      </c>
      <c r="K14" s="111" t="str">
        <f t="shared" si="3"/>
        <v>Lundi</v>
      </c>
      <c r="L14" s="111">
        <v>7</v>
      </c>
      <c r="M14" s="122">
        <f>'Données VH'!BG393</f>
        <v>17.82</v>
      </c>
      <c r="N14" s="122">
        <f>'Données VH'!BH393</f>
        <v>0</v>
      </c>
      <c r="O14" s="122">
        <f>'Données VH'!BI393</f>
        <v>4.5</v>
      </c>
      <c r="P14" s="122">
        <f>'Données VH'!BJ393</f>
        <v>0</v>
      </c>
      <c r="Q14" s="129">
        <f>'Données VH'!BK393</f>
        <v>0</v>
      </c>
      <c r="R14" s="100">
        <f t="shared" si="1"/>
        <v>22.32</v>
      </c>
      <c r="T14" s="238" t="s">
        <v>248</v>
      </c>
      <c r="V14" s="115"/>
    </row>
    <row r="15" spans="1:23" ht="15">
      <c r="A15" s="111" t="str">
        <f>'150hres'!A15</f>
        <v>Mardi</v>
      </c>
      <c r="B15" s="111">
        <v>8</v>
      </c>
      <c r="C15" s="122">
        <f>'Données VH'!G394</f>
        <v>0</v>
      </c>
      <c r="D15" s="122">
        <f>'Données VH'!H394</f>
        <v>6.86</v>
      </c>
      <c r="E15" s="122">
        <f>'Données VH'!I394</f>
        <v>27.53</v>
      </c>
      <c r="F15" s="122">
        <f>'Données VH'!J394</f>
        <v>8.6300000000000008</v>
      </c>
      <c r="G15" s="122">
        <f>'Données VH'!K394</f>
        <v>1.91</v>
      </c>
      <c r="H15" s="122">
        <f>'Données VH'!L394</f>
        <v>19.09</v>
      </c>
      <c r="I15" s="100">
        <f t="shared" si="2"/>
        <v>64.02</v>
      </c>
      <c r="K15" s="111" t="str">
        <f t="shared" si="3"/>
        <v>Mardi</v>
      </c>
      <c r="L15" s="111">
        <v>8</v>
      </c>
      <c r="M15" s="122">
        <f>'Données VH'!BG394</f>
        <v>0</v>
      </c>
      <c r="N15" s="122">
        <f>'Données VH'!BH394</f>
        <v>0</v>
      </c>
      <c r="O15" s="122">
        <f>'Données VH'!BI394</f>
        <v>0</v>
      </c>
      <c r="P15" s="122">
        <f>'Données VH'!BJ394</f>
        <v>0</v>
      </c>
      <c r="Q15" s="129">
        <f>'Données VH'!BK394</f>
        <v>0</v>
      </c>
      <c r="R15" s="100">
        <f t="shared" si="1"/>
        <v>0</v>
      </c>
      <c r="T15" s="234"/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VH'!G395</f>
        <v>2.27</v>
      </c>
      <c r="D16" s="122">
        <f>'Données VH'!H395</f>
        <v>18.18</v>
      </c>
      <c r="E16" s="122">
        <f>'Données VH'!I395</f>
        <v>44.54</v>
      </c>
      <c r="F16" s="122">
        <f>'Données VH'!J395</f>
        <v>10.94</v>
      </c>
      <c r="G16" s="122">
        <f>'Données VH'!K395</f>
        <v>9.08</v>
      </c>
      <c r="H16" s="122">
        <f>'Données VH'!L395</f>
        <v>37.01</v>
      </c>
      <c r="I16" s="100">
        <f t="shared" si="2"/>
        <v>122.01999999999998</v>
      </c>
      <c r="K16" s="111" t="str">
        <f t="shared" si="3"/>
        <v>Mercredi</v>
      </c>
      <c r="L16" s="111">
        <v>9</v>
      </c>
      <c r="M16" s="122">
        <f>'Données VH'!BG395</f>
        <v>45.07</v>
      </c>
      <c r="N16" s="122">
        <f>'Données VH'!BH395</f>
        <v>4.5</v>
      </c>
      <c r="O16" s="122">
        <f>'Données VH'!BI395</f>
        <v>0</v>
      </c>
      <c r="P16" s="122">
        <f>'Données VH'!BJ395</f>
        <v>0</v>
      </c>
      <c r="Q16" s="129">
        <f>'Données VH'!BK395</f>
        <v>0</v>
      </c>
      <c r="R16" s="100">
        <f t="shared" si="1"/>
        <v>49.57</v>
      </c>
      <c r="T16" s="238" t="s">
        <v>249</v>
      </c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VH'!G396</f>
        <v>9.09</v>
      </c>
      <c r="D17" s="122">
        <f>'Données VH'!H396</f>
        <v>0</v>
      </c>
      <c r="E17" s="122">
        <f>'Données VH'!I396</f>
        <v>7.37</v>
      </c>
      <c r="F17" s="122">
        <f>'Données VH'!J396</f>
        <v>12.31</v>
      </c>
      <c r="G17" s="122">
        <f>'Données VH'!K396</f>
        <v>25.04</v>
      </c>
      <c r="H17" s="122">
        <f>'Données VH'!L396</f>
        <v>14.99</v>
      </c>
      <c r="I17" s="100">
        <f t="shared" si="2"/>
        <v>68.8</v>
      </c>
      <c r="K17" s="111" t="str">
        <f t="shared" si="3"/>
        <v>Jeudi</v>
      </c>
      <c r="L17" s="111">
        <v>10</v>
      </c>
      <c r="M17" s="122">
        <f>'Données VH'!BG396</f>
        <v>4.5</v>
      </c>
      <c r="N17" s="122">
        <f>'Données VH'!BH396</f>
        <v>13.68</v>
      </c>
      <c r="O17" s="122">
        <f>'Données VH'!BI396</f>
        <v>12.73</v>
      </c>
      <c r="P17" s="122">
        <f>'Données VH'!BJ396</f>
        <v>30.27</v>
      </c>
      <c r="Q17" s="129">
        <f>'Données VH'!BK396</f>
        <v>0</v>
      </c>
      <c r="R17" s="100">
        <f t="shared" si="1"/>
        <v>61.18</v>
      </c>
      <c r="T17" s="234"/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VH'!G397</f>
        <v>12.79</v>
      </c>
      <c r="D18" s="122">
        <f>'Données VH'!H397</f>
        <v>10.98</v>
      </c>
      <c r="E18" s="122">
        <f>'Données VH'!I397</f>
        <v>3.23</v>
      </c>
      <c r="F18" s="122">
        <f>'Données VH'!J397</f>
        <v>8.6300000000000008</v>
      </c>
      <c r="G18" s="122">
        <f>'Données VH'!K397</f>
        <v>17.77</v>
      </c>
      <c r="H18" s="122">
        <f>'Données VH'!L397</f>
        <v>22.3</v>
      </c>
      <c r="I18" s="100">
        <f t="shared" si="2"/>
        <v>75.7</v>
      </c>
      <c r="K18" s="111" t="str">
        <f t="shared" si="3"/>
        <v>Vendredi</v>
      </c>
      <c r="L18" s="111">
        <v>11</v>
      </c>
      <c r="M18" s="122">
        <f>'Données VH'!BG397</f>
        <v>42.09</v>
      </c>
      <c r="N18" s="122">
        <f>'Données VH'!BH397</f>
        <v>27.59</v>
      </c>
      <c r="O18" s="122">
        <f>'Données VH'!BI397</f>
        <v>56.3</v>
      </c>
      <c r="P18" s="122">
        <f>'Données VH'!BJ397</f>
        <v>63.63</v>
      </c>
      <c r="Q18" s="129">
        <f>'Données VH'!BK397</f>
        <v>19.170000000000002</v>
      </c>
      <c r="R18" s="100">
        <f t="shared" si="1"/>
        <v>208.78000000000003</v>
      </c>
      <c r="T18" s="238" t="s">
        <v>250</v>
      </c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VH'!G398</f>
        <v>4.55</v>
      </c>
      <c r="D19" s="122">
        <f>'Données VH'!H398</f>
        <v>2.27</v>
      </c>
      <c r="E19" s="122">
        <f>'Données VH'!I398</f>
        <v>0</v>
      </c>
      <c r="F19" s="122">
        <f>'Données VH'!J398</f>
        <v>3.26</v>
      </c>
      <c r="G19" s="122">
        <f>'Données VH'!K398</f>
        <v>0.91</v>
      </c>
      <c r="H19" s="122">
        <f>'Données VH'!L398</f>
        <v>11.82</v>
      </c>
      <c r="I19" s="100">
        <f t="shared" si="2"/>
        <v>22.810000000000002</v>
      </c>
      <c r="K19" s="111" t="str">
        <f t="shared" si="3"/>
        <v>Samedi</v>
      </c>
      <c r="L19" s="111">
        <v>12</v>
      </c>
      <c r="M19" s="122">
        <f>'Données VH'!BG398</f>
        <v>0</v>
      </c>
      <c r="N19" s="122">
        <f>'Données VH'!BH398</f>
        <v>0</v>
      </c>
      <c r="O19" s="122">
        <f>'Données VH'!BI398</f>
        <v>31.93</v>
      </c>
      <c r="P19" s="122">
        <f>'Données VH'!BJ398</f>
        <v>33</v>
      </c>
      <c r="Q19" s="129">
        <f>'Données VH'!BK398</f>
        <v>15.27</v>
      </c>
      <c r="R19" s="100">
        <f t="shared" si="1"/>
        <v>80.2</v>
      </c>
      <c r="T19" s="234"/>
      <c r="V19" s="115"/>
    </row>
    <row r="20" spans="1:22" ht="15">
      <c r="A20" s="111" t="str">
        <f>'150hres'!A20</f>
        <v>Dimanche</v>
      </c>
      <c r="B20" s="111">
        <v>13</v>
      </c>
      <c r="C20" s="122">
        <f>'Données VH'!G399</f>
        <v>0</v>
      </c>
      <c r="D20" s="122">
        <f>'Données VH'!H399</f>
        <v>0</v>
      </c>
      <c r="E20" s="122">
        <f>'Données VH'!I399</f>
        <v>2.27</v>
      </c>
      <c r="F20" s="122">
        <f>'Données VH'!J399</f>
        <v>0</v>
      </c>
      <c r="G20" s="122">
        <f>'Données VH'!K399</f>
        <v>4.54</v>
      </c>
      <c r="H20" s="122">
        <f>'Données VH'!L399</f>
        <v>26.63</v>
      </c>
      <c r="I20" s="100">
        <f t="shared" si="2"/>
        <v>33.44</v>
      </c>
      <c r="K20" s="111" t="str">
        <f t="shared" si="3"/>
        <v>Dimanche</v>
      </c>
      <c r="L20" s="111">
        <v>13</v>
      </c>
      <c r="M20" s="122">
        <f>'Données VH'!BG399</f>
        <v>0</v>
      </c>
      <c r="N20" s="122">
        <f>'Données VH'!BH399</f>
        <v>16.59</v>
      </c>
      <c r="O20" s="122">
        <f>'Données VH'!BI399</f>
        <v>0</v>
      </c>
      <c r="P20" s="122">
        <f>'Données VH'!BJ399</f>
        <v>0</v>
      </c>
      <c r="Q20" s="129">
        <f>'Données VH'!BK399</f>
        <v>0</v>
      </c>
      <c r="R20" s="100">
        <f t="shared" si="1"/>
        <v>16.59</v>
      </c>
      <c r="T20" s="238" t="s">
        <v>251</v>
      </c>
    </row>
    <row r="21" spans="1:22" ht="15">
      <c r="A21" s="111" t="str">
        <f>'150hres'!A21</f>
        <v>Lundi</v>
      </c>
      <c r="B21" s="111">
        <v>14</v>
      </c>
      <c r="C21" s="122">
        <f>'Données VH'!G400</f>
        <v>4.54</v>
      </c>
      <c r="D21" s="122">
        <f>'Données VH'!H400</f>
        <v>8.27</v>
      </c>
      <c r="E21" s="122">
        <f>'Données VH'!I400</f>
        <v>6.36</v>
      </c>
      <c r="F21" s="122">
        <f>'Données VH'!J400</f>
        <v>10.9</v>
      </c>
      <c r="G21" s="122">
        <f>'Données VH'!K400</f>
        <v>19.52</v>
      </c>
      <c r="H21" s="122">
        <f>'Données VH'!L400</f>
        <v>7.99</v>
      </c>
      <c r="I21" s="100">
        <f t="shared" si="2"/>
        <v>57.580000000000005</v>
      </c>
      <c r="K21" s="111" t="str">
        <f t="shared" si="3"/>
        <v>Lundi</v>
      </c>
      <c r="L21" s="111">
        <v>14</v>
      </c>
      <c r="M21" s="122">
        <f>'Données VH'!BG400</f>
        <v>35.51</v>
      </c>
      <c r="N21" s="122">
        <f>'Données VH'!BH400</f>
        <v>33.630000000000003</v>
      </c>
      <c r="O21" s="122">
        <f>'Données VH'!BI400</f>
        <v>1.82</v>
      </c>
      <c r="P21" s="122">
        <f>'Données VH'!BJ400</f>
        <v>0</v>
      </c>
      <c r="Q21" s="129">
        <f>'Données VH'!BK400</f>
        <v>0</v>
      </c>
      <c r="R21" s="100">
        <f t="shared" si="1"/>
        <v>70.959999999999994</v>
      </c>
      <c r="T21" s="234"/>
    </row>
    <row r="22" spans="1:22">
      <c r="A22" s="111" t="str">
        <f>'150hres'!A22</f>
        <v>Mardi</v>
      </c>
      <c r="B22" s="111">
        <v>15</v>
      </c>
      <c r="C22" s="122">
        <f>'Données VH'!G401</f>
        <v>14.08</v>
      </c>
      <c r="D22" s="122">
        <f>'Données VH'!H401</f>
        <v>2.27</v>
      </c>
      <c r="E22" s="122">
        <f>'Données VH'!I401</f>
        <v>1.73</v>
      </c>
      <c r="F22" s="122">
        <f>'Données VH'!J401</f>
        <v>17.41</v>
      </c>
      <c r="G22" s="122">
        <f>'Données VH'!K401</f>
        <v>11.72</v>
      </c>
      <c r="H22" s="122">
        <f>'Données VH'!L401</f>
        <v>13.18</v>
      </c>
      <c r="I22" s="100">
        <f t="shared" si="2"/>
        <v>60.39</v>
      </c>
      <c r="K22" s="111" t="str">
        <f t="shared" si="3"/>
        <v>Mardi</v>
      </c>
      <c r="L22" s="111">
        <v>15</v>
      </c>
      <c r="M22" s="122">
        <f>'Données VH'!BG401</f>
        <v>15.73</v>
      </c>
      <c r="N22" s="122">
        <f>'Données VH'!BH401</f>
        <v>24.57</v>
      </c>
      <c r="O22" s="122">
        <f>'Données VH'!BI401</f>
        <v>0</v>
      </c>
      <c r="P22" s="122">
        <f>'Données VH'!BJ401</f>
        <v>0</v>
      </c>
      <c r="Q22" s="129">
        <f>'Données VH'!BK401</f>
        <v>0</v>
      </c>
      <c r="R22" s="100">
        <f t="shared" si="1"/>
        <v>40.299999999999997</v>
      </c>
      <c r="T22" s="240" t="s">
        <v>255</v>
      </c>
    </row>
    <row r="23" spans="1:22" ht="15">
      <c r="A23" s="111" t="str">
        <f>'150hres'!A23</f>
        <v>Mercredi</v>
      </c>
      <c r="B23" s="111">
        <v>16</v>
      </c>
      <c r="C23" s="122">
        <f>'Données VH'!G402</f>
        <v>10.73</v>
      </c>
      <c r="D23" s="122">
        <f>'Données VH'!H402</f>
        <v>0</v>
      </c>
      <c r="E23" s="122">
        <f>'Données VH'!I402</f>
        <v>7.72</v>
      </c>
      <c r="F23" s="122">
        <f>'Données VH'!J402</f>
        <v>24.07</v>
      </c>
      <c r="G23" s="122">
        <f>'Données VH'!K402</f>
        <v>4.54</v>
      </c>
      <c r="H23" s="122">
        <f>'Données VH'!L402</f>
        <v>18.54</v>
      </c>
      <c r="I23" s="100">
        <f t="shared" si="2"/>
        <v>65.599999999999994</v>
      </c>
      <c r="K23" s="111" t="str">
        <f t="shared" si="3"/>
        <v>Mercredi</v>
      </c>
      <c r="L23" s="111">
        <v>16</v>
      </c>
      <c r="M23" s="122">
        <f>'Données VH'!BG402</f>
        <v>20.73</v>
      </c>
      <c r="N23" s="122">
        <f>'Données VH'!BH402</f>
        <v>0</v>
      </c>
      <c r="O23" s="122">
        <f>'Données VH'!BI402</f>
        <v>18.97</v>
      </c>
      <c r="P23" s="122">
        <f>'Données VH'!BJ402</f>
        <v>0</v>
      </c>
      <c r="Q23" s="129">
        <f>'Données VH'!BK402</f>
        <v>0</v>
      </c>
      <c r="R23" s="100">
        <f t="shared" si="1"/>
        <v>39.700000000000003</v>
      </c>
      <c r="T23" s="234"/>
    </row>
    <row r="24" spans="1:22" ht="15">
      <c r="A24" s="111" t="str">
        <f>'150hres'!A24</f>
        <v>Jeudi</v>
      </c>
      <c r="B24" s="111">
        <v>17</v>
      </c>
      <c r="C24" s="122">
        <f>'Données VH'!G403</f>
        <v>18.510000000000002</v>
      </c>
      <c r="D24" s="122">
        <f>'Données VH'!H403</f>
        <v>2.27</v>
      </c>
      <c r="E24" s="122">
        <f>'Données VH'!I403</f>
        <v>13.39</v>
      </c>
      <c r="F24" s="122">
        <f>'Données VH'!J403</f>
        <v>19.62</v>
      </c>
      <c r="G24" s="122">
        <f>'Données VH'!K403</f>
        <v>10.9</v>
      </c>
      <c r="H24" s="122">
        <f>'Données VH'!L403</f>
        <v>8.09</v>
      </c>
      <c r="I24" s="100">
        <f t="shared" si="2"/>
        <v>72.780000000000015</v>
      </c>
      <c r="K24" s="111" t="str">
        <f t="shared" si="3"/>
        <v>Jeudi</v>
      </c>
      <c r="L24" s="111">
        <v>17</v>
      </c>
      <c r="M24" s="122">
        <f>'Données VH'!BG403</f>
        <v>15.45</v>
      </c>
      <c r="N24" s="122">
        <f>'Données VH'!BH403</f>
        <v>23</v>
      </c>
      <c r="O24" s="122">
        <f>'Données VH'!BI403</f>
        <v>11.84</v>
      </c>
      <c r="P24" s="122">
        <f>'Données VH'!BJ403</f>
        <v>3.54</v>
      </c>
      <c r="Q24" s="129">
        <f>'Données VH'!BK403</f>
        <v>0</v>
      </c>
      <c r="R24" s="100">
        <f t="shared" si="1"/>
        <v>53.830000000000005</v>
      </c>
      <c r="T24" s="238" t="s">
        <v>253</v>
      </c>
    </row>
    <row r="25" spans="1:22" ht="15">
      <c r="A25" s="111" t="str">
        <f>'150hres'!A25</f>
        <v>Vendredi</v>
      </c>
      <c r="B25" s="111">
        <v>18</v>
      </c>
      <c r="C25" s="122">
        <f>'Données VH'!G404</f>
        <v>18.489999999999998</v>
      </c>
      <c r="D25" s="122">
        <f>'Données VH'!H404</f>
        <v>8.24</v>
      </c>
      <c r="E25" s="122">
        <f>'Données VH'!I404</f>
        <v>17.510000000000002</v>
      </c>
      <c r="F25" s="122">
        <f>'Données VH'!J404</f>
        <v>9.5399999999999991</v>
      </c>
      <c r="G25" s="122">
        <f>'Données VH'!K404</f>
        <v>8.2200000000000006</v>
      </c>
      <c r="H25" s="122">
        <f>'Données VH'!L404</f>
        <v>17.25</v>
      </c>
      <c r="I25" s="100">
        <f t="shared" si="2"/>
        <v>79.25</v>
      </c>
      <c r="K25" s="111" t="str">
        <f t="shared" si="3"/>
        <v>Vendredi</v>
      </c>
      <c r="L25" s="111">
        <v>18</v>
      </c>
      <c r="M25" s="122">
        <f>'Données VH'!BG404</f>
        <v>94.97</v>
      </c>
      <c r="N25" s="122">
        <f>'Données VH'!BH404</f>
        <v>0</v>
      </c>
      <c r="O25" s="122">
        <f>'Données VH'!BI404</f>
        <v>19.54</v>
      </c>
      <c r="P25" s="122">
        <f>'Données VH'!BJ404</f>
        <v>23.64</v>
      </c>
      <c r="Q25" s="129">
        <f>'Données VH'!BK404</f>
        <v>0</v>
      </c>
      <c r="R25" s="100">
        <f t="shared" si="1"/>
        <v>138.14999999999998</v>
      </c>
      <c r="T25" s="234"/>
    </row>
    <row r="26" spans="1:22" ht="15">
      <c r="A26" s="111" t="str">
        <f>'150hres'!A26</f>
        <v>Samedi</v>
      </c>
      <c r="B26" s="111">
        <v>19</v>
      </c>
      <c r="C26" s="122">
        <f>'Données VH'!G405</f>
        <v>12.27</v>
      </c>
      <c r="D26" s="122">
        <f>'Données VH'!H405</f>
        <v>0</v>
      </c>
      <c r="E26" s="122">
        <f>'Données VH'!I405</f>
        <v>19.54</v>
      </c>
      <c r="F26" s="122">
        <f>'Données VH'!J405</f>
        <v>3.64</v>
      </c>
      <c r="G26" s="122">
        <f>'Données VH'!K405</f>
        <v>4.54</v>
      </c>
      <c r="H26" s="122">
        <f>'Données VH'!L405</f>
        <v>35.72</v>
      </c>
      <c r="I26" s="100">
        <f t="shared" si="2"/>
        <v>75.709999999999994</v>
      </c>
      <c r="K26" s="111" t="str">
        <f t="shared" si="3"/>
        <v>Samedi</v>
      </c>
      <c r="L26" s="111">
        <v>19</v>
      </c>
      <c r="M26" s="122">
        <f>'Données VH'!BG405</f>
        <v>21.36</v>
      </c>
      <c r="N26" s="122">
        <f>'Données VH'!BH405</f>
        <v>33.21</v>
      </c>
      <c r="O26" s="122">
        <f>'Données VH'!BI405</f>
        <v>15.59</v>
      </c>
      <c r="P26" s="122">
        <f>'Données VH'!BJ405</f>
        <v>53.92</v>
      </c>
      <c r="Q26" s="129">
        <f>'Données VH'!BK405</f>
        <v>0</v>
      </c>
      <c r="R26" s="100">
        <f t="shared" si="1"/>
        <v>124.08</v>
      </c>
      <c r="T26" s="238" t="s">
        <v>254</v>
      </c>
    </row>
    <row r="27" spans="1:22">
      <c r="A27" s="111" t="str">
        <f>'150hres'!A27</f>
        <v>Dimanche</v>
      </c>
      <c r="B27" s="111">
        <v>20</v>
      </c>
      <c r="C27" s="122">
        <f>'Données VH'!G406</f>
        <v>5.45</v>
      </c>
      <c r="D27" s="122">
        <f>'Données VH'!H406</f>
        <v>0</v>
      </c>
      <c r="E27" s="122">
        <f>'Données VH'!I406</f>
        <v>0</v>
      </c>
      <c r="F27" s="122">
        <f>'Données VH'!J406</f>
        <v>5</v>
      </c>
      <c r="G27" s="122">
        <f>'Données VH'!K406</f>
        <v>4.54</v>
      </c>
      <c r="H27" s="122">
        <f>'Données VH'!L406</f>
        <v>30.4</v>
      </c>
      <c r="I27" s="100">
        <f t="shared" si="2"/>
        <v>45.39</v>
      </c>
      <c r="K27" s="111" t="str">
        <f t="shared" si="3"/>
        <v>Dimanche</v>
      </c>
      <c r="L27" s="111">
        <v>20</v>
      </c>
      <c r="M27" s="122">
        <f>'Données VH'!BG406</f>
        <v>35.71</v>
      </c>
      <c r="N27" s="122">
        <f>'Données VH'!BH406</f>
        <v>0</v>
      </c>
      <c r="O27" s="122">
        <f>'Données VH'!BI406</f>
        <v>8.73</v>
      </c>
      <c r="P27" s="122">
        <f>'Données VH'!BJ406</f>
        <v>0</v>
      </c>
      <c r="Q27" s="129">
        <f>'Données VH'!BK406</f>
        <v>0</v>
      </c>
      <c r="R27" s="100">
        <f t="shared" si="1"/>
        <v>44.44</v>
      </c>
    </row>
    <row r="28" spans="1:22">
      <c r="A28" s="111" t="str">
        <f>'150hres'!A28</f>
        <v>Lundi</v>
      </c>
      <c r="B28" s="111">
        <v>21</v>
      </c>
      <c r="C28" s="122">
        <f>'Données VH'!G407</f>
        <v>12.22</v>
      </c>
      <c r="D28" s="122">
        <f>'Données VH'!H407</f>
        <v>2.73</v>
      </c>
      <c r="E28" s="122">
        <f>'Données VH'!I407</f>
        <v>25.22</v>
      </c>
      <c r="F28" s="122">
        <f>'Données VH'!J407</f>
        <v>0</v>
      </c>
      <c r="G28" s="122">
        <f>'Données VH'!K407</f>
        <v>6.36</v>
      </c>
      <c r="H28" s="122">
        <f>'Données VH'!L407</f>
        <v>17.23</v>
      </c>
      <c r="I28" s="100">
        <f t="shared" si="2"/>
        <v>63.760000000000005</v>
      </c>
      <c r="K28" s="111" t="str">
        <f t="shared" si="3"/>
        <v>Lundi</v>
      </c>
      <c r="L28" s="111">
        <v>21</v>
      </c>
      <c r="M28" s="122">
        <f>'Données VH'!BG407</f>
        <v>0</v>
      </c>
      <c r="N28" s="122">
        <f>'Données VH'!BH407</f>
        <v>9.91</v>
      </c>
      <c r="O28" s="122">
        <f>'Données VH'!BI407</f>
        <v>34.54</v>
      </c>
      <c r="P28" s="122">
        <f>'Données VH'!BJ407</f>
        <v>30.65</v>
      </c>
      <c r="Q28" s="129">
        <f>'Données VH'!BK407</f>
        <v>3.18</v>
      </c>
      <c r="R28" s="100">
        <f t="shared" si="1"/>
        <v>78.28</v>
      </c>
    </row>
    <row r="29" spans="1:22">
      <c r="A29" s="111" t="str">
        <f>'150hres'!A29</f>
        <v>Mardi</v>
      </c>
      <c r="B29" s="111">
        <v>22</v>
      </c>
      <c r="C29" s="122">
        <f>'Données VH'!G408</f>
        <v>14.1</v>
      </c>
      <c r="D29" s="122">
        <f>'Données VH'!H408</f>
        <v>9.9</v>
      </c>
      <c r="E29" s="122">
        <f>'Données VH'!I408</f>
        <v>2.27</v>
      </c>
      <c r="F29" s="122">
        <f>'Données VH'!J408</f>
        <v>2.64</v>
      </c>
      <c r="G29" s="122">
        <f>'Données VH'!K408</f>
        <v>17.27</v>
      </c>
      <c r="H29" s="122">
        <f>'Données VH'!L408</f>
        <v>19.64</v>
      </c>
      <c r="I29" s="100">
        <f t="shared" si="2"/>
        <v>65.819999999999993</v>
      </c>
      <c r="K29" s="111" t="str">
        <f t="shared" si="3"/>
        <v>Mardi</v>
      </c>
      <c r="L29" s="111">
        <v>22</v>
      </c>
      <c r="M29" s="122">
        <f>'Données VH'!BG408</f>
        <v>17.45</v>
      </c>
      <c r="N29" s="122">
        <f>'Données VH'!BH408</f>
        <v>41.55</v>
      </c>
      <c r="O29" s="122">
        <f>'Données VH'!BI408</f>
        <v>28.27</v>
      </c>
      <c r="P29" s="122">
        <f>'Données VH'!BJ408</f>
        <v>0</v>
      </c>
      <c r="Q29" s="129">
        <f>'Données VH'!BK408</f>
        <v>0</v>
      </c>
      <c r="R29" s="100">
        <f t="shared" si="1"/>
        <v>87.27</v>
      </c>
    </row>
    <row r="30" spans="1:22">
      <c r="A30" s="111" t="str">
        <f>'150hres'!A30</f>
        <v>Mercredi</v>
      </c>
      <c r="B30" s="111">
        <v>23</v>
      </c>
      <c r="C30" s="122">
        <f>'Données VH'!G409</f>
        <v>10.46</v>
      </c>
      <c r="D30" s="122">
        <f>'Données VH'!H409</f>
        <v>1.82</v>
      </c>
      <c r="E30" s="122">
        <f>'Données VH'!I409</f>
        <v>18.57</v>
      </c>
      <c r="F30" s="122">
        <f>'Données VH'!J409</f>
        <v>2.27</v>
      </c>
      <c r="G30" s="122">
        <f>'Données VH'!K409</f>
        <v>13.24</v>
      </c>
      <c r="H30" s="122">
        <f>'Données VH'!L409</f>
        <v>3.23</v>
      </c>
      <c r="I30" s="100">
        <f t="shared" si="2"/>
        <v>49.59</v>
      </c>
      <c r="K30" s="111" t="str">
        <f t="shared" si="3"/>
        <v>Mercredi</v>
      </c>
      <c r="L30" s="111">
        <v>23</v>
      </c>
      <c r="M30" s="122">
        <f>'Données VH'!BG409</f>
        <v>31.12</v>
      </c>
      <c r="N30" s="122">
        <f>'Données VH'!BH409</f>
        <v>6.27</v>
      </c>
      <c r="O30" s="122">
        <f>'Données VH'!BI409</f>
        <v>0</v>
      </c>
      <c r="P30" s="122">
        <f>'Données VH'!BJ409</f>
        <v>2.64</v>
      </c>
      <c r="Q30" s="129">
        <f>'Données VH'!BK409</f>
        <v>0</v>
      </c>
      <c r="R30" s="100">
        <f t="shared" si="1"/>
        <v>40.03</v>
      </c>
    </row>
    <row r="31" spans="1:22">
      <c r="A31" s="111" t="str">
        <f>'150hres'!A31</f>
        <v>Jeudi</v>
      </c>
      <c r="B31" s="111">
        <v>24</v>
      </c>
      <c r="C31" s="122">
        <f>'Données VH'!G410</f>
        <v>13.63</v>
      </c>
      <c r="D31" s="122">
        <f>'Données VH'!H410</f>
        <v>38.21</v>
      </c>
      <c r="E31" s="122">
        <f>'Données VH'!I410</f>
        <v>1.27</v>
      </c>
      <c r="F31" s="122">
        <f>'Données VH'!J410</f>
        <v>9.09</v>
      </c>
      <c r="G31" s="122">
        <f>'Données VH'!K410</f>
        <v>12.26</v>
      </c>
      <c r="H31" s="122">
        <f>'Données VH'!L410</f>
        <v>7.55</v>
      </c>
      <c r="I31" s="100">
        <f t="shared" si="2"/>
        <v>82.01</v>
      </c>
      <c r="K31" s="111" t="str">
        <f t="shared" si="3"/>
        <v>Jeudi</v>
      </c>
      <c r="L31" s="111">
        <v>24</v>
      </c>
      <c r="M31" s="122">
        <f>'Données VH'!BG410</f>
        <v>0</v>
      </c>
      <c r="N31" s="122">
        <f>'Données VH'!BH410</f>
        <v>0</v>
      </c>
      <c r="O31" s="122">
        <f>'Données VH'!BI410</f>
        <v>0</v>
      </c>
      <c r="P31" s="122">
        <f>'Données VH'!BJ410</f>
        <v>0</v>
      </c>
      <c r="Q31" s="129">
        <f>'Données VH'!BK410</f>
        <v>0</v>
      </c>
      <c r="R31" s="100">
        <f t="shared" si="1"/>
        <v>0</v>
      </c>
    </row>
    <row r="32" spans="1:22">
      <c r="A32" s="111" t="str">
        <f>'150hres'!A32</f>
        <v>Vendredi</v>
      </c>
      <c r="B32" s="111">
        <v>25</v>
      </c>
      <c r="C32" s="122">
        <f>'Données VH'!G411</f>
        <v>0</v>
      </c>
      <c r="D32" s="122">
        <f>'Données VH'!H411</f>
        <v>0</v>
      </c>
      <c r="E32" s="122">
        <f>'Données VH'!I411</f>
        <v>0</v>
      </c>
      <c r="F32" s="122">
        <f>'Données VH'!J411</f>
        <v>0</v>
      </c>
      <c r="G32" s="122">
        <f>'Données VH'!K411</f>
        <v>0</v>
      </c>
      <c r="H32" s="122">
        <f>'Données VH'!L411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VH'!BG411</f>
        <v>0</v>
      </c>
      <c r="N32" s="122">
        <f>'Données VH'!BH411</f>
        <v>0</v>
      </c>
      <c r="O32" s="122">
        <f>'Données VH'!BI411</f>
        <v>0</v>
      </c>
      <c r="P32" s="122">
        <f>'Données VH'!BJ411</f>
        <v>0</v>
      </c>
      <c r="Q32" s="129">
        <f>'Données VH'!BK411</f>
        <v>0</v>
      </c>
      <c r="R32" s="100">
        <f t="shared" si="1"/>
        <v>0</v>
      </c>
    </row>
    <row r="33" spans="1:18">
      <c r="A33" s="111" t="str">
        <f>'150hres'!A33</f>
        <v>Samedi</v>
      </c>
      <c r="B33" s="111">
        <v>26</v>
      </c>
      <c r="C33" s="122">
        <f>'Données VH'!G412</f>
        <v>4.62</v>
      </c>
      <c r="D33" s="122">
        <f>'Données VH'!H412</f>
        <v>0</v>
      </c>
      <c r="E33" s="122">
        <f>'Données VH'!I412</f>
        <v>12.73</v>
      </c>
      <c r="F33" s="122">
        <f>'Données VH'!J412</f>
        <v>5.73</v>
      </c>
      <c r="G33" s="122">
        <f>'Données VH'!K412</f>
        <v>0</v>
      </c>
      <c r="H33" s="122">
        <f>'Données VH'!L412</f>
        <v>5.36</v>
      </c>
      <c r="I33" s="100">
        <f t="shared" si="2"/>
        <v>28.44</v>
      </c>
      <c r="K33" s="111" t="str">
        <f t="shared" si="3"/>
        <v>Samedi</v>
      </c>
      <c r="L33" s="111">
        <v>26</v>
      </c>
      <c r="M33" s="122">
        <f>'Données VH'!BG412</f>
        <v>17.399999999999999</v>
      </c>
      <c r="N33" s="122">
        <f>'Données VH'!BH412</f>
        <v>25.22</v>
      </c>
      <c r="O33" s="122">
        <f>'Données VH'!BI412</f>
        <v>0</v>
      </c>
      <c r="P33" s="122">
        <f>'Données VH'!BJ412</f>
        <v>11.18</v>
      </c>
      <c r="Q33" s="129">
        <f>'Données VH'!BK412</f>
        <v>0</v>
      </c>
      <c r="R33" s="100">
        <f t="shared" si="1"/>
        <v>53.8</v>
      </c>
    </row>
    <row r="34" spans="1:18">
      <c r="A34" s="111" t="str">
        <f>'150hres'!A34</f>
        <v>Dimanche</v>
      </c>
      <c r="B34" s="111">
        <v>27</v>
      </c>
      <c r="C34" s="122">
        <f>'Données VH'!G413</f>
        <v>0</v>
      </c>
      <c r="D34" s="122">
        <f>'Données VH'!H413</f>
        <v>0</v>
      </c>
      <c r="E34" s="122">
        <f>'Données VH'!I413</f>
        <v>2.27</v>
      </c>
      <c r="F34" s="122">
        <f>'Données VH'!J413</f>
        <v>3.18</v>
      </c>
      <c r="G34" s="122">
        <f>'Données VH'!K413</f>
        <v>13.63</v>
      </c>
      <c r="H34" s="122">
        <f>'Données VH'!L413</f>
        <v>10</v>
      </c>
      <c r="I34" s="100">
        <f t="shared" si="2"/>
        <v>29.080000000000002</v>
      </c>
      <c r="K34" s="111" t="str">
        <f t="shared" si="3"/>
        <v>Dimanche</v>
      </c>
      <c r="L34" s="111">
        <v>27</v>
      </c>
      <c r="M34" s="122">
        <f>'Données VH'!BG413</f>
        <v>42.6</v>
      </c>
      <c r="N34" s="122">
        <f>'Données VH'!BH413</f>
        <v>32.700000000000003</v>
      </c>
      <c r="O34" s="122">
        <f>'Données VH'!BI413</f>
        <v>7.82</v>
      </c>
      <c r="P34" s="122">
        <f>'Données VH'!BJ413</f>
        <v>0</v>
      </c>
      <c r="Q34" s="129">
        <f>'Données VH'!BK413</f>
        <v>0</v>
      </c>
      <c r="R34" s="100">
        <f t="shared" si="1"/>
        <v>83.12</v>
      </c>
    </row>
    <row r="35" spans="1:18">
      <c r="A35" s="111" t="str">
        <f>'150hres'!A35</f>
        <v>Lundi</v>
      </c>
      <c r="B35" s="111">
        <v>28</v>
      </c>
      <c r="C35" s="122">
        <f>'Données VH'!G414</f>
        <v>4.09</v>
      </c>
      <c r="D35" s="122">
        <f>'Données VH'!H414</f>
        <v>1.82</v>
      </c>
      <c r="E35" s="122">
        <f>'Données VH'!I414</f>
        <v>6.77</v>
      </c>
      <c r="F35" s="122">
        <f>'Données VH'!J414</f>
        <v>5.45</v>
      </c>
      <c r="G35" s="122">
        <f>'Données VH'!K414</f>
        <v>11.81</v>
      </c>
      <c r="H35" s="122">
        <f>'Données VH'!L414</f>
        <v>10.86</v>
      </c>
      <c r="I35" s="100">
        <f t="shared" si="2"/>
        <v>40.799999999999997</v>
      </c>
      <c r="K35" s="111" t="str">
        <f t="shared" si="3"/>
        <v>Lundi</v>
      </c>
      <c r="L35" s="111">
        <v>28</v>
      </c>
      <c r="M35" s="122">
        <f>'Données VH'!BG414</f>
        <v>21.14</v>
      </c>
      <c r="N35" s="122">
        <f>'Données VH'!BH414</f>
        <v>17.64</v>
      </c>
      <c r="O35" s="122">
        <f>'Données VH'!BI414</f>
        <v>36.99</v>
      </c>
      <c r="P35" s="122">
        <f>'Données VH'!BJ414</f>
        <v>11.95</v>
      </c>
      <c r="Q35" s="129">
        <f>'Données VH'!BK414</f>
        <v>0</v>
      </c>
      <c r="R35" s="100">
        <f t="shared" si="1"/>
        <v>87.720000000000013</v>
      </c>
    </row>
    <row r="36" spans="1:18">
      <c r="A36" s="111" t="str">
        <f>'150hres'!A36</f>
        <v>Mardi</v>
      </c>
      <c r="B36" s="111">
        <v>29</v>
      </c>
      <c r="C36" s="122">
        <f>'Données VH'!G415</f>
        <v>0.91</v>
      </c>
      <c r="D36" s="122">
        <f>'Données VH'!H415</f>
        <v>0</v>
      </c>
      <c r="E36" s="122">
        <f>'Données VH'!I415</f>
        <v>8.08</v>
      </c>
      <c r="F36" s="122">
        <f>'Données VH'!J415</f>
        <v>1.9</v>
      </c>
      <c r="G36" s="122">
        <f>'Données VH'!K415</f>
        <v>2.3199999999999998</v>
      </c>
      <c r="H36" s="122">
        <f>'Données VH'!L415</f>
        <v>5.45</v>
      </c>
      <c r="I36" s="100">
        <f t="shared" si="2"/>
        <v>18.66</v>
      </c>
      <c r="K36" s="111" t="str">
        <f t="shared" si="3"/>
        <v>Mardi</v>
      </c>
      <c r="L36" s="111">
        <v>29</v>
      </c>
      <c r="M36" s="122">
        <f>'Données VH'!BG415</f>
        <v>0</v>
      </c>
      <c r="N36" s="122">
        <f>'Données VH'!BH415</f>
        <v>46.69</v>
      </c>
      <c r="O36" s="122">
        <f>'Données VH'!BI415</f>
        <v>10.5</v>
      </c>
      <c r="P36" s="122">
        <f>'Données VH'!BJ415</f>
        <v>12.73</v>
      </c>
      <c r="Q36" s="129">
        <f>'Données VH'!BK415</f>
        <v>0</v>
      </c>
      <c r="R36" s="100">
        <f t="shared" si="1"/>
        <v>69.92</v>
      </c>
    </row>
    <row r="37" spans="1:18">
      <c r="A37" s="111" t="str">
        <f>'150hres'!A37</f>
        <v>Mercredi</v>
      </c>
      <c r="B37" s="111">
        <v>30</v>
      </c>
      <c r="C37" s="122">
        <f>'Données VH'!G416</f>
        <v>0</v>
      </c>
      <c r="D37" s="122">
        <f>'Données VH'!H416</f>
        <v>11.36</v>
      </c>
      <c r="E37" s="122">
        <f>'Données VH'!I416</f>
        <v>13.09</v>
      </c>
      <c r="F37" s="122">
        <f>'Données VH'!J416</f>
        <v>6.51</v>
      </c>
      <c r="G37" s="122">
        <f>'Données VH'!K416</f>
        <v>13.81</v>
      </c>
      <c r="H37" s="122">
        <f>'Données VH'!L416</f>
        <v>11.08</v>
      </c>
      <c r="I37" s="100">
        <f t="shared" si="2"/>
        <v>55.85</v>
      </c>
      <c r="K37" s="111" t="str">
        <f t="shared" si="3"/>
        <v>Mercredi</v>
      </c>
      <c r="L37" s="111">
        <v>30</v>
      </c>
      <c r="M37" s="122">
        <f>'Données VH'!BG416</f>
        <v>30.54</v>
      </c>
      <c r="N37" s="122">
        <f>'Données VH'!BH416</f>
        <v>77.36</v>
      </c>
      <c r="O37" s="122">
        <f>'Données VH'!BI416</f>
        <v>0.36</v>
      </c>
      <c r="P37" s="122">
        <f>'Données VH'!BJ416</f>
        <v>0</v>
      </c>
      <c r="Q37" s="129">
        <f>'Données VH'!BK416</f>
        <v>0</v>
      </c>
      <c r="R37" s="100">
        <f t="shared" si="1"/>
        <v>108.26</v>
      </c>
    </row>
    <row r="38" spans="1:18" ht="15" thickBot="1">
      <c r="A38" s="112" t="str">
        <f>'150hres'!A38</f>
        <v>Jeudi</v>
      </c>
      <c r="B38" s="112">
        <v>31</v>
      </c>
      <c r="C38" s="122">
        <f>'Données VH'!G417</f>
        <v>19.39</v>
      </c>
      <c r="D38" s="122">
        <f>'Données VH'!H417</f>
        <v>21.89</v>
      </c>
      <c r="E38" s="122">
        <f>'Données VH'!I417</f>
        <v>14.82</v>
      </c>
      <c r="F38" s="122">
        <f>'Données VH'!J417</f>
        <v>0</v>
      </c>
      <c r="G38" s="122">
        <f>'Données VH'!K417</f>
        <v>12.27</v>
      </c>
      <c r="H38" s="122">
        <f>'Données VH'!L417</f>
        <v>18.28</v>
      </c>
      <c r="I38" s="101">
        <f t="shared" si="2"/>
        <v>86.65</v>
      </c>
      <c r="K38" s="112" t="str">
        <f>A38</f>
        <v>Jeudi</v>
      </c>
      <c r="L38" s="112">
        <v>31</v>
      </c>
      <c r="M38" s="122">
        <f>'Données VH'!BG417</f>
        <v>0</v>
      </c>
      <c r="N38" s="122">
        <f>'Données VH'!BH417</f>
        <v>0</v>
      </c>
      <c r="O38" s="122">
        <f>'Données VH'!BI417</f>
        <v>0</v>
      </c>
      <c r="P38" s="122">
        <f>'Données VH'!BJ417</f>
        <v>0</v>
      </c>
      <c r="Q38" s="129">
        <f>'Données VH'!BK417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8.7319354838709682</v>
      </c>
      <c r="D39" s="108">
        <f t="shared" si="4"/>
        <v>6.8793548387096752</v>
      </c>
      <c r="E39" s="108">
        <f t="shared" si="4"/>
        <v>11.067741935483866</v>
      </c>
      <c r="F39" s="108">
        <f t="shared" si="4"/>
        <v>8.5622580645161275</v>
      </c>
      <c r="G39" s="108">
        <f t="shared" si="4"/>
        <v>10.158387096774193</v>
      </c>
      <c r="H39" s="109">
        <f t="shared" si="4"/>
        <v>18.958709677419357</v>
      </c>
      <c r="I39" s="102">
        <f t="shared" si="4"/>
        <v>64.358387096774194</v>
      </c>
      <c r="K39" s="576" t="s">
        <v>109</v>
      </c>
      <c r="L39" s="577"/>
      <c r="M39" s="107">
        <f t="shared" ref="M39:R39" si="5">AVERAGE(M8:M38)</f>
        <v>27.99129032258065</v>
      </c>
      <c r="N39" s="108">
        <f t="shared" si="5"/>
        <v>18.921290322580642</v>
      </c>
      <c r="O39" s="108">
        <f t="shared" si="5"/>
        <v>14.42483870967742</v>
      </c>
      <c r="P39" s="108">
        <f t="shared" si="5"/>
        <v>13.252258064516129</v>
      </c>
      <c r="Q39" s="108">
        <f t="shared" si="5"/>
        <v>1.606451612903226</v>
      </c>
      <c r="R39" s="102">
        <f t="shared" si="5"/>
        <v>76.196129032258057</v>
      </c>
    </row>
    <row r="40" spans="1:18" ht="15" thickBot="1">
      <c r="A40" s="578" t="s">
        <v>66</v>
      </c>
      <c r="B40" s="579"/>
      <c r="C40" s="103">
        <f t="shared" ref="C40:I40" si="6">SUM(C8:C38)</f>
        <v>270.69</v>
      </c>
      <c r="D40" s="104">
        <f t="shared" si="6"/>
        <v>213.25999999999993</v>
      </c>
      <c r="E40" s="104">
        <f t="shared" si="6"/>
        <v>343.09999999999985</v>
      </c>
      <c r="F40" s="104">
        <f t="shared" si="6"/>
        <v>265.42999999999995</v>
      </c>
      <c r="G40" s="104">
        <f t="shared" si="6"/>
        <v>314.90999999999997</v>
      </c>
      <c r="H40" s="105">
        <f t="shared" si="6"/>
        <v>587.72</v>
      </c>
      <c r="I40" s="106">
        <f t="shared" si="6"/>
        <v>1995.11</v>
      </c>
      <c r="K40" s="578" t="s">
        <v>66</v>
      </c>
      <c r="L40" s="579"/>
      <c r="M40" s="103">
        <f t="shared" ref="M40:R40" si="7">SUM(M8:M38)</f>
        <v>867.73000000000013</v>
      </c>
      <c r="N40" s="104">
        <f t="shared" si="7"/>
        <v>586.55999999999995</v>
      </c>
      <c r="O40" s="104">
        <f t="shared" si="7"/>
        <v>447.17</v>
      </c>
      <c r="P40" s="104">
        <f t="shared" si="7"/>
        <v>410.82</v>
      </c>
      <c r="Q40" s="104">
        <f t="shared" si="7"/>
        <v>49.800000000000004</v>
      </c>
      <c r="R40" s="106">
        <f t="shared" si="7"/>
        <v>2362.08</v>
      </c>
    </row>
  </sheetData>
  <sheetProtection algorithmName="SHA-512" hashValue="AdoX1O4MIC1ujrt08kIlcfCUMTeASsxxH0R35r4n47telcXVC9Jt8k6Q+9SpE9e2zKvtK4/9Nh14WzAECfbnVw==" saltValue="UDzX7bAc26XQsYzBZxZVsA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M8:Q38 C8:H38">
    <cfRule type="cellIs" dxfId="361" priority="11" stopIfTrue="1" operator="equal">
      <formula>0</formula>
    </cfRule>
  </conditionalFormatting>
  <conditionalFormatting sqref="M8:Q38 C8:H38">
    <cfRule type="cellIs" dxfId="360" priority="6" stopIfTrue="1" operator="equal">
      <formula>0</formula>
    </cfRule>
  </conditionalFormatting>
  <conditionalFormatting sqref="Q8:Q38">
    <cfRule type="cellIs" dxfId="359" priority="5" stopIfTrue="1" operator="equal">
      <formula>0</formula>
    </cfRule>
  </conditionalFormatting>
  <conditionalFormatting sqref="A8:A38">
    <cfRule type="containsText" dxfId="358" priority="3" operator="containsText" text="dimanche">
      <formula>NOT(ISERROR(SEARCH("dimanche",A8)))</formula>
    </cfRule>
    <cfRule type="containsText" dxfId="357" priority="4" operator="containsText" text="samedi">
      <formula>NOT(ISERROR(SEARCH("samedi",A8)))</formula>
    </cfRule>
  </conditionalFormatting>
  <conditionalFormatting sqref="K8:K38">
    <cfRule type="containsText" dxfId="356" priority="1" operator="containsText" text="dimanche">
      <formula>NOT(ISERROR(SEARCH("dimanche",K8)))</formula>
    </cfRule>
    <cfRule type="containsText" dxfId="355" priority="2" operator="containsText" text="samedi">
      <formula>NOT(ISERROR(SEARCH("samedi",K8)))</formula>
    </cfRule>
  </conditionalFormatting>
  <hyperlinks>
    <hyperlink ref="Q3" location="INDICATEURS!A1" display="sommaire"/>
    <hyperlink ref="T12" location="'83 vtes'!A1" display="vente"/>
    <hyperlink ref="T14" location="'83 pmix'!A1" display="produits mix"/>
    <hyperlink ref="T16" location="'83qcr'!A1" display="Marge"/>
    <hyperlink ref="T18" location="'83car'!A1" display="CAR"/>
    <hyperlink ref="T20" location="'83hres'!A1" display="Analyse VH"/>
    <hyperlink ref="T24" location="'Analyse CA jours'!A1" display="Analyse CA jour"/>
    <hyperlink ref="T8" location="INDICATEURS!A1" display="sommaire"/>
    <hyperlink ref="T26" location="'83record'!A1" display="record"/>
    <hyperlink ref="T22" location="'83 p&amp;l'!A1" display="P&amp;L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topLeftCell="A4" workbookViewId="0">
      <selection sqref="A1:R2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6" width="8.25" customWidth="1"/>
    <col min="17" max="17" width="6.75" customWidth="1"/>
    <col min="18" max="18" width="8.75" customWidth="1"/>
    <col min="20" max="20" width="15.875" customWidth="1"/>
  </cols>
  <sheetData>
    <row r="1" spans="1:23" ht="15" customHeight="1">
      <c r="A1" s="565" t="s">
        <v>14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4"/>
      <c r="J3" s="4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0.35416666666666669</v>
      </c>
      <c r="D6" s="119">
        <f>C7</f>
        <v>0.36466666666666669</v>
      </c>
      <c r="E6" s="119">
        <f>D7</f>
        <v>0.3751666666666667</v>
      </c>
      <c r="F6" s="119">
        <f>E7</f>
        <v>0.38566666666666671</v>
      </c>
      <c r="G6" s="119">
        <f>F7</f>
        <v>0.39616666666666672</v>
      </c>
      <c r="H6" s="120">
        <f>G7</f>
        <v>0.40666666666666673</v>
      </c>
      <c r="I6" s="581" t="s">
        <v>66</v>
      </c>
      <c r="K6" s="572" t="s">
        <v>74</v>
      </c>
      <c r="L6" s="573"/>
      <c r="M6" s="117">
        <v>0</v>
      </c>
      <c r="N6" s="119">
        <f>M7</f>
        <v>1.0500000000000001E-2</v>
      </c>
      <c r="O6" s="119">
        <f>N7</f>
        <v>2.1000000000000001E-2</v>
      </c>
      <c r="P6" s="119">
        <f>O7</f>
        <v>3.15E-2</v>
      </c>
      <c r="Q6" s="114" t="s">
        <v>110</v>
      </c>
      <c r="R6" s="581" t="s">
        <v>66</v>
      </c>
    </row>
    <row r="7" spans="1:23" ht="12.95" customHeight="1" thickBot="1">
      <c r="A7" s="574"/>
      <c r="B7" s="575"/>
      <c r="C7" s="118">
        <f t="shared" ref="C7:H7" si="0">C6+0.0105</f>
        <v>0.36466666666666669</v>
      </c>
      <c r="D7" s="118">
        <f t="shared" si="0"/>
        <v>0.3751666666666667</v>
      </c>
      <c r="E7" s="118">
        <f t="shared" si="0"/>
        <v>0.38566666666666671</v>
      </c>
      <c r="F7" s="118">
        <f t="shared" si="0"/>
        <v>0.39616666666666672</v>
      </c>
      <c r="G7" s="118">
        <f t="shared" si="0"/>
        <v>0.40666666666666673</v>
      </c>
      <c r="H7" s="118">
        <f t="shared" si="0"/>
        <v>0.41716666666666674</v>
      </c>
      <c r="I7" s="582"/>
      <c r="K7" s="574"/>
      <c r="L7" s="575"/>
      <c r="M7" s="118">
        <f>M6+0.0105</f>
        <v>1.0500000000000001E-2</v>
      </c>
      <c r="N7" s="118">
        <f>N6+0.0105</f>
        <v>2.1000000000000001E-2</v>
      </c>
      <c r="O7" s="118">
        <f>O6+0.0105</f>
        <v>3.15E-2</v>
      </c>
      <c r="P7" s="118">
        <f>P6+0.0105</f>
        <v>4.2000000000000003E-2</v>
      </c>
      <c r="Q7" s="121">
        <f>P7</f>
        <v>4.2000000000000003E-2</v>
      </c>
      <c r="R7" s="582"/>
      <c r="T7" s="234"/>
    </row>
    <row r="8" spans="1:23" ht="15">
      <c r="A8" s="113" t="str">
        <f>'150hres'!A8</f>
        <v>Mardi</v>
      </c>
      <c r="B8" s="110">
        <v>1</v>
      </c>
      <c r="C8" s="122">
        <f>'Données VH'!I419</f>
        <v>20.04</v>
      </c>
      <c r="D8" s="122">
        <f>'Données VH'!J419</f>
        <v>3.18</v>
      </c>
      <c r="E8" s="122">
        <f>'Données VH'!K419</f>
        <v>5.91</v>
      </c>
      <c r="F8" s="122">
        <f>'Données VH'!L419</f>
        <v>0</v>
      </c>
      <c r="G8" s="122">
        <f>'Données VH'!M419</f>
        <v>8.18</v>
      </c>
      <c r="H8" s="122">
        <f>'Données VH'!N419</f>
        <v>11.82</v>
      </c>
      <c r="I8" s="99">
        <f>SUM(C8:H8)</f>
        <v>49.13</v>
      </c>
      <c r="K8" s="113" t="str">
        <f>A8</f>
        <v>Mardi</v>
      </c>
      <c r="L8" s="113">
        <v>1</v>
      </c>
      <c r="M8" s="122">
        <f>'Données VH'!BS419</f>
        <v>27.32</v>
      </c>
      <c r="N8" s="122">
        <f>'Données VH'!BT419</f>
        <v>26.64</v>
      </c>
      <c r="O8" s="122">
        <f>'Données VH'!BU419</f>
        <v>32.08</v>
      </c>
      <c r="P8" s="122">
        <f>'Données VH'!BV419</f>
        <v>25.09</v>
      </c>
      <c r="Q8" s="129">
        <f>'Données VH'!BW419</f>
        <v>0</v>
      </c>
      <c r="R8" s="99">
        <f t="shared" ref="R8:R38" si="1">SUM(M8:Q8)</f>
        <v>111.13</v>
      </c>
      <c r="T8" s="233" t="s">
        <v>33</v>
      </c>
    </row>
    <row r="9" spans="1:23" ht="15">
      <c r="A9" s="111" t="str">
        <f>'150hres'!A9</f>
        <v>Mercredi</v>
      </c>
      <c r="B9" s="111">
        <v>2</v>
      </c>
      <c r="C9" s="122">
        <f>'Données VH'!I420</f>
        <v>7.27</v>
      </c>
      <c r="D9" s="122">
        <f>'Données VH'!J420</f>
        <v>10.64</v>
      </c>
      <c r="E9" s="122">
        <f>'Données VH'!K420</f>
        <v>24.95</v>
      </c>
      <c r="F9" s="122">
        <f>'Données VH'!L420</f>
        <v>4.5</v>
      </c>
      <c r="G9" s="122">
        <f>'Données VH'!M420</f>
        <v>15.91</v>
      </c>
      <c r="H9" s="122">
        <f>'Données VH'!N420</f>
        <v>2.27</v>
      </c>
      <c r="I9" s="100">
        <f t="shared" ref="I9:I38" si="2">SUM(C9:H9)</f>
        <v>65.539999999999992</v>
      </c>
      <c r="K9" s="111" t="str">
        <f>A9</f>
        <v>Mercredi</v>
      </c>
      <c r="L9" s="111">
        <v>2</v>
      </c>
      <c r="M9" s="122">
        <f>'Données VH'!BS420</f>
        <v>36.86</v>
      </c>
      <c r="N9" s="122">
        <f>'Données VH'!BT420</f>
        <v>96.05</v>
      </c>
      <c r="O9" s="122">
        <f>'Données VH'!BU420</f>
        <v>8</v>
      </c>
      <c r="P9" s="122">
        <f>'Données VH'!BV420</f>
        <v>28.82</v>
      </c>
      <c r="Q9" s="129">
        <f>'Données VH'!BW420</f>
        <v>4.6399999999999997</v>
      </c>
      <c r="R9" s="100">
        <f t="shared" si="1"/>
        <v>174.36999999999998</v>
      </c>
      <c r="T9" s="234"/>
    </row>
    <row r="10" spans="1:23" ht="15">
      <c r="A10" s="111" t="str">
        <f>'150hres'!A10</f>
        <v>Jeudi</v>
      </c>
      <c r="B10" s="111">
        <v>3</v>
      </c>
      <c r="C10" s="122">
        <f>'Données VH'!I421</f>
        <v>5.91</v>
      </c>
      <c r="D10" s="122">
        <f>'Données VH'!J421</f>
        <v>7.32</v>
      </c>
      <c r="E10" s="122">
        <f>'Données VH'!K421</f>
        <v>17.989999999999998</v>
      </c>
      <c r="F10" s="122">
        <f>'Données VH'!L421</f>
        <v>29.69</v>
      </c>
      <c r="G10" s="122">
        <f>'Données VH'!M421</f>
        <v>8.27</v>
      </c>
      <c r="H10" s="122">
        <f>'Données VH'!N421</f>
        <v>24.99</v>
      </c>
      <c r="I10" s="100">
        <f t="shared" si="2"/>
        <v>94.169999999999987</v>
      </c>
      <c r="K10" s="111" t="str">
        <f>A10</f>
        <v>Jeudi</v>
      </c>
      <c r="L10" s="111">
        <v>3</v>
      </c>
      <c r="M10" s="122">
        <f>'Données VH'!BS421</f>
        <v>23.59</v>
      </c>
      <c r="N10" s="122">
        <f>'Données VH'!BT421</f>
        <v>39</v>
      </c>
      <c r="O10" s="122">
        <f>'Données VH'!BU421</f>
        <v>69.459999999999994</v>
      </c>
      <c r="P10" s="122">
        <f>'Données VH'!BV421</f>
        <v>55.86</v>
      </c>
      <c r="Q10" s="129">
        <f>'Données VH'!BW421</f>
        <v>0</v>
      </c>
      <c r="R10" s="100">
        <f t="shared" si="1"/>
        <v>187.91000000000003</v>
      </c>
      <c r="T10" s="234"/>
    </row>
    <row r="11" spans="1:23" ht="15">
      <c r="A11" s="111" t="str">
        <f>'150hres'!A11</f>
        <v>Vendredi</v>
      </c>
      <c r="B11" s="111">
        <v>4</v>
      </c>
      <c r="C11" s="122">
        <f>'Données VH'!I422</f>
        <v>0</v>
      </c>
      <c r="D11" s="122">
        <f>'Données VH'!J422</f>
        <v>0</v>
      </c>
      <c r="E11" s="122">
        <f>'Données VH'!K422</f>
        <v>20.170000000000002</v>
      </c>
      <c r="F11" s="122">
        <f>'Données VH'!L422</f>
        <v>10.45</v>
      </c>
      <c r="G11" s="122">
        <f>'Données VH'!M422</f>
        <v>5.05</v>
      </c>
      <c r="H11" s="122">
        <f>'Données VH'!N422</f>
        <v>16.07</v>
      </c>
      <c r="I11" s="100">
        <f t="shared" si="2"/>
        <v>51.74</v>
      </c>
      <c r="K11" s="111" t="str">
        <f t="shared" ref="K11:K37" si="3">A11</f>
        <v>Vendredi</v>
      </c>
      <c r="L11" s="111">
        <v>4</v>
      </c>
      <c r="M11" s="122">
        <f>'Données VH'!BS422</f>
        <v>96.63</v>
      </c>
      <c r="N11" s="122">
        <f>'Données VH'!BT422</f>
        <v>63.13</v>
      </c>
      <c r="O11" s="122">
        <f>'Données VH'!BU422</f>
        <v>41.54</v>
      </c>
      <c r="P11" s="122">
        <f>'Données VH'!BV422</f>
        <v>29.68</v>
      </c>
      <c r="Q11" s="129">
        <f>'Données VH'!BW422</f>
        <v>0</v>
      </c>
      <c r="R11" s="100">
        <f t="shared" si="1"/>
        <v>230.98</v>
      </c>
      <c r="T11" s="234"/>
      <c r="V11" s="115"/>
    </row>
    <row r="12" spans="1:23" ht="15">
      <c r="A12" s="111" t="str">
        <f>'150hres'!A12</f>
        <v>Samedi</v>
      </c>
      <c r="B12" s="111">
        <v>5</v>
      </c>
      <c r="C12" s="122">
        <f>'Données VH'!I423</f>
        <v>0</v>
      </c>
      <c r="D12" s="122">
        <f>'Données VH'!J423</f>
        <v>1.36</v>
      </c>
      <c r="E12" s="122">
        <f>'Données VH'!K423</f>
        <v>9.09</v>
      </c>
      <c r="F12" s="122">
        <f>'Données VH'!L423</f>
        <v>4.09</v>
      </c>
      <c r="G12" s="122">
        <f>'Données VH'!M423</f>
        <v>0.91</v>
      </c>
      <c r="H12" s="122">
        <f>'Données VH'!N423</f>
        <v>7.33</v>
      </c>
      <c r="I12" s="100">
        <f t="shared" si="2"/>
        <v>22.78</v>
      </c>
      <c r="K12" s="111" t="str">
        <f t="shared" si="3"/>
        <v>Samedi</v>
      </c>
      <c r="L12" s="111">
        <v>5</v>
      </c>
      <c r="M12" s="122">
        <f>'Données VH'!BS423</f>
        <v>35.840000000000003</v>
      </c>
      <c r="N12" s="122">
        <f>'Données VH'!BT423</f>
        <v>80.89</v>
      </c>
      <c r="O12" s="122">
        <f>'Données VH'!BU423</f>
        <v>148.66999999999999</v>
      </c>
      <c r="P12" s="122">
        <f>'Données VH'!BV423</f>
        <v>71.489999999999995</v>
      </c>
      <c r="Q12" s="129">
        <f>'Données VH'!BW423</f>
        <v>51.16</v>
      </c>
      <c r="R12" s="100">
        <f t="shared" si="1"/>
        <v>388.04999999999995</v>
      </c>
      <c r="T12" s="238" t="s">
        <v>247</v>
      </c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VH'!I424</f>
        <v>20.45</v>
      </c>
      <c r="D13" s="122">
        <f>'Données VH'!J424</f>
        <v>0.18</v>
      </c>
      <c r="E13" s="122">
        <f>'Données VH'!K424</f>
        <v>7.23</v>
      </c>
      <c r="F13" s="122">
        <f>'Données VH'!L424</f>
        <v>23</v>
      </c>
      <c r="G13" s="122">
        <f>'Données VH'!M424</f>
        <v>27.27</v>
      </c>
      <c r="H13" s="122">
        <f>'Données VH'!N424</f>
        <v>38.89</v>
      </c>
      <c r="I13" s="100">
        <f t="shared" si="2"/>
        <v>117.02</v>
      </c>
      <c r="K13" s="111" t="str">
        <f t="shared" si="3"/>
        <v>Dimanche</v>
      </c>
      <c r="L13" s="111">
        <v>6</v>
      </c>
      <c r="M13" s="122">
        <f>'Données VH'!BS424</f>
        <v>47.58</v>
      </c>
      <c r="N13" s="122">
        <f>'Données VH'!BT424</f>
        <v>38.43</v>
      </c>
      <c r="O13" s="122">
        <f>'Données VH'!BU424</f>
        <v>8.09</v>
      </c>
      <c r="P13" s="122">
        <f>'Données VH'!BV424</f>
        <v>0</v>
      </c>
      <c r="Q13" s="129">
        <f>'Données VH'!BW424</f>
        <v>0</v>
      </c>
      <c r="R13" s="100">
        <f t="shared" si="1"/>
        <v>94.1</v>
      </c>
      <c r="T13" s="234"/>
      <c r="V13" s="115"/>
    </row>
    <row r="14" spans="1:23" ht="15">
      <c r="A14" s="111" t="str">
        <f>'150hres'!A14</f>
        <v>Lundi</v>
      </c>
      <c r="B14" s="111">
        <v>7</v>
      </c>
      <c r="C14" s="122">
        <f>'Données VH'!I425</f>
        <v>0</v>
      </c>
      <c r="D14" s="122">
        <f>'Données VH'!J425</f>
        <v>0</v>
      </c>
      <c r="E14" s="122">
        <f>'Données VH'!K425</f>
        <v>1.36</v>
      </c>
      <c r="F14" s="122">
        <f>'Données VH'!L425</f>
        <v>10.46</v>
      </c>
      <c r="G14" s="122">
        <f>'Données VH'!M425</f>
        <v>15</v>
      </c>
      <c r="H14" s="122">
        <f>'Données VH'!N425</f>
        <v>9.5399999999999991</v>
      </c>
      <c r="I14" s="100">
        <f t="shared" si="2"/>
        <v>36.36</v>
      </c>
      <c r="K14" s="111" t="str">
        <f t="shared" si="3"/>
        <v>Lundi</v>
      </c>
      <c r="L14" s="111">
        <v>7</v>
      </c>
      <c r="M14" s="122">
        <f>'Données VH'!BS425</f>
        <v>61.35</v>
      </c>
      <c r="N14" s="122">
        <f>'Données VH'!BT425</f>
        <v>86.03</v>
      </c>
      <c r="O14" s="122">
        <f>'Données VH'!BU425</f>
        <v>15.91</v>
      </c>
      <c r="P14" s="122">
        <f>'Données VH'!BV425</f>
        <v>26.68</v>
      </c>
      <c r="Q14" s="129">
        <f>'Données VH'!BW425</f>
        <v>0</v>
      </c>
      <c r="R14" s="100">
        <f t="shared" si="1"/>
        <v>189.97</v>
      </c>
      <c r="T14" s="238" t="s">
        <v>248</v>
      </c>
      <c r="V14" s="115"/>
    </row>
    <row r="15" spans="1:23" ht="15">
      <c r="A15" s="111" t="str">
        <f>'150hres'!A15</f>
        <v>Mardi</v>
      </c>
      <c r="B15" s="111">
        <v>8</v>
      </c>
      <c r="C15" s="122">
        <f>'Données VH'!I426</f>
        <v>1.82</v>
      </c>
      <c r="D15" s="122">
        <f>'Données VH'!J426</f>
        <v>8.27</v>
      </c>
      <c r="E15" s="122">
        <f>'Données VH'!K426</f>
        <v>4.54</v>
      </c>
      <c r="F15" s="122">
        <f>'Données VH'!L426</f>
        <v>5.21</v>
      </c>
      <c r="G15" s="122">
        <f>'Données VH'!M426</f>
        <v>0.91</v>
      </c>
      <c r="H15" s="122">
        <f>'Données VH'!N426</f>
        <v>1.73</v>
      </c>
      <c r="I15" s="100">
        <f t="shared" si="2"/>
        <v>22.48</v>
      </c>
      <c r="K15" s="111" t="str">
        <f t="shared" si="3"/>
        <v>Mardi</v>
      </c>
      <c r="L15" s="111">
        <v>8</v>
      </c>
      <c r="M15" s="122">
        <f>'Données VH'!BS426</f>
        <v>59.04</v>
      </c>
      <c r="N15" s="122">
        <f>'Données VH'!BT426</f>
        <v>9.4499999999999993</v>
      </c>
      <c r="O15" s="122">
        <f>'Données VH'!BU426</f>
        <v>45.49</v>
      </c>
      <c r="P15" s="122">
        <f>'Données VH'!BV426</f>
        <v>20.18</v>
      </c>
      <c r="Q15" s="129">
        <f>'Données VH'!BW426</f>
        <v>0</v>
      </c>
      <c r="R15" s="100">
        <f t="shared" si="1"/>
        <v>134.16</v>
      </c>
      <c r="T15" s="234"/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VH'!I427</f>
        <v>13.63</v>
      </c>
      <c r="D16" s="122">
        <f>'Données VH'!J427</f>
        <v>10.86</v>
      </c>
      <c r="E16" s="122">
        <f>'Données VH'!K427</f>
        <v>3.18</v>
      </c>
      <c r="F16" s="122">
        <f>'Données VH'!L427</f>
        <v>26.82</v>
      </c>
      <c r="G16" s="122">
        <f>'Données VH'!M427</f>
        <v>32.86</v>
      </c>
      <c r="H16" s="122">
        <f>'Données VH'!N427</f>
        <v>13.18</v>
      </c>
      <c r="I16" s="100">
        <f t="shared" si="2"/>
        <v>100.53</v>
      </c>
      <c r="K16" s="111" t="str">
        <f t="shared" si="3"/>
        <v>Mercredi</v>
      </c>
      <c r="L16" s="111">
        <v>9</v>
      </c>
      <c r="M16" s="122">
        <f>'Données VH'!BS427</f>
        <v>23.63</v>
      </c>
      <c r="N16" s="122">
        <f>'Données VH'!BT427</f>
        <v>37.950000000000003</v>
      </c>
      <c r="O16" s="122">
        <f>'Données VH'!BU427</f>
        <v>46.02</v>
      </c>
      <c r="P16" s="122">
        <f>'Données VH'!BV427</f>
        <v>0</v>
      </c>
      <c r="Q16" s="129">
        <f>'Données VH'!BW427</f>
        <v>0</v>
      </c>
      <c r="R16" s="100">
        <f t="shared" si="1"/>
        <v>107.6</v>
      </c>
      <c r="T16" s="238" t="s">
        <v>249</v>
      </c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VH'!I428</f>
        <v>0</v>
      </c>
      <c r="D17" s="122">
        <f>'Données VH'!J428</f>
        <v>52.54</v>
      </c>
      <c r="E17" s="122">
        <f>'Données VH'!K428</f>
        <v>15.91</v>
      </c>
      <c r="F17" s="122">
        <f>'Données VH'!L428</f>
        <v>0.91</v>
      </c>
      <c r="G17" s="122">
        <f>'Données VH'!M428</f>
        <v>18.3</v>
      </c>
      <c r="H17" s="122">
        <f>'Données VH'!N428</f>
        <v>5.45</v>
      </c>
      <c r="I17" s="100">
        <f t="shared" si="2"/>
        <v>93.11</v>
      </c>
      <c r="K17" s="111" t="str">
        <f t="shared" si="3"/>
        <v>Jeudi</v>
      </c>
      <c r="L17" s="111">
        <v>10</v>
      </c>
      <c r="M17" s="122">
        <f>'Données VH'!BS428</f>
        <v>28.63</v>
      </c>
      <c r="N17" s="122">
        <f>'Données VH'!BT428</f>
        <v>20.28</v>
      </c>
      <c r="O17" s="122">
        <f>'Données VH'!BU428</f>
        <v>26.81</v>
      </c>
      <c r="P17" s="122">
        <f>'Données VH'!BV428</f>
        <v>10.91</v>
      </c>
      <c r="Q17" s="129">
        <f>'Données VH'!BW428</f>
        <v>0</v>
      </c>
      <c r="R17" s="100">
        <f t="shared" si="1"/>
        <v>86.63</v>
      </c>
      <c r="T17" s="234"/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VH'!I429</f>
        <v>21.95</v>
      </c>
      <c r="D18" s="122">
        <f>'Données VH'!J429</f>
        <v>0</v>
      </c>
      <c r="E18" s="122">
        <f>'Données VH'!K429</f>
        <v>11.36</v>
      </c>
      <c r="F18" s="122">
        <f>'Données VH'!L429</f>
        <v>19.09</v>
      </c>
      <c r="G18" s="122">
        <f>'Données VH'!M429</f>
        <v>17.63</v>
      </c>
      <c r="H18" s="122">
        <f>'Données VH'!N429</f>
        <v>12.72</v>
      </c>
      <c r="I18" s="100">
        <f t="shared" si="2"/>
        <v>82.75</v>
      </c>
      <c r="K18" s="111" t="str">
        <f t="shared" si="3"/>
        <v>Vendredi</v>
      </c>
      <c r="L18" s="111">
        <v>11</v>
      </c>
      <c r="M18" s="122">
        <f>'Données VH'!BS429</f>
        <v>184.87</v>
      </c>
      <c r="N18" s="122">
        <f>'Données VH'!BT429</f>
        <v>53.78</v>
      </c>
      <c r="O18" s="122">
        <f>'Données VH'!BU429</f>
        <v>112.01</v>
      </c>
      <c r="P18" s="122">
        <f>'Données VH'!BV429</f>
        <v>114.5</v>
      </c>
      <c r="Q18" s="129">
        <f>'Données VH'!BW429</f>
        <v>0</v>
      </c>
      <c r="R18" s="100">
        <f t="shared" si="1"/>
        <v>465.16</v>
      </c>
      <c r="T18" s="238" t="s">
        <v>250</v>
      </c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VH'!I430</f>
        <v>0</v>
      </c>
      <c r="D19" s="122">
        <f>'Données VH'!J430</f>
        <v>0</v>
      </c>
      <c r="E19" s="122">
        <f>'Données VH'!K430</f>
        <v>14.99</v>
      </c>
      <c r="F19" s="122">
        <f>'Données VH'!L430</f>
        <v>12.27</v>
      </c>
      <c r="G19" s="122">
        <f>'Données VH'!M430</f>
        <v>6.36</v>
      </c>
      <c r="H19" s="122">
        <f>'Données VH'!N430</f>
        <v>-13.18</v>
      </c>
      <c r="I19" s="100">
        <f t="shared" si="2"/>
        <v>20.439999999999998</v>
      </c>
      <c r="K19" s="111" t="str">
        <f t="shared" si="3"/>
        <v>Samedi</v>
      </c>
      <c r="L19" s="111">
        <v>12</v>
      </c>
      <c r="M19" s="122">
        <f>'Données VH'!BS430</f>
        <v>101.39</v>
      </c>
      <c r="N19" s="122">
        <f>'Données VH'!BT430</f>
        <v>130.13</v>
      </c>
      <c r="O19" s="122">
        <f>'Données VH'!BU430</f>
        <v>61.23</v>
      </c>
      <c r="P19" s="122">
        <f>'Données VH'!BV430</f>
        <v>0</v>
      </c>
      <c r="Q19" s="129">
        <f>'Données VH'!BW430</f>
        <v>0</v>
      </c>
      <c r="R19" s="100">
        <f t="shared" si="1"/>
        <v>292.75</v>
      </c>
      <c r="T19" s="234"/>
      <c r="V19" s="115"/>
    </row>
    <row r="20" spans="1:22" ht="15">
      <c r="A20" s="111" t="str">
        <f>'150hres'!A20</f>
        <v>Dimanche</v>
      </c>
      <c r="B20" s="111">
        <v>13</v>
      </c>
      <c r="C20" s="122">
        <f>'Données VH'!I431</f>
        <v>0</v>
      </c>
      <c r="D20" s="122">
        <f>'Données VH'!J431</f>
        <v>0</v>
      </c>
      <c r="E20" s="122">
        <f>'Données VH'!K431</f>
        <v>0</v>
      </c>
      <c r="F20" s="122">
        <f>'Données VH'!L431</f>
        <v>4.09</v>
      </c>
      <c r="G20" s="122">
        <f>'Données VH'!M431</f>
        <v>0</v>
      </c>
      <c r="H20" s="122">
        <f>'Données VH'!N431</f>
        <v>5.36</v>
      </c>
      <c r="I20" s="100">
        <f t="shared" si="2"/>
        <v>9.4499999999999993</v>
      </c>
      <c r="K20" s="111" t="str">
        <f t="shared" si="3"/>
        <v>Dimanche</v>
      </c>
      <c r="L20" s="111">
        <v>13</v>
      </c>
      <c r="M20" s="122">
        <f>'Données VH'!BS431</f>
        <v>41.64</v>
      </c>
      <c r="N20" s="122">
        <f>'Données VH'!BT431</f>
        <v>1.82</v>
      </c>
      <c r="O20" s="122">
        <f>'Données VH'!BU431</f>
        <v>16.09</v>
      </c>
      <c r="P20" s="122">
        <f>'Données VH'!BV431</f>
        <v>32.909999999999997</v>
      </c>
      <c r="Q20" s="129">
        <f>'Données VH'!BW431</f>
        <v>0</v>
      </c>
      <c r="R20" s="100">
        <f t="shared" si="1"/>
        <v>92.46</v>
      </c>
      <c r="T20" s="238" t="s">
        <v>251</v>
      </c>
    </row>
    <row r="21" spans="1:22" ht="15">
      <c r="A21" s="111" t="str">
        <f>'150hres'!A21</f>
        <v>Lundi</v>
      </c>
      <c r="B21" s="111">
        <v>14</v>
      </c>
      <c r="C21" s="122">
        <f>'Données VH'!I432</f>
        <v>0</v>
      </c>
      <c r="D21" s="122">
        <f>'Données VH'!J432</f>
        <v>11.36</v>
      </c>
      <c r="E21" s="122">
        <f>'Données VH'!K432</f>
        <v>0</v>
      </c>
      <c r="F21" s="122">
        <f>'Données VH'!L432</f>
        <v>4</v>
      </c>
      <c r="G21" s="122">
        <f>'Données VH'!M432</f>
        <v>0</v>
      </c>
      <c r="H21" s="122">
        <f>'Données VH'!N432</f>
        <v>9.91</v>
      </c>
      <c r="I21" s="100">
        <f t="shared" si="2"/>
        <v>25.27</v>
      </c>
      <c r="K21" s="111" t="str">
        <f t="shared" si="3"/>
        <v>Lundi</v>
      </c>
      <c r="L21" s="111">
        <v>14</v>
      </c>
      <c r="M21" s="122">
        <f>'Données VH'!BS432</f>
        <v>38.93</v>
      </c>
      <c r="N21" s="122">
        <f>'Données VH'!BT432</f>
        <v>102.86</v>
      </c>
      <c r="O21" s="122">
        <f>'Données VH'!BU432</f>
        <v>0</v>
      </c>
      <c r="P21" s="122">
        <f>'Données VH'!BV432</f>
        <v>10.95</v>
      </c>
      <c r="Q21" s="129">
        <f>'Données VH'!BW432</f>
        <v>0</v>
      </c>
      <c r="R21" s="100">
        <f t="shared" si="1"/>
        <v>152.73999999999998</v>
      </c>
      <c r="T21" s="234"/>
    </row>
    <row r="22" spans="1:22">
      <c r="A22" s="111" t="str">
        <f>'150hres'!A22</f>
        <v>Mardi</v>
      </c>
      <c r="B22" s="111">
        <v>15</v>
      </c>
      <c r="C22" s="122">
        <f>'Données VH'!I433</f>
        <v>3.18</v>
      </c>
      <c r="D22" s="122">
        <f>'Données VH'!J433</f>
        <v>2.27</v>
      </c>
      <c r="E22" s="122">
        <f>'Données VH'!K433</f>
        <v>9.5399999999999991</v>
      </c>
      <c r="F22" s="122">
        <f>'Données VH'!L433</f>
        <v>1.36</v>
      </c>
      <c r="G22" s="122">
        <f>'Données VH'!M433</f>
        <v>0</v>
      </c>
      <c r="H22" s="122">
        <f>'Données VH'!N433</f>
        <v>0</v>
      </c>
      <c r="I22" s="100">
        <f t="shared" si="2"/>
        <v>16.349999999999998</v>
      </c>
      <c r="K22" s="111" t="str">
        <f t="shared" si="3"/>
        <v>Mardi</v>
      </c>
      <c r="L22" s="111">
        <v>15</v>
      </c>
      <c r="M22" s="122">
        <f>'Données VH'!BS433</f>
        <v>69.540000000000006</v>
      </c>
      <c r="N22" s="122">
        <f>'Données VH'!BT433</f>
        <v>74.260000000000005</v>
      </c>
      <c r="O22" s="122">
        <f>'Données VH'!BU433</f>
        <v>28.09</v>
      </c>
      <c r="P22" s="122">
        <f>'Données VH'!BV433</f>
        <v>7.86</v>
      </c>
      <c r="Q22" s="129">
        <f>'Données VH'!BW433</f>
        <v>0</v>
      </c>
      <c r="R22" s="100">
        <f t="shared" si="1"/>
        <v>179.75000000000003</v>
      </c>
      <c r="T22" s="240" t="s">
        <v>255</v>
      </c>
    </row>
    <row r="23" spans="1:22" ht="15">
      <c r="A23" s="111" t="str">
        <f>'150hres'!A23</f>
        <v>Mercredi</v>
      </c>
      <c r="B23" s="111">
        <v>16</v>
      </c>
      <c r="C23" s="122">
        <f>'Données VH'!I434</f>
        <v>0</v>
      </c>
      <c r="D23" s="122">
        <f>'Données VH'!J434</f>
        <v>0</v>
      </c>
      <c r="E23" s="122">
        <f>'Données VH'!K434</f>
        <v>25.08</v>
      </c>
      <c r="F23" s="122">
        <f>'Données VH'!L434</f>
        <v>4.09</v>
      </c>
      <c r="G23" s="122">
        <f>'Données VH'!M434</f>
        <v>52.22</v>
      </c>
      <c r="H23" s="122">
        <f>'Données VH'!N434</f>
        <v>8.2899999999999991</v>
      </c>
      <c r="I23" s="100">
        <f t="shared" si="2"/>
        <v>89.68</v>
      </c>
      <c r="K23" s="111" t="str">
        <f t="shared" si="3"/>
        <v>Mercredi</v>
      </c>
      <c r="L23" s="111">
        <v>16</v>
      </c>
      <c r="M23" s="122">
        <f>'Données VH'!BS434</f>
        <v>75.489999999999995</v>
      </c>
      <c r="N23" s="122">
        <f>'Données VH'!BT434</f>
        <v>72.73</v>
      </c>
      <c r="O23" s="122">
        <f>'Données VH'!BU434</f>
        <v>98.01</v>
      </c>
      <c r="P23" s="122">
        <f>'Données VH'!BV434</f>
        <v>22.42</v>
      </c>
      <c r="Q23" s="129">
        <f>'Données VH'!BW434</f>
        <v>0</v>
      </c>
      <c r="R23" s="100">
        <f t="shared" si="1"/>
        <v>268.65000000000003</v>
      </c>
      <c r="T23" s="234"/>
    </row>
    <row r="24" spans="1:22" ht="15">
      <c r="A24" s="111" t="str">
        <f>'150hres'!A24</f>
        <v>Jeudi</v>
      </c>
      <c r="B24" s="111">
        <v>17</v>
      </c>
      <c r="C24" s="122">
        <f>'Données VH'!I435</f>
        <v>3.64</v>
      </c>
      <c r="D24" s="122">
        <f>'Données VH'!J435</f>
        <v>0</v>
      </c>
      <c r="E24" s="122">
        <f>'Données VH'!K435</f>
        <v>6.23</v>
      </c>
      <c r="F24" s="122">
        <f>'Données VH'!L435</f>
        <v>18.04</v>
      </c>
      <c r="G24" s="122">
        <f>'Données VH'!M435</f>
        <v>3.36</v>
      </c>
      <c r="H24" s="122">
        <f>'Données VH'!N435</f>
        <v>7.18</v>
      </c>
      <c r="I24" s="100">
        <f t="shared" si="2"/>
        <v>38.450000000000003</v>
      </c>
      <c r="K24" s="111" t="str">
        <f t="shared" si="3"/>
        <v>Jeudi</v>
      </c>
      <c r="L24" s="111">
        <v>17</v>
      </c>
      <c r="M24" s="122">
        <f>'Données VH'!BS435</f>
        <v>93.56</v>
      </c>
      <c r="N24" s="122">
        <f>'Données VH'!BT435</f>
        <v>110.3</v>
      </c>
      <c r="O24" s="122">
        <f>'Données VH'!BU435</f>
        <v>87.02</v>
      </c>
      <c r="P24" s="122">
        <f>'Données VH'!BV435</f>
        <v>42.45</v>
      </c>
      <c r="Q24" s="129">
        <f>'Données VH'!BW435</f>
        <v>0</v>
      </c>
      <c r="R24" s="100">
        <f t="shared" si="1"/>
        <v>333.33</v>
      </c>
      <c r="T24" s="238" t="s">
        <v>253</v>
      </c>
    </row>
    <row r="25" spans="1:22" ht="15">
      <c r="A25" s="111" t="str">
        <f>'150hres'!A25</f>
        <v>Vendredi</v>
      </c>
      <c r="B25" s="111">
        <v>18</v>
      </c>
      <c r="C25" s="122">
        <f>'Données VH'!I436</f>
        <v>0</v>
      </c>
      <c r="D25" s="122">
        <f>'Données VH'!J436</f>
        <v>0.91</v>
      </c>
      <c r="E25" s="122">
        <f>'Données VH'!K436</f>
        <v>0</v>
      </c>
      <c r="F25" s="122">
        <f>'Données VH'!L436</f>
        <v>10.37</v>
      </c>
      <c r="G25" s="122">
        <f>'Données VH'!M436</f>
        <v>29.64</v>
      </c>
      <c r="H25" s="122">
        <f>'Données VH'!N436</f>
        <v>13.09</v>
      </c>
      <c r="I25" s="100">
        <f t="shared" si="2"/>
        <v>54.010000000000005</v>
      </c>
      <c r="K25" s="111" t="str">
        <f t="shared" si="3"/>
        <v>Vendredi</v>
      </c>
      <c r="L25" s="111">
        <v>18</v>
      </c>
      <c r="M25" s="122">
        <f>'Données VH'!BS436</f>
        <v>50.79</v>
      </c>
      <c r="N25" s="122">
        <f>'Données VH'!BT436</f>
        <v>50.77</v>
      </c>
      <c r="O25" s="122">
        <f>'Données VH'!BU436</f>
        <v>109.09</v>
      </c>
      <c r="P25" s="122">
        <f>'Données VH'!BV436</f>
        <v>12.64</v>
      </c>
      <c r="Q25" s="129">
        <f>'Données VH'!BW436</f>
        <v>0</v>
      </c>
      <c r="R25" s="100">
        <f t="shared" si="1"/>
        <v>223.29000000000002</v>
      </c>
      <c r="T25" s="234"/>
    </row>
    <row r="26" spans="1:22" ht="15">
      <c r="A26" s="111" t="str">
        <f>'150hres'!A26</f>
        <v>Samedi</v>
      </c>
      <c r="B26" s="111">
        <v>19</v>
      </c>
      <c r="C26" s="122">
        <f>'Données VH'!I437</f>
        <v>0</v>
      </c>
      <c r="D26" s="122">
        <f>'Données VH'!J437</f>
        <v>0</v>
      </c>
      <c r="E26" s="122">
        <f>'Données VH'!K437</f>
        <v>0</v>
      </c>
      <c r="F26" s="122">
        <f>'Données VH'!L437</f>
        <v>0</v>
      </c>
      <c r="G26" s="122">
        <f>'Données VH'!M437</f>
        <v>0</v>
      </c>
      <c r="H26" s="122">
        <f>'Données VH'!N437</f>
        <v>23.39</v>
      </c>
      <c r="I26" s="100">
        <f t="shared" si="2"/>
        <v>23.39</v>
      </c>
      <c r="K26" s="111" t="str">
        <f t="shared" si="3"/>
        <v>Samedi</v>
      </c>
      <c r="L26" s="111">
        <v>19</v>
      </c>
      <c r="M26" s="122">
        <f>'Données VH'!BS437</f>
        <v>115.4</v>
      </c>
      <c r="N26" s="122">
        <f>'Données VH'!BT437</f>
        <v>83.99</v>
      </c>
      <c r="O26" s="122">
        <f>'Données VH'!BU437</f>
        <v>62.85</v>
      </c>
      <c r="P26" s="122">
        <f>'Données VH'!BV437</f>
        <v>75.09</v>
      </c>
      <c r="Q26" s="129">
        <f>'Données VH'!BW437</f>
        <v>0</v>
      </c>
      <c r="R26" s="100">
        <f t="shared" si="1"/>
        <v>337.33000000000004</v>
      </c>
      <c r="T26" s="238" t="s">
        <v>254</v>
      </c>
    </row>
    <row r="27" spans="1:22">
      <c r="A27" s="111" t="str">
        <f>'150hres'!A27</f>
        <v>Dimanche</v>
      </c>
      <c r="B27" s="111">
        <v>20</v>
      </c>
      <c r="C27" s="122">
        <f>'Données VH'!I438</f>
        <v>14.81</v>
      </c>
      <c r="D27" s="122">
        <f>'Données VH'!J438</f>
        <v>6.36</v>
      </c>
      <c r="E27" s="122">
        <f>'Données VH'!K438</f>
        <v>12.72</v>
      </c>
      <c r="F27" s="122">
        <f>'Données VH'!L438</f>
        <v>5.45</v>
      </c>
      <c r="G27" s="122">
        <f>'Données VH'!M438</f>
        <v>16.27</v>
      </c>
      <c r="H27" s="122">
        <f>'Données VH'!N438</f>
        <v>11.81</v>
      </c>
      <c r="I27" s="100">
        <f t="shared" si="2"/>
        <v>67.42</v>
      </c>
      <c r="K27" s="111" t="str">
        <f t="shared" si="3"/>
        <v>Dimanche</v>
      </c>
      <c r="L27" s="111">
        <v>20</v>
      </c>
      <c r="M27" s="122">
        <f>'Données VH'!BS438</f>
        <v>34.590000000000003</v>
      </c>
      <c r="N27" s="122">
        <f>'Données VH'!BT438</f>
        <v>68.67</v>
      </c>
      <c r="O27" s="122">
        <f>'Données VH'!BU438</f>
        <v>61.05</v>
      </c>
      <c r="P27" s="122">
        <f>'Données VH'!BV438</f>
        <v>98.09</v>
      </c>
      <c r="Q27" s="129">
        <f>'Données VH'!BW438</f>
        <v>0</v>
      </c>
      <c r="R27" s="100">
        <f t="shared" si="1"/>
        <v>262.39999999999998</v>
      </c>
    </row>
    <row r="28" spans="1:22">
      <c r="A28" s="111" t="str">
        <f>'150hres'!A28</f>
        <v>Lundi</v>
      </c>
      <c r="B28" s="111">
        <v>21</v>
      </c>
      <c r="C28" s="122">
        <f>'Données VH'!I439</f>
        <v>0</v>
      </c>
      <c r="D28" s="122">
        <f>'Données VH'!J439</f>
        <v>15.08</v>
      </c>
      <c r="E28" s="122">
        <f>'Données VH'!K439</f>
        <v>0</v>
      </c>
      <c r="F28" s="122">
        <f>'Données VH'!L439</f>
        <v>4.09</v>
      </c>
      <c r="G28" s="122">
        <f>'Données VH'!M439</f>
        <v>8.4499999999999993</v>
      </c>
      <c r="H28" s="122">
        <f>'Données VH'!N439</f>
        <v>17.77</v>
      </c>
      <c r="I28" s="100">
        <f t="shared" si="2"/>
        <v>45.39</v>
      </c>
      <c r="K28" s="111" t="str">
        <f t="shared" si="3"/>
        <v>Lundi</v>
      </c>
      <c r="L28" s="111">
        <v>21</v>
      </c>
      <c r="M28" s="122">
        <f>'Données VH'!BS439</f>
        <v>122.15</v>
      </c>
      <c r="N28" s="122">
        <f>'Données VH'!BT439</f>
        <v>4.45</v>
      </c>
      <c r="O28" s="122">
        <f>'Données VH'!BU439</f>
        <v>64.849999999999994</v>
      </c>
      <c r="P28" s="122">
        <f>'Données VH'!BV439</f>
        <v>84.59</v>
      </c>
      <c r="Q28" s="129">
        <f>'Données VH'!BW439</f>
        <v>0</v>
      </c>
      <c r="R28" s="100">
        <f t="shared" si="1"/>
        <v>276.03999999999996</v>
      </c>
    </row>
    <row r="29" spans="1:22">
      <c r="A29" s="111" t="str">
        <f>'150hres'!A29</f>
        <v>Mardi</v>
      </c>
      <c r="B29" s="111">
        <v>22</v>
      </c>
      <c r="C29" s="122">
        <f>'Données VH'!I440</f>
        <v>5.88</v>
      </c>
      <c r="D29" s="122">
        <f>'Données VH'!J440</f>
        <v>16.27</v>
      </c>
      <c r="E29" s="122">
        <f>'Données VH'!K440</f>
        <v>10</v>
      </c>
      <c r="F29" s="122">
        <f>'Données VH'!L440</f>
        <v>3.59</v>
      </c>
      <c r="G29" s="122">
        <f>'Données VH'!M440</f>
        <v>7.27</v>
      </c>
      <c r="H29" s="122">
        <f>'Données VH'!N440</f>
        <v>31.41</v>
      </c>
      <c r="I29" s="100">
        <f t="shared" si="2"/>
        <v>74.419999999999987</v>
      </c>
      <c r="K29" s="111" t="str">
        <f t="shared" si="3"/>
        <v>Mardi</v>
      </c>
      <c r="L29" s="111">
        <v>22</v>
      </c>
      <c r="M29" s="122">
        <f>'Données VH'!BS440</f>
        <v>36.26</v>
      </c>
      <c r="N29" s="122">
        <f>'Données VH'!BT440</f>
        <v>91.35</v>
      </c>
      <c r="O29" s="122">
        <f>'Données VH'!BU440</f>
        <v>109.79</v>
      </c>
      <c r="P29" s="122">
        <f>'Données VH'!BV440</f>
        <v>74.760000000000005</v>
      </c>
      <c r="Q29" s="129">
        <f>'Données VH'!BW440</f>
        <v>0</v>
      </c>
      <c r="R29" s="100">
        <f t="shared" si="1"/>
        <v>312.15999999999997</v>
      </c>
    </row>
    <row r="30" spans="1:22">
      <c r="A30" s="111" t="str">
        <f>'150hres'!A30</f>
        <v>Mercredi</v>
      </c>
      <c r="B30" s="111">
        <v>23</v>
      </c>
      <c r="C30" s="122">
        <f>'Données VH'!I441</f>
        <v>6.73</v>
      </c>
      <c r="D30" s="122">
        <f>'Données VH'!J441</f>
        <v>10</v>
      </c>
      <c r="E30" s="122">
        <f>'Données VH'!K441</f>
        <v>0</v>
      </c>
      <c r="F30" s="122">
        <f>'Données VH'!L441</f>
        <v>12.72</v>
      </c>
      <c r="G30" s="122">
        <f>'Données VH'!M441</f>
        <v>9.6</v>
      </c>
      <c r="H30" s="122">
        <f>'Données VH'!N441</f>
        <v>10.45</v>
      </c>
      <c r="I30" s="100">
        <f t="shared" si="2"/>
        <v>49.5</v>
      </c>
      <c r="K30" s="111" t="str">
        <f t="shared" si="3"/>
        <v>Mercredi</v>
      </c>
      <c r="L30" s="111">
        <v>23</v>
      </c>
      <c r="M30" s="122">
        <f>'Données VH'!BS441</f>
        <v>60.41</v>
      </c>
      <c r="N30" s="122">
        <f>'Données VH'!BT441</f>
        <v>49.72</v>
      </c>
      <c r="O30" s="122">
        <f>'Données VH'!BU441</f>
        <v>98.38</v>
      </c>
      <c r="P30" s="122">
        <f>'Données VH'!BV441</f>
        <v>0</v>
      </c>
      <c r="Q30" s="129">
        <f>'Données VH'!BW441</f>
        <v>12</v>
      </c>
      <c r="R30" s="100">
        <f t="shared" si="1"/>
        <v>220.51</v>
      </c>
    </row>
    <row r="31" spans="1:22">
      <c r="A31" s="111" t="str">
        <f>'150hres'!A31</f>
        <v>Jeudi</v>
      </c>
      <c r="B31" s="111">
        <v>24</v>
      </c>
      <c r="C31" s="122">
        <f>'Données VH'!I442</f>
        <v>11.82</v>
      </c>
      <c r="D31" s="122">
        <f>'Données VH'!J442</f>
        <v>10</v>
      </c>
      <c r="E31" s="122">
        <f>'Données VH'!K442</f>
        <v>0</v>
      </c>
      <c r="F31" s="122">
        <f>'Données VH'!L442</f>
        <v>0</v>
      </c>
      <c r="G31" s="122">
        <f>'Données VH'!M442</f>
        <v>0</v>
      </c>
      <c r="H31" s="122">
        <f>'Données VH'!N442</f>
        <v>10.72</v>
      </c>
      <c r="I31" s="100">
        <f t="shared" si="2"/>
        <v>32.54</v>
      </c>
      <c r="K31" s="111" t="str">
        <f t="shared" si="3"/>
        <v>Jeudi</v>
      </c>
      <c r="L31" s="111">
        <v>24</v>
      </c>
      <c r="M31" s="122">
        <f>'Données VH'!BS442</f>
        <v>0</v>
      </c>
      <c r="N31" s="122">
        <f>'Données VH'!BT442</f>
        <v>0</v>
      </c>
      <c r="O31" s="122">
        <f>'Données VH'!BU442</f>
        <v>0</v>
      </c>
      <c r="P31" s="122">
        <f>'Données VH'!BV442</f>
        <v>0</v>
      </c>
      <c r="Q31" s="129">
        <f>'Données VH'!BW442</f>
        <v>0</v>
      </c>
      <c r="R31" s="100">
        <f t="shared" si="1"/>
        <v>0</v>
      </c>
    </row>
    <row r="32" spans="1:22">
      <c r="A32" s="111" t="str">
        <f>'150hres'!A32</f>
        <v>Vendredi</v>
      </c>
      <c r="B32" s="111">
        <v>25</v>
      </c>
      <c r="C32" s="122">
        <f>'Données VH'!I443</f>
        <v>0</v>
      </c>
      <c r="D32" s="122">
        <f>'Données VH'!J443</f>
        <v>0</v>
      </c>
      <c r="E32" s="122">
        <f>'Données VH'!K443</f>
        <v>0</v>
      </c>
      <c r="F32" s="122">
        <f>'Données VH'!L443</f>
        <v>0</v>
      </c>
      <c r="G32" s="122">
        <f>'Données VH'!M443</f>
        <v>0</v>
      </c>
      <c r="H32" s="122">
        <f>'Données VH'!N443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VH'!BS443</f>
        <v>63.67</v>
      </c>
      <c r="N32" s="122">
        <f>'Données VH'!BT443</f>
        <v>84.74</v>
      </c>
      <c r="O32" s="122">
        <f>'Données VH'!BU443</f>
        <v>74.959999999999994</v>
      </c>
      <c r="P32" s="122">
        <f>'Données VH'!BV443</f>
        <v>0</v>
      </c>
      <c r="Q32" s="129">
        <f>'Données VH'!BW443</f>
        <v>0</v>
      </c>
      <c r="R32" s="100">
        <f t="shared" si="1"/>
        <v>223.37</v>
      </c>
    </row>
    <row r="33" spans="1:18">
      <c r="A33" s="111" t="str">
        <f>'150hres'!A33</f>
        <v>Samedi</v>
      </c>
      <c r="B33" s="111">
        <v>26</v>
      </c>
      <c r="C33" s="122">
        <f>'Données VH'!I444</f>
        <v>0</v>
      </c>
      <c r="D33" s="122">
        <f>'Données VH'!J444</f>
        <v>4.09</v>
      </c>
      <c r="E33" s="122">
        <f>'Données VH'!K444</f>
        <v>7.72</v>
      </c>
      <c r="F33" s="122">
        <f>'Données VH'!L444</f>
        <v>0</v>
      </c>
      <c r="G33" s="122">
        <f>'Données VH'!M444</f>
        <v>23.44</v>
      </c>
      <c r="H33" s="122">
        <f>'Données VH'!N444</f>
        <v>8.5399999999999991</v>
      </c>
      <c r="I33" s="100">
        <f t="shared" si="2"/>
        <v>43.79</v>
      </c>
      <c r="K33" s="111" t="str">
        <f t="shared" si="3"/>
        <v>Samedi</v>
      </c>
      <c r="L33" s="111">
        <v>26</v>
      </c>
      <c r="M33" s="122">
        <f>'Données VH'!BS444</f>
        <v>111.86</v>
      </c>
      <c r="N33" s="122">
        <f>'Données VH'!BT444</f>
        <v>63.64</v>
      </c>
      <c r="O33" s="122">
        <f>'Données VH'!BU444</f>
        <v>64.11</v>
      </c>
      <c r="P33" s="122">
        <f>'Données VH'!BV444</f>
        <v>12.18</v>
      </c>
      <c r="Q33" s="129">
        <f>'Données VH'!BW444</f>
        <v>0</v>
      </c>
      <c r="R33" s="100">
        <f t="shared" si="1"/>
        <v>251.79000000000002</v>
      </c>
    </row>
    <row r="34" spans="1:18">
      <c r="A34" s="111" t="str">
        <f>'150hres'!A34</f>
        <v>Dimanche</v>
      </c>
      <c r="B34" s="111">
        <v>27</v>
      </c>
      <c r="C34" s="122">
        <f>'Données VH'!I445</f>
        <v>0</v>
      </c>
      <c r="D34" s="122">
        <f>'Données VH'!J445</f>
        <v>5.54</v>
      </c>
      <c r="E34" s="122">
        <f>'Données VH'!K445</f>
        <v>2.73</v>
      </c>
      <c r="F34" s="122">
        <f>'Données VH'!L445</f>
        <v>0</v>
      </c>
      <c r="G34" s="122">
        <f>'Données VH'!M445</f>
        <v>3.18</v>
      </c>
      <c r="H34" s="122">
        <f>'Données VH'!N445</f>
        <v>36.26</v>
      </c>
      <c r="I34" s="100">
        <f t="shared" si="2"/>
        <v>47.709999999999994</v>
      </c>
      <c r="K34" s="111" t="str">
        <f t="shared" si="3"/>
        <v>Dimanche</v>
      </c>
      <c r="L34" s="111">
        <v>27</v>
      </c>
      <c r="M34" s="122">
        <f>'Données VH'!BS445</f>
        <v>12.31</v>
      </c>
      <c r="N34" s="122">
        <f>'Données VH'!BT445</f>
        <v>57.72</v>
      </c>
      <c r="O34" s="122">
        <f>'Données VH'!BU445</f>
        <v>44.95</v>
      </c>
      <c r="P34" s="122">
        <f>'Données VH'!BV445</f>
        <v>47.04</v>
      </c>
      <c r="Q34" s="129">
        <f>'Données VH'!BW445</f>
        <v>0</v>
      </c>
      <c r="R34" s="100">
        <f t="shared" si="1"/>
        <v>162.02000000000001</v>
      </c>
    </row>
    <row r="35" spans="1:18">
      <c r="A35" s="111" t="str">
        <f>'150hres'!A35</f>
        <v>Lundi</v>
      </c>
      <c r="B35" s="111">
        <v>28</v>
      </c>
      <c r="C35" s="122">
        <f>'Données VH'!I446</f>
        <v>0</v>
      </c>
      <c r="D35" s="122">
        <f>'Données VH'!J446</f>
        <v>7.23</v>
      </c>
      <c r="E35" s="122">
        <f>'Données VH'!K446</f>
        <v>5.82</v>
      </c>
      <c r="F35" s="122">
        <f>'Données VH'!L446</f>
        <v>0</v>
      </c>
      <c r="G35" s="122">
        <f>'Données VH'!M446</f>
        <v>3.59</v>
      </c>
      <c r="H35" s="122">
        <f>'Données VH'!N446</f>
        <v>13.18</v>
      </c>
      <c r="I35" s="100">
        <f t="shared" si="2"/>
        <v>29.82</v>
      </c>
      <c r="K35" s="111" t="str">
        <f t="shared" si="3"/>
        <v>Lundi</v>
      </c>
      <c r="L35" s="111">
        <v>28</v>
      </c>
      <c r="M35" s="122">
        <f>'Données VH'!BS446</f>
        <v>41.41</v>
      </c>
      <c r="N35" s="122">
        <f>'Données VH'!BT446</f>
        <v>58.77</v>
      </c>
      <c r="O35" s="122">
        <f>'Données VH'!BU446</f>
        <v>69.59</v>
      </c>
      <c r="P35" s="122">
        <f>'Données VH'!BV446</f>
        <v>22.09</v>
      </c>
      <c r="Q35" s="129">
        <f>'Données VH'!BW446</f>
        <v>3</v>
      </c>
      <c r="R35" s="100">
        <f t="shared" si="1"/>
        <v>194.86</v>
      </c>
    </row>
    <row r="36" spans="1:18">
      <c r="A36" s="111" t="str">
        <f>'150hres'!A36</f>
        <v>Mardi</v>
      </c>
      <c r="B36" s="111">
        <v>29</v>
      </c>
      <c r="C36" s="122">
        <f>'Données VH'!I447</f>
        <v>0</v>
      </c>
      <c r="D36" s="122">
        <f>'Données VH'!J447</f>
        <v>1.82</v>
      </c>
      <c r="E36" s="122">
        <f>'Données VH'!K447</f>
        <v>5.91</v>
      </c>
      <c r="F36" s="122">
        <f>'Données VH'!L447</f>
        <v>11.36</v>
      </c>
      <c r="G36" s="122">
        <f>'Données VH'!M447</f>
        <v>15</v>
      </c>
      <c r="H36" s="122">
        <f>'Données VH'!N447</f>
        <v>1.82</v>
      </c>
      <c r="I36" s="100">
        <f t="shared" si="2"/>
        <v>35.910000000000004</v>
      </c>
      <c r="K36" s="111" t="str">
        <f t="shared" si="3"/>
        <v>Mardi</v>
      </c>
      <c r="L36" s="111">
        <v>29</v>
      </c>
      <c r="M36" s="122">
        <f>'Données VH'!BS447</f>
        <v>93.84</v>
      </c>
      <c r="N36" s="122">
        <f>'Données VH'!BT447</f>
        <v>100.17</v>
      </c>
      <c r="O36" s="122">
        <f>'Données VH'!BU447</f>
        <v>19.91</v>
      </c>
      <c r="P36" s="122">
        <f>'Données VH'!BV447</f>
        <v>34.31</v>
      </c>
      <c r="Q36" s="129">
        <f>'Données VH'!BW447</f>
        <v>0</v>
      </c>
      <c r="R36" s="100">
        <f t="shared" si="1"/>
        <v>248.23</v>
      </c>
    </row>
    <row r="37" spans="1:18">
      <c r="A37" s="111" t="str">
        <f>'150hres'!A37</f>
        <v>Mercredi</v>
      </c>
      <c r="B37" s="111">
        <v>30</v>
      </c>
      <c r="C37" s="122">
        <f>'Données VH'!I448</f>
        <v>9.27</v>
      </c>
      <c r="D37" s="122">
        <f>'Données VH'!J448</f>
        <v>3.09</v>
      </c>
      <c r="E37" s="122">
        <f>'Données VH'!K448</f>
        <v>4.58</v>
      </c>
      <c r="F37" s="122">
        <f>'Données VH'!L448</f>
        <v>0</v>
      </c>
      <c r="G37" s="122">
        <f>'Données VH'!M448</f>
        <v>0</v>
      </c>
      <c r="H37" s="122">
        <f>'Données VH'!N448</f>
        <v>8.64</v>
      </c>
      <c r="I37" s="100">
        <f t="shared" si="2"/>
        <v>25.58</v>
      </c>
      <c r="K37" s="111" t="str">
        <f t="shared" si="3"/>
        <v>Mercredi</v>
      </c>
      <c r="L37" s="111">
        <v>30</v>
      </c>
      <c r="M37" s="122">
        <f>'Données VH'!BS448</f>
        <v>79.47</v>
      </c>
      <c r="N37" s="122">
        <f>'Données VH'!BT448</f>
        <v>35.81</v>
      </c>
      <c r="O37" s="122">
        <f>'Données VH'!BU448</f>
        <v>0</v>
      </c>
      <c r="P37" s="122">
        <f>'Données VH'!BV448</f>
        <v>24.29</v>
      </c>
      <c r="Q37" s="129">
        <f>'Données VH'!BW448</f>
        <v>30.73</v>
      </c>
      <c r="R37" s="100">
        <f t="shared" si="1"/>
        <v>170.29999999999998</v>
      </c>
    </row>
    <row r="38" spans="1:18" ht="15" thickBot="1">
      <c r="A38" s="112" t="str">
        <f>'150hres'!A38</f>
        <v>Jeudi</v>
      </c>
      <c r="B38" s="112">
        <v>31</v>
      </c>
      <c r="C38" s="122">
        <f>'Données VH'!I449</f>
        <v>0</v>
      </c>
      <c r="D38" s="122">
        <f>'Données VH'!J449</f>
        <v>0</v>
      </c>
      <c r="E38" s="122">
        <f>'Données VH'!K449</f>
        <v>0</v>
      </c>
      <c r="F38" s="122">
        <f>'Données VH'!L449</f>
        <v>3.63</v>
      </c>
      <c r="G38" s="122">
        <f>'Données VH'!M449</f>
        <v>4.09</v>
      </c>
      <c r="H38" s="122">
        <f>'Données VH'!N449</f>
        <v>44.62</v>
      </c>
      <c r="I38" s="101">
        <f t="shared" si="2"/>
        <v>52.339999999999996</v>
      </c>
      <c r="K38" s="112" t="str">
        <f>A38</f>
        <v>Jeudi</v>
      </c>
      <c r="L38" s="112">
        <v>31</v>
      </c>
      <c r="M38" s="122">
        <f>'Données VH'!BS449</f>
        <v>0</v>
      </c>
      <c r="N38" s="122">
        <f>'Données VH'!BT449</f>
        <v>0</v>
      </c>
      <c r="O38" s="122">
        <f>'Données VH'!BU449</f>
        <v>0</v>
      </c>
      <c r="P38" s="122">
        <f>'Données VH'!BV449</f>
        <v>0</v>
      </c>
      <c r="Q38" s="129">
        <f>'Données VH'!BW449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4.7225806451612913</v>
      </c>
      <c r="D39" s="108">
        <f t="shared" si="4"/>
        <v>6.0764516129032247</v>
      </c>
      <c r="E39" s="108">
        <f t="shared" si="4"/>
        <v>7.322903225806451</v>
      </c>
      <c r="F39" s="108">
        <f t="shared" si="4"/>
        <v>7.3961290322580657</v>
      </c>
      <c r="G39" s="108">
        <f t="shared" si="4"/>
        <v>10.734193548387095</v>
      </c>
      <c r="H39" s="109">
        <f t="shared" si="4"/>
        <v>12.685483870967742</v>
      </c>
      <c r="I39" s="102">
        <f t="shared" si="4"/>
        <v>48.937741935483871</v>
      </c>
      <c r="K39" s="576" t="s">
        <v>109</v>
      </c>
      <c r="L39" s="577"/>
      <c r="M39" s="107">
        <f t="shared" ref="M39:R39" si="5">AVERAGE(M8:M38)</f>
        <v>60.259677419354837</v>
      </c>
      <c r="N39" s="108">
        <f t="shared" si="5"/>
        <v>57.855806451612906</v>
      </c>
      <c r="O39" s="108">
        <f t="shared" si="5"/>
        <v>52.388709677419364</v>
      </c>
      <c r="P39" s="108">
        <f t="shared" si="5"/>
        <v>31.770322580645164</v>
      </c>
      <c r="Q39" s="108">
        <f t="shared" si="5"/>
        <v>3.2751612903225809</v>
      </c>
      <c r="R39" s="102">
        <f t="shared" si="5"/>
        <v>205.54967741935482</v>
      </c>
    </row>
    <row r="40" spans="1:18" ht="15" thickBot="1">
      <c r="A40" s="578" t="s">
        <v>66</v>
      </c>
      <c r="B40" s="579"/>
      <c r="C40" s="103">
        <f t="shared" ref="C40:I40" si="6">SUM(C8:C38)</f>
        <v>146.40000000000003</v>
      </c>
      <c r="D40" s="104">
        <f t="shared" si="6"/>
        <v>188.36999999999998</v>
      </c>
      <c r="E40" s="104">
        <f t="shared" si="6"/>
        <v>227.01</v>
      </c>
      <c r="F40" s="104">
        <f t="shared" si="6"/>
        <v>229.28000000000003</v>
      </c>
      <c r="G40" s="104">
        <f t="shared" si="6"/>
        <v>332.75999999999993</v>
      </c>
      <c r="H40" s="105">
        <f t="shared" si="6"/>
        <v>393.25</v>
      </c>
      <c r="I40" s="106">
        <f t="shared" si="6"/>
        <v>1517.07</v>
      </c>
      <c r="K40" s="578" t="s">
        <v>66</v>
      </c>
      <c r="L40" s="579"/>
      <c r="M40" s="103">
        <f t="shared" ref="M40:R40" si="7">SUM(M8:M38)</f>
        <v>1868.05</v>
      </c>
      <c r="N40" s="104">
        <f t="shared" si="7"/>
        <v>1793.5300000000002</v>
      </c>
      <c r="O40" s="104">
        <f t="shared" si="7"/>
        <v>1624.0500000000002</v>
      </c>
      <c r="P40" s="104">
        <f t="shared" si="7"/>
        <v>984.88000000000011</v>
      </c>
      <c r="Q40" s="104">
        <f t="shared" si="7"/>
        <v>101.53</v>
      </c>
      <c r="R40" s="106">
        <f t="shared" si="7"/>
        <v>6372.0399999999991</v>
      </c>
    </row>
  </sheetData>
  <sheetProtection algorithmName="SHA-512" hashValue="FwLPhBzx/0Kjw0xatvIFJ9P25XQsKoFhz8pUPD1LQZtH1pnxclTzptFku8vuyN3VDkSuKAFJoyXh3wIQioLrYA==" saltValue="8K09nomEcaDSBc2fgpFe+A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C8:H38 M8:Q38">
    <cfRule type="cellIs" dxfId="354" priority="11" stopIfTrue="1" operator="equal">
      <formula>0</formula>
    </cfRule>
  </conditionalFormatting>
  <conditionalFormatting sqref="C8:H38 M8:P38">
    <cfRule type="cellIs" dxfId="353" priority="6" stopIfTrue="1" operator="equal">
      <formula>0</formula>
    </cfRule>
  </conditionalFormatting>
  <conditionalFormatting sqref="Q8:Q38">
    <cfRule type="cellIs" dxfId="352" priority="5" stopIfTrue="1" operator="equal">
      <formula>0</formula>
    </cfRule>
  </conditionalFormatting>
  <conditionalFormatting sqref="A8:A38">
    <cfRule type="containsText" dxfId="351" priority="3" operator="containsText" text="dimanche">
      <formula>NOT(ISERROR(SEARCH("dimanche",A8)))</formula>
    </cfRule>
    <cfRule type="containsText" dxfId="350" priority="4" operator="containsText" text="samedi">
      <formula>NOT(ISERROR(SEARCH("samedi",A8)))</formula>
    </cfRule>
  </conditionalFormatting>
  <conditionalFormatting sqref="K8:K38">
    <cfRule type="containsText" dxfId="349" priority="1" operator="containsText" text="dimanche">
      <formula>NOT(ISERROR(SEARCH("dimanche",K8)))</formula>
    </cfRule>
    <cfRule type="containsText" dxfId="348" priority="2" operator="containsText" text="samedi">
      <formula>NOT(ISERROR(SEARCH("samedi",K8)))</formula>
    </cfRule>
  </conditionalFormatting>
  <hyperlinks>
    <hyperlink ref="Q3" location="INDICATEURS!A1" display="sommaire"/>
    <hyperlink ref="T12" location="'1085 vtes'!A1" display="vente"/>
    <hyperlink ref="T14" location="'1085 pmix'!A1" display="produits mix"/>
    <hyperlink ref="T16" location="'1085qcr'!A1" display="Marge"/>
    <hyperlink ref="T18" location="'1085car'!A1" display="CAR"/>
    <hyperlink ref="T20" location="'1085hres'!A1" display="Analyse VH"/>
    <hyperlink ref="T24" location="'Analyse CA jours'!A1" display="Analyse CA jour"/>
    <hyperlink ref="T8" location="INDICATEURS!A1" display="sommaire"/>
    <hyperlink ref="T26" location="'1085record'!A1" display="record"/>
    <hyperlink ref="T22" location="'1085 p&amp;l'!A1" display="P&amp;L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topLeftCell="A6" workbookViewId="0">
      <selection sqref="A1:R2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6" width="8.25" customWidth="1"/>
    <col min="17" max="17" width="6.75" customWidth="1"/>
    <col min="18" max="18" width="8.75" customWidth="1"/>
    <col min="20" max="20" width="15.875" customWidth="1"/>
  </cols>
  <sheetData>
    <row r="1" spans="1:23" ht="15" customHeight="1">
      <c r="A1" s="565" t="s">
        <v>15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4"/>
      <c r="J3" s="4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0.29166666666666669</v>
      </c>
      <c r="D6" s="119">
        <f>C7</f>
        <v>0.30216666666666669</v>
      </c>
      <c r="E6" s="119">
        <f>D7</f>
        <v>0.3126666666666667</v>
      </c>
      <c r="F6" s="119">
        <f>E7</f>
        <v>0.32316666666666671</v>
      </c>
      <c r="G6" s="119">
        <f>F7</f>
        <v>0.33366666666666672</v>
      </c>
      <c r="H6" s="120">
        <f>G7</f>
        <v>0.34416666666666673</v>
      </c>
      <c r="I6" s="581" t="s">
        <v>66</v>
      </c>
      <c r="K6" s="572" t="s">
        <v>74</v>
      </c>
      <c r="L6" s="573"/>
      <c r="M6" s="117">
        <v>0.20833333333333334</v>
      </c>
      <c r="N6" s="119">
        <f>M7</f>
        <v>0.21883333333333335</v>
      </c>
      <c r="O6" s="119">
        <f>N7</f>
        <v>0.22933333333333336</v>
      </c>
      <c r="P6" s="119">
        <f>O7</f>
        <v>0.23983333333333337</v>
      </c>
      <c r="Q6" s="114" t="s">
        <v>110</v>
      </c>
      <c r="R6" s="581" t="s">
        <v>66</v>
      </c>
    </row>
    <row r="7" spans="1:23" ht="12.95" customHeight="1" thickBot="1">
      <c r="A7" s="574"/>
      <c r="B7" s="575"/>
      <c r="C7" s="118">
        <f t="shared" ref="C7:H7" si="0">C6+0.0105</f>
        <v>0.30216666666666669</v>
      </c>
      <c r="D7" s="118">
        <f t="shared" si="0"/>
        <v>0.3126666666666667</v>
      </c>
      <c r="E7" s="118">
        <f t="shared" si="0"/>
        <v>0.32316666666666671</v>
      </c>
      <c r="F7" s="118">
        <f t="shared" si="0"/>
        <v>0.33366666666666672</v>
      </c>
      <c r="G7" s="118">
        <f t="shared" si="0"/>
        <v>0.34416666666666673</v>
      </c>
      <c r="H7" s="118">
        <f t="shared" si="0"/>
        <v>0.35466666666666674</v>
      </c>
      <c r="I7" s="582"/>
      <c r="K7" s="574"/>
      <c r="L7" s="575"/>
      <c r="M7" s="118">
        <f>M6+0.0105</f>
        <v>0.21883333333333335</v>
      </c>
      <c r="N7" s="118">
        <f>N6+0.0105</f>
        <v>0.22933333333333336</v>
      </c>
      <c r="O7" s="118">
        <f>O6+0.0105</f>
        <v>0.23983333333333337</v>
      </c>
      <c r="P7" s="118">
        <f>P6+0.0105</f>
        <v>0.25033333333333335</v>
      </c>
      <c r="Q7" s="121">
        <f>P7</f>
        <v>0.25033333333333335</v>
      </c>
      <c r="R7" s="582"/>
      <c r="T7" s="234"/>
    </row>
    <row r="8" spans="1:23" ht="15">
      <c r="A8" s="113" t="str">
        <f>'150hres'!A8</f>
        <v>Mardi</v>
      </c>
      <c r="B8" s="110">
        <v>1</v>
      </c>
      <c r="C8" s="122">
        <f>'Données VH'!C451</f>
        <v>0</v>
      </c>
      <c r="D8" s="122">
        <f>'Données VH'!D451</f>
        <v>96.7</v>
      </c>
      <c r="E8" s="122">
        <f>'Données VH'!E451</f>
        <v>0</v>
      </c>
      <c r="F8" s="122">
        <f>'Données VH'!F451</f>
        <v>4.6399999999999997</v>
      </c>
      <c r="G8" s="122">
        <f>'Données VH'!G451</f>
        <v>0</v>
      </c>
      <c r="H8" s="122">
        <f>'Données VH'!H451</f>
        <v>4.6100000000000003</v>
      </c>
      <c r="I8" s="99">
        <f>SUM(C8:H8)</f>
        <v>105.95</v>
      </c>
      <c r="K8" s="113" t="str">
        <f>A8</f>
        <v>Mardi</v>
      </c>
      <c r="L8" s="113">
        <v>1</v>
      </c>
      <c r="M8" s="122">
        <f>'Données VH'!CM451</f>
        <v>40.68</v>
      </c>
      <c r="N8" s="122">
        <f>'Données VH'!CN451</f>
        <v>29.64</v>
      </c>
      <c r="O8" s="122">
        <f>'Données VH'!CO451</f>
        <v>61.88</v>
      </c>
      <c r="P8" s="122">
        <f>'Données VH'!CP451</f>
        <v>35.369999999999997</v>
      </c>
      <c r="Q8" s="129">
        <f>'Données VH'!CQ451</f>
        <v>12.68</v>
      </c>
      <c r="R8" s="99">
        <f t="shared" ref="R8:R38" si="1">SUM(M8:Q8)</f>
        <v>180.25</v>
      </c>
      <c r="T8" s="233" t="s">
        <v>33</v>
      </c>
    </row>
    <row r="9" spans="1:23" ht="15">
      <c r="A9" s="111" t="str">
        <f>'150hres'!A9</f>
        <v>Mercredi</v>
      </c>
      <c r="B9" s="111">
        <v>2</v>
      </c>
      <c r="C9" s="122">
        <f>'Données VH'!C452</f>
        <v>20.5</v>
      </c>
      <c r="D9" s="122">
        <f>'Données VH'!D452</f>
        <v>12.88</v>
      </c>
      <c r="E9" s="122">
        <f>'Données VH'!E452</f>
        <v>3.64</v>
      </c>
      <c r="F9" s="122">
        <f>'Données VH'!F452</f>
        <v>7.37</v>
      </c>
      <c r="G9" s="122">
        <f>'Données VH'!G452</f>
        <v>0.91</v>
      </c>
      <c r="H9" s="122">
        <f>'Données VH'!H452</f>
        <v>2.78</v>
      </c>
      <c r="I9" s="100">
        <f t="shared" ref="I9:I38" si="2">SUM(C9:H9)</f>
        <v>48.08</v>
      </c>
      <c r="K9" s="111" t="str">
        <f>A9</f>
        <v>Mercredi</v>
      </c>
      <c r="L9" s="111">
        <v>2</v>
      </c>
      <c r="M9" s="122">
        <f>'Données VH'!CM452</f>
        <v>48.37</v>
      </c>
      <c r="N9" s="122">
        <f>'Données VH'!CN452</f>
        <v>38.61</v>
      </c>
      <c r="O9" s="122">
        <f>'Données VH'!CO452</f>
        <v>15.27</v>
      </c>
      <c r="P9" s="122">
        <f>'Données VH'!CP452</f>
        <v>26.39</v>
      </c>
      <c r="Q9" s="129">
        <f>'Données VH'!CQ452</f>
        <v>0</v>
      </c>
      <c r="R9" s="100">
        <f t="shared" si="1"/>
        <v>128.63999999999999</v>
      </c>
      <c r="T9" s="234"/>
    </row>
    <row r="10" spans="1:23" ht="15">
      <c r="A10" s="111" t="str">
        <f>'150hres'!A10</f>
        <v>Jeudi</v>
      </c>
      <c r="B10" s="111">
        <v>3</v>
      </c>
      <c r="C10" s="122">
        <f>'Données VH'!C453</f>
        <v>16.11</v>
      </c>
      <c r="D10" s="122">
        <f>'Données VH'!D453</f>
        <v>9.5500000000000007</v>
      </c>
      <c r="E10" s="122">
        <f>'Données VH'!E453</f>
        <v>13.84</v>
      </c>
      <c r="F10" s="122">
        <f>'Données VH'!F453</f>
        <v>16.55</v>
      </c>
      <c r="G10" s="122">
        <f>'Données VH'!G453</f>
        <v>0</v>
      </c>
      <c r="H10" s="122">
        <f>'Données VH'!H453</f>
        <v>9</v>
      </c>
      <c r="I10" s="100">
        <f t="shared" si="2"/>
        <v>65.05</v>
      </c>
      <c r="K10" s="111" t="str">
        <f>A10</f>
        <v>Jeudi</v>
      </c>
      <c r="L10" s="111">
        <v>3</v>
      </c>
      <c r="M10" s="122">
        <f>'Données VH'!CM453</f>
        <v>21.36</v>
      </c>
      <c r="N10" s="122">
        <f>'Données VH'!CN453</f>
        <v>57.46</v>
      </c>
      <c r="O10" s="122">
        <f>'Données VH'!CO453</f>
        <v>33.21</v>
      </c>
      <c r="P10" s="122">
        <f>'Données VH'!CP453</f>
        <v>19.46</v>
      </c>
      <c r="Q10" s="129">
        <f>'Données VH'!CQ453</f>
        <v>24.99</v>
      </c>
      <c r="R10" s="100">
        <f t="shared" si="1"/>
        <v>156.48000000000002</v>
      </c>
      <c r="T10" s="234"/>
    </row>
    <row r="11" spans="1:23" ht="15">
      <c r="A11" s="111" t="str">
        <f>'150hres'!A11</f>
        <v>Vendredi</v>
      </c>
      <c r="B11" s="111">
        <v>4</v>
      </c>
      <c r="C11" s="122">
        <f>'Données VH'!C454</f>
        <v>0</v>
      </c>
      <c r="D11" s="122">
        <f>'Données VH'!D454</f>
        <v>21.04</v>
      </c>
      <c r="E11" s="122">
        <f>'Données VH'!E454</f>
        <v>14.64</v>
      </c>
      <c r="F11" s="122">
        <f>'Données VH'!F454</f>
        <v>22.08</v>
      </c>
      <c r="G11" s="122">
        <f>'Données VH'!G454</f>
        <v>9.08</v>
      </c>
      <c r="H11" s="122">
        <f>'Données VH'!H454</f>
        <v>12.41</v>
      </c>
      <c r="I11" s="100">
        <f t="shared" si="2"/>
        <v>79.25</v>
      </c>
      <c r="K11" s="111" t="str">
        <f t="shared" ref="K11:K37" si="3">A11</f>
        <v>Vendredi</v>
      </c>
      <c r="L11" s="111">
        <v>4</v>
      </c>
      <c r="M11" s="122">
        <f>'Données VH'!CM454</f>
        <v>58.53</v>
      </c>
      <c r="N11" s="122">
        <f>'Données VH'!CN454</f>
        <v>109.24</v>
      </c>
      <c r="O11" s="122">
        <f>'Données VH'!CO454</f>
        <v>104.95</v>
      </c>
      <c r="P11" s="122">
        <f>'Données VH'!CP454</f>
        <v>185.06</v>
      </c>
      <c r="Q11" s="129">
        <f>'Données VH'!CQ454</f>
        <v>105.9</v>
      </c>
      <c r="R11" s="100">
        <f t="shared" si="1"/>
        <v>563.67999999999995</v>
      </c>
      <c r="T11" s="234"/>
      <c r="V11" s="115"/>
    </row>
    <row r="12" spans="1:23" ht="15">
      <c r="A12" s="111" t="str">
        <f>'150hres'!A12</f>
        <v>Samedi</v>
      </c>
      <c r="B12" s="111">
        <v>5</v>
      </c>
      <c r="C12" s="122">
        <f>'Données VH'!C455</f>
        <v>237.9</v>
      </c>
      <c r="D12" s="122">
        <f>'Données VH'!D455</f>
        <v>10</v>
      </c>
      <c r="E12" s="122">
        <f>'Données VH'!E455</f>
        <v>15.68</v>
      </c>
      <c r="F12" s="122">
        <f>'Données VH'!F455</f>
        <v>40.14</v>
      </c>
      <c r="G12" s="122">
        <f>'Données VH'!G455</f>
        <v>0</v>
      </c>
      <c r="H12" s="122">
        <f>'Données VH'!H455</f>
        <v>1.27</v>
      </c>
      <c r="I12" s="100">
        <f t="shared" si="2"/>
        <v>304.98999999999995</v>
      </c>
      <c r="K12" s="111" t="str">
        <f t="shared" si="3"/>
        <v>Samedi</v>
      </c>
      <c r="L12" s="111">
        <v>5</v>
      </c>
      <c r="M12" s="122">
        <f>'Données VH'!CM455</f>
        <v>146.63</v>
      </c>
      <c r="N12" s="122">
        <f>'Données VH'!CN455</f>
        <v>205.2</v>
      </c>
      <c r="O12" s="122">
        <f>'Données VH'!CO455</f>
        <v>128.88</v>
      </c>
      <c r="P12" s="122">
        <f>'Données VH'!CP455</f>
        <v>175.7</v>
      </c>
      <c r="Q12" s="129">
        <f>'Données VH'!CQ455</f>
        <v>106.41</v>
      </c>
      <c r="R12" s="100">
        <f t="shared" si="1"/>
        <v>762.81999999999994</v>
      </c>
      <c r="T12" s="238" t="s">
        <v>247</v>
      </c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VH'!C456</f>
        <v>0</v>
      </c>
      <c r="D13" s="122">
        <f>'Données VH'!D456</f>
        <v>0</v>
      </c>
      <c r="E13" s="122">
        <f>'Données VH'!E456</f>
        <v>0</v>
      </c>
      <c r="F13" s="122">
        <f>'Données VH'!F456</f>
        <v>117.61</v>
      </c>
      <c r="G13" s="122">
        <f>'Données VH'!G456</f>
        <v>24</v>
      </c>
      <c r="H13" s="122">
        <f>'Données VH'!H456</f>
        <v>61.31</v>
      </c>
      <c r="I13" s="100">
        <f t="shared" si="2"/>
        <v>202.92000000000002</v>
      </c>
      <c r="K13" s="111" t="str">
        <f t="shared" si="3"/>
        <v>Dimanche</v>
      </c>
      <c r="L13" s="111">
        <v>6</v>
      </c>
      <c r="M13" s="122">
        <f>'Données VH'!CM456</f>
        <v>55.5</v>
      </c>
      <c r="N13" s="122">
        <f>'Données VH'!CN456</f>
        <v>27.94</v>
      </c>
      <c r="O13" s="122">
        <f>'Données VH'!CO456</f>
        <v>68.290000000000006</v>
      </c>
      <c r="P13" s="122">
        <f>'Données VH'!CP456</f>
        <v>14.64</v>
      </c>
      <c r="Q13" s="129">
        <f>'Données VH'!CQ456</f>
        <v>18.64</v>
      </c>
      <c r="R13" s="100">
        <f t="shared" si="1"/>
        <v>185.01</v>
      </c>
      <c r="T13" s="234"/>
      <c r="V13" s="115"/>
    </row>
    <row r="14" spans="1:23" ht="15">
      <c r="A14" s="111" t="str">
        <f>'150hres'!A14</f>
        <v>Lundi</v>
      </c>
      <c r="B14" s="111">
        <v>7</v>
      </c>
      <c r="C14" s="122">
        <f>'Données VH'!C457</f>
        <v>27.91</v>
      </c>
      <c r="D14" s="122">
        <f>'Données VH'!D457</f>
        <v>1.82</v>
      </c>
      <c r="E14" s="122">
        <f>'Données VH'!E457</f>
        <v>1.82</v>
      </c>
      <c r="F14" s="122">
        <f>'Données VH'!F457</f>
        <v>93.35</v>
      </c>
      <c r="G14" s="122">
        <f>'Données VH'!G457</f>
        <v>11.14</v>
      </c>
      <c r="H14" s="122">
        <f>'Données VH'!H457</f>
        <v>37.35</v>
      </c>
      <c r="I14" s="100">
        <f t="shared" si="2"/>
        <v>173.39</v>
      </c>
      <c r="K14" s="111" t="str">
        <f t="shared" si="3"/>
        <v>Lundi</v>
      </c>
      <c r="L14" s="111">
        <v>7</v>
      </c>
      <c r="M14" s="122">
        <f>'Données VH'!CM457</f>
        <v>61.21</v>
      </c>
      <c r="N14" s="122">
        <f>'Données VH'!CN457</f>
        <v>24.06</v>
      </c>
      <c r="O14" s="122">
        <f>'Données VH'!CO457</f>
        <v>25.82</v>
      </c>
      <c r="P14" s="122">
        <f>'Données VH'!CP457</f>
        <v>35.72</v>
      </c>
      <c r="Q14" s="129">
        <f>'Données VH'!CQ457</f>
        <v>0</v>
      </c>
      <c r="R14" s="100">
        <f t="shared" si="1"/>
        <v>146.81</v>
      </c>
      <c r="T14" s="238" t="s">
        <v>248</v>
      </c>
      <c r="V14" s="115"/>
    </row>
    <row r="15" spans="1:23" ht="15">
      <c r="A15" s="111" t="str">
        <f>'150hres'!A15</f>
        <v>Mardi</v>
      </c>
      <c r="B15" s="111">
        <v>8</v>
      </c>
      <c r="C15" s="122">
        <f>'Données VH'!C458</f>
        <v>0</v>
      </c>
      <c r="D15" s="122">
        <f>'Données VH'!D458</f>
        <v>1.82</v>
      </c>
      <c r="E15" s="122">
        <f>'Données VH'!E458</f>
        <v>9.1199999999999992</v>
      </c>
      <c r="F15" s="122">
        <f>'Données VH'!F458</f>
        <v>9.18</v>
      </c>
      <c r="G15" s="122">
        <f>'Données VH'!G458</f>
        <v>9.26</v>
      </c>
      <c r="H15" s="122">
        <f>'Données VH'!H458</f>
        <v>4.13</v>
      </c>
      <c r="I15" s="100">
        <f t="shared" si="2"/>
        <v>33.51</v>
      </c>
      <c r="K15" s="111" t="str">
        <f t="shared" si="3"/>
        <v>Mardi</v>
      </c>
      <c r="L15" s="111">
        <v>8</v>
      </c>
      <c r="M15" s="122">
        <f>'Données VH'!CM458</f>
        <v>11.54</v>
      </c>
      <c r="N15" s="122">
        <f>'Données VH'!CN458</f>
        <v>30.49</v>
      </c>
      <c r="O15" s="122">
        <f>'Données VH'!CO458</f>
        <v>9.27</v>
      </c>
      <c r="P15" s="122">
        <f>'Données VH'!CP458</f>
        <v>19.09</v>
      </c>
      <c r="Q15" s="129">
        <f>'Données VH'!CQ458</f>
        <v>0</v>
      </c>
      <c r="R15" s="100">
        <f t="shared" si="1"/>
        <v>70.39</v>
      </c>
      <c r="T15" s="234"/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VH'!C459</f>
        <v>21.72</v>
      </c>
      <c r="D16" s="122">
        <f>'Données VH'!D459</f>
        <v>6.36</v>
      </c>
      <c r="E16" s="122">
        <f>'Données VH'!E459</f>
        <v>14.17</v>
      </c>
      <c r="F16" s="122">
        <f>'Données VH'!F459</f>
        <v>0</v>
      </c>
      <c r="G16" s="122">
        <f>'Données VH'!G459</f>
        <v>0</v>
      </c>
      <c r="H16" s="122">
        <f>'Données VH'!H459</f>
        <v>4.45</v>
      </c>
      <c r="I16" s="100">
        <f t="shared" si="2"/>
        <v>46.7</v>
      </c>
      <c r="K16" s="111" t="str">
        <f t="shared" si="3"/>
        <v>Mercredi</v>
      </c>
      <c r="L16" s="111">
        <v>9</v>
      </c>
      <c r="M16" s="122">
        <f>'Données VH'!CM459</f>
        <v>0</v>
      </c>
      <c r="N16" s="122">
        <f>'Données VH'!CN459</f>
        <v>33.75</v>
      </c>
      <c r="O16" s="122">
        <f>'Données VH'!CO459</f>
        <v>12.76</v>
      </c>
      <c r="P16" s="122">
        <f>'Données VH'!CP459</f>
        <v>3.82</v>
      </c>
      <c r="Q16" s="129">
        <f>'Données VH'!CQ459</f>
        <v>12.73</v>
      </c>
      <c r="R16" s="100">
        <f t="shared" si="1"/>
        <v>63.06</v>
      </c>
      <c r="T16" s="238" t="s">
        <v>249</v>
      </c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VH'!C460</f>
        <v>0</v>
      </c>
      <c r="D17" s="122">
        <f>'Données VH'!D460</f>
        <v>0</v>
      </c>
      <c r="E17" s="122">
        <f>'Données VH'!E460</f>
        <v>79.38</v>
      </c>
      <c r="F17" s="122">
        <f>'Données VH'!F460</f>
        <v>6.47</v>
      </c>
      <c r="G17" s="122">
        <f>'Données VH'!G460</f>
        <v>0</v>
      </c>
      <c r="H17" s="122">
        <f>'Données VH'!H460</f>
        <v>0</v>
      </c>
      <c r="I17" s="100">
        <f t="shared" si="2"/>
        <v>85.85</v>
      </c>
      <c r="K17" s="111" t="str">
        <f t="shared" si="3"/>
        <v>Jeudi</v>
      </c>
      <c r="L17" s="111">
        <v>10</v>
      </c>
      <c r="M17" s="122">
        <f>'Données VH'!CM460</f>
        <v>51.86</v>
      </c>
      <c r="N17" s="122">
        <f>'Données VH'!CN460</f>
        <v>3.54</v>
      </c>
      <c r="O17" s="122">
        <f>'Données VH'!CO460</f>
        <v>54.32</v>
      </c>
      <c r="P17" s="122">
        <f>'Données VH'!CP460</f>
        <v>59.72</v>
      </c>
      <c r="Q17" s="129">
        <f>'Données VH'!CQ460</f>
        <v>35.14</v>
      </c>
      <c r="R17" s="100">
        <f t="shared" si="1"/>
        <v>204.57999999999998</v>
      </c>
      <c r="T17" s="234"/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VH'!C461</f>
        <v>24.81</v>
      </c>
      <c r="D18" s="122">
        <f>'Données VH'!D461</f>
        <v>27.43</v>
      </c>
      <c r="E18" s="122">
        <f>'Données VH'!E461</f>
        <v>1.45</v>
      </c>
      <c r="F18" s="122">
        <f>'Données VH'!F461</f>
        <v>16.59</v>
      </c>
      <c r="G18" s="122">
        <f>'Données VH'!G461</f>
        <v>0</v>
      </c>
      <c r="H18" s="122">
        <f>'Données VH'!H461</f>
        <v>12.72</v>
      </c>
      <c r="I18" s="100">
        <f t="shared" si="2"/>
        <v>83</v>
      </c>
      <c r="K18" s="111" t="str">
        <f t="shared" si="3"/>
        <v>Vendredi</v>
      </c>
      <c r="L18" s="111">
        <v>11</v>
      </c>
      <c r="M18" s="122">
        <f>'Données VH'!CM461</f>
        <v>156.11000000000001</v>
      </c>
      <c r="N18" s="122">
        <f>'Données VH'!CN461</f>
        <v>128.80000000000001</v>
      </c>
      <c r="O18" s="122">
        <f>'Données VH'!CO461</f>
        <v>69.25</v>
      </c>
      <c r="P18" s="122">
        <f>'Données VH'!CP461</f>
        <v>117</v>
      </c>
      <c r="Q18" s="129">
        <f>'Données VH'!CQ461</f>
        <v>115.94</v>
      </c>
      <c r="R18" s="100">
        <f t="shared" si="1"/>
        <v>587.1</v>
      </c>
      <c r="T18" s="238" t="s">
        <v>250</v>
      </c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VH'!C462</f>
        <v>0</v>
      </c>
      <c r="D19" s="122">
        <f>'Données VH'!D462</f>
        <v>0</v>
      </c>
      <c r="E19" s="122">
        <f>'Données VH'!E462</f>
        <v>0</v>
      </c>
      <c r="F19" s="122">
        <f>'Données VH'!F462</f>
        <v>70.12</v>
      </c>
      <c r="G19" s="122">
        <f>'Données VH'!G462</f>
        <v>49.36</v>
      </c>
      <c r="H19" s="122">
        <f>'Données VH'!H462</f>
        <v>29.2</v>
      </c>
      <c r="I19" s="100">
        <f t="shared" si="2"/>
        <v>148.68</v>
      </c>
      <c r="K19" s="111" t="str">
        <f t="shared" si="3"/>
        <v>Samedi</v>
      </c>
      <c r="L19" s="111">
        <v>12</v>
      </c>
      <c r="M19" s="122">
        <f>'Données VH'!CM462</f>
        <v>136.05000000000001</v>
      </c>
      <c r="N19" s="122">
        <f>'Données VH'!CN462</f>
        <v>179.49</v>
      </c>
      <c r="O19" s="122">
        <f>'Données VH'!CO462</f>
        <v>136.59</v>
      </c>
      <c r="P19" s="122">
        <f>'Données VH'!CP462</f>
        <v>202.03</v>
      </c>
      <c r="Q19" s="129">
        <f>'Données VH'!CQ462</f>
        <v>89.35</v>
      </c>
      <c r="R19" s="100">
        <f t="shared" si="1"/>
        <v>743.51</v>
      </c>
      <c r="T19" s="234"/>
      <c r="V19" s="115"/>
    </row>
    <row r="20" spans="1:22">
      <c r="A20" s="111" t="str">
        <f>'150hres'!A20</f>
        <v>Dimanche</v>
      </c>
      <c r="B20" s="111">
        <v>13</v>
      </c>
      <c r="C20" s="122">
        <f>'Données VH'!C463</f>
        <v>0</v>
      </c>
      <c r="D20" s="122">
        <f>'Données VH'!D463</f>
        <v>156.13</v>
      </c>
      <c r="E20" s="122">
        <f>'Données VH'!E463</f>
        <v>43.9</v>
      </c>
      <c r="F20" s="122">
        <f>'Données VH'!F463</f>
        <v>23.09</v>
      </c>
      <c r="G20" s="122">
        <f>'Données VH'!G463</f>
        <v>11.54</v>
      </c>
      <c r="H20" s="122">
        <f>'Données VH'!H463</f>
        <v>37.270000000000003</v>
      </c>
      <c r="I20" s="100">
        <f t="shared" si="2"/>
        <v>271.93</v>
      </c>
      <c r="K20" s="111" t="str">
        <f t="shared" si="3"/>
        <v>Dimanche</v>
      </c>
      <c r="L20" s="111">
        <v>13</v>
      </c>
      <c r="M20" s="122">
        <f>'Données VH'!CM463</f>
        <v>60</v>
      </c>
      <c r="N20" s="122">
        <f>'Données VH'!CN463</f>
        <v>11.64</v>
      </c>
      <c r="O20" s="122">
        <f>'Données VH'!CO463</f>
        <v>43.44</v>
      </c>
      <c r="P20" s="122">
        <f>'Données VH'!CP463</f>
        <v>8.5399999999999991</v>
      </c>
      <c r="Q20" s="129">
        <f>'Données VH'!CQ463</f>
        <v>0</v>
      </c>
      <c r="R20" s="100">
        <f t="shared" si="1"/>
        <v>123.62</v>
      </c>
      <c r="T20" s="240" t="s">
        <v>255</v>
      </c>
    </row>
    <row r="21" spans="1:22" ht="15">
      <c r="A21" s="111" t="str">
        <f>'150hres'!A21</f>
        <v>Lundi</v>
      </c>
      <c r="B21" s="111">
        <v>14</v>
      </c>
      <c r="C21" s="122">
        <f>'Données VH'!C464</f>
        <v>39.200000000000003</v>
      </c>
      <c r="D21" s="122">
        <f>'Données VH'!D464</f>
        <v>25.38</v>
      </c>
      <c r="E21" s="122">
        <f>'Données VH'!E464</f>
        <v>23.9</v>
      </c>
      <c r="F21" s="122">
        <f>'Données VH'!F464</f>
        <v>20.41</v>
      </c>
      <c r="G21" s="122">
        <f>'Données VH'!G464</f>
        <v>0</v>
      </c>
      <c r="H21" s="122">
        <f>'Données VH'!H464</f>
        <v>16.920000000000002</v>
      </c>
      <c r="I21" s="100">
        <f t="shared" si="2"/>
        <v>125.80999999999999</v>
      </c>
      <c r="K21" s="111" t="str">
        <f t="shared" si="3"/>
        <v>Lundi</v>
      </c>
      <c r="L21" s="111">
        <v>14</v>
      </c>
      <c r="M21" s="122">
        <f>'Données VH'!CM464</f>
        <v>27.23</v>
      </c>
      <c r="N21" s="122">
        <f>'Données VH'!CN464</f>
        <v>28.09</v>
      </c>
      <c r="O21" s="122">
        <f>'Données VH'!CO464</f>
        <v>35.49</v>
      </c>
      <c r="P21" s="122">
        <f>'Données VH'!CP464</f>
        <v>0</v>
      </c>
      <c r="Q21" s="129">
        <f>'Données VH'!CQ464</f>
        <v>0</v>
      </c>
      <c r="R21" s="100">
        <f t="shared" si="1"/>
        <v>90.81</v>
      </c>
      <c r="T21" s="234"/>
    </row>
    <row r="22" spans="1:22" ht="15">
      <c r="A22" s="111" t="str">
        <f>'150hres'!A22</f>
        <v>Mardi</v>
      </c>
      <c r="B22" s="111">
        <v>15</v>
      </c>
      <c r="C22" s="122">
        <f>'Données VH'!C465</f>
        <v>4.66</v>
      </c>
      <c r="D22" s="122">
        <f>'Données VH'!D465</f>
        <v>0</v>
      </c>
      <c r="E22" s="122">
        <f>'Données VH'!E465</f>
        <v>3.64</v>
      </c>
      <c r="F22" s="122">
        <f>'Données VH'!F465</f>
        <v>10.9</v>
      </c>
      <c r="G22" s="122">
        <f>'Données VH'!G465</f>
        <v>1.82</v>
      </c>
      <c r="H22" s="122">
        <f>'Données VH'!H465</f>
        <v>14.9</v>
      </c>
      <c r="I22" s="100">
        <f t="shared" si="2"/>
        <v>35.92</v>
      </c>
      <c r="K22" s="111" t="str">
        <f t="shared" si="3"/>
        <v>Mardi</v>
      </c>
      <c r="L22" s="111">
        <v>15</v>
      </c>
      <c r="M22" s="122">
        <f>'Données VH'!CM465</f>
        <v>46.58</v>
      </c>
      <c r="N22" s="122">
        <f>'Données VH'!CN465</f>
        <v>51.27</v>
      </c>
      <c r="O22" s="122">
        <f>'Données VH'!CO465</f>
        <v>105.4</v>
      </c>
      <c r="P22" s="122">
        <f>'Données VH'!CP465</f>
        <v>9.09</v>
      </c>
      <c r="Q22" s="129">
        <f>'Données VH'!CQ465</f>
        <v>0</v>
      </c>
      <c r="R22" s="100">
        <f t="shared" si="1"/>
        <v>212.34</v>
      </c>
      <c r="T22" s="238" t="s">
        <v>252</v>
      </c>
    </row>
    <row r="23" spans="1:22" ht="15">
      <c r="A23" s="111" t="str">
        <f>'150hres'!A23</f>
        <v>Mercredi</v>
      </c>
      <c r="B23" s="111">
        <v>16</v>
      </c>
      <c r="C23" s="122">
        <f>'Données VH'!C466</f>
        <v>137.9</v>
      </c>
      <c r="D23" s="122">
        <f>'Données VH'!D466</f>
        <v>13.09</v>
      </c>
      <c r="E23" s="122">
        <f>'Données VH'!E466</f>
        <v>19.489999999999998</v>
      </c>
      <c r="F23" s="122">
        <f>'Données VH'!F466</f>
        <v>4.09</v>
      </c>
      <c r="G23" s="122">
        <f>'Données VH'!G466</f>
        <v>9.27</v>
      </c>
      <c r="H23" s="122">
        <f>'Données VH'!H466</f>
        <v>10.11</v>
      </c>
      <c r="I23" s="100">
        <f t="shared" si="2"/>
        <v>193.95000000000005</v>
      </c>
      <c r="K23" s="111" t="str">
        <f t="shared" si="3"/>
        <v>Mercredi</v>
      </c>
      <c r="L23" s="111">
        <v>16</v>
      </c>
      <c r="M23" s="122">
        <f>'Données VH'!CM466</f>
        <v>48.49</v>
      </c>
      <c r="N23" s="122">
        <f>'Données VH'!CN466</f>
        <v>58.12</v>
      </c>
      <c r="O23" s="122">
        <f>'Données VH'!CO466</f>
        <v>103.44</v>
      </c>
      <c r="P23" s="122">
        <f>'Données VH'!CP466</f>
        <v>9.91</v>
      </c>
      <c r="Q23" s="129">
        <f>'Données VH'!CQ466</f>
        <v>0</v>
      </c>
      <c r="R23" s="100">
        <f t="shared" si="1"/>
        <v>219.96</v>
      </c>
      <c r="T23" s="234"/>
    </row>
    <row r="24" spans="1:22" ht="15">
      <c r="A24" s="111" t="str">
        <f>'150hres'!A24</f>
        <v>Jeudi</v>
      </c>
      <c r="B24" s="111">
        <v>17</v>
      </c>
      <c r="C24" s="122">
        <f>'Données VH'!C467</f>
        <v>0</v>
      </c>
      <c r="D24" s="122">
        <f>'Données VH'!D467</f>
        <v>7.73</v>
      </c>
      <c r="E24" s="122">
        <f>'Données VH'!E467</f>
        <v>14.54</v>
      </c>
      <c r="F24" s="122">
        <f>'Données VH'!F467</f>
        <v>6.81</v>
      </c>
      <c r="G24" s="122">
        <f>'Données VH'!G467</f>
        <v>54.07</v>
      </c>
      <c r="H24" s="122">
        <f>'Données VH'!H467</f>
        <v>1.82</v>
      </c>
      <c r="I24" s="100">
        <f t="shared" si="2"/>
        <v>84.97</v>
      </c>
      <c r="K24" s="111" t="str">
        <f t="shared" si="3"/>
        <v>Jeudi</v>
      </c>
      <c r="L24" s="111">
        <v>17</v>
      </c>
      <c r="M24" s="122">
        <f>'Données VH'!CM467</f>
        <v>88.44</v>
      </c>
      <c r="N24" s="122">
        <f>'Données VH'!CN467</f>
        <v>66.23</v>
      </c>
      <c r="O24" s="122">
        <f>'Données VH'!CO467</f>
        <v>42.72</v>
      </c>
      <c r="P24" s="122">
        <f>'Données VH'!CP467</f>
        <v>32.94</v>
      </c>
      <c r="Q24" s="129">
        <f>'Données VH'!CQ467</f>
        <v>0</v>
      </c>
      <c r="R24" s="100">
        <f t="shared" si="1"/>
        <v>230.33</v>
      </c>
      <c r="T24" s="238" t="s">
        <v>253</v>
      </c>
    </row>
    <row r="25" spans="1:22" ht="15">
      <c r="A25" s="111" t="str">
        <f>'150hres'!A25</f>
        <v>Vendredi</v>
      </c>
      <c r="B25" s="111">
        <v>18</v>
      </c>
      <c r="C25" s="122">
        <f>'Données VH'!C468</f>
        <v>4.54</v>
      </c>
      <c r="D25" s="122">
        <f>'Données VH'!D468</f>
        <v>10.19</v>
      </c>
      <c r="E25" s="122">
        <f>'Données VH'!E468</f>
        <v>10.91</v>
      </c>
      <c r="F25" s="122">
        <f>'Données VH'!F468</f>
        <v>13.64</v>
      </c>
      <c r="G25" s="122">
        <f>'Données VH'!G468</f>
        <v>0</v>
      </c>
      <c r="H25" s="122">
        <f>'Données VH'!H468</f>
        <v>24.86</v>
      </c>
      <c r="I25" s="100">
        <f t="shared" si="2"/>
        <v>64.14</v>
      </c>
      <c r="K25" s="111" t="str">
        <f t="shared" si="3"/>
        <v>Vendredi</v>
      </c>
      <c r="L25" s="111">
        <v>18</v>
      </c>
      <c r="M25" s="122">
        <f>'Données VH'!CM468</f>
        <v>121.76</v>
      </c>
      <c r="N25" s="122">
        <f>'Données VH'!CN468</f>
        <v>72.67</v>
      </c>
      <c r="O25" s="122">
        <f>'Données VH'!CO468</f>
        <v>93.67</v>
      </c>
      <c r="P25" s="122">
        <f>'Données VH'!CP468</f>
        <v>74</v>
      </c>
      <c r="Q25" s="129">
        <f>'Données VH'!CQ468</f>
        <v>83.03</v>
      </c>
      <c r="R25" s="100">
        <f t="shared" si="1"/>
        <v>445.13</v>
      </c>
      <c r="T25" s="234"/>
    </row>
    <row r="26" spans="1:22" ht="15">
      <c r="A26" s="111" t="str">
        <f>'150hres'!A26</f>
        <v>Samedi</v>
      </c>
      <c r="B26" s="111">
        <v>19</v>
      </c>
      <c r="C26" s="122">
        <f>'Données VH'!C469</f>
        <v>22.9</v>
      </c>
      <c r="D26" s="122">
        <f>'Données VH'!D469</f>
        <v>108.05</v>
      </c>
      <c r="E26" s="122">
        <f>'Données VH'!E469</f>
        <v>10</v>
      </c>
      <c r="F26" s="122">
        <f>'Données VH'!F469</f>
        <v>14.43</v>
      </c>
      <c r="G26" s="122">
        <f>'Données VH'!G469</f>
        <v>10.44</v>
      </c>
      <c r="H26" s="122">
        <f>'Données VH'!H469</f>
        <v>0</v>
      </c>
      <c r="I26" s="100">
        <f t="shared" si="2"/>
        <v>165.82</v>
      </c>
      <c r="K26" s="111" t="str">
        <f t="shared" si="3"/>
        <v>Samedi</v>
      </c>
      <c r="L26" s="111">
        <v>19</v>
      </c>
      <c r="M26" s="122">
        <f>'Données VH'!CM469</f>
        <v>93.04</v>
      </c>
      <c r="N26" s="122">
        <f>'Données VH'!CN469</f>
        <v>74.98</v>
      </c>
      <c r="O26" s="122">
        <f>'Données VH'!CO469</f>
        <v>114.91</v>
      </c>
      <c r="P26" s="122">
        <f>'Données VH'!CP469</f>
        <v>154.44999999999999</v>
      </c>
      <c r="Q26" s="129">
        <f>'Données VH'!CQ469</f>
        <v>124.4</v>
      </c>
      <c r="R26" s="100">
        <f t="shared" si="1"/>
        <v>561.78</v>
      </c>
      <c r="T26" s="238" t="s">
        <v>254</v>
      </c>
    </row>
    <row r="27" spans="1:22">
      <c r="A27" s="111" t="str">
        <f>'150hres'!A27</f>
        <v>Dimanche</v>
      </c>
      <c r="B27" s="111">
        <v>20</v>
      </c>
      <c r="C27" s="122">
        <f>'Données VH'!C470</f>
        <v>0</v>
      </c>
      <c r="D27" s="122">
        <f>'Données VH'!D470</f>
        <v>0</v>
      </c>
      <c r="E27" s="122">
        <f>'Données VH'!E470</f>
        <v>0</v>
      </c>
      <c r="F27" s="122">
        <f>'Données VH'!F470</f>
        <v>0</v>
      </c>
      <c r="G27" s="122">
        <f>'Données VH'!G470</f>
        <v>0</v>
      </c>
      <c r="H27" s="122">
        <f>'Données VH'!H470</f>
        <v>0</v>
      </c>
      <c r="I27" s="100">
        <f t="shared" si="2"/>
        <v>0</v>
      </c>
      <c r="K27" s="111" t="str">
        <f t="shared" si="3"/>
        <v>Dimanche</v>
      </c>
      <c r="L27" s="111">
        <v>20</v>
      </c>
      <c r="M27" s="122">
        <f>'Données VH'!CM470</f>
        <v>60.17</v>
      </c>
      <c r="N27" s="122">
        <f>'Données VH'!CN470</f>
        <v>64.53</v>
      </c>
      <c r="O27" s="122">
        <f>'Données VH'!CO470</f>
        <v>63.79</v>
      </c>
      <c r="P27" s="122">
        <f>'Données VH'!CP470</f>
        <v>22.5</v>
      </c>
      <c r="Q27" s="129">
        <f>'Données VH'!CQ470</f>
        <v>0</v>
      </c>
      <c r="R27" s="100">
        <f t="shared" si="1"/>
        <v>210.99</v>
      </c>
    </row>
    <row r="28" spans="1:22">
      <c r="A28" s="111" t="str">
        <f>'150hres'!A28</f>
        <v>Lundi</v>
      </c>
      <c r="B28" s="111">
        <v>21</v>
      </c>
      <c r="C28" s="122">
        <f>'Données VH'!C471</f>
        <v>6.4</v>
      </c>
      <c r="D28" s="122">
        <f>'Données VH'!D471</f>
        <v>0</v>
      </c>
      <c r="E28" s="122">
        <f>'Données VH'!E471</f>
        <v>1.82</v>
      </c>
      <c r="F28" s="122">
        <f>'Données VH'!F471</f>
        <v>1.82</v>
      </c>
      <c r="G28" s="122">
        <f>'Données VH'!G471</f>
        <v>57.73</v>
      </c>
      <c r="H28" s="122">
        <f>'Données VH'!H471</f>
        <v>2.27</v>
      </c>
      <c r="I28" s="100">
        <f t="shared" si="2"/>
        <v>70.039999999999992</v>
      </c>
      <c r="K28" s="111" t="str">
        <f t="shared" si="3"/>
        <v>Lundi</v>
      </c>
      <c r="L28" s="111">
        <v>21</v>
      </c>
      <c r="M28" s="122">
        <f>'Données VH'!CM471</f>
        <v>8.91</v>
      </c>
      <c r="N28" s="122">
        <f>'Données VH'!CN471</f>
        <v>15.45</v>
      </c>
      <c r="O28" s="122">
        <f>'Données VH'!CO471</f>
        <v>6.09</v>
      </c>
      <c r="P28" s="122">
        <f>'Données VH'!CP471</f>
        <v>71.900000000000006</v>
      </c>
      <c r="Q28" s="129">
        <f>'Données VH'!CQ471</f>
        <v>6.27</v>
      </c>
      <c r="R28" s="100">
        <f t="shared" si="1"/>
        <v>108.62</v>
      </c>
    </row>
    <row r="29" spans="1:22">
      <c r="A29" s="111" t="str">
        <f>'150hres'!A29</f>
        <v>Mardi</v>
      </c>
      <c r="B29" s="111">
        <v>22</v>
      </c>
      <c r="C29" s="122">
        <f>'Données VH'!C472</f>
        <v>54.18</v>
      </c>
      <c r="D29" s="122">
        <f>'Données VH'!D472</f>
        <v>0</v>
      </c>
      <c r="E29" s="122">
        <f>'Données VH'!E472</f>
        <v>5.45</v>
      </c>
      <c r="F29" s="122">
        <f>'Données VH'!F472</f>
        <v>14.86</v>
      </c>
      <c r="G29" s="122">
        <f>'Données VH'!G472</f>
        <v>0</v>
      </c>
      <c r="H29" s="122">
        <f>'Données VH'!H472</f>
        <v>12.17</v>
      </c>
      <c r="I29" s="100">
        <f t="shared" si="2"/>
        <v>86.660000000000011</v>
      </c>
      <c r="K29" s="111" t="str">
        <f t="shared" si="3"/>
        <v>Mardi</v>
      </c>
      <c r="L29" s="111">
        <v>22</v>
      </c>
      <c r="M29" s="122">
        <f>'Données VH'!CM472</f>
        <v>27.91</v>
      </c>
      <c r="N29" s="122">
        <f>'Données VH'!CN472</f>
        <v>27.91</v>
      </c>
      <c r="O29" s="122">
        <f>'Données VH'!CO472</f>
        <v>0</v>
      </c>
      <c r="P29" s="122">
        <f>'Données VH'!CP472</f>
        <v>4.54</v>
      </c>
      <c r="Q29" s="129">
        <f>'Données VH'!CQ472</f>
        <v>0</v>
      </c>
      <c r="R29" s="100">
        <f t="shared" si="1"/>
        <v>60.36</v>
      </c>
    </row>
    <row r="30" spans="1:22">
      <c r="A30" s="111" t="str">
        <f>'150hres'!A30</f>
        <v>Mercredi</v>
      </c>
      <c r="B30" s="111">
        <v>23</v>
      </c>
      <c r="C30" s="122">
        <f>'Données VH'!C473</f>
        <v>67.45</v>
      </c>
      <c r="D30" s="122">
        <f>'Données VH'!D473</f>
        <v>28.58</v>
      </c>
      <c r="E30" s="122">
        <f>'Données VH'!E473</f>
        <v>71.91</v>
      </c>
      <c r="F30" s="122">
        <f>'Données VH'!F473</f>
        <v>0</v>
      </c>
      <c r="G30" s="122">
        <f>'Données VH'!G473</f>
        <v>0</v>
      </c>
      <c r="H30" s="122">
        <f>'Données VH'!H473</f>
        <v>13.64</v>
      </c>
      <c r="I30" s="100">
        <f t="shared" si="2"/>
        <v>181.57999999999998</v>
      </c>
      <c r="K30" s="111" t="str">
        <f t="shared" si="3"/>
        <v>Mercredi</v>
      </c>
      <c r="L30" s="111">
        <v>23</v>
      </c>
      <c r="M30" s="122">
        <f>'Données VH'!CM473</f>
        <v>70.42</v>
      </c>
      <c r="N30" s="122">
        <f>'Données VH'!CN473</f>
        <v>45.26</v>
      </c>
      <c r="O30" s="122">
        <f>'Données VH'!CO473</f>
        <v>22.73</v>
      </c>
      <c r="P30" s="122">
        <f>'Données VH'!CP473</f>
        <v>38.82</v>
      </c>
      <c r="Q30" s="129">
        <f>'Données VH'!CQ473</f>
        <v>24.63</v>
      </c>
      <c r="R30" s="100">
        <f t="shared" si="1"/>
        <v>201.85999999999999</v>
      </c>
    </row>
    <row r="31" spans="1:22">
      <c r="A31" s="111" t="str">
        <f>'150hres'!A31</f>
        <v>Jeudi</v>
      </c>
      <c r="B31" s="111">
        <v>24</v>
      </c>
      <c r="C31" s="122">
        <f>'Données VH'!C474</f>
        <v>48.9</v>
      </c>
      <c r="D31" s="122">
        <f>'Données VH'!D474</f>
        <v>34.18</v>
      </c>
      <c r="E31" s="122">
        <f>'Données VH'!E474</f>
        <v>90.93</v>
      </c>
      <c r="F31" s="122">
        <f>'Données VH'!F474</f>
        <v>4.7300000000000004</v>
      </c>
      <c r="G31" s="122">
        <f>'Données VH'!G474</f>
        <v>0</v>
      </c>
      <c r="H31" s="122">
        <f>'Données VH'!H474</f>
        <v>14.18</v>
      </c>
      <c r="I31" s="100">
        <f t="shared" si="2"/>
        <v>192.92</v>
      </c>
      <c r="K31" s="111" t="str">
        <f t="shared" si="3"/>
        <v>Jeudi</v>
      </c>
      <c r="L31" s="111">
        <v>24</v>
      </c>
      <c r="M31" s="122">
        <f>'Données VH'!CM474</f>
        <v>43.64</v>
      </c>
      <c r="N31" s="122">
        <f>'Données VH'!CN474</f>
        <v>30.18</v>
      </c>
      <c r="O31" s="122">
        <f>'Données VH'!CO474</f>
        <v>26.86</v>
      </c>
      <c r="P31" s="122">
        <f>'Données VH'!CP474</f>
        <v>0</v>
      </c>
      <c r="Q31" s="129">
        <f>'Données VH'!CQ474</f>
        <v>28.04</v>
      </c>
      <c r="R31" s="100">
        <f t="shared" si="1"/>
        <v>128.72</v>
      </c>
    </row>
    <row r="32" spans="1:22">
      <c r="A32" s="111" t="str">
        <f>'150hres'!A32</f>
        <v>Vendredi</v>
      </c>
      <c r="B32" s="111">
        <v>25</v>
      </c>
      <c r="C32" s="122">
        <f>'Données VH'!C475</f>
        <v>23</v>
      </c>
      <c r="D32" s="122">
        <f>'Données VH'!D475</f>
        <v>35.68</v>
      </c>
      <c r="E32" s="122">
        <f>'Données VH'!E475</f>
        <v>10.63</v>
      </c>
      <c r="F32" s="122">
        <f>'Données VH'!F475</f>
        <v>35.54</v>
      </c>
      <c r="G32" s="122">
        <f>'Données VH'!G475</f>
        <v>3.18</v>
      </c>
      <c r="H32" s="122">
        <f>'Données VH'!H475</f>
        <v>0</v>
      </c>
      <c r="I32" s="100">
        <f t="shared" si="2"/>
        <v>108.03</v>
      </c>
      <c r="K32" s="111" t="str">
        <f t="shared" si="3"/>
        <v>Vendredi</v>
      </c>
      <c r="L32" s="111">
        <v>25</v>
      </c>
      <c r="M32" s="122">
        <f>'Données VH'!CM475</f>
        <v>91.25</v>
      </c>
      <c r="N32" s="122">
        <f>'Données VH'!CN475</f>
        <v>74.31</v>
      </c>
      <c r="O32" s="122">
        <f>'Données VH'!CO475</f>
        <v>73.47</v>
      </c>
      <c r="P32" s="122">
        <f>'Données VH'!CP475</f>
        <v>74.52</v>
      </c>
      <c r="Q32" s="129">
        <f>'Données VH'!CQ475</f>
        <v>164.76</v>
      </c>
      <c r="R32" s="100">
        <f t="shared" si="1"/>
        <v>478.31</v>
      </c>
    </row>
    <row r="33" spans="1:18">
      <c r="A33" s="111" t="str">
        <f>'150hres'!A33</f>
        <v>Samedi</v>
      </c>
      <c r="B33" s="111">
        <v>26</v>
      </c>
      <c r="C33" s="122">
        <f>'Données VH'!C476</f>
        <v>86.91</v>
      </c>
      <c r="D33" s="122">
        <f>'Données VH'!D476</f>
        <v>69.760000000000005</v>
      </c>
      <c r="E33" s="122">
        <f>'Données VH'!E476</f>
        <v>81.27</v>
      </c>
      <c r="F33" s="122">
        <f>'Données VH'!F476</f>
        <v>0</v>
      </c>
      <c r="G33" s="122">
        <f>'Données VH'!G476</f>
        <v>8.36</v>
      </c>
      <c r="H33" s="122">
        <f>'Données VH'!H476</f>
        <v>36.590000000000003</v>
      </c>
      <c r="I33" s="100">
        <f t="shared" si="2"/>
        <v>282.89</v>
      </c>
      <c r="K33" s="111" t="str">
        <f t="shared" si="3"/>
        <v>Samedi</v>
      </c>
      <c r="L33" s="111">
        <v>26</v>
      </c>
      <c r="M33" s="122">
        <f>'Données VH'!CM476</f>
        <v>111.43</v>
      </c>
      <c r="N33" s="122">
        <f>'Données VH'!CN476</f>
        <v>138.69999999999999</v>
      </c>
      <c r="O33" s="122">
        <f>'Données VH'!CO476</f>
        <v>109.08</v>
      </c>
      <c r="P33" s="122">
        <f>'Données VH'!CP476</f>
        <v>100.16</v>
      </c>
      <c r="Q33" s="129">
        <f>'Données VH'!CQ476</f>
        <v>84.1</v>
      </c>
      <c r="R33" s="100">
        <f t="shared" si="1"/>
        <v>543.47</v>
      </c>
    </row>
    <row r="34" spans="1:18">
      <c r="A34" s="111" t="str">
        <f>'150hres'!A34</f>
        <v>Dimanche</v>
      </c>
      <c r="B34" s="111">
        <v>27</v>
      </c>
      <c r="C34" s="122">
        <f>'Données VH'!C477</f>
        <v>0</v>
      </c>
      <c r="D34" s="122">
        <f>'Données VH'!D477</f>
        <v>0</v>
      </c>
      <c r="E34" s="122">
        <f>'Données VH'!E477</f>
        <v>0</v>
      </c>
      <c r="F34" s="122">
        <f>'Données VH'!F477</f>
        <v>0</v>
      </c>
      <c r="G34" s="122">
        <f>'Données VH'!G477</f>
        <v>0</v>
      </c>
      <c r="H34" s="122">
        <f>'Données VH'!H477</f>
        <v>135.09</v>
      </c>
      <c r="I34" s="100">
        <f t="shared" si="2"/>
        <v>135.09</v>
      </c>
      <c r="K34" s="111" t="str">
        <f t="shared" si="3"/>
        <v>Dimanche</v>
      </c>
      <c r="L34" s="111">
        <v>27</v>
      </c>
      <c r="M34" s="122">
        <f>'Données VH'!CM477</f>
        <v>12.64</v>
      </c>
      <c r="N34" s="122">
        <f>'Données VH'!CN477</f>
        <v>18.91</v>
      </c>
      <c r="O34" s="122">
        <f>'Données VH'!CO477</f>
        <v>31.73</v>
      </c>
      <c r="P34" s="122">
        <f>'Données VH'!CP477</f>
        <v>0</v>
      </c>
      <c r="Q34" s="129">
        <f>'Données VH'!CQ477</f>
        <v>8.73</v>
      </c>
      <c r="R34" s="100">
        <f t="shared" si="1"/>
        <v>72.010000000000005</v>
      </c>
    </row>
    <row r="35" spans="1:18">
      <c r="A35" s="111" t="str">
        <f>'150hres'!A35</f>
        <v>Lundi</v>
      </c>
      <c r="B35" s="111">
        <v>28</v>
      </c>
      <c r="C35" s="122">
        <f>'Données VH'!C478</f>
        <v>100.7</v>
      </c>
      <c r="D35" s="122">
        <f>'Données VH'!D478</f>
        <v>4.99</v>
      </c>
      <c r="E35" s="122">
        <f>'Données VH'!E478</f>
        <v>25.18</v>
      </c>
      <c r="F35" s="122">
        <f>'Données VH'!F478</f>
        <v>20.13</v>
      </c>
      <c r="G35" s="122">
        <f>'Données VH'!G478</f>
        <v>1.82</v>
      </c>
      <c r="H35" s="122">
        <f>'Données VH'!H478</f>
        <v>9.17</v>
      </c>
      <c r="I35" s="100">
        <f t="shared" si="2"/>
        <v>161.98999999999998</v>
      </c>
      <c r="K35" s="111" t="str">
        <f t="shared" si="3"/>
        <v>Lundi</v>
      </c>
      <c r="L35" s="111">
        <v>28</v>
      </c>
      <c r="M35" s="122">
        <f>'Données VH'!CM478</f>
        <v>53.45</v>
      </c>
      <c r="N35" s="122">
        <f>'Données VH'!CN478</f>
        <v>60.09</v>
      </c>
      <c r="O35" s="122">
        <f>'Données VH'!CO478</f>
        <v>44.14</v>
      </c>
      <c r="P35" s="122">
        <f>'Données VH'!CP478</f>
        <v>0</v>
      </c>
      <c r="Q35" s="129">
        <f>'Données VH'!CQ478</f>
        <v>0</v>
      </c>
      <c r="R35" s="100">
        <f t="shared" si="1"/>
        <v>157.68</v>
      </c>
    </row>
    <row r="36" spans="1:18">
      <c r="A36" s="111" t="str">
        <f>'150hres'!A36</f>
        <v>Mardi</v>
      </c>
      <c r="B36" s="111">
        <v>29</v>
      </c>
      <c r="C36" s="122">
        <f>'Données VH'!C479</f>
        <v>20.73</v>
      </c>
      <c r="D36" s="122">
        <f>'Données VH'!D479</f>
        <v>35.36</v>
      </c>
      <c r="E36" s="122">
        <f>'Données VH'!E479</f>
        <v>0</v>
      </c>
      <c r="F36" s="122">
        <f>'Données VH'!F479</f>
        <v>6.36</v>
      </c>
      <c r="G36" s="122">
        <f>'Données VH'!G479</f>
        <v>18.43</v>
      </c>
      <c r="H36" s="122">
        <f>'Données VH'!H479</f>
        <v>0</v>
      </c>
      <c r="I36" s="100">
        <f t="shared" si="2"/>
        <v>80.88</v>
      </c>
      <c r="K36" s="111" t="str">
        <f t="shared" si="3"/>
        <v>Mardi</v>
      </c>
      <c r="L36" s="111">
        <v>29</v>
      </c>
      <c r="M36" s="122">
        <f>'Données VH'!CM479</f>
        <v>27.18</v>
      </c>
      <c r="N36" s="122">
        <f>'Données VH'!CN479</f>
        <v>28.4</v>
      </c>
      <c r="O36" s="122">
        <f>'Données VH'!CO479</f>
        <v>14.3</v>
      </c>
      <c r="P36" s="122">
        <f>'Données VH'!CP479</f>
        <v>41.73</v>
      </c>
      <c r="Q36" s="129">
        <f>'Données VH'!CQ479</f>
        <v>0</v>
      </c>
      <c r="R36" s="100">
        <f t="shared" si="1"/>
        <v>111.60999999999999</v>
      </c>
    </row>
    <row r="37" spans="1:18">
      <c r="A37" s="111" t="str">
        <f>'150hres'!A37</f>
        <v>Mercredi</v>
      </c>
      <c r="B37" s="111">
        <v>30</v>
      </c>
      <c r="C37" s="122">
        <f>'Données VH'!C480</f>
        <v>0</v>
      </c>
      <c r="D37" s="122">
        <f>'Données VH'!D480</f>
        <v>0</v>
      </c>
      <c r="E37" s="122">
        <f>'Données VH'!E480</f>
        <v>27.75</v>
      </c>
      <c r="F37" s="122">
        <f>'Données VH'!F480</f>
        <v>15.18</v>
      </c>
      <c r="G37" s="122">
        <f>'Données VH'!G480</f>
        <v>9.49</v>
      </c>
      <c r="H37" s="122">
        <f>'Données VH'!H480</f>
        <v>7.27</v>
      </c>
      <c r="I37" s="100">
        <f t="shared" si="2"/>
        <v>59.69</v>
      </c>
      <c r="K37" s="111" t="str">
        <f t="shared" si="3"/>
        <v>Mercredi</v>
      </c>
      <c r="L37" s="111">
        <v>30</v>
      </c>
      <c r="M37" s="122">
        <f>'Données VH'!CM480</f>
        <v>34.82</v>
      </c>
      <c r="N37" s="122">
        <f>'Données VH'!CN480</f>
        <v>70.47</v>
      </c>
      <c r="O37" s="122">
        <f>'Données VH'!CO480</f>
        <v>63.65</v>
      </c>
      <c r="P37" s="122">
        <f>'Données VH'!CP480</f>
        <v>44.21</v>
      </c>
      <c r="Q37" s="129">
        <f>'Données VH'!CQ480</f>
        <v>18.36</v>
      </c>
      <c r="R37" s="100">
        <f t="shared" si="1"/>
        <v>231.51</v>
      </c>
    </row>
    <row r="38" spans="1:18" ht="15" thickBot="1">
      <c r="A38" s="112" t="str">
        <f>'150hres'!A38</f>
        <v>Jeudi</v>
      </c>
      <c r="B38" s="112">
        <v>31</v>
      </c>
      <c r="C38" s="122">
        <f>'Données VH'!C481</f>
        <v>25.45</v>
      </c>
      <c r="D38" s="122">
        <f>'Données VH'!D481</f>
        <v>0</v>
      </c>
      <c r="E38" s="122">
        <f>'Données VH'!E481</f>
        <v>0</v>
      </c>
      <c r="F38" s="122">
        <f>'Données VH'!F481</f>
        <v>0</v>
      </c>
      <c r="G38" s="122">
        <f>'Données VH'!G481</f>
        <v>16.809999999999999</v>
      </c>
      <c r="H38" s="122">
        <f>'Données VH'!H481</f>
        <v>4.54</v>
      </c>
      <c r="I38" s="101">
        <f t="shared" si="2"/>
        <v>46.8</v>
      </c>
      <c r="K38" s="112" t="str">
        <f>A38</f>
        <v>Jeudi</v>
      </c>
      <c r="L38" s="112">
        <v>31</v>
      </c>
      <c r="M38" s="122">
        <f>'Données VH'!CM481</f>
        <v>0</v>
      </c>
      <c r="N38" s="122">
        <f>'Données VH'!CN481</f>
        <v>0</v>
      </c>
      <c r="O38" s="122">
        <f>'Données VH'!CO481</f>
        <v>0</v>
      </c>
      <c r="P38" s="122">
        <f>'Données VH'!CP481</f>
        <v>0</v>
      </c>
      <c r="Q38" s="129">
        <f>'Données VH'!CQ481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31.995806451612903</v>
      </c>
      <c r="D39" s="108">
        <f t="shared" si="4"/>
        <v>23.119999999999997</v>
      </c>
      <c r="E39" s="108">
        <f t="shared" si="4"/>
        <v>19.195483870967742</v>
      </c>
      <c r="F39" s="108">
        <f t="shared" si="4"/>
        <v>19.228709677419353</v>
      </c>
      <c r="G39" s="108">
        <f t="shared" si="4"/>
        <v>9.8938709677419343</v>
      </c>
      <c r="H39" s="109">
        <f t="shared" si="4"/>
        <v>16.775161290322579</v>
      </c>
      <c r="I39" s="102">
        <f t="shared" si="4"/>
        <v>120.20903225806451</v>
      </c>
      <c r="K39" s="576" t="s">
        <v>109</v>
      </c>
      <c r="L39" s="577"/>
      <c r="M39" s="107">
        <f t="shared" ref="M39:R39" si="5">AVERAGE(M8:M38)</f>
        <v>58.554838709677433</v>
      </c>
      <c r="N39" s="108">
        <f t="shared" si="5"/>
        <v>58.239677419354848</v>
      </c>
      <c r="O39" s="108">
        <f t="shared" si="5"/>
        <v>55.335483870967742</v>
      </c>
      <c r="P39" s="108">
        <f t="shared" si="5"/>
        <v>51.01</v>
      </c>
      <c r="Q39" s="108">
        <f t="shared" si="5"/>
        <v>34.325806451612891</v>
      </c>
      <c r="R39" s="102">
        <f t="shared" si="5"/>
        <v>257.46580645161288</v>
      </c>
    </row>
    <row r="40" spans="1:18" ht="15" thickBot="1">
      <c r="A40" s="578" t="s">
        <v>66</v>
      </c>
      <c r="B40" s="579"/>
      <c r="C40" s="103">
        <f t="shared" ref="C40:I40" si="6">SUM(C8:C38)</f>
        <v>991.87</v>
      </c>
      <c r="D40" s="104">
        <f t="shared" si="6"/>
        <v>716.71999999999991</v>
      </c>
      <c r="E40" s="104">
        <f t="shared" si="6"/>
        <v>595.05999999999995</v>
      </c>
      <c r="F40" s="104">
        <f t="shared" si="6"/>
        <v>596.08999999999992</v>
      </c>
      <c r="G40" s="104">
        <f t="shared" si="6"/>
        <v>306.70999999999998</v>
      </c>
      <c r="H40" s="105">
        <f t="shared" si="6"/>
        <v>520.03</v>
      </c>
      <c r="I40" s="106">
        <f t="shared" si="6"/>
        <v>3726.48</v>
      </c>
      <c r="K40" s="578" t="s">
        <v>66</v>
      </c>
      <c r="L40" s="579"/>
      <c r="M40" s="103">
        <f t="shared" ref="M40:R40" si="7">SUM(M8:M38)</f>
        <v>1815.2000000000005</v>
      </c>
      <c r="N40" s="104">
        <f t="shared" si="7"/>
        <v>1805.4300000000003</v>
      </c>
      <c r="O40" s="104">
        <f t="shared" si="7"/>
        <v>1715.4</v>
      </c>
      <c r="P40" s="104">
        <f t="shared" si="7"/>
        <v>1581.31</v>
      </c>
      <c r="Q40" s="104">
        <f t="shared" si="7"/>
        <v>1064.0999999999997</v>
      </c>
      <c r="R40" s="106">
        <f t="shared" si="7"/>
        <v>7981.44</v>
      </c>
    </row>
  </sheetData>
  <sheetProtection algorithmName="SHA-512" hashValue="GtKUJD38ETkV3VoYIuOrxqVEuCmDyqiG9U7v8sjmQys8KmfL3hDWi/Rmldt+fUNu/eWszohnL/ZlQEWT2IFQUQ==" saltValue="FAesDanbVM8bk8xAb6XX2g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C8:H38 M8:Q38">
    <cfRule type="cellIs" dxfId="347" priority="11" stopIfTrue="1" operator="equal">
      <formula>0</formula>
    </cfRule>
  </conditionalFormatting>
  <conditionalFormatting sqref="C8:H38 M8:Q38">
    <cfRule type="cellIs" dxfId="346" priority="6" stopIfTrue="1" operator="equal">
      <formula>0</formula>
    </cfRule>
  </conditionalFormatting>
  <conditionalFormatting sqref="Q8:Q38">
    <cfRule type="cellIs" dxfId="345" priority="5" stopIfTrue="1" operator="equal">
      <formula>0</formula>
    </cfRule>
  </conditionalFormatting>
  <conditionalFormatting sqref="A8:A38">
    <cfRule type="containsText" dxfId="344" priority="3" operator="containsText" text="dimanche">
      <formula>NOT(ISERROR(SEARCH("dimanche",A8)))</formula>
    </cfRule>
    <cfRule type="containsText" dxfId="343" priority="4" operator="containsText" text="samedi">
      <formula>NOT(ISERROR(SEARCH("samedi",A8)))</formula>
    </cfRule>
  </conditionalFormatting>
  <conditionalFormatting sqref="K8:K38">
    <cfRule type="containsText" dxfId="342" priority="1" operator="containsText" text="dimanche">
      <formula>NOT(ISERROR(SEARCH("dimanche",K8)))</formula>
    </cfRule>
    <cfRule type="containsText" dxfId="341" priority="2" operator="containsText" text="samedi">
      <formula>NOT(ISERROR(SEARCH("samedi",K8)))</formula>
    </cfRule>
  </conditionalFormatting>
  <hyperlinks>
    <hyperlink ref="Q3" location="INDICATEURS!A1" display="sommaire"/>
    <hyperlink ref="T12" location="'1066 vtes'!A1" display="vente"/>
    <hyperlink ref="T14" location="'1066 pmix'!A1" display="produits mix"/>
    <hyperlink ref="T16" location="'1066qcr'!A1" display="Marge"/>
    <hyperlink ref="T18" location="'1066car'!A1" display="CAR"/>
    <hyperlink ref="T22" location="'VH par hres'!A1" display="vente horaire"/>
    <hyperlink ref="T24" location="'Analyse CA jours'!A1" display="Analyse CA jour"/>
    <hyperlink ref="T8" location="INDICATEURS!A1" display="sommaire"/>
    <hyperlink ref="T26" location="'1066record'!A1" display="record"/>
    <hyperlink ref="T20" location="'1066 p&amp;l'!A1" display="P&amp;L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topLeftCell="A4" workbookViewId="0">
      <selection sqref="A1:R2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5" width="8.25" customWidth="1"/>
    <col min="16" max="17" width="6.75" customWidth="1"/>
    <col min="18" max="18" width="8.75" customWidth="1"/>
    <col min="20" max="20" width="15.875" customWidth="1"/>
  </cols>
  <sheetData>
    <row r="1" spans="1:23" ht="15" customHeight="1">
      <c r="A1" s="565" t="s">
        <v>16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127"/>
      <c r="J3" s="127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0.33333333333333331</v>
      </c>
      <c r="D6" s="119">
        <f>C7</f>
        <v>0.34383333333333332</v>
      </c>
      <c r="E6" s="119">
        <f>D7</f>
        <v>0.35433333333333333</v>
      </c>
      <c r="F6" s="119">
        <f>E7</f>
        <v>0.36483333333333334</v>
      </c>
      <c r="G6" s="119">
        <f>F7</f>
        <v>0.37533333333333335</v>
      </c>
      <c r="H6" s="120">
        <f>G7</f>
        <v>0.38583333333333336</v>
      </c>
      <c r="I6" s="581" t="s">
        <v>66</v>
      </c>
      <c r="K6" s="572" t="s">
        <v>74</v>
      </c>
      <c r="L6" s="573"/>
      <c r="M6" s="117">
        <v>0.20833333333333334</v>
      </c>
      <c r="N6" s="119">
        <f>M7</f>
        <v>0.21883333333333335</v>
      </c>
      <c r="O6" s="119">
        <f>N7</f>
        <v>0.22933333333333336</v>
      </c>
      <c r="P6" s="119">
        <f>O7</f>
        <v>0.23983333333333337</v>
      </c>
      <c r="Q6" s="114" t="s">
        <v>110</v>
      </c>
      <c r="R6" s="581" t="s">
        <v>66</v>
      </c>
    </row>
    <row r="7" spans="1:23" ht="12.95" customHeight="1" thickBot="1">
      <c r="A7" s="574"/>
      <c r="B7" s="575"/>
      <c r="C7" s="118">
        <f t="shared" ref="C7:H7" si="0">C6+0.0105</f>
        <v>0.34383333333333332</v>
      </c>
      <c r="D7" s="118">
        <f t="shared" si="0"/>
        <v>0.35433333333333333</v>
      </c>
      <c r="E7" s="118">
        <f t="shared" si="0"/>
        <v>0.36483333333333334</v>
      </c>
      <c r="F7" s="118">
        <f t="shared" si="0"/>
        <v>0.37533333333333335</v>
      </c>
      <c r="G7" s="118">
        <f t="shared" si="0"/>
        <v>0.38583333333333336</v>
      </c>
      <c r="H7" s="118">
        <f t="shared" si="0"/>
        <v>0.39633333333333337</v>
      </c>
      <c r="I7" s="582"/>
      <c r="K7" s="574"/>
      <c r="L7" s="575"/>
      <c r="M7" s="118">
        <f>M6+0.0105</f>
        <v>0.21883333333333335</v>
      </c>
      <c r="N7" s="118">
        <f>N6+0.0105</f>
        <v>0.22933333333333336</v>
      </c>
      <c r="O7" s="118">
        <f>O6+0.0105</f>
        <v>0.23983333333333337</v>
      </c>
      <c r="P7" s="118">
        <f>P6+0.0105</f>
        <v>0.25033333333333335</v>
      </c>
      <c r="Q7" s="121">
        <f>P7</f>
        <v>0.25033333333333335</v>
      </c>
      <c r="R7" s="582"/>
    </row>
    <row r="8" spans="1:23" ht="15">
      <c r="A8" s="113" t="str">
        <f>'150hres'!A8</f>
        <v>Mardi</v>
      </c>
      <c r="B8" s="110">
        <v>1</v>
      </c>
      <c r="C8" s="122">
        <f>'Données VH'!G483</f>
        <v>18.170000000000002</v>
      </c>
      <c r="D8" s="122">
        <f>'Données VH'!H483</f>
        <v>14.04</v>
      </c>
      <c r="E8" s="122">
        <f>'Données VH'!I483</f>
        <v>10.9</v>
      </c>
      <c r="F8" s="122">
        <f>'Données VH'!J483</f>
        <v>51.36</v>
      </c>
      <c r="G8" s="122">
        <f>'Données VH'!K483</f>
        <v>29.04</v>
      </c>
      <c r="H8" s="122">
        <f>'Données VH'!L483</f>
        <v>3.64</v>
      </c>
      <c r="I8" s="99">
        <f>SUM(C8:H8)</f>
        <v>127.14999999999999</v>
      </c>
      <c r="K8" s="113" t="str">
        <f>A8</f>
        <v>Mardi</v>
      </c>
      <c r="L8" s="113">
        <v>1</v>
      </c>
      <c r="M8" s="122">
        <f>'Données VH'!CM483</f>
        <v>8</v>
      </c>
      <c r="N8" s="122">
        <f>'Données VH'!CN483</f>
        <v>47.33</v>
      </c>
      <c r="O8" s="122">
        <f>'Données VH'!CO483</f>
        <v>0</v>
      </c>
      <c r="P8" s="122">
        <f>'Données VH'!CP483</f>
        <v>35.47</v>
      </c>
      <c r="Q8" s="129">
        <f>'Données VH'!CQ483</f>
        <v>0</v>
      </c>
      <c r="R8" s="99">
        <f t="shared" ref="R8:R38" si="1">SUM(M8:Q8)</f>
        <v>90.8</v>
      </c>
      <c r="T8" s="233" t="s">
        <v>33</v>
      </c>
    </row>
    <row r="9" spans="1:23" ht="15">
      <c r="A9" s="111" t="str">
        <f>'150hres'!A9</f>
        <v>Mercredi</v>
      </c>
      <c r="B9" s="111">
        <v>2</v>
      </c>
      <c r="C9" s="122">
        <f>'Données VH'!G484</f>
        <v>0</v>
      </c>
      <c r="D9" s="122">
        <f>'Données VH'!H484</f>
        <v>25.45</v>
      </c>
      <c r="E9" s="122">
        <f>'Données VH'!I484</f>
        <v>18.18</v>
      </c>
      <c r="F9" s="122">
        <f>'Données VH'!J484</f>
        <v>16.18</v>
      </c>
      <c r="G9" s="122">
        <f>'Données VH'!K484</f>
        <v>12.63</v>
      </c>
      <c r="H9" s="122">
        <f>'Données VH'!L484</f>
        <v>10.119999999999999</v>
      </c>
      <c r="I9" s="100">
        <f t="shared" ref="I9:I38" si="2">SUM(C9:H9)</f>
        <v>82.56</v>
      </c>
      <c r="K9" s="111" t="str">
        <f>A9</f>
        <v>Mercredi</v>
      </c>
      <c r="L9" s="111">
        <v>2</v>
      </c>
      <c r="M9" s="122">
        <f>'Données VH'!CM484</f>
        <v>9.67</v>
      </c>
      <c r="N9" s="122">
        <f>'Données VH'!CN484</f>
        <v>48.68</v>
      </c>
      <c r="O9" s="122">
        <f>'Données VH'!CO484</f>
        <v>0.27</v>
      </c>
      <c r="P9" s="122">
        <f>'Données VH'!CP484</f>
        <v>0</v>
      </c>
      <c r="Q9" s="129">
        <f>'Données VH'!CQ484</f>
        <v>0</v>
      </c>
      <c r="R9" s="100">
        <f t="shared" si="1"/>
        <v>58.620000000000005</v>
      </c>
      <c r="T9" s="234"/>
    </row>
    <row r="10" spans="1:23" ht="15">
      <c r="A10" s="111" t="str">
        <f>'150hres'!A10</f>
        <v>Jeudi</v>
      </c>
      <c r="B10" s="111">
        <v>3</v>
      </c>
      <c r="C10" s="122">
        <f>'Données VH'!G485</f>
        <v>14.27</v>
      </c>
      <c r="D10" s="122">
        <f>'Données VH'!H485</f>
        <v>4.54</v>
      </c>
      <c r="E10" s="122">
        <f>'Données VH'!I485</f>
        <v>14.54</v>
      </c>
      <c r="F10" s="122">
        <f>'Données VH'!J485</f>
        <v>1.42</v>
      </c>
      <c r="G10" s="122">
        <f>'Données VH'!K485</f>
        <v>6.91</v>
      </c>
      <c r="H10" s="122">
        <f>'Données VH'!L485</f>
        <v>0</v>
      </c>
      <c r="I10" s="100">
        <f t="shared" si="2"/>
        <v>41.679999999999993</v>
      </c>
      <c r="K10" s="111" t="str">
        <f>A10</f>
        <v>Jeudi</v>
      </c>
      <c r="L10" s="111">
        <v>3</v>
      </c>
      <c r="M10" s="122">
        <f>'Données VH'!CM485</f>
        <v>24.01</v>
      </c>
      <c r="N10" s="122">
        <f>'Données VH'!CN485</f>
        <v>0</v>
      </c>
      <c r="O10" s="122">
        <f>'Données VH'!CO485</f>
        <v>0</v>
      </c>
      <c r="P10" s="122">
        <f>'Données VH'!CP485</f>
        <v>3.82</v>
      </c>
      <c r="Q10" s="129">
        <f>'Données VH'!CQ485</f>
        <v>0</v>
      </c>
      <c r="R10" s="100">
        <f t="shared" si="1"/>
        <v>27.830000000000002</v>
      </c>
      <c r="T10" s="234"/>
    </row>
    <row r="11" spans="1:23" ht="15">
      <c r="A11" s="111" t="str">
        <f>'150hres'!A11</f>
        <v>Vendredi</v>
      </c>
      <c r="B11" s="111">
        <v>4</v>
      </c>
      <c r="C11" s="122">
        <f>'Données VH'!G486</f>
        <v>13.97</v>
      </c>
      <c r="D11" s="122">
        <f>'Données VH'!H486</f>
        <v>2.27</v>
      </c>
      <c r="E11" s="122">
        <f>'Données VH'!I486</f>
        <v>6.36</v>
      </c>
      <c r="F11" s="122">
        <f>'Données VH'!J486</f>
        <v>0.91</v>
      </c>
      <c r="G11" s="122">
        <f>'Données VH'!K486</f>
        <v>13.27</v>
      </c>
      <c r="H11" s="122">
        <f>'Données VH'!L486</f>
        <v>0</v>
      </c>
      <c r="I11" s="100">
        <f t="shared" si="2"/>
        <v>36.78</v>
      </c>
      <c r="K11" s="111" t="str">
        <f t="shared" ref="K11:K37" si="3">A11</f>
        <v>Vendredi</v>
      </c>
      <c r="L11" s="111">
        <v>4</v>
      </c>
      <c r="M11" s="122">
        <f>'Données VH'!CM486</f>
        <v>48</v>
      </c>
      <c r="N11" s="122">
        <f>'Données VH'!CN486</f>
        <v>78.17</v>
      </c>
      <c r="O11" s="122">
        <f>'Données VH'!CO486</f>
        <v>77.19</v>
      </c>
      <c r="P11" s="122">
        <f>'Données VH'!CP486</f>
        <v>49.09</v>
      </c>
      <c r="Q11" s="129">
        <f>'Données VH'!CQ486</f>
        <v>45.73</v>
      </c>
      <c r="R11" s="100">
        <f t="shared" si="1"/>
        <v>298.18</v>
      </c>
      <c r="T11" s="234"/>
      <c r="V11" s="115"/>
    </row>
    <row r="12" spans="1:23" ht="15">
      <c r="A12" s="111" t="str">
        <f>'150hres'!A12</f>
        <v>Samedi</v>
      </c>
      <c r="B12" s="111">
        <v>5</v>
      </c>
      <c r="C12" s="122">
        <f>'Données VH'!G487</f>
        <v>36.909999999999997</v>
      </c>
      <c r="D12" s="122">
        <f>'Données VH'!H487</f>
        <v>5.45</v>
      </c>
      <c r="E12" s="122">
        <f>'Données VH'!I487</f>
        <v>14</v>
      </c>
      <c r="F12" s="122">
        <f>'Données VH'!J487</f>
        <v>15.91</v>
      </c>
      <c r="G12" s="122">
        <f>'Données VH'!K487</f>
        <v>7.27</v>
      </c>
      <c r="H12" s="122">
        <f>'Données VH'!L487</f>
        <v>17.37</v>
      </c>
      <c r="I12" s="100">
        <f t="shared" si="2"/>
        <v>96.91</v>
      </c>
      <c r="K12" s="111" t="str">
        <f t="shared" si="3"/>
        <v>Samedi</v>
      </c>
      <c r="L12" s="111">
        <v>5</v>
      </c>
      <c r="M12" s="122">
        <f>'Données VH'!CM487</f>
        <v>86.26</v>
      </c>
      <c r="N12" s="122">
        <f>'Données VH'!CN487</f>
        <v>74.53</v>
      </c>
      <c r="O12" s="122">
        <f>'Données VH'!CO487</f>
        <v>28.07</v>
      </c>
      <c r="P12" s="122">
        <f>'Données VH'!CP487</f>
        <v>63.37</v>
      </c>
      <c r="Q12" s="129">
        <f>'Données VH'!CQ487</f>
        <v>15.23</v>
      </c>
      <c r="R12" s="100">
        <f t="shared" si="1"/>
        <v>267.46000000000004</v>
      </c>
      <c r="T12" s="238" t="s">
        <v>247</v>
      </c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VH'!G488</f>
        <v>0</v>
      </c>
      <c r="D13" s="122">
        <f>'Données VH'!H488</f>
        <v>0</v>
      </c>
      <c r="E13" s="122">
        <f>'Données VH'!I488</f>
        <v>0</v>
      </c>
      <c r="F13" s="122">
        <f>'Données VH'!J488</f>
        <v>9.09</v>
      </c>
      <c r="G13" s="122">
        <f>'Données VH'!K488</f>
        <v>68.8</v>
      </c>
      <c r="H13" s="122">
        <f>'Données VH'!L488</f>
        <v>15.64</v>
      </c>
      <c r="I13" s="100">
        <f t="shared" si="2"/>
        <v>93.53</v>
      </c>
      <c r="K13" s="111" t="str">
        <f t="shared" si="3"/>
        <v>Dimanche</v>
      </c>
      <c r="L13" s="111">
        <v>6</v>
      </c>
      <c r="M13" s="122">
        <f>'Données VH'!CM488</f>
        <v>0</v>
      </c>
      <c r="N13" s="122">
        <f>'Données VH'!CN488</f>
        <v>21.54</v>
      </c>
      <c r="O13" s="122">
        <f>'Données VH'!CO488</f>
        <v>8.91</v>
      </c>
      <c r="P13" s="122">
        <f>'Données VH'!CP488</f>
        <v>0</v>
      </c>
      <c r="Q13" s="129">
        <f>'Données VH'!CQ488</f>
        <v>55.46</v>
      </c>
      <c r="R13" s="100">
        <f t="shared" si="1"/>
        <v>85.91</v>
      </c>
      <c r="T13" s="234"/>
      <c r="V13" s="115"/>
    </row>
    <row r="14" spans="1:23" ht="15">
      <c r="A14" s="111" t="str">
        <f>'150hres'!A14</f>
        <v>Lundi</v>
      </c>
      <c r="B14" s="111">
        <v>7</v>
      </c>
      <c r="C14" s="122">
        <f>'Données VH'!G489</f>
        <v>15</v>
      </c>
      <c r="D14" s="122">
        <f>'Données VH'!H489</f>
        <v>18.239999999999998</v>
      </c>
      <c r="E14" s="122">
        <f>'Données VH'!I489</f>
        <v>14.62</v>
      </c>
      <c r="F14" s="122">
        <f>'Données VH'!J489</f>
        <v>16.27</v>
      </c>
      <c r="G14" s="122">
        <f>'Données VH'!K489</f>
        <v>23.86</v>
      </c>
      <c r="H14" s="122">
        <f>'Données VH'!L489</f>
        <v>0</v>
      </c>
      <c r="I14" s="100">
        <f t="shared" si="2"/>
        <v>87.99</v>
      </c>
      <c r="K14" s="111" t="str">
        <f t="shared" si="3"/>
        <v>Lundi</v>
      </c>
      <c r="L14" s="111">
        <v>7</v>
      </c>
      <c r="M14" s="122">
        <f>'Données VH'!CM489</f>
        <v>2.46</v>
      </c>
      <c r="N14" s="122">
        <f>'Données VH'!CN489</f>
        <v>0</v>
      </c>
      <c r="O14" s="122">
        <f>'Données VH'!CO489</f>
        <v>22.36</v>
      </c>
      <c r="P14" s="122">
        <f>'Données VH'!CP489</f>
        <v>0</v>
      </c>
      <c r="Q14" s="129">
        <f>'Données VH'!CQ489</f>
        <v>0</v>
      </c>
      <c r="R14" s="100">
        <f t="shared" si="1"/>
        <v>24.82</v>
      </c>
      <c r="T14" s="238" t="s">
        <v>248</v>
      </c>
      <c r="V14" s="115"/>
    </row>
    <row r="15" spans="1:23" ht="15">
      <c r="A15" s="111" t="str">
        <f>'150hres'!A15</f>
        <v>Mardi</v>
      </c>
      <c r="B15" s="111">
        <v>8</v>
      </c>
      <c r="C15" s="122">
        <f>'Données VH'!G490</f>
        <v>1.36</v>
      </c>
      <c r="D15" s="122">
        <f>'Données VH'!H490</f>
        <v>6.81</v>
      </c>
      <c r="E15" s="122">
        <f>'Données VH'!I490</f>
        <v>3.63</v>
      </c>
      <c r="F15" s="122">
        <f>'Données VH'!J490</f>
        <v>6.45</v>
      </c>
      <c r="G15" s="122">
        <f>'Données VH'!K490</f>
        <v>4.54</v>
      </c>
      <c r="H15" s="122">
        <f>'Données VH'!L490</f>
        <v>0</v>
      </c>
      <c r="I15" s="100">
        <f t="shared" si="2"/>
        <v>22.79</v>
      </c>
      <c r="K15" s="111" t="str">
        <f t="shared" si="3"/>
        <v>Mardi</v>
      </c>
      <c r="L15" s="111">
        <v>8</v>
      </c>
      <c r="M15" s="122">
        <f>'Données VH'!CM490</f>
        <v>15.26</v>
      </c>
      <c r="N15" s="122">
        <f>'Données VH'!CN490</f>
        <v>8.91</v>
      </c>
      <c r="O15" s="122">
        <f>'Données VH'!CO490</f>
        <v>0</v>
      </c>
      <c r="P15" s="122">
        <f>'Données VH'!CP490</f>
        <v>10.41</v>
      </c>
      <c r="Q15" s="129">
        <f>'Données VH'!CQ490</f>
        <v>0</v>
      </c>
      <c r="R15" s="100">
        <f t="shared" si="1"/>
        <v>34.58</v>
      </c>
      <c r="T15" s="234"/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VH'!G491</f>
        <v>8.0399999999999991</v>
      </c>
      <c r="D16" s="122">
        <f>'Données VH'!H491</f>
        <v>11.72</v>
      </c>
      <c r="E16" s="122">
        <f>'Données VH'!I491</f>
        <v>10.45</v>
      </c>
      <c r="F16" s="122">
        <f>'Données VH'!J491</f>
        <v>0.91</v>
      </c>
      <c r="G16" s="122">
        <f>'Données VH'!K491</f>
        <v>0</v>
      </c>
      <c r="H16" s="122">
        <f>'Données VH'!L491</f>
        <v>6.81</v>
      </c>
      <c r="I16" s="100">
        <f t="shared" si="2"/>
        <v>37.93</v>
      </c>
      <c r="K16" s="111" t="str">
        <f t="shared" si="3"/>
        <v>Mercredi</v>
      </c>
      <c r="L16" s="111">
        <v>9</v>
      </c>
      <c r="M16" s="122">
        <f>'Données VH'!CM491</f>
        <v>14.27</v>
      </c>
      <c r="N16" s="122">
        <f>'Données VH'!CN491</f>
        <v>32.090000000000003</v>
      </c>
      <c r="O16" s="122">
        <f>'Données VH'!CO491</f>
        <v>0</v>
      </c>
      <c r="P16" s="122">
        <f>'Données VH'!CP491</f>
        <v>0</v>
      </c>
      <c r="Q16" s="129">
        <f>'Données VH'!CQ491</f>
        <v>0</v>
      </c>
      <c r="R16" s="100">
        <f t="shared" si="1"/>
        <v>46.36</v>
      </c>
      <c r="T16" s="238" t="s">
        <v>249</v>
      </c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VH'!G492</f>
        <v>2.27</v>
      </c>
      <c r="D17" s="122">
        <f>'Données VH'!H492</f>
        <v>25.17</v>
      </c>
      <c r="E17" s="122">
        <f>'Données VH'!I492</f>
        <v>1.42</v>
      </c>
      <c r="F17" s="122">
        <f>'Données VH'!J492</f>
        <v>0</v>
      </c>
      <c r="G17" s="122">
        <f>'Données VH'!K492</f>
        <v>0</v>
      </c>
      <c r="H17" s="122">
        <f>'Données VH'!L492</f>
        <v>9.09</v>
      </c>
      <c r="I17" s="100">
        <f t="shared" si="2"/>
        <v>37.950000000000003</v>
      </c>
      <c r="K17" s="111" t="str">
        <f t="shared" si="3"/>
        <v>Jeudi</v>
      </c>
      <c r="L17" s="111">
        <v>10</v>
      </c>
      <c r="M17" s="122">
        <f>'Données VH'!CM492</f>
        <v>0</v>
      </c>
      <c r="N17" s="122">
        <f>'Données VH'!CN492</f>
        <v>0</v>
      </c>
      <c r="O17" s="122">
        <f>'Données VH'!CO492</f>
        <v>44.14</v>
      </c>
      <c r="P17" s="122">
        <f>'Données VH'!CP492</f>
        <v>7.27</v>
      </c>
      <c r="Q17" s="129">
        <f>'Données VH'!CQ492</f>
        <v>3.82</v>
      </c>
      <c r="R17" s="100">
        <f t="shared" si="1"/>
        <v>55.23</v>
      </c>
      <c r="T17" s="234"/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VH'!G493</f>
        <v>4.66</v>
      </c>
      <c r="D18" s="122">
        <f>'Données VH'!H493</f>
        <v>9.09</v>
      </c>
      <c r="E18" s="122">
        <f>'Données VH'!I493</f>
        <v>34.26</v>
      </c>
      <c r="F18" s="122">
        <f>'Données VH'!J493</f>
        <v>6.81</v>
      </c>
      <c r="G18" s="122">
        <f>'Données VH'!K493</f>
        <v>0.91</v>
      </c>
      <c r="H18" s="122">
        <f>'Données VH'!L493</f>
        <v>2.27</v>
      </c>
      <c r="I18" s="100">
        <f t="shared" si="2"/>
        <v>58</v>
      </c>
      <c r="K18" s="111" t="str">
        <f t="shared" si="3"/>
        <v>Vendredi</v>
      </c>
      <c r="L18" s="111">
        <v>11</v>
      </c>
      <c r="M18" s="122">
        <f>'Données VH'!CM493</f>
        <v>21.72</v>
      </c>
      <c r="N18" s="122">
        <f>'Données VH'!CN493</f>
        <v>29</v>
      </c>
      <c r="O18" s="122">
        <f>'Données VH'!CO493</f>
        <v>57.5</v>
      </c>
      <c r="P18" s="122">
        <f>'Données VH'!CP493</f>
        <v>62.63</v>
      </c>
      <c r="Q18" s="129">
        <f>'Données VH'!CQ493</f>
        <v>53.82</v>
      </c>
      <c r="R18" s="100">
        <f t="shared" si="1"/>
        <v>224.67</v>
      </c>
      <c r="T18" s="238" t="s">
        <v>250</v>
      </c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VH'!G494</f>
        <v>39.82</v>
      </c>
      <c r="D19" s="122">
        <f>'Données VH'!H494</f>
        <v>13.63</v>
      </c>
      <c r="E19" s="122">
        <f>'Données VH'!I494</f>
        <v>0.91</v>
      </c>
      <c r="F19" s="122">
        <f>'Données VH'!J494</f>
        <v>4.54</v>
      </c>
      <c r="G19" s="122">
        <f>'Données VH'!K494</f>
        <v>0.91</v>
      </c>
      <c r="H19" s="122">
        <f>'Données VH'!L494</f>
        <v>4.54</v>
      </c>
      <c r="I19" s="100">
        <f t="shared" si="2"/>
        <v>64.349999999999994</v>
      </c>
      <c r="K19" s="111" t="str">
        <f t="shared" si="3"/>
        <v>Samedi</v>
      </c>
      <c r="L19" s="111">
        <v>12</v>
      </c>
      <c r="M19" s="122">
        <f>'Données VH'!CM494</f>
        <v>12.82</v>
      </c>
      <c r="N19" s="122">
        <f>'Données VH'!CN494</f>
        <v>64.81</v>
      </c>
      <c r="O19" s="122">
        <f>'Données VH'!CO494</f>
        <v>36.119999999999997</v>
      </c>
      <c r="P19" s="122">
        <f>'Données VH'!CP494</f>
        <v>33</v>
      </c>
      <c r="Q19" s="129">
        <f>'Données VH'!CQ494</f>
        <v>0</v>
      </c>
      <c r="R19" s="100">
        <f t="shared" si="1"/>
        <v>146.75</v>
      </c>
      <c r="T19" s="234"/>
      <c r="V19" s="115"/>
    </row>
    <row r="20" spans="1:22">
      <c r="A20" s="111" t="str">
        <f>'150hres'!A20</f>
        <v>Dimanche</v>
      </c>
      <c r="B20" s="111">
        <v>13</v>
      </c>
      <c r="C20" s="122">
        <f>'Données VH'!G495</f>
        <v>0</v>
      </c>
      <c r="D20" s="122">
        <f>'Données VH'!H495</f>
        <v>4.54</v>
      </c>
      <c r="E20" s="122">
        <f>'Données VH'!I495</f>
        <v>19.36</v>
      </c>
      <c r="F20" s="122">
        <f>'Données VH'!J495</f>
        <v>49.63</v>
      </c>
      <c r="G20" s="122">
        <f>'Données VH'!K495</f>
        <v>0</v>
      </c>
      <c r="H20" s="122">
        <f>'Données VH'!L495</f>
        <v>20</v>
      </c>
      <c r="I20" s="100">
        <f t="shared" si="2"/>
        <v>93.53</v>
      </c>
      <c r="K20" s="111" t="str">
        <f t="shared" si="3"/>
        <v>Dimanche</v>
      </c>
      <c r="L20" s="111">
        <v>13</v>
      </c>
      <c r="M20" s="122">
        <f>'Données VH'!CM495</f>
        <v>4.95</v>
      </c>
      <c r="N20" s="122">
        <f>'Données VH'!CN495</f>
        <v>0</v>
      </c>
      <c r="O20" s="122">
        <f>'Données VH'!CO495</f>
        <v>0</v>
      </c>
      <c r="P20" s="122">
        <f>'Données VH'!CP495</f>
        <v>0</v>
      </c>
      <c r="Q20" s="129">
        <f>'Données VH'!CQ495</f>
        <v>0</v>
      </c>
      <c r="R20" s="100">
        <f t="shared" si="1"/>
        <v>4.95</v>
      </c>
      <c r="T20" s="240" t="s">
        <v>255</v>
      </c>
    </row>
    <row r="21" spans="1:22" ht="15">
      <c r="A21" s="111" t="str">
        <f>'150hres'!A21</f>
        <v>Lundi</v>
      </c>
      <c r="B21" s="111">
        <v>14</v>
      </c>
      <c r="C21" s="122">
        <f>'Données VH'!G496</f>
        <v>13</v>
      </c>
      <c r="D21" s="122">
        <f>'Données VH'!H496</f>
        <v>26.27</v>
      </c>
      <c r="E21" s="122">
        <f>'Données VH'!I496</f>
        <v>0</v>
      </c>
      <c r="F21" s="122">
        <f>'Données VH'!J496</f>
        <v>1.42</v>
      </c>
      <c r="G21" s="122">
        <f>'Données VH'!K496</f>
        <v>9.09</v>
      </c>
      <c r="H21" s="122">
        <f>'Données VH'!L496</f>
        <v>15.36</v>
      </c>
      <c r="I21" s="100">
        <f t="shared" si="2"/>
        <v>65.14</v>
      </c>
      <c r="K21" s="111" t="str">
        <f t="shared" si="3"/>
        <v>Lundi</v>
      </c>
      <c r="L21" s="111">
        <v>14</v>
      </c>
      <c r="M21" s="122">
        <f>'Données VH'!CM496</f>
        <v>0</v>
      </c>
      <c r="N21" s="122">
        <f>'Données VH'!CN496</f>
        <v>11.18</v>
      </c>
      <c r="O21" s="122">
        <f>'Données VH'!CO496</f>
        <v>44.82</v>
      </c>
      <c r="P21" s="122">
        <f>'Données VH'!CP496</f>
        <v>30.17</v>
      </c>
      <c r="Q21" s="129">
        <f>'Données VH'!CQ496</f>
        <v>5.5</v>
      </c>
      <c r="R21" s="100">
        <f t="shared" si="1"/>
        <v>91.67</v>
      </c>
      <c r="T21" s="234"/>
    </row>
    <row r="22" spans="1:22" ht="15">
      <c r="A22" s="111" t="str">
        <f>'150hres'!A22</f>
        <v>Mardi</v>
      </c>
      <c r="B22" s="111">
        <v>15</v>
      </c>
      <c r="C22" s="122">
        <f>'Données VH'!G497</f>
        <v>2.27</v>
      </c>
      <c r="D22" s="122">
        <f>'Données VH'!H497</f>
        <v>4.6500000000000004</v>
      </c>
      <c r="E22" s="122">
        <f>'Données VH'!I497</f>
        <v>6.91</v>
      </c>
      <c r="F22" s="122">
        <f>'Données VH'!J497</f>
        <v>11.27</v>
      </c>
      <c r="G22" s="122">
        <f>'Données VH'!K497</f>
        <v>10.73</v>
      </c>
      <c r="H22" s="122">
        <f>'Données VH'!L497</f>
        <v>9.5399999999999991</v>
      </c>
      <c r="I22" s="100">
        <f t="shared" si="2"/>
        <v>45.37</v>
      </c>
      <c r="K22" s="111" t="str">
        <f t="shared" si="3"/>
        <v>Mardi</v>
      </c>
      <c r="L22" s="111">
        <v>15</v>
      </c>
      <c r="M22" s="122">
        <f>'Données VH'!CM497</f>
        <v>8.33</v>
      </c>
      <c r="N22" s="122">
        <f>'Données VH'!CN497</f>
        <v>39.229999999999997</v>
      </c>
      <c r="O22" s="122">
        <f>'Données VH'!CO497</f>
        <v>3.64</v>
      </c>
      <c r="P22" s="122">
        <f>'Données VH'!CP497</f>
        <v>0</v>
      </c>
      <c r="Q22" s="129">
        <f>'Données VH'!CQ497</f>
        <v>0</v>
      </c>
      <c r="R22" s="100">
        <f t="shared" si="1"/>
        <v>51.199999999999996</v>
      </c>
      <c r="T22" s="238" t="s">
        <v>252</v>
      </c>
    </row>
    <row r="23" spans="1:22" ht="15">
      <c r="A23" s="111" t="str">
        <f>'150hres'!A23</f>
        <v>Mercredi</v>
      </c>
      <c r="B23" s="111">
        <v>16</v>
      </c>
      <c r="C23" s="122">
        <f>'Données VH'!G498</f>
        <v>13.63</v>
      </c>
      <c r="D23" s="122">
        <f>'Données VH'!H498</f>
        <v>15.27</v>
      </c>
      <c r="E23" s="122">
        <f>'Données VH'!I498</f>
        <v>9.5500000000000007</v>
      </c>
      <c r="F23" s="122">
        <f>'Données VH'!J498</f>
        <v>14.63</v>
      </c>
      <c r="G23" s="122">
        <f>'Données VH'!K498</f>
        <v>9</v>
      </c>
      <c r="H23" s="122">
        <f>'Données VH'!L498</f>
        <v>20.239999999999998</v>
      </c>
      <c r="I23" s="100">
        <f t="shared" si="2"/>
        <v>82.320000000000007</v>
      </c>
      <c r="K23" s="111" t="str">
        <f t="shared" si="3"/>
        <v>Mercredi</v>
      </c>
      <c r="L23" s="111">
        <v>16</v>
      </c>
      <c r="M23" s="122">
        <f>'Données VH'!CM498</f>
        <v>68.67</v>
      </c>
      <c r="N23" s="122">
        <f>'Données VH'!CN498</f>
        <v>5.72</v>
      </c>
      <c r="O23" s="122">
        <f>'Données VH'!CO498</f>
        <v>3.64</v>
      </c>
      <c r="P23" s="122">
        <f>'Données VH'!CP498</f>
        <v>4.54</v>
      </c>
      <c r="Q23" s="129">
        <f>'Données VH'!CQ498</f>
        <v>8.91</v>
      </c>
      <c r="R23" s="100">
        <f t="shared" si="1"/>
        <v>91.48</v>
      </c>
      <c r="T23" s="234"/>
    </row>
    <row r="24" spans="1:22" ht="15">
      <c r="A24" s="111" t="str">
        <f>'150hres'!A24</f>
        <v>Jeudi</v>
      </c>
      <c r="B24" s="111">
        <v>17</v>
      </c>
      <c r="C24" s="122">
        <f>'Données VH'!G499</f>
        <v>6.92</v>
      </c>
      <c r="D24" s="122">
        <f>'Données VH'!H499</f>
        <v>9.09</v>
      </c>
      <c r="E24" s="122">
        <f>'Données VH'!I499</f>
        <v>4.09</v>
      </c>
      <c r="F24" s="122">
        <f>'Données VH'!J499</f>
        <v>20.75</v>
      </c>
      <c r="G24" s="122">
        <f>'Données VH'!K499</f>
        <v>0</v>
      </c>
      <c r="H24" s="122">
        <f>'Données VH'!L499</f>
        <v>4.54</v>
      </c>
      <c r="I24" s="100">
        <f t="shared" si="2"/>
        <v>45.389999999999993</v>
      </c>
      <c r="K24" s="111" t="str">
        <f t="shared" si="3"/>
        <v>Jeudi</v>
      </c>
      <c r="L24" s="111">
        <v>17</v>
      </c>
      <c r="M24" s="122">
        <f>'Données VH'!CM499</f>
        <v>48</v>
      </c>
      <c r="N24" s="122">
        <f>'Données VH'!CN499</f>
        <v>6.64</v>
      </c>
      <c r="O24" s="122">
        <f>'Données VH'!CO499</f>
        <v>1.82</v>
      </c>
      <c r="P24" s="122">
        <f>'Données VH'!CP499</f>
        <v>14.54</v>
      </c>
      <c r="Q24" s="129">
        <f>'Données VH'!CQ499</f>
        <v>0</v>
      </c>
      <c r="R24" s="100">
        <f t="shared" si="1"/>
        <v>71</v>
      </c>
      <c r="T24" s="238" t="s">
        <v>253</v>
      </c>
    </row>
    <row r="25" spans="1:22" ht="15">
      <c r="A25" s="111" t="str">
        <f>'150hres'!A25</f>
        <v>Vendredi</v>
      </c>
      <c r="B25" s="111">
        <v>18</v>
      </c>
      <c r="C25" s="122">
        <f>'Données VH'!G500</f>
        <v>6.81</v>
      </c>
      <c r="D25" s="122">
        <f>'Données VH'!H500</f>
        <v>4</v>
      </c>
      <c r="E25" s="122">
        <f>'Données VH'!I500</f>
        <v>21.35</v>
      </c>
      <c r="F25" s="122">
        <f>'Données VH'!J500</f>
        <v>11.08</v>
      </c>
      <c r="G25" s="122">
        <f>'Données VH'!K500</f>
        <v>13.63</v>
      </c>
      <c r="H25" s="122">
        <f>'Données VH'!L500</f>
        <v>9.4499999999999993</v>
      </c>
      <c r="I25" s="100">
        <f t="shared" si="2"/>
        <v>66.319999999999993</v>
      </c>
      <c r="K25" s="111" t="str">
        <f t="shared" si="3"/>
        <v>Vendredi</v>
      </c>
      <c r="L25" s="111">
        <v>18</v>
      </c>
      <c r="M25" s="122">
        <f>'Données VH'!CM500</f>
        <v>99.49</v>
      </c>
      <c r="N25" s="122">
        <f>'Données VH'!CN500</f>
        <v>17</v>
      </c>
      <c r="O25" s="122">
        <f>'Données VH'!CO500</f>
        <v>44.91</v>
      </c>
      <c r="P25" s="122">
        <f>'Données VH'!CP500</f>
        <v>39.450000000000003</v>
      </c>
      <c r="Q25" s="129">
        <f>'Données VH'!CQ500</f>
        <v>55.31</v>
      </c>
      <c r="R25" s="100">
        <f t="shared" si="1"/>
        <v>256.15999999999997</v>
      </c>
      <c r="T25" s="234"/>
    </row>
    <row r="26" spans="1:22" ht="15">
      <c r="A26" s="111" t="str">
        <f>'150hres'!A26</f>
        <v>Samedi</v>
      </c>
      <c r="B26" s="111">
        <v>19</v>
      </c>
      <c r="C26" s="122">
        <f>'Données VH'!G501</f>
        <v>4.46</v>
      </c>
      <c r="D26" s="122">
        <f>'Données VH'!H501</f>
        <v>12.45</v>
      </c>
      <c r="E26" s="122">
        <f>'Données VH'!I501</f>
        <v>6.81</v>
      </c>
      <c r="F26" s="122">
        <f>'Données VH'!J501</f>
        <v>8.36</v>
      </c>
      <c r="G26" s="122">
        <f>'Données VH'!K501</f>
        <v>20.18</v>
      </c>
      <c r="H26" s="122">
        <f>'Données VH'!L501</f>
        <v>22.9</v>
      </c>
      <c r="I26" s="100">
        <f t="shared" si="2"/>
        <v>75.16</v>
      </c>
      <c r="K26" s="111" t="str">
        <f t="shared" si="3"/>
        <v>Samedi</v>
      </c>
      <c r="L26" s="111">
        <v>19</v>
      </c>
      <c r="M26" s="122">
        <f>'Données VH'!CM501</f>
        <v>28.13</v>
      </c>
      <c r="N26" s="122">
        <f>'Données VH'!CN501</f>
        <v>107.75</v>
      </c>
      <c r="O26" s="122">
        <f>'Données VH'!CO501</f>
        <v>98.96</v>
      </c>
      <c r="P26" s="122">
        <f>'Données VH'!CP501</f>
        <v>49.45</v>
      </c>
      <c r="Q26" s="129">
        <f>'Données VH'!CQ501</f>
        <v>46.82</v>
      </c>
      <c r="R26" s="100">
        <f t="shared" si="1"/>
        <v>331.10999999999996</v>
      </c>
      <c r="T26" s="238" t="s">
        <v>254</v>
      </c>
    </row>
    <row r="27" spans="1:22">
      <c r="A27" s="111" t="str">
        <f>'150hres'!A27</f>
        <v>Dimanche</v>
      </c>
      <c r="B27" s="111">
        <v>20</v>
      </c>
      <c r="C27" s="122">
        <f>'Données VH'!G502</f>
        <v>23.22</v>
      </c>
      <c r="D27" s="122">
        <f>'Données VH'!H502</f>
        <v>0</v>
      </c>
      <c r="E27" s="122">
        <f>'Données VH'!I502</f>
        <v>4.54</v>
      </c>
      <c r="F27" s="122">
        <f>'Données VH'!J502</f>
        <v>0</v>
      </c>
      <c r="G27" s="122">
        <f>'Données VH'!K502</f>
        <v>7.18</v>
      </c>
      <c r="H27" s="122">
        <f>'Données VH'!L502</f>
        <v>28.73</v>
      </c>
      <c r="I27" s="100">
        <f t="shared" si="2"/>
        <v>63.67</v>
      </c>
      <c r="K27" s="111" t="str">
        <f t="shared" si="3"/>
        <v>Dimanche</v>
      </c>
      <c r="L27" s="111">
        <v>20</v>
      </c>
      <c r="M27" s="122">
        <f>'Données VH'!CM502</f>
        <v>19.41</v>
      </c>
      <c r="N27" s="122">
        <f>'Données VH'!CN502</f>
        <v>34.93</v>
      </c>
      <c r="O27" s="122">
        <f>'Données VH'!CO502</f>
        <v>0</v>
      </c>
      <c r="P27" s="122">
        <f>'Données VH'!CP502</f>
        <v>45.35</v>
      </c>
      <c r="Q27" s="129">
        <f>'Données VH'!CQ502</f>
        <v>52.31</v>
      </c>
      <c r="R27" s="100">
        <f t="shared" si="1"/>
        <v>152</v>
      </c>
    </row>
    <row r="28" spans="1:22">
      <c r="A28" s="111" t="str">
        <f>'150hres'!A28</f>
        <v>Lundi</v>
      </c>
      <c r="B28" s="111">
        <v>21</v>
      </c>
      <c r="C28" s="122">
        <f>'Données VH'!G503</f>
        <v>13.17</v>
      </c>
      <c r="D28" s="122">
        <f>'Données VH'!H503</f>
        <v>11.39</v>
      </c>
      <c r="E28" s="122">
        <f>'Données VH'!I503</f>
        <v>4.6399999999999997</v>
      </c>
      <c r="F28" s="122">
        <f>'Données VH'!J503</f>
        <v>16.809999999999999</v>
      </c>
      <c r="G28" s="122">
        <f>'Données VH'!K503</f>
        <v>9.08</v>
      </c>
      <c r="H28" s="122">
        <f>'Données VH'!L503</f>
        <v>11.36</v>
      </c>
      <c r="I28" s="100">
        <f t="shared" si="2"/>
        <v>66.45</v>
      </c>
      <c r="K28" s="111" t="str">
        <f t="shared" si="3"/>
        <v>Lundi</v>
      </c>
      <c r="L28" s="111">
        <v>21</v>
      </c>
      <c r="M28" s="122">
        <f>'Données VH'!CM503</f>
        <v>22.54</v>
      </c>
      <c r="N28" s="122">
        <f>'Données VH'!CN503</f>
        <v>0</v>
      </c>
      <c r="O28" s="122">
        <f>'Données VH'!CO503</f>
        <v>0</v>
      </c>
      <c r="P28" s="122">
        <f>'Données VH'!CP503</f>
        <v>28.93</v>
      </c>
      <c r="Q28" s="129">
        <f>'Données VH'!CQ503</f>
        <v>0</v>
      </c>
      <c r="R28" s="100">
        <f t="shared" si="1"/>
        <v>51.47</v>
      </c>
    </row>
    <row r="29" spans="1:22">
      <c r="A29" s="111" t="str">
        <f>'150hres'!A29</f>
        <v>Mardi</v>
      </c>
      <c r="B29" s="111">
        <v>22</v>
      </c>
      <c r="C29" s="122">
        <f>'Données VH'!G504</f>
        <v>49.6</v>
      </c>
      <c r="D29" s="122">
        <f>'Données VH'!H504</f>
        <v>23.54</v>
      </c>
      <c r="E29" s="122">
        <f>'Données VH'!I504</f>
        <v>6.32</v>
      </c>
      <c r="F29" s="122">
        <f>'Données VH'!J504</f>
        <v>47.31</v>
      </c>
      <c r="G29" s="122">
        <f>'Données VH'!K504</f>
        <v>1.82</v>
      </c>
      <c r="H29" s="122">
        <f>'Données VH'!L504</f>
        <v>6.36</v>
      </c>
      <c r="I29" s="100">
        <f t="shared" si="2"/>
        <v>134.95000000000002</v>
      </c>
      <c r="K29" s="111" t="str">
        <f t="shared" si="3"/>
        <v>Mardi</v>
      </c>
      <c r="L29" s="111">
        <v>22</v>
      </c>
      <c r="M29" s="122">
        <f>'Données VH'!CM504</f>
        <v>47.13</v>
      </c>
      <c r="N29" s="122">
        <f>'Données VH'!CN504</f>
        <v>12.45</v>
      </c>
      <c r="O29" s="122">
        <f>'Données VH'!CO504</f>
        <v>6.54</v>
      </c>
      <c r="P29" s="122">
        <f>'Données VH'!CP504</f>
        <v>51.12</v>
      </c>
      <c r="Q29" s="129">
        <f>'Données VH'!CQ504</f>
        <v>17.09</v>
      </c>
      <c r="R29" s="100">
        <f t="shared" si="1"/>
        <v>134.33000000000001</v>
      </c>
    </row>
    <row r="30" spans="1:22">
      <c r="A30" s="111" t="str">
        <f>'150hres'!A30</f>
        <v>Mercredi</v>
      </c>
      <c r="B30" s="111">
        <v>23</v>
      </c>
      <c r="C30" s="122">
        <f>'Données VH'!G505</f>
        <v>0</v>
      </c>
      <c r="D30" s="122">
        <f>'Données VH'!H505</f>
        <v>0</v>
      </c>
      <c r="E30" s="122">
        <f>'Données VH'!I505</f>
        <v>0.91</v>
      </c>
      <c r="F30" s="122">
        <f>'Données VH'!J505</f>
        <v>64.36</v>
      </c>
      <c r="G30" s="122">
        <f>'Données VH'!K505</f>
        <v>73.2</v>
      </c>
      <c r="H30" s="122">
        <f>'Données VH'!L505</f>
        <v>11.03</v>
      </c>
      <c r="I30" s="100">
        <f t="shared" si="2"/>
        <v>149.5</v>
      </c>
      <c r="K30" s="111" t="str">
        <f t="shared" si="3"/>
        <v>Mercredi</v>
      </c>
      <c r="L30" s="111">
        <v>23</v>
      </c>
      <c r="M30" s="122">
        <f>'Données VH'!CM505</f>
        <v>43.37</v>
      </c>
      <c r="N30" s="122">
        <f>'Données VH'!CN505</f>
        <v>33.14</v>
      </c>
      <c r="O30" s="122">
        <f>'Données VH'!CO505</f>
        <v>26.47</v>
      </c>
      <c r="P30" s="122">
        <f>'Données VH'!CP505</f>
        <v>33.18</v>
      </c>
      <c r="Q30" s="129">
        <f>'Données VH'!CQ505</f>
        <v>0</v>
      </c>
      <c r="R30" s="100">
        <f t="shared" si="1"/>
        <v>136.16</v>
      </c>
    </row>
    <row r="31" spans="1:22">
      <c r="A31" s="111" t="str">
        <f>'150hres'!A31</f>
        <v>Jeudi</v>
      </c>
      <c r="B31" s="111">
        <v>24</v>
      </c>
      <c r="C31" s="122">
        <f>'Données VH'!G506</f>
        <v>2.27</v>
      </c>
      <c r="D31" s="122">
        <f>'Données VH'!H506</f>
        <v>6.27</v>
      </c>
      <c r="E31" s="122">
        <f>'Données VH'!I506</f>
        <v>17.260000000000002</v>
      </c>
      <c r="F31" s="122">
        <f>'Données VH'!J506</f>
        <v>9.09</v>
      </c>
      <c r="G31" s="122">
        <f>'Données VH'!K506</f>
        <v>3.64</v>
      </c>
      <c r="H31" s="122">
        <f>'Données VH'!L506</f>
        <v>10.45</v>
      </c>
      <c r="I31" s="100">
        <f t="shared" si="2"/>
        <v>48.980000000000004</v>
      </c>
      <c r="K31" s="111" t="str">
        <f t="shared" si="3"/>
        <v>Jeudi</v>
      </c>
      <c r="L31" s="111">
        <v>24</v>
      </c>
      <c r="M31" s="122">
        <f>'Données VH'!CM506</f>
        <v>0</v>
      </c>
      <c r="N31" s="122">
        <f>'Données VH'!CN506</f>
        <v>0</v>
      </c>
      <c r="O31" s="122">
        <f>'Données VH'!CO506</f>
        <v>0</v>
      </c>
      <c r="P31" s="122">
        <f>'Données VH'!CP506</f>
        <v>0</v>
      </c>
      <c r="Q31" s="129">
        <f>'Données VH'!CQ506</f>
        <v>0</v>
      </c>
      <c r="R31" s="100">
        <f t="shared" si="1"/>
        <v>0</v>
      </c>
    </row>
    <row r="32" spans="1:22">
      <c r="A32" s="111" t="str">
        <f>'150hres'!A32</f>
        <v>Vendredi</v>
      </c>
      <c r="B32" s="111">
        <v>25</v>
      </c>
      <c r="C32" s="122">
        <f>'Données VH'!G507</f>
        <v>0</v>
      </c>
      <c r="D32" s="122">
        <f>'Données VH'!H507</f>
        <v>0</v>
      </c>
      <c r="E32" s="122">
        <f>'Données VH'!I507</f>
        <v>0</v>
      </c>
      <c r="F32" s="122">
        <f>'Données VH'!J507</f>
        <v>0</v>
      </c>
      <c r="G32" s="122">
        <f>'Données VH'!K507</f>
        <v>0</v>
      </c>
      <c r="H32" s="122">
        <f>'Données VH'!L507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VH'!CM507</f>
        <v>9.09</v>
      </c>
      <c r="N32" s="122">
        <f>'Données VH'!CN507</f>
        <v>8.09</v>
      </c>
      <c r="O32" s="122">
        <f>'Données VH'!CO507</f>
        <v>124.6</v>
      </c>
      <c r="P32" s="122">
        <f>'Données VH'!CP507</f>
        <v>5.36</v>
      </c>
      <c r="Q32" s="129">
        <f>'Données VH'!CQ507</f>
        <v>4.5</v>
      </c>
      <c r="R32" s="100">
        <f t="shared" si="1"/>
        <v>151.64000000000001</v>
      </c>
    </row>
    <row r="33" spans="1:18">
      <c r="A33" s="111" t="str">
        <f>'150hres'!A33</f>
        <v>Samedi</v>
      </c>
      <c r="B33" s="111">
        <v>26</v>
      </c>
      <c r="C33" s="122">
        <f>'Données VH'!G508</f>
        <v>5.9</v>
      </c>
      <c r="D33" s="122">
        <f>'Données VH'!H508</f>
        <v>20</v>
      </c>
      <c r="E33" s="122">
        <f>'Données VH'!I508</f>
        <v>17.54</v>
      </c>
      <c r="F33" s="122">
        <f>'Données VH'!J508</f>
        <v>2.73</v>
      </c>
      <c r="G33" s="122">
        <f>'Données VH'!K508</f>
        <v>0.91</v>
      </c>
      <c r="H33" s="122">
        <f>'Données VH'!L508</f>
        <v>9.99</v>
      </c>
      <c r="I33" s="100">
        <f t="shared" si="2"/>
        <v>57.069999999999993</v>
      </c>
      <c r="K33" s="111" t="str">
        <f t="shared" si="3"/>
        <v>Samedi</v>
      </c>
      <c r="L33" s="111">
        <v>26</v>
      </c>
      <c r="M33" s="122">
        <f>'Données VH'!CM508</f>
        <v>94.81</v>
      </c>
      <c r="N33" s="122">
        <f>'Données VH'!CN508</f>
        <v>34.86</v>
      </c>
      <c r="O33" s="122">
        <f>'Données VH'!CO508</f>
        <v>41.87</v>
      </c>
      <c r="P33" s="122">
        <f>'Données VH'!CP508</f>
        <v>39.229999999999997</v>
      </c>
      <c r="Q33" s="129">
        <f>'Données VH'!CQ508</f>
        <v>20.27</v>
      </c>
      <c r="R33" s="100">
        <f t="shared" si="1"/>
        <v>231.04000000000002</v>
      </c>
    </row>
    <row r="34" spans="1:18">
      <c r="A34" s="111" t="str">
        <f>'150hres'!A34</f>
        <v>Dimanche</v>
      </c>
      <c r="B34" s="111">
        <v>27</v>
      </c>
      <c r="C34" s="122">
        <f>'Données VH'!G509</f>
        <v>44.26</v>
      </c>
      <c r="D34" s="122">
        <f>'Données VH'!H509</f>
        <v>0</v>
      </c>
      <c r="E34" s="122">
        <f>'Données VH'!I509</f>
        <v>16.37</v>
      </c>
      <c r="F34" s="122">
        <f>'Données VH'!J509</f>
        <v>13.63</v>
      </c>
      <c r="G34" s="122">
        <f>'Données VH'!K509</f>
        <v>12</v>
      </c>
      <c r="H34" s="122">
        <f>'Données VH'!L509</f>
        <v>0</v>
      </c>
      <c r="I34" s="100">
        <f t="shared" si="2"/>
        <v>86.259999999999991</v>
      </c>
      <c r="K34" s="111" t="str">
        <f t="shared" si="3"/>
        <v>Dimanche</v>
      </c>
      <c r="L34" s="111">
        <v>27</v>
      </c>
      <c r="M34" s="122">
        <f>'Données VH'!CM509</f>
        <v>51.08</v>
      </c>
      <c r="N34" s="122">
        <f>'Données VH'!CN509</f>
        <v>0</v>
      </c>
      <c r="O34" s="122">
        <f>'Données VH'!CO509</f>
        <v>14.45</v>
      </c>
      <c r="P34" s="122">
        <f>'Données VH'!CP509</f>
        <v>14.27</v>
      </c>
      <c r="Q34" s="129">
        <f>'Données VH'!CQ509</f>
        <v>0</v>
      </c>
      <c r="R34" s="100">
        <f t="shared" si="1"/>
        <v>79.8</v>
      </c>
    </row>
    <row r="35" spans="1:18">
      <c r="A35" s="111" t="str">
        <f>'150hres'!A35</f>
        <v>Lundi</v>
      </c>
      <c r="B35" s="111">
        <v>28</v>
      </c>
      <c r="C35" s="122">
        <f>'Données VH'!G510</f>
        <v>4.6500000000000004</v>
      </c>
      <c r="D35" s="122">
        <f>'Données VH'!H510</f>
        <v>4.54</v>
      </c>
      <c r="E35" s="122">
        <f>'Données VH'!I510</f>
        <v>4.63</v>
      </c>
      <c r="F35" s="122">
        <f>'Données VH'!J510</f>
        <v>9.08</v>
      </c>
      <c r="G35" s="122">
        <f>'Données VH'!K510</f>
        <v>10.45</v>
      </c>
      <c r="H35" s="122">
        <f>'Données VH'!L510</f>
        <v>16</v>
      </c>
      <c r="I35" s="100">
        <f t="shared" si="2"/>
        <v>49.349999999999994</v>
      </c>
      <c r="K35" s="111" t="str">
        <f t="shared" si="3"/>
        <v>Lundi</v>
      </c>
      <c r="L35" s="111">
        <v>28</v>
      </c>
      <c r="M35" s="122">
        <f>'Données VH'!CM510</f>
        <v>2.64</v>
      </c>
      <c r="N35" s="122">
        <f>'Données VH'!CN510</f>
        <v>25.04</v>
      </c>
      <c r="O35" s="122">
        <f>'Données VH'!CO510</f>
        <v>26.37</v>
      </c>
      <c r="P35" s="122">
        <f>'Données VH'!CP510</f>
        <v>30.73</v>
      </c>
      <c r="Q35" s="129">
        <f>'Données VH'!CQ510</f>
        <v>34.15</v>
      </c>
      <c r="R35" s="100">
        <f t="shared" si="1"/>
        <v>118.93</v>
      </c>
    </row>
    <row r="36" spans="1:18">
      <c r="A36" s="111" t="str">
        <f>'150hres'!A36</f>
        <v>Mardi</v>
      </c>
      <c r="B36" s="111">
        <v>29</v>
      </c>
      <c r="C36" s="122">
        <f>'Données VH'!G511</f>
        <v>0</v>
      </c>
      <c r="D36" s="122">
        <f>'Données VH'!H511</f>
        <v>7.18</v>
      </c>
      <c r="E36" s="122">
        <f>'Données VH'!I511</f>
        <v>2.31</v>
      </c>
      <c r="F36" s="122">
        <f>'Données VH'!J511</f>
        <v>0</v>
      </c>
      <c r="G36" s="122">
        <f>'Données VH'!K511</f>
        <v>0</v>
      </c>
      <c r="H36" s="122">
        <f>'Données VH'!L511</f>
        <v>6.81</v>
      </c>
      <c r="I36" s="100">
        <f t="shared" si="2"/>
        <v>16.3</v>
      </c>
      <c r="K36" s="111" t="str">
        <f t="shared" si="3"/>
        <v>Mardi</v>
      </c>
      <c r="L36" s="111">
        <v>29</v>
      </c>
      <c r="M36" s="122">
        <f>'Données VH'!CM511</f>
        <v>0</v>
      </c>
      <c r="N36" s="122">
        <f>'Données VH'!CN511</f>
        <v>1.9</v>
      </c>
      <c r="O36" s="122">
        <f>'Données VH'!CO511</f>
        <v>24.81</v>
      </c>
      <c r="P36" s="122">
        <f>'Données VH'!CP511</f>
        <v>0</v>
      </c>
      <c r="Q36" s="129">
        <f>'Données VH'!CQ511</f>
        <v>8.91</v>
      </c>
      <c r="R36" s="100">
        <f t="shared" si="1"/>
        <v>35.619999999999997</v>
      </c>
    </row>
    <row r="37" spans="1:18">
      <c r="A37" s="111" t="str">
        <f>'150hres'!A37</f>
        <v>Mercredi</v>
      </c>
      <c r="B37" s="111">
        <v>30</v>
      </c>
      <c r="C37" s="122">
        <f>'Données VH'!G512</f>
        <v>2.27</v>
      </c>
      <c r="D37" s="122">
        <f>'Données VH'!H512</f>
        <v>5.91</v>
      </c>
      <c r="E37" s="122">
        <f>'Données VH'!I512</f>
        <v>0</v>
      </c>
      <c r="F37" s="122">
        <f>'Données VH'!J512</f>
        <v>0</v>
      </c>
      <c r="G37" s="122">
        <f>'Données VH'!K512</f>
        <v>28.18</v>
      </c>
      <c r="H37" s="122">
        <f>'Données VH'!L512</f>
        <v>15.45</v>
      </c>
      <c r="I37" s="100">
        <f t="shared" si="2"/>
        <v>51.81</v>
      </c>
      <c r="K37" s="111" t="str">
        <f t="shared" si="3"/>
        <v>Mercredi</v>
      </c>
      <c r="L37" s="111">
        <v>30</v>
      </c>
      <c r="M37" s="122">
        <f>'Données VH'!CM512</f>
        <v>16.04</v>
      </c>
      <c r="N37" s="122">
        <f>'Données VH'!CN512</f>
        <v>2.81</v>
      </c>
      <c r="O37" s="122">
        <f>'Données VH'!CO512</f>
        <v>13.27</v>
      </c>
      <c r="P37" s="122">
        <f>'Données VH'!CP512</f>
        <v>0</v>
      </c>
      <c r="Q37" s="129">
        <f>'Données VH'!CQ512</f>
        <v>0</v>
      </c>
      <c r="R37" s="100">
        <f t="shared" si="1"/>
        <v>32.119999999999997</v>
      </c>
    </row>
    <row r="38" spans="1:18" ht="15" thickBot="1">
      <c r="A38" s="112" t="str">
        <f>'150hres'!A38</f>
        <v>Jeudi</v>
      </c>
      <c r="B38" s="112">
        <v>31</v>
      </c>
      <c r="C38" s="122">
        <f>'Données VH'!G513</f>
        <v>9.09</v>
      </c>
      <c r="D38" s="122">
        <f>'Données VH'!H513</f>
        <v>10</v>
      </c>
      <c r="E38" s="122">
        <f>'Données VH'!I513</f>
        <v>0</v>
      </c>
      <c r="F38" s="122">
        <f>'Données VH'!J513</f>
        <v>13.18</v>
      </c>
      <c r="G38" s="122">
        <f>'Données VH'!K513</f>
        <v>18.420000000000002</v>
      </c>
      <c r="H38" s="122">
        <f>'Données VH'!L513</f>
        <v>17.45</v>
      </c>
      <c r="I38" s="101">
        <f t="shared" si="2"/>
        <v>68.14</v>
      </c>
      <c r="K38" s="112" t="str">
        <f>A38</f>
        <v>Jeudi</v>
      </c>
      <c r="L38" s="112">
        <v>31</v>
      </c>
      <c r="M38" s="122">
        <f>'Données VH'!CM513</f>
        <v>0</v>
      </c>
      <c r="N38" s="122">
        <f>'Données VH'!CN513</f>
        <v>0</v>
      </c>
      <c r="O38" s="122">
        <f>'Données VH'!CO513</f>
        <v>0</v>
      </c>
      <c r="P38" s="122">
        <f>'Données VH'!CP513</f>
        <v>0</v>
      </c>
      <c r="Q38" s="129">
        <f>'Données VH'!CQ513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11.483548387096771</v>
      </c>
      <c r="D39" s="108">
        <f t="shared" si="4"/>
        <v>9.7261290322580667</v>
      </c>
      <c r="E39" s="108">
        <f t="shared" si="4"/>
        <v>8.7696774193548368</v>
      </c>
      <c r="F39" s="108">
        <f t="shared" si="4"/>
        <v>13.650967741935483</v>
      </c>
      <c r="G39" s="108">
        <f t="shared" si="4"/>
        <v>12.762903225806451</v>
      </c>
      <c r="H39" s="109">
        <f t="shared" si="4"/>
        <v>9.8432258064516098</v>
      </c>
      <c r="I39" s="102">
        <f t="shared" si="4"/>
        <v>66.236451612903224</v>
      </c>
      <c r="K39" s="576" t="s">
        <v>109</v>
      </c>
      <c r="L39" s="577"/>
      <c r="M39" s="107">
        <f t="shared" ref="M39:R39" si="5">AVERAGE(M8:M38)</f>
        <v>26.004838709677422</v>
      </c>
      <c r="N39" s="108">
        <f t="shared" si="5"/>
        <v>24.058064516129029</v>
      </c>
      <c r="O39" s="108">
        <f t="shared" si="5"/>
        <v>24.21709677419355</v>
      </c>
      <c r="P39" s="108">
        <f t="shared" si="5"/>
        <v>21.012258064516129</v>
      </c>
      <c r="Q39" s="108">
        <f t="shared" si="5"/>
        <v>13.800967741935482</v>
      </c>
      <c r="R39" s="102">
        <f t="shared" si="5"/>
        <v>109.09322580645161</v>
      </c>
    </row>
    <row r="40" spans="1:18" ht="15" thickBot="1">
      <c r="A40" s="578" t="s">
        <v>66</v>
      </c>
      <c r="B40" s="579"/>
      <c r="C40" s="103">
        <f t="shared" ref="C40:I40" si="6">SUM(C8:C38)</f>
        <v>355.9899999999999</v>
      </c>
      <c r="D40" s="104">
        <f t="shared" si="6"/>
        <v>301.51000000000005</v>
      </c>
      <c r="E40" s="104">
        <f t="shared" si="6"/>
        <v>271.85999999999996</v>
      </c>
      <c r="F40" s="104">
        <f t="shared" si="6"/>
        <v>423.18</v>
      </c>
      <c r="G40" s="104">
        <f t="shared" si="6"/>
        <v>395.65</v>
      </c>
      <c r="H40" s="105">
        <f t="shared" si="6"/>
        <v>305.13999999999993</v>
      </c>
      <c r="I40" s="106">
        <f t="shared" si="6"/>
        <v>2053.33</v>
      </c>
      <c r="K40" s="578" t="s">
        <v>66</v>
      </c>
      <c r="L40" s="579"/>
      <c r="M40" s="103">
        <f t="shared" ref="M40:R40" si="7">SUM(M8:M38)</f>
        <v>806.15000000000009</v>
      </c>
      <c r="N40" s="104">
        <f t="shared" si="7"/>
        <v>745.8</v>
      </c>
      <c r="O40" s="104">
        <f t="shared" si="7"/>
        <v>750.73</v>
      </c>
      <c r="P40" s="104">
        <f t="shared" si="7"/>
        <v>651.38</v>
      </c>
      <c r="Q40" s="104">
        <f t="shared" si="7"/>
        <v>427.82999999999993</v>
      </c>
      <c r="R40" s="106">
        <f t="shared" si="7"/>
        <v>3381.89</v>
      </c>
    </row>
  </sheetData>
  <sheetProtection algorithmName="SHA-512" hashValue="djkcZK0EtlN76tYmTKnSV+gqI4XfK3Uw65czpteWVV+iPzwhwt+cCEPNTaGP5J79xPKSoXeD0kpNUQV5TIOpMA==" saltValue="6uEnRcFzSpB37W/XH+8IDA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C8:H38 M8:Q38">
    <cfRule type="cellIs" dxfId="340" priority="11" stopIfTrue="1" operator="equal">
      <formula>0</formula>
    </cfRule>
  </conditionalFormatting>
  <conditionalFormatting sqref="C8:H38 M8:Q38">
    <cfRule type="cellIs" dxfId="339" priority="6" stopIfTrue="1" operator="equal">
      <formula>0</formula>
    </cfRule>
  </conditionalFormatting>
  <conditionalFormatting sqref="Q8:Q38">
    <cfRule type="cellIs" dxfId="338" priority="5" stopIfTrue="1" operator="equal">
      <formula>0</formula>
    </cfRule>
  </conditionalFormatting>
  <conditionalFormatting sqref="A8:A38">
    <cfRule type="containsText" dxfId="337" priority="3" operator="containsText" text="dimanche">
      <formula>NOT(ISERROR(SEARCH("dimanche",A8)))</formula>
    </cfRule>
    <cfRule type="containsText" dxfId="336" priority="4" operator="containsText" text="samedi">
      <formula>NOT(ISERROR(SEARCH("samedi",A8)))</formula>
    </cfRule>
  </conditionalFormatting>
  <conditionalFormatting sqref="K8:K38">
    <cfRule type="containsText" dxfId="335" priority="1" operator="containsText" text="dimanche">
      <formula>NOT(ISERROR(SEARCH("dimanche",K8)))</formula>
    </cfRule>
    <cfRule type="containsText" dxfId="334" priority="2" operator="containsText" text="samedi">
      <formula>NOT(ISERROR(SEARCH("samedi",K8)))</formula>
    </cfRule>
  </conditionalFormatting>
  <hyperlinks>
    <hyperlink ref="Q3" location="INDICATEURS!A1" display="sommaire"/>
    <hyperlink ref="T12" location="'1280 vtes'!A1" display="vente"/>
    <hyperlink ref="T14" location="'1280 pmix'!A1" display="produits mix"/>
    <hyperlink ref="T16" location="'1280qcr'!A1" display="Marge"/>
    <hyperlink ref="T18" location="'1280car'!A1" display="CAR"/>
    <hyperlink ref="T22" location="'VH par hres'!A1" display="vente horaire"/>
    <hyperlink ref="T24" location="'Analyse CA jours'!A1" display="Analyse CA jour"/>
    <hyperlink ref="T8" location="INDICATEURS!A1" display="sommaire"/>
    <hyperlink ref="T26" location="'1280record'!A1" display="record"/>
    <hyperlink ref="T20" location="'1280 p&amp;l'!A1" display="P&amp;L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W40"/>
  <sheetViews>
    <sheetView showGridLines="0" workbookViewId="0">
      <selection activeCell="T34" sqref="T34"/>
    </sheetView>
  </sheetViews>
  <sheetFormatPr baseColWidth="10" defaultRowHeight="14.25"/>
  <cols>
    <col min="1" max="1" width="8.25" customWidth="1"/>
    <col min="2" max="2" width="3.625" customWidth="1"/>
    <col min="3" max="8" width="6.75" customWidth="1"/>
    <col min="9" max="9" width="8.75" customWidth="1"/>
    <col min="10" max="10" width="5" customWidth="1"/>
    <col min="11" max="11" width="8" customWidth="1"/>
    <col min="12" max="12" width="3.75" customWidth="1"/>
    <col min="13" max="15" width="8.25" customWidth="1"/>
    <col min="16" max="17" width="6.75" customWidth="1"/>
    <col min="18" max="18" width="8.75" customWidth="1"/>
    <col min="20" max="20" width="15.875" customWidth="1"/>
  </cols>
  <sheetData>
    <row r="1" spans="1:23" ht="15" customHeight="1">
      <c r="A1" s="565" t="s">
        <v>250</v>
      </c>
      <c r="B1" s="565"/>
      <c r="C1" s="565"/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</row>
    <row r="2" spans="1:23" ht="15" customHeight="1">
      <c r="A2" s="565"/>
      <c r="B2" s="565"/>
      <c r="C2" s="565"/>
      <c r="D2" s="565"/>
      <c r="E2" s="565"/>
      <c r="F2" s="565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</row>
    <row r="3" spans="1:23">
      <c r="I3" s="343"/>
      <c r="J3" s="343"/>
      <c r="Q3" s="6" t="s">
        <v>33</v>
      </c>
    </row>
    <row r="4" spans="1:23">
      <c r="B4" s="580" t="s">
        <v>107</v>
      </c>
      <c r="C4" s="580"/>
      <c r="D4" s="580"/>
      <c r="E4" s="580"/>
      <c r="F4" s="580"/>
      <c r="G4" s="580"/>
      <c r="H4" s="580"/>
      <c r="I4" s="580"/>
      <c r="L4" s="580" t="s">
        <v>108</v>
      </c>
      <c r="M4" s="580"/>
      <c r="N4" s="580"/>
      <c r="O4" s="580"/>
      <c r="P4" s="580"/>
      <c r="Q4" s="580"/>
      <c r="R4" s="580"/>
    </row>
    <row r="5" spans="1:23" ht="15" thickBot="1"/>
    <row r="6" spans="1:23" ht="12.95" customHeight="1">
      <c r="A6" s="572" t="s">
        <v>74</v>
      </c>
      <c r="B6" s="573"/>
      <c r="C6" s="117">
        <v>0.35416666666666669</v>
      </c>
      <c r="D6" s="119">
        <f>C7</f>
        <v>0.36466666666666669</v>
      </c>
      <c r="E6" s="119">
        <f>D7</f>
        <v>0.3751666666666667</v>
      </c>
      <c r="F6" s="119">
        <f>E7</f>
        <v>0.38566666666666671</v>
      </c>
      <c r="G6" s="119">
        <f>F7</f>
        <v>0.39616666666666672</v>
      </c>
      <c r="H6" s="120">
        <f>G7</f>
        <v>0.40666666666666673</v>
      </c>
      <c r="I6" s="581" t="s">
        <v>66</v>
      </c>
      <c r="K6" s="572" t="s">
        <v>74</v>
      </c>
      <c r="L6" s="573"/>
      <c r="M6" s="117">
        <v>0.95833333333333337</v>
      </c>
      <c r="N6" s="119">
        <f>M7</f>
        <v>0.96883333333333332</v>
      </c>
      <c r="O6" s="119">
        <f>N7</f>
        <v>0.97933333333333328</v>
      </c>
      <c r="P6" s="119">
        <f>O7</f>
        <v>0.98983333333333323</v>
      </c>
      <c r="Q6" s="114" t="s">
        <v>110</v>
      </c>
      <c r="R6" s="581" t="s">
        <v>66</v>
      </c>
    </row>
    <row r="7" spans="1:23" ht="12.95" customHeight="1" thickBot="1">
      <c r="A7" s="574"/>
      <c r="B7" s="575"/>
      <c r="C7" s="118">
        <f t="shared" ref="C7:H7" si="0">C6+0.0105</f>
        <v>0.36466666666666669</v>
      </c>
      <c r="D7" s="118">
        <f t="shared" si="0"/>
        <v>0.3751666666666667</v>
      </c>
      <c r="E7" s="118">
        <f t="shared" si="0"/>
        <v>0.38566666666666671</v>
      </c>
      <c r="F7" s="118">
        <f t="shared" si="0"/>
        <v>0.39616666666666672</v>
      </c>
      <c r="G7" s="118">
        <f t="shared" si="0"/>
        <v>0.40666666666666673</v>
      </c>
      <c r="H7" s="118">
        <f t="shared" si="0"/>
        <v>0.41716666666666674</v>
      </c>
      <c r="I7" s="582"/>
      <c r="K7" s="574"/>
      <c r="L7" s="575"/>
      <c r="M7" s="118">
        <f>M6+0.0105</f>
        <v>0.96883333333333332</v>
      </c>
      <c r="N7" s="118">
        <f>N6+0.0105</f>
        <v>0.97933333333333328</v>
      </c>
      <c r="O7" s="118">
        <f>O6+0.0105</f>
        <v>0.98983333333333323</v>
      </c>
      <c r="P7" s="118">
        <f>P6+0.0105</f>
        <v>1.0003333333333333</v>
      </c>
      <c r="Q7" s="121">
        <f>P7</f>
        <v>1.0003333333333333</v>
      </c>
      <c r="R7" s="582"/>
    </row>
    <row r="8" spans="1:23" ht="15">
      <c r="A8" s="113" t="str">
        <f>'150hres'!A8</f>
        <v>Mardi</v>
      </c>
      <c r="B8" s="110">
        <v>1</v>
      </c>
      <c r="C8" s="122">
        <f>'Données VH'!I515</f>
        <v>13.55</v>
      </c>
      <c r="D8" s="122">
        <f>'Données VH'!J515</f>
        <v>2.27</v>
      </c>
      <c r="E8" s="122">
        <f>'Données VH'!K515</f>
        <v>2.73</v>
      </c>
      <c r="F8" s="122">
        <f>'Données VH'!L515</f>
        <v>50.77</v>
      </c>
      <c r="G8" s="122">
        <f>'Données VH'!M515</f>
        <v>18.809999999999999</v>
      </c>
      <c r="H8" s="122">
        <f>'Données VH'!N515</f>
        <v>29.09</v>
      </c>
      <c r="I8" s="99">
        <f>SUM(C8:H8)</f>
        <v>117.22000000000001</v>
      </c>
      <c r="K8" s="113" t="str">
        <f>A8</f>
        <v>Mardi</v>
      </c>
      <c r="L8" s="113">
        <v>1</v>
      </c>
      <c r="M8" s="122">
        <f>'Données VH'!BP515</f>
        <v>0</v>
      </c>
      <c r="N8" s="122">
        <f>'Données VH'!BQ515</f>
        <v>0</v>
      </c>
      <c r="O8" s="122">
        <f>'Données VH'!BR515</f>
        <v>0</v>
      </c>
      <c r="P8" s="122">
        <f>'Données VH'!BS515</f>
        <v>0</v>
      </c>
      <c r="Q8" s="129">
        <f>'Données VH'!BT515</f>
        <v>0</v>
      </c>
      <c r="R8" s="99">
        <f t="shared" ref="R8:R38" si="1">SUM(M8:Q8)</f>
        <v>0</v>
      </c>
      <c r="T8" s="233" t="s">
        <v>33</v>
      </c>
    </row>
    <row r="9" spans="1:23" ht="15">
      <c r="A9" s="111" t="str">
        <f>'150hres'!A9</f>
        <v>Mercredi</v>
      </c>
      <c r="B9" s="111">
        <v>2</v>
      </c>
      <c r="C9" s="122">
        <f>'Données VH'!I516</f>
        <v>28.35</v>
      </c>
      <c r="D9" s="122">
        <f>'Données VH'!J516</f>
        <v>14.7</v>
      </c>
      <c r="E9" s="122">
        <f>'Données VH'!K516</f>
        <v>33.69</v>
      </c>
      <c r="F9" s="122">
        <f>'Données VH'!L516</f>
        <v>11.25</v>
      </c>
      <c r="G9" s="122">
        <f>'Données VH'!M516</f>
        <v>14.73</v>
      </c>
      <c r="H9" s="122">
        <f>'Données VH'!N516</f>
        <v>12.54</v>
      </c>
      <c r="I9" s="100">
        <f t="shared" ref="I9:I38" si="2">SUM(C9:H9)</f>
        <v>115.25999999999999</v>
      </c>
      <c r="K9" s="111" t="str">
        <f>A9</f>
        <v>Mercredi</v>
      </c>
      <c r="L9" s="111">
        <v>2</v>
      </c>
      <c r="M9" s="122">
        <f>'Données VH'!BP516</f>
        <v>62.56</v>
      </c>
      <c r="N9" s="122">
        <f>'Données VH'!BQ516</f>
        <v>13.22</v>
      </c>
      <c r="O9" s="122">
        <f>'Données VH'!BR516</f>
        <v>6</v>
      </c>
      <c r="P9" s="122">
        <f>'Données VH'!BS516</f>
        <v>0</v>
      </c>
      <c r="Q9" s="129">
        <f>'Données VH'!BT516</f>
        <v>0</v>
      </c>
      <c r="R9" s="100">
        <f t="shared" si="1"/>
        <v>81.78</v>
      </c>
      <c r="T9" s="234"/>
    </row>
    <row r="10" spans="1:23" ht="15">
      <c r="A10" s="111" t="str">
        <f>'150hres'!A10</f>
        <v>Jeudi</v>
      </c>
      <c r="B10" s="111">
        <v>3</v>
      </c>
      <c r="C10" s="122">
        <f>'Données VH'!I517</f>
        <v>5.91</v>
      </c>
      <c r="D10" s="122">
        <f>'Données VH'!J517</f>
        <v>8</v>
      </c>
      <c r="E10" s="122">
        <f>'Données VH'!K517</f>
        <v>11.75</v>
      </c>
      <c r="F10" s="122">
        <f>'Données VH'!L517</f>
        <v>34.19</v>
      </c>
      <c r="G10" s="122">
        <f>'Données VH'!M517</f>
        <v>10.18</v>
      </c>
      <c r="H10" s="122">
        <f>'Données VH'!N517</f>
        <v>0</v>
      </c>
      <c r="I10" s="100">
        <f t="shared" si="2"/>
        <v>70.03</v>
      </c>
      <c r="K10" s="111" t="str">
        <f>A10</f>
        <v>Jeudi</v>
      </c>
      <c r="L10" s="111">
        <v>3</v>
      </c>
      <c r="M10" s="122">
        <f>'Données VH'!BP517</f>
        <v>28.32</v>
      </c>
      <c r="N10" s="122">
        <f>'Données VH'!BQ517</f>
        <v>43.95</v>
      </c>
      <c r="O10" s="122">
        <f>'Données VH'!BR517</f>
        <v>3</v>
      </c>
      <c r="P10" s="122">
        <f>'Données VH'!BS517</f>
        <v>0</v>
      </c>
      <c r="Q10" s="129">
        <f>'Données VH'!BT517</f>
        <v>0</v>
      </c>
      <c r="R10" s="100">
        <f t="shared" si="1"/>
        <v>75.27000000000001</v>
      </c>
      <c r="T10" s="234"/>
    </row>
    <row r="11" spans="1:23" ht="15">
      <c r="A11" s="111" t="str">
        <f>'150hres'!A11</f>
        <v>Vendredi</v>
      </c>
      <c r="B11" s="111">
        <v>4</v>
      </c>
      <c r="C11" s="122">
        <f>'Données VH'!I518</f>
        <v>2.27</v>
      </c>
      <c r="D11" s="122">
        <f>'Données VH'!J518</f>
        <v>16.88</v>
      </c>
      <c r="E11" s="122">
        <f>'Données VH'!K518</f>
        <v>22.9</v>
      </c>
      <c r="F11" s="122">
        <f>'Données VH'!L518</f>
        <v>26.35</v>
      </c>
      <c r="G11" s="122">
        <f>'Données VH'!M518</f>
        <v>41.69</v>
      </c>
      <c r="H11" s="122">
        <f>'Données VH'!N518</f>
        <v>15.91</v>
      </c>
      <c r="I11" s="100">
        <f t="shared" si="2"/>
        <v>126</v>
      </c>
      <c r="K11" s="111" t="str">
        <f t="shared" ref="K11:K37" si="3">A11</f>
        <v>Vendredi</v>
      </c>
      <c r="L11" s="111">
        <v>4</v>
      </c>
      <c r="M11" s="122">
        <f>'Données VH'!BP518</f>
        <v>28.36</v>
      </c>
      <c r="N11" s="122">
        <f>'Données VH'!BQ518</f>
        <v>6.32</v>
      </c>
      <c r="O11" s="122">
        <f>'Données VH'!BR518</f>
        <v>22.86</v>
      </c>
      <c r="P11" s="122">
        <f>'Données VH'!BS518</f>
        <v>0</v>
      </c>
      <c r="Q11" s="129">
        <f>'Données VH'!BT518</f>
        <v>0</v>
      </c>
      <c r="R11" s="100">
        <f t="shared" si="1"/>
        <v>57.54</v>
      </c>
      <c r="T11" s="234"/>
      <c r="V11" s="115"/>
    </row>
    <row r="12" spans="1:23" ht="15">
      <c r="A12" s="111" t="str">
        <f>'150hres'!A12</f>
        <v>Samedi</v>
      </c>
      <c r="B12" s="111">
        <v>5</v>
      </c>
      <c r="C12" s="122">
        <f>'Données VH'!I519</f>
        <v>15</v>
      </c>
      <c r="D12" s="122">
        <f>'Données VH'!J519</f>
        <v>24.27</v>
      </c>
      <c r="E12" s="122">
        <f>'Données VH'!K519</f>
        <v>9.6300000000000008</v>
      </c>
      <c r="F12" s="122">
        <f>'Données VH'!L519</f>
        <v>37.4</v>
      </c>
      <c r="G12" s="122">
        <f>'Données VH'!M519</f>
        <v>18.989999999999998</v>
      </c>
      <c r="H12" s="122">
        <f>'Données VH'!N519</f>
        <v>46.37</v>
      </c>
      <c r="I12" s="100">
        <f t="shared" si="2"/>
        <v>151.66</v>
      </c>
      <c r="K12" s="111" t="str">
        <f t="shared" si="3"/>
        <v>Samedi</v>
      </c>
      <c r="L12" s="111">
        <v>5</v>
      </c>
      <c r="M12" s="122">
        <f>'Données VH'!BP519</f>
        <v>56.68</v>
      </c>
      <c r="N12" s="122">
        <f>'Données VH'!BQ519</f>
        <v>15.4</v>
      </c>
      <c r="O12" s="122">
        <f>'Données VH'!BR519</f>
        <v>0</v>
      </c>
      <c r="P12" s="122">
        <f>'Données VH'!BS519</f>
        <v>0</v>
      </c>
      <c r="Q12" s="129">
        <f>'Données VH'!BT519</f>
        <v>0</v>
      </c>
      <c r="R12" s="100">
        <f t="shared" si="1"/>
        <v>72.08</v>
      </c>
      <c r="T12" s="238" t="s">
        <v>247</v>
      </c>
      <c r="V12" s="115"/>
    </row>
    <row r="13" spans="1:23" ht="15">
      <c r="A13" s="111" t="str">
        <f>'150hres'!A13</f>
        <v>Dimanche</v>
      </c>
      <c r="B13" s="111">
        <v>6</v>
      </c>
      <c r="C13" s="122">
        <f>'Données VH'!I520</f>
        <v>0</v>
      </c>
      <c r="D13" s="122">
        <f>'Données VH'!J520</f>
        <v>0</v>
      </c>
      <c r="E13" s="122">
        <f>'Données VH'!K520</f>
        <v>0</v>
      </c>
      <c r="F13" s="122">
        <f>'Données VH'!L520</f>
        <v>0</v>
      </c>
      <c r="G13" s="122">
        <f>'Données VH'!M520</f>
        <v>0</v>
      </c>
      <c r="H13" s="122">
        <f>'Données VH'!N520</f>
        <v>0</v>
      </c>
      <c r="I13" s="100">
        <f t="shared" si="2"/>
        <v>0</v>
      </c>
      <c r="K13" s="111" t="str">
        <f t="shared" si="3"/>
        <v>Dimanche</v>
      </c>
      <c r="L13" s="111">
        <v>6</v>
      </c>
      <c r="M13" s="122">
        <f>'Données VH'!BP520</f>
        <v>14.4</v>
      </c>
      <c r="N13" s="122">
        <f>'Données VH'!BQ520</f>
        <v>0</v>
      </c>
      <c r="O13" s="122">
        <f>'Données VH'!BR520</f>
        <v>0</v>
      </c>
      <c r="P13" s="122">
        <f>'Données VH'!BS520</f>
        <v>0</v>
      </c>
      <c r="Q13" s="129">
        <f>'Données VH'!BT520</f>
        <v>0</v>
      </c>
      <c r="R13" s="100">
        <f t="shared" si="1"/>
        <v>14.4</v>
      </c>
      <c r="T13" s="234"/>
      <c r="V13" s="115"/>
    </row>
    <row r="14" spans="1:23" ht="15">
      <c r="A14" s="111" t="str">
        <f>'150hres'!A14</f>
        <v>Lundi</v>
      </c>
      <c r="B14" s="111">
        <v>7</v>
      </c>
      <c r="C14" s="122">
        <f>'Données VH'!I521</f>
        <v>7.86</v>
      </c>
      <c r="D14" s="122">
        <f>'Données VH'!J521</f>
        <v>8.73</v>
      </c>
      <c r="E14" s="122">
        <f>'Données VH'!K521</f>
        <v>13.34</v>
      </c>
      <c r="F14" s="122">
        <f>'Données VH'!L521</f>
        <v>14.72</v>
      </c>
      <c r="G14" s="122">
        <f>'Données VH'!M521</f>
        <v>4.54</v>
      </c>
      <c r="H14" s="122">
        <f>'Données VH'!N521</f>
        <v>43.79</v>
      </c>
      <c r="I14" s="100">
        <f t="shared" si="2"/>
        <v>92.97999999999999</v>
      </c>
      <c r="K14" s="111" t="str">
        <f t="shared" si="3"/>
        <v>Lundi</v>
      </c>
      <c r="L14" s="111">
        <v>7</v>
      </c>
      <c r="M14" s="122">
        <f>'Données VH'!BP521</f>
        <v>26.54</v>
      </c>
      <c r="N14" s="122">
        <f>'Données VH'!BQ521</f>
        <v>6</v>
      </c>
      <c r="O14" s="122">
        <f>'Données VH'!BR521</f>
        <v>3.27</v>
      </c>
      <c r="P14" s="122">
        <f>'Données VH'!BS521</f>
        <v>-38.18</v>
      </c>
      <c r="Q14" s="129">
        <f>'Données VH'!BT521</f>
        <v>0</v>
      </c>
      <c r="R14" s="100">
        <f t="shared" si="1"/>
        <v>-2.3699999999999974</v>
      </c>
      <c r="T14" s="238" t="s">
        <v>248</v>
      </c>
      <c r="V14" s="115"/>
    </row>
    <row r="15" spans="1:23" ht="15">
      <c r="A15" s="111" t="str">
        <f>'150hres'!A15</f>
        <v>Mardi</v>
      </c>
      <c r="B15" s="111">
        <v>8</v>
      </c>
      <c r="C15" s="122">
        <f>'Données VH'!I522</f>
        <v>27.14</v>
      </c>
      <c r="D15" s="122">
        <f>'Données VH'!J522</f>
        <v>6.82</v>
      </c>
      <c r="E15" s="122">
        <f>'Données VH'!K522</f>
        <v>0</v>
      </c>
      <c r="F15" s="122">
        <f>'Données VH'!L522</f>
        <v>19.899999999999999</v>
      </c>
      <c r="G15" s="122">
        <f>'Données VH'!M522</f>
        <v>24.45</v>
      </c>
      <c r="H15" s="122">
        <f>'Données VH'!N522</f>
        <v>14.63</v>
      </c>
      <c r="I15" s="100">
        <f t="shared" si="2"/>
        <v>92.94</v>
      </c>
      <c r="K15" s="111" t="str">
        <f t="shared" si="3"/>
        <v>Mardi</v>
      </c>
      <c r="L15" s="111">
        <v>8</v>
      </c>
      <c r="M15" s="122">
        <f>'Données VH'!BP522</f>
        <v>109.8</v>
      </c>
      <c r="N15" s="122">
        <f>'Données VH'!BQ522</f>
        <v>50.68</v>
      </c>
      <c r="O15" s="122">
        <f>'Données VH'!BR522</f>
        <v>15.63</v>
      </c>
      <c r="P15" s="122">
        <f>'Données VH'!BS522</f>
        <v>0</v>
      </c>
      <c r="Q15" s="129">
        <f>'Données VH'!BT522</f>
        <v>0</v>
      </c>
      <c r="R15" s="100">
        <f t="shared" si="1"/>
        <v>176.10999999999999</v>
      </c>
      <c r="T15" s="234"/>
      <c r="V15" s="115"/>
    </row>
    <row r="16" spans="1:23" ht="15">
      <c r="A16" s="111" t="str">
        <f>'150hres'!A16</f>
        <v>Mercredi</v>
      </c>
      <c r="B16" s="111">
        <v>9</v>
      </c>
      <c r="C16" s="122">
        <f>'Données VH'!I523</f>
        <v>19.989999999999998</v>
      </c>
      <c r="D16" s="122">
        <f>'Données VH'!J523</f>
        <v>17.440000000000001</v>
      </c>
      <c r="E16" s="122">
        <f>'Données VH'!K523</f>
        <v>6.81</v>
      </c>
      <c r="F16" s="122">
        <f>'Données VH'!L523</f>
        <v>27.17</v>
      </c>
      <c r="G16" s="122">
        <f>'Données VH'!M523</f>
        <v>21.73</v>
      </c>
      <c r="H16" s="122">
        <f>'Données VH'!N523</f>
        <v>15.43</v>
      </c>
      <c r="I16" s="100">
        <f t="shared" si="2"/>
        <v>108.57</v>
      </c>
      <c r="K16" s="111" t="str">
        <f t="shared" si="3"/>
        <v>Mercredi</v>
      </c>
      <c r="L16" s="111">
        <v>9</v>
      </c>
      <c r="M16" s="122">
        <f>'Données VH'!BP523</f>
        <v>0</v>
      </c>
      <c r="N16" s="122">
        <f>'Données VH'!BQ523</f>
        <v>5.95</v>
      </c>
      <c r="O16" s="122">
        <f>'Données VH'!BR523</f>
        <v>0</v>
      </c>
      <c r="P16" s="122">
        <f>'Données VH'!BS523</f>
        <v>0</v>
      </c>
      <c r="Q16" s="129">
        <f>'Données VH'!BT523</f>
        <v>0</v>
      </c>
      <c r="R16" s="100">
        <f t="shared" si="1"/>
        <v>5.95</v>
      </c>
      <c r="T16" s="238" t="s">
        <v>249</v>
      </c>
      <c r="V16" s="115"/>
      <c r="W16" s="116"/>
    </row>
    <row r="17" spans="1:22" ht="15">
      <c r="A17" s="111" t="str">
        <f>'150hres'!A17</f>
        <v>Jeudi</v>
      </c>
      <c r="B17" s="111">
        <v>10</v>
      </c>
      <c r="C17" s="122">
        <f>'Données VH'!I524</f>
        <v>32.17</v>
      </c>
      <c r="D17" s="122">
        <f>'Données VH'!J524</f>
        <v>4.55</v>
      </c>
      <c r="E17" s="122">
        <f>'Données VH'!K524</f>
        <v>10.51</v>
      </c>
      <c r="F17" s="122">
        <f>'Données VH'!L524</f>
        <v>40.659999999999997</v>
      </c>
      <c r="G17" s="122">
        <f>'Données VH'!M524</f>
        <v>15.95</v>
      </c>
      <c r="H17" s="122">
        <f>'Données VH'!N524</f>
        <v>10.9</v>
      </c>
      <c r="I17" s="100">
        <f t="shared" si="2"/>
        <v>114.74</v>
      </c>
      <c r="K17" s="111" t="str">
        <f t="shared" si="3"/>
        <v>Jeudi</v>
      </c>
      <c r="L17" s="111">
        <v>10</v>
      </c>
      <c r="M17" s="122">
        <f>'Données VH'!BP524</f>
        <v>37.47</v>
      </c>
      <c r="N17" s="122">
        <f>'Données VH'!BQ524</f>
        <v>21.04</v>
      </c>
      <c r="O17" s="122">
        <f>'Données VH'!BR524</f>
        <v>24.23</v>
      </c>
      <c r="P17" s="122">
        <f>'Données VH'!BS524</f>
        <v>0</v>
      </c>
      <c r="Q17" s="129">
        <f>'Données VH'!BT524</f>
        <v>0</v>
      </c>
      <c r="R17" s="100">
        <f t="shared" si="1"/>
        <v>82.74</v>
      </c>
      <c r="T17" s="234"/>
      <c r="V17" s="115"/>
    </row>
    <row r="18" spans="1:22" ht="15">
      <c r="A18" s="111" t="str">
        <f>'150hres'!A18</f>
        <v>Vendredi</v>
      </c>
      <c r="B18" s="111">
        <v>11</v>
      </c>
      <c r="C18" s="122">
        <f>'Données VH'!I525</f>
        <v>8.27</v>
      </c>
      <c r="D18" s="122">
        <f>'Données VH'!J525</f>
        <v>6.72</v>
      </c>
      <c r="E18" s="122">
        <f>'Données VH'!K525</f>
        <v>15.04</v>
      </c>
      <c r="F18" s="122">
        <f>'Données VH'!L525</f>
        <v>49.35</v>
      </c>
      <c r="G18" s="122">
        <f>'Données VH'!M525</f>
        <v>56.03</v>
      </c>
      <c r="H18" s="122">
        <f>'Données VH'!N525</f>
        <v>38.21</v>
      </c>
      <c r="I18" s="100">
        <f t="shared" si="2"/>
        <v>173.62</v>
      </c>
      <c r="K18" s="111" t="str">
        <f t="shared" si="3"/>
        <v>Vendredi</v>
      </c>
      <c r="L18" s="111">
        <v>11</v>
      </c>
      <c r="M18" s="122">
        <f>'Données VH'!BP525</f>
        <v>39.22</v>
      </c>
      <c r="N18" s="122">
        <f>'Données VH'!BQ525</f>
        <v>0</v>
      </c>
      <c r="O18" s="122">
        <f>'Données VH'!BR525</f>
        <v>2.1800000000000002</v>
      </c>
      <c r="P18" s="122">
        <f>'Données VH'!BS525</f>
        <v>0</v>
      </c>
      <c r="Q18" s="129">
        <f>'Données VH'!BT525</f>
        <v>0</v>
      </c>
      <c r="R18" s="100">
        <f t="shared" si="1"/>
        <v>41.4</v>
      </c>
      <c r="T18" s="238" t="s">
        <v>250</v>
      </c>
      <c r="V18" s="115"/>
    </row>
    <row r="19" spans="1:22" ht="15">
      <c r="A19" s="111" t="str">
        <f>'150hres'!A19</f>
        <v>Samedi</v>
      </c>
      <c r="B19" s="111">
        <v>12</v>
      </c>
      <c r="C19" s="122">
        <f>'Données VH'!I526</f>
        <v>22.99</v>
      </c>
      <c r="D19" s="122">
        <f>'Données VH'!J526</f>
        <v>17.09</v>
      </c>
      <c r="E19" s="122">
        <f>'Données VH'!K526</f>
        <v>13.67</v>
      </c>
      <c r="F19" s="122">
        <f>'Données VH'!L526</f>
        <v>19.89</v>
      </c>
      <c r="G19" s="122">
        <f>'Données VH'!M526</f>
        <v>6.81</v>
      </c>
      <c r="H19" s="122">
        <f>'Données VH'!N526</f>
        <v>2.27</v>
      </c>
      <c r="I19" s="100">
        <f t="shared" si="2"/>
        <v>82.72</v>
      </c>
      <c r="K19" s="111" t="str">
        <f t="shared" si="3"/>
        <v>Samedi</v>
      </c>
      <c r="L19" s="111">
        <v>12</v>
      </c>
      <c r="M19" s="122">
        <f>'Données VH'!BP526</f>
        <v>22.27</v>
      </c>
      <c r="N19" s="122">
        <f>'Données VH'!BQ526</f>
        <v>22.48</v>
      </c>
      <c r="O19" s="122">
        <f>'Données VH'!BR526</f>
        <v>22.09</v>
      </c>
      <c r="P19" s="122">
        <f>'Données VH'!BS526</f>
        <v>0</v>
      </c>
      <c r="Q19" s="129">
        <f>'Données VH'!BT526</f>
        <v>0</v>
      </c>
      <c r="R19" s="100">
        <f t="shared" si="1"/>
        <v>66.84</v>
      </c>
      <c r="T19" s="234"/>
      <c r="V19" s="115"/>
    </row>
    <row r="20" spans="1:22">
      <c r="A20" s="111" t="str">
        <f>'150hres'!A20</f>
        <v>Dimanche</v>
      </c>
      <c r="B20" s="111">
        <v>13</v>
      </c>
      <c r="C20" s="122">
        <f>'Données VH'!I527</f>
        <v>0</v>
      </c>
      <c r="D20" s="122">
        <f>'Données VH'!J527</f>
        <v>0</v>
      </c>
      <c r="E20" s="122">
        <f>'Données VH'!K527</f>
        <v>0</v>
      </c>
      <c r="F20" s="122">
        <f>'Données VH'!L527</f>
        <v>0</v>
      </c>
      <c r="G20" s="122">
        <f>'Données VH'!M527</f>
        <v>0</v>
      </c>
      <c r="H20" s="122">
        <f>'Données VH'!N527</f>
        <v>0</v>
      </c>
      <c r="I20" s="100">
        <f t="shared" si="2"/>
        <v>0</v>
      </c>
      <c r="K20" s="111" t="str">
        <f t="shared" si="3"/>
        <v>Dimanche</v>
      </c>
      <c r="L20" s="111">
        <v>13</v>
      </c>
      <c r="M20" s="122">
        <f>'Données VH'!BP527</f>
        <v>25.54</v>
      </c>
      <c r="N20" s="122">
        <f>'Données VH'!BQ527</f>
        <v>4.72</v>
      </c>
      <c r="O20" s="122">
        <f>'Données VH'!BR527</f>
        <v>0</v>
      </c>
      <c r="P20" s="122">
        <f>'Données VH'!BS527</f>
        <v>0</v>
      </c>
      <c r="Q20" s="129">
        <f>'Données VH'!BT527</f>
        <v>0</v>
      </c>
      <c r="R20" s="100">
        <f t="shared" si="1"/>
        <v>30.259999999999998</v>
      </c>
      <c r="T20" s="240" t="s">
        <v>255</v>
      </c>
    </row>
    <row r="21" spans="1:22" ht="15">
      <c r="A21" s="111" t="str">
        <f>'150hres'!A21</f>
        <v>Lundi</v>
      </c>
      <c r="B21" s="111">
        <v>14</v>
      </c>
      <c r="C21" s="122">
        <f>'Données VH'!I528</f>
        <v>20.63</v>
      </c>
      <c r="D21" s="122">
        <f>'Données VH'!J528</f>
        <v>2.27</v>
      </c>
      <c r="E21" s="122">
        <f>'Données VH'!K528</f>
        <v>14.09</v>
      </c>
      <c r="F21" s="122">
        <f>'Données VH'!L528</f>
        <v>6.44</v>
      </c>
      <c r="G21" s="122">
        <f>'Données VH'!M528</f>
        <v>38.85</v>
      </c>
      <c r="H21" s="122">
        <f>'Données VH'!N528</f>
        <v>11.53</v>
      </c>
      <c r="I21" s="100">
        <f t="shared" si="2"/>
        <v>93.81</v>
      </c>
      <c r="K21" s="111" t="str">
        <f t="shared" si="3"/>
        <v>Lundi</v>
      </c>
      <c r="L21" s="111">
        <v>14</v>
      </c>
      <c r="M21" s="122">
        <f>'Données VH'!BP528</f>
        <v>12.08</v>
      </c>
      <c r="N21" s="122">
        <f>'Données VH'!BQ528</f>
        <v>0</v>
      </c>
      <c r="O21" s="122">
        <f>'Données VH'!BR528</f>
        <v>4.26</v>
      </c>
      <c r="P21" s="122">
        <f>'Données VH'!BS528</f>
        <v>0</v>
      </c>
      <c r="Q21" s="129">
        <f>'Données VH'!BT528</f>
        <v>0</v>
      </c>
      <c r="R21" s="100">
        <f t="shared" si="1"/>
        <v>16.34</v>
      </c>
      <c r="T21" s="234"/>
    </row>
    <row r="22" spans="1:22" ht="15">
      <c r="A22" s="111" t="str">
        <f>'150hres'!A22</f>
        <v>Mardi</v>
      </c>
      <c r="B22" s="111">
        <v>15</v>
      </c>
      <c r="C22" s="122">
        <f>'Données VH'!I529</f>
        <v>6.13</v>
      </c>
      <c r="D22" s="122">
        <f>'Données VH'!J529</f>
        <v>7.72</v>
      </c>
      <c r="E22" s="122">
        <f>'Données VH'!K529</f>
        <v>2.27</v>
      </c>
      <c r="F22" s="122">
        <f>'Données VH'!L529</f>
        <v>26.49</v>
      </c>
      <c r="G22" s="122">
        <f>'Données VH'!M529</f>
        <v>32.25</v>
      </c>
      <c r="H22" s="122">
        <f>'Données VH'!N529</f>
        <v>6.46</v>
      </c>
      <c r="I22" s="100">
        <f t="shared" si="2"/>
        <v>81.319999999999993</v>
      </c>
      <c r="K22" s="111" t="str">
        <f t="shared" si="3"/>
        <v>Mardi</v>
      </c>
      <c r="L22" s="111">
        <v>15</v>
      </c>
      <c r="M22" s="122">
        <f>'Données VH'!BP529</f>
        <v>21.54</v>
      </c>
      <c r="N22" s="122">
        <f>'Données VH'!BQ529</f>
        <v>18</v>
      </c>
      <c r="O22" s="122">
        <f>'Données VH'!BR529</f>
        <v>7.45</v>
      </c>
      <c r="P22" s="122">
        <f>'Données VH'!BS529</f>
        <v>0</v>
      </c>
      <c r="Q22" s="129">
        <f>'Données VH'!BT529</f>
        <v>0</v>
      </c>
      <c r="R22" s="100">
        <f t="shared" si="1"/>
        <v>46.99</v>
      </c>
      <c r="T22" s="238" t="s">
        <v>252</v>
      </c>
    </row>
    <row r="23" spans="1:22" ht="15">
      <c r="A23" s="111" t="str">
        <f>'150hres'!A23</f>
        <v>Mercredi</v>
      </c>
      <c r="B23" s="111">
        <v>16</v>
      </c>
      <c r="C23" s="122">
        <f>'Données VH'!I530</f>
        <v>37.58</v>
      </c>
      <c r="D23" s="122">
        <f>'Données VH'!J530</f>
        <v>37.81</v>
      </c>
      <c r="E23" s="122">
        <f>'Données VH'!K530</f>
        <v>33.24</v>
      </c>
      <c r="F23" s="122">
        <f>'Données VH'!L530</f>
        <v>33.17</v>
      </c>
      <c r="G23" s="122">
        <f>'Données VH'!M530</f>
        <v>37.71</v>
      </c>
      <c r="H23" s="122">
        <f>'Données VH'!N530</f>
        <v>5.91</v>
      </c>
      <c r="I23" s="100">
        <f t="shared" si="2"/>
        <v>185.42000000000002</v>
      </c>
      <c r="K23" s="111" t="str">
        <f t="shared" si="3"/>
        <v>Mercredi</v>
      </c>
      <c r="L23" s="111">
        <v>16</v>
      </c>
      <c r="M23" s="122">
        <f>'Données VH'!BP530</f>
        <v>7.45</v>
      </c>
      <c r="N23" s="122">
        <f>'Données VH'!BQ530</f>
        <v>0</v>
      </c>
      <c r="O23" s="122">
        <f>'Données VH'!BR530</f>
        <v>0</v>
      </c>
      <c r="P23" s="122">
        <f>'Données VH'!BS530</f>
        <v>0</v>
      </c>
      <c r="Q23" s="129">
        <f>'Données VH'!BT530</f>
        <v>0</v>
      </c>
      <c r="R23" s="100">
        <f t="shared" si="1"/>
        <v>7.45</v>
      </c>
      <c r="T23" s="234"/>
    </row>
    <row r="24" spans="1:22" ht="15">
      <c r="A24" s="111" t="str">
        <f>'150hres'!A24</f>
        <v>Jeudi</v>
      </c>
      <c r="B24" s="111">
        <v>17</v>
      </c>
      <c r="C24" s="122">
        <f>'Données VH'!I531</f>
        <v>14.92</v>
      </c>
      <c r="D24" s="122">
        <f>'Données VH'!J531</f>
        <v>26.26</v>
      </c>
      <c r="E24" s="122">
        <f>'Données VH'!K531</f>
        <v>17.649999999999999</v>
      </c>
      <c r="F24" s="122">
        <f>'Données VH'!L531</f>
        <v>26.14</v>
      </c>
      <c r="G24" s="122">
        <f>'Données VH'!M531</f>
        <v>28.18</v>
      </c>
      <c r="H24" s="122">
        <f>'Données VH'!N531</f>
        <v>55.27</v>
      </c>
      <c r="I24" s="100">
        <f t="shared" si="2"/>
        <v>168.42000000000002</v>
      </c>
      <c r="K24" s="111" t="str">
        <f t="shared" si="3"/>
        <v>Jeudi</v>
      </c>
      <c r="L24" s="111">
        <v>17</v>
      </c>
      <c r="M24" s="122">
        <f>'Données VH'!BP531</f>
        <v>0</v>
      </c>
      <c r="N24" s="122">
        <f>'Données VH'!BQ531</f>
        <v>0</v>
      </c>
      <c r="O24" s="122">
        <f>'Données VH'!BR531</f>
        <v>0</v>
      </c>
      <c r="P24" s="122">
        <f>'Données VH'!BS531</f>
        <v>0</v>
      </c>
      <c r="Q24" s="129">
        <f>'Données VH'!BT531</f>
        <v>0</v>
      </c>
      <c r="R24" s="100">
        <f t="shared" si="1"/>
        <v>0</v>
      </c>
      <c r="T24" s="238" t="s">
        <v>253</v>
      </c>
    </row>
    <row r="25" spans="1:22" ht="15">
      <c r="A25" s="111" t="str">
        <f>'150hres'!A25</f>
        <v>Vendredi</v>
      </c>
      <c r="B25" s="111">
        <v>18</v>
      </c>
      <c r="C25" s="122">
        <f>'Données VH'!I532</f>
        <v>5.37</v>
      </c>
      <c r="D25" s="122">
        <f>'Données VH'!J532</f>
        <v>10.48</v>
      </c>
      <c r="E25" s="122">
        <f>'Données VH'!K532</f>
        <v>18.809999999999999</v>
      </c>
      <c r="F25" s="122">
        <f>'Données VH'!L532</f>
        <v>45.45</v>
      </c>
      <c r="G25" s="122">
        <f>'Données VH'!M532</f>
        <v>6.82</v>
      </c>
      <c r="H25" s="122">
        <f>'Données VH'!N532</f>
        <v>48.08</v>
      </c>
      <c r="I25" s="100">
        <f t="shared" si="2"/>
        <v>135.01</v>
      </c>
      <c r="K25" s="111" t="str">
        <f t="shared" si="3"/>
        <v>Vendredi</v>
      </c>
      <c r="L25" s="111">
        <v>18</v>
      </c>
      <c r="M25" s="122">
        <f>'Données VH'!BP532</f>
        <v>83.45</v>
      </c>
      <c r="N25" s="122">
        <f>'Données VH'!BQ532</f>
        <v>8.81</v>
      </c>
      <c r="O25" s="122">
        <f>'Données VH'!BR532</f>
        <v>41.09</v>
      </c>
      <c r="P25" s="122">
        <f>'Données VH'!BS532</f>
        <v>17.64</v>
      </c>
      <c r="Q25" s="129">
        <f>'Données VH'!BT532</f>
        <v>0</v>
      </c>
      <c r="R25" s="100">
        <f t="shared" si="1"/>
        <v>150.99</v>
      </c>
      <c r="T25" s="234"/>
    </row>
    <row r="26" spans="1:22" ht="15">
      <c r="A26" s="111" t="str">
        <f>'150hres'!A26</f>
        <v>Samedi</v>
      </c>
      <c r="B26" s="111">
        <v>19</v>
      </c>
      <c r="C26" s="122">
        <f>'Données VH'!I533</f>
        <v>5.27</v>
      </c>
      <c r="D26" s="122">
        <f>'Données VH'!J533</f>
        <v>9.6199999999999992</v>
      </c>
      <c r="E26" s="122">
        <f>'Données VH'!K533</f>
        <v>11.36</v>
      </c>
      <c r="F26" s="122">
        <f>'Données VH'!L533</f>
        <v>29.83</v>
      </c>
      <c r="G26" s="122">
        <f>'Données VH'!M533</f>
        <v>31.32</v>
      </c>
      <c r="H26" s="122">
        <f>'Données VH'!N533</f>
        <v>18.59</v>
      </c>
      <c r="I26" s="100">
        <f t="shared" si="2"/>
        <v>105.99000000000001</v>
      </c>
      <c r="K26" s="111" t="str">
        <f t="shared" si="3"/>
        <v>Samedi</v>
      </c>
      <c r="L26" s="111">
        <v>19</v>
      </c>
      <c r="M26" s="122">
        <f>'Données VH'!BP533</f>
        <v>47.93</v>
      </c>
      <c r="N26" s="122">
        <f>'Données VH'!BQ533</f>
        <v>23.31</v>
      </c>
      <c r="O26" s="122">
        <f>'Données VH'!BR533</f>
        <v>46.07</v>
      </c>
      <c r="P26" s="122">
        <f>'Données VH'!BS533</f>
        <v>0</v>
      </c>
      <c r="Q26" s="129">
        <f>'Données VH'!BT533</f>
        <v>0</v>
      </c>
      <c r="R26" s="100">
        <f t="shared" si="1"/>
        <v>117.31</v>
      </c>
      <c r="T26" s="238" t="s">
        <v>254</v>
      </c>
    </row>
    <row r="27" spans="1:22">
      <c r="A27" s="111" t="str">
        <f>'150hres'!A27</f>
        <v>Dimanche</v>
      </c>
      <c r="B27" s="111">
        <v>20</v>
      </c>
      <c r="C27" s="122">
        <f>'Données VH'!I534</f>
        <v>0</v>
      </c>
      <c r="D27" s="122">
        <f>'Données VH'!J534</f>
        <v>0</v>
      </c>
      <c r="E27" s="122">
        <f>'Données VH'!K534</f>
        <v>0</v>
      </c>
      <c r="F27" s="122">
        <f>'Données VH'!L534</f>
        <v>0</v>
      </c>
      <c r="G27" s="122">
        <f>'Données VH'!M534</f>
        <v>0</v>
      </c>
      <c r="H27" s="122">
        <f>'Données VH'!N534</f>
        <v>0</v>
      </c>
      <c r="I27" s="100">
        <f t="shared" si="2"/>
        <v>0</v>
      </c>
      <c r="K27" s="111" t="str">
        <f t="shared" si="3"/>
        <v>Dimanche</v>
      </c>
      <c r="L27" s="111">
        <v>20</v>
      </c>
      <c r="M27" s="122">
        <f>'Données VH'!BP534</f>
        <v>24.28</v>
      </c>
      <c r="N27" s="122">
        <f>'Données VH'!BQ534</f>
        <v>10</v>
      </c>
      <c r="O27" s="122">
        <f>'Données VH'!BR534</f>
        <v>18</v>
      </c>
      <c r="P27" s="122">
        <f>'Données VH'!BS534</f>
        <v>0</v>
      </c>
      <c r="Q27" s="129">
        <f>'Données VH'!BT534</f>
        <v>0</v>
      </c>
      <c r="R27" s="100">
        <f t="shared" si="1"/>
        <v>52.28</v>
      </c>
    </row>
    <row r="28" spans="1:22">
      <c r="A28" s="111" t="str">
        <f>'150hres'!A28</f>
        <v>Lundi</v>
      </c>
      <c r="B28" s="111">
        <v>21</v>
      </c>
      <c r="C28" s="122">
        <f>'Données VH'!I535</f>
        <v>3.36</v>
      </c>
      <c r="D28" s="122">
        <f>'Données VH'!J535</f>
        <v>19.760000000000002</v>
      </c>
      <c r="E28" s="122">
        <f>'Données VH'!K535</f>
        <v>9.08</v>
      </c>
      <c r="F28" s="122">
        <f>'Données VH'!L535</f>
        <v>27.26</v>
      </c>
      <c r="G28" s="122">
        <f>'Données VH'!M535</f>
        <v>8.1300000000000008</v>
      </c>
      <c r="H28" s="122">
        <f>'Données VH'!N535</f>
        <v>39.159999999999997</v>
      </c>
      <c r="I28" s="100">
        <f t="shared" si="2"/>
        <v>106.75</v>
      </c>
      <c r="K28" s="111" t="str">
        <f t="shared" si="3"/>
        <v>Lundi</v>
      </c>
      <c r="L28" s="111">
        <v>21</v>
      </c>
      <c r="M28" s="122">
        <f>'Données VH'!BP535</f>
        <v>11.13</v>
      </c>
      <c r="N28" s="122">
        <f>'Données VH'!BQ535</f>
        <v>15</v>
      </c>
      <c r="O28" s="122">
        <f>'Données VH'!BR535</f>
        <v>22.4</v>
      </c>
      <c r="P28" s="122">
        <f>'Données VH'!BS535</f>
        <v>0</v>
      </c>
      <c r="Q28" s="129">
        <f>'Données VH'!BT535</f>
        <v>0</v>
      </c>
      <c r="R28" s="100">
        <f t="shared" si="1"/>
        <v>48.53</v>
      </c>
    </row>
    <row r="29" spans="1:22">
      <c r="A29" s="111" t="str">
        <f>'150hres'!A29</f>
        <v>Mardi</v>
      </c>
      <c r="B29" s="111">
        <v>22</v>
      </c>
      <c r="C29" s="122">
        <f>'Données VH'!I536</f>
        <v>3.45</v>
      </c>
      <c r="D29" s="122">
        <f>'Données VH'!J536</f>
        <v>17.739999999999998</v>
      </c>
      <c r="E29" s="122">
        <f>'Données VH'!K536</f>
        <v>25.35</v>
      </c>
      <c r="F29" s="122">
        <f>'Données VH'!L536</f>
        <v>35.17</v>
      </c>
      <c r="G29" s="122">
        <f>'Données VH'!M536</f>
        <v>34.44</v>
      </c>
      <c r="H29" s="122">
        <f>'Données VH'!N536</f>
        <v>23.26</v>
      </c>
      <c r="I29" s="100">
        <f t="shared" si="2"/>
        <v>139.41</v>
      </c>
      <c r="K29" s="111" t="str">
        <f t="shared" si="3"/>
        <v>Mardi</v>
      </c>
      <c r="L29" s="111">
        <v>22</v>
      </c>
      <c r="M29" s="122">
        <f>'Données VH'!BP536</f>
        <v>6</v>
      </c>
      <c r="N29" s="122">
        <f>'Données VH'!BQ536</f>
        <v>44.18</v>
      </c>
      <c r="O29" s="122">
        <f>'Données VH'!BR536</f>
        <v>2.68</v>
      </c>
      <c r="P29" s="122">
        <f>'Données VH'!BS536</f>
        <v>0</v>
      </c>
      <c r="Q29" s="129">
        <f>'Données VH'!BT536</f>
        <v>0</v>
      </c>
      <c r="R29" s="100">
        <f t="shared" si="1"/>
        <v>52.86</v>
      </c>
    </row>
    <row r="30" spans="1:22">
      <c r="A30" s="111" t="str">
        <f>'150hres'!A30</f>
        <v>Mercredi</v>
      </c>
      <c r="B30" s="111">
        <v>23</v>
      </c>
      <c r="C30" s="122">
        <f>'Données VH'!I537</f>
        <v>7</v>
      </c>
      <c r="D30" s="122">
        <f>'Données VH'!J537</f>
        <v>20.27</v>
      </c>
      <c r="E30" s="122">
        <f>'Données VH'!K537</f>
        <v>13.63</v>
      </c>
      <c r="F30" s="122">
        <f>'Données VH'!L537</f>
        <v>45.71</v>
      </c>
      <c r="G30" s="122">
        <f>'Données VH'!M537</f>
        <v>48.97</v>
      </c>
      <c r="H30" s="122">
        <f>'Données VH'!N537</f>
        <v>43.45</v>
      </c>
      <c r="I30" s="100">
        <f t="shared" si="2"/>
        <v>179.02999999999997</v>
      </c>
      <c r="K30" s="111" t="str">
        <f t="shared" si="3"/>
        <v>Mercredi</v>
      </c>
      <c r="L30" s="111">
        <v>23</v>
      </c>
      <c r="M30" s="122">
        <f>'Données VH'!BP537</f>
        <v>6</v>
      </c>
      <c r="N30" s="122">
        <f>'Données VH'!BQ537</f>
        <v>113.52</v>
      </c>
      <c r="O30" s="122">
        <f>'Données VH'!BR537</f>
        <v>19.91</v>
      </c>
      <c r="P30" s="122">
        <f>'Données VH'!BS537</f>
        <v>0</v>
      </c>
      <c r="Q30" s="129">
        <f>'Données VH'!BT537</f>
        <v>0</v>
      </c>
      <c r="R30" s="100">
        <f t="shared" si="1"/>
        <v>139.43</v>
      </c>
    </row>
    <row r="31" spans="1:22">
      <c r="A31" s="111" t="str">
        <f>'150hres'!A31</f>
        <v>Jeudi</v>
      </c>
      <c r="B31" s="111">
        <v>24</v>
      </c>
      <c r="C31" s="122">
        <f>'Données VH'!I538</f>
        <v>16.45</v>
      </c>
      <c r="D31" s="122">
        <f>'Données VH'!J538</f>
        <v>12.55</v>
      </c>
      <c r="E31" s="122">
        <f>'Données VH'!K538</f>
        <v>19.62</v>
      </c>
      <c r="F31" s="122">
        <f>'Données VH'!L538</f>
        <v>22.67</v>
      </c>
      <c r="G31" s="122">
        <f>'Données VH'!M538</f>
        <v>55.14</v>
      </c>
      <c r="H31" s="122">
        <f>'Données VH'!N538</f>
        <v>43.53</v>
      </c>
      <c r="I31" s="100">
        <f t="shared" si="2"/>
        <v>169.96</v>
      </c>
      <c r="K31" s="111" t="str">
        <f t="shared" si="3"/>
        <v>Jeudi</v>
      </c>
      <c r="L31" s="111">
        <v>24</v>
      </c>
      <c r="M31" s="122">
        <f>'Données VH'!BP538</f>
        <v>0</v>
      </c>
      <c r="N31" s="122">
        <f>'Données VH'!BQ538</f>
        <v>0</v>
      </c>
      <c r="O31" s="122">
        <f>'Données VH'!BR538</f>
        <v>0</v>
      </c>
      <c r="P31" s="122">
        <f>'Données VH'!BS538</f>
        <v>0</v>
      </c>
      <c r="Q31" s="129">
        <f>'Données VH'!BT538</f>
        <v>0</v>
      </c>
      <c r="R31" s="100">
        <f t="shared" si="1"/>
        <v>0</v>
      </c>
    </row>
    <row r="32" spans="1:22">
      <c r="A32" s="111" t="str">
        <f>'150hres'!A32</f>
        <v>Vendredi</v>
      </c>
      <c r="B32" s="111">
        <v>25</v>
      </c>
      <c r="C32" s="122">
        <f>'Données VH'!I539</f>
        <v>0</v>
      </c>
      <c r="D32" s="122">
        <f>'Données VH'!J539</f>
        <v>0</v>
      </c>
      <c r="E32" s="122">
        <f>'Données VH'!K539</f>
        <v>0</v>
      </c>
      <c r="F32" s="122">
        <f>'Données VH'!L539</f>
        <v>0</v>
      </c>
      <c r="G32" s="122">
        <f>'Données VH'!M539</f>
        <v>0</v>
      </c>
      <c r="H32" s="122">
        <f>'Données VH'!N539</f>
        <v>0</v>
      </c>
      <c r="I32" s="100">
        <f t="shared" si="2"/>
        <v>0</v>
      </c>
      <c r="K32" s="111" t="str">
        <f t="shared" si="3"/>
        <v>Vendredi</v>
      </c>
      <c r="L32" s="111">
        <v>25</v>
      </c>
      <c r="M32" s="122">
        <f>'Données VH'!BP539</f>
        <v>6.08</v>
      </c>
      <c r="N32" s="122">
        <f>'Données VH'!BQ539</f>
        <v>0</v>
      </c>
      <c r="O32" s="122">
        <f>'Données VH'!BR539</f>
        <v>0</v>
      </c>
      <c r="P32" s="122">
        <f>'Données VH'!BS539</f>
        <v>0</v>
      </c>
      <c r="Q32" s="129">
        <f>'Données VH'!BT539</f>
        <v>0</v>
      </c>
      <c r="R32" s="100">
        <f t="shared" si="1"/>
        <v>6.08</v>
      </c>
    </row>
    <row r="33" spans="1:18">
      <c r="A33" s="111" t="str">
        <f>'150hres'!A33</f>
        <v>Samedi</v>
      </c>
      <c r="B33" s="111">
        <v>26</v>
      </c>
      <c r="C33" s="122">
        <f>'Données VH'!I540</f>
        <v>0</v>
      </c>
      <c r="D33" s="122">
        <f>'Données VH'!J540</f>
        <v>0</v>
      </c>
      <c r="E33" s="122">
        <f>'Données VH'!K540</f>
        <v>0</v>
      </c>
      <c r="F33" s="122">
        <f>'Données VH'!L540</f>
        <v>48.36</v>
      </c>
      <c r="G33" s="122">
        <f>'Données VH'!M540</f>
        <v>47.74</v>
      </c>
      <c r="H33" s="122">
        <f>'Données VH'!N540</f>
        <v>41.88</v>
      </c>
      <c r="I33" s="100">
        <f t="shared" si="2"/>
        <v>137.97999999999999</v>
      </c>
      <c r="K33" s="111" t="str">
        <f t="shared" si="3"/>
        <v>Samedi</v>
      </c>
      <c r="L33" s="111">
        <v>26</v>
      </c>
      <c r="M33" s="122">
        <f>'Données VH'!BP540</f>
        <v>0</v>
      </c>
      <c r="N33" s="122">
        <f>'Données VH'!BQ540</f>
        <v>18.309999999999999</v>
      </c>
      <c r="O33" s="122">
        <f>'Données VH'!BR540</f>
        <v>-4</v>
      </c>
      <c r="P33" s="122">
        <f>'Données VH'!BS540</f>
        <v>0</v>
      </c>
      <c r="Q33" s="129">
        <f>'Données VH'!BT540</f>
        <v>0</v>
      </c>
      <c r="R33" s="100">
        <f t="shared" si="1"/>
        <v>14.309999999999999</v>
      </c>
    </row>
    <row r="34" spans="1:18">
      <c r="A34" s="111" t="str">
        <f>'150hres'!A34</f>
        <v>Dimanche</v>
      </c>
      <c r="B34" s="111">
        <v>27</v>
      </c>
      <c r="C34" s="122">
        <f>'Données VH'!I541</f>
        <v>0</v>
      </c>
      <c r="D34" s="122">
        <f>'Données VH'!J541</f>
        <v>0</v>
      </c>
      <c r="E34" s="122">
        <f>'Données VH'!K541</f>
        <v>0</v>
      </c>
      <c r="F34" s="122">
        <f>'Données VH'!L541</f>
        <v>0</v>
      </c>
      <c r="G34" s="122">
        <f>'Données VH'!M541</f>
        <v>0</v>
      </c>
      <c r="H34" s="122">
        <f>'Données VH'!N541</f>
        <v>0</v>
      </c>
      <c r="I34" s="100">
        <f t="shared" si="2"/>
        <v>0</v>
      </c>
      <c r="K34" s="111" t="str">
        <f t="shared" si="3"/>
        <v>Dimanche</v>
      </c>
      <c r="L34" s="111">
        <v>27</v>
      </c>
      <c r="M34" s="122">
        <f>'Données VH'!BP541</f>
        <v>5.36</v>
      </c>
      <c r="N34" s="122">
        <f>'Données VH'!BQ541</f>
        <v>33.36</v>
      </c>
      <c r="O34" s="122">
        <f>'Données VH'!BR541</f>
        <v>0</v>
      </c>
      <c r="P34" s="122">
        <f>'Données VH'!BS541</f>
        <v>0</v>
      </c>
      <c r="Q34" s="129">
        <f>'Données VH'!BT541</f>
        <v>0</v>
      </c>
      <c r="R34" s="100">
        <f t="shared" si="1"/>
        <v>38.72</v>
      </c>
    </row>
    <row r="35" spans="1:18">
      <c r="A35" s="111" t="str">
        <f>'150hres'!A35</f>
        <v>Lundi</v>
      </c>
      <c r="B35" s="111">
        <v>28</v>
      </c>
      <c r="C35" s="122">
        <f>'Données VH'!I542</f>
        <v>2.27</v>
      </c>
      <c r="D35" s="122">
        <f>'Données VH'!J542</f>
        <v>22.41</v>
      </c>
      <c r="E35" s="122">
        <f>'Données VH'!K542</f>
        <v>15.4</v>
      </c>
      <c r="F35" s="122">
        <f>'Données VH'!L542</f>
        <v>15.34</v>
      </c>
      <c r="G35" s="122">
        <f>'Données VH'!M542</f>
        <v>4.55</v>
      </c>
      <c r="H35" s="122">
        <f>'Données VH'!N542</f>
        <v>19.3</v>
      </c>
      <c r="I35" s="100">
        <f t="shared" si="2"/>
        <v>79.27</v>
      </c>
      <c r="K35" s="111" t="str">
        <f t="shared" si="3"/>
        <v>Lundi</v>
      </c>
      <c r="L35" s="111">
        <v>28</v>
      </c>
      <c r="M35" s="122">
        <f>'Données VH'!BP542</f>
        <v>6.95</v>
      </c>
      <c r="N35" s="122">
        <f>'Données VH'!BQ542</f>
        <v>0</v>
      </c>
      <c r="O35" s="122">
        <f>'Données VH'!BR542</f>
        <v>0</v>
      </c>
      <c r="P35" s="122">
        <f>'Données VH'!BS542</f>
        <v>0</v>
      </c>
      <c r="Q35" s="129">
        <f>'Données VH'!BT542</f>
        <v>0</v>
      </c>
      <c r="R35" s="100">
        <f t="shared" si="1"/>
        <v>6.95</v>
      </c>
    </row>
    <row r="36" spans="1:18">
      <c r="A36" s="111" t="str">
        <f>'150hres'!A36</f>
        <v>Mardi</v>
      </c>
      <c r="B36" s="111">
        <v>29</v>
      </c>
      <c r="C36" s="122">
        <f>'Données VH'!I543</f>
        <v>2.64</v>
      </c>
      <c r="D36" s="122">
        <f>'Données VH'!J543</f>
        <v>0</v>
      </c>
      <c r="E36" s="122">
        <f>'Données VH'!K543</f>
        <v>6.84</v>
      </c>
      <c r="F36" s="122">
        <f>'Données VH'!L543</f>
        <v>14.22</v>
      </c>
      <c r="G36" s="122">
        <f>'Données VH'!M543</f>
        <v>17.09</v>
      </c>
      <c r="H36" s="122">
        <f>'Données VH'!N543</f>
        <v>23.48</v>
      </c>
      <c r="I36" s="100">
        <f t="shared" si="2"/>
        <v>64.27000000000001</v>
      </c>
      <c r="K36" s="111" t="str">
        <f t="shared" si="3"/>
        <v>Mardi</v>
      </c>
      <c r="L36" s="111">
        <v>29</v>
      </c>
      <c r="M36" s="122">
        <f>'Données VH'!BP543</f>
        <v>33.99</v>
      </c>
      <c r="N36" s="122">
        <f>'Données VH'!BQ543</f>
        <v>68</v>
      </c>
      <c r="O36" s="122">
        <f>'Données VH'!BR543</f>
        <v>45.55</v>
      </c>
      <c r="P36" s="122">
        <f>'Données VH'!BS543</f>
        <v>2.27</v>
      </c>
      <c r="Q36" s="129">
        <f>'Données VH'!BT543</f>
        <v>0</v>
      </c>
      <c r="R36" s="100">
        <f t="shared" si="1"/>
        <v>149.81000000000003</v>
      </c>
    </row>
    <row r="37" spans="1:18">
      <c r="A37" s="111" t="str">
        <f>'150hres'!A37</f>
        <v>Mercredi</v>
      </c>
      <c r="B37" s="111">
        <v>30</v>
      </c>
      <c r="C37" s="122">
        <f>'Données VH'!I544</f>
        <v>20.41</v>
      </c>
      <c r="D37" s="122">
        <f>'Données VH'!J544</f>
        <v>28.99</v>
      </c>
      <c r="E37" s="122">
        <f>'Données VH'!K544</f>
        <v>2.27</v>
      </c>
      <c r="F37" s="122">
        <f>'Données VH'!L544</f>
        <v>47.45</v>
      </c>
      <c r="G37" s="122">
        <f>'Données VH'!M544</f>
        <v>25.71</v>
      </c>
      <c r="H37" s="122">
        <f>'Données VH'!N544</f>
        <v>32.450000000000003</v>
      </c>
      <c r="I37" s="100">
        <f t="shared" si="2"/>
        <v>157.28000000000003</v>
      </c>
      <c r="K37" s="111" t="str">
        <f t="shared" si="3"/>
        <v>Mercredi</v>
      </c>
      <c r="L37" s="111">
        <v>30</v>
      </c>
      <c r="M37" s="122">
        <f>'Données VH'!BP544</f>
        <v>36.049999999999997</v>
      </c>
      <c r="N37" s="122">
        <f>'Données VH'!BQ544</f>
        <v>111.81</v>
      </c>
      <c r="O37" s="122">
        <f>'Données VH'!BR544</f>
        <v>-10.36</v>
      </c>
      <c r="P37" s="122">
        <f>'Données VH'!BS544</f>
        <v>0</v>
      </c>
      <c r="Q37" s="129">
        <f>'Données VH'!BT544</f>
        <v>0</v>
      </c>
      <c r="R37" s="100">
        <f t="shared" si="1"/>
        <v>137.5</v>
      </c>
    </row>
    <row r="38" spans="1:18" ht="15" thickBot="1">
      <c r="A38" s="112" t="str">
        <f>'150hres'!A38</f>
        <v>Jeudi</v>
      </c>
      <c r="B38" s="112">
        <v>31</v>
      </c>
      <c r="C38" s="122">
        <f>'Données VH'!I545</f>
        <v>19.8</v>
      </c>
      <c r="D38" s="122">
        <f>'Données VH'!J545</f>
        <v>9.4499999999999993</v>
      </c>
      <c r="E38" s="122">
        <f>'Données VH'!K545</f>
        <v>0</v>
      </c>
      <c r="F38" s="122">
        <f>'Données VH'!L545</f>
        <v>21.72</v>
      </c>
      <c r="G38" s="122">
        <f>'Données VH'!M545</f>
        <v>33</v>
      </c>
      <c r="H38" s="122">
        <f>'Données VH'!N545</f>
        <v>37.49</v>
      </c>
      <c r="I38" s="101">
        <f t="shared" si="2"/>
        <v>121.46000000000001</v>
      </c>
      <c r="K38" s="112" t="str">
        <f>A38</f>
        <v>Jeudi</v>
      </c>
      <c r="L38" s="112">
        <v>31</v>
      </c>
      <c r="M38" s="122">
        <f>'Données VH'!BP545</f>
        <v>0</v>
      </c>
      <c r="N38" s="122">
        <f>'Données VH'!BQ545</f>
        <v>0</v>
      </c>
      <c r="O38" s="122">
        <f>'Données VH'!BR545</f>
        <v>0</v>
      </c>
      <c r="P38" s="122">
        <f>'Données VH'!BS545</f>
        <v>0</v>
      </c>
      <c r="Q38" s="129">
        <f>'Données VH'!BT545</f>
        <v>0</v>
      </c>
      <c r="R38" s="101">
        <f t="shared" si="1"/>
        <v>0</v>
      </c>
    </row>
    <row r="39" spans="1:18">
      <c r="A39" s="576" t="s">
        <v>109</v>
      </c>
      <c r="B39" s="577"/>
      <c r="C39" s="107">
        <f t="shared" ref="C39:I39" si="4">AVERAGE(C8:C38)</f>
        <v>11.250967741935485</v>
      </c>
      <c r="D39" s="108">
        <f t="shared" si="4"/>
        <v>11.380645161290321</v>
      </c>
      <c r="E39" s="108">
        <f t="shared" si="4"/>
        <v>10.634838709677418</v>
      </c>
      <c r="F39" s="108">
        <f t="shared" si="4"/>
        <v>25.06677419354839</v>
      </c>
      <c r="G39" s="108">
        <f t="shared" si="4"/>
        <v>22.05838709677419</v>
      </c>
      <c r="H39" s="109">
        <f t="shared" si="4"/>
        <v>21.90258064516129</v>
      </c>
      <c r="I39" s="102">
        <f t="shared" si="4"/>
        <v>102.2941935483871</v>
      </c>
      <c r="K39" s="576" t="s">
        <v>109</v>
      </c>
      <c r="L39" s="577"/>
      <c r="M39" s="107">
        <f t="shared" ref="M39:R39" si="5">AVERAGE(M8:M38)</f>
        <v>24.498387096774195</v>
      </c>
      <c r="N39" s="108">
        <f t="shared" si="5"/>
        <v>21.098709677419354</v>
      </c>
      <c r="O39" s="108">
        <f t="shared" si="5"/>
        <v>9.4293548387096795</v>
      </c>
      <c r="P39" s="108">
        <f t="shared" si="5"/>
        <v>-0.58935483870967742</v>
      </c>
      <c r="Q39" s="108">
        <f t="shared" si="5"/>
        <v>0</v>
      </c>
      <c r="R39" s="102">
        <f t="shared" si="5"/>
        <v>54.437096774193542</v>
      </c>
    </row>
    <row r="40" spans="1:18" ht="15" thickBot="1">
      <c r="A40" s="578" t="s">
        <v>66</v>
      </c>
      <c r="B40" s="579"/>
      <c r="C40" s="103">
        <f t="shared" ref="C40:I40" si="6">SUM(C8:C38)</f>
        <v>348.78000000000003</v>
      </c>
      <c r="D40" s="104">
        <f t="shared" si="6"/>
        <v>352.79999999999995</v>
      </c>
      <c r="E40" s="104">
        <f t="shared" si="6"/>
        <v>329.67999999999995</v>
      </c>
      <c r="F40" s="104">
        <f t="shared" si="6"/>
        <v>777.07</v>
      </c>
      <c r="G40" s="104">
        <f t="shared" si="6"/>
        <v>683.81</v>
      </c>
      <c r="H40" s="105">
        <f t="shared" si="6"/>
        <v>678.98</v>
      </c>
      <c r="I40" s="106">
        <f t="shared" si="6"/>
        <v>3171.12</v>
      </c>
      <c r="K40" s="578" t="s">
        <v>66</v>
      </c>
      <c r="L40" s="579"/>
      <c r="M40" s="103">
        <f t="shared" ref="M40:R40" si="7">SUM(M8:M38)</f>
        <v>759.45</v>
      </c>
      <c r="N40" s="104">
        <f t="shared" si="7"/>
        <v>654.05999999999995</v>
      </c>
      <c r="O40" s="104">
        <f t="shared" si="7"/>
        <v>292.31000000000006</v>
      </c>
      <c r="P40" s="104">
        <f t="shared" si="7"/>
        <v>-18.27</v>
      </c>
      <c r="Q40" s="104">
        <f t="shared" si="7"/>
        <v>0</v>
      </c>
      <c r="R40" s="106">
        <f t="shared" si="7"/>
        <v>1687.5499999999997</v>
      </c>
    </row>
  </sheetData>
  <sheetProtection algorithmName="SHA-512" hashValue="JL4GFWPanduM/gX2Fd+jvz9s9BKYLH4joLZAcRu7Gb1YHUZQyLSNZCeek6qMImfIVXQuP4yF2v2pROBLRWZWUQ==" saltValue="EmCKk7ibVNQemGd7pzloqg==" spinCount="100000" sheet="1" objects="1" scenarios="1"/>
  <mergeCells count="11">
    <mergeCell ref="A39:B39"/>
    <mergeCell ref="K39:L39"/>
    <mergeCell ref="A40:B40"/>
    <mergeCell ref="K40:L40"/>
    <mergeCell ref="A1:R2"/>
    <mergeCell ref="B4:I4"/>
    <mergeCell ref="L4:R4"/>
    <mergeCell ref="A6:B7"/>
    <mergeCell ref="I6:I7"/>
    <mergeCell ref="K6:L7"/>
    <mergeCell ref="R6:R7"/>
  </mergeCells>
  <conditionalFormatting sqref="M8:Q38 C8:H38">
    <cfRule type="cellIs" dxfId="333" priority="7" stopIfTrue="1" operator="equal">
      <formula>0</formula>
    </cfRule>
  </conditionalFormatting>
  <conditionalFormatting sqref="C8:H38 M8:Q38">
    <cfRule type="cellIs" dxfId="332" priority="6" stopIfTrue="1" operator="equal">
      <formula>0</formula>
    </cfRule>
  </conditionalFormatting>
  <conditionalFormatting sqref="Q8:Q38">
    <cfRule type="cellIs" dxfId="331" priority="5" stopIfTrue="1" operator="equal">
      <formula>0</formula>
    </cfRule>
  </conditionalFormatting>
  <conditionalFormatting sqref="A8:A38">
    <cfRule type="containsText" dxfId="330" priority="3" operator="containsText" text="dimanche">
      <formula>NOT(ISERROR(SEARCH("dimanche",A8)))</formula>
    </cfRule>
    <cfRule type="containsText" dxfId="329" priority="4" operator="containsText" text="samedi">
      <formula>NOT(ISERROR(SEARCH("samedi",A8)))</formula>
    </cfRule>
  </conditionalFormatting>
  <conditionalFormatting sqref="K8:K38">
    <cfRule type="containsText" dxfId="328" priority="1" operator="containsText" text="dimanche">
      <formula>NOT(ISERROR(SEARCH("dimanche",K8)))</formula>
    </cfRule>
    <cfRule type="containsText" dxfId="327" priority="2" operator="containsText" text="samedi">
      <formula>NOT(ISERROR(SEARCH("samedi",K8)))</formula>
    </cfRule>
  </conditionalFormatting>
  <hyperlinks>
    <hyperlink ref="Q3" location="INDICATEURS!A1" display="sommaire"/>
    <hyperlink ref="T12" location="'1280 vtes'!A1" display="vente"/>
    <hyperlink ref="T14" location="'1280 pmix'!A1" display="produits mix"/>
    <hyperlink ref="T16" location="'1280qcr'!A1" display="Marge"/>
    <hyperlink ref="T18" location="'1280car'!A1" display="CAR"/>
    <hyperlink ref="T22" location="'VH par hres'!A1" display="vente horaire"/>
    <hyperlink ref="T24" location="'Analyse CA jours'!A1" display="Analyse CA jour"/>
    <hyperlink ref="T8" location="INDICATEURS!A1" display="sommaire"/>
    <hyperlink ref="T26" location="'1280record'!A1" display="record"/>
    <hyperlink ref="T20" location="'1280 p&amp;l'!A1" display="P&amp;L"/>
  </hyperlinks>
  <printOptions horizontalCentered="1"/>
  <pageMargins left="0" right="0" top="0.74803149606299213" bottom="0.74803149606299213" header="0.31496062992125984" footer="0.31496062992125984"/>
  <pageSetup paperSize="9" scale="86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Q19"/>
  <sheetViews>
    <sheetView showGridLines="0" topLeftCell="A16" workbookViewId="0">
      <selection activeCell="L18" sqref="L18"/>
    </sheetView>
  </sheetViews>
  <sheetFormatPr baseColWidth="10" defaultRowHeight="14.25"/>
  <cols>
    <col min="10" max="10" width="4.625" customWidth="1"/>
  </cols>
  <sheetData>
    <row r="1" spans="1:17">
      <c r="A1" s="588" t="s">
        <v>259</v>
      </c>
      <c r="B1" s="588"/>
      <c r="C1" s="588"/>
      <c r="D1" s="588"/>
      <c r="E1" s="588"/>
      <c r="F1" s="588"/>
      <c r="G1" s="588"/>
      <c r="H1" s="588"/>
      <c r="I1" s="588"/>
      <c r="J1" s="588"/>
      <c r="K1" s="588"/>
      <c r="L1" s="588"/>
      <c r="M1" s="588"/>
      <c r="N1" s="588"/>
      <c r="O1" s="588"/>
      <c r="P1" s="588"/>
      <c r="Q1" s="588"/>
    </row>
    <row r="2" spans="1:17">
      <c r="A2" s="588"/>
      <c r="B2" s="588"/>
      <c r="C2" s="588"/>
      <c r="D2" s="588"/>
      <c r="E2" s="588"/>
      <c r="F2" s="588"/>
      <c r="G2" s="588"/>
      <c r="H2" s="588"/>
      <c r="I2" s="588"/>
      <c r="J2" s="588"/>
      <c r="K2" s="588"/>
      <c r="L2" s="588"/>
      <c r="M2" s="588"/>
      <c r="N2" s="588"/>
      <c r="O2" s="588"/>
      <c r="P2" s="588"/>
      <c r="Q2" s="588"/>
    </row>
    <row r="3" spans="1:17">
      <c r="J3" s="589" t="s">
        <v>33</v>
      </c>
      <c r="K3" s="589"/>
      <c r="L3" s="589"/>
    </row>
    <row r="5" spans="1:17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3" t="s">
        <v>141</v>
      </c>
      <c r="M5" s="584"/>
      <c r="N5" s="584"/>
      <c r="O5" s="584"/>
      <c r="P5" s="584"/>
      <c r="Q5" s="585"/>
    </row>
    <row r="6" spans="1:17" ht="23.25" thickBot="1">
      <c r="A6" s="152" t="s">
        <v>139</v>
      </c>
      <c r="B6" s="158" t="s">
        <v>262</v>
      </c>
      <c r="C6" s="157" t="s">
        <v>140</v>
      </c>
      <c r="D6" s="151" t="s">
        <v>263</v>
      </c>
      <c r="E6" s="150" t="s">
        <v>137</v>
      </c>
      <c r="F6" s="156" t="s">
        <v>264</v>
      </c>
      <c r="G6" s="155" t="s">
        <v>135</v>
      </c>
      <c r="H6" s="152" t="s">
        <v>265</v>
      </c>
      <c r="I6" s="150" t="s">
        <v>133</v>
      </c>
      <c r="K6" s="154" t="s">
        <v>139</v>
      </c>
      <c r="L6" s="153" t="s">
        <v>138</v>
      </c>
      <c r="M6" s="150" t="s">
        <v>137</v>
      </c>
      <c r="N6" s="152" t="s">
        <v>136</v>
      </c>
      <c r="O6" s="150" t="s">
        <v>135</v>
      </c>
      <c r="P6" s="151" t="s">
        <v>134</v>
      </c>
      <c r="Q6" s="150" t="s">
        <v>133</v>
      </c>
    </row>
    <row r="7" spans="1:17">
      <c r="A7" s="144">
        <f>'Donnée marge qcr'!A6</f>
        <v>41975</v>
      </c>
      <c r="B7" s="147">
        <f>'Donnée marge qcr'!S6</f>
        <v>0.7752</v>
      </c>
      <c r="C7" s="146">
        <f>B7-'Donnée marge qcr'!S5</f>
        <v>3.7000000000000366E-3</v>
      </c>
      <c r="D7" s="145">
        <f>'Donnée marge qcr'!S22</f>
        <v>0.77650820792037001</v>
      </c>
      <c r="E7" s="148">
        <f>D7-'Donnée marge qcr'!S21</f>
        <v>4.4712066254026794E-4</v>
      </c>
      <c r="F7" s="142">
        <f>'Donnée marge qcr'!AM6</f>
        <v>0.17629348859642963</v>
      </c>
      <c r="G7" s="148">
        <f>F7-'Donnée marge qcr'!AM5</f>
        <v>-5.3615448257404719E-4</v>
      </c>
      <c r="H7" s="140">
        <f>'Donnée marge qcr'!AM22</f>
        <v>1.460232467368637E-2</v>
      </c>
      <c r="I7" s="148">
        <f>H7-'Donnée marge qcr'!AM21</f>
        <v>8.0767294006408447E-5</v>
      </c>
      <c r="K7" s="149">
        <f t="shared" ref="K7:K19" si="0">A7</f>
        <v>41975</v>
      </c>
      <c r="L7" s="143">
        <f>'Donnée marge qcr'!B38</f>
        <v>0.77739999999999998</v>
      </c>
      <c r="M7" s="148">
        <f>L7-'Donnée marge qcr'!B37</f>
        <v>2.9000000000000137E-3</v>
      </c>
      <c r="N7" s="142">
        <f>'Donnée marge qcr'!C38</f>
        <v>0.17699999999999999</v>
      </c>
      <c r="O7" s="148">
        <f>N7-'Donnée marge qcr'!C37</f>
        <v>-3.0000000000000027E-3</v>
      </c>
      <c r="P7" s="140">
        <f>'Donnée marge qcr'!D38</f>
        <v>1.4200000000000001E-2</v>
      </c>
      <c r="Q7" s="148">
        <f>P7-'Donnée marge qcr'!D37</f>
        <v>-1.9999999999999879E-4</v>
      </c>
    </row>
    <row r="8" spans="1:17">
      <c r="A8" s="144">
        <f>'Donnée marge qcr'!A7</f>
        <v>42006</v>
      </c>
      <c r="B8" s="147">
        <f>'Donnée marge qcr'!S7</f>
        <v>0.77510000000000001</v>
      </c>
      <c r="C8" s="146">
        <f t="shared" ref="C8:C19" si="1">B8-B7</f>
        <v>-9.9999999999988987E-5</v>
      </c>
      <c r="D8" s="145">
        <f>'Donnée marge qcr'!S23</f>
        <v>0.77929381841531775</v>
      </c>
      <c r="E8" s="139">
        <f t="shared" ref="E8:E19" si="2">D8-D7</f>
        <v>2.7856104949477434E-3</v>
      </c>
      <c r="F8" s="142">
        <f>'Donnée marge qcr'!AM7</f>
        <v>0.17394815050224499</v>
      </c>
      <c r="G8" s="139">
        <f t="shared" ref="G8:G19" si="3">F8-F7</f>
        <v>-2.3453380941846347E-3</v>
      </c>
      <c r="H8" s="140">
        <f>'Donnée marge qcr'!AM23</f>
        <v>1.416479640102386E-2</v>
      </c>
      <c r="I8" s="139">
        <f t="shared" ref="I8:I19" si="4">H8-H7</f>
        <v>-4.3752827266251015E-4</v>
      </c>
      <c r="K8" s="144">
        <f t="shared" si="0"/>
        <v>42006</v>
      </c>
      <c r="L8" s="143">
        <f>'Donnée marge qcr'!B39</f>
        <v>0.77880000000000005</v>
      </c>
      <c r="M8" s="139">
        <f t="shared" ref="M8:M19" si="5">L8-L7</f>
        <v>1.4000000000000679E-3</v>
      </c>
      <c r="N8" s="142">
        <f>'Donnée marge qcr'!C39</f>
        <v>0.17599999999999999</v>
      </c>
      <c r="O8" s="139">
        <f t="shared" ref="O8:O19" si="6">N8-N7</f>
        <v>-1.0000000000000009E-3</v>
      </c>
      <c r="P8" s="140">
        <f>'Donnée marge qcr'!D39</f>
        <v>1.38E-2</v>
      </c>
      <c r="Q8" s="139">
        <f t="shared" ref="Q8:Q19" si="7">P8-P7</f>
        <v>-4.0000000000000105E-4</v>
      </c>
    </row>
    <row r="9" spans="1:17">
      <c r="A9" s="144">
        <f>'Donnée marge qcr'!A8</f>
        <v>42037</v>
      </c>
      <c r="B9" s="147">
        <f>'Donnée marge qcr'!S8</f>
        <v>0.77900000000000003</v>
      </c>
      <c r="C9" s="146">
        <f t="shared" si="1"/>
        <v>3.9000000000000146E-3</v>
      </c>
      <c r="D9" s="145">
        <f>'Donnée marge qcr'!S24</f>
        <v>0.78002282647675714</v>
      </c>
      <c r="E9" s="139">
        <f t="shared" si="2"/>
        <v>7.2900806143938457E-4</v>
      </c>
      <c r="F9" s="142">
        <f>'Donnée marge qcr'!AM8</f>
        <v>0.17319446114670903</v>
      </c>
      <c r="G9" s="139">
        <f t="shared" si="3"/>
        <v>-7.5368935553596361E-4</v>
      </c>
      <c r="H9" s="140">
        <f>'Donnée marge qcr'!AM24</f>
        <v>1.4189080686296776E-2</v>
      </c>
      <c r="I9" s="139">
        <f t="shared" si="4"/>
        <v>2.4284285272915818E-5</v>
      </c>
      <c r="K9" s="144">
        <f t="shared" si="0"/>
        <v>42037</v>
      </c>
      <c r="L9" s="143">
        <f>'Donnée marge qcr'!B40</f>
        <v>0.78239999999999998</v>
      </c>
      <c r="M9" s="139">
        <f t="shared" si="5"/>
        <v>3.5999999999999366E-3</v>
      </c>
      <c r="N9" s="142">
        <f>'Donnée marge qcr'!C40</f>
        <v>0.1739</v>
      </c>
      <c r="O9" s="139">
        <f t="shared" si="6"/>
        <v>-2.0999999999999908E-3</v>
      </c>
      <c r="P9" s="140">
        <f>'Donnée marge qcr'!D40</f>
        <v>1.3599999999999999E-2</v>
      </c>
      <c r="Q9" s="139">
        <f t="shared" si="7"/>
        <v>-2.0000000000000052E-4</v>
      </c>
    </row>
    <row r="10" spans="1:17">
      <c r="A10" s="144">
        <f>'Donnée marge qcr'!A9</f>
        <v>42068</v>
      </c>
      <c r="B10" s="147">
        <f>'Donnée marge qcr'!S9</f>
        <v>0.77490000000000003</v>
      </c>
      <c r="C10" s="146">
        <f t="shared" si="1"/>
        <v>-4.0999999999999925E-3</v>
      </c>
      <c r="D10" s="145">
        <f>'Donnée marge qcr'!S25</f>
        <v>0.77843437069981458</v>
      </c>
      <c r="E10" s="139">
        <f t="shared" si="2"/>
        <v>-1.5884557769425545E-3</v>
      </c>
      <c r="F10" s="142">
        <f>'Donnée marge qcr'!AM9</f>
        <v>0.17447912972737306</v>
      </c>
      <c r="G10" s="139">
        <f t="shared" si="3"/>
        <v>1.2846685806640334E-3</v>
      </c>
      <c r="H10" s="140">
        <f>'Donnée marge qcr'!AM25</f>
        <v>1.4498666140924019E-2</v>
      </c>
      <c r="I10" s="139">
        <f t="shared" si="4"/>
        <v>3.0958545462724321E-4</v>
      </c>
      <c r="K10" s="144">
        <f t="shared" si="0"/>
        <v>42068</v>
      </c>
      <c r="L10" s="143">
        <f>'Donnée marge qcr'!B41</f>
        <v>0.77629999999999999</v>
      </c>
      <c r="M10" s="139">
        <f t="shared" si="5"/>
        <v>-6.0999999999999943E-3</v>
      </c>
      <c r="N10" s="142">
        <f>'Donnée marge qcr'!C41</f>
        <v>0.1779</v>
      </c>
      <c r="O10" s="139">
        <f t="shared" si="6"/>
        <v>4.0000000000000036E-3</v>
      </c>
      <c r="P10" s="140">
        <f>'Donnée marge qcr'!D41</f>
        <v>1.4200000000000001E-2</v>
      </c>
      <c r="Q10" s="139">
        <f t="shared" si="7"/>
        <v>6.0000000000000157E-4</v>
      </c>
    </row>
    <row r="11" spans="1:17">
      <c r="A11" s="144">
        <f>'Donnée marge qcr'!A10</f>
        <v>42099</v>
      </c>
      <c r="B11" s="147">
        <f>'Donnée marge qcr'!S10</f>
        <v>0.7772</v>
      </c>
      <c r="C11" s="146">
        <f t="shared" si="1"/>
        <v>2.2999999999999687E-3</v>
      </c>
      <c r="D11" s="145">
        <f>'Donnée marge qcr'!S26</f>
        <v>0.77967517224901828</v>
      </c>
      <c r="E11" s="139">
        <f t="shared" si="2"/>
        <v>1.2408015492036961E-3</v>
      </c>
      <c r="F11" s="142">
        <f>'Donnée marge qcr'!AM10</f>
        <v>0.17316479581521971</v>
      </c>
      <c r="G11" s="139">
        <f t="shared" si="3"/>
        <v>-1.3143339121533537E-3</v>
      </c>
      <c r="H11" s="140">
        <f>'Donnée marge qcr'!AM26</f>
        <v>1.4567723190930375E-2</v>
      </c>
      <c r="I11" s="139">
        <f t="shared" si="4"/>
        <v>6.90570500063558E-5</v>
      </c>
      <c r="K11" s="144">
        <f t="shared" si="0"/>
        <v>42099</v>
      </c>
      <c r="L11" s="143">
        <f>'Donnée marge qcr'!B42</f>
        <v>0.7772</v>
      </c>
      <c r="M11" s="139">
        <f t="shared" si="5"/>
        <v>9.000000000000119E-4</v>
      </c>
      <c r="N11" s="142">
        <f>'Donnée marge qcr'!C42</f>
        <v>0.17760000000000001</v>
      </c>
      <c r="O11" s="139">
        <f t="shared" si="6"/>
        <v>-2.9999999999999472E-4</v>
      </c>
      <c r="P11" s="140">
        <f>'Donnée marge qcr'!D42</f>
        <v>1.44E-2</v>
      </c>
      <c r="Q11" s="139">
        <f t="shared" si="7"/>
        <v>1.9999999999999879E-4</v>
      </c>
    </row>
    <row r="12" spans="1:17">
      <c r="A12" s="144">
        <f>'Donnée marge qcr'!A11</f>
        <v>42130</v>
      </c>
      <c r="B12" s="147">
        <f>'Donnée marge qcr'!S11</f>
        <v>0.7742</v>
      </c>
      <c r="C12" s="146">
        <f t="shared" si="1"/>
        <v>-3.0000000000000027E-3</v>
      </c>
      <c r="D12" s="145">
        <f>'Donnée marge qcr'!S27</f>
        <v>0.7792829714453724</v>
      </c>
      <c r="E12" s="139">
        <f t="shared" si="2"/>
        <v>-3.9220080364588128E-4</v>
      </c>
      <c r="F12" s="142">
        <f>'Donnée marge qcr'!AM11</f>
        <v>0.17349354662819916</v>
      </c>
      <c r="G12" s="139">
        <f t="shared" si="3"/>
        <v>3.287508129794503E-4</v>
      </c>
      <c r="H12" s="140">
        <f>'Donnée marge qcr'!AM27</f>
        <v>1.463679845874395E-2</v>
      </c>
      <c r="I12" s="139">
        <f t="shared" si="4"/>
        <v>6.9075267813575175E-5</v>
      </c>
      <c r="K12" s="144">
        <f t="shared" si="0"/>
        <v>42130</v>
      </c>
      <c r="L12" s="143">
        <f>'Donnée marge qcr'!B43</f>
        <v>0.78180000000000005</v>
      </c>
      <c r="M12" s="139">
        <f t="shared" si="5"/>
        <v>4.6000000000000485E-3</v>
      </c>
      <c r="N12" s="142">
        <f>'Donnée marge qcr'!C43</f>
        <v>0.1736</v>
      </c>
      <c r="O12" s="139">
        <f t="shared" si="6"/>
        <v>-4.0000000000000036E-3</v>
      </c>
      <c r="P12" s="140">
        <f>'Donnée marge qcr'!D43</f>
        <v>1.44E-2</v>
      </c>
      <c r="Q12" s="139">
        <f t="shared" si="7"/>
        <v>0</v>
      </c>
    </row>
    <row r="13" spans="1:17">
      <c r="A13" s="144">
        <f>'Donnée marge qcr'!A12</f>
        <v>42161</v>
      </c>
      <c r="B13" s="147">
        <f>'Donnée marge qcr'!S12</f>
        <v>0.77739999999999998</v>
      </c>
      <c r="C13" s="146">
        <f t="shared" si="1"/>
        <v>3.1999999999999806E-3</v>
      </c>
      <c r="D13" s="145">
        <f>'Donnée marge qcr'!S28</f>
        <v>0.78053763876980153</v>
      </c>
      <c r="E13" s="139">
        <f t="shared" si="2"/>
        <v>1.2546673244291373E-3</v>
      </c>
      <c r="F13" s="142">
        <f>'Donnée marge qcr'!AM12</f>
        <v>0.17231191145076394</v>
      </c>
      <c r="G13" s="139">
        <f t="shared" si="3"/>
        <v>-1.1816351774352196E-3</v>
      </c>
      <c r="H13" s="140">
        <f>'Donnée marge qcr'!AM28</f>
        <v>1.4559352992529776E-2</v>
      </c>
      <c r="I13" s="139">
        <f t="shared" si="4"/>
        <v>-7.7445466214173808E-5</v>
      </c>
      <c r="K13" s="144">
        <f t="shared" si="0"/>
        <v>42161</v>
      </c>
      <c r="L13" s="143">
        <f>'Donnée marge qcr'!B44</f>
        <v>0.77939999999999998</v>
      </c>
      <c r="M13" s="139">
        <f t="shared" si="5"/>
        <v>-2.4000000000000687E-3</v>
      </c>
      <c r="N13" s="142">
        <f>'Donnée marge qcr'!C44</f>
        <v>0.17469999999999999</v>
      </c>
      <c r="O13" s="139">
        <f t="shared" si="6"/>
        <v>1.0999999999999899E-3</v>
      </c>
      <c r="P13" s="140">
        <f>'Donnée marge qcr'!D44</f>
        <v>1.43E-2</v>
      </c>
      <c r="Q13" s="139">
        <f t="shared" si="7"/>
        <v>-9.9999999999999395E-5</v>
      </c>
    </row>
    <row r="14" spans="1:17">
      <c r="A14" s="144">
        <f>'Donnée marge qcr'!A13</f>
        <v>42192</v>
      </c>
      <c r="B14" s="147">
        <f>'Donnée marge qcr'!S13</f>
        <v>0.77869999999999995</v>
      </c>
      <c r="C14" s="146">
        <f t="shared" si="1"/>
        <v>1.2999999999999678E-3</v>
      </c>
      <c r="D14" s="145">
        <f>'Donnée marge qcr'!S29</f>
        <v>0.78236291735241603</v>
      </c>
      <c r="E14" s="139">
        <f t="shared" si="2"/>
        <v>1.8252785826144979E-3</v>
      </c>
      <c r="F14" s="142">
        <f>'Donnée marge qcr'!AM13</f>
        <v>0.1705197888318393</v>
      </c>
      <c r="G14" s="139">
        <f t="shared" si="3"/>
        <v>-1.7921226189246409E-3</v>
      </c>
      <c r="H14" s="140">
        <f>'Donnée marge qcr'!AM29</f>
        <v>1.4525375954323991E-2</v>
      </c>
      <c r="I14" s="139">
        <f t="shared" si="4"/>
        <v>-3.3977038205785029E-5</v>
      </c>
      <c r="K14" s="144">
        <f t="shared" si="0"/>
        <v>42192</v>
      </c>
      <c r="L14" s="143">
        <f>'Donnée marge qcr'!B45</f>
        <v>0.78410000000000002</v>
      </c>
      <c r="M14" s="139">
        <f t="shared" si="5"/>
        <v>4.7000000000000375E-3</v>
      </c>
      <c r="N14" s="142">
        <f>'Donnée marge qcr'!C45</f>
        <v>0.17169999999999999</v>
      </c>
      <c r="O14" s="139">
        <f t="shared" si="6"/>
        <v>-3.0000000000000027E-3</v>
      </c>
      <c r="P14" s="140">
        <f>'Donnée marge qcr'!D45</f>
        <v>1.43E-2</v>
      </c>
      <c r="Q14" s="139">
        <f t="shared" si="7"/>
        <v>0</v>
      </c>
    </row>
    <row r="15" spans="1:17">
      <c r="A15" s="144">
        <f>'Donnée marge qcr'!A14</f>
        <v>42223</v>
      </c>
      <c r="B15" s="147">
        <f>'Donnée marge qcr'!S14</f>
        <v>0.76980000000000004</v>
      </c>
      <c r="C15" s="146">
        <f t="shared" si="1"/>
        <v>-8.899999999999908E-3</v>
      </c>
      <c r="D15" s="145">
        <f>'Donnée marge qcr'!S30</f>
        <v>0.7761306002247208</v>
      </c>
      <c r="E15" s="139">
        <f t="shared" si="2"/>
        <v>-6.2323171276952305E-3</v>
      </c>
      <c r="F15" s="142">
        <f>'Donnée marge qcr'!AM14</f>
        <v>0.17672938340373912</v>
      </c>
      <c r="G15" s="139">
        <f t="shared" si="3"/>
        <v>6.209594571899818E-3</v>
      </c>
      <c r="H15" s="140">
        <f>'Donnée marge qcr'!AM30</f>
        <v>1.4546495610525265E-2</v>
      </c>
      <c r="I15" s="139">
        <f t="shared" si="4"/>
        <v>2.1119656201273873E-5</v>
      </c>
      <c r="K15" s="144">
        <f t="shared" si="0"/>
        <v>42223</v>
      </c>
      <c r="L15" s="143">
        <f>'Donnée marge qcr'!B46</f>
        <v>0.77859999999999996</v>
      </c>
      <c r="M15" s="139">
        <f t="shared" si="5"/>
        <v>-5.5000000000000604E-3</v>
      </c>
      <c r="N15" s="142">
        <f>'Donnée marge qcr'!C46</f>
        <v>0.17799999999999999</v>
      </c>
      <c r="O15" s="139">
        <f t="shared" si="6"/>
        <v>6.3E-3</v>
      </c>
      <c r="P15" s="140">
        <f>'Donnée marge qcr'!D46</f>
        <v>1.41E-2</v>
      </c>
      <c r="Q15" s="139">
        <f t="shared" si="7"/>
        <v>-2.0000000000000052E-4</v>
      </c>
    </row>
    <row r="16" spans="1:17">
      <c r="A16" s="144">
        <f>'Donnée marge qcr'!A15</f>
        <v>42254</v>
      </c>
      <c r="B16" s="147">
        <f>'Donnée marge qcr'!S15</f>
        <v>0.77</v>
      </c>
      <c r="C16" s="146">
        <f t="shared" si="1"/>
        <v>1.9999999999997797E-4</v>
      </c>
      <c r="D16" s="145">
        <f>'Donnée marge qcr'!S31</f>
        <v>0.77563623242676094</v>
      </c>
      <c r="E16" s="139">
        <f t="shared" si="2"/>
        <v>-4.9436779795986041E-4</v>
      </c>
      <c r="F16" s="142">
        <f>'Donnée marge qcr'!AM15</f>
        <v>0.177605711014762</v>
      </c>
      <c r="G16" s="139">
        <f t="shared" si="3"/>
        <v>8.7632761102288126E-4</v>
      </c>
      <c r="H16" s="140">
        <f>'Donnée marge qcr'!AM31</f>
        <v>1.416804701497894E-2</v>
      </c>
      <c r="I16" s="139">
        <f t="shared" si="4"/>
        <v>-3.7844859554632578E-4</v>
      </c>
      <c r="K16" s="144">
        <f t="shared" si="0"/>
        <v>42254</v>
      </c>
      <c r="L16" s="143">
        <f>'Donnée marge qcr'!B47</f>
        <v>0.77910000000000001</v>
      </c>
      <c r="M16" s="139">
        <f t="shared" si="5"/>
        <v>5.0000000000005596E-4</v>
      </c>
      <c r="N16" s="142">
        <f>'Donnée marge qcr'!C47</f>
        <v>0.1777</v>
      </c>
      <c r="O16" s="139">
        <f t="shared" si="6"/>
        <v>-2.9999999999999472E-4</v>
      </c>
      <c r="P16" s="140">
        <f>'Donnée marge qcr'!D47</f>
        <v>1.38E-2</v>
      </c>
      <c r="Q16" s="139">
        <f t="shared" si="7"/>
        <v>-2.9999999999999992E-4</v>
      </c>
    </row>
    <row r="17" spans="1:17">
      <c r="A17" s="144">
        <f>'Donnée marge qcr'!A16</f>
        <v>42285</v>
      </c>
      <c r="B17" s="147">
        <f>'Donnée marge qcr'!S16</f>
        <v>0.7772</v>
      </c>
      <c r="C17" s="146">
        <f t="shared" si="1"/>
        <v>7.1999999999999842E-3</v>
      </c>
      <c r="D17" s="145">
        <f>'Donnée marge qcr'!S32</f>
        <v>0.77991440269780166</v>
      </c>
      <c r="E17" s="139">
        <f t="shared" si="2"/>
        <v>4.2781702710407155E-3</v>
      </c>
      <c r="F17" s="142">
        <f>'Donnée marge qcr'!AM16</f>
        <v>0.17358599841015571</v>
      </c>
      <c r="G17" s="139">
        <f t="shared" si="3"/>
        <v>-4.0197126046062903E-3</v>
      </c>
      <c r="H17" s="140">
        <f>'Donnée marge qcr'!AM32</f>
        <v>1.3908774036225948E-2</v>
      </c>
      <c r="I17" s="139">
        <f t="shared" si="4"/>
        <v>-2.5927297875299148E-4</v>
      </c>
      <c r="K17" s="144">
        <f t="shared" si="0"/>
        <v>42285</v>
      </c>
      <c r="L17" s="143">
        <f>'Donnée marge qcr'!B48</f>
        <v>0.7792</v>
      </c>
      <c r="M17" s="139">
        <f t="shared" si="5"/>
        <v>9.9999999999988987E-5</v>
      </c>
      <c r="N17" s="142">
        <f>'Donnée marge qcr'!C48</f>
        <v>0.17680000000000001</v>
      </c>
      <c r="O17" s="139">
        <f t="shared" si="6"/>
        <v>-8.9999999999998415E-4</v>
      </c>
      <c r="P17" s="140">
        <f>'Donnée marge qcr'!D48</f>
        <v>1.38E-2</v>
      </c>
      <c r="Q17" s="139">
        <f t="shared" si="7"/>
        <v>0</v>
      </c>
    </row>
    <row r="18" spans="1:17">
      <c r="A18" s="144">
        <f>'Donnée marge qcr'!A17</f>
        <v>42316</v>
      </c>
      <c r="B18" s="147">
        <f>'Donnée marge qcr'!S17</f>
        <v>0.77459999999999996</v>
      </c>
      <c r="C18" s="146">
        <f t="shared" si="1"/>
        <v>-2.6000000000000467E-3</v>
      </c>
      <c r="D18" s="145">
        <f>'Donnée marge qcr'!S33</f>
        <v>0.77941936729539885</v>
      </c>
      <c r="E18" s="139">
        <f t="shared" si="2"/>
        <v>-4.950354024028103E-4</v>
      </c>
      <c r="F18" s="142">
        <f>'Donnée marge qcr'!AM17</f>
        <v>0.17414147764220883</v>
      </c>
      <c r="G18" s="141">
        <f t="shared" si="3"/>
        <v>5.5547923205312433E-4</v>
      </c>
      <c r="H18" s="140">
        <f>'Donnée marge qcr'!AM33</f>
        <v>1.3853623376115174E-2</v>
      </c>
      <c r="I18" s="139">
        <f t="shared" si="4"/>
        <v>-5.5150660110773672E-5</v>
      </c>
      <c r="J18" s="128"/>
      <c r="K18" s="144">
        <f t="shared" si="0"/>
        <v>42316</v>
      </c>
      <c r="L18" s="143">
        <f>'Donnée marge qcr'!B49</f>
        <v>0.78</v>
      </c>
      <c r="M18" s="139">
        <f t="shared" si="5"/>
        <v>8.0000000000002292E-4</v>
      </c>
      <c r="N18" s="142">
        <f>'Donnée marge qcr'!C49</f>
        <v>0.17530000000000001</v>
      </c>
      <c r="O18" s="141">
        <f t="shared" si="6"/>
        <v>-1.5000000000000013E-3</v>
      </c>
      <c r="P18" s="140">
        <f>'Donnée marge qcr'!D49</f>
        <v>1.3599999999999999E-2</v>
      </c>
      <c r="Q18" s="139">
        <f t="shared" si="7"/>
        <v>-2.0000000000000052E-4</v>
      </c>
    </row>
    <row r="19" spans="1:17" ht="15" thickBot="1">
      <c r="A19" s="134">
        <f>'Donnée marge qcr'!A18</f>
        <v>42347</v>
      </c>
      <c r="B19" s="137">
        <f>'Donnée marge qcr'!S18</f>
        <v>0</v>
      </c>
      <c r="C19" s="136">
        <f t="shared" si="1"/>
        <v>-0.77459999999999996</v>
      </c>
      <c r="D19" s="135">
        <f>'Donnée marge qcr'!S34</f>
        <v>0.77858920091139039</v>
      </c>
      <c r="E19" s="130">
        <f t="shared" si="2"/>
        <v>-8.3016638400845721E-4</v>
      </c>
      <c r="F19" s="132">
        <f>'Donnée marge qcr'!AM18</f>
        <v>0.17506325464765241</v>
      </c>
      <c r="G19" s="130">
        <f t="shared" si="3"/>
        <v>9.2177700544357477E-4</v>
      </c>
      <c r="H19" s="131">
        <f>'Donnée marge qcr'!AM34</f>
        <v>1.3753451177327179E-2</v>
      </c>
      <c r="I19" s="130">
        <f t="shared" si="4"/>
        <v>-1.0017219878799555E-4</v>
      </c>
      <c r="K19" s="134">
        <f t="shared" si="0"/>
        <v>42347</v>
      </c>
      <c r="L19" s="133">
        <f>'Donnée marge qcr'!B50</f>
        <v>0</v>
      </c>
      <c r="M19" s="130">
        <f t="shared" si="5"/>
        <v>-0.78</v>
      </c>
      <c r="N19" s="132">
        <f>'Donnée marge qcr'!C50</f>
        <v>0</v>
      </c>
      <c r="O19" s="130">
        <f t="shared" si="6"/>
        <v>-0.17530000000000001</v>
      </c>
      <c r="P19" s="131">
        <f>'Donnée marge qcr'!D50</f>
        <v>0</v>
      </c>
      <c r="Q19" s="130">
        <f t="shared" si="7"/>
        <v>-1.3599999999999999E-2</v>
      </c>
    </row>
  </sheetData>
  <sheetProtection algorithmName="SHA-512" hashValue="d3+xMZ0Pah2ng1/h0QcZ0oZ+IuZFLQmn4YPmi99KK44uxUUpSLdjJDpC4mGOSwcKy2me3jyvCYBSouhPNLtWGA==" saltValue="vjULAWAQ21P/jVMxzPe5Eg==" spinCount="100000" sheet="1" objects="1" scenarios="1"/>
  <mergeCells count="4">
    <mergeCell ref="L5:Q5"/>
    <mergeCell ref="B5:I5"/>
    <mergeCell ref="A1:Q2"/>
    <mergeCell ref="J3:L3"/>
  </mergeCells>
  <conditionalFormatting sqref="E6 M6 O6:O19 Q7:Q19 G6:G19 I7:I19 C6">
    <cfRule type="cellIs" dxfId="326" priority="16" stopIfTrue="1" operator="lessThan">
      <formula>0</formula>
    </cfRule>
  </conditionalFormatting>
  <conditionalFormatting sqref="M7:M19 O7:O19 Q7:Q19 E7:E19 G7:G19 I7:I19 C7:C19">
    <cfRule type="cellIs" dxfId="325" priority="12" stopIfTrue="1" operator="lessThan">
      <formula>0</formula>
    </cfRule>
    <cfRule type="cellIs" dxfId="324" priority="13" stopIfTrue="1" operator="greaterThan">
      <formula>0</formula>
    </cfRule>
  </conditionalFormatting>
  <conditionalFormatting sqref="M7:M19 O7:O19 Q7:Q19 G7:G19 I7:I19 C7:C19 E7:E19">
    <cfRule type="cellIs" dxfId="323" priority="10" stopIfTrue="1" operator="lessThan">
      <formula>0</formula>
    </cfRule>
    <cfRule type="cellIs" dxfId="322" priority="11" stopIfTrue="1" operator="greaterThan">
      <formula>0</formula>
    </cfRule>
  </conditionalFormatting>
  <conditionalFormatting sqref="O7:O19 Q7:Q19 G7:G19 I7:I19">
    <cfRule type="cellIs" dxfId="321" priority="9" stopIfTrue="1" operator="greaterThan">
      <formula>0</formula>
    </cfRule>
  </conditionalFormatting>
  <conditionalFormatting sqref="Q7:Q19 I7:I19">
    <cfRule type="cellIs" dxfId="320" priority="8" stopIfTrue="1" operator="equal">
      <formula>0</formula>
    </cfRule>
  </conditionalFormatting>
  <conditionalFormatting sqref="O7:O19 Q7:Q19 G7:G19 I7:I19">
    <cfRule type="cellIs" dxfId="319" priority="5" stopIfTrue="1" operator="equal">
      <formula>0</formula>
    </cfRule>
    <cfRule type="cellIs" dxfId="318" priority="6" stopIfTrue="1" operator="lessThan">
      <formula>0</formula>
    </cfRule>
    <cfRule type="cellIs" dxfId="317" priority="7" stopIfTrue="1" operator="greaterThan">
      <formula>0</formula>
    </cfRule>
  </conditionalFormatting>
  <conditionalFormatting sqref="M7:M19 C7:C19 E7:E19">
    <cfRule type="cellIs" dxfId="316" priority="3" stopIfTrue="1" operator="lessThan">
      <formula>0</formula>
    </cfRule>
    <cfRule type="cellIs" dxfId="315" priority="4" stopIfTrue="1" operator="greaterThan">
      <formula>0</formula>
    </cfRule>
  </conditionalFormatting>
  <conditionalFormatting sqref="M7:M19 E7:E19">
    <cfRule type="cellIs" dxfId="314" priority="2" stopIfTrue="1" operator="greaterThan">
      <formula>0</formula>
    </cfRule>
  </conditionalFormatting>
  <conditionalFormatting sqref="E7:E19">
    <cfRule type="cellIs" dxfId="313" priority="1" stopIfTrue="1" operator="greaterThan">
      <formula>0</formula>
    </cfRule>
  </conditionalFormatting>
  <hyperlinks>
    <hyperlink ref="J3:L3" location="INDICATEURS!A1" display="sommaire"/>
  </hyperlinks>
  <printOptions horizontalCentered="1"/>
  <pageMargins left="0" right="0" top="0" bottom="0" header="0.31496062992125984" footer="0.31496062992125984"/>
  <pageSetup paperSize="9" scale="69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4"/>
  <sheetViews>
    <sheetView showGridLines="0" topLeftCell="A16" workbookViewId="0">
      <selection activeCell="L19" sqref="L19"/>
    </sheetView>
  </sheetViews>
  <sheetFormatPr baseColWidth="10" defaultRowHeight="14.25"/>
  <cols>
    <col min="1" max="1" width="8.75" customWidth="1"/>
    <col min="10" max="10" width="5.25" customWidth="1"/>
    <col min="11" max="11" width="8.75" customWidth="1"/>
    <col min="21" max="21" width="15.375" customWidth="1"/>
  </cols>
  <sheetData>
    <row r="1" spans="1:21">
      <c r="A1" s="590" t="s">
        <v>0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0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142</v>
      </c>
      <c r="M6" s="160" t="s">
        <v>140</v>
      </c>
      <c r="N6" s="156" t="s">
        <v>143</v>
      </c>
      <c r="O6" s="155" t="s">
        <v>137</v>
      </c>
      <c r="P6" s="156" t="s">
        <v>144</v>
      </c>
      <c r="Q6" s="155" t="s">
        <v>135</v>
      </c>
      <c r="R6" s="166" t="s">
        <v>145</v>
      </c>
      <c r="S6" s="155" t="s">
        <v>133</v>
      </c>
    </row>
    <row r="7" spans="1:21" ht="15">
      <c r="A7" s="167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qcr'!B6</f>
        <v>0.76300000000000001</v>
      </c>
      <c r="M7" s="169">
        <f>L7-'Donnée marge qcr'!B5</f>
        <v>1.100000000000001E-2</v>
      </c>
      <c r="N7" s="145">
        <f>'Donnée marge qcr'!B22</f>
        <v>0.7671</v>
      </c>
      <c r="O7" s="171">
        <f>N7-'Donnée marge qcr'!B21</f>
        <v>1.2199999999999989E-2</v>
      </c>
      <c r="P7" s="140">
        <f>'Donnée marge qcr'!V6</f>
        <v>0.1837</v>
      </c>
      <c r="Q7" s="148">
        <f>P7-'Donnée marge qcr'!V5</f>
        <v>-1.1599999999999999E-2</v>
      </c>
      <c r="R7" s="142">
        <f>'Donnée marge qcr'!V22</f>
        <v>1.6199999999999999E-2</v>
      </c>
      <c r="S7" s="148">
        <f>R7-'Donnée marge qcr'!V21</f>
        <v>-5.9999999999999984E-4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qcr'!B7</f>
        <v>0.76629999999999998</v>
      </c>
      <c r="M8" s="146">
        <f t="shared" ref="M8:M19" si="4">L8-L7</f>
        <v>3.2999999999999696E-3</v>
      </c>
      <c r="N8" s="145">
        <f>'Donnée marge qcr'!B23</f>
        <v>0.77229999999999999</v>
      </c>
      <c r="O8" s="141">
        <f t="shared" ref="O8:O19" si="5">N8-N7</f>
        <v>5.1999999999999824E-3</v>
      </c>
      <c r="P8" s="140">
        <f>'Donnée marge qcr'!V7</f>
        <v>0.17910000000000001</v>
      </c>
      <c r="Q8" s="139">
        <f t="shared" ref="Q8:Q19" si="6">P8-P7</f>
        <v>-4.599999999999993E-3</v>
      </c>
      <c r="R8" s="142">
        <f>'Donnée marge qcr'!V23</f>
        <v>1.5599999999999999E-2</v>
      </c>
      <c r="S8" s="139">
        <f t="shared" ref="S8:S19" si="7">R8-R7</f>
        <v>-5.9999999999999984E-4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qcr'!B8</f>
        <v>0.77549999999999997</v>
      </c>
      <c r="M9" s="146">
        <f t="shared" si="4"/>
        <v>9.199999999999986E-3</v>
      </c>
      <c r="N9" s="145">
        <f>'Donnée marge qcr'!B24</f>
        <v>0.77269999999999994</v>
      </c>
      <c r="O9" s="141">
        <f t="shared" si="5"/>
        <v>3.9999999999995595E-4</v>
      </c>
      <c r="P9" s="140">
        <f>'Donnée marge qcr'!V8</f>
        <v>0.17880000000000001</v>
      </c>
      <c r="Q9" s="139">
        <f t="shared" si="6"/>
        <v>-2.9999999999999472E-4</v>
      </c>
      <c r="R9" s="142">
        <f>'Donnée marge qcr'!V24</f>
        <v>1.55E-2</v>
      </c>
      <c r="S9" s="139">
        <f t="shared" si="7"/>
        <v>-9.9999999999999395E-5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qcr'!B9</f>
        <v>0.76519999999999999</v>
      </c>
      <c r="M10" s="146">
        <f t="shared" si="4"/>
        <v>-1.0299999999999976E-2</v>
      </c>
      <c r="N10" s="145">
        <f>'Donnée marge qcr'!B25</f>
        <v>0.76729999999999998</v>
      </c>
      <c r="O10" s="141">
        <f t="shared" si="5"/>
        <v>-5.3999999999999604E-3</v>
      </c>
      <c r="P10" s="140">
        <f>'Donnée marge qcr'!V9</f>
        <v>0.18360000000000001</v>
      </c>
      <c r="Q10" s="139">
        <f t="shared" si="6"/>
        <v>4.7999999999999987E-3</v>
      </c>
      <c r="R10" s="142">
        <f>'Donnée marge qcr'!V25</f>
        <v>1.61E-2</v>
      </c>
      <c r="S10" s="139">
        <f t="shared" si="7"/>
        <v>5.9999999999999984E-4</v>
      </c>
      <c r="U10" s="235" t="s">
        <v>247</v>
      </c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qcr'!B10</f>
        <v>0.76880000000000004</v>
      </c>
      <c r="M11" s="146">
        <f t="shared" si="4"/>
        <v>3.6000000000000476E-3</v>
      </c>
      <c r="N11" s="145">
        <f>'Donnée marge qcr'!B26</f>
        <v>0.77039999999999997</v>
      </c>
      <c r="O11" s="141">
        <f t="shared" si="5"/>
        <v>3.0999999999999917E-3</v>
      </c>
      <c r="P11" s="140">
        <f>'Donnée marge qcr'!V10</f>
        <v>0.18060000000000001</v>
      </c>
      <c r="Q11" s="139">
        <f t="shared" si="6"/>
        <v>-3.0000000000000027E-3</v>
      </c>
      <c r="R11" s="142">
        <f>'Donnée marge qcr'!V26</f>
        <v>1.6E-2</v>
      </c>
      <c r="S11" s="139">
        <f t="shared" si="7"/>
        <v>-9.9999999999999395E-5</v>
      </c>
      <c r="U11" s="236"/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qcr'!B11</f>
        <v>0.76680000000000004</v>
      </c>
      <c r="M12" s="146">
        <f t="shared" si="4"/>
        <v>-2.0000000000000018E-3</v>
      </c>
      <c r="N12" s="145">
        <f>'Donnée marge qcr'!B27</f>
        <v>0.76629999999999998</v>
      </c>
      <c r="O12" s="141">
        <f t="shared" si="5"/>
        <v>-4.0999999999999925E-3</v>
      </c>
      <c r="P12" s="140">
        <f>'Donnée marge qcr'!V11</f>
        <v>0.1847</v>
      </c>
      <c r="Q12" s="139">
        <f t="shared" si="6"/>
        <v>4.0999999999999925E-3</v>
      </c>
      <c r="R12" s="142">
        <f>'Donnée marge qcr'!V27</f>
        <v>1.6E-2</v>
      </c>
      <c r="S12" s="139">
        <f t="shared" si="7"/>
        <v>0</v>
      </c>
      <c r="U12" s="235" t="s">
        <v>248</v>
      </c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qcr'!B12</f>
        <v>0.76849999999999996</v>
      </c>
      <c r="M13" s="146">
        <f t="shared" si="4"/>
        <v>1.6999999999999238E-3</v>
      </c>
      <c r="N13" s="145">
        <f>'Donnée marge qcr'!B28</f>
        <v>0.7712</v>
      </c>
      <c r="O13" s="141">
        <f t="shared" si="5"/>
        <v>4.9000000000000155E-3</v>
      </c>
      <c r="P13" s="140">
        <f>'Donnée marge qcr'!V12</f>
        <v>0.1802</v>
      </c>
      <c r="Q13" s="139">
        <f t="shared" si="6"/>
        <v>-4.500000000000004E-3</v>
      </c>
      <c r="R13" s="142">
        <f>'Donnée marge qcr'!V28</f>
        <v>1.5599999999999999E-2</v>
      </c>
      <c r="S13" s="139">
        <f t="shared" si="7"/>
        <v>-4.0000000000000105E-4</v>
      </c>
      <c r="U13" s="236"/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qcr'!B13</f>
        <v>0.76719999999999999</v>
      </c>
      <c r="M14" s="146">
        <f t="shared" si="4"/>
        <v>-1.2999999999999678E-3</v>
      </c>
      <c r="N14" s="145">
        <f>'Donnée marge qcr'!B29</f>
        <v>0.77180000000000004</v>
      </c>
      <c r="O14" s="141">
        <f t="shared" si="5"/>
        <v>6.0000000000004494E-4</v>
      </c>
      <c r="P14" s="140">
        <f>'Donnée marge qcr'!V13</f>
        <v>0.17960000000000001</v>
      </c>
      <c r="Q14" s="139">
        <f t="shared" si="6"/>
        <v>-5.9999999999998943E-4</v>
      </c>
      <c r="R14" s="142">
        <f>'Donnée marge qcr'!V29</f>
        <v>1.5599999999999999E-2</v>
      </c>
      <c r="S14" s="139">
        <f t="shared" si="7"/>
        <v>0</v>
      </c>
      <c r="U14" s="235" t="s">
        <v>255</v>
      </c>
    </row>
    <row r="15" spans="1:21" ht="15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qcr'!B14</f>
        <v>0.75170000000000003</v>
      </c>
      <c r="M15" s="146">
        <f t="shared" si="4"/>
        <v>-1.5499999999999958E-2</v>
      </c>
      <c r="N15" s="145">
        <f>'Donnée marge qcr'!B30</f>
        <v>0.76590000000000003</v>
      </c>
      <c r="O15" s="141">
        <f t="shared" si="5"/>
        <v>-5.9000000000000163E-3</v>
      </c>
      <c r="P15" s="140">
        <f>'Donnée marge qcr'!V14</f>
        <v>0.18510000000000001</v>
      </c>
      <c r="Q15" s="139">
        <f t="shared" si="6"/>
        <v>5.5000000000000049E-3</v>
      </c>
      <c r="R15" s="142">
        <f>'Donnée marge qcr'!V30</f>
        <v>1.6E-2</v>
      </c>
      <c r="S15" s="139">
        <f t="shared" si="7"/>
        <v>4.0000000000000105E-4</v>
      </c>
      <c r="U15" s="236"/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qcr'!B15</f>
        <v>0.76049999999999995</v>
      </c>
      <c r="M16" s="146">
        <f t="shared" si="4"/>
        <v>8.799999999999919E-3</v>
      </c>
      <c r="N16" s="145">
        <f>'Donnée marge qcr'!B31</f>
        <v>0.76739999999999997</v>
      </c>
      <c r="O16" s="141">
        <f t="shared" si="5"/>
        <v>1.4999999999999458E-3</v>
      </c>
      <c r="P16" s="140">
        <f>'Donnée marge qcr'!V15</f>
        <v>0.184</v>
      </c>
      <c r="Q16" s="139">
        <f t="shared" si="6"/>
        <v>-1.1000000000000176E-3</v>
      </c>
      <c r="R16" s="142">
        <f>'Donnée marge qcr'!V31</f>
        <v>1.5599999999999999E-2</v>
      </c>
      <c r="S16" s="139">
        <f t="shared" si="7"/>
        <v>-4.0000000000000105E-4</v>
      </c>
      <c r="U16" s="235" t="s">
        <v>250</v>
      </c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qcr'!B16</f>
        <v>0.76539999999999997</v>
      </c>
      <c r="M17" s="146">
        <f t="shared" si="4"/>
        <v>4.9000000000000155E-3</v>
      </c>
      <c r="N17" s="145">
        <f>'Donnée marge qcr'!B32</f>
        <v>0.7702</v>
      </c>
      <c r="O17" s="141">
        <f t="shared" si="5"/>
        <v>2.8000000000000247E-3</v>
      </c>
      <c r="P17" s="140">
        <f>'Donnée marge qcr'!V16</f>
        <v>0.18179999999999999</v>
      </c>
      <c r="Q17" s="139">
        <f t="shared" si="6"/>
        <v>-2.2000000000000075E-3</v>
      </c>
      <c r="R17" s="142">
        <f>'Donnée marge qcr'!V32</f>
        <v>1.4999999999999999E-2</v>
      </c>
      <c r="S17" s="139">
        <f t="shared" si="7"/>
        <v>-5.9999999999999984E-4</v>
      </c>
      <c r="U17" s="236"/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qcr'!B17</f>
        <v>0.74570000000000003</v>
      </c>
      <c r="M18" s="146">
        <f t="shared" si="4"/>
        <v>-1.969999999999994E-2</v>
      </c>
      <c r="N18" s="145">
        <f>'Donnée marge qcr'!B33</f>
        <v>0.76459999999999995</v>
      </c>
      <c r="O18" s="141">
        <f t="shared" si="5"/>
        <v>-5.6000000000000494E-3</v>
      </c>
      <c r="P18" s="140">
        <f>'Donnée marge qcr'!V17</f>
        <v>0.18710000000000002</v>
      </c>
      <c r="Q18" s="139">
        <f t="shared" si="6"/>
        <v>5.3000000000000269E-3</v>
      </c>
      <c r="R18" s="142">
        <f>'Donnée marge qcr'!V33</f>
        <v>1.5299999999999999E-2</v>
      </c>
      <c r="S18" s="139">
        <f t="shared" si="7"/>
        <v>2.9999999999999992E-4</v>
      </c>
      <c r="U18" s="235" t="s">
        <v>251</v>
      </c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qcr'!B18</f>
        <v>0</v>
      </c>
      <c r="M19" s="136">
        <f t="shared" si="4"/>
        <v>-0.74570000000000003</v>
      </c>
      <c r="N19" s="135">
        <f>'Donnée marge qcr'!B34</f>
        <v>0.76669999999999994</v>
      </c>
      <c r="O19" s="177">
        <f t="shared" si="5"/>
        <v>2.0999999999999908E-3</v>
      </c>
      <c r="P19" s="131">
        <f>'Donnée marge qcr'!V18</f>
        <v>0.1852</v>
      </c>
      <c r="Q19" s="130">
        <f t="shared" si="6"/>
        <v>-1.9000000000000128E-3</v>
      </c>
      <c r="R19" s="132">
        <f>'Donnée marge qcr'!V34</f>
        <v>1.5100000000000001E-2</v>
      </c>
      <c r="S19" s="130">
        <f t="shared" si="7"/>
        <v>-1.9999999999999879E-4</v>
      </c>
      <c r="U19" s="236"/>
    </row>
    <row r="20" spans="1:21" ht="15">
      <c r="U20" s="235" t="s">
        <v>252</v>
      </c>
    </row>
    <row r="21" spans="1:21" ht="15">
      <c r="U21" s="236"/>
    </row>
    <row r="22" spans="1:21" ht="15">
      <c r="U22" s="235" t="s">
        <v>253</v>
      </c>
    </row>
    <row r="23" spans="1:21" ht="15">
      <c r="U23" s="236"/>
    </row>
    <row r="24" spans="1:21" ht="15">
      <c r="U24" s="235" t="s">
        <v>254</v>
      </c>
    </row>
  </sheetData>
  <sheetProtection algorithmName="SHA-512" hashValue="SehaY8SzDMRmR2FaOy4czy8RyJ7pT/qq0Sdhjy/0SalRZUY6s0ai8LzVSUMCIpeWPeSmaOMzgdicjdA8M+DCGA==" saltValue="khFDHypigAFxeLYEl7WPZA==" spinCount="100000" sheet="1" objects="1" scenarios="1"/>
  <mergeCells count="4">
    <mergeCell ref="B5:I5"/>
    <mergeCell ref="L5:S5"/>
    <mergeCell ref="A1:S2"/>
    <mergeCell ref="J3:L3"/>
  </mergeCells>
  <conditionalFormatting sqref="E7:E19 O7:O19 C7:C19 M7:M19">
    <cfRule type="cellIs" dxfId="312" priority="1" stopIfTrue="1" operator="lessThan">
      <formula>0</formula>
    </cfRule>
    <cfRule type="cellIs" dxfId="311" priority="2" stopIfTrue="1" operator="greaterThan">
      <formula>0</formula>
    </cfRule>
  </conditionalFormatting>
  <conditionalFormatting sqref="E6 G6:G19 I7:I19 O6 Q6:Q19 S7:S19 C6 M6">
    <cfRule type="cellIs" dxfId="310" priority="14" stopIfTrue="1" operator="lessThan">
      <formula>0</formula>
    </cfRule>
  </conditionalFormatting>
  <conditionalFormatting sqref="E7:E19 G7:G19 I7:I19 O7:O19 Q7:Q19 S7:S19 C7:C19 M7:M19">
    <cfRule type="cellIs" dxfId="309" priority="10" stopIfTrue="1" operator="lessThan">
      <formula>0</formula>
    </cfRule>
    <cfRule type="cellIs" dxfId="308" priority="11" stopIfTrue="1" operator="greaterThan">
      <formula>0</formula>
    </cfRule>
  </conditionalFormatting>
  <conditionalFormatting sqref="E7:E19 G7:G19 I7:I19 O7:O19 Q7:Q19 S7:S19 C7:C19 M7:M19">
    <cfRule type="cellIs" dxfId="307" priority="8" stopIfTrue="1" operator="lessThan">
      <formula>0</formula>
    </cfRule>
    <cfRule type="cellIs" dxfId="306" priority="9" stopIfTrue="1" operator="greaterThan">
      <formula>0</formula>
    </cfRule>
  </conditionalFormatting>
  <conditionalFormatting sqref="G7:G19 I7:I19 Q7:Q19 S7:S19">
    <cfRule type="cellIs" dxfId="305" priority="7" stopIfTrue="1" operator="greaterThan">
      <formula>0</formula>
    </cfRule>
  </conditionalFormatting>
  <conditionalFormatting sqref="I7:I19 S7:S19">
    <cfRule type="cellIs" dxfId="304" priority="6" stopIfTrue="1" operator="equal">
      <formula>0</formula>
    </cfRule>
  </conditionalFormatting>
  <conditionalFormatting sqref="G7:G19 I7:I19 Q7:Q19 S7:S19">
    <cfRule type="cellIs" dxfId="303" priority="3" stopIfTrue="1" operator="equal">
      <formula>0</formula>
    </cfRule>
    <cfRule type="cellIs" dxfId="302" priority="4" stopIfTrue="1" operator="lessThan">
      <formula>0</formula>
    </cfRule>
    <cfRule type="cellIs" dxfId="301" priority="5" stopIfTrue="1" operator="greaterThan">
      <formula>0</formula>
    </cfRule>
  </conditionalFormatting>
  <hyperlinks>
    <hyperlink ref="J3:L3" location="INDICATEURS!A1" display="sommaire"/>
    <hyperlink ref="U10" location="'150 vtes'!A1" display="vente"/>
    <hyperlink ref="U12" location="'150 pmix'!A1" display="produits mix"/>
    <hyperlink ref="U14" location="'Ind P&amp;L'!A1" display="P&amp;L"/>
    <hyperlink ref="U18" location="'150hres'!A1" display="Analyse vente"/>
    <hyperlink ref="U20" location="'VH par hres'!A1" display="vente horaire"/>
    <hyperlink ref="U22" location="'Analyse CA jours'!A1" display="Analyse CA jour"/>
    <hyperlink ref="U7" location="INDICATEURS!A1" display="sommaire"/>
    <hyperlink ref="U24" location="'150record'!A1" display="record"/>
    <hyperlink ref="U16" location="'150car'!A1" display="CAR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G15" workbookViewId="0">
      <selection activeCell="N55" sqref="N55"/>
    </sheetView>
  </sheetViews>
  <sheetFormatPr baseColWidth="10" defaultRowHeight="14.25"/>
  <cols>
    <col min="1" max="1" width="8.75" customWidth="1"/>
    <col min="10" max="10" width="5.125" customWidth="1"/>
    <col min="11" max="11" width="8.75" customWidth="1"/>
    <col min="21" max="21" width="15.375" customWidth="1"/>
  </cols>
  <sheetData>
    <row r="1" spans="1:21">
      <c r="A1" s="590" t="s">
        <v>1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1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149</v>
      </c>
      <c r="M6" s="160" t="s">
        <v>140</v>
      </c>
      <c r="N6" s="156" t="s">
        <v>148</v>
      </c>
      <c r="O6" s="155" t="s">
        <v>137</v>
      </c>
      <c r="P6" s="156" t="s">
        <v>147</v>
      </c>
      <c r="Q6" s="155" t="s">
        <v>135</v>
      </c>
      <c r="R6" s="166" t="s">
        <v>146</v>
      </c>
      <c r="S6" s="155" t="s">
        <v>133</v>
      </c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qcr'!C6</f>
        <v>0.76680000000000004</v>
      </c>
      <c r="M7" s="169">
        <f>L7-'Donnée marge qcr'!C5</f>
        <v>5.3000000000000824E-3</v>
      </c>
      <c r="N7" s="145">
        <f>'Donnée marge qcr'!C22</f>
        <v>0.77449999999999997</v>
      </c>
      <c r="O7" s="171">
        <f>N7-'Donnée marge qcr'!C21</f>
        <v>1.9999999999997797E-4</v>
      </c>
      <c r="P7" s="140">
        <f>'Donnée marge qcr'!W6</f>
        <v>0.1779</v>
      </c>
      <c r="Q7" s="148">
        <f>P7-'Donnée marge qcr'!W5</f>
        <v>-4.0000000000001146E-4</v>
      </c>
      <c r="R7" s="142">
        <f>'Donnée marge qcr'!W22</f>
        <v>1.5100000000000001E-2</v>
      </c>
      <c r="S7" s="148">
        <f>R7-'Donnée marge qcr'!W21</f>
        <v>2.0000000000000052E-4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qcr'!C7</f>
        <v>0.77429999999999999</v>
      </c>
      <c r="M8" s="146">
        <f t="shared" ref="M8:M19" si="4">L8-L7</f>
        <v>7.4999999999999512E-3</v>
      </c>
      <c r="N8" s="145">
        <f>'Donnée marge qcr'!C23</f>
        <v>0.77669999999999995</v>
      </c>
      <c r="O8" s="141">
        <f t="shared" ref="O8:O19" si="5">N8-N7</f>
        <v>2.1999999999999797E-3</v>
      </c>
      <c r="P8" s="140">
        <f>'Donnée marge qcr'!W7</f>
        <v>0.1762</v>
      </c>
      <c r="Q8" s="139">
        <f t="shared" ref="Q8:Q19" si="6">P8-P7</f>
        <v>-1.7000000000000071E-3</v>
      </c>
      <c r="R8" s="142">
        <f>'Donnée marge qcr'!W23</f>
        <v>1.46E-2</v>
      </c>
      <c r="S8" s="139">
        <f t="shared" ref="S8:S19" si="7">R8-R7</f>
        <v>-5.0000000000000044E-4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qcr'!C8</f>
        <v>0.7782</v>
      </c>
      <c r="M9" s="146">
        <f t="shared" si="4"/>
        <v>3.9000000000000146E-3</v>
      </c>
      <c r="N9" s="145">
        <f>'Donnée marge qcr'!C24</f>
        <v>0.77790000000000004</v>
      </c>
      <c r="O9" s="141">
        <f t="shared" si="5"/>
        <v>1.2000000000000899E-3</v>
      </c>
      <c r="P9" s="140">
        <f>'Donnée marge qcr'!W8</f>
        <v>0.17499999999999999</v>
      </c>
      <c r="Q9" s="139">
        <f t="shared" si="6"/>
        <v>-1.2000000000000066E-3</v>
      </c>
      <c r="R9" s="142">
        <f>'Donnée marge qcr'!W24</f>
        <v>1.46E-2</v>
      </c>
      <c r="S9" s="139">
        <f t="shared" si="7"/>
        <v>0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qcr'!C9</f>
        <v>0.77849999999999997</v>
      </c>
      <c r="M10" s="146">
        <f t="shared" si="4"/>
        <v>2.9999999999996696E-4</v>
      </c>
      <c r="N10" s="145">
        <f>'Donnée marge qcr'!C25</f>
        <v>0.77679999999999993</v>
      </c>
      <c r="O10" s="141">
        <f t="shared" si="5"/>
        <v>-1.1000000000001009E-3</v>
      </c>
      <c r="P10" s="140">
        <f>'Donnée marge qcr'!W9</f>
        <v>0.1759</v>
      </c>
      <c r="Q10" s="139">
        <f t="shared" si="6"/>
        <v>9.000000000000119E-4</v>
      </c>
      <c r="R10" s="142">
        <f>'Donnée marge qcr'!W25</f>
        <v>1.4800000000000001E-2</v>
      </c>
      <c r="S10" s="139">
        <f t="shared" si="7"/>
        <v>2.0000000000000052E-4</v>
      </c>
      <c r="U10" s="234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qcr'!C10</f>
        <v>0.7802</v>
      </c>
      <c r="M11" s="146">
        <f t="shared" si="4"/>
        <v>1.7000000000000348E-3</v>
      </c>
      <c r="N11" s="145">
        <f>'Donnée marge qcr'!C26</f>
        <v>0.77900000000000003</v>
      </c>
      <c r="O11" s="141">
        <f t="shared" si="5"/>
        <v>2.2000000000000908E-3</v>
      </c>
      <c r="P11" s="140">
        <f>'Donnée marge qcr'!W10</f>
        <v>0.1736</v>
      </c>
      <c r="Q11" s="139">
        <f t="shared" si="6"/>
        <v>-2.2999999999999965E-3</v>
      </c>
      <c r="R11" s="142">
        <f>'Donnée marge qcr'!W26</f>
        <v>1.49E-2</v>
      </c>
      <c r="S11" s="139">
        <f t="shared" si="7"/>
        <v>9.9999999999999395E-5</v>
      </c>
      <c r="U11" s="235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qcr'!C11</f>
        <v>0.77690000000000003</v>
      </c>
      <c r="M12" s="146">
        <f t="shared" si="4"/>
        <v>-3.2999999999999696E-3</v>
      </c>
      <c r="N12" s="145">
        <f>'Donnée marge qcr'!C27</f>
        <v>0.77939999999999998</v>
      </c>
      <c r="O12" s="141">
        <f t="shared" si="5"/>
        <v>3.9999999999995595E-4</v>
      </c>
      <c r="P12" s="140">
        <f>'Donnée marge qcr'!W11</f>
        <v>0.1731</v>
      </c>
      <c r="Q12" s="139">
        <f t="shared" si="6"/>
        <v>-5.0000000000000044E-4</v>
      </c>
      <c r="R12" s="142">
        <f>'Donnée marge qcr'!W27</f>
        <v>1.4999999999999999E-2</v>
      </c>
      <c r="S12" s="139">
        <f t="shared" si="7"/>
        <v>9.9999999999999395E-5</v>
      </c>
      <c r="U12" s="236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qcr'!C12</f>
        <v>0.7833</v>
      </c>
      <c r="M13" s="146">
        <f t="shared" si="4"/>
        <v>6.3999999999999613E-3</v>
      </c>
      <c r="N13" s="145">
        <f>'Donnée marge qcr'!C28</f>
        <v>0.78120000000000001</v>
      </c>
      <c r="O13" s="141">
        <f t="shared" si="5"/>
        <v>1.8000000000000238E-3</v>
      </c>
      <c r="P13" s="140">
        <f>'Donnée marge qcr'!W12</f>
        <v>0.1714</v>
      </c>
      <c r="Q13" s="139">
        <f t="shared" si="6"/>
        <v>-1.7000000000000071E-3</v>
      </c>
      <c r="R13" s="142">
        <f>'Donnée marge qcr'!W28</f>
        <v>1.49E-2</v>
      </c>
      <c r="S13" s="139">
        <f t="shared" si="7"/>
        <v>-9.9999999999999395E-5</v>
      </c>
      <c r="U13" s="235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qcr'!C13</f>
        <v>0.78039999999999998</v>
      </c>
      <c r="M14" s="146">
        <f t="shared" si="4"/>
        <v>-2.9000000000000137E-3</v>
      </c>
      <c r="N14" s="145">
        <f>'Donnée marge qcr'!C29</f>
        <v>0.78279999999999994</v>
      </c>
      <c r="O14" s="141">
        <f t="shared" si="5"/>
        <v>1.5999999999999348E-3</v>
      </c>
      <c r="P14" s="140">
        <f>'Donnée marge qcr'!W13</f>
        <v>0.16980000000000001</v>
      </c>
      <c r="Q14" s="139">
        <f t="shared" si="6"/>
        <v>-1.5999999999999903E-3</v>
      </c>
      <c r="R14" s="142">
        <f>'Donnée marge qcr'!W29</f>
        <v>1.49E-2</v>
      </c>
      <c r="S14" s="139">
        <f t="shared" si="7"/>
        <v>0</v>
      </c>
      <c r="U14" s="236"/>
    </row>
    <row r="15" spans="1:21" ht="15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qcr'!C14</f>
        <v>0.77669999999999995</v>
      </c>
      <c r="M15" s="146">
        <f t="shared" si="4"/>
        <v>-3.7000000000000366E-3</v>
      </c>
      <c r="N15" s="145">
        <f>'Donnée marge qcr'!C30</f>
        <v>0.77679999999999993</v>
      </c>
      <c r="O15" s="141">
        <f t="shared" si="5"/>
        <v>-6.0000000000000053E-3</v>
      </c>
      <c r="P15" s="140">
        <f>'Donnée marge qcr'!W14</f>
        <v>0.17580000000000001</v>
      </c>
      <c r="Q15" s="139">
        <f t="shared" si="6"/>
        <v>6.0000000000000053E-3</v>
      </c>
      <c r="R15" s="142">
        <f>'Donnée marge qcr'!W30</f>
        <v>1.49E-2</v>
      </c>
      <c r="S15" s="139">
        <f t="shared" si="7"/>
        <v>0</v>
      </c>
      <c r="U15" s="235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qcr'!C15</f>
        <v>0.77869999999999995</v>
      </c>
      <c r="M16" s="146">
        <f t="shared" si="4"/>
        <v>2.0000000000000018E-3</v>
      </c>
      <c r="N16" s="145">
        <f>'Donnée marge qcr'!C31</f>
        <v>0.77710000000000001</v>
      </c>
      <c r="O16" s="141">
        <f t="shared" si="5"/>
        <v>3.0000000000007798E-4</v>
      </c>
      <c r="P16" s="140">
        <f>'Donnée marge qcr'!W15</f>
        <v>0.1757</v>
      </c>
      <c r="Q16" s="139">
        <f t="shared" si="6"/>
        <v>-1.0000000000001674E-4</v>
      </c>
      <c r="R16" s="142">
        <f>'Donnée marge qcr'!W31</f>
        <v>1.47E-2</v>
      </c>
      <c r="S16" s="139">
        <f t="shared" si="7"/>
        <v>-2.0000000000000052E-4</v>
      </c>
      <c r="U16" s="236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qcr'!C16</f>
        <v>0.78</v>
      </c>
      <c r="M17" s="146">
        <f t="shared" si="4"/>
        <v>1.3000000000000789E-3</v>
      </c>
      <c r="N17" s="145">
        <f>'Donnée marge qcr'!C32</f>
        <v>0.77900000000000003</v>
      </c>
      <c r="O17" s="141">
        <f t="shared" si="5"/>
        <v>1.9000000000000128E-3</v>
      </c>
      <c r="P17" s="140">
        <f>'Donnée marge qcr'!W16</f>
        <v>0.1741</v>
      </c>
      <c r="Q17" s="139">
        <f t="shared" si="6"/>
        <v>-1.5999999999999903E-3</v>
      </c>
      <c r="R17" s="142">
        <f>'Donnée marge qcr'!W32</f>
        <v>1.44E-2</v>
      </c>
      <c r="S17" s="139">
        <f t="shared" si="7"/>
        <v>-2.9999999999999992E-4</v>
      </c>
      <c r="U17" s="235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qcr'!C17</f>
        <v>0.77459999999999996</v>
      </c>
      <c r="M18" s="146">
        <f t="shared" si="4"/>
        <v>-5.4000000000000714E-3</v>
      </c>
      <c r="N18" s="145">
        <f>'Donnée marge qcr'!C33</f>
        <v>0.77879999999999994</v>
      </c>
      <c r="O18" s="141">
        <f t="shared" si="5"/>
        <v>-2.00000000000089E-4</v>
      </c>
      <c r="P18" s="140">
        <f>'Donnée marge qcr'!W17</f>
        <v>0.17460000000000001</v>
      </c>
      <c r="Q18" s="139">
        <f t="shared" si="6"/>
        <v>5.0000000000000044E-4</v>
      </c>
      <c r="R18" s="142">
        <f>'Donnée marge qcr'!W33</f>
        <v>1.41E-2</v>
      </c>
      <c r="S18" s="139">
        <f t="shared" si="7"/>
        <v>-2.9999999999999992E-4</v>
      </c>
      <c r="U18" s="236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qcr'!C18</f>
        <v>0</v>
      </c>
      <c r="M19" s="136">
        <f t="shared" si="4"/>
        <v>-0.77459999999999996</v>
      </c>
      <c r="N19" s="135">
        <f>'Donnée marge qcr'!C34</f>
        <v>0.77759999999999996</v>
      </c>
      <c r="O19" s="177">
        <f t="shared" si="5"/>
        <v>-1.1999999999999789E-3</v>
      </c>
      <c r="P19" s="131">
        <f>'Donnée marge qcr'!W18</f>
        <v>0.1759</v>
      </c>
      <c r="Q19" s="130">
        <f t="shared" si="6"/>
        <v>1.2999999999999956E-3</v>
      </c>
      <c r="R19" s="132">
        <f>'Donnée marge qcr'!W34</f>
        <v>1.4E-2</v>
      </c>
      <c r="S19" s="130">
        <f t="shared" si="7"/>
        <v>-9.9999999999999395E-5</v>
      </c>
      <c r="U19" s="235" t="s">
        <v>251</v>
      </c>
    </row>
    <row r="20" spans="1:21" ht="15">
      <c r="U20" s="236"/>
    </row>
    <row r="21" spans="1:21" ht="15">
      <c r="U21" s="235" t="s">
        <v>252</v>
      </c>
    </row>
    <row r="22" spans="1:21" ht="15">
      <c r="U22" s="236"/>
    </row>
    <row r="23" spans="1:21" ht="15">
      <c r="U23" s="235" t="s">
        <v>253</v>
      </c>
    </row>
    <row r="24" spans="1:21" ht="15">
      <c r="U24" s="236"/>
    </row>
    <row r="25" spans="1:21" ht="15">
      <c r="U25" s="235" t="s">
        <v>254</v>
      </c>
    </row>
  </sheetData>
  <sheetProtection algorithmName="SHA-512" hashValue="g9sHuNvhf+wo5G7fKpQ4mOxm8GfgSNqXAEzQaiyP0ZNvo5O8+oW+agTnNewETDwGy3XDbuMxcbrZBZYxmGgPeg==" saltValue="1D8IYOvx98H1MdrpgRXNFw==" spinCount="100000" sheet="1" objects="1" scenarios="1"/>
  <mergeCells count="4">
    <mergeCell ref="B5:I5"/>
    <mergeCell ref="L5:S5"/>
    <mergeCell ref="A1:S2"/>
    <mergeCell ref="J3:L3"/>
  </mergeCells>
  <conditionalFormatting sqref="E6 G6:G19 I7:I19 O6 Q6:Q19 S7:S19 C6 M6">
    <cfRule type="cellIs" dxfId="300" priority="14" stopIfTrue="1" operator="lessThan">
      <formula>0</formula>
    </cfRule>
  </conditionalFormatting>
  <conditionalFormatting sqref="E7:E19 G7:G19 I7:I19 O7:O19 Q7:Q19 S7:S19 C7:C19 M7:M19">
    <cfRule type="cellIs" dxfId="299" priority="10" stopIfTrue="1" operator="lessThan">
      <formula>0</formula>
    </cfRule>
    <cfRule type="cellIs" dxfId="298" priority="11" stopIfTrue="1" operator="greaterThan">
      <formula>0</formula>
    </cfRule>
  </conditionalFormatting>
  <conditionalFormatting sqref="E7:E19 G7:G19 I7:I19 O7:O19 Q7:Q19 S7:S19 C7:C19 M7:M19">
    <cfRule type="cellIs" dxfId="297" priority="8" stopIfTrue="1" operator="lessThan">
      <formula>0</formula>
    </cfRule>
    <cfRule type="cellIs" dxfId="296" priority="9" stopIfTrue="1" operator="greaterThan">
      <formula>0</formula>
    </cfRule>
  </conditionalFormatting>
  <conditionalFormatting sqref="G7:G19 I7:I19 Q7:Q19 S7:S19">
    <cfRule type="cellIs" dxfId="295" priority="7" stopIfTrue="1" operator="greaterThan">
      <formula>0</formula>
    </cfRule>
  </conditionalFormatting>
  <conditionalFormatting sqref="I7:I19 S7:S19">
    <cfRule type="cellIs" dxfId="294" priority="6" stopIfTrue="1" operator="equal">
      <formula>0</formula>
    </cfRule>
  </conditionalFormatting>
  <conditionalFormatting sqref="G7:G19 I7:I19 Q7:Q19 S7:S19">
    <cfRule type="cellIs" dxfId="293" priority="3" stopIfTrue="1" operator="equal">
      <formula>0</formula>
    </cfRule>
    <cfRule type="cellIs" dxfId="292" priority="4" stopIfTrue="1" operator="lessThan">
      <formula>0</formula>
    </cfRule>
    <cfRule type="cellIs" dxfId="291" priority="5" stopIfTrue="1" operator="greaterThan">
      <formula>0</formula>
    </cfRule>
  </conditionalFormatting>
  <conditionalFormatting sqref="E7:E19 O7:O19 C7:C19 M7:M19">
    <cfRule type="cellIs" dxfId="290" priority="1" stopIfTrue="1" operator="lessThan">
      <formula>0</formula>
    </cfRule>
    <cfRule type="cellIs" dxfId="289" priority="2" stopIfTrue="1" operator="greaterThan">
      <formula>0</formula>
    </cfRule>
  </conditionalFormatting>
  <hyperlinks>
    <hyperlink ref="J3:L3" location="INDICATEURS!A1" display="sommaire"/>
    <hyperlink ref="U23" location="'Analyse CA jours'!A1" display="Analyse CA jour"/>
    <hyperlink ref="U21" location="'VH par hres'!A1" display="vente horaire"/>
    <hyperlink ref="U19" location="'150hres'!A1" display="Analyse vente"/>
    <hyperlink ref="U17" location="'427car'!A1" display="CAR"/>
    <hyperlink ref="U15" location="'427 p&amp;l'!A1" display="P&amp;L"/>
    <hyperlink ref="U13" location="'427 pmix'!A1" display="produits mix"/>
    <hyperlink ref="U11" location="'427 vtes'!A1" display="vente"/>
    <hyperlink ref="U7" location="INDICATEURS!A1" display="sommaire"/>
    <hyperlink ref="U25" location="'427record'!A1" display="record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A16" workbookViewId="0">
      <selection activeCell="D9" sqref="D9:N9"/>
    </sheetView>
  </sheetViews>
  <sheetFormatPr baseColWidth="10" defaultRowHeight="14.25"/>
  <cols>
    <col min="1" max="1" width="8.75" customWidth="1"/>
    <col min="10" max="10" width="4.25" customWidth="1"/>
    <col min="11" max="11" width="8.75" customWidth="1"/>
    <col min="21" max="21" width="15.375" customWidth="1"/>
  </cols>
  <sheetData>
    <row r="1" spans="1:21">
      <c r="A1" s="590" t="s">
        <v>17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17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153</v>
      </c>
      <c r="M6" s="160" t="s">
        <v>140</v>
      </c>
      <c r="N6" s="156" t="s">
        <v>152</v>
      </c>
      <c r="O6" s="155" t="s">
        <v>137</v>
      </c>
      <c r="P6" s="156" t="s">
        <v>151</v>
      </c>
      <c r="Q6" s="155" t="s">
        <v>135</v>
      </c>
      <c r="R6" s="166" t="s">
        <v>150</v>
      </c>
      <c r="S6" s="155" t="s">
        <v>133</v>
      </c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qcr'!D6</f>
        <v>0.78080000000000005</v>
      </c>
      <c r="M7" s="169">
        <f>L7-'Donnée marge qcr'!D5</f>
        <v>4.0000000000000036E-3</v>
      </c>
      <c r="N7" s="145">
        <f>'Donnée marge qcr'!D22</f>
        <v>0.77770000000000006</v>
      </c>
      <c r="O7" s="171">
        <f>N7-'Donnée marge qcr'!D21</f>
        <v>-1.9999999999997797E-4</v>
      </c>
      <c r="P7" s="140">
        <f>'Donnée marge qcr'!X6</f>
        <v>0.1754</v>
      </c>
      <c r="Q7" s="148">
        <f>P7-'Donnée marge qcr'!X5</f>
        <v>9.9999999999988987E-5</v>
      </c>
      <c r="R7" s="142">
        <f>'Donnée marge qcr'!X22</f>
        <v>1.44E-2</v>
      </c>
      <c r="S7" s="148">
        <f>R7-'Donnée marge qcr'!X21</f>
        <v>9.9999999999999395E-5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qcr'!D7</f>
        <v>0.77869999999999995</v>
      </c>
      <c r="M8" s="146">
        <f t="shared" ref="M8:M19" si="4">L8-L7</f>
        <v>-2.1000000000001018E-3</v>
      </c>
      <c r="N8" s="145">
        <f>'Donnée marge qcr'!D23</f>
        <v>0.77990000000000004</v>
      </c>
      <c r="O8" s="141">
        <f t="shared" ref="O8:O19" si="5">N8-N7</f>
        <v>2.1999999999999797E-3</v>
      </c>
      <c r="P8" s="140">
        <f>'Donnée marge qcr'!X7</f>
        <v>0.1736</v>
      </c>
      <c r="Q8" s="139">
        <f t="shared" ref="Q8:Q19" si="6">P8-P7</f>
        <v>-1.799999999999996E-3</v>
      </c>
      <c r="R8" s="142">
        <f>'Donnée marge qcr'!X23</f>
        <v>1.4E-2</v>
      </c>
      <c r="S8" s="139">
        <f t="shared" ref="S8:S19" si="7">R8-R7</f>
        <v>-3.9999999999999931E-4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qcr'!D8</f>
        <v>0.77639999999999998</v>
      </c>
      <c r="M9" s="146">
        <f t="shared" si="4"/>
        <v>-2.2999999999999687E-3</v>
      </c>
      <c r="N9" s="145">
        <f>'Donnée marge qcr'!D24</f>
        <v>0.77970000000000006</v>
      </c>
      <c r="O9" s="141">
        <f t="shared" si="5"/>
        <v>-1.9999999999997797E-4</v>
      </c>
      <c r="P9" s="140">
        <f>'Donnée marge qcr'!X8</f>
        <v>0.1739</v>
      </c>
      <c r="Q9" s="139">
        <f t="shared" si="6"/>
        <v>2.9999999999999472E-4</v>
      </c>
      <c r="R9" s="142">
        <f>'Donnée marge qcr'!X24</f>
        <v>1.3899999999999999E-2</v>
      </c>
      <c r="S9" s="139">
        <f t="shared" si="7"/>
        <v>-1.0000000000000113E-4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qcr'!D9</f>
        <v>0.77380000000000004</v>
      </c>
      <c r="M10" s="146">
        <f t="shared" si="4"/>
        <v>-2.5999999999999357E-3</v>
      </c>
      <c r="N10" s="145">
        <f>'Donnée marge qcr'!D25</f>
        <v>0.77969999999999995</v>
      </c>
      <c r="O10" s="141">
        <f t="shared" si="5"/>
        <v>0</v>
      </c>
      <c r="P10" s="140">
        <f>'Donnée marge qcr'!X9</f>
        <v>0.17350000000000002</v>
      </c>
      <c r="Q10" s="139">
        <f t="shared" si="6"/>
        <v>-3.999999999999837E-4</v>
      </c>
      <c r="R10" s="142">
        <f>'Donnée marge qcr'!X25</f>
        <v>1.43E-2</v>
      </c>
      <c r="S10" s="139">
        <f t="shared" si="7"/>
        <v>4.0000000000000105E-4</v>
      </c>
      <c r="U10" s="234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qcr'!D10</f>
        <v>0.77829999999999999</v>
      </c>
      <c r="M11" s="146">
        <f t="shared" si="4"/>
        <v>4.4999999999999485E-3</v>
      </c>
      <c r="N11" s="145">
        <f>'Donnée marge qcr'!D26</f>
        <v>0.78169999999999995</v>
      </c>
      <c r="O11" s="141">
        <f t="shared" si="5"/>
        <v>2.0000000000000018E-3</v>
      </c>
      <c r="P11" s="140">
        <f>'Donnée marge qcr'!X10</f>
        <v>0.17150000000000001</v>
      </c>
      <c r="Q11" s="139">
        <f t="shared" si="6"/>
        <v>-2.0000000000000018E-3</v>
      </c>
      <c r="R11" s="142">
        <f>'Donnée marge qcr'!X26</f>
        <v>1.43E-2</v>
      </c>
      <c r="S11" s="139">
        <f t="shared" si="7"/>
        <v>0</v>
      </c>
      <c r="U11" s="235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qcr'!D11</f>
        <v>0.77600000000000002</v>
      </c>
      <c r="M12" s="146">
        <f t="shared" si="4"/>
        <v>-2.2999999999999687E-3</v>
      </c>
      <c r="N12" s="145">
        <f>'Donnée marge qcr'!D27</f>
        <v>0.78029999999999999</v>
      </c>
      <c r="O12" s="141">
        <f t="shared" si="5"/>
        <v>-1.3999999999999568E-3</v>
      </c>
      <c r="P12" s="140">
        <f>'Donnée marge qcr'!X11</f>
        <v>0.1729</v>
      </c>
      <c r="Q12" s="139">
        <f t="shared" si="6"/>
        <v>1.3999999999999846E-3</v>
      </c>
      <c r="R12" s="142">
        <f>'Donnée marge qcr'!X27</f>
        <v>1.43E-2</v>
      </c>
      <c r="S12" s="139">
        <f t="shared" si="7"/>
        <v>0</v>
      </c>
      <c r="U12" s="236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qcr'!D12</f>
        <v>0.78610000000000002</v>
      </c>
      <c r="M13" s="146">
        <f t="shared" si="4"/>
        <v>1.0099999999999998E-2</v>
      </c>
      <c r="N13" s="145">
        <f>'Donnée marge qcr'!D28</f>
        <v>0.7823</v>
      </c>
      <c r="O13" s="141">
        <f t="shared" si="5"/>
        <v>2.0000000000000018E-3</v>
      </c>
      <c r="P13" s="140">
        <f>'Donnée marge qcr'!X12</f>
        <v>0.17080000000000001</v>
      </c>
      <c r="Q13" s="139">
        <f t="shared" si="6"/>
        <v>-2.0999999999999908E-3</v>
      </c>
      <c r="R13" s="142">
        <f>'Donnée marge qcr'!X28</f>
        <v>1.44E-2</v>
      </c>
      <c r="S13" s="139">
        <f t="shared" si="7"/>
        <v>9.9999999999999395E-5</v>
      </c>
      <c r="U13" s="235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qcr'!D13</f>
        <v>0.78459999999999996</v>
      </c>
      <c r="M14" s="146">
        <f t="shared" si="4"/>
        <v>-1.5000000000000568E-3</v>
      </c>
      <c r="N14" s="145">
        <f>'Donnée marge qcr'!D29</f>
        <v>0.78479999999999994</v>
      </c>
      <c r="O14" s="141">
        <f t="shared" si="5"/>
        <v>2.4999999999999467E-3</v>
      </c>
      <c r="P14" s="140">
        <f>'Donnée marge qcr'!X13</f>
        <v>0.16830000000000001</v>
      </c>
      <c r="Q14" s="139">
        <f t="shared" si="6"/>
        <v>-2.5000000000000022E-3</v>
      </c>
      <c r="R14" s="142">
        <f>'Donnée marge qcr'!X29</f>
        <v>1.44E-2</v>
      </c>
      <c r="S14" s="139">
        <f t="shared" si="7"/>
        <v>0</v>
      </c>
      <c r="U14" s="236"/>
    </row>
    <row r="15" spans="1:21" ht="15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qcr'!D14</f>
        <v>0.77149999999999996</v>
      </c>
      <c r="M15" s="146">
        <f t="shared" si="4"/>
        <v>-1.3100000000000001E-2</v>
      </c>
      <c r="N15" s="145">
        <f>'Donnée marge qcr'!D30</f>
        <v>0.77849999999999997</v>
      </c>
      <c r="O15" s="141">
        <f t="shared" si="5"/>
        <v>-6.2999999999999723E-3</v>
      </c>
      <c r="P15" s="140">
        <f>'Donnée marge qcr'!X14</f>
        <v>0.17460000000000001</v>
      </c>
      <c r="Q15" s="139">
        <f t="shared" si="6"/>
        <v>6.3E-3</v>
      </c>
      <c r="R15" s="142">
        <f>'Donnée marge qcr'!X30</f>
        <v>1.44E-2</v>
      </c>
      <c r="S15" s="139">
        <f t="shared" si="7"/>
        <v>0</v>
      </c>
      <c r="U15" s="235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qcr'!D15</f>
        <v>0.76770000000000005</v>
      </c>
      <c r="M16" s="146">
        <f t="shared" si="4"/>
        <v>-3.7999999999999146E-3</v>
      </c>
      <c r="N16" s="145">
        <f>'Donnée marge qcr'!D31</f>
        <v>0.77710000000000001</v>
      </c>
      <c r="O16" s="141">
        <f t="shared" si="5"/>
        <v>-1.3999999999999568E-3</v>
      </c>
      <c r="P16" s="140">
        <f>'Donnée marge qcr'!X15</f>
        <v>0.17649999999999999</v>
      </c>
      <c r="Q16" s="139">
        <f t="shared" si="6"/>
        <v>1.899999999999985E-3</v>
      </c>
      <c r="R16" s="142">
        <f>'Donnée marge qcr'!X31</f>
        <v>1.3899999999999999E-2</v>
      </c>
      <c r="S16" s="139">
        <f t="shared" si="7"/>
        <v>-5.0000000000000044E-4</v>
      </c>
      <c r="U16" s="236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qcr'!D16</f>
        <v>0.78059999999999996</v>
      </c>
      <c r="M17" s="146">
        <f t="shared" si="4"/>
        <v>1.2899999999999912E-2</v>
      </c>
      <c r="N17" s="145">
        <f>'Donnée marge qcr'!D32</f>
        <v>0.78159999999999996</v>
      </c>
      <c r="O17" s="141">
        <f t="shared" si="5"/>
        <v>4.4999999999999485E-3</v>
      </c>
      <c r="P17" s="140">
        <f>'Donnée marge qcr'!X16</f>
        <v>0.1721</v>
      </c>
      <c r="Q17" s="139">
        <f t="shared" si="6"/>
        <v>-4.3999999999999873E-3</v>
      </c>
      <c r="R17" s="142">
        <f>'Donnée marge qcr'!X32</f>
        <v>1.38E-2</v>
      </c>
      <c r="S17" s="139">
        <f t="shared" si="7"/>
        <v>-9.9999999999999395E-5</v>
      </c>
      <c r="U17" s="235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qcr'!D17</f>
        <v>0.77270000000000005</v>
      </c>
      <c r="M18" s="146">
        <f t="shared" si="4"/>
        <v>-7.8999999999999071E-3</v>
      </c>
      <c r="N18" s="145">
        <f>'Donnée marge qcr'!D33</f>
        <v>0.78190000000000004</v>
      </c>
      <c r="O18" s="141">
        <f t="shared" si="5"/>
        <v>3.0000000000007798E-4</v>
      </c>
      <c r="P18" s="140">
        <f>'Donnée marge qcr'!X17</f>
        <v>0.17200000000000001</v>
      </c>
      <c r="Q18" s="139">
        <f t="shared" si="6"/>
        <v>-9.9999999999988987E-5</v>
      </c>
      <c r="R18" s="142">
        <f>'Donnée marge qcr'!X33</f>
        <v>1.3599999999999999E-2</v>
      </c>
      <c r="S18" s="139">
        <f t="shared" si="7"/>
        <v>-2.0000000000000052E-4</v>
      </c>
      <c r="U18" s="236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qcr'!D18</f>
        <v>0</v>
      </c>
      <c r="M19" s="136">
        <f t="shared" si="4"/>
        <v>-0.77270000000000005</v>
      </c>
      <c r="N19" s="135">
        <f>'Donnée marge qcr'!D34</f>
        <v>0.77990000000000004</v>
      </c>
      <c r="O19" s="177">
        <f t="shared" si="5"/>
        <v>-2.0000000000000018E-3</v>
      </c>
      <c r="P19" s="131">
        <f>'Donnée marge qcr'!X18</f>
        <v>0.1739</v>
      </c>
      <c r="Q19" s="130">
        <f t="shared" si="6"/>
        <v>1.899999999999985E-3</v>
      </c>
      <c r="R19" s="132">
        <f>'Donnée marge qcr'!X34</f>
        <v>1.37E-2</v>
      </c>
      <c r="S19" s="130">
        <f t="shared" si="7"/>
        <v>1.0000000000000113E-4</v>
      </c>
      <c r="U19" s="235" t="s">
        <v>251</v>
      </c>
    </row>
    <row r="20" spans="1:21" ht="15">
      <c r="U20" s="236"/>
    </row>
    <row r="21" spans="1:21" ht="15">
      <c r="U21" s="235" t="s">
        <v>252</v>
      </c>
    </row>
    <row r="22" spans="1:21" ht="15">
      <c r="U22" s="236"/>
    </row>
    <row r="23" spans="1:21" ht="15">
      <c r="U23" s="235" t="s">
        <v>253</v>
      </c>
    </row>
    <row r="24" spans="1:21" ht="15">
      <c r="U24" s="236"/>
    </row>
    <row r="25" spans="1:21" ht="15">
      <c r="U25" s="235" t="s">
        <v>254</v>
      </c>
    </row>
  </sheetData>
  <sheetProtection algorithmName="SHA-512" hashValue="4x0a5+Zf8agFOJMATeXW+SqUiQLukB3UmxOsHX+nusjzI9v1j1xoxYHiq1zzTqjXHdudKhb8c55rOqi4cdezaQ==" saltValue="RsE8TMMtIyx7uitbKAvG+A==" spinCount="100000" sheet="1" objects="1" scenarios="1"/>
  <mergeCells count="4">
    <mergeCell ref="B5:I5"/>
    <mergeCell ref="L5:S5"/>
    <mergeCell ref="A1:S2"/>
    <mergeCell ref="J3:L3"/>
  </mergeCells>
  <conditionalFormatting sqref="E6 G6:G19 I7:I19 O6 Q6:Q19 S7:S19 C6 M6">
    <cfRule type="cellIs" dxfId="288" priority="14" stopIfTrue="1" operator="lessThan">
      <formula>0</formula>
    </cfRule>
  </conditionalFormatting>
  <conditionalFormatting sqref="E7:E19 G7:G19 I7:I19 O7:O19 Q7:Q19 S7:S19 C7:C19 M7:M19">
    <cfRule type="cellIs" dxfId="287" priority="10" stopIfTrue="1" operator="lessThan">
      <formula>0</formula>
    </cfRule>
    <cfRule type="cellIs" dxfId="286" priority="11" stopIfTrue="1" operator="greaterThan">
      <formula>0</formula>
    </cfRule>
  </conditionalFormatting>
  <conditionalFormatting sqref="E7:E19 G7:G19 I7:I19 O7:O19 Q7:Q19 S7:S19 C7:C19 M7:M19">
    <cfRule type="cellIs" dxfId="285" priority="8" stopIfTrue="1" operator="lessThan">
      <formula>0</formula>
    </cfRule>
    <cfRule type="cellIs" dxfId="284" priority="9" stopIfTrue="1" operator="greaterThan">
      <formula>0</formula>
    </cfRule>
  </conditionalFormatting>
  <conditionalFormatting sqref="G7:G19 I7:I19 Q7:Q19 S7:S19">
    <cfRule type="cellIs" dxfId="283" priority="7" stopIfTrue="1" operator="greaterThan">
      <formula>0</formula>
    </cfRule>
  </conditionalFormatting>
  <conditionalFormatting sqref="I7:I19 S7:S19">
    <cfRule type="cellIs" dxfId="282" priority="6" stopIfTrue="1" operator="equal">
      <formula>0</formula>
    </cfRule>
  </conditionalFormatting>
  <conditionalFormatting sqref="G7:G19 I7:I19 Q7:Q19 S7:S19">
    <cfRule type="cellIs" dxfId="281" priority="3" stopIfTrue="1" operator="equal">
      <formula>0</formula>
    </cfRule>
    <cfRule type="cellIs" dxfId="280" priority="4" stopIfTrue="1" operator="lessThan">
      <formula>0</formula>
    </cfRule>
    <cfRule type="cellIs" dxfId="279" priority="5" stopIfTrue="1" operator="greaterThan">
      <formula>0</formula>
    </cfRule>
  </conditionalFormatting>
  <conditionalFormatting sqref="E7:E19 O7:O19 C7:C19 M7:M19">
    <cfRule type="cellIs" dxfId="278" priority="1" stopIfTrue="1" operator="lessThan">
      <formula>0</formula>
    </cfRule>
    <cfRule type="cellIs" dxfId="277" priority="2" stopIfTrue="1" operator="greaterThan">
      <formula>0</formula>
    </cfRule>
  </conditionalFormatting>
  <hyperlinks>
    <hyperlink ref="J3:L3" location="INDICATEURS!A1" display="sommaire"/>
    <hyperlink ref="U11" location="'89 vtes'!A1" display="vente"/>
    <hyperlink ref="U13" location="'89 pmix'!A1" display="produits mix"/>
    <hyperlink ref="U15" location="'89 p&amp;l'!A1" display="P&amp;L"/>
    <hyperlink ref="U17" location="'89car'!A1" display="CAR"/>
    <hyperlink ref="U19" location="'89hres'!A1" display="Analyse VH"/>
    <hyperlink ref="U21" location="'VH par hres'!A1" display="vente horaire"/>
    <hyperlink ref="U23" location="'Analyse CA jours'!A1" display="Analyse CA jour"/>
    <hyperlink ref="U7" location="INDICATEURS!A1" display="sommaire"/>
    <hyperlink ref="U25" location="'89record'!A1" display="record"/>
  </hyperlinks>
  <printOptions horizontalCentered="1"/>
  <pageMargins left="0" right="0" top="0" bottom="0" header="0.31496062992125984" footer="0"/>
  <pageSetup paperSize="9" scale="59" orientation="landscape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A18" workbookViewId="0">
      <selection activeCell="M18" sqref="M18"/>
    </sheetView>
  </sheetViews>
  <sheetFormatPr baseColWidth="10" defaultRowHeight="14.25"/>
  <cols>
    <col min="1" max="1" width="8.75" customWidth="1"/>
    <col min="10" max="10" width="5.375" customWidth="1"/>
    <col min="11" max="11" width="8.75" customWidth="1"/>
    <col min="21" max="21" width="15.375" customWidth="1"/>
  </cols>
  <sheetData>
    <row r="1" spans="1:21">
      <c r="A1" s="590" t="s">
        <v>3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3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157</v>
      </c>
      <c r="M6" s="160" t="s">
        <v>140</v>
      </c>
      <c r="N6" s="156" t="s">
        <v>156</v>
      </c>
      <c r="O6" s="155" t="s">
        <v>137</v>
      </c>
      <c r="P6" s="156" t="s">
        <v>155</v>
      </c>
      <c r="Q6" s="155" t="s">
        <v>135</v>
      </c>
      <c r="R6" s="166" t="s">
        <v>154</v>
      </c>
      <c r="S6" s="155" t="s">
        <v>133</v>
      </c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qcr'!E6</f>
        <v>0.7732</v>
      </c>
      <c r="M7" s="169">
        <f>L7-'Donnée marge qcr'!E5</f>
        <v>-1.2999999999999678E-3</v>
      </c>
      <c r="N7" s="145">
        <f>'Donnée marge qcr'!E22</f>
        <v>0.77570000000000006</v>
      </c>
      <c r="O7" s="171">
        <f>N7-'Donnée marge qcr'!E21</f>
        <v>1.2000000000000899E-3</v>
      </c>
      <c r="P7" s="140">
        <f>'Donnée marge qcr'!Y6</f>
        <v>0.17760000000000001</v>
      </c>
      <c r="Q7" s="148">
        <f>P7-'Donnée marge qcr'!Y5</f>
        <v>-1.2000000000000066E-3</v>
      </c>
      <c r="R7" s="142">
        <f>'Donnée marge qcr'!Y22</f>
        <v>1.4200000000000001E-2</v>
      </c>
      <c r="S7" s="148">
        <f>R7-'Donnée marge qcr'!Y21</f>
        <v>0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qcr'!E7</f>
        <v>0.77</v>
      </c>
      <c r="M8" s="146">
        <f t="shared" ref="M8:M19" si="4">L8-L7</f>
        <v>-3.1999999999999806E-3</v>
      </c>
      <c r="N8" s="145">
        <f>'Donnée marge qcr'!E23</f>
        <v>0.77790000000000004</v>
      </c>
      <c r="O8" s="141">
        <f t="shared" ref="O8:O19" si="5">N8-N7</f>
        <v>2.1999999999999797E-3</v>
      </c>
      <c r="P8" s="140">
        <f>'Donnée marge qcr'!Y7</f>
        <v>0.1757</v>
      </c>
      <c r="Q8" s="139">
        <f t="shared" ref="Q8:Q19" si="6">P8-P7</f>
        <v>-1.9000000000000128E-3</v>
      </c>
      <c r="R8" s="142">
        <f>'Donnée marge qcr'!Y23</f>
        <v>1.3899999999999999E-2</v>
      </c>
      <c r="S8" s="139">
        <f t="shared" ref="S8:S19" si="7">R8-R7</f>
        <v>-3.0000000000000165E-4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qcr'!E8</f>
        <v>0.77249999999999996</v>
      </c>
      <c r="M9" s="146">
        <f t="shared" si="4"/>
        <v>2.4999999999999467E-3</v>
      </c>
      <c r="N9" s="145">
        <f>'Donnée marge qcr'!E24</f>
        <v>0.77890000000000004</v>
      </c>
      <c r="O9" s="141">
        <f t="shared" si="5"/>
        <v>1.0000000000000009E-3</v>
      </c>
      <c r="P9" s="140">
        <f>'Donnée marge qcr'!Y8</f>
        <v>0.1749</v>
      </c>
      <c r="Q9" s="139">
        <f t="shared" si="6"/>
        <v>-7.9999999999999516E-4</v>
      </c>
      <c r="R9" s="142">
        <f>'Donnée marge qcr'!Y24</f>
        <v>1.37E-2</v>
      </c>
      <c r="S9" s="139">
        <f t="shared" si="7"/>
        <v>-1.9999999999999879E-4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qcr'!E9</f>
        <v>0.77</v>
      </c>
      <c r="M10" s="146">
        <f t="shared" si="4"/>
        <v>-2.4999999999999467E-3</v>
      </c>
      <c r="N10" s="145">
        <f>'Donnée marge qcr'!E25</f>
        <v>0.77800000000000002</v>
      </c>
      <c r="O10" s="141">
        <f t="shared" si="5"/>
        <v>-9.000000000000119E-4</v>
      </c>
      <c r="P10" s="140">
        <f>'Donnée marge qcr'!Y9</f>
        <v>0.17519999999999999</v>
      </c>
      <c r="Q10" s="139">
        <f t="shared" si="6"/>
        <v>2.9999999999999472E-4</v>
      </c>
      <c r="R10" s="142">
        <f>'Donnée marge qcr'!Y25</f>
        <v>1.43E-2</v>
      </c>
      <c r="S10" s="139">
        <f t="shared" si="7"/>
        <v>5.9999999999999984E-4</v>
      </c>
      <c r="U10" s="234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qcr'!E10</f>
        <v>0.77100000000000002</v>
      </c>
      <c r="M11" s="146">
        <f t="shared" si="4"/>
        <v>1.0000000000000009E-3</v>
      </c>
      <c r="N11" s="145">
        <f>'Donnée marge qcr'!E26</f>
        <v>0.77859999999999996</v>
      </c>
      <c r="O11" s="141">
        <f t="shared" si="5"/>
        <v>5.9999999999993392E-4</v>
      </c>
      <c r="P11" s="140">
        <f>'Donnée marge qcr'!Y10</f>
        <v>0.17480000000000001</v>
      </c>
      <c r="Q11" s="139">
        <f t="shared" si="6"/>
        <v>-3.999999999999837E-4</v>
      </c>
      <c r="R11" s="142">
        <f>'Donnée marge qcr'!Y26</f>
        <v>1.41E-2</v>
      </c>
      <c r="S11" s="139">
        <f t="shared" si="7"/>
        <v>-2.0000000000000052E-4</v>
      </c>
      <c r="U11" s="235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qcr'!E11</f>
        <v>0.75949999999999995</v>
      </c>
      <c r="M12" s="146">
        <f t="shared" si="4"/>
        <v>-1.1500000000000066E-2</v>
      </c>
      <c r="N12" s="145">
        <f>'Donnée marge qcr'!E27</f>
        <v>0.77780000000000005</v>
      </c>
      <c r="O12" s="141">
        <f t="shared" si="5"/>
        <v>-7.9999999999991189E-4</v>
      </c>
      <c r="P12" s="140">
        <f>'Donnée marge qcr'!Y11</f>
        <v>0.17549999999999999</v>
      </c>
      <c r="Q12" s="139">
        <f t="shared" si="6"/>
        <v>6.9999999999997842E-4</v>
      </c>
      <c r="R12" s="142">
        <f>'Donnée marge qcr'!Y27</f>
        <v>1.4200000000000001E-2</v>
      </c>
      <c r="S12" s="139">
        <f t="shared" si="7"/>
        <v>1.0000000000000113E-4</v>
      </c>
      <c r="U12" s="236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qcr'!E12</f>
        <v>0.76880000000000004</v>
      </c>
      <c r="M13" s="146">
        <f t="shared" si="4"/>
        <v>9.300000000000086E-3</v>
      </c>
      <c r="N13" s="145">
        <f>'Donnée marge qcr'!E28</f>
        <v>0.78010000000000002</v>
      </c>
      <c r="O13" s="141">
        <f t="shared" si="5"/>
        <v>2.2999999999999687E-3</v>
      </c>
      <c r="P13" s="140">
        <f>'Donnée marge qcr'!Y12</f>
        <v>0.17330000000000001</v>
      </c>
      <c r="Q13" s="139">
        <f t="shared" si="6"/>
        <v>-2.1999999999999797E-3</v>
      </c>
      <c r="R13" s="142">
        <f>'Donnée marge qcr'!Y28</f>
        <v>1.41E-2</v>
      </c>
      <c r="S13" s="139">
        <f t="shared" si="7"/>
        <v>-1.0000000000000113E-4</v>
      </c>
      <c r="U13" s="235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qcr'!E13</f>
        <v>0.77170000000000005</v>
      </c>
      <c r="M14" s="146">
        <f t="shared" si="4"/>
        <v>2.9000000000000137E-3</v>
      </c>
      <c r="N14" s="145">
        <f>'Donnée marge qcr'!E29</f>
        <v>0.78129999999999999</v>
      </c>
      <c r="O14" s="141">
        <f t="shared" si="5"/>
        <v>1.1999999999999789E-3</v>
      </c>
      <c r="P14" s="140">
        <f>'Donnée marge qcr'!Y13</f>
        <v>0.17200000000000001</v>
      </c>
      <c r="Q14" s="139">
        <f t="shared" si="6"/>
        <v>-1.2999999999999956E-3</v>
      </c>
      <c r="R14" s="142">
        <f>'Donnée marge qcr'!Y29</f>
        <v>1.4200000000000001E-2</v>
      </c>
      <c r="S14" s="139">
        <f t="shared" si="7"/>
        <v>1.0000000000000113E-4</v>
      </c>
      <c r="U14" s="236"/>
    </row>
    <row r="15" spans="1:21" ht="15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qcr'!E14</f>
        <v>0.75370000000000004</v>
      </c>
      <c r="M15" s="146">
        <f t="shared" si="4"/>
        <v>-1.8000000000000016E-2</v>
      </c>
      <c r="N15" s="145">
        <f>'Donnée marge qcr'!E30</f>
        <v>0.77510000000000001</v>
      </c>
      <c r="O15" s="141">
        <f t="shared" si="5"/>
        <v>-6.1999999999999833E-3</v>
      </c>
      <c r="P15" s="140">
        <f>'Donnée marge qcr'!Y14</f>
        <v>0.1782</v>
      </c>
      <c r="Q15" s="139">
        <f t="shared" si="6"/>
        <v>6.1999999999999833E-3</v>
      </c>
      <c r="R15" s="142">
        <f>'Donnée marge qcr'!Y30</f>
        <v>1.4200000000000001E-2</v>
      </c>
      <c r="S15" s="139">
        <f t="shared" si="7"/>
        <v>0</v>
      </c>
      <c r="U15" s="235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qcr'!E15</f>
        <v>0.75949999999999995</v>
      </c>
      <c r="M16" s="146">
        <f t="shared" si="4"/>
        <v>5.7999999999999163E-3</v>
      </c>
      <c r="N16" s="145">
        <f>'Donnée marge qcr'!E31</f>
        <v>0.77500000000000002</v>
      </c>
      <c r="O16" s="141">
        <f t="shared" si="5"/>
        <v>-9.9999999999988987E-5</v>
      </c>
      <c r="P16" s="140">
        <f>'Donnée marge qcr'!Y15</f>
        <v>0.17880000000000001</v>
      </c>
      <c r="Q16" s="139">
        <f t="shared" si="6"/>
        <v>6.0000000000001719E-4</v>
      </c>
      <c r="R16" s="142">
        <f>'Donnée marge qcr'!Y31</f>
        <v>1.37E-2</v>
      </c>
      <c r="S16" s="139">
        <f t="shared" si="7"/>
        <v>-5.0000000000000044E-4</v>
      </c>
      <c r="U16" s="236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qcr'!E16</f>
        <v>0.77800000000000002</v>
      </c>
      <c r="M17" s="146">
        <f t="shared" si="4"/>
        <v>1.8500000000000072E-2</v>
      </c>
      <c r="N17" s="145">
        <f>'Donnée marge qcr'!E32</f>
        <v>0.77900000000000003</v>
      </c>
      <c r="O17" s="141">
        <f t="shared" si="5"/>
        <v>4.0000000000000036E-3</v>
      </c>
      <c r="P17" s="140">
        <f>'Donnée marge qcr'!Y16</f>
        <v>0.17510000000000001</v>
      </c>
      <c r="Q17" s="139">
        <f t="shared" si="6"/>
        <v>-3.7000000000000088E-3</v>
      </c>
      <c r="R17" s="142">
        <f>'Donnée marge qcr'!Y32</f>
        <v>1.34E-2</v>
      </c>
      <c r="S17" s="139">
        <f t="shared" si="7"/>
        <v>-2.9999999999999992E-4</v>
      </c>
      <c r="U17" s="235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qcr'!E17</f>
        <v>0.77559999999999996</v>
      </c>
      <c r="M18" s="146">
        <f t="shared" si="4"/>
        <v>-2.4000000000000687E-3</v>
      </c>
      <c r="N18" s="145">
        <f>'Donnée marge qcr'!E33</f>
        <v>0.77929999999999999</v>
      </c>
      <c r="O18" s="141">
        <f t="shared" si="5"/>
        <v>2.9999999999996696E-4</v>
      </c>
      <c r="P18" s="140">
        <f>'Donnée marge qcr'!Y17</f>
        <v>0.17480000000000001</v>
      </c>
      <c r="Q18" s="139">
        <f t="shared" si="6"/>
        <v>-2.9999999999999472E-4</v>
      </c>
      <c r="R18" s="142">
        <f>'Donnée marge qcr'!Y33</f>
        <v>1.34E-2</v>
      </c>
      <c r="S18" s="139">
        <f t="shared" si="7"/>
        <v>0</v>
      </c>
      <c r="U18" s="236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qcr'!E18</f>
        <v>0</v>
      </c>
      <c r="M19" s="136">
        <f t="shared" si="4"/>
        <v>-0.77559999999999996</v>
      </c>
      <c r="N19" s="135">
        <f>'Donnée marge qcr'!E34</f>
        <v>0.77770000000000006</v>
      </c>
      <c r="O19" s="177">
        <f t="shared" si="5"/>
        <v>-1.5999999999999348E-3</v>
      </c>
      <c r="P19" s="131">
        <f>'Donnée marge qcr'!Y18</f>
        <v>0.1764</v>
      </c>
      <c r="Q19" s="130">
        <f t="shared" si="6"/>
        <v>1.5999999999999903E-3</v>
      </c>
      <c r="R19" s="132">
        <f>'Donnée marge qcr'!Y34</f>
        <v>1.34E-2</v>
      </c>
      <c r="S19" s="130">
        <f t="shared" si="7"/>
        <v>0</v>
      </c>
      <c r="U19" s="235" t="s">
        <v>251</v>
      </c>
    </row>
    <row r="20" spans="1:21" ht="15">
      <c r="U20" s="236"/>
    </row>
    <row r="21" spans="1:21" ht="15">
      <c r="U21" s="235" t="s">
        <v>252</v>
      </c>
    </row>
    <row r="22" spans="1:21" ht="15">
      <c r="U22" s="236"/>
    </row>
    <row r="23" spans="1:21" ht="15">
      <c r="U23" s="235" t="s">
        <v>253</v>
      </c>
    </row>
    <row r="24" spans="1:21" ht="15">
      <c r="U24" s="236"/>
    </row>
    <row r="25" spans="1:21" ht="15">
      <c r="U25" s="235" t="s">
        <v>254</v>
      </c>
    </row>
  </sheetData>
  <sheetProtection algorithmName="SHA-512" hashValue="t/pdNF+t2onznxppINJIgA7sWBsNyn69QV3hwy/Ev38eA3BHfEu1y72EmboLL1FfMAAdQYNTReUpqnIPBB5vWw==" saltValue="4zjdnJfJeNRciqYqtPHVjA==" spinCount="100000" sheet="1" objects="1" scenarios="1"/>
  <mergeCells count="4">
    <mergeCell ref="B5:I5"/>
    <mergeCell ref="L5:S5"/>
    <mergeCell ref="A1:S2"/>
    <mergeCell ref="J3:L3"/>
  </mergeCells>
  <conditionalFormatting sqref="E6 G6:G19 I7:I19 O6 Q6:Q19 S7:S19 C6 M6">
    <cfRule type="cellIs" dxfId="276" priority="14" stopIfTrue="1" operator="lessThan">
      <formula>0</formula>
    </cfRule>
  </conditionalFormatting>
  <conditionalFormatting sqref="E7:E19 G7:G19 I7:I19 O7:O19 Q7:Q19 S7:S19 C7:C19 M7:M19">
    <cfRule type="cellIs" dxfId="275" priority="10" stopIfTrue="1" operator="lessThan">
      <formula>0</formula>
    </cfRule>
    <cfRule type="cellIs" dxfId="274" priority="11" stopIfTrue="1" operator="greaterThan">
      <formula>0</formula>
    </cfRule>
  </conditionalFormatting>
  <conditionalFormatting sqref="E7:E19 G7:G19 I7:I19 O7:O19 Q7:Q19 S7:S19 C7:C19 M7:M19">
    <cfRule type="cellIs" dxfId="273" priority="8" stopIfTrue="1" operator="lessThan">
      <formula>0</formula>
    </cfRule>
    <cfRule type="cellIs" dxfId="272" priority="9" stopIfTrue="1" operator="greaterThan">
      <formula>0</formula>
    </cfRule>
  </conditionalFormatting>
  <conditionalFormatting sqref="G7:G19 I7:I19 Q7:Q19 S7:S19">
    <cfRule type="cellIs" dxfId="271" priority="7" stopIfTrue="1" operator="greaterThan">
      <formula>0</formula>
    </cfRule>
  </conditionalFormatting>
  <conditionalFormatting sqref="I7:I19 S7:S19">
    <cfRule type="cellIs" dxfId="270" priority="6" stopIfTrue="1" operator="equal">
      <formula>0</formula>
    </cfRule>
  </conditionalFormatting>
  <conditionalFormatting sqref="G7:G19 I7:I19 Q7:Q19 S7:S19">
    <cfRule type="cellIs" dxfId="269" priority="3" stopIfTrue="1" operator="equal">
      <formula>0</formula>
    </cfRule>
    <cfRule type="cellIs" dxfId="268" priority="4" stopIfTrue="1" operator="lessThan">
      <formula>0</formula>
    </cfRule>
    <cfRule type="cellIs" dxfId="267" priority="5" stopIfTrue="1" operator="greaterThan">
      <formula>0</formula>
    </cfRule>
  </conditionalFormatting>
  <conditionalFormatting sqref="E7:E19 O7:O19 C7:C19 M7:M19">
    <cfRule type="cellIs" dxfId="266" priority="1" stopIfTrue="1" operator="lessThan">
      <formula>0</formula>
    </cfRule>
    <cfRule type="cellIs" dxfId="265" priority="2" stopIfTrue="1" operator="greaterThan">
      <formula>0</formula>
    </cfRule>
  </conditionalFormatting>
  <hyperlinks>
    <hyperlink ref="J3:L3" location="INDICATEURS!A1" display="sommaire"/>
    <hyperlink ref="U11" location="'430 vtes'!A1" display="vente"/>
    <hyperlink ref="U13" location="'430 pmix'!A1" display="produits mix"/>
    <hyperlink ref="U15" location="'430 p&amp;l'!A1" display="P&amp;L"/>
    <hyperlink ref="U17" location="'430car'!A1" display="CAR"/>
    <hyperlink ref="U19" location="'430hres'!A1" display="Analyse VH"/>
    <hyperlink ref="U21" location="'VH par hres'!A1" display="vente horaire"/>
    <hyperlink ref="U23" location="'Analyse CA jours'!A1" display="Analyse CA jour"/>
    <hyperlink ref="U7" location="INDICATEURS!A1" display="sommaire"/>
    <hyperlink ref="U25" location="'430record'!A1" display="record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4"/>
  <sheetViews>
    <sheetView showGridLines="0" topLeftCell="A19" workbookViewId="0">
      <selection activeCell="N21" sqref="N21"/>
    </sheetView>
  </sheetViews>
  <sheetFormatPr baseColWidth="10" defaultRowHeight="14.25"/>
  <cols>
    <col min="1" max="1" width="8.75" customWidth="1"/>
    <col min="10" max="10" width="5.375" customWidth="1"/>
    <col min="11" max="11" width="8.75" customWidth="1"/>
    <col min="21" max="21" width="15.375" customWidth="1"/>
  </cols>
  <sheetData>
    <row r="1" spans="1:21">
      <c r="A1" s="590" t="s">
        <v>5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5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161</v>
      </c>
      <c r="M6" s="160" t="s">
        <v>140</v>
      </c>
      <c r="N6" s="156" t="s">
        <v>160</v>
      </c>
      <c r="O6" s="155" t="s">
        <v>137</v>
      </c>
      <c r="P6" s="156" t="s">
        <v>159</v>
      </c>
      <c r="Q6" s="155" t="s">
        <v>135</v>
      </c>
      <c r="R6" s="166" t="s">
        <v>158</v>
      </c>
      <c r="S6" s="155" t="s">
        <v>133</v>
      </c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qcr'!F6</f>
        <v>0.78339999999999999</v>
      </c>
      <c r="M7" s="169">
        <f>L7-'Donnée marge qcr'!F5</f>
        <v>1.0399999999999965E-2</v>
      </c>
      <c r="N7" s="145">
        <f>'Donnée marge qcr'!F22</f>
        <v>0.77749999999999997</v>
      </c>
      <c r="O7" s="171">
        <f>N7-'Donnée marge qcr'!F21</f>
        <v>-1.9999999999997797E-4</v>
      </c>
      <c r="P7" s="140">
        <f>'Donnée marge qcr'!Z6</f>
        <v>0.1749</v>
      </c>
      <c r="Q7" s="148">
        <f>P7-'Donnée marge qcr'!Z5</f>
        <v>9.9999999999988987E-5</v>
      </c>
      <c r="R7" s="142">
        <f>'Donnée marge qcr'!Z22</f>
        <v>1.46E-2</v>
      </c>
      <c r="S7" s="148">
        <f>R7-'Donnée marge qcr'!Z21</f>
        <v>9.9999999999999395E-5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qcr'!F7</f>
        <v>0.77510000000000001</v>
      </c>
      <c r="M8" s="146">
        <f t="shared" ref="M8:M19" si="4">L8-L7</f>
        <v>-8.2999999999999741E-3</v>
      </c>
      <c r="N8" s="145">
        <f>'Donnée marge qcr'!F23</f>
        <v>0.78110000000000002</v>
      </c>
      <c r="O8" s="141">
        <f t="shared" ref="O8:O19" si="5">N8-N7</f>
        <v>3.6000000000000476E-3</v>
      </c>
      <c r="P8" s="140">
        <f>'Donnée marge qcr'!Z7</f>
        <v>0.17169999999999999</v>
      </c>
      <c r="Q8" s="139">
        <f t="shared" ref="Q8:Q19" si="6">P8-P7</f>
        <v>-3.2000000000000084E-3</v>
      </c>
      <c r="R8" s="142">
        <f>'Donnée marge qcr'!Z23</f>
        <v>1.4200000000000001E-2</v>
      </c>
      <c r="S8" s="139">
        <f t="shared" ref="S8:S19" si="7">R8-R7</f>
        <v>-3.9999999999999931E-4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qcr'!F8</f>
        <v>0.77869999999999995</v>
      </c>
      <c r="M9" s="146">
        <f t="shared" si="4"/>
        <v>3.5999999999999366E-3</v>
      </c>
      <c r="N9" s="145">
        <f>'Donnée marge qcr'!F24</f>
        <v>0.78310000000000002</v>
      </c>
      <c r="O9" s="141">
        <f t="shared" si="5"/>
        <v>2.0000000000000018E-3</v>
      </c>
      <c r="P9" s="140">
        <f>'Donnée marge qcr'!Z8</f>
        <v>0.16980000000000001</v>
      </c>
      <c r="Q9" s="139">
        <f t="shared" si="6"/>
        <v>-1.899999999999985E-3</v>
      </c>
      <c r="R9" s="142">
        <f>'Donnée marge qcr'!Z24</f>
        <v>1.41E-2</v>
      </c>
      <c r="S9" s="139">
        <f t="shared" si="7"/>
        <v>-1.0000000000000113E-4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qcr'!F9</f>
        <v>0.77270000000000005</v>
      </c>
      <c r="M10" s="146">
        <f t="shared" si="4"/>
        <v>-5.9999999999998943E-3</v>
      </c>
      <c r="N10" s="145">
        <f>'Donnée marge qcr'!F25</f>
        <v>0.77980000000000005</v>
      </c>
      <c r="O10" s="141">
        <f t="shared" si="5"/>
        <v>-3.2999999999999696E-3</v>
      </c>
      <c r="P10" s="140">
        <f>'Donnée marge qcr'!Z9</f>
        <v>0.1726</v>
      </c>
      <c r="Q10" s="139">
        <f t="shared" si="6"/>
        <v>2.7999999999999969E-3</v>
      </c>
      <c r="R10" s="142">
        <f>'Donnée marge qcr'!Z25</f>
        <v>1.46E-2</v>
      </c>
      <c r="S10" s="139">
        <f t="shared" si="7"/>
        <v>5.0000000000000044E-4</v>
      </c>
      <c r="U10" s="235" t="s">
        <v>247</v>
      </c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qcr'!F10</f>
        <v>0.77180000000000004</v>
      </c>
      <c r="M11" s="146">
        <f t="shared" si="4"/>
        <v>-9.000000000000119E-4</v>
      </c>
      <c r="N11" s="145">
        <f>'Donnée marge qcr'!F26</f>
        <v>0.78220000000000001</v>
      </c>
      <c r="O11" s="141">
        <f t="shared" si="5"/>
        <v>2.3999999999999577E-3</v>
      </c>
      <c r="P11" s="140">
        <f>'Donnée marge qcr'!Z10</f>
        <v>0.17019999999999999</v>
      </c>
      <c r="Q11" s="139">
        <f t="shared" si="6"/>
        <v>-2.4000000000000132E-3</v>
      </c>
      <c r="R11" s="142">
        <f>'Donnée marge qcr'!Z26</f>
        <v>1.46E-2</v>
      </c>
      <c r="S11" s="139">
        <f t="shared" si="7"/>
        <v>0</v>
      </c>
      <c r="U11" s="236"/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qcr'!F11</f>
        <v>0.77600000000000002</v>
      </c>
      <c r="M12" s="146">
        <f t="shared" si="4"/>
        <v>4.1999999999999815E-3</v>
      </c>
      <c r="N12" s="145">
        <f>'Donnée marge qcr'!F27</f>
        <v>0.78149999999999997</v>
      </c>
      <c r="O12" s="141">
        <f t="shared" si="5"/>
        <v>-7.0000000000003393E-4</v>
      </c>
      <c r="P12" s="140">
        <f>'Donnée marge qcr'!Z11</f>
        <v>0.1709</v>
      </c>
      <c r="Q12" s="139">
        <f t="shared" si="6"/>
        <v>7.0000000000000617E-4</v>
      </c>
      <c r="R12" s="142">
        <f>'Donnée marge qcr'!Z27</f>
        <v>1.46E-2</v>
      </c>
      <c r="S12" s="139">
        <f t="shared" si="7"/>
        <v>0</v>
      </c>
      <c r="U12" s="235" t="s">
        <v>248</v>
      </c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qcr'!F12</f>
        <v>0.77129999999999999</v>
      </c>
      <c r="M13" s="146">
        <f t="shared" si="4"/>
        <v>-4.7000000000000375E-3</v>
      </c>
      <c r="N13" s="145">
        <f>'Donnée marge qcr'!F28</f>
        <v>0.78159999999999996</v>
      </c>
      <c r="O13" s="141">
        <f t="shared" si="5"/>
        <v>9.9999999999988987E-5</v>
      </c>
      <c r="P13" s="140">
        <f>'Donnée marge qcr'!Z12</f>
        <v>0.17080000000000001</v>
      </c>
      <c r="Q13" s="139">
        <f t="shared" si="6"/>
        <v>-9.9999999999988987E-5</v>
      </c>
      <c r="R13" s="142">
        <f>'Donnée marge qcr'!Z28</f>
        <v>1.46E-2</v>
      </c>
      <c r="S13" s="139">
        <f t="shared" si="7"/>
        <v>0</v>
      </c>
      <c r="U13" s="236"/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qcr'!F13</f>
        <v>0.77449999999999997</v>
      </c>
      <c r="M14" s="146">
        <f t="shared" si="4"/>
        <v>3.1999999999999806E-3</v>
      </c>
      <c r="N14" s="145">
        <f>'Donnée marge qcr'!F29</f>
        <v>0.78359999999999996</v>
      </c>
      <c r="O14" s="141">
        <f t="shared" si="5"/>
        <v>2.0000000000000018E-3</v>
      </c>
      <c r="P14" s="140">
        <f>'Donnée marge qcr'!Z13</f>
        <v>0.16880000000000001</v>
      </c>
      <c r="Q14" s="139">
        <f t="shared" si="6"/>
        <v>-2.0000000000000018E-3</v>
      </c>
      <c r="R14" s="142">
        <f>'Donnée marge qcr'!Z29</f>
        <v>1.46E-2</v>
      </c>
      <c r="S14" s="139">
        <f t="shared" si="7"/>
        <v>0</v>
      </c>
      <c r="U14" s="235" t="s">
        <v>255</v>
      </c>
    </row>
    <row r="15" spans="1:21" ht="15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qcr'!F14</f>
        <v>0.76829999999999998</v>
      </c>
      <c r="M15" s="146">
        <f t="shared" si="4"/>
        <v>-6.1999999999999833E-3</v>
      </c>
      <c r="N15" s="145">
        <f>'Donnée marge qcr'!F30</f>
        <v>0.7772</v>
      </c>
      <c r="O15" s="141">
        <f t="shared" si="5"/>
        <v>-6.3999999999999613E-3</v>
      </c>
      <c r="P15" s="140">
        <f>'Donnée marge qcr'!Z14</f>
        <v>0.17510000000000001</v>
      </c>
      <c r="Q15" s="139">
        <f t="shared" si="6"/>
        <v>6.3E-3</v>
      </c>
      <c r="R15" s="142">
        <f>'Donnée marge qcr'!Z30</f>
        <v>1.47E-2</v>
      </c>
      <c r="S15" s="139">
        <f t="shared" si="7"/>
        <v>9.9999999999999395E-5</v>
      </c>
      <c r="U15" s="236"/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qcr'!F15</f>
        <v>0.76300000000000001</v>
      </c>
      <c r="M16" s="146">
        <f t="shared" si="4"/>
        <v>-5.2999999999999714E-3</v>
      </c>
      <c r="N16" s="145">
        <f>'Donnée marge qcr'!F31</f>
        <v>0.77679999999999993</v>
      </c>
      <c r="O16" s="141">
        <f t="shared" si="5"/>
        <v>-4.0000000000006697E-4</v>
      </c>
      <c r="P16" s="140">
        <f>'Donnée marge qcr'!Z15</f>
        <v>0.17580000000000001</v>
      </c>
      <c r="Q16" s="139">
        <f t="shared" si="6"/>
        <v>7.0000000000000617E-4</v>
      </c>
      <c r="R16" s="142">
        <f>'Donnée marge qcr'!Z31</f>
        <v>1.44E-2</v>
      </c>
      <c r="S16" s="139">
        <f t="shared" si="7"/>
        <v>-2.9999999999999992E-4</v>
      </c>
      <c r="U16" s="235" t="s">
        <v>250</v>
      </c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qcr'!F16</f>
        <v>0.76629999999999998</v>
      </c>
      <c r="M17" s="146">
        <f t="shared" si="4"/>
        <v>3.2999999999999696E-3</v>
      </c>
      <c r="N17" s="145">
        <f>'Donnée marge qcr'!F32</f>
        <v>0.78129999999999999</v>
      </c>
      <c r="O17" s="141">
        <f t="shared" si="5"/>
        <v>4.5000000000000595E-3</v>
      </c>
      <c r="P17" s="140">
        <f>'Donnée marge qcr'!Z16</f>
        <v>0.17150000000000001</v>
      </c>
      <c r="Q17" s="139">
        <f t="shared" si="6"/>
        <v>-4.2999999999999983E-3</v>
      </c>
      <c r="R17" s="142">
        <f>'Donnée marge qcr'!Z32</f>
        <v>1.4200000000000001E-2</v>
      </c>
      <c r="S17" s="139">
        <f t="shared" si="7"/>
        <v>-1.9999999999999879E-4</v>
      </c>
      <c r="U17" s="236"/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qcr'!F17</f>
        <v>0.76739999999999997</v>
      </c>
      <c r="M18" s="146">
        <f t="shared" si="4"/>
        <v>1.0999999999999899E-3</v>
      </c>
      <c r="N18" s="145">
        <f>'Donnée marge qcr'!F33</f>
        <v>0.78</v>
      </c>
      <c r="O18" s="141">
        <f t="shared" si="5"/>
        <v>-1.2999999999999678E-3</v>
      </c>
      <c r="P18" s="140">
        <f>'Donnée marge qcr'!Z17</f>
        <v>0.1729</v>
      </c>
      <c r="Q18" s="139">
        <f t="shared" si="6"/>
        <v>1.3999999999999846E-3</v>
      </c>
      <c r="R18" s="142">
        <f>'Donnée marge qcr'!Z33</f>
        <v>1.41E-2</v>
      </c>
      <c r="S18" s="139">
        <f t="shared" si="7"/>
        <v>-1.0000000000000113E-4</v>
      </c>
      <c r="U18" s="235" t="s">
        <v>251</v>
      </c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qcr'!F18</f>
        <v>0</v>
      </c>
      <c r="M19" s="136">
        <f t="shared" si="4"/>
        <v>-0.76739999999999997</v>
      </c>
      <c r="N19" s="135">
        <f>'Donnée marge qcr'!F34</f>
        <v>0.78059999999999996</v>
      </c>
      <c r="O19" s="177">
        <f t="shared" si="5"/>
        <v>5.9999999999993392E-4</v>
      </c>
      <c r="P19" s="131">
        <f>'Donnée marge qcr'!Z18</f>
        <v>0.1726</v>
      </c>
      <c r="Q19" s="130">
        <f t="shared" si="6"/>
        <v>-2.9999999999999472E-4</v>
      </c>
      <c r="R19" s="132">
        <f>'Donnée marge qcr'!Z34</f>
        <v>1.38E-2</v>
      </c>
      <c r="S19" s="130">
        <f t="shared" si="7"/>
        <v>-2.9999999999999992E-4</v>
      </c>
      <c r="U19" s="236"/>
    </row>
    <row r="20" spans="1:21" ht="15">
      <c r="N20" t="s">
        <v>274</v>
      </c>
      <c r="U20" s="235" t="s">
        <v>252</v>
      </c>
    </row>
    <row r="21" spans="1:21" ht="15">
      <c r="U21" s="236"/>
    </row>
    <row r="22" spans="1:21" ht="15">
      <c r="U22" s="235" t="s">
        <v>253</v>
      </c>
    </row>
    <row r="23" spans="1:21" ht="15">
      <c r="U23" s="236"/>
    </row>
    <row r="24" spans="1:21" ht="15">
      <c r="U24" s="235" t="s">
        <v>254</v>
      </c>
    </row>
  </sheetData>
  <sheetProtection algorithmName="SHA-512" hashValue="qWQQzhLw4aQBvomfkQbZlUto7uExZO+wSK4whcF6nwkF2EYOGhENNT8PIxeUJQQQdpHo8UgyrVpx7QYGX8zqDw==" saltValue="VXjjhzcqHfIEowCX24HVtQ==" spinCount="100000" sheet="1" objects="1" scenarios="1"/>
  <mergeCells count="4">
    <mergeCell ref="B5:I5"/>
    <mergeCell ref="L5:S5"/>
    <mergeCell ref="A1:S2"/>
    <mergeCell ref="J3:L3"/>
  </mergeCells>
  <conditionalFormatting sqref="E6 G6:G19 I7:I19 O6 Q6:Q19 S7:S19 C6 M6">
    <cfRule type="cellIs" dxfId="264" priority="18" stopIfTrue="1" operator="lessThan">
      <formula>0</formula>
    </cfRule>
  </conditionalFormatting>
  <conditionalFormatting sqref="G7:G19 I7:I19 Q7:Q19 S7:S19 E7:E19 O7:O19 C7:C19 M7:M19">
    <cfRule type="cellIs" dxfId="263" priority="14" stopIfTrue="1" operator="lessThan">
      <formula>0</formula>
    </cfRule>
    <cfRule type="cellIs" dxfId="262" priority="15" stopIfTrue="1" operator="greaterThan">
      <formula>0</formula>
    </cfRule>
  </conditionalFormatting>
  <conditionalFormatting sqref="E7:E19 G7:G19 I7:I19 O7:O19 Q7:Q19 S7:S19 C7:C19 M7:M19">
    <cfRule type="cellIs" dxfId="261" priority="12" stopIfTrue="1" operator="lessThan">
      <formula>0</formula>
    </cfRule>
    <cfRule type="cellIs" dxfId="260" priority="13" stopIfTrue="1" operator="greaterThan">
      <formula>0</formula>
    </cfRule>
  </conditionalFormatting>
  <conditionalFormatting sqref="G7:G19 I7:I19 Q7:Q19 S7:S19">
    <cfRule type="cellIs" dxfId="259" priority="11" stopIfTrue="1" operator="greaterThan">
      <formula>0</formula>
    </cfRule>
  </conditionalFormatting>
  <conditionalFormatting sqref="I7:I19 S7:S19">
    <cfRule type="cellIs" dxfId="258" priority="10" stopIfTrue="1" operator="equal">
      <formula>0</formula>
    </cfRule>
  </conditionalFormatting>
  <conditionalFormatting sqref="G7:G19 I7:I19 Q7:Q19 S7:S19">
    <cfRule type="cellIs" dxfId="257" priority="7" stopIfTrue="1" operator="equal">
      <formula>0</formula>
    </cfRule>
    <cfRule type="cellIs" dxfId="256" priority="8" stopIfTrue="1" operator="lessThan">
      <formula>0</formula>
    </cfRule>
    <cfRule type="cellIs" dxfId="255" priority="9" stopIfTrue="1" operator="greaterThan">
      <formula>0</formula>
    </cfRule>
  </conditionalFormatting>
  <conditionalFormatting sqref="C7:C19 M7:M19">
    <cfRule type="cellIs" dxfId="254" priority="5" stopIfTrue="1" operator="lessThan">
      <formula>0</formula>
    </cfRule>
    <cfRule type="cellIs" dxfId="253" priority="6" stopIfTrue="1" operator="greaterThan">
      <formula>0</formula>
    </cfRule>
  </conditionalFormatting>
  <conditionalFormatting sqref="E7:E19">
    <cfRule type="cellIs" dxfId="252" priority="3" stopIfTrue="1" operator="lessThan">
      <formula>0</formula>
    </cfRule>
    <cfRule type="cellIs" dxfId="251" priority="4" stopIfTrue="1" operator="greaterThan">
      <formula>0</formula>
    </cfRule>
  </conditionalFormatting>
  <conditionalFormatting sqref="O7:O19">
    <cfRule type="cellIs" dxfId="250" priority="1" stopIfTrue="1" operator="lessThan">
      <formula>0</formula>
    </cfRule>
    <cfRule type="cellIs" dxfId="249" priority="2" stopIfTrue="1" operator="greaterThan">
      <formula>-0.13</formula>
    </cfRule>
  </conditionalFormatting>
  <hyperlinks>
    <hyperlink ref="J3:L3" location="INDICATEURS!A1" display="sommaire"/>
    <hyperlink ref="U7" location="INDICATEURS!A1" display="sommaire"/>
    <hyperlink ref="U10" location="'200 vtes'!A1" display="vente"/>
    <hyperlink ref="U12" location="'200 pmix'!A1" display="produits mix"/>
    <hyperlink ref="U14" location="'200 p&amp;l'!A1" display="P&amp;L"/>
    <hyperlink ref="U16" location="'200car'!A1" display="CAR"/>
    <hyperlink ref="U18" location="'200hres'!A1" display="Analyse VH"/>
    <hyperlink ref="U20" location="'VH par hres'!A1" display="vente horaire"/>
    <hyperlink ref="U22" location="'Analyse CA jours'!A1" display="Analyse CA jour"/>
    <hyperlink ref="U24" location="'200record'!A1" display="record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H16" workbookViewId="0">
      <selection activeCell="D9" sqref="D9:N9"/>
    </sheetView>
  </sheetViews>
  <sheetFormatPr baseColWidth="10" defaultRowHeight="14.25"/>
  <cols>
    <col min="1" max="1" width="8.75" customWidth="1"/>
    <col min="10" max="10" width="5" customWidth="1"/>
    <col min="11" max="11" width="8.75" customWidth="1"/>
    <col min="21" max="21" width="15.375" customWidth="1"/>
  </cols>
  <sheetData>
    <row r="1" spans="1:21">
      <c r="A1" s="590" t="s">
        <v>6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6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165</v>
      </c>
      <c r="M6" s="160" t="s">
        <v>140</v>
      </c>
      <c r="N6" s="156" t="s">
        <v>164</v>
      </c>
      <c r="O6" s="155" t="s">
        <v>137</v>
      </c>
      <c r="P6" s="156" t="s">
        <v>163</v>
      </c>
      <c r="Q6" s="155" t="s">
        <v>135</v>
      </c>
      <c r="R6" s="166" t="s">
        <v>162</v>
      </c>
      <c r="S6" s="155" t="s">
        <v>133</v>
      </c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qcr'!G6</f>
        <v>0.77259999999999995</v>
      </c>
      <c r="M7" s="169">
        <f>L7-'Donnée marge qcr'!G5</f>
        <v>8.799999999999919E-3</v>
      </c>
      <c r="N7" s="145">
        <f>'Donnée marge qcr'!G22</f>
        <v>0.77529999999999999</v>
      </c>
      <c r="O7" s="171">
        <f>N7-'Donnée marge qcr'!G21</f>
        <v>3.9999999999995595E-4</v>
      </c>
      <c r="P7" s="140">
        <f>'Donnée marge qcr'!AA6</f>
        <v>0.1777</v>
      </c>
      <c r="Q7" s="148">
        <f>P7-'Donnée marge qcr'!AA5</f>
        <v>-5.0000000000000044E-4</v>
      </c>
      <c r="R7" s="142">
        <f>'Donnée marge qcr'!AA22</f>
        <v>1.4500000000000001E-2</v>
      </c>
      <c r="S7" s="148">
        <f>R7-'Donnée marge qcr'!AA21</f>
        <v>1.0000000000000113E-4</v>
      </c>
      <c r="U7" s="237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qcr'!G7</f>
        <v>0.76749999999999996</v>
      </c>
      <c r="M8" s="146">
        <f t="shared" ref="M8:M19" si="4">L8-L7</f>
        <v>-5.0999999999999934E-3</v>
      </c>
      <c r="N8" s="145">
        <f>'Donnée marge qcr'!G23</f>
        <v>0.77739999999999998</v>
      </c>
      <c r="O8" s="141">
        <f t="shared" ref="O8:O19" si="5">N8-N7</f>
        <v>2.0999999999999908E-3</v>
      </c>
      <c r="P8" s="140">
        <f>'Donnée marge qcr'!AA7</f>
        <v>0.17599999999999999</v>
      </c>
      <c r="Q8" s="139">
        <f t="shared" ref="Q8:Q19" si="6">P8-P7</f>
        <v>-1.7000000000000071E-3</v>
      </c>
      <c r="R8" s="142">
        <f>'Donnée marge qcr'!AA23</f>
        <v>1.41E-2</v>
      </c>
      <c r="S8" s="139">
        <f t="shared" ref="S8:S19" si="7">R8-R7</f>
        <v>-4.0000000000000105E-4</v>
      </c>
      <c r="U8" s="236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qcr'!G8</f>
        <v>0.78290000000000004</v>
      </c>
      <c r="M9" s="146">
        <f t="shared" si="4"/>
        <v>1.540000000000008E-2</v>
      </c>
      <c r="N9" s="145">
        <f>'Donnée marge qcr'!G24</f>
        <v>0.78059999999999996</v>
      </c>
      <c r="O9" s="141">
        <f t="shared" si="5"/>
        <v>3.1999999999999806E-3</v>
      </c>
      <c r="P9" s="140">
        <f>'Donnée marge qcr'!AA8</f>
        <v>0.17300000000000001</v>
      </c>
      <c r="Q9" s="139">
        <f t="shared" si="6"/>
        <v>-2.9999999999999749E-3</v>
      </c>
      <c r="R9" s="142">
        <f>'Donnée marge qcr'!AA24</f>
        <v>1.3899999999999999E-2</v>
      </c>
      <c r="S9" s="139">
        <f t="shared" si="7"/>
        <v>-2.0000000000000052E-4</v>
      </c>
      <c r="U9" s="236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qcr'!G9</f>
        <v>0.77549999999999997</v>
      </c>
      <c r="M10" s="146">
        <f t="shared" si="4"/>
        <v>-7.4000000000000732E-3</v>
      </c>
      <c r="N10" s="145">
        <f>'Donnée marge qcr'!G25</f>
        <v>0.77669999999999995</v>
      </c>
      <c r="O10" s="141">
        <f t="shared" si="5"/>
        <v>-3.9000000000000146E-3</v>
      </c>
      <c r="P10" s="140">
        <f>'Donnée marge qcr'!AA9</f>
        <v>0.1762</v>
      </c>
      <c r="Q10" s="139">
        <f t="shared" si="6"/>
        <v>3.1999999999999806E-3</v>
      </c>
      <c r="R10" s="142">
        <f>'Donnée marge qcr'!AA25</f>
        <v>1.46E-2</v>
      </c>
      <c r="S10" s="139">
        <f t="shared" si="7"/>
        <v>7.0000000000000097E-4</v>
      </c>
      <c r="U10" s="236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qcr'!G10</f>
        <v>0.77569999999999995</v>
      </c>
      <c r="M11" s="146">
        <f t="shared" si="4"/>
        <v>1.9999999999997797E-4</v>
      </c>
      <c r="N11" s="145">
        <f>'Donnée marge qcr'!G26</f>
        <v>0.77780000000000005</v>
      </c>
      <c r="O11" s="141">
        <f t="shared" si="5"/>
        <v>1.1000000000001009E-3</v>
      </c>
      <c r="P11" s="140">
        <f>'Donnée marge qcr'!AA10</f>
        <v>0.17519999999999999</v>
      </c>
      <c r="Q11" s="139">
        <f t="shared" si="6"/>
        <v>-1.0000000000000009E-3</v>
      </c>
      <c r="R11" s="142">
        <f>'Donnée marge qcr'!AA26</f>
        <v>1.4500000000000001E-2</v>
      </c>
      <c r="S11" s="139">
        <f t="shared" si="7"/>
        <v>-9.9999999999999395E-5</v>
      </c>
      <c r="U11" s="235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qcr'!G11</f>
        <v>0.77690000000000003</v>
      </c>
      <c r="M12" s="146">
        <f t="shared" si="4"/>
        <v>1.2000000000000899E-3</v>
      </c>
      <c r="N12" s="145">
        <f>'Donnée marge qcr'!G27</f>
        <v>0.77759999999999996</v>
      </c>
      <c r="O12" s="141">
        <f t="shared" si="5"/>
        <v>-2.00000000000089E-4</v>
      </c>
      <c r="P12" s="140">
        <f>'Donnée marge qcr'!AA11</f>
        <v>0.17530000000000001</v>
      </c>
      <c r="Q12" s="139">
        <f t="shared" si="6"/>
        <v>1.0000000000001674E-4</v>
      </c>
      <c r="R12" s="142">
        <f>'Donnée marge qcr'!AA27</f>
        <v>1.46E-2</v>
      </c>
      <c r="S12" s="139">
        <f t="shared" si="7"/>
        <v>9.9999999999999395E-5</v>
      </c>
      <c r="U12" s="236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qcr'!G12</f>
        <v>0.78169999999999995</v>
      </c>
      <c r="M13" s="146">
        <f t="shared" si="4"/>
        <v>4.7999999999999154E-3</v>
      </c>
      <c r="N13" s="145">
        <f>'Donnée marge qcr'!G28</f>
        <v>0.77980000000000005</v>
      </c>
      <c r="O13" s="141">
        <f t="shared" si="5"/>
        <v>2.2000000000000908E-3</v>
      </c>
      <c r="P13" s="140">
        <f>'Donnée marge qcr'!AA12</f>
        <v>0.1731</v>
      </c>
      <c r="Q13" s="139">
        <f t="shared" si="6"/>
        <v>-2.2000000000000075E-3</v>
      </c>
      <c r="R13" s="142">
        <f>'Donnée marge qcr'!AA28</f>
        <v>1.46E-2</v>
      </c>
      <c r="S13" s="139">
        <f t="shared" si="7"/>
        <v>0</v>
      </c>
      <c r="U13" s="235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qcr'!G13</f>
        <v>0.77659999999999996</v>
      </c>
      <c r="M14" s="146">
        <f t="shared" si="4"/>
        <v>-5.0999999999999934E-3</v>
      </c>
      <c r="N14" s="145">
        <f>'Donnée marge qcr'!G29</f>
        <v>0.78180000000000005</v>
      </c>
      <c r="O14" s="141">
        <f t="shared" si="5"/>
        <v>2.0000000000000018E-3</v>
      </c>
      <c r="P14" s="140">
        <f>'Donnée marge qcr'!AA13</f>
        <v>0.17119999999999999</v>
      </c>
      <c r="Q14" s="139">
        <f t="shared" si="6"/>
        <v>-1.9000000000000128E-3</v>
      </c>
      <c r="R14" s="142">
        <f>'Donnée marge qcr'!AA29</f>
        <v>1.4500000000000001E-2</v>
      </c>
      <c r="S14" s="139">
        <f t="shared" si="7"/>
        <v>-9.9999999999999395E-5</v>
      </c>
      <c r="U14" s="236"/>
    </row>
    <row r="15" spans="1:21" ht="15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qcr'!G14</f>
        <v>0.7762</v>
      </c>
      <c r="M15" s="146">
        <f t="shared" si="4"/>
        <v>-3.9999999999995595E-4</v>
      </c>
      <c r="N15" s="145">
        <f>'Donnée marge qcr'!G30</f>
        <v>0.7752</v>
      </c>
      <c r="O15" s="141">
        <f t="shared" si="5"/>
        <v>-6.6000000000000503E-3</v>
      </c>
      <c r="P15" s="140">
        <f>'Donnée marge qcr'!AA14</f>
        <v>0.17799999999999999</v>
      </c>
      <c r="Q15" s="139">
        <f t="shared" si="6"/>
        <v>6.8000000000000005E-3</v>
      </c>
      <c r="R15" s="142">
        <f>'Donnée marge qcr'!AA30</f>
        <v>1.43E-2</v>
      </c>
      <c r="S15" s="139">
        <f t="shared" si="7"/>
        <v>-2.0000000000000052E-4</v>
      </c>
      <c r="U15" s="235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qcr'!G15</f>
        <v>0.77470000000000006</v>
      </c>
      <c r="M16" s="146">
        <f t="shared" si="4"/>
        <v>-1.4999999999999458E-3</v>
      </c>
      <c r="N16" s="145">
        <f>'Donnée marge qcr'!G31</f>
        <v>0.77539999999999998</v>
      </c>
      <c r="O16" s="141">
        <f t="shared" si="5"/>
        <v>1.9999999999997797E-4</v>
      </c>
      <c r="P16" s="140">
        <f>'Donnée marge qcr'!AA15</f>
        <v>0.17799999999999999</v>
      </c>
      <c r="Q16" s="139">
        <f t="shared" si="6"/>
        <v>0</v>
      </c>
      <c r="R16" s="142">
        <f>'Donnée marge qcr'!AA31</f>
        <v>1.41E-2</v>
      </c>
      <c r="S16" s="139">
        <f t="shared" si="7"/>
        <v>-2.0000000000000052E-4</v>
      </c>
      <c r="U16" s="236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qcr'!G16</f>
        <v>0.77739999999999998</v>
      </c>
      <c r="M17" s="146">
        <f t="shared" si="4"/>
        <v>2.6999999999999247E-3</v>
      </c>
      <c r="N17" s="145">
        <f>'Donnée marge qcr'!G32</f>
        <v>0.77869999999999995</v>
      </c>
      <c r="O17" s="141">
        <f t="shared" si="5"/>
        <v>3.2999999999999696E-3</v>
      </c>
      <c r="P17" s="140">
        <f>'Donnée marge qcr'!AA16</f>
        <v>0.1749</v>
      </c>
      <c r="Q17" s="139">
        <f t="shared" si="6"/>
        <v>-3.0999999999999917E-3</v>
      </c>
      <c r="R17" s="142">
        <f>'Donnée marge qcr'!AA32</f>
        <v>1.3899999999999999E-2</v>
      </c>
      <c r="S17" s="139">
        <f t="shared" si="7"/>
        <v>-2.0000000000000052E-4</v>
      </c>
      <c r="U17" s="235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qcr'!G17</f>
        <v>0.77649999999999997</v>
      </c>
      <c r="M18" s="146">
        <f t="shared" si="4"/>
        <v>-9.000000000000119E-4</v>
      </c>
      <c r="N18" s="145">
        <f>'Donnée marge qcr'!G33</f>
        <v>0.77849999999999997</v>
      </c>
      <c r="O18" s="141">
        <f t="shared" si="5"/>
        <v>-1.9999999999997797E-4</v>
      </c>
      <c r="P18" s="140">
        <f>'Donnée marge qcr'!AA17</f>
        <v>0.17510000000000001</v>
      </c>
      <c r="Q18" s="139">
        <f t="shared" si="6"/>
        <v>2.0000000000000573E-4</v>
      </c>
      <c r="R18" s="142">
        <f>'Donnée marge qcr'!AA33</f>
        <v>1.3899999999999999E-2</v>
      </c>
      <c r="S18" s="139">
        <f t="shared" si="7"/>
        <v>0</v>
      </c>
      <c r="U18" s="236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qcr'!G18</f>
        <v>0</v>
      </c>
      <c r="M19" s="136">
        <f t="shared" si="4"/>
        <v>-0.77649999999999997</v>
      </c>
      <c r="N19" s="135">
        <f>'Donnée marge qcr'!G34</f>
        <v>0.77689999999999992</v>
      </c>
      <c r="O19" s="177">
        <f t="shared" si="5"/>
        <v>-1.6000000000000458E-3</v>
      </c>
      <c r="P19" s="131">
        <f>'Donnée marge qcr'!AA18</f>
        <v>0.17660000000000001</v>
      </c>
      <c r="Q19" s="130">
        <f t="shared" si="6"/>
        <v>1.5000000000000013E-3</v>
      </c>
      <c r="R19" s="132">
        <f>'Donnée marge qcr'!AA34</f>
        <v>1.4E-2</v>
      </c>
      <c r="S19" s="130">
        <f t="shared" si="7"/>
        <v>1.0000000000000113E-4</v>
      </c>
      <c r="U19" s="235" t="s">
        <v>251</v>
      </c>
    </row>
    <row r="20" spans="1:21" ht="15">
      <c r="U20" s="236"/>
    </row>
    <row r="21" spans="1:21" ht="15">
      <c r="U21" s="235" t="s">
        <v>252</v>
      </c>
    </row>
    <row r="22" spans="1:21" ht="15">
      <c r="U22" s="236"/>
    </row>
    <row r="23" spans="1:21" ht="15">
      <c r="U23" s="235" t="s">
        <v>253</v>
      </c>
    </row>
    <row r="24" spans="1:21" ht="15">
      <c r="U24" s="236"/>
    </row>
    <row r="25" spans="1:21" ht="15">
      <c r="U25" s="235" t="s">
        <v>254</v>
      </c>
    </row>
  </sheetData>
  <sheetProtection algorithmName="SHA-512" hashValue="nPQbaDpP+YweSxi88Rvh43vCsBe4/35NFOH5snKbpQLOmkg9ZzXiU9kcKMSyXblsTC6KsnHkZylZsL2Saa3Kug==" saltValue="pM6JBjjIvachSnvkSonxPw==" spinCount="100000" sheet="1" objects="1" scenarios="1"/>
  <mergeCells count="4">
    <mergeCell ref="B5:I5"/>
    <mergeCell ref="L5:S5"/>
    <mergeCell ref="A1:S2"/>
    <mergeCell ref="J3:L3"/>
  </mergeCells>
  <conditionalFormatting sqref="G7:G19 I7:I19 O6 Q6:Q19 S7:S19 M6">
    <cfRule type="cellIs" dxfId="248" priority="17" stopIfTrue="1" operator="lessThan">
      <formula>0</formula>
    </cfRule>
  </conditionalFormatting>
  <conditionalFormatting sqref="G7:G19 I7:I19 Q7:Q19 S7:S19 E7:E19 O7:O19 C7:C19 M7:M19">
    <cfRule type="cellIs" dxfId="247" priority="13" stopIfTrue="1" operator="lessThan">
      <formula>0</formula>
    </cfRule>
    <cfRule type="cellIs" dxfId="246" priority="14" stopIfTrue="1" operator="greaterThan">
      <formula>0</formula>
    </cfRule>
  </conditionalFormatting>
  <conditionalFormatting sqref="E7:E19 G7:G19 I7:I19 O7:O19 Q7:Q19 S7:S19 C7:C19 M7:M19">
    <cfRule type="cellIs" dxfId="245" priority="11" stopIfTrue="1" operator="lessThan">
      <formula>0</formula>
    </cfRule>
    <cfRule type="cellIs" dxfId="244" priority="12" stopIfTrue="1" operator="greaterThan">
      <formula>0</formula>
    </cfRule>
  </conditionalFormatting>
  <conditionalFormatting sqref="G7:G19 I7:I19 Q7:Q19 S7:S19">
    <cfRule type="cellIs" dxfId="243" priority="10" stopIfTrue="1" operator="greaterThan">
      <formula>0</formula>
    </cfRule>
  </conditionalFormatting>
  <conditionalFormatting sqref="I7:I19 S7:S19">
    <cfRule type="cellIs" dxfId="242" priority="9" stopIfTrue="1" operator="equal">
      <formula>0</formula>
    </cfRule>
  </conditionalFormatting>
  <conditionalFormatting sqref="G7:G19 I7:I19 Q7:Q19 S7:S19">
    <cfRule type="cellIs" dxfId="241" priority="6" stopIfTrue="1" operator="equal">
      <formula>0</formula>
    </cfRule>
    <cfRule type="cellIs" dxfId="240" priority="7" stopIfTrue="1" operator="lessThan">
      <formula>0</formula>
    </cfRule>
    <cfRule type="cellIs" dxfId="239" priority="8" stopIfTrue="1" operator="greaterThan">
      <formula>0</formula>
    </cfRule>
  </conditionalFormatting>
  <conditionalFormatting sqref="C7:C19 M7:M19">
    <cfRule type="cellIs" dxfId="238" priority="4" stopIfTrue="1" operator="lessThan">
      <formula>0</formula>
    </cfRule>
    <cfRule type="cellIs" dxfId="237" priority="5" stopIfTrue="1" operator="greaterThan">
      <formula>0</formula>
    </cfRule>
  </conditionalFormatting>
  <conditionalFormatting sqref="E7:E19 O7:O19">
    <cfRule type="cellIs" dxfId="236" priority="2" stopIfTrue="1" operator="lessThan">
      <formula>0</formula>
    </cfRule>
    <cfRule type="cellIs" dxfId="235" priority="3" stopIfTrue="1" operator="greaterThan">
      <formula>0</formula>
    </cfRule>
  </conditionalFormatting>
  <conditionalFormatting sqref="E6 G6 C6">
    <cfRule type="cellIs" dxfId="234" priority="1" stopIfTrue="1" operator="lessThan">
      <formula>0</formula>
    </cfRule>
  </conditionalFormatting>
  <hyperlinks>
    <hyperlink ref="J3:L3" location="INDICATEURS!A1" display="sommaire"/>
    <hyperlink ref="U11" location="'292 vtes'!A1" display="vente"/>
    <hyperlink ref="U13" location="'292 pmix'!A1" display="produits mix"/>
    <hyperlink ref="U15" location="'292 p&amp;l'!A1" display="P&amp;L"/>
    <hyperlink ref="U17" location="'292car'!A1" display="CAR"/>
    <hyperlink ref="U19" location="'292hres'!A1" display="Analyse VH"/>
    <hyperlink ref="U21" location="'VH par hres'!A1" display="vente horaire"/>
    <hyperlink ref="U23" location="'Analyse CA jours'!A1" display="Analyse CA jour"/>
    <hyperlink ref="U7" location="INDICATEURS!A1" display="sommaire"/>
    <hyperlink ref="U25" location="'292record'!A1" display="record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A13" workbookViewId="0">
      <selection activeCell="L19" sqref="L19"/>
    </sheetView>
  </sheetViews>
  <sheetFormatPr baseColWidth="10" defaultRowHeight="14.25"/>
  <cols>
    <col min="1" max="1" width="8.75" customWidth="1"/>
    <col min="10" max="10" width="5.125" customWidth="1"/>
    <col min="11" max="11" width="8.75" customWidth="1"/>
    <col min="21" max="21" width="15.375" customWidth="1"/>
  </cols>
  <sheetData>
    <row r="1" spans="1:21">
      <c r="A1" s="590" t="s">
        <v>7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7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169</v>
      </c>
      <c r="M6" s="160" t="s">
        <v>140</v>
      </c>
      <c r="N6" s="156" t="s">
        <v>168</v>
      </c>
      <c r="O6" s="155" t="s">
        <v>137</v>
      </c>
      <c r="P6" s="156" t="s">
        <v>167</v>
      </c>
      <c r="Q6" s="155" t="s">
        <v>135</v>
      </c>
      <c r="R6" s="166" t="s">
        <v>166</v>
      </c>
      <c r="S6" s="155" t="s">
        <v>133</v>
      </c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qcr'!H6</f>
        <v>0.76249999999999996</v>
      </c>
      <c r="M7" s="169">
        <f>L7-'Donnée marge qcr'!H5</f>
        <v>-1.7500000000000071E-2</v>
      </c>
      <c r="N7" s="145">
        <f>'Donnée marge qcr'!H22</f>
        <v>0.77790000000000004</v>
      </c>
      <c r="O7" s="171">
        <f>N7-'Donnée marge qcr'!H21</f>
        <v>-1.1999999999999789E-3</v>
      </c>
      <c r="P7" s="140">
        <f>'Donnée marge qcr'!AB6</f>
        <v>0.17450000000000002</v>
      </c>
      <c r="Q7" s="148">
        <f>P7-'Donnée marge qcr'!AB5</f>
        <v>1.0000000000000009E-3</v>
      </c>
      <c r="R7" s="142">
        <f>'Donnée marge qcr'!AB22</f>
        <v>1.5100000000000001E-2</v>
      </c>
      <c r="S7" s="148">
        <f>R7-'Donnée marge qcr'!AB21</f>
        <v>2.0000000000000052E-4</v>
      </c>
      <c r="U7" s="237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qcr'!H7</f>
        <v>0.77959999999999996</v>
      </c>
      <c r="M8" s="146">
        <f t="shared" ref="M8:M19" si="4">L8-L7</f>
        <v>1.7100000000000004E-2</v>
      </c>
      <c r="N8" s="145">
        <f>'Donnée marge qcr'!H23</f>
        <v>0.78159999999999996</v>
      </c>
      <c r="O8" s="141">
        <f t="shared" ref="O8:O19" si="5">N8-N7</f>
        <v>3.6999999999999256E-3</v>
      </c>
      <c r="P8" s="140">
        <f>'Donnée marge qcr'!AB7</f>
        <v>0.17130000000000001</v>
      </c>
      <c r="Q8" s="139">
        <f t="shared" ref="Q8:Q19" si="6">P8-P7</f>
        <v>-3.2000000000000084E-3</v>
      </c>
      <c r="R8" s="142">
        <f>'Donnée marge qcr'!AB23</f>
        <v>1.46E-2</v>
      </c>
      <c r="S8" s="139">
        <f t="shared" ref="S8:S19" si="7">R8-R7</f>
        <v>-5.0000000000000044E-4</v>
      </c>
      <c r="U8" s="236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qcr'!H8</f>
        <v>0.7823</v>
      </c>
      <c r="M9" s="146">
        <f t="shared" si="4"/>
        <v>2.7000000000000357E-3</v>
      </c>
      <c r="N9" s="145">
        <f>'Donnée marge qcr'!H24</f>
        <v>0.78300000000000003</v>
      </c>
      <c r="O9" s="141">
        <f t="shared" si="5"/>
        <v>1.4000000000000679E-3</v>
      </c>
      <c r="P9" s="140">
        <f>'Donnée marge qcr'!AB8</f>
        <v>0.1701</v>
      </c>
      <c r="Q9" s="139">
        <f t="shared" si="6"/>
        <v>-1.2000000000000066E-3</v>
      </c>
      <c r="R9" s="142">
        <f>'Donnée marge qcr'!AB24</f>
        <v>1.44E-2</v>
      </c>
      <c r="S9" s="139">
        <f t="shared" si="7"/>
        <v>-2.0000000000000052E-4</v>
      </c>
      <c r="U9" s="236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qcr'!H9</f>
        <v>0.78169999999999995</v>
      </c>
      <c r="M10" s="146">
        <f t="shared" si="4"/>
        <v>-6.0000000000004494E-4</v>
      </c>
      <c r="N10" s="145">
        <f>'Donnée marge qcr'!H25</f>
        <v>0.78289999999999993</v>
      </c>
      <c r="O10" s="141">
        <f t="shared" si="5"/>
        <v>-1.0000000000010001E-4</v>
      </c>
      <c r="P10" s="140">
        <f>'Donnée marge qcr'!AB9</f>
        <v>0.16980000000000001</v>
      </c>
      <c r="Q10" s="139">
        <f t="shared" si="6"/>
        <v>-2.9999999999999472E-4</v>
      </c>
      <c r="R10" s="142">
        <f>'Donnée marge qcr'!AB25</f>
        <v>1.4800000000000001E-2</v>
      </c>
      <c r="S10" s="139">
        <f t="shared" si="7"/>
        <v>4.0000000000000105E-4</v>
      </c>
      <c r="U10" s="236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qcr'!H10</f>
        <v>0.78200000000000003</v>
      </c>
      <c r="M11" s="146">
        <f t="shared" si="4"/>
        <v>3.0000000000007798E-4</v>
      </c>
      <c r="N11" s="145">
        <f>'Donnée marge qcr'!H26</f>
        <v>0.78459999999999996</v>
      </c>
      <c r="O11" s="141">
        <f t="shared" si="5"/>
        <v>1.7000000000000348E-3</v>
      </c>
      <c r="P11" s="140">
        <f>'Donnée marge qcr'!AB10</f>
        <v>0.16800000000000001</v>
      </c>
      <c r="Q11" s="139">
        <f t="shared" si="6"/>
        <v>-1.799999999999996E-3</v>
      </c>
      <c r="R11" s="142">
        <f>'Donnée marge qcr'!AB26</f>
        <v>1.49E-2</v>
      </c>
      <c r="S11" s="139">
        <f t="shared" si="7"/>
        <v>9.9999999999999395E-5</v>
      </c>
      <c r="U11" s="235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qcr'!H11</f>
        <v>0.78139999999999998</v>
      </c>
      <c r="M12" s="146">
        <f t="shared" si="4"/>
        <v>-6.0000000000004494E-4</v>
      </c>
      <c r="N12" s="145">
        <f>'Donnée marge qcr'!H27</f>
        <v>0.78400000000000003</v>
      </c>
      <c r="O12" s="141">
        <f t="shared" si="5"/>
        <v>-5.9999999999993392E-4</v>
      </c>
      <c r="P12" s="140">
        <f>'Donnée marge qcr'!AB11</f>
        <v>0.1686</v>
      </c>
      <c r="Q12" s="139">
        <f t="shared" si="6"/>
        <v>5.9999999999998943E-4</v>
      </c>
      <c r="R12" s="142">
        <f>'Donnée marge qcr'!AB27</f>
        <v>1.49E-2</v>
      </c>
      <c r="S12" s="139">
        <f t="shared" si="7"/>
        <v>0</v>
      </c>
      <c r="U12" s="236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qcr'!H12</f>
        <v>0.78120000000000001</v>
      </c>
      <c r="M13" s="146">
        <f t="shared" si="4"/>
        <v>-1.9999999999997797E-4</v>
      </c>
      <c r="N13" s="145">
        <f>'Donnée marge qcr'!H28</f>
        <v>0.78569999999999995</v>
      </c>
      <c r="O13" s="141">
        <f t="shared" si="5"/>
        <v>1.6999999999999238E-3</v>
      </c>
      <c r="P13" s="140">
        <f>'Donnée marge qcr'!AB12</f>
        <v>0.16700000000000001</v>
      </c>
      <c r="Q13" s="139">
        <f t="shared" si="6"/>
        <v>-1.5999999999999903E-3</v>
      </c>
      <c r="R13" s="142">
        <f>'Donnée marge qcr'!AB28</f>
        <v>1.4800000000000001E-2</v>
      </c>
      <c r="S13" s="139">
        <f t="shared" si="7"/>
        <v>-9.9999999999999395E-5</v>
      </c>
      <c r="U13" s="235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qcr'!H13</f>
        <v>0.78580000000000005</v>
      </c>
      <c r="M14" s="146">
        <f t="shared" si="4"/>
        <v>4.6000000000000485E-3</v>
      </c>
      <c r="N14" s="145">
        <f>'Donnée marge qcr'!H29</f>
        <v>0.78800000000000003</v>
      </c>
      <c r="O14" s="141">
        <f t="shared" si="5"/>
        <v>2.3000000000000798E-3</v>
      </c>
      <c r="P14" s="140">
        <f>'Donnée marge qcr'!AB13</f>
        <v>0.1646</v>
      </c>
      <c r="Q14" s="139">
        <f t="shared" si="6"/>
        <v>-2.4000000000000132E-3</v>
      </c>
      <c r="R14" s="142">
        <f>'Donnée marge qcr'!AB29</f>
        <v>1.49E-2</v>
      </c>
      <c r="S14" s="139">
        <f t="shared" si="7"/>
        <v>9.9999999999999395E-5</v>
      </c>
      <c r="U14" s="236"/>
    </row>
    <row r="15" spans="1:21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qcr'!H14</f>
        <v>0.77300000000000002</v>
      </c>
      <c r="M15" s="146">
        <f t="shared" si="4"/>
        <v>-1.2800000000000034E-2</v>
      </c>
      <c r="N15" s="145">
        <f>'Donnée marge qcr'!H30</f>
        <v>0.78200000000000003</v>
      </c>
      <c r="O15" s="141">
        <f t="shared" si="5"/>
        <v>-6.0000000000000053E-3</v>
      </c>
      <c r="P15" s="140">
        <f>'Donnée marge qcr'!AB14</f>
        <v>0.17069999999999999</v>
      </c>
      <c r="Q15" s="139">
        <f t="shared" si="6"/>
        <v>6.0999999999999943E-3</v>
      </c>
      <c r="R15" s="142">
        <f>'Donnée marge qcr'!AB30</f>
        <v>1.4800000000000001E-2</v>
      </c>
      <c r="S15" s="139">
        <f t="shared" si="7"/>
        <v>-9.9999999999999395E-5</v>
      </c>
      <c r="U15" s="239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qcr'!H15</f>
        <v>0.77100000000000002</v>
      </c>
      <c r="M16" s="146">
        <f t="shared" si="4"/>
        <v>-2.0000000000000018E-3</v>
      </c>
      <c r="N16" s="145">
        <f>'Donnée marge qcr'!H31</f>
        <v>0.78059999999999996</v>
      </c>
      <c r="O16" s="141">
        <f t="shared" si="5"/>
        <v>-1.4000000000000679E-3</v>
      </c>
      <c r="P16" s="140">
        <f>'Donnée marge qcr'!AB15</f>
        <v>0.1724</v>
      </c>
      <c r="Q16" s="139">
        <f t="shared" si="6"/>
        <v>1.7000000000000071E-3</v>
      </c>
      <c r="R16" s="142">
        <f>'Donnée marge qcr'!AB31</f>
        <v>1.4500000000000001E-2</v>
      </c>
      <c r="S16" s="139">
        <f t="shared" si="7"/>
        <v>-2.9999999999999992E-4</v>
      </c>
      <c r="U16" s="236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qcr'!H16</f>
        <v>0.77529999999999999</v>
      </c>
      <c r="M17" s="146">
        <f t="shared" si="4"/>
        <v>4.2999999999999705E-3</v>
      </c>
      <c r="N17" s="145">
        <f>'Donnée marge qcr'!H32</f>
        <v>0.7833</v>
      </c>
      <c r="O17" s="141">
        <f t="shared" si="5"/>
        <v>2.7000000000000357E-3</v>
      </c>
      <c r="P17" s="140">
        <f>'Donnée marge qcr'!AB16</f>
        <v>0.17</v>
      </c>
      <c r="Q17" s="139">
        <f t="shared" si="6"/>
        <v>-2.3999999999999855E-3</v>
      </c>
      <c r="R17" s="142">
        <f>'Donnée marge qcr'!AB32</f>
        <v>1.4200000000000001E-2</v>
      </c>
      <c r="S17" s="139">
        <f t="shared" si="7"/>
        <v>-2.9999999999999992E-4</v>
      </c>
      <c r="U17" s="235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qcr'!H17</f>
        <v>0.77470000000000006</v>
      </c>
      <c r="M18" s="146">
        <f t="shared" si="4"/>
        <v>-5.9999999999993392E-4</v>
      </c>
      <c r="N18" s="145">
        <f>'Donnée marge qcr'!H33</f>
        <v>0.78320000000000001</v>
      </c>
      <c r="O18" s="141">
        <f t="shared" si="5"/>
        <v>-9.9999999999988987E-5</v>
      </c>
      <c r="P18" s="140">
        <f>'Donnée marge qcr'!AB17</f>
        <v>0.17019999999999999</v>
      </c>
      <c r="Q18" s="139">
        <f t="shared" si="6"/>
        <v>1.9999999999997797E-4</v>
      </c>
      <c r="R18" s="142">
        <f>'Donnée marge qcr'!AB33</f>
        <v>1.41E-2</v>
      </c>
      <c r="S18" s="139">
        <f t="shared" si="7"/>
        <v>-1.0000000000000113E-4</v>
      </c>
      <c r="U18" s="236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qcr'!H18</f>
        <v>0</v>
      </c>
      <c r="M19" s="136">
        <f t="shared" si="4"/>
        <v>-0.77470000000000006</v>
      </c>
      <c r="N19" s="135">
        <f>'Donnée marge qcr'!H34</f>
        <v>0.78159999999999996</v>
      </c>
      <c r="O19" s="177">
        <f t="shared" si="5"/>
        <v>-1.6000000000000458E-3</v>
      </c>
      <c r="P19" s="131">
        <f>'Donnée marge qcr'!AB18</f>
        <v>0.1719</v>
      </c>
      <c r="Q19" s="130">
        <f t="shared" si="6"/>
        <v>1.7000000000000071E-3</v>
      </c>
      <c r="R19" s="132">
        <f>'Donnée marge qcr'!AB34</f>
        <v>1.4E-2</v>
      </c>
      <c r="S19" s="130">
        <f t="shared" si="7"/>
        <v>-9.9999999999999395E-5</v>
      </c>
      <c r="U19" s="235" t="s">
        <v>251</v>
      </c>
    </row>
    <row r="20" spans="1:21" ht="15">
      <c r="U20" s="236"/>
    </row>
    <row r="21" spans="1:21" ht="15">
      <c r="U21" s="235" t="s">
        <v>252</v>
      </c>
    </row>
    <row r="22" spans="1:21" ht="15">
      <c r="U22" s="236"/>
    </row>
    <row r="23" spans="1:21" ht="15">
      <c r="U23" s="235" t="s">
        <v>253</v>
      </c>
    </row>
    <row r="24" spans="1:21" ht="15">
      <c r="U24" s="236"/>
    </row>
    <row r="25" spans="1:21" ht="15">
      <c r="U25" s="235" t="s">
        <v>254</v>
      </c>
    </row>
  </sheetData>
  <sheetProtection algorithmName="SHA-512" hashValue="d971ZoZ1+0gxfJrCkkG2DqzBj/G0vvJjPoeyZKtvNkxdkqHf97KdGXwKNlUXkd2Q5/WZxSuM0Hj0XMxOwn2AfA==" saltValue="Zn31kKmQSn/9ruvBmts9/g==" spinCount="100000" sheet="1" objects="1" scenarios="1"/>
  <mergeCells count="4">
    <mergeCell ref="B5:I5"/>
    <mergeCell ref="L5:S5"/>
    <mergeCell ref="A1:S2"/>
    <mergeCell ref="J3:L3"/>
  </mergeCells>
  <conditionalFormatting sqref="G7:G19 I7:I19 O6 Q6:Q19 S7:S19 M6">
    <cfRule type="cellIs" dxfId="233" priority="17" stopIfTrue="1" operator="lessThan">
      <formula>0</formula>
    </cfRule>
  </conditionalFormatting>
  <conditionalFormatting sqref="G7:G19 I7:I19 Q7:Q19 S7:S19 E7:E19 O7:O19 C7:C19 M7:M19">
    <cfRule type="cellIs" dxfId="232" priority="13" stopIfTrue="1" operator="lessThan">
      <formula>0</formula>
    </cfRule>
    <cfRule type="cellIs" dxfId="231" priority="14" stopIfTrue="1" operator="greaterThan">
      <formula>0</formula>
    </cfRule>
  </conditionalFormatting>
  <conditionalFormatting sqref="E7:E19 G7:G19 I7:I19 O7:O19 Q7:Q19 S7:S19 C7:C19 M7:M19">
    <cfRule type="cellIs" dxfId="230" priority="11" stopIfTrue="1" operator="lessThan">
      <formula>0</formula>
    </cfRule>
    <cfRule type="cellIs" dxfId="229" priority="12" stopIfTrue="1" operator="greaterThan">
      <formula>0</formula>
    </cfRule>
  </conditionalFormatting>
  <conditionalFormatting sqref="G7:G19 I7:I19 Q7:Q19 S7:S19">
    <cfRule type="cellIs" dxfId="228" priority="10" stopIfTrue="1" operator="greaterThan">
      <formula>0</formula>
    </cfRule>
  </conditionalFormatting>
  <conditionalFormatting sqref="I7:I19 S7:S19">
    <cfRule type="cellIs" dxfId="227" priority="9" stopIfTrue="1" operator="equal">
      <formula>0</formula>
    </cfRule>
  </conditionalFormatting>
  <conditionalFormatting sqref="G7:G19 I7:I19 Q7:Q19 S7:S19">
    <cfRule type="cellIs" dxfId="226" priority="6" stopIfTrue="1" operator="equal">
      <formula>0</formula>
    </cfRule>
    <cfRule type="cellIs" dxfId="225" priority="7" stopIfTrue="1" operator="lessThan">
      <formula>0</formula>
    </cfRule>
    <cfRule type="cellIs" dxfId="224" priority="8" stopIfTrue="1" operator="greaterThan">
      <formula>0</formula>
    </cfRule>
  </conditionalFormatting>
  <conditionalFormatting sqref="C7:C19 M7:M19">
    <cfRule type="cellIs" dxfId="223" priority="4" stopIfTrue="1" operator="lessThan">
      <formula>0</formula>
    </cfRule>
    <cfRule type="cellIs" dxfId="222" priority="5" stopIfTrue="1" operator="greaterThan">
      <formula>0</formula>
    </cfRule>
  </conditionalFormatting>
  <conditionalFormatting sqref="E7:E19 O7:O19">
    <cfRule type="cellIs" dxfId="221" priority="2" stopIfTrue="1" operator="lessThan">
      <formula>0</formula>
    </cfRule>
    <cfRule type="cellIs" dxfId="220" priority="3" stopIfTrue="1" operator="greaterThan">
      <formula>0</formula>
    </cfRule>
  </conditionalFormatting>
  <conditionalFormatting sqref="E6 G6 C6">
    <cfRule type="cellIs" dxfId="219" priority="1" stopIfTrue="1" operator="lessThan">
      <formula>0</formula>
    </cfRule>
  </conditionalFormatting>
  <hyperlinks>
    <hyperlink ref="J3:L3" location="INDICATEURS!A1" display="sommaire"/>
    <hyperlink ref="U11" location="'292 vtes'!A1" display="vente"/>
    <hyperlink ref="U13" location="'292 pmix'!A1" display="produits mix"/>
    <hyperlink ref="U17" location="'292car'!A1" display="CAR"/>
    <hyperlink ref="U19" location="'292hres'!A1" display="Analyse VH"/>
    <hyperlink ref="U21" location="'VH par hres'!A1" display="vente horaire"/>
    <hyperlink ref="U23" location="'Analyse CA jours'!A1" display="Analyse CA jour"/>
    <hyperlink ref="U7" location="INDICATEURS!A1" display="sommaire"/>
    <hyperlink ref="U25" location="'292record'!A1" display="record"/>
    <hyperlink ref="U15" location="'512 p&amp;l'!A1" display="P&amp;L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A25" workbookViewId="0">
      <selection sqref="A1:S2"/>
    </sheetView>
  </sheetViews>
  <sheetFormatPr baseColWidth="10" defaultRowHeight="14.25"/>
  <cols>
    <col min="1" max="1" width="8.75" customWidth="1"/>
    <col min="10" max="10" width="5.625" customWidth="1"/>
    <col min="11" max="11" width="8.75" customWidth="1"/>
    <col min="21" max="21" width="15.375" customWidth="1"/>
  </cols>
  <sheetData>
    <row r="1" spans="1:21">
      <c r="A1" s="590" t="s">
        <v>8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8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173</v>
      </c>
      <c r="M6" s="160" t="s">
        <v>140</v>
      </c>
      <c r="N6" s="156" t="s">
        <v>172</v>
      </c>
      <c r="O6" s="155" t="s">
        <v>137</v>
      </c>
      <c r="P6" s="156" t="s">
        <v>171</v>
      </c>
      <c r="Q6" s="155" t="s">
        <v>135</v>
      </c>
      <c r="R6" s="166" t="s">
        <v>170</v>
      </c>
      <c r="S6" s="155" t="s">
        <v>133</v>
      </c>
      <c r="U6" s="234"/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qcr'!I6</f>
        <v>0.77349999999999997</v>
      </c>
      <c r="M7" s="169">
        <f>L7-'Donnée marge qcr'!I5</f>
        <v>-4.5000000000000595E-3</v>
      </c>
      <c r="N7" s="145">
        <f>'Donnée marge qcr'!I22</f>
        <v>0.77339999999999998</v>
      </c>
      <c r="O7" s="171">
        <f>N7-'Donnée marge qcr'!I21</f>
        <v>-7.0000000000003393E-4</v>
      </c>
      <c r="P7" s="140">
        <f>'Donnée marge qcr'!AC6</f>
        <v>0.17899999999999999</v>
      </c>
      <c r="Q7" s="148">
        <f>P7-'Donnée marge qcr'!AC5</f>
        <v>5.9999999999998943E-4</v>
      </c>
      <c r="R7" s="142">
        <f>'Donnée marge qcr'!AC22</f>
        <v>1.5100000000000001E-2</v>
      </c>
      <c r="S7" s="148">
        <f>R7-'Donnée marge qcr'!AC21</f>
        <v>1.0000000000000113E-4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qcr'!I7</f>
        <v>0.77510000000000001</v>
      </c>
      <c r="M8" s="146">
        <f t="shared" ref="M8:M19" si="4">L8-L7</f>
        <v>1.6000000000000458E-3</v>
      </c>
      <c r="N8" s="145">
        <f>'Donnée marge qcr'!I23</f>
        <v>0.77610000000000001</v>
      </c>
      <c r="O8" s="141">
        <f t="shared" ref="O8:O19" si="5">N8-N7</f>
        <v>2.7000000000000357E-3</v>
      </c>
      <c r="P8" s="140">
        <f>'Donnée marge qcr'!AC7</f>
        <v>0.17680000000000001</v>
      </c>
      <c r="Q8" s="139">
        <f t="shared" ref="Q8:Q19" si="6">P8-P7</f>
        <v>-2.1999999999999797E-3</v>
      </c>
      <c r="R8" s="142">
        <f>'Donnée marge qcr'!AC23</f>
        <v>1.46E-2</v>
      </c>
      <c r="S8" s="139">
        <f t="shared" ref="S8:S19" si="7">R8-R7</f>
        <v>-5.0000000000000044E-4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qcr'!I8</f>
        <v>0.77859999999999996</v>
      </c>
      <c r="M9" s="146">
        <f t="shared" si="4"/>
        <v>3.4999999999999476E-3</v>
      </c>
      <c r="N9" s="145">
        <f>'Donnée marge qcr'!I24</f>
        <v>0.7792</v>
      </c>
      <c r="O9" s="141">
        <f t="shared" si="5"/>
        <v>3.0999999999999917E-3</v>
      </c>
      <c r="P9" s="140">
        <f>'Donnée marge qcr'!AC8</f>
        <v>0.17380000000000001</v>
      </c>
      <c r="Q9" s="139">
        <f t="shared" si="6"/>
        <v>-3.0000000000000027E-3</v>
      </c>
      <c r="R9" s="142">
        <f>'Donnée marge qcr'!AC24</f>
        <v>1.4500000000000001E-2</v>
      </c>
      <c r="S9" s="139">
        <f t="shared" si="7"/>
        <v>-9.9999999999999395E-5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qcr'!I9</f>
        <v>0.76029999999999998</v>
      </c>
      <c r="M10" s="146">
        <f t="shared" si="4"/>
        <v>-1.8299999999999983E-2</v>
      </c>
      <c r="N10" s="145">
        <f>'Donnée marge qcr'!I25</f>
        <v>0.77629999999999999</v>
      </c>
      <c r="O10" s="141">
        <f t="shared" si="5"/>
        <v>-2.9000000000000137E-3</v>
      </c>
      <c r="P10" s="140">
        <f>'Donnée marge qcr'!AC9</f>
        <v>0.17630000000000001</v>
      </c>
      <c r="Q10" s="139">
        <f t="shared" si="6"/>
        <v>2.5000000000000022E-3</v>
      </c>
      <c r="R10" s="142">
        <f>'Donnée marge qcr'!AC25</f>
        <v>1.49E-2</v>
      </c>
      <c r="S10" s="139">
        <f t="shared" si="7"/>
        <v>3.9999999999999931E-4</v>
      </c>
      <c r="U10" s="234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qcr'!I10</f>
        <v>0.77549999999999997</v>
      </c>
      <c r="M11" s="146">
        <f t="shared" si="4"/>
        <v>1.5199999999999991E-2</v>
      </c>
      <c r="N11" s="145">
        <f>'Donnée marge qcr'!I26</f>
        <v>0.77980000000000005</v>
      </c>
      <c r="O11" s="141">
        <f t="shared" si="5"/>
        <v>3.5000000000000586E-3</v>
      </c>
      <c r="P11" s="140">
        <f>'Donnée marge qcr'!AC10</f>
        <v>0.17269999999999999</v>
      </c>
      <c r="Q11" s="139">
        <f t="shared" si="6"/>
        <v>-3.6000000000000199E-3</v>
      </c>
      <c r="R11" s="142">
        <f>'Donnée marge qcr'!AC26</f>
        <v>1.4999999999999999E-2</v>
      </c>
      <c r="S11" s="139">
        <f t="shared" si="7"/>
        <v>9.9999999999999395E-5</v>
      </c>
      <c r="U11" s="238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qcr'!I11</f>
        <v>0.77100000000000002</v>
      </c>
      <c r="M12" s="146">
        <f t="shared" si="4"/>
        <v>-4.4999999999999485E-3</v>
      </c>
      <c r="N12" s="145">
        <f>'Donnée marge qcr'!I27</f>
        <v>0.7792</v>
      </c>
      <c r="O12" s="141">
        <f t="shared" si="5"/>
        <v>-6.0000000000004494E-4</v>
      </c>
      <c r="P12" s="140">
        <f>'Donnée marge qcr'!AC11</f>
        <v>0.1731</v>
      </c>
      <c r="Q12" s="139">
        <f t="shared" si="6"/>
        <v>4.0000000000001146E-4</v>
      </c>
      <c r="R12" s="142">
        <f>'Donnée marge qcr'!AC27</f>
        <v>1.52E-2</v>
      </c>
      <c r="S12" s="139">
        <f t="shared" si="7"/>
        <v>2.0000000000000052E-4</v>
      </c>
      <c r="U12" s="234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qcr'!I12</f>
        <v>0.77929999999999999</v>
      </c>
      <c r="M13" s="146">
        <f t="shared" si="4"/>
        <v>8.2999999999999741E-3</v>
      </c>
      <c r="N13" s="145">
        <f>'Donnée marge qcr'!I28</f>
        <v>0.77949999999999997</v>
      </c>
      <c r="O13" s="141">
        <f t="shared" si="5"/>
        <v>2.9999999999996696E-4</v>
      </c>
      <c r="P13" s="140">
        <f>'Donnée marge qcr'!AC12</f>
        <v>0.17280000000000001</v>
      </c>
      <c r="Q13" s="139">
        <f t="shared" si="6"/>
        <v>-2.9999999999999472E-4</v>
      </c>
      <c r="R13" s="142">
        <f>'Donnée marge qcr'!AC28</f>
        <v>1.52E-2</v>
      </c>
      <c r="S13" s="139">
        <f t="shared" si="7"/>
        <v>0</v>
      </c>
      <c r="U13" s="238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qcr'!I13</f>
        <v>0.77569999999999995</v>
      </c>
      <c r="M14" s="146">
        <f t="shared" si="4"/>
        <v>-3.6000000000000476E-3</v>
      </c>
      <c r="N14" s="145">
        <f>'Donnée marge qcr'!I29</f>
        <v>0.7802</v>
      </c>
      <c r="O14" s="141">
        <f t="shared" si="5"/>
        <v>7.0000000000003393E-4</v>
      </c>
      <c r="P14" s="140">
        <f>'Donnée marge qcr'!AC13</f>
        <v>0.17219999999999999</v>
      </c>
      <c r="Q14" s="139">
        <f t="shared" si="6"/>
        <v>-6.0000000000001719E-4</v>
      </c>
      <c r="R14" s="142">
        <f>'Donnée marge qcr'!AC29</f>
        <v>1.5100000000000001E-2</v>
      </c>
      <c r="S14" s="139">
        <f t="shared" si="7"/>
        <v>-9.9999999999999395E-5</v>
      </c>
      <c r="U14" s="234"/>
    </row>
    <row r="15" spans="1:21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qcr'!I14</f>
        <v>0.76600000000000001</v>
      </c>
      <c r="M15" s="146">
        <f t="shared" si="4"/>
        <v>-9.6999999999999309E-3</v>
      </c>
      <c r="N15" s="145">
        <f>'Donnée marge qcr'!I30</f>
        <v>0.77769999999999995</v>
      </c>
      <c r="O15" s="141">
        <f t="shared" si="5"/>
        <v>-2.5000000000000577E-3</v>
      </c>
      <c r="P15" s="140">
        <f>'Donnée marge qcr'!AC14</f>
        <v>0.17450000000000002</v>
      </c>
      <c r="Q15" s="139">
        <f t="shared" si="6"/>
        <v>2.3000000000000242E-3</v>
      </c>
      <c r="R15" s="142">
        <f>'Donnée marge qcr'!AC30</f>
        <v>1.5299999999999999E-2</v>
      </c>
      <c r="S15" s="139">
        <f t="shared" si="7"/>
        <v>1.9999999999999879E-4</v>
      </c>
      <c r="U15" s="240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qcr'!I15</f>
        <v>0.76629999999999998</v>
      </c>
      <c r="M16" s="146">
        <f t="shared" si="4"/>
        <v>2.9999999999996696E-4</v>
      </c>
      <c r="N16" s="145">
        <f>'Donnée marge qcr'!I31</f>
        <v>0.77549999999999997</v>
      </c>
      <c r="O16" s="141">
        <f t="shared" si="5"/>
        <v>-2.1999999999999797E-3</v>
      </c>
      <c r="P16" s="140">
        <f>'Donnée marge qcr'!AC15</f>
        <v>0.1772</v>
      </c>
      <c r="Q16" s="139">
        <f t="shared" si="6"/>
        <v>2.6999999999999802E-3</v>
      </c>
      <c r="R16" s="142">
        <f>'Donnée marge qcr'!AC31</f>
        <v>1.4800000000000001E-2</v>
      </c>
      <c r="S16" s="139">
        <f t="shared" si="7"/>
        <v>-4.9999999999999871E-4</v>
      </c>
      <c r="U16" s="234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qcr'!I16</f>
        <v>0.77400000000000002</v>
      </c>
      <c r="M17" s="146">
        <f t="shared" si="4"/>
        <v>7.7000000000000401E-3</v>
      </c>
      <c r="N17" s="145">
        <f>'Donnée marge qcr'!I32</f>
        <v>0.77679999999999993</v>
      </c>
      <c r="O17" s="141">
        <f t="shared" si="5"/>
        <v>1.2999999999999678E-3</v>
      </c>
      <c r="P17" s="140">
        <f>'Donnée marge qcr'!AC16</f>
        <v>0.1762</v>
      </c>
      <c r="Q17" s="139">
        <f t="shared" si="6"/>
        <v>-1.0000000000000009E-3</v>
      </c>
      <c r="R17" s="142">
        <f>'Donnée marge qcr'!AC32</f>
        <v>1.4500000000000001E-2</v>
      </c>
      <c r="S17" s="139">
        <f t="shared" si="7"/>
        <v>-2.9999999999999992E-4</v>
      </c>
      <c r="U17" s="238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qcr'!I17</f>
        <v>0.77129999999999999</v>
      </c>
      <c r="M18" s="146">
        <f t="shared" si="4"/>
        <v>-2.7000000000000357E-3</v>
      </c>
      <c r="N18" s="145">
        <f>'Donnée marge qcr'!I33</f>
        <v>0.77679999999999993</v>
      </c>
      <c r="O18" s="141">
        <f t="shared" si="5"/>
        <v>0</v>
      </c>
      <c r="P18" s="140">
        <f>'Donnée marge qcr'!AC17</f>
        <v>0.17630000000000001</v>
      </c>
      <c r="Q18" s="139">
        <f t="shared" si="6"/>
        <v>1.0000000000001674E-4</v>
      </c>
      <c r="R18" s="142">
        <f>'Donnée marge qcr'!AC33</f>
        <v>1.44E-2</v>
      </c>
      <c r="S18" s="139">
        <f t="shared" si="7"/>
        <v>-1.0000000000000113E-4</v>
      </c>
      <c r="U18" s="234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qcr'!I18</f>
        <v>0</v>
      </c>
      <c r="M19" s="136">
        <f t="shared" si="4"/>
        <v>-0.77129999999999999</v>
      </c>
      <c r="N19" s="135">
        <f>'Donnée marge qcr'!I34</f>
        <v>0.77479999999999993</v>
      </c>
      <c r="O19" s="177">
        <f t="shared" si="5"/>
        <v>-2.0000000000000018E-3</v>
      </c>
      <c r="P19" s="131">
        <f>'Donnée marge qcr'!AC18</f>
        <v>0.17830000000000001</v>
      </c>
      <c r="Q19" s="130">
        <f t="shared" si="6"/>
        <v>2.0000000000000018E-3</v>
      </c>
      <c r="R19" s="132">
        <f>'Donnée marge qcr'!AC34</f>
        <v>1.44E-2</v>
      </c>
      <c r="S19" s="130">
        <f t="shared" si="7"/>
        <v>0</v>
      </c>
      <c r="U19" s="238" t="s">
        <v>251</v>
      </c>
    </row>
    <row r="20" spans="1:21" ht="15">
      <c r="U20" s="234"/>
    </row>
    <row r="21" spans="1:21" ht="15">
      <c r="U21" s="238" t="s">
        <v>252</v>
      </c>
    </row>
    <row r="22" spans="1:21" ht="15">
      <c r="U22" s="234"/>
    </row>
    <row r="23" spans="1:21" ht="15">
      <c r="U23" s="238" t="s">
        <v>253</v>
      </c>
    </row>
    <row r="24" spans="1:21" ht="15">
      <c r="U24" s="234"/>
    </row>
    <row r="25" spans="1:21" ht="15">
      <c r="U25" s="238" t="s">
        <v>254</v>
      </c>
    </row>
  </sheetData>
  <sheetProtection algorithmName="SHA-512" hashValue="fjtBmWTcCE+Lw4R3ihwhQPdF2f/Yq35ndyvmwxqIXJObWsGBNF0f1pM99EtOgnTvqEAQ4gcE+XeQAjw29KEM/Q==" saltValue="imZBli5laFeU0ThunrHwTw==" spinCount="100000" sheet="1" objects="1" scenarios="1"/>
  <mergeCells count="4">
    <mergeCell ref="B5:I5"/>
    <mergeCell ref="L5:S5"/>
    <mergeCell ref="A1:S2"/>
    <mergeCell ref="J3:L3"/>
  </mergeCells>
  <conditionalFormatting sqref="G7:G19 I7:I19 O6 Q6:Q19 S7:S19 M6">
    <cfRule type="cellIs" dxfId="218" priority="17" stopIfTrue="1" operator="lessThan">
      <formula>0</formula>
    </cfRule>
  </conditionalFormatting>
  <conditionalFormatting sqref="G7:G19 I7:I19 Q7:Q19 S7:S19 E7:E19 O7:O19 C7:C19 M7:M19">
    <cfRule type="cellIs" dxfId="217" priority="13" stopIfTrue="1" operator="lessThan">
      <formula>0</formula>
    </cfRule>
    <cfRule type="cellIs" dxfId="216" priority="14" stopIfTrue="1" operator="greaterThan">
      <formula>0</formula>
    </cfRule>
  </conditionalFormatting>
  <conditionalFormatting sqref="E7:E19 G7:G19 I7:I19 O7:O19 Q7:Q19 S7:S19 C7:C19 M7:M19">
    <cfRule type="cellIs" dxfId="215" priority="11" stopIfTrue="1" operator="lessThan">
      <formula>0</formula>
    </cfRule>
    <cfRule type="cellIs" dxfId="214" priority="12" stopIfTrue="1" operator="greaterThan">
      <formula>0</formula>
    </cfRule>
  </conditionalFormatting>
  <conditionalFormatting sqref="G7:G19 I7:I19 Q7:Q19 S7:S19">
    <cfRule type="cellIs" dxfId="213" priority="10" stopIfTrue="1" operator="greaterThan">
      <formula>0</formula>
    </cfRule>
  </conditionalFormatting>
  <conditionalFormatting sqref="I7:I19 S7:S19">
    <cfRule type="cellIs" dxfId="212" priority="9" stopIfTrue="1" operator="equal">
      <formula>0</formula>
    </cfRule>
  </conditionalFormatting>
  <conditionalFormatting sqref="G7:G19 I7:I19 Q7:Q19 S7:S19">
    <cfRule type="cellIs" dxfId="211" priority="6" stopIfTrue="1" operator="equal">
      <formula>0</formula>
    </cfRule>
    <cfRule type="cellIs" dxfId="210" priority="7" stopIfTrue="1" operator="lessThan">
      <formula>0</formula>
    </cfRule>
    <cfRule type="cellIs" dxfId="209" priority="8" stopIfTrue="1" operator="greaterThan">
      <formula>0</formula>
    </cfRule>
  </conditionalFormatting>
  <conditionalFormatting sqref="C7:C19 M7:M19">
    <cfRule type="cellIs" dxfId="208" priority="4" stopIfTrue="1" operator="lessThan">
      <formula>0</formula>
    </cfRule>
    <cfRule type="cellIs" dxfId="207" priority="5" stopIfTrue="1" operator="greaterThan">
      <formula>0</formula>
    </cfRule>
  </conditionalFormatting>
  <conditionalFormatting sqref="E7:E19 O7:O19">
    <cfRule type="cellIs" dxfId="206" priority="2" stopIfTrue="1" operator="lessThan">
      <formula>0</formula>
    </cfRule>
    <cfRule type="cellIs" dxfId="205" priority="3" stopIfTrue="1" operator="greaterThan">
      <formula>0</formula>
    </cfRule>
  </conditionalFormatting>
  <conditionalFormatting sqref="E6 G6 C6">
    <cfRule type="cellIs" dxfId="204" priority="1" stopIfTrue="1" operator="lessThan">
      <formula>0</formula>
    </cfRule>
  </conditionalFormatting>
  <hyperlinks>
    <hyperlink ref="J3:L3" location="INDICATEURS!A1" display="sommaire"/>
    <hyperlink ref="U11" location="'581 vtes'!A1" display="vente"/>
    <hyperlink ref="U13" location="'581 pmix'!A1" display="produits mix"/>
    <hyperlink ref="U17" location="'581car'!A1" display="CAR"/>
    <hyperlink ref="U19" location="'581hres'!A1" display="Analyse VH"/>
    <hyperlink ref="U21" location="'VH par hres'!A1" display="vente horaire"/>
    <hyperlink ref="U23" location="'Analyse CA jours'!A1" display="Analyse CA jour"/>
    <hyperlink ref="U7" location="INDICATEURS!A1" display="sommaire"/>
    <hyperlink ref="U25" location="'581record'!A1" display="record"/>
    <hyperlink ref="U15" location="'581 p&amp;l'!A1" display="P&amp;L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A13" workbookViewId="0">
      <selection activeCell="E7" sqref="E7"/>
    </sheetView>
  </sheetViews>
  <sheetFormatPr baseColWidth="10" defaultRowHeight="14.25"/>
  <cols>
    <col min="1" max="1" width="8.75" customWidth="1"/>
    <col min="10" max="10" width="5" customWidth="1"/>
    <col min="11" max="11" width="8.75" customWidth="1"/>
    <col min="21" max="21" width="15.375" customWidth="1"/>
  </cols>
  <sheetData>
    <row r="1" spans="1:21">
      <c r="A1" s="590" t="s">
        <v>9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9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177</v>
      </c>
      <c r="M6" s="160" t="s">
        <v>140</v>
      </c>
      <c r="N6" s="156" t="s">
        <v>176</v>
      </c>
      <c r="O6" s="155" t="s">
        <v>137</v>
      </c>
      <c r="P6" s="156" t="s">
        <v>175</v>
      </c>
      <c r="Q6" s="155" t="s">
        <v>135</v>
      </c>
      <c r="R6" s="166" t="s">
        <v>174</v>
      </c>
      <c r="S6" s="155" t="s">
        <v>133</v>
      </c>
      <c r="U6" s="234"/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qcr'!J6</f>
        <v>0.77380000000000004</v>
      </c>
      <c r="M7" s="169">
        <f>L7-'Donnée marge qcr'!J5</f>
        <v>5.5000000000000604E-3</v>
      </c>
      <c r="N7" s="145">
        <f>'Donnée marge qcr'!J22</f>
        <v>0.77610000000000001</v>
      </c>
      <c r="O7" s="171">
        <f>N7-'Donnée marge qcr'!J21</f>
        <v>2.9999999999996696E-4</v>
      </c>
      <c r="P7" s="140">
        <f>'Donnée marge qcr'!AD6</f>
        <v>0.17699999999999999</v>
      </c>
      <c r="Q7" s="148">
        <f>P7-'Donnée marge qcr'!AD5</f>
        <v>-4.0000000000001146E-4</v>
      </c>
      <c r="R7" s="142">
        <f>'Donnée marge qcr'!AD22</f>
        <v>1.44E-2</v>
      </c>
      <c r="S7" s="148">
        <f>R7-'Donnée marge qcr'!AD21</f>
        <v>9.9999999999999395E-5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qcr'!J7</f>
        <v>0.7752</v>
      </c>
      <c r="M8" s="146">
        <f t="shared" ref="M8:M19" si="4">L8-L7</f>
        <v>1.3999999999999568E-3</v>
      </c>
      <c r="N8" s="145">
        <f>'Donnée marge qcr'!J23</f>
        <v>0.7792</v>
      </c>
      <c r="O8" s="141">
        <f t="shared" ref="O8:O19" si="5">N8-N7</f>
        <v>3.0999999999999917E-3</v>
      </c>
      <c r="P8" s="140">
        <f>'Donnée marge qcr'!AD7</f>
        <v>0.1744</v>
      </c>
      <c r="Q8" s="139">
        <f t="shared" ref="Q8:Q19" si="6">P8-P7</f>
        <v>-2.5999999999999912E-3</v>
      </c>
      <c r="R8" s="142">
        <f>'Donnée marge qcr'!AD23</f>
        <v>1.3899999999999999E-2</v>
      </c>
      <c r="S8" s="139">
        <f t="shared" ref="S8:S19" si="7">R8-R7</f>
        <v>-5.0000000000000044E-4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qcr'!J8</f>
        <v>0.77339999999999998</v>
      </c>
      <c r="M9" s="146">
        <f t="shared" si="4"/>
        <v>-1.8000000000000238E-3</v>
      </c>
      <c r="N9" s="145">
        <f>'Donnée marge qcr'!J24</f>
        <v>0.78079999999999994</v>
      </c>
      <c r="O9" s="141">
        <f t="shared" si="5"/>
        <v>1.5999999999999348E-3</v>
      </c>
      <c r="P9" s="140">
        <f>'Donnée marge qcr'!AD8</f>
        <v>0.17300000000000001</v>
      </c>
      <c r="Q9" s="139">
        <f t="shared" si="6"/>
        <v>-1.3999999999999846E-3</v>
      </c>
      <c r="R9" s="142">
        <f>'Donnée marge qcr'!AD24</f>
        <v>1.37E-2</v>
      </c>
      <c r="S9" s="139">
        <f t="shared" si="7"/>
        <v>-1.9999999999999879E-4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qcr'!J9</f>
        <v>0.77249999999999996</v>
      </c>
      <c r="M10" s="146">
        <f t="shared" si="4"/>
        <v>-9.000000000000119E-4</v>
      </c>
      <c r="N10" s="145">
        <f>'Donnée marge qcr'!J25</f>
        <v>0.78210000000000002</v>
      </c>
      <c r="O10" s="141">
        <f t="shared" si="5"/>
        <v>1.3000000000000789E-3</v>
      </c>
      <c r="P10" s="140">
        <f>'Donnée marge qcr'!AD9</f>
        <v>0.17119999999999999</v>
      </c>
      <c r="Q10" s="139">
        <f t="shared" si="6"/>
        <v>-1.8000000000000238E-3</v>
      </c>
      <c r="R10" s="142">
        <f>'Donnée marge qcr'!AD25</f>
        <v>1.4200000000000001E-2</v>
      </c>
      <c r="S10" s="139">
        <f t="shared" si="7"/>
        <v>5.0000000000000044E-4</v>
      </c>
      <c r="U10" s="234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qcr'!J10</f>
        <v>0.77280000000000004</v>
      </c>
      <c r="M11" s="146">
        <f t="shared" si="4"/>
        <v>3.0000000000007798E-4</v>
      </c>
      <c r="N11" s="145">
        <f>'Donnée marge qcr'!J26</f>
        <v>0.7802</v>
      </c>
      <c r="O11" s="141">
        <f t="shared" si="5"/>
        <v>-1.9000000000000128E-3</v>
      </c>
      <c r="P11" s="140">
        <f>'Donnée marge qcr'!AD10</f>
        <v>0.17300000000000001</v>
      </c>
      <c r="Q11" s="139">
        <f t="shared" si="6"/>
        <v>1.8000000000000238E-3</v>
      </c>
      <c r="R11" s="142">
        <f>'Donnée marge qcr'!AD26</f>
        <v>1.43E-2</v>
      </c>
      <c r="S11" s="139">
        <f t="shared" si="7"/>
        <v>9.9999999999999395E-5</v>
      </c>
      <c r="U11" s="238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qcr'!J11</f>
        <v>0.77890000000000004</v>
      </c>
      <c r="M12" s="146">
        <f t="shared" si="4"/>
        <v>6.0999999999999943E-3</v>
      </c>
      <c r="N12" s="145">
        <f>'Donnée marge qcr'!J27</f>
        <v>0.77879999999999994</v>
      </c>
      <c r="O12" s="141">
        <f t="shared" si="5"/>
        <v>-1.4000000000000679E-3</v>
      </c>
      <c r="P12" s="140">
        <f>'Donnée marge qcr'!AD11</f>
        <v>0.17419999999999999</v>
      </c>
      <c r="Q12" s="139">
        <f t="shared" si="6"/>
        <v>1.1999999999999789E-3</v>
      </c>
      <c r="R12" s="142">
        <f>'Donnée marge qcr'!AD27</f>
        <v>1.4500000000000001E-2</v>
      </c>
      <c r="S12" s="139">
        <f t="shared" si="7"/>
        <v>2.0000000000000052E-4</v>
      </c>
      <c r="U12" s="234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qcr'!J12</f>
        <v>0.77010000000000001</v>
      </c>
      <c r="M13" s="146">
        <f t="shared" si="4"/>
        <v>-8.80000000000003E-3</v>
      </c>
      <c r="N13" s="145">
        <f>'Donnée marge qcr'!J28</f>
        <v>0.77970000000000006</v>
      </c>
      <c r="O13" s="141">
        <f t="shared" si="5"/>
        <v>9.0000000000012292E-4</v>
      </c>
      <c r="P13" s="140">
        <f>'Donnée marge qcr'!AD12</f>
        <v>0.1734</v>
      </c>
      <c r="Q13" s="139">
        <f t="shared" si="6"/>
        <v>-7.9999999999999516E-4</v>
      </c>
      <c r="R13" s="142">
        <f>'Donnée marge qcr'!AD28</f>
        <v>1.44E-2</v>
      </c>
      <c r="S13" s="139">
        <f t="shared" si="7"/>
        <v>-1.0000000000000113E-4</v>
      </c>
      <c r="U13" s="238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qcr'!J13</f>
        <v>0.77600000000000002</v>
      </c>
      <c r="M14" s="146">
        <f t="shared" si="4"/>
        <v>5.9000000000000163E-3</v>
      </c>
      <c r="N14" s="145">
        <f>'Donnée marge qcr'!J29</f>
        <v>0.78180000000000005</v>
      </c>
      <c r="O14" s="141">
        <f t="shared" si="5"/>
        <v>2.0999999999999908E-3</v>
      </c>
      <c r="P14" s="140">
        <f>'Donnée marge qcr'!AD13</f>
        <v>0.17150000000000001</v>
      </c>
      <c r="Q14" s="139">
        <f t="shared" si="6"/>
        <v>-1.899999999999985E-3</v>
      </c>
      <c r="R14" s="142">
        <f>'Donnée marge qcr'!AD29</f>
        <v>1.4200000000000001E-2</v>
      </c>
      <c r="S14" s="139">
        <f t="shared" si="7"/>
        <v>-1.9999999999999879E-4</v>
      </c>
      <c r="U14" s="234"/>
    </row>
    <row r="15" spans="1:21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qcr'!J14</f>
        <v>0.76390000000000002</v>
      </c>
      <c r="M15" s="146">
        <f t="shared" si="4"/>
        <v>-1.21E-2</v>
      </c>
      <c r="N15" s="145">
        <f>'Donnée marge qcr'!J30</f>
        <v>0.77370000000000005</v>
      </c>
      <c r="O15" s="141">
        <f t="shared" si="5"/>
        <v>-8.0999999999999961E-3</v>
      </c>
      <c r="P15" s="140">
        <f>'Donnée marge qcr'!AD14</f>
        <v>0.17960000000000001</v>
      </c>
      <c r="Q15" s="139">
        <f t="shared" si="6"/>
        <v>8.0999999999999961E-3</v>
      </c>
      <c r="R15" s="142">
        <f>'Donnée marge qcr'!AD30</f>
        <v>1.4200000000000001E-2</v>
      </c>
      <c r="S15" s="139">
        <f t="shared" si="7"/>
        <v>0</v>
      </c>
      <c r="U15" s="240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qcr'!J15</f>
        <v>0.76549999999999996</v>
      </c>
      <c r="M16" s="146">
        <f t="shared" si="4"/>
        <v>1.5999999999999348E-3</v>
      </c>
      <c r="N16" s="145">
        <f>'Donnée marge qcr'!J31</f>
        <v>0.77380000000000004</v>
      </c>
      <c r="O16" s="141">
        <f t="shared" si="5"/>
        <v>9.9999999999988987E-5</v>
      </c>
      <c r="P16" s="140">
        <f>'Donnée marge qcr'!AD15</f>
        <v>0.17980000000000002</v>
      </c>
      <c r="Q16" s="139">
        <f t="shared" si="6"/>
        <v>2.0000000000000573E-4</v>
      </c>
      <c r="R16" s="142">
        <f>'Donnée marge qcr'!AD31</f>
        <v>1.3899999999999999E-2</v>
      </c>
      <c r="S16" s="139">
        <f t="shared" si="7"/>
        <v>-3.0000000000000165E-4</v>
      </c>
      <c r="U16" s="234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qcr'!J16</f>
        <v>0.76739999999999997</v>
      </c>
      <c r="M17" s="146">
        <f t="shared" si="4"/>
        <v>1.9000000000000128E-3</v>
      </c>
      <c r="N17" s="145">
        <f>'Donnée marge qcr'!J32</f>
        <v>0.77929999999999999</v>
      </c>
      <c r="O17" s="141">
        <f t="shared" si="5"/>
        <v>5.4999999999999494E-3</v>
      </c>
      <c r="P17" s="140">
        <f>'Donnée marge qcr'!AD16</f>
        <v>0.17450000000000002</v>
      </c>
      <c r="Q17" s="139">
        <f t="shared" si="6"/>
        <v>-5.2999999999999992E-3</v>
      </c>
      <c r="R17" s="142">
        <f>'Donnée marge qcr'!AD32</f>
        <v>1.37E-2</v>
      </c>
      <c r="S17" s="139">
        <f t="shared" si="7"/>
        <v>-1.9999999999999879E-4</v>
      </c>
      <c r="U17" s="238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qcr'!J17</f>
        <v>0.77939999999999998</v>
      </c>
      <c r="M18" s="146">
        <f t="shared" si="4"/>
        <v>1.2000000000000011E-2</v>
      </c>
      <c r="N18" s="145">
        <f>'Donnée marge qcr'!J33</f>
        <v>0.77990000000000004</v>
      </c>
      <c r="O18" s="141">
        <f t="shared" si="5"/>
        <v>6.0000000000004494E-4</v>
      </c>
      <c r="P18" s="140">
        <f>'Donnée marge qcr'!AD17</f>
        <v>0.1739</v>
      </c>
      <c r="Q18" s="139">
        <f t="shared" si="6"/>
        <v>-6.0000000000001719E-4</v>
      </c>
      <c r="R18" s="142">
        <f>'Donnée marge qcr'!AD33</f>
        <v>1.37E-2</v>
      </c>
      <c r="S18" s="139">
        <f t="shared" si="7"/>
        <v>0</v>
      </c>
      <c r="U18" s="234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qcr'!J18</f>
        <v>0</v>
      </c>
      <c r="M19" s="136">
        <f t="shared" si="4"/>
        <v>-0.77939999999999998</v>
      </c>
      <c r="N19" s="135">
        <f>'Donnée marge qcr'!J34</f>
        <v>0.77770000000000006</v>
      </c>
      <c r="O19" s="177">
        <f t="shared" si="5"/>
        <v>-2.1999999999999797E-3</v>
      </c>
      <c r="P19" s="131">
        <f>'Donnée marge qcr'!AD18</f>
        <v>0.17610000000000001</v>
      </c>
      <c r="Q19" s="130">
        <f t="shared" si="6"/>
        <v>2.2000000000000075E-3</v>
      </c>
      <c r="R19" s="132">
        <f>'Donnée marge qcr'!AD34</f>
        <v>1.37E-2</v>
      </c>
      <c r="S19" s="130">
        <f t="shared" si="7"/>
        <v>0</v>
      </c>
      <c r="U19" s="238" t="s">
        <v>251</v>
      </c>
    </row>
    <row r="20" spans="1:21" ht="15">
      <c r="U20" s="234"/>
    </row>
    <row r="21" spans="1:21" ht="15">
      <c r="U21" s="238" t="s">
        <v>252</v>
      </c>
    </row>
    <row r="22" spans="1:21" ht="15">
      <c r="U22" s="234"/>
    </row>
    <row r="23" spans="1:21" ht="15">
      <c r="U23" s="238" t="s">
        <v>253</v>
      </c>
    </row>
    <row r="24" spans="1:21" ht="15">
      <c r="U24" s="234"/>
    </row>
    <row r="25" spans="1:21" ht="15">
      <c r="U25" s="238" t="s">
        <v>254</v>
      </c>
    </row>
  </sheetData>
  <sheetProtection algorithmName="SHA-512" hashValue="hM17fn2KzgCXGkC3lVWU1+26tXFJkC3nLA5fr0iU45QFjs/xnHsRB2cN1vZGto4k3O3i0TCf4srcAxkm2Aud8w==" saltValue="keAGrp2NZXx6qFEbKx0V1Q==" spinCount="100000" sheet="1" objects="1" scenarios="1"/>
  <mergeCells count="4">
    <mergeCell ref="B5:I5"/>
    <mergeCell ref="L5:S5"/>
    <mergeCell ref="A1:S2"/>
    <mergeCell ref="J3:L3"/>
  </mergeCells>
  <conditionalFormatting sqref="G7:G19 I7:I19 O6 Q6:Q19 S7:S19 M6">
    <cfRule type="cellIs" dxfId="203" priority="17" stopIfTrue="1" operator="lessThan">
      <formula>0</formula>
    </cfRule>
  </conditionalFormatting>
  <conditionalFormatting sqref="G7:G19 I7:I19 Q7:Q19 S7:S19 E7:E19 O7:O19 C7:C19 M7:M19">
    <cfRule type="cellIs" dxfId="202" priority="13" stopIfTrue="1" operator="lessThan">
      <formula>0</formula>
    </cfRule>
    <cfRule type="cellIs" dxfId="201" priority="14" stopIfTrue="1" operator="greaterThan">
      <formula>0</formula>
    </cfRule>
  </conditionalFormatting>
  <conditionalFormatting sqref="E7:E19 G7:G19 I7:I19 O7:O19 Q7:Q19 S7:S19 C7:C19 M7:M19">
    <cfRule type="cellIs" dxfId="200" priority="11" stopIfTrue="1" operator="lessThan">
      <formula>0</formula>
    </cfRule>
    <cfRule type="cellIs" dxfId="199" priority="12" stopIfTrue="1" operator="greaterThan">
      <formula>0</formula>
    </cfRule>
  </conditionalFormatting>
  <conditionalFormatting sqref="G7:G19 I7:I19 Q7:Q19 S7:S19">
    <cfRule type="cellIs" dxfId="198" priority="10" stopIfTrue="1" operator="greaterThan">
      <formula>0</formula>
    </cfRule>
  </conditionalFormatting>
  <conditionalFormatting sqref="I7:I19 S7:S19">
    <cfRule type="cellIs" dxfId="197" priority="9" stopIfTrue="1" operator="equal">
      <formula>0</formula>
    </cfRule>
  </conditionalFormatting>
  <conditionalFormatting sqref="G7:G19 I7:I19 Q7:Q19 S7:S19">
    <cfRule type="cellIs" dxfId="196" priority="6" stopIfTrue="1" operator="equal">
      <formula>0</formula>
    </cfRule>
    <cfRule type="cellIs" dxfId="195" priority="7" stopIfTrue="1" operator="lessThan">
      <formula>0</formula>
    </cfRule>
    <cfRule type="cellIs" dxfId="194" priority="8" stopIfTrue="1" operator="greaterThan">
      <formula>0</formula>
    </cfRule>
  </conditionalFormatting>
  <conditionalFormatting sqref="C7:C19 M7:M19">
    <cfRule type="cellIs" dxfId="193" priority="4" stopIfTrue="1" operator="lessThan">
      <formula>0</formula>
    </cfRule>
    <cfRule type="cellIs" dxfId="192" priority="5" stopIfTrue="1" operator="greaterThan">
      <formula>0</formula>
    </cfRule>
  </conditionalFormatting>
  <conditionalFormatting sqref="E7:E19 O7:O19">
    <cfRule type="cellIs" dxfId="191" priority="2" stopIfTrue="1" operator="lessThan">
      <formula>0</formula>
    </cfRule>
    <cfRule type="cellIs" dxfId="190" priority="3" stopIfTrue="1" operator="greaterThan">
      <formula>0</formula>
    </cfRule>
  </conditionalFormatting>
  <conditionalFormatting sqref="E6 G6 C6">
    <cfRule type="cellIs" dxfId="189" priority="1" stopIfTrue="1" operator="lessThan">
      <formula>0</formula>
    </cfRule>
  </conditionalFormatting>
  <hyperlinks>
    <hyperlink ref="J3:L3" location="INDICATEURS!A1" display="sommaire"/>
    <hyperlink ref="U11" location="'604 vtes'!A1" display="vente"/>
    <hyperlink ref="U13" location="'604 pmix'!A1" display="produits mix"/>
    <hyperlink ref="U17" location="'604car'!A1" display="CAR"/>
    <hyperlink ref="U19" location="'604hres'!A1" display="Analyse VH"/>
    <hyperlink ref="U21" location="'VH par hres'!A1" display="vente horaire"/>
    <hyperlink ref="U23" location="'Analyse CA jours'!A1" display="Analyse CA jour"/>
    <hyperlink ref="U7" location="INDICATEURS!A1" display="sommaire"/>
    <hyperlink ref="U25" location="'604record'!A1" display="record"/>
    <hyperlink ref="U15" location="'604 p&amp;l'!A1" display="P&amp;L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G16" workbookViewId="0">
      <selection activeCell="O18" sqref="O18"/>
    </sheetView>
  </sheetViews>
  <sheetFormatPr baseColWidth="10" defaultRowHeight="14.25"/>
  <cols>
    <col min="1" max="1" width="8.75" customWidth="1"/>
    <col min="10" max="10" width="5.125" customWidth="1"/>
    <col min="11" max="11" width="8.75" customWidth="1"/>
    <col min="21" max="21" width="15.375" customWidth="1"/>
  </cols>
  <sheetData>
    <row r="1" spans="1:21">
      <c r="A1" s="590" t="s">
        <v>10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10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181</v>
      </c>
      <c r="M6" s="160" t="s">
        <v>140</v>
      </c>
      <c r="N6" s="156" t="s">
        <v>180</v>
      </c>
      <c r="O6" s="155" t="s">
        <v>137</v>
      </c>
      <c r="P6" s="156" t="s">
        <v>179</v>
      </c>
      <c r="Q6" s="155" t="s">
        <v>135</v>
      </c>
      <c r="R6" s="166" t="s">
        <v>178</v>
      </c>
      <c r="S6" s="155" t="s">
        <v>133</v>
      </c>
      <c r="U6" s="234"/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qcr'!K6</f>
        <v>0.7742</v>
      </c>
      <c r="M7" s="169">
        <f>L7-'Donnée marge qcr'!K5</f>
        <v>-5.8000000000000274E-3</v>
      </c>
      <c r="N7" s="145">
        <f>'Donnée marge qcr'!K22</f>
        <v>0.77610000000000001</v>
      </c>
      <c r="O7" s="171">
        <f>N7-'Donnée marge qcr'!K21</f>
        <v>9.9999999999988987E-5</v>
      </c>
      <c r="P7" s="140">
        <f>'Donnée marge qcr'!AE6</f>
        <v>0.1767</v>
      </c>
      <c r="Q7" s="148">
        <f>P7-'Donnée marge qcr'!AE5</f>
        <v>-2.0000000000000573E-4</v>
      </c>
      <c r="R7" s="142">
        <f>'Donnée marge qcr'!AE22</f>
        <v>1.47E-2</v>
      </c>
      <c r="S7" s="148">
        <f>R7-'Donnée marge qcr'!AE21</f>
        <v>9.9999999999999395E-5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qcr'!K7</f>
        <v>0.77939999999999998</v>
      </c>
      <c r="M8" s="146">
        <f t="shared" ref="M8:M19" si="4">L8-L7</f>
        <v>5.1999999999999824E-3</v>
      </c>
      <c r="N8" s="145">
        <f>'Donnée marge qcr'!K23</f>
        <v>0.77729999999999999</v>
      </c>
      <c r="O8" s="141">
        <f t="shared" ref="O8:O19" si="5">N8-N7</f>
        <v>1.1999999999999789E-3</v>
      </c>
      <c r="P8" s="140">
        <f>'Donnée marge qcr'!AE7</f>
        <v>0.1759</v>
      </c>
      <c r="Q8" s="139">
        <f t="shared" ref="Q8:Q19" si="6">P8-P7</f>
        <v>-7.9999999999999516E-4</v>
      </c>
      <c r="R8" s="142">
        <f>'Donnée marge qcr'!AE23</f>
        <v>1.43E-2</v>
      </c>
      <c r="S8" s="139">
        <f t="shared" ref="S8:S19" si="7">R8-R7</f>
        <v>-3.9999999999999931E-4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qcr'!K8</f>
        <v>0.7772</v>
      </c>
      <c r="M9" s="146">
        <f t="shared" si="4"/>
        <v>-2.1999999999999797E-3</v>
      </c>
      <c r="N9" s="145">
        <f>'Donnée marge qcr'!K24</f>
        <v>0.77970000000000006</v>
      </c>
      <c r="O9" s="141">
        <f t="shared" si="5"/>
        <v>2.4000000000000687E-3</v>
      </c>
      <c r="P9" s="140">
        <f>'Donnée marge qcr'!AE8</f>
        <v>0.17369999999999999</v>
      </c>
      <c r="Q9" s="139">
        <f t="shared" si="6"/>
        <v>-2.2000000000000075E-3</v>
      </c>
      <c r="R9" s="142">
        <f>'Donnée marge qcr'!AE24</f>
        <v>1.41E-2</v>
      </c>
      <c r="S9" s="139">
        <f t="shared" si="7"/>
        <v>-2.0000000000000052E-4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qcr'!K9</f>
        <v>0.77249999999999996</v>
      </c>
      <c r="M10" s="146">
        <f t="shared" si="4"/>
        <v>-4.7000000000000375E-3</v>
      </c>
      <c r="N10" s="145">
        <f>'Donnée marge qcr'!K25</f>
        <v>0.77800000000000002</v>
      </c>
      <c r="O10" s="141">
        <f t="shared" si="5"/>
        <v>-1.7000000000000348E-3</v>
      </c>
      <c r="P10" s="140">
        <f>'Donnée marge qcr'!AE9</f>
        <v>0.17510000000000001</v>
      </c>
      <c r="Q10" s="139">
        <f t="shared" si="6"/>
        <v>1.4000000000000123E-3</v>
      </c>
      <c r="R10" s="142">
        <f>'Donnée marge qcr'!AE25</f>
        <v>1.44E-2</v>
      </c>
      <c r="S10" s="139">
        <f t="shared" si="7"/>
        <v>2.9999999999999992E-4</v>
      </c>
      <c r="U10" s="234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qcr'!K10</f>
        <v>0.78439999999999999</v>
      </c>
      <c r="M11" s="146">
        <f t="shared" si="4"/>
        <v>1.1900000000000022E-2</v>
      </c>
      <c r="N11" s="145">
        <f>'Donnée marge qcr'!K26</f>
        <v>0.77970000000000006</v>
      </c>
      <c r="O11" s="141">
        <f t="shared" si="5"/>
        <v>1.7000000000000348E-3</v>
      </c>
      <c r="P11" s="140">
        <f>'Donnée marge qcr'!AE10</f>
        <v>0.1731</v>
      </c>
      <c r="Q11" s="139">
        <f t="shared" si="6"/>
        <v>-2.0000000000000018E-3</v>
      </c>
      <c r="R11" s="142">
        <f>'Donnée marge qcr'!AE26</f>
        <v>1.47E-2</v>
      </c>
      <c r="S11" s="139">
        <f t="shared" si="7"/>
        <v>2.9999999999999992E-4</v>
      </c>
      <c r="U11" s="238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qcr'!K11</f>
        <v>0.77690000000000003</v>
      </c>
      <c r="M12" s="146">
        <f t="shared" si="4"/>
        <v>-7.4999999999999512E-3</v>
      </c>
      <c r="N12" s="145">
        <f>'Donnée marge qcr'!K27</f>
        <v>0.77990000000000004</v>
      </c>
      <c r="O12" s="141">
        <f t="shared" si="5"/>
        <v>1.9999999999997797E-4</v>
      </c>
      <c r="P12" s="140">
        <f>'Donnée marge qcr'!AE11</f>
        <v>0.1729</v>
      </c>
      <c r="Q12" s="139">
        <f t="shared" si="6"/>
        <v>-2.0000000000000573E-4</v>
      </c>
      <c r="R12" s="142">
        <f>'Donnée marge qcr'!AE27</f>
        <v>1.47E-2</v>
      </c>
      <c r="S12" s="139">
        <f t="shared" si="7"/>
        <v>0</v>
      </c>
      <c r="U12" s="234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qcr'!K12</f>
        <v>0.77710000000000001</v>
      </c>
      <c r="M13" s="146">
        <f t="shared" si="4"/>
        <v>1.9999999999997797E-4</v>
      </c>
      <c r="N13" s="145">
        <f>'Donnée marge qcr'!K28</f>
        <v>0.78039999999999998</v>
      </c>
      <c r="O13" s="141">
        <f t="shared" si="5"/>
        <v>4.9999999999994493E-4</v>
      </c>
      <c r="P13" s="140">
        <f>'Donnée marge qcr'!AE12</f>
        <v>0.17250000000000001</v>
      </c>
      <c r="Q13" s="139">
        <f t="shared" si="6"/>
        <v>-3.999999999999837E-4</v>
      </c>
      <c r="R13" s="142">
        <f>'Donnée marge qcr'!AE28</f>
        <v>1.46E-2</v>
      </c>
      <c r="S13" s="139">
        <f t="shared" si="7"/>
        <v>-9.9999999999999395E-5</v>
      </c>
      <c r="U13" s="238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qcr'!K13</f>
        <v>0.78320000000000001</v>
      </c>
      <c r="M14" s="146">
        <f t="shared" si="4"/>
        <v>6.0999999999999943E-3</v>
      </c>
      <c r="N14" s="145">
        <f>'Donnée marge qcr'!K29</f>
        <v>0.78459999999999996</v>
      </c>
      <c r="O14" s="141">
        <f t="shared" si="5"/>
        <v>4.1999999999999815E-3</v>
      </c>
      <c r="P14" s="140">
        <f>'Donnée marge qcr'!AE13</f>
        <v>0.16830000000000001</v>
      </c>
      <c r="Q14" s="139">
        <f t="shared" si="6"/>
        <v>-4.2000000000000093E-3</v>
      </c>
      <c r="R14" s="142">
        <f>'Donnée marge qcr'!AE29</f>
        <v>1.46E-2</v>
      </c>
      <c r="S14" s="139">
        <f t="shared" si="7"/>
        <v>0</v>
      </c>
      <c r="U14" s="234"/>
    </row>
    <row r="15" spans="1:21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qcr'!K14</f>
        <v>0.77769999999999995</v>
      </c>
      <c r="M15" s="146">
        <f t="shared" si="4"/>
        <v>-5.5000000000000604E-3</v>
      </c>
      <c r="N15" s="145">
        <f>'Donnée marge qcr'!K30</f>
        <v>0.77790000000000004</v>
      </c>
      <c r="O15" s="141">
        <f t="shared" si="5"/>
        <v>-6.6999999999999282E-3</v>
      </c>
      <c r="P15" s="140">
        <f>'Donnée marge qcr'!AE14</f>
        <v>0.17510000000000001</v>
      </c>
      <c r="Q15" s="139">
        <f t="shared" si="6"/>
        <v>6.8000000000000005E-3</v>
      </c>
      <c r="R15" s="142">
        <f>'Donnée marge qcr'!AE30</f>
        <v>1.4500000000000001E-2</v>
      </c>
      <c r="S15" s="139">
        <f t="shared" si="7"/>
        <v>-9.9999999999999395E-5</v>
      </c>
      <c r="U15" s="240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qcr'!K15</f>
        <v>0.77329999999999999</v>
      </c>
      <c r="M16" s="146">
        <f t="shared" si="4"/>
        <v>-4.3999999999999595E-3</v>
      </c>
      <c r="N16" s="145">
        <f>'Donnée marge qcr'!K31</f>
        <v>0.77639999999999998</v>
      </c>
      <c r="O16" s="141">
        <f t="shared" si="5"/>
        <v>-1.5000000000000568E-3</v>
      </c>
      <c r="P16" s="140">
        <f>'Donnée marge qcr'!AE15</f>
        <v>0.1769</v>
      </c>
      <c r="Q16" s="139">
        <f t="shared" si="6"/>
        <v>1.799999999999996E-3</v>
      </c>
      <c r="R16" s="142">
        <f>'Donnée marge qcr'!AE31</f>
        <v>1.4200000000000001E-2</v>
      </c>
      <c r="S16" s="139">
        <f t="shared" si="7"/>
        <v>-2.9999999999999992E-4</v>
      </c>
      <c r="U16" s="234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qcr'!K16</f>
        <v>0.78120000000000001</v>
      </c>
      <c r="M17" s="146">
        <f t="shared" si="4"/>
        <v>7.9000000000000181E-3</v>
      </c>
      <c r="N17" s="145">
        <f>'Donnée marge qcr'!K32</f>
        <v>0.78039999999999998</v>
      </c>
      <c r="O17" s="141">
        <f t="shared" si="5"/>
        <v>4.0000000000000036E-3</v>
      </c>
      <c r="P17" s="140">
        <f>'Donnée marge qcr'!AE16</f>
        <v>0.1731</v>
      </c>
      <c r="Q17" s="139">
        <f t="shared" si="6"/>
        <v>-3.7999999999999978E-3</v>
      </c>
      <c r="R17" s="142">
        <f>'Donnée marge qcr'!AE32</f>
        <v>1.4E-2</v>
      </c>
      <c r="S17" s="139">
        <f t="shared" si="7"/>
        <v>-2.0000000000000052E-4</v>
      </c>
      <c r="U17" s="238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qcr'!K17</f>
        <v>0.77680000000000005</v>
      </c>
      <c r="M18" s="146">
        <f t="shared" si="4"/>
        <v>-4.3999999999999595E-3</v>
      </c>
      <c r="N18" s="145">
        <f>'Donnée marge qcr'!K33</f>
        <v>0.78010000000000002</v>
      </c>
      <c r="O18" s="141">
        <f t="shared" si="5"/>
        <v>-2.9999999999996696E-4</v>
      </c>
      <c r="P18" s="140">
        <f>'Donnée marge qcr'!AE17</f>
        <v>0.17350000000000002</v>
      </c>
      <c r="Q18" s="139">
        <f t="shared" si="6"/>
        <v>4.0000000000001146E-4</v>
      </c>
      <c r="R18" s="142">
        <f>'Donnée marge qcr'!AE33</f>
        <v>1.3899999999999999E-2</v>
      </c>
      <c r="S18" s="139">
        <f t="shared" si="7"/>
        <v>-1.0000000000000113E-4</v>
      </c>
      <c r="U18" s="234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qcr'!K18</f>
        <v>0</v>
      </c>
      <c r="M19" s="136">
        <f t="shared" si="4"/>
        <v>-0.77680000000000005</v>
      </c>
      <c r="N19" s="135">
        <f>'Donnée marge qcr'!K34</f>
        <v>0.77849999999999997</v>
      </c>
      <c r="O19" s="177">
        <f t="shared" si="5"/>
        <v>-1.6000000000000458E-3</v>
      </c>
      <c r="P19" s="131">
        <f>'Donnée marge qcr'!AE18</f>
        <v>0.17510000000000001</v>
      </c>
      <c r="Q19" s="130">
        <f t="shared" si="6"/>
        <v>1.5999999999999903E-3</v>
      </c>
      <c r="R19" s="132">
        <f>'Donnée marge qcr'!AE34</f>
        <v>1.3899999999999999E-2</v>
      </c>
      <c r="S19" s="130">
        <f t="shared" si="7"/>
        <v>0</v>
      </c>
      <c r="U19" s="238" t="s">
        <v>251</v>
      </c>
    </row>
    <row r="20" spans="1:21" ht="15">
      <c r="U20" s="234"/>
    </row>
    <row r="21" spans="1:21" ht="15">
      <c r="U21" s="238" t="s">
        <v>252</v>
      </c>
    </row>
    <row r="22" spans="1:21" ht="15">
      <c r="U22" s="234"/>
    </row>
    <row r="23" spans="1:21" ht="15">
      <c r="U23" s="238" t="s">
        <v>253</v>
      </c>
    </row>
    <row r="24" spans="1:21" ht="15">
      <c r="U24" s="234"/>
    </row>
    <row r="25" spans="1:21" ht="15">
      <c r="U25" s="238" t="s">
        <v>254</v>
      </c>
    </row>
  </sheetData>
  <sheetProtection algorithmName="SHA-512" hashValue="nYziUXQ4hZ028UMTf6XRvOVO4UJIM+gbxPZc9++b279n5YhM9lXJAIneefnWH3FA49tE+RMClHj63xyZAIhWPg==" saltValue="H0fIJdhI5wChd2qB/TRojQ==" spinCount="100000" sheet="1" objects="1" scenarios="1"/>
  <mergeCells count="4">
    <mergeCell ref="B5:I5"/>
    <mergeCell ref="L5:S5"/>
    <mergeCell ref="A1:S2"/>
    <mergeCell ref="J3:L3"/>
  </mergeCells>
  <conditionalFormatting sqref="G7:G19 I7:I19 O6 Q6:Q19 S7:S19 M6">
    <cfRule type="cellIs" dxfId="188" priority="17" stopIfTrue="1" operator="lessThan">
      <formula>0</formula>
    </cfRule>
  </conditionalFormatting>
  <conditionalFormatting sqref="G7:G19 I7:I19 Q7:Q19 S7:S19 E7:E19 O7:O19 C7:C19 M7:M19">
    <cfRule type="cellIs" dxfId="187" priority="13" stopIfTrue="1" operator="lessThan">
      <formula>0</formula>
    </cfRule>
    <cfRule type="cellIs" dxfId="186" priority="14" stopIfTrue="1" operator="greaterThan">
      <formula>0</formula>
    </cfRule>
  </conditionalFormatting>
  <conditionalFormatting sqref="E7:E19 G7:G19 I7:I19 O7:O19 Q7:Q19 S7:S19 C7:C19 M7:M19">
    <cfRule type="cellIs" dxfId="185" priority="11" stopIfTrue="1" operator="lessThan">
      <formula>0</formula>
    </cfRule>
    <cfRule type="cellIs" dxfId="184" priority="12" stopIfTrue="1" operator="greaterThan">
      <formula>0</formula>
    </cfRule>
  </conditionalFormatting>
  <conditionalFormatting sqref="G7:G19 I7:I19 Q7:Q19 S7:S19">
    <cfRule type="cellIs" dxfId="183" priority="10" stopIfTrue="1" operator="greaterThan">
      <formula>0</formula>
    </cfRule>
  </conditionalFormatting>
  <conditionalFormatting sqref="I7:I19 S7:S19">
    <cfRule type="cellIs" dxfId="182" priority="9" stopIfTrue="1" operator="equal">
      <formula>0</formula>
    </cfRule>
  </conditionalFormatting>
  <conditionalFormatting sqref="G7:G19 I7:I19 Q7:Q19 S7:S19">
    <cfRule type="cellIs" dxfId="181" priority="6" stopIfTrue="1" operator="equal">
      <formula>0</formula>
    </cfRule>
    <cfRule type="cellIs" dxfId="180" priority="7" stopIfTrue="1" operator="lessThan">
      <formula>0</formula>
    </cfRule>
    <cfRule type="cellIs" dxfId="179" priority="8" stopIfTrue="1" operator="greaterThan">
      <formula>0</formula>
    </cfRule>
  </conditionalFormatting>
  <conditionalFormatting sqref="C7:C19 M7:M19">
    <cfRule type="cellIs" dxfId="178" priority="4" stopIfTrue="1" operator="lessThan">
      <formula>0</formula>
    </cfRule>
    <cfRule type="cellIs" dxfId="177" priority="5" stopIfTrue="1" operator="greaterThan">
      <formula>0</formula>
    </cfRule>
  </conditionalFormatting>
  <conditionalFormatting sqref="E7:E19 O7:O19">
    <cfRule type="cellIs" dxfId="176" priority="2" stopIfTrue="1" operator="lessThan">
      <formula>0</formula>
    </cfRule>
    <cfRule type="cellIs" dxfId="175" priority="3" stopIfTrue="1" operator="greaterThan">
      <formula>0</formula>
    </cfRule>
  </conditionalFormatting>
  <conditionalFormatting sqref="E6 G6 C6">
    <cfRule type="cellIs" dxfId="174" priority="1" stopIfTrue="1" operator="lessThan">
      <formula>0</formula>
    </cfRule>
  </conditionalFormatting>
  <hyperlinks>
    <hyperlink ref="J3:L3" location="INDICATEURS!A1" display="sommaire"/>
    <hyperlink ref="U11" location="'624 vtes'!A1" display="vente"/>
    <hyperlink ref="U13" location="'624 pmix'!A1" display="produits mix"/>
    <hyperlink ref="U17" location="'624car'!A1" display="CAR"/>
    <hyperlink ref="U19" location="'624hres'!A1" display="Analyse VH"/>
    <hyperlink ref="U21" location="'VH par hres'!A1" display="vente horaire"/>
    <hyperlink ref="U23" location="'Analyse CA jours'!A1" display="Analyse CA jour"/>
    <hyperlink ref="U7" location="INDICATEURS!A1" display="sommaire"/>
    <hyperlink ref="U25" location="'624record'!A1" display="record"/>
    <hyperlink ref="U15" location="'624 p&amp;l'!A1" display="P&amp;L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A16" workbookViewId="0">
      <selection activeCell="S17" sqref="S17"/>
    </sheetView>
  </sheetViews>
  <sheetFormatPr baseColWidth="10" defaultRowHeight="14.25"/>
  <cols>
    <col min="1" max="1" width="8.75" customWidth="1"/>
    <col min="10" max="10" width="5.375" customWidth="1"/>
    <col min="11" max="11" width="8.75" customWidth="1"/>
    <col min="21" max="21" width="15.375" customWidth="1"/>
  </cols>
  <sheetData>
    <row r="1" spans="1:21">
      <c r="A1" s="590" t="s">
        <v>11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11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185</v>
      </c>
      <c r="M6" s="160" t="s">
        <v>140</v>
      </c>
      <c r="N6" s="156" t="s">
        <v>184</v>
      </c>
      <c r="O6" s="155" t="s">
        <v>137</v>
      </c>
      <c r="P6" s="156" t="s">
        <v>183</v>
      </c>
      <c r="Q6" s="155" t="s">
        <v>135</v>
      </c>
      <c r="R6" s="166" t="s">
        <v>182</v>
      </c>
      <c r="S6" s="155" t="s">
        <v>133</v>
      </c>
      <c r="U6" s="234"/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qcr'!L6</f>
        <v>0.7681</v>
      </c>
      <c r="M7" s="169">
        <f>L7-'Donnée marge qcr'!L5</f>
        <v>7.0000000000003393E-4</v>
      </c>
      <c r="N7" s="145">
        <f>'Donnée marge qcr'!L22</f>
        <v>0.77500000000000002</v>
      </c>
      <c r="O7" s="171">
        <f>N7-'Donnée marge qcr'!L21</f>
        <v>-5.9999999999993392E-4</v>
      </c>
      <c r="P7" s="140">
        <f>'Donnée marge qcr'!AF6</f>
        <v>0.17799999999999999</v>
      </c>
      <c r="Q7" s="148">
        <f>P7-'Donnée marge qcr'!AF5</f>
        <v>5.9999999999998943E-4</v>
      </c>
      <c r="R7" s="142">
        <f>'Donnée marge qcr'!AF22</f>
        <v>1.4500000000000001E-2</v>
      </c>
      <c r="S7" s="148">
        <f>R7-'Donnée marge qcr'!AF21</f>
        <v>0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qcr'!L7</f>
        <v>0.76859999999999995</v>
      </c>
      <c r="M8" s="146">
        <f t="shared" ref="M8:M19" si="4">L8-L7</f>
        <v>4.9999999999994493E-4</v>
      </c>
      <c r="N8" s="145">
        <f>'Donnée marge qcr'!L23</f>
        <v>0.77770000000000006</v>
      </c>
      <c r="O8" s="141">
        <f t="shared" ref="O8:O19" si="5">N8-N7</f>
        <v>2.7000000000000357E-3</v>
      </c>
      <c r="P8" s="140">
        <f>'Donnée marge qcr'!AF7</f>
        <v>0.1757</v>
      </c>
      <c r="Q8" s="139">
        <f t="shared" ref="Q8:Q19" si="6">P8-P7</f>
        <v>-2.2999999999999965E-3</v>
      </c>
      <c r="R8" s="142">
        <f>'Donnée marge qcr'!AF23</f>
        <v>1.41E-2</v>
      </c>
      <c r="S8" s="139">
        <f t="shared" ref="S8:S19" si="7">R8-R7</f>
        <v>-4.0000000000000105E-4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qcr'!L8</f>
        <v>0.7722</v>
      </c>
      <c r="M9" s="146">
        <f t="shared" si="4"/>
        <v>3.6000000000000476E-3</v>
      </c>
      <c r="N9" s="145">
        <f>'Donnée marge qcr'!L24</f>
        <v>0.77890000000000004</v>
      </c>
      <c r="O9" s="141">
        <f t="shared" si="5"/>
        <v>1.1999999999999789E-3</v>
      </c>
      <c r="P9" s="140">
        <f>'Donnée marge qcr'!AF8</f>
        <v>0.17469999999999999</v>
      </c>
      <c r="Q9" s="139">
        <f t="shared" si="6"/>
        <v>-1.0000000000000009E-3</v>
      </c>
      <c r="R9" s="142">
        <f>'Donnée marge qcr'!AF24</f>
        <v>1.3899999999999999E-2</v>
      </c>
      <c r="S9" s="139">
        <f t="shared" si="7"/>
        <v>-2.0000000000000052E-4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qcr'!L9</f>
        <v>0.77059999999999995</v>
      </c>
      <c r="M10" s="146">
        <f t="shared" si="4"/>
        <v>-1.6000000000000458E-3</v>
      </c>
      <c r="N10" s="145">
        <f>'Donnée marge qcr'!L25</f>
        <v>0.77729999999999999</v>
      </c>
      <c r="O10" s="141">
        <f t="shared" si="5"/>
        <v>-1.6000000000000458E-3</v>
      </c>
      <c r="P10" s="140">
        <f>'Donnée marge qcr'!AF9</f>
        <v>0.1759</v>
      </c>
      <c r="Q10" s="139">
        <f t="shared" si="6"/>
        <v>1.2000000000000066E-3</v>
      </c>
      <c r="R10" s="142">
        <f>'Donnée marge qcr'!AF25</f>
        <v>1.43E-2</v>
      </c>
      <c r="S10" s="139">
        <f t="shared" si="7"/>
        <v>4.0000000000000105E-4</v>
      </c>
      <c r="U10" s="234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qcr'!L10</f>
        <v>0.76819999999999999</v>
      </c>
      <c r="M11" s="146">
        <f t="shared" si="4"/>
        <v>-2.3999999999999577E-3</v>
      </c>
      <c r="N11" s="145">
        <f>'Donnée marge qcr'!L26</f>
        <v>0.77739999999999998</v>
      </c>
      <c r="O11" s="141">
        <f t="shared" si="5"/>
        <v>9.9999999999988987E-5</v>
      </c>
      <c r="P11" s="140">
        <f>'Donnée marge qcr'!AF10</f>
        <v>0.17560000000000001</v>
      </c>
      <c r="Q11" s="139">
        <f t="shared" si="6"/>
        <v>-2.9999999999999472E-4</v>
      </c>
      <c r="R11" s="142">
        <f>'Donnée marge qcr'!AF26</f>
        <v>1.4500000000000001E-2</v>
      </c>
      <c r="S11" s="139">
        <f t="shared" si="7"/>
        <v>2.0000000000000052E-4</v>
      </c>
      <c r="U11" s="238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qcr'!L11</f>
        <v>0.77129999999999999</v>
      </c>
      <c r="M12" s="146">
        <f t="shared" si="4"/>
        <v>3.0999999999999917E-3</v>
      </c>
      <c r="N12" s="145">
        <f>'Donnée marge qcr'!L27</f>
        <v>0.7772</v>
      </c>
      <c r="O12" s="141">
        <f t="shared" si="5"/>
        <v>-1.9999999999997797E-4</v>
      </c>
      <c r="P12" s="140">
        <f>'Donnée marge qcr'!AF11</f>
        <v>0.1757</v>
      </c>
      <c r="Q12" s="139">
        <f t="shared" si="6"/>
        <v>9.9999999999988987E-5</v>
      </c>
      <c r="R12" s="142">
        <f>'Donnée marge qcr'!AF27</f>
        <v>1.46E-2</v>
      </c>
      <c r="S12" s="139">
        <f t="shared" si="7"/>
        <v>9.9999999999999395E-5</v>
      </c>
      <c r="U12" s="234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qcr'!L12</f>
        <v>0.76719999999999999</v>
      </c>
      <c r="M13" s="146">
        <f t="shared" si="4"/>
        <v>-4.0999999999999925E-3</v>
      </c>
      <c r="N13" s="145">
        <f>'Donnée marge qcr'!L28</f>
        <v>0.7782</v>
      </c>
      <c r="O13" s="141">
        <f t="shared" si="5"/>
        <v>1.0000000000000009E-3</v>
      </c>
      <c r="P13" s="140">
        <f>'Donnée marge qcr'!AF12</f>
        <v>0.17480000000000001</v>
      </c>
      <c r="Q13" s="139">
        <f t="shared" si="6"/>
        <v>-8.9999999999998415E-4</v>
      </c>
      <c r="R13" s="142">
        <f>'Donnée marge qcr'!AF28</f>
        <v>1.4500000000000001E-2</v>
      </c>
      <c r="S13" s="139">
        <f t="shared" si="7"/>
        <v>-9.9999999999999395E-5</v>
      </c>
      <c r="U13" s="238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qcr'!L13</f>
        <v>0.77380000000000004</v>
      </c>
      <c r="M14" s="146">
        <f t="shared" si="4"/>
        <v>6.6000000000000503E-3</v>
      </c>
      <c r="N14" s="145">
        <f>'Donnée marge qcr'!L29</f>
        <v>0.78149999999999997</v>
      </c>
      <c r="O14" s="141">
        <f t="shared" si="5"/>
        <v>3.2999999999999696E-3</v>
      </c>
      <c r="P14" s="140">
        <f>'Donnée marge qcr'!AF13</f>
        <v>0.1714</v>
      </c>
      <c r="Q14" s="139">
        <f t="shared" si="6"/>
        <v>-3.4000000000000141E-3</v>
      </c>
      <c r="R14" s="142">
        <f>'Donnée marge qcr'!AF29</f>
        <v>1.46E-2</v>
      </c>
      <c r="S14" s="139">
        <f t="shared" si="7"/>
        <v>9.9999999999999395E-5</v>
      </c>
      <c r="U14" s="234"/>
    </row>
    <row r="15" spans="1:21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qcr'!L14</f>
        <v>0.7611</v>
      </c>
      <c r="M15" s="146">
        <f t="shared" si="4"/>
        <v>-1.2700000000000045E-2</v>
      </c>
      <c r="N15" s="145">
        <f>'Donnée marge qcr'!L30</f>
        <v>0.77580000000000005</v>
      </c>
      <c r="O15" s="141">
        <f t="shared" si="5"/>
        <v>-5.6999999999999273E-3</v>
      </c>
      <c r="P15" s="140">
        <f>'Donnée marge qcr'!AF14</f>
        <v>0.17730000000000001</v>
      </c>
      <c r="Q15" s="139">
        <f t="shared" si="6"/>
        <v>5.9000000000000163E-3</v>
      </c>
      <c r="R15" s="142">
        <f>'Donnée marge qcr'!AF30</f>
        <v>1.44E-2</v>
      </c>
      <c r="S15" s="139">
        <f t="shared" si="7"/>
        <v>-2.0000000000000052E-4</v>
      </c>
      <c r="U15" s="240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qcr'!L15</f>
        <v>0.76100000000000001</v>
      </c>
      <c r="M16" s="146">
        <f t="shared" si="4"/>
        <v>-9.9999999999988987E-5</v>
      </c>
      <c r="N16" s="145">
        <f>'Donnée marge qcr'!L31</f>
        <v>0.77439999999999998</v>
      </c>
      <c r="O16" s="141">
        <f t="shared" si="5"/>
        <v>-1.4000000000000679E-3</v>
      </c>
      <c r="P16" s="140">
        <f>'Donnée marge qcr'!AF15</f>
        <v>0.17910000000000001</v>
      </c>
      <c r="Q16" s="139">
        <f t="shared" si="6"/>
        <v>1.799999999999996E-3</v>
      </c>
      <c r="R16" s="142">
        <f>'Donnée marge qcr'!AF31</f>
        <v>1.4E-2</v>
      </c>
      <c r="S16" s="139">
        <f t="shared" si="7"/>
        <v>-3.9999999999999931E-4</v>
      </c>
      <c r="U16" s="234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qcr'!L16</f>
        <v>0.77480000000000004</v>
      </c>
      <c r="M17" s="146">
        <f t="shared" si="4"/>
        <v>1.3800000000000034E-2</v>
      </c>
      <c r="N17" s="145">
        <f>'Donnée marge qcr'!L32</f>
        <v>0.77829999999999999</v>
      </c>
      <c r="O17" s="141">
        <f t="shared" si="5"/>
        <v>3.9000000000000146E-3</v>
      </c>
      <c r="P17" s="140">
        <f>'Donnée marge qcr'!AF16</f>
        <v>0.17549999999999999</v>
      </c>
      <c r="Q17" s="139">
        <f t="shared" si="6"/>
        <v>-3.6000000000000199E-3</v>
      </c>
      <c r="R17" s="142">
        <f>'Donnée marge qcr'!AF32</f>
        <v>1.37E-2</v>
      </c>
      <c r="S17" s="139">
        <f t="shared" si="7"/>
        <v>-2.9999999999999992E-4</v>
      </c>
      <c r="U17" s="238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qcr'!L17</f>
        <v>0.76270000000000004</v>
      </c>
      <c r="M18" s="146">
        <f t="shared" si="4"/>
        <v>-1.21E-2</v>
      </c>
      <c r="N18" s="145">
        <f>'Donnée marge qcr'!L33</f>
        <v>0.77749999999999997</v>
      </c>
      <c r="O18" s="141">
        <f t="shared" si="5"/>
        <v>-8.0000000000002292E-4</v>
      </c>
      <c r="P18" s="140">
        <f>'Donnée marge qcr'!AF17</f>
        <v>0.17560000000000001</v>
      </c>
      <c r="Q18" s="139">
        <f t="shared" si="6"/>
        <v>1.0000000000001674E-4</v>
      </c>
      <c r="R18" s="142">
        <f>'Donnée marge qcr'!AF33</f>
        <v>1.44E-2</v>
      </c>
      <c r="S18" s="139">
        <f t="shared" si="7"/>
        <v>6.9999999999999923E-4</v>
      </c>
      <c r="U18" s="234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qcr'!L18</f>
        <v>0</v>
      </c>
      <c r="M19" s="136">
        <f t="shared" si="4"/>
        <v>-0.76270000000000004</v>
      </c>
      <c r="N19" s="135">
        <f>'Donnée marge qcr'!L34</f>
        <v>0.7782</v>
      </c>
      <c r="O19" s="177">
        <f t="shared" si="5"/>
        <v>7.0000000000003393E-4</v>
      </c>
      <c r="P19" s="131">
        <f>'Donnée marge qcr'!AF18</f>
        <v>0.1757</v>
      </c>
      <c r="Q19" s="130">
        <f t="shared" si="6"/>
        <v>9.9999999999988987E-5</v>
      </c>
      <c r="R19" s="132">
        <f>'Donnée marge qcr'!AF34</f>
        <v>1.3599999999999999E-2</v>
      </c>
      <c r="S19" s="130">
        <f t="shared" si="7"/>
        <v>-8.0000000000000036E-4</v>
      </c>
      <c r="U19" s="238" t="s">
        <v>251</v>
      </c>
    </row>
    <row r="20" spans="1:21" ht="15">
      <c r="U20" s="234"/>
    </row>
    <row r="21" spans="1:21" ht="15">
      <c r="U21" s="238" t="s">
        <v>252</v>
      </c>
    </row>
    <row r="22" spans="1:21" ht="15">
      <c r="U22" s="234"/>
    </row>
    <row r="23" spans="1:21" ht="15">
      <c r="U23" s="238" t="s">
        <v>253</v>
      </c>
    </row>
    <row r="24" spans="1:21" ht="15">
      <c r="U24" s="234"/>
    </row>
    <row r="25" spans="1:21" ht="15">
      <c r="U25" s="238" t="s">
        <v>254</v>
      </c>
    </row>
  </sheetData>
  <sheetProtection algorithmName="SHA-512" hashValue="5I1UmvUKZje1HAA1W1NmAE0L9kRRcWUpQ7QYuozVAlqdp89wGcLMNOZ+QEzxDWuzo1CCMJ7e9GcLyxKWcAhHow==" saltValue="G3Mef+lAoCmBFBUy0O6+bw==" spinCount="100000" sheet="1" objects="1" scenarios="1"/>
  <mergeCells count="4">
    <mergeCell ref="B5:I5"/>
    <mergeCell ref="L5:S5"/>
    <mergeCell ref="A1:S2"/>
    <mergeCell ref="J3:L3"/>
  </mergeCells>
  <conditionalFormatting sqref="G7:G19 I7:I19 O6 Q6:Q19 S7:S19 M6">
    <cfRule type="cellIs" dxfId="173" priority="17" stopIfTrue="1" operator="lessThan">
      <formula>0</formula>
    </cfRule>
  </conditionalFormatting>
  <conditionalFormatting sqref="G7:G19 I7:I19 Q7:Q19 S7:S19 E7:E19 O7:O19 C7:C19 M7:M19">
    <cfRule type="cellIs" dxfId="172" priority="13" stopIfTrue="1" operator="lessThan">
      <formula>0</formula>
    </cfRule>
    <cfRule type="cellIs" dxfId="171" priority="14" stopIfTrue="1" operator="greaterThan">
      <formula>0</formula>
    </cfRule>
  </conditionalFormatting>
  <conditionalFormatting sqref="E7:E19 G7:G19 I7:I19 O7:O19 Q7:Q19 S7:S19 C7:C19 M7:M19">
    <cfRule type="cellIs" dxfId="170" priority="11" stopIfTrue="1" operator="lessThan">
      <formula>0</formula>
    </cfRule>
    <cfRule type="cellIs" dxfId="169" priority="12" stopIfTrue="1" operator="greaterThan">
      <formula>0</formula>
    </cfRule>
  </conditionalFormatting>
  <conditionalFormatting sqref="G7:G19 I7:I19 Q7:Q19 S7:S19">
    <cfRule type="cellIs" dxfId="168" priority="10" stopIfTrue="1" operator="greaterThan">
      <formula>0</formula>
    </cfRule>
  </conditionalFormatting>
  <conditionalFormatting sqref="I7:I19 S7:S19">
    <cfRule type="cellIs" dxfId="167" priority="9" stopIfTrue="1" operator="equal">
      <formula>0</formula>
    </cfRule>
  </conditionalFormatting>
  <conditionalFormatting sqref="G7:G19 I7:I19 Q7:Q19 S7:S19">
    <cfRule type="cellIs" dxfId="166" priority="6" stopIfTrue="1" operator="equal">
      <formula>0</formula>
    </cfRule>
    <cfRule type="cellIs" dxfId="165" priority="7" stopIfTrue="1" operator="lessThan">
      <formula>0</formula>
    </cfRule>
    <cfRule type="cellIs" dxfId="164" priority="8" stopIfTrue="1" operator="greaterThan">
      <formula>0</formula>
    </cfRule>
  </conditionalFormatting>
  <conditionalFormatting sqref="C7:C19 M7:M19">
    <cfRule type="cellIs" dxfId="163" priority="4" stopIfTrue="1" operator="lessThan">
      <formula>0</formula>
    </cfRule>
    <cfRule type="cellIs" dxfId="162" priority="5" stopIfTrue="1" operator="greaterThan">
      <formula>0</formula>
    </cfRule>
  </conditionalFormatting>
  <conditionalFormatting sqref="E7:E19 O7:O19">
    <cfRule type="cellIs" dxfId="161" priority="2" stopIfTrue="1" operator="lessThan">
      <formula>0</formula>
    </cfRule>
    <cfRule type="cellIs" dxfId="160" priority="3" stopIfTrue="1" operator="greaterThan">
      <formula>0</formula>
    </cfRule>
  </conditionalFormatting>
  <conditionalFormatting sqref="E6 G6 C6">
    <cfRule type="cellIs" dxfId="159" priority="1" stopIfTrue="1" operator="lessThan">
      <formula>0</formula>
    </cfRule>
  </conditionalFormatting>
  <hyperlinks>
    <hyperlink ref="J3:L3" location="INDICATEURS!A1" display="sommaire"/>
    <hyperlink ref="U11" location="'520 vtes'!A1" display="vente"/>
    <hyperlink ref="U13" location="'520 pmix'!A1" display="produits mix"/>
    <hyperlink ref="U17" location="'520car'!A1" display="CAR"/>
    <hyperlink ref="U19" location="'520hres'!A1" display="Analyse VH"/>
    <hyperlink ref="U21" location="'VH par hres'!A1" display="vente horaire"/>
    <hyperlink ref="U23" location="'Analyse CA jours'!A1" display="Analyse CA jour"/>
    <hyperlink ref="U7" location="INDICATEURS!A1" display="sommaire"/>
    <hyperlink ref="U25" location="'520record'!A1" display="record"/>
    <hyperlink ref="U15" location="'520 p&amp;l'!A1" display="P&amp;L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H13" workbookViewId="0">
      <selection activeCell="P18" sqref="P18"/>
    </sheetView>
  </sheetViews>
  <sheetFormatPr baseColWidth="10" defaultRowHeight="14.25"/>
  <cols>
    <col min="1" max="2" width="8.75" customWidth="1"/>
    <col min="10" max="10" width="5.75" customWidth="1"/>
    <col min="11" max="11" width="8.75" customWidth="1"/>
    <col min="21" max="21" width="15.375" customWidth="1"/>
  </cols>
  <sheetData>
    <row r="1" spans="1:21">
      <c r="A1" s="590" t="s">
        <v>12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12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189</v>
      </c>
      <c r="M6" s="160" t="s">
        <v>140</v>
      </c>
      <c r="N6" s="156" t="s">
        <v>188</v>
      </c>
      <c r="O6" s="155" t="s">
        <v>137</v>
      </c>
      <c r="P6" s="156" t="s">
        <v>187</v>
      </c>
      <c r="Q6" s="155" t="s">
        <v>135</v>
      </c>
      <c r="R6" s="166" t="s">
        <v>186</v>
      </c>
      <c r="S6" s="155" t="s">
        <v>133</v>
      </c>
      <c r="U6" s="234"/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qcr'!M6</f>
        <v>0.77549999999999997</v>
      </c>
      <c r="M7" s="169">
        <f>L7-'Donnée marge qcr'!M5</f>
        <v>3.1999999999999806E-3</v>
      </c>
      <c r="N7" s="145">
        <f>'Donnée marge qcr'!M22</f>
        <v>0.77849999999999997</v>
      </c>
      <c r="O7" s="171">
        <f>N7-'Donnée marge qcr'!M21</f>
        <v>6.9999999999992291E-4</v>
      </c>
      <c r="P7" s="140">
        <f>'Donnée marge qcr'!AG6</f>
        <v>0.17400000000000002</v>
      </c>
      <c r="Q7" s="148">
        <f>P7-'Donnée marge qcr'!AG5</f>
        <v>-6.9999999999997842E-4</v>
      </c>
      <c r="R7" s="142">
        <f>'Donnée marge qcr'!AG22</f>
        <v>1.4500000000000001E-2</v>
      </c>
      <c r="S7" s="148">
        <f>R7-'Donnée marge qcr'!AG21</f>
        <v>0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qcr'!M7</f>
        <v>0.77890000000000004</v>
      </c>
      <c r="M8" s="146">
        <f t="shared" ref="M8:M19" si="4">L8-L7</f>
        <v>3.4000000000000696E-3</v>
      </c>
      <c r="N8" s="145">
        <f>'Donnée marge qcr'!M23</f>
        <v>0.78159999999999996</v>
      </c>
      <c r="O8" s="141">
        <f t="shared" ref="O8:O19" si="5">N8-N7</f>
        <v>3.0999999999999917E-3</v>
      </c>
      <c r="P8" s="140">
        <f>'Donnée marge qcr'!AG7</f>
        <v>0.17130000000000001</v>
      </c>
      <c r="Q8" s="139">
        <f t="shared" ref="Q8:Q19" si="6">P8-P7</f>
        <v>-2.7000000000000079E-3</v>
      </c>
      <c r="R8" s="142">
        <f>'Donnée marge qcr'!AG23</f>
        <v>1.41E-2</v>
      </c>
      <c r="S8" s="139">
        <f t="shared" ref="S8:S19" si="7">R8-R7</f>
        <v>-4.0000000000000105E-4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qcr'!M8</f>
        <v>0.78129999999999999</v>
      </c>
      <c r="M9" s="146">
        <f t="shared" si="4"/>
        <v>2.3999999999999577E-3</v>
      </c>
      <c r="N9" s="145">
        <f>'Donnée marge qcr'!M24</f>
        <v>0.78259999999999996</v>
      </c>
      <c r="O9" s="141">
        <f t="shared" si="5"/>
        <v>1.0000000000000009E-3</v>
      </c>
      <c r="P9" s="140">
        <f>'Donnée marge qcr'!AG8</f>
        <v>0.17019999999999999</v>
      </c>
      <c r="Q9" s="139">
        <f t="shared" si="6"/>
        <v>-1.1000000000000176E-3</v>
      </c>
      <c r="R9" s="142">
        <f>'Donnée marge qcr'!AG24</f>
        <v>1.4200000000000001E-2</v>
      </c>
      <c r="S9" s="139">
        <f t="shared" si="7"/>
        <v>1.0000000000000113E-4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qcr'!M9</f>
        <v>0.77229999999999999</v>
      </c>
      <c r="M10" s="146">
        <f t="shared" si="4"/>
        <v>-9.000000000000008E-3</v>
      </c>
      <c r="N10" s="145">
        <f>'Donnée marge qcr'!M25</f>
        <v>0.78079999999999994</v>
      </c>
      <c r="O10" s="141">
        <f t="shared" si="5"/>
        <v>-1.8000000000000238E-3</v>
      </c>
      <c r="P10" s="140">
        <f>'Donnée marge qcr'!AG9</f>
        <v>0.17150000000000001</v>
      </c>
      <c r="Q10" s="139">
        <f t="shared" si="6"/>
        <v>1.3000000000000234E-3</v>
      </c>
      <c r="R10" s="142">
        <f>'Donnée marge qcr'!AG25</f>
        <v>1.47E-2</v>
      </c>
      <c r="S10" s="139">
        <f t="shared" si="7"/>
        <v>4.9999999999999871E-4</v>
      </c>
      <c r="U10" s="234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qcr'!M10</f>
        <v>0.7802</v>
      </c>
      <c r="M11" s="146">
        <f t="shared" si="4"/>
        <v>7.9000000000000181E-3</v>
      </c>
      <c r="N11" s="145">
        <f>'Donnée marge qcr'!M26</f>
        <v>0.78159999999999996</v>
      </c>
      <c r="O11" s="141">
        <f t="shared" si="5"/>
        <v>8.0000000000002292E-4</v>
      </c>
      <c r="P11" s="140">
        <f>'Donnée marge qcr'!AG10</f>
        <v>0.17080000000000001</v>
      </c>
      <c r="Q11" s="139">
        <f t="shared" si="6"/>
        <v>-7.0000000000000617E-4</v>
      </c>
      <c r="R11" s="142">
        <f>'Donnée marge qcr'!AG26</f>
        <v>1.46E-2</v>
      </c>
      <c r="S11" s="139">
        <f t="shared" si="7"/>
        <v>-9.9999999999999395E-5</v>
      </c>
      <c r="U11" s="238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qcr'!M11</f>
        <v>0.76880000000000004</v>
      </c>
      <c r="M12" s="146">
        <f t="shared" si="4"/>
        <v>-1.1399999999999966E-2</v>
      </c>
      <c r="N12" s="145">
        <f>'Donnée marge qcr'!M27</f>
        <v>0.78160000000000007</v>
      </c>
      <c r="O12" s="141">
        <f t="shared" si="5"/>
        <v>0</v>
      </c>
      <c r="P12" s="140">
        <f>'Donnée marge qcr'!AG11</f>
        <v>0.17069999999999999</v>
      </c>
      <c r="Q12" s="139">
        <f t="shared" si="6"/>
        <v>-1.0000000000001674E-4</v>
      </c>
      <c r="R12" s="142">
        <f>'Donnée marge qcr'!AG27</f>
        <v>1.47E-2</v>
      </c>
      <c r="S12" s="139">
        <f t="shared" si="7"/>
        <v>9.9999999999999395E-5</v>
      </c>
      <c r="U12" s="234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qcr'!M12</f>
        <v>0.78439999999999999</v>
      </c>
      <c r="M13" s="146">
        <f t="shared" si="4"/>
        <v>1.5599999999999947E-2</v>
      </c>
      <c r="N13" s="145">
        <f>'Donnée marge qcr'!M28</f>
        <v>0.78300000000000003</v>
      </c>
      <c r="O13" s="141">
        <f t="shared" si="5"/>
        <v>1.3999999999999568E-3</v>
      </c>
      <c r="P13" s="140">
        <f>'Donnée marge qcr'!AG12</f>
        <v>0.1694</v>
      </c>
      <c r="Q13" s="139">
        <f t="shared" si="6"/>
        <v>-1.2999999999999956E-3</v>
      </c>
      <c r="R13" s="142">
        <f>'Donnée marge qcr'!AG28</f>
        <v>1.46E-2</v>
      </c>
      <c r="S13" s="139">
        <f t="shared" si="7"/>
        <v>-9.9999999999999395E-5</v>
      </c>
      <c r="U13" s="238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qcr'!M13</f>
        <v>0.76919999999999999</v>
      </c>
      <c r="M14" s="146">
        <f t="shared" si="4"/>
        <v>-1.5199999999999991E-2</v>
      </c>
      <c r="N14" s="145">
        <f>'Donnée marge qcr'!M29</f>
        <v>0.78320000000000001</v>
      </c>
      <c r="O14" s="141">
        <f t="shared" si="5"/>
        <v>1.9999999999997797E-4</v>
      </c>
      <c r="P14" s="140">
        <f>'Donnée marge qcr'!AG13</f>
        <v>0.1691</v>
      </c>
      <c r="Q14" s="139">
        <f t="shared" si="6"/>
        <v>-2.9999999999999472E-4</v>
      </c>
      <c r="R14" s="142">
        <f>'Donnée marge qcr'!AG29</f>
        <v>1.47E-2</v>
      </c>
      <c r="S14" s="139">
        <f t="shared" si="7"/>
        <v>9.9999999999999395E-5</v>
      </c>
      <c r="U14" s="234"/>
    </row>
    <row r="15" spans="1:21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qcr'!M14</f>
        <v>0.77529999999999999</v>
      </c>
      <c r="M15" s="146">
        <f t="shared" si="4"/>
        <v>6.0999999999999943E-3</v>
      </c>
      <c r="N15" s="145">
        <f>'Donnée marge qcr'!M30</f>
        <v>0.77869999999999995</v>
      </c>
      <c r="O15" s="141">
        <f t="shared" si="5"/>
        <v>-4.5000000000000595E-3</v>
      </c>
      <c r="P15" s="140">
        <f>'Donnée marge qcr'!AG14</f>
        <v>0.17369999999999999</v>
      </c>
      <c r="Q15" s="139">
        <f t="shared" si="6"/>
        <v>4.599999999999993E-3</v>
      </c>
      <c r="R15" s="142">
        <f>'Donnée marge qcr'!AG30</f>
        <v>1.46E-2</v>
      </c>
      <c r="S15" s="139">
        <f t="shared" si="7"/>
        <v>-9.9999999999999395E-5</v>
      </c>
      <c r="U15" s="240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qcr'!M15</f>
        <v>0.76819999999999999</v>
      </c>
      <c r="M16" s="146">
        <f t="shared" si="4"/>
        <v>-7.0999999999999952E-3</v>
      </c>
      <c r="N16" s="145">
        <f>'Donnée marge qcr'!M31</f>
        <v>0.77749999999999997</v>
      </c>
      <c r="O16" s="141">
        <f t="shared" si="5"/>
        <v>-1.1999999999999789E-3</v>
      </c>
      <c r="P16" s="140">
        <f>'Donnée marge qcr'!AG15</f>
        <v>0.1754</v>
      </c>
      <c r="Q16" s="139">
        <f t="shared" si="6"/>
        <v>1.7000000000000071E-3</v>
      </c>
      <c r="R16" s="142">
        <f>'Donnée marge qcr'!AG31</f>
        <v>1.41E-2</v>
      </c>
      <c r="S16" s="139">
        <f t="shared" si="7"/>
        <v>-5.0000000000000044E-4</v>
      </c>
      <c r="U16" s="234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qcr'!M16</f>
        <v>0.77480000000000004</v>
      </c>
      <c r="M17" s="146">
        <f t="shared" si="4"/>
        <v>6.6000000000000503E-3</v>
      </c>
      <c r="N17" s="145">
        <f>'Donnée marge qcr'!M32</f>
        <v>0.78259999999999996</v>
      </c>
      <c r="O17" s="141">
        <f t="shared" si="5"/>
        <v>5.0999999999999934E-3</v>
      </c>
      <c r="P17" s="140">
        <f>'Donnée marge qcr'!AG16</f>
        <v>0.1706</v>
      </c>
      <c r="Q17" s="139">
        <f t="shared" si="6"/>
        <v>-4.7999999999999987E-3</v>
      </c>
      <c r="R17" s="142">
        <f>'Donnée marge qcr'!AG32</f>
        <v>1.38E-2</v>
      </c>
      <c r="S17" s="139">
        <f t="shared" si="7"/>
        <v>-2.9999999999999992E-4</v>
      </c>
      <c r="U17" s="238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qcr'!M17</f>
        <v>0.77780000000000005</v>
      </c>
      <c r="M18" s="146">
        <f t="shared" si="4"/>
        <v>3.0000000000000027E-3</v>
      </c>
      <c r="N18" s="145">
        <f>'Donnée marge qcr'!M33</f>
        <v>0.78220000000000001</v>
      </c>
      <c r="O18" s="141">
        <f t="shared" si="5"/>
        <v>-3.9999999999995595E-4</v>
      </c>
      <c r="P18" s="140">
        <f>'Donnée marge qcr'!AG17</f>
        <v>0.17119999999999999</v>
      </c>
      <c r="Q18" s="139">
        <f t="shared" si="6"/>
        <v>5.9999999999998943E-4</v>
      </c>
      <c r="R18" s="142">
        <f>'Donnée marge qcr'!AG33</f>
        <v>1.3599999999999999E-2</v>
      </c>
      <c r="S18" s="139">
        <f t="shared" si="7"/>
        <v>-2.0000000000000052E-4</v>
      </c>
      <c r="U18" s="234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qcr'!M18</f>
        <v>0</v>
      </c>
      <c r="M19" s="136">
        <f t="shared" si="4"/>
        <v>-0.77780000000000005</v>
      </c>
      <c r="N19" s="135">
        <f>'Donnée marge qcr'!M34</f>
        <v>0.78129999999999999</v>
      </c>
      <c r="O19" s="177">
        <f t="shared" si="5"/>
        <v>-9.000000000000119E-4</v>
      </c>
      <c r="P19" s="131">
        <f>'Donnée marge qcr'!AG18</f>
        <v>0.1721</v>
      </c>
      <c r="Q19" s="130">
        <f t="shared" si="6"/>
        <v>9.000000000000119E-4</v>
      </c>
      <c r="R19" s="132">
        <f>'Donnée marge qcr'!AG34</f>
        <v>1.3599999999999999E-2</v>
      </c>
      <c r="S19" s="130">
        <f t="shared" si="7"/>
        <v>0</v>
      </c>
      <c r="U19" s="238" t="s">
        <v>251</v>
      </c>
    </row>
    <row r="20" spans="1:21" ht="15">
      <c r="U20" s="234"/>
    </row>
    <row r="21" spans="1:21" ht="15">
      <c r="U21" s="238" t="s">
        <v>252</v>
      </c>
    </row>
    <row r="22" spans="1:21" ht="15">
      <c r="U22" s="234"/>
    </row>
    <row r="23" spans="1:21" ht="15">
      <c r="U23" s="238" t="s">
        <v>253</v>
      </c>
    </row>
    <row r="24" spans="1:21" ht="15">
      <c r="U24" s="234"/>
    </row>
    <row r="25" spans="1:21" ht="15">
      <c r="U25" s="238" t="s">
        <v>254</v>
      </c>
    </row>
  </sheetData>
  <sheetProtection algorithmName="SHA-512" hashValue="UCfeq5dHRYbTHeNQZ57BoaMJLata/2zE0w8Jclk6piRhEr977ZPaGKmbKL5m028jnV67RfKuB1dT6HB+8MaI+g==" saltValue="5Y0ja3oq4yADfSDvIDkXYg==" spinCount="100000" sheet="1" objects="1" scenarios="1"/>
  <mergeCells count="4">
    <mergeCell ref="B5:I5"/>
    <mergeCell ref="L5:S5"/>
    <mergeCell ref="A1:S2"/>
    <mergeCell ref="J3:L3"/>
  </mergeCells>
  <conditionalFormatting sqref="G7:G19 I7:I19 O6 Q6:Q19 S7:S19 M6">
    <cfRule type="cellIs" dxfId="158" priority="17" stopIfTrue="1" operator="lessThan">
      <formula>0</formula>
    </cfRule>
  </conditionalFormatting>
  <conditionalFormatting sqref="G7:G19 I7:I19 Q7:Q19 S7:S19 E7:E19 O7:O19 C7:C19 M7:M19">
    <cfRule type="cellIs" dxfId="157" priority="13" stopIfTrue="1" operator="lessThan">
      <formula>0</formula>
    </cfRule>
    <cfRule type="cellIs" dxfId="156" priority="14" stopIfTrue="1" operator="greaterThan">
      <formula>0</formula>
    </cfRule>
  </conditionalFormatting>
  <conditionalFormatting sqref="E7:E19 G7:G19 I7:I19 O7:O19 Q7:Q19 S7:S19 C7:C19 M7:M19">
    <cfRule type="cellIs" dxfId="155" priority="11" stopIfTrue="1" operator="lessThan">
      <formula>0</formula>
    </cfRule>
    <cfRule type="cellIs" dxfId="154" priority="12" stopIfTrue="1" operator="greaterThan">
      <formula>0</formula>
    </cfRule>
  </conditionalFormatting>
  <conditionalFormatting sqref="G7:G19 I7:I19 Q7:Q19 S7:S19">
    <cfRule type="cellIs" dxfId="153" priority="10" stopIfTrue="1" operator="greaterThan">
      <formula>0</formula>
    </cfRule>
  </conditionalFormatting>
  <conditionalFormatting sqref="I7:I19 S7:S19">
    <cfRule type="cellIs" dxfId="152" priority="9" stopIfTrue="1" operator="equal">
      <formula>0</formula>
    </cfRule>
  </conditionalFormatting>
  <conditionalFormatting sqref="G7:G19 I7:I19 Q7:Q19 S7:S19">
    <cfRule type="cellIs" dxfId="151" priority="6" stopIfTrue="1" operator="equal">
      <formula>0</formula>
    </cfRule>
    <cfRule type="cellIs" dxfId="150" priority="7" stopIfTrue="1" operator="lessThan">
      <formula>0</formula>
    </cfRule>
    <cfRule type="cellIs" dxfId="149" priority="8" stopIfTrue="1" operator="greaterThan">
      <formula>0</formula>
    </cfRule>
  </conditionalFormatting>
  <conditionalFormatting sqref="C7:C19 M7:M19">
    <cfRule type="cellIs" dxfId="148" priority="4" stopIfTrue="1" operator="lessThan">
      <formula>0</formula>
    </cfRule>
    <cfRule type="cellIs" dxfId="147" priority="5" stopIfTrue="1" operator="greaterThan">
      <formula>0</formula>
    </cfRule>
  </conditionalFormatting>
  <conditionalFormatting sqref="E7:E19 O7:O19">
    <cfRule type="cellIs" dxfId="146" priority="2" stopIfTrue="1" operator="lessThan">
      <formula>0</formula>
    </cfRule>
    <cfRule type="cellIs" dxfId="145" priority="3" stopIfTrue="1" operator="greaterThan">
      <formula>0</formula>
    </cfRule>
  </conditionalFormatting>
  <conditionalFormatting sqref="E6 G6 C6">
    <cfRule type="cellIs" dxfId="144" priority="1" stopIfTrue="1" operator="lessThan">
      <formula>0</formula>
    </cfRule>
  </conditionalFormatting>
  <hyperlinks>
    <hyperlink ref="J3:L3" location="INDICATEURS!A1" display="sommaire"/>
    <hyperlink ref="U11" location="'65 vtes'!A1" display="vente"/>
    <hyperlink ref="U13" location="'65 pmix'!A1" display="produits mix"/>
    <hyperlink ref="U17" location="'65car'!A1" display="CAR"/>
    <hyperlink ref="U19" location="'65hres'!A1" display="Analyse VH"/>
    <hyperlink ref="U21" location="'VH par hres'!A1" display="vente horaire"/>
    <hyperlink ref="U23" location="'Analyse CA jours'!A1" display="Analyse CA jour"/>
    <hyperlink ref="U7" location="INDICATEURS!A1" display="sommaire"/>
    <hyperlink ref="U25" location="'65record'!A1" display="record"/>
    <hyperlink ref="U15" location="'65 p&amp;l'!A1" display="P&amp;L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G13" workbookViewId="0">
      <selection activeCell="S19" sqref="S19"/>
    </sheetView>
  </sheetViews>
  <sheetFormatPr baseColWidth="10" defaultRowHeight="14.25"/>
  <cols>
    <col min="1" max="1" width="8.75" customWidth="1"/>
    <col min="10" max="10" width="4.875" customWidth="1"/>
    <col min="11" max="11" width="8.75" customWidth="1"/>
    <col min="21" max="21" width="15.375" customWidth="1"/>
  </cols>
  <sheetData>
    <row r="1" spans="1:21">
      <c r="A1" s="590" t="s">
        <v>13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13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193</v>
      </c>
      <c r="M6" s="160" t="s">
        <v>140</v>
      </c>
      <c r="N6" s="166" t="s">
        <v>192</v>
      </c>
      <c r="O6" s="155" t="s">
        <v>137</v>
      </c>
      <c r="P6" s="156" t="s">
        <v>191</v>
      </c>
      <c r="Q6" s="155" t="s">
        <v>135</v>
      </c>
      <c r="R6" s="166" t="s">
        <v>190</v>
      </c>
      <c r="S6" s="155" t="s">
        <v>133</v>
      </c>
      <c r="U6" s="234"/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qcr'!N6</f>
        <v>0.79179999999999995</v>
      </c>
      <c r="M7" s="169">
        <f>L7-'Donnée marge qcr'!N5</f>
        <v>1.639999999999997E-2</v>
      </c>
      <c r="N7" s="179">
        <f>'Donnée marge qcr'!N22</f>
        <v>0.77560000000000007</v>
      </c>
      <c r="O7" s="148">
        <f>N7-'Donnée marge qcr'!N21</f>
        <v>5.5000000000000604E-3</v>
      </c>
      <c r="P7" s="142">
        <f>'Donnée marge qcr'!AH6</f>
        <v>0.17649999999999999</v>
      </c>
      <c r="Q7" s="171">
        <f>P7-'Donnée marge qcr'!AH5</f>
        <v>-4.9000000000000155E-3</v>
      </c>
      <c r="R7" s="140">
        <f>'Donnée marge qcr'!AH22</f>
        <v>1.49E-2</v>
      </c>
      <c r="S7" s="148">
        <f>R7-'Donnée marge qcr'!AH21</f>
        <v>-5.9999999999999984E-4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qcr'!N7</f>
        <v>0.78290000000000004</v>
      </c>
      <c r="M8" s="146">
        <f t="shared" ref="M8:M19" si="4">L8-L7</f>
        <v>-8.899999999999908E-3</v>
      </c>
      <c r="N8" s="179">
        <f>'Donnée marge qcr'!N23</f>
        <v>0.77769999999999995</v>
      </c>
      <c r="O8" s="139">
        <f t="shared" ref="O8:O19" si="5">N8-N7</f>
        <v>2.0999999999998797E-3</v>
      </c>
      <c r="P8" s="142">
        <f>'Donnée marge qcr'!AH7</f>
        <v>0.17450000000000002</v>
      </c>
      <c r="Q8" s="141">
        <f t="shared" ref="Q8:Q19" si="6">P8-P7</f>
        <v>-1.999999999999974E-3</v>
      </c>
      <c r="R8" s="140">
        <f>'Donnée marge qcr'!AH23</f>
        <v>1.4800000000000001E-2</v>
      </c>
      <c r="S8" s="139">
        <f t="shared" ref="S8:S19" si="7">R8-R7</f>
        <v>-9.9999999999999395E-5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qcr'!N8</f>
        <v>0.78290000000000004</v>
      </c>
      <c r="M9" s="146">
        <f t="shared" si="4"/>
        <v>0</v>
      </c>
      <c r="N9" s="179">
        <f>'Donnée marge qcr'!N24</f>
        <v>0.77839999999999998</v>
      </c>
      <c r="O9" s="139">
        <f t="shared" si="5"/>
        <v>7.0000000000003393E-4</v>
      </c>
      <c r="P9" s="142">
        <f>'Donnée marge qcr'!AH8</f>
        <v>0.1741</v>
      </c>
      <c r="Q9" s="141">
        <f t="shared" si="6"/>
        <v>-4.0000000000001146E-4</v>
      </c>
      <c r="R9" s="140">
        <f>'Donnée marge qcr'!AH24</f>
        <v>1.4500000000000001E-2</v>
      </c>
      <c r="S9" s="139">
        <f t="shared" si="7"/>
        <v>-2.9999999999999992E-4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qcr'!N9</f>
        <v>0.78559999999999997</v>
      </c>
      <c r="M10" s="146">
        <f t="shared" si="4"/>
        <v>2.6999999999999247E-3</v>
      </c>
      <c r="N10" s="179">
        <f>'Donnée marge qcr'!N25</f>
        <v>0.77659999999999996</v>
      </c>
      <c r="O10" s="139">
        <f t="shared" si="5"/>
        <v>-1.8000000000000238E-3</v>
      </c>
      <c r="P10" s="142">
        <f>'Donnée marge qcr'!AH9</f>
        <v>0.17549999999999999</v>
      </c>
      <c r="Q10" s="141">
        <f t="shared" si="6"/>
        <v>1.3999999999999846E-3</v>
      </c>
      <c r="R10" s="140">
        <f>'Donnée marge qcr'!AH25</f>
        <v>1.49E-2</v>
      </c>
      <c r="S10" s="139">
        <f t="shared" si="7"/>
        <v>3.9999999999999931E-4</v>
      </c>
      <c r="U10" s="234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qcr'!N10</f>
        <v>0.78539999999999999</v>
      </c>
      <c r="M11" s="146">
        <f t="shared" si="4"/>
        <v>-1.9999999999997797E-4</v>
      </c>
      <c r="N11" s="179">
        <f>'Donnée marge qcr'!N26</f>
        <v>0.77800000000000002</v>
      </c>
      <c r="O11" s="139">
        <f t="shared" si="5"/>
        <v>1.4000000000000679E-3</v>
      </c>
      <c r="P11" s="142">
        <f>'Donnée marge qcr'!AH10</f>
        <v>0.1739</v>
      </c>
      <c r="Q11" s="141">
        <f t="shared" si="6"/>
        <v>-1.5999999999999903E-3</v>
      </c>
      <c r="R11" s="140">
        <f>'Donnée marge qcr'!AH26</f>
        <v>1.5100000000000001E-2</v>
      </c>
      <c r="S11" s="139">
        <f t="shared" si="7"/>
        <v>2.0000000000000052E-4</v>
      </c>
      <c r="U11" s="238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qcr'!N11</f>
        <v>0.78029999999999999</v>
      </c>
      <c r="M12" s="146">
        <f t="shared" si="4"/>
        <v>-5.0999999999999934E-3</v>
      </c>
      <c r="N12" s="179">
        <f>'Donnée marge qcr'!N27</f>
        <v>0.77970000000000006</v>
      </c>
      <c r="O12" s="139">
        <f t="shared" si="5"/>
        <v>1.7000000000000348E-3</v>
      </c>
      <c r="P12" s="142">
        <f>'Donnée marge qcr'!AH11</f>
        <v>0.17219999999999999</v>
      </c>
      <c r="Q12" s="141">
        <f t="shared" si="6"/>
        <v>-1.7000000000000071E-3</v>
      </c>
      <c r="R12" s="140">
        <f>'Donnée marge qcr'!AH27</f>
        <v>1.5100000000000001E-2</v>
      </c>
      <c r="S12" s="139">
        <f t="shared" si="7"/>
        <v>0</v>
      </c>
      <c r="U12" s="234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qcr'!N12</f>
        <v>0.78920000000000001</v>
      </c>
      <c r="M13" s="146">
        <f t="shared" si="4"/>
        <v>8.900000000000019E-3</v>
      </c>
      <c r="N13" s="179">
        <f>'Donnée marge qcr'!N28</f>
        <v>0.78</v>
      </c>
      <c r="O13" s="139">
        <f t="shared" si="5"/>
        <v>2.9999999999996696E-4</v>
      </c>
      <c r="P13" s="142">
        <f>'Donnée marge qcr'!AH12</f>
        <v>0.1721</v>
      </c>
      <c r="Q13" s="141">
        <f t="shared" si="6"/>
        <v>-9.9999999999988987E-5</v>
      </c>
      <c r="R13" s="140">
        <f>'Donnée marge qcr'!AH28</f>
        <v>1.49E-2</v>
      </c>
      <c r="S13" s="139">
        <f t="shared" si="7"/>
        <v>-2.0000000000000052E-4</v>
      </c>
      <c r="U13" s="238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qcr'!N13</f>
        <v>0.79430000000000001</v>
      </c>
      <c r="M14" s="146">
        <f t="shared" si="4"/>
        <v>5.0999999999999934E-3</v>
      </c>
      <c r="N14" s="179">
        <f>'Donnée marge qcr'!N29</f>
        <v>0.78110000000000002</v>
      </c>
      <c r="O14" s="139">
        <f t="shared" si="5"/>
        <v>1.0999999999999899E-3</v>
      </c>
      <c r="P14" s="142">
        <f>'Donnée marge qcr'!AH13</f>
        <v>0.17119999999999999</v>
      </c>
      <c r="Q14" s="141">
        <f t="shared" si="6"/>
        <v>-9.000000000000119E-4</v>
      </c>
      <c r="R14" s="140">
        <f>'Donnée marge qcr'!AH29</f>
        <v>1.47E-2</v>
      </c>
      <c r="S14" s="139">
        <f t="shared" si="7"/>
        <v>-2.0000000000000052E-4</v>
      </c>
      <c r="U14" s="234"/>
    </row>
    <row r="15" spans="1:21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qcr'!N14</f>
        <v>0.78</v>
      </c>
      <c r="M15" s="146">
        <f t="shared" si="4"/>
        <v>-1.4299999999999979E-2</v>
      </c>
      <c r="N15" s="179">
        <f>'Donnée marge qcr'!N30</f>
        <v>0.77649999999999997</v>
      </c>
      <c r="O15" s="139">
        <f t="shared" si="5"/>
        <v>-4.6000000000000485E-3</v>
      </c>
      <c r="P15" s="142">
        <f>'Donnée marge qcr'!AH14</f>
        <v>0.17560000000000001</v>
      </c>
      <c r="Q15" s="141">
        <f t="shared" si="6"/>
        <v>4.400000000000015E-3</v>
      </c>
      <c r="R15" s="140">
        <f>'Donnée marge qcr'!AH30</f>
        <v>1.49E-2</v>
      </c>
      <c r="S15" s="139">
        <f t="shared" si="7"/>
        <v>2.0000000000000052E-4</v>
      </c>
      <c r="U15" s="240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qcr'!N15</f>
        <v>0.77559999999999996</v>
      </c>
      <c r="M16" s="146">
        <f t="shared" si="4"/>
        <v>-4.4000000000000705E-3</v>
      </c>
      <c r="N16" s="179">
        <f>'Donnée marge qcr'!N31</f>
        <v>0.77279999999999993</v>
      </c>
      <c r="O16" s="139">
        <f t="shared" si="5"/>
        <v>-3.7000000000000366E-3</v>
      </c>
      <c r="P16" s="142">
        <f>'Donnée marge qcr'!AH15</f>
        <v>0.1797</v>
      </c>
      <c r="Q16" s="141">
        <f t="shared" si="6"/>
        <v>4.0999999999999925E-3</v>
      </c>
      <c r="R16" s="140">
        <f>'Donnée marge qcr'!AH31</f>
        <v>1.4500000000000001E-2</v>
      </c>
      <c r="S16" s="139">
        <f t="shared" si="7"/>
        <v>-3.9999999999999931E-4</v>
      </c>
      <c r="U16" s="234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qcr'!N16</f>
        <v>0.7944</v>
      </c>
      <c r="M17" s="146">
        <f t="shared" si="4"/>
        <v>1.8800000000000039E-2</v>
      </c>
      <c r="N17" s="179">
        <f>'Donnée marge qcr'!N32</f>
        <v>0.77869999999999995</v>
      </c>
      <c r="O17" s="139">
        <f t="shared" si="5"/>
        <v>5.9000000000000163E-3</v>
      </c>
      <c r="P17" s="142">
        <f>'Donnée marge qcr'!AH16</f>
        <v>0.1741</v>
      </c>
      <c r="Q17" s="141">
        <f t="shared" si="6"/>
        <v>-5.5999999999999939E-3</v>
      </c>
      <c r="R17" s="140">
        <f>'Donnée marge qcr'!AH32</f>
        <v>1.4200000000000001E-2</v>
      </c>
      <c r="S17" s="139">
        <f t="shared" si="7"/>
        <v>-2.9999999999999992E-4</v>
      </c>
      <c r="U17" s="238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qcr'!N17</f>
        <v>0.78659999999999997</v>
      </c>
      <c r="M18" s="146">
        <f t="shared" si="4"/>
        <v>-7.8000000000000291E-3</v>
      </c>
      <c r="N18" s="179">
        <f>'Donnée marge qcr'!N33</f>
        <v>0.7792</v>
      </c>
      <c r="O18" s="139">
        <f t="shared" si="5"/>
        <v>5.0000000000005596E-4</v>
      </c>
      <c r="P18" s="142">
        <f>'Donnée marge qcr'!AH17</f>
        <v>0.1739</v>
      </c>
      <c r="Q18" s="141">
        <f t="shared" si="6"/>
        <v>-2.0000000000000573E-4</v>
      </c>
      <c r="R18" s="140">
        <f>'Donnée marge qcr'!AH33</f>
        <v>1.3899999999999999E-2</v>
      </c>
      <c r="S18" s="139">
        <f t="shared" si="7"/>
        <v>-3.0000000000000165E-4</v>
      </c>
      <c r="U18" s="234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qcr'!N18</f>
        <v>0</v>
      </c>
      <c r="M19" s="136">
        <f t="shared" si="4"/>
        <v>-0.78659999999999997</v>
      </c>
      <c r="N19" s="178">
        <f>'Donnée marge qcr'!N34</f>
        <v>0.7782</v>
      </c>
      <c r="O19" s="130">
        <f t="shared" si="5"/>
        <v>-1.0000000000000009E-3</v>
      </c>
      <c r="P19" s="132">
        <f>'Donnée marge qcr'!AH18</f>
        <v>0.17480000000000001</v>
      </c>
      <c r="Q19" s="177">
        <f t="shared" si="6"/>
        <v>9.000000000000119E-4</v>
      </c>
      <c r="R19" s="131">
        <f>'Donnée marge qcr'!AH34</f>
        <v>1.4E-2</v>
      </c>
      <c r="S19" s="130">
        <f t="shared" si="7"/>
        <v>1.0000000000000113E-4</v>
      </c>
      <c r="U19" s="238" t="s">
        <v>251</v>
      </c>
    </row>
    <row r="20" spans="1:21" ht="15">
      <c r="U20" s="234"/>
    </row>
    <row r="21" spans="1:21" ht="15">
      <c r="U21" s="238" t="s">
        <v>252</v>
      </c>
    </row>
    <row r="22" spans="1:21" ht="15">
      <c r="U22" s="234"/>
    </row>
    <row r="23" spans="1:21" ht="15">
      <c r="U23" s="238" t="s">
        <v>253</v>
      </c>
    </row>
    <row r="24" spans="1:21" ht="15">
      <c r="U24" s="234"/>
    </row>
    <row r="25" spans="1:21" ht="15">
      <c r="U25" s="238" t="s">
        <v>254</v>
      </c>
    </row>
  </sheetData>
  <sheetProtection algorithmName="SHA-512" hashValue="Jqww4usVt2OOjWSynYg9ZzzuaX2Fq7XvX7s7hluBerbNyVklSwxYEWJipTs9kvg0lThQy+SvAz2+ZJu+OyhXfA==" saltValue="8EH1I0o2fCRN2KdPwdUmmw==" spinCount="100000" sheet="1" objects="1" scenarios="1"/>
  <mergeCells count="4">
    <mergeCell ref="B5:I5"/>
    <mergeCell ref="L5:S5"/>
    <mergeCell ref="A1:S2"/>
    <mergeCell ref="J3:L3"/>
  </mergeCells>
  <conditionalFormatting sqref="G7:G19 I7:I19 O6 Q6:Q19 S7:S19 M6">
    <cfRule type="cellIs" dxfId="143" priority="17" stopIfTrue="1" operator="lessThan">
      <formula>0</formula>
    </cfRule>
  </conditionalFormatting>
  <conditionalFormatting sqref="G7:G19 I7:I19 Q7:Q19 S7:S19 E7:E19 O7:O19 C7:C19 M7:M19">
    <cfRule type="cellIs" dxfId="142" priority="13" stopIfTrue="1" operator="lessThan">
      <formula>0</formula>
    </cfRule>
    <cfRule type="cellIs" dxfId="141" priority="14" stopIfTrue="1" operator="greaterThan">
      <formula>0</formula>
    </cfRule>
  </conditionalFormatting>
  <conditionalFormatting sqref="E7:E19 G7:G19 I7:I19 O7:O19 Q7:Q19 S7:S19 C7:C19 M7:M19">
    <cfRule type="cellIs" dxfId="140" priority="11" stopIfTrue="1" operator="lessThan">
      <formula>0</formula>
    </cfRule>
    <cfRule type="cellIs" dxfId="139" priority="12" stopIfTrue="1" operator="greaterThan">
      <formula>0</formula>
    </cfRule>
  </conditionalFormatting>
  <conditionalFormatting sqref="G7:G19 I7:I19 Q7:Q19 S7:S19">
    <cfRule type="cellIs" dxfId="138" priority="10" stopIfTrue="1" operator="greaterThan">
      <formula>0</formula>
    </cfRule>
  </conditionalFormatting>
  <conditionalFormatting sqref="I7:I19 S7:S19">
    <cfRule type="cellIs" dxfId="137" priority="9" stopIfTrue="1" operator="equal">
      <formula>0</formula>
    </cfRule>
  </conditionalFormatting>
  <conditionalFormatting sqref="G7:G19 I7:I19 Q7:Q19 S7:S19">
    <cfRule type="cellIs" dxfId="136" priority="6" stopIfTrue="1" operator="equal">
      <formula>0</formula>
    </cfRule>
    <cfRule type="cellIs" dxfId="135" priority="7" stopIfTrue="1" operator="lessThan">
      <formula>0</formula>
    </cfRule>
    <cfRule type="cellIs" dxfId="134" priority="8" stopIfTrue="1" operator="greaterThan">
      <formula>0</formula>
    </cfRule>
  </conditionalFormatting>
  <conditionalFormatting sqref="C7:C19 M7:M19">
    <cfRule type="cellIs" dxfId="133" priority="4" stopIfTrue="1" operator="lessThan">
      <formula>0</formula>
    </cfRule>
    <cfRule type="cellIs" dxfId="132" priority="5" stopIfTrue="1" operator="greaterThan">
      <formula>0</formula>
    </cfRule>
  </conditionalFormatting>
  <conditionalFormatting sqref="E7:E19 O7:O19">
    <cfRule type="cellIs" dxfId="131" priority="2" stopIfTrue="1" operator="lessThan">
      <formula>0</formula>
    </cfRule>
    <cfRule type="cellIs" dxfId="130" priority="3" stopIfTrue="1" operator="greaterThan">
      <formula>0</formula>
    </cfRule>
  </conditionalFormatting>
  <conditionalFormatting sqref="E6 G6 C6">
    <cfRule type="cellIs" dxfId="129" priority="1" stopIfTrue="1" operator="lessThan">
      <formula>0</formula>
    </cfRule>
  </conditionalFormatting>
  <hyperlinks>
    <hyperlink ref="J3:L3" location="INDICATEURS!A1" display="sommaire"/>
    <hyperlink ref="U11" location="'83 vtes'!A1" display="vente"/>
    <hyperlink ref="U13" location="'83 pmix'!A1" display="produits mix"/>
    <hyperlink ref="U17" location="'83car'!A1" display="CAR"/>
    <hyperlink ref="U19" location="'83hres'!A1" display="Analyse VH"/>
    <hyperlink ref="U21" location="'VH par hres'!A1" display="vente horaire"/>
    <hyperlink ref="U23" location="'Analyse CA jours'!A1" display="Analyse CA jour"/>
    <hyperlink ref="U7" location="INDICATEURS!A1" display="sommaire"/>
    <hyperlink ref="U25" location="'83record'!A1" display="record"/>
    <hyperlink ref="U15" location="'83 p&amp;l'!A1" display="P&amp;L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H13" workbookViewId="0">
      <selection activeCell="M19" sqref="M19"/>
    </sheetView>
  </sheetViews>
  <sheetFormatPr baseColWidth="10" defaultRowHeight="14.25"/>
  <cols>
    <col min="1" max="1" width="8.75" customWidth="1"/>
    <col min="10" max="10" width="6" customWidth="1"/>
    <col min="11" max="11" width="8.75" customWidth="1"/>
    <col min="21" max="21" width="15.375" customWidth="1"/>
  </cols>
  <sheetData>
    <row r="1" spans="1:21">
      <c r="A1" s="590" t="s">
        <v>14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14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197</v>
      </c>
      <c r="M6" s="160" t="s">
        <v>140</v>
      </c>
      <c r="N6" s="166" t="s">
        <v>196</v>
      </c>
      <c r="O6" s="155" t="s">
        <v>137</v>
      </c>
      <c r="P6" s="156" t="s">
        <v>195</v>
      </c>
      <c r="Q6" s="155" t="s">
        <v>135</v>
      </c>
      <c r="R6" s="166" t="s">
        <v>194</v>
      </c>
      <c r="S6" s="155" t="s">
        <v>133</v>
      </c>
      <c r="U6" s="234"/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qcr'!O6</f>
        <v>0.78439999999999999</v>
      </c>
      <c r="M7" s="169">
        <f>L7-'Donnée marge qcr'!O5</f>
        <v>9.3999999999999639E-3</v>
      </c>
      <c r="N7" s="179">
        <f>'Donnée marge qcr'!O22</f>
        <v>0.77649999999999997</v>
      </c>
      <c r="O7" s="148">
        <f>N7-'Donnée marge qcr'!O21</f>
        <v>4.9999999999994493E-4</v>
      </c>
      <c r="P7" s="142">
        <f>'Donnée marge qcr'!AI6</f>
        <v>0.17649999999999999</v>
      </c>
      <c r="Q7" s="171">
        <f>P7-'Donnée marge qcr'!AI5</f>
        <v>-7.0000000000000617E-4</v>
      </c>
      <c r="R7" s="140">
        <f>'Donnée marge qcr'!AI22</f>
        <v>1.4500000000000001E-2</v>
      </c>
      <c r="S7" s="148">
        <f>R7-'Donnée marge qcr'!AI21</f>
        <v>2.0000000000000052E-4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qcr'!O7</f>
        <v>0.77849999999999997</v>
      </c>
      <c r="M8" s="146">
        <f t="shared" ref="M8:M19" si="4">L8-L7</f>
        <v>-5.9000000000000163E-3</v>
      </c>
      <c r="N8" s="179">
        <f>'Donnée marge qcr'!O23</f>
        <v>0.7792</v>
      </c>
      <c r="O8" s="139">
        <f t="shared" ref="O8:O19" si="5">N8-N7</f>
        <v>2.7000000000000357E-3</v>
      </c>
      <c r="P8" s="142">
        <f>'Donnée marge qcr'!AI7</f>
        <v>0.1744</v>
      </c>
      <c r="Q8" s="141">
        <f t="shared" ref="Q8:Q19" si="6">P8-P7</f>
        <v>-2.0999999999999908E-3</v>
      </c>
      <c r="R8" s="140">
        <f>'Donnée marge qcr'!AI23</f>
        <v>1.3899999999999999E-2</v>
      </c>
      <c r="S8" s="139">
        <f t="shared" ref="S8:S19" si="7">R8-R7</f>
        <v>-6.0000000000000157E-4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qcr'!O8</f>
        <v>0.77869999999999995</v>
      </c>
      <c r="M9" s="146">
        <f t="shared" si="4"/>
        <v>1.9999999999997797E-4</v>
      </c>
      <c r="N9" s="179">
        <f>'Donnée marge qcr'!O24</f>
        <v>0.78</v>
      </c>
      <c r="O9" s="139">
        <f t="shared" si="5"/>
        <v>8.0000000000002292E-4</v>
      </c>
      <c r="P9" s="142">
        <f>'Donnée marge qcr'!AI8</f>
        <v>0.17380000000000001</v>
      </c>
      <c r="Q9" s="141">
        <f t="shared" si="6"/>
        <v>-5.9999999999998943E-4</v>
      </c>
      <c r="R9" s="140">
        <f>'Donnée marge qcr'!AI24</f>
        <v>1.37E-2</v>
      </c>
      <c r="S9" s="139">
        <f t="shared" si="7"/>
        <v>-1.9999999999999879E-4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qcr'!O9</f>
        <v>0.7833</v>
      </c>
      <c r="M10" s="146">
        <f t="shared" si="4"/>
        <v>4.6000000000000485E-3</v>
      </c>
      <c r="N10" s="179">
        <f>'Donnée marge qcr'!O25</f>
        <v>0.77829999999999999</v>
      </c>
      <c r="O10" s="139">
        <f t="shared" si="5"/>
        <v>-1.7000000000000348E-3</v>
      </c>
      <c r="P10" s="142">
        <f>'Donnée marge qcr'!AI9</f>
        <v>0.17510000000000001</v>
      </c>
      <c r="Q10" s="141">
        <f t="shared" si="6"/>
        <v>1.2999999999999956E-3</v>
      </c>
      <c r="R10" s="140">
        <f>'Donnée marge qcr'!AI25</f>
        <v>1.41E-2</v>
      </c>
      <c r="S10" s="139">
        <f t="shared" si="7"/>
        <v>3.9999999999999931E-4</v>
      </c>
      <c r="U10" s="234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qcr'!O10</f>
        <v>0.77590000000000003</v>
      </c>
      <c r="M11" s="146">
        <f t="shared" si="4"/>
        <v>-7.3999999999999622E-3</v>
      </c>
      <c r="N11" s="179">
        <f>'Donnée marge qcr'!O26</f>
        <v>0.77939999999999998</v>
      </c>
      <c r="O11" s="139">
        <f t="shared" si="5"/>
        <v>1.0999999999999899E-3</v>
      </c>
      <c r="P11" s="142">
        <f>'Donnée marge qcr'!AI10</f>
        <v>0.17380000000000001</v>
      </c>
      <c r="Q11" s="141">
        <f t="shared" si="6"/>
        <v>-1.2999999999999956E-3</v>
      </c>
      <c r="R11" s="140">
        <f>'Donnée marge qcr'!AI26</f>
        <v>1.43E-2</v>
      </c>
      <c r="S11" s="139">
        <f t="shared" si="7"/>
        <v>2.0000000000000052E-4</v>
      </c>
      <c r="U11" s="238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qcr'!O11</f>
        <v>0.77849999999999997</v>
      </c>
      <c r="M12" s="146">
        <f t="shared" si="4"/>
        <v>2.5999999999999357E-3</v>
      </c>
      <c r="N12" s="179">
        <f>'Donnée marge qcr'!O27</f>
        <v>0.7792</v>
      </c>
      <c r="O12" s="139">
        <f t="shared" si="5"/>
        <v>-1.9999999999997797E-4</v>
      </c>
      <c r="P12" s="142">
        <f>'Donnée marge qcr'!AI11</f>
        <v>0.1739</v>
      </c>
      <c r="Q12" s="141">
        <f t="shared" si="6"/>
        <v>9.9999999999988987E-5</v>
      </c>
      <c r="R12" s="140">
        <f>'Donnée marge qcr'!AI27</f>
        <v>1.44E-2</v>
      </c>
      <c r="S12" s="139">
        <f t="shared" si="7"/>
        <v>9.9999999999999395E-5</v>
      </c>
      <c r="U12" s="234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qcr'!O12</f>
        <v>0.78069999999999995</v>
      </c>
      <c r="M13" s="146">
        <f t="shared" si="4"/>
        <v>2.1999999999999797E-3</v>
      </c>
      <c r="N13" s="179">
        <f>'Donnée marge qcr'!O28</f>
        <v>0.77960000000000007</v>
      </c>
      <c r="O13" s="139">
        <f t="shared" si="5"/>
        <v>4.0000000000006697E-4</v>
      </c>
      <c r="P13" s="142">
        <f>'Donnée marge qcr'!AI12</f>
        <v>0.17369999999999999</v>
      </c>
      <c r="Q13" s="141">
        <f t="shared" si="6"/>
        <v>-2.0000000000000573E-4</v>
      </c>
      <c r="R13" s="140">
        <f>'Donnée marge qcr'!AI28</f>
        <v>1.4200000000000001E-2</v>
      </c>
      <c r="S13" s="139">
        <f t="shared" si="7"/>
        <v>-1.9999999999999879E-4</v>
      </c>
      <c r="U13" s="238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qcr'!O13</f>
        <v>0.78139999999999998</v>
      </c>
      <c r="M14" s="146">
        <f t="shared" si="4"/>
        <v>7.0000000000003393E-4</v>
      </c>
      <c r="N14" s="179">
        <f>'Donnée marge qcr'!O29</f>
        <v>0.78170000000000006</v>
      </c>
      <c r="O14" s="139">
        <f t="shared" si="5"/>
        <v>2.0999999999999908E-3</v>
      </c>
      <c r="P14" s="142">
        <f>'Donnée marge qcr'!AI13</f>
        <v>0.1716</v>
      </c>
      <c r="Q14" s="141">
        <f t="shared" si="6"/>
        <v>-2.0999999999999908E-3</v>
      </c>
      <c r="R14" s="140">
        <f>'Donnée marge qcr'!AI29</f>
        <v>1.4200000000000001E-2</v>
      </c>
      <c r="S14" s="139">
        <f t="shared" si="7"/>
        <v>0</v>
      </c>
      <c r="U14" s="234"/>
    </row>
    <row r="15" spans="1:21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qcr'!O14</f>
        <v>0.77459999999999996</v>
      </c>
      <c r="M15" s="146">
        <f t="shared" si="4"/>
        <v>-6.8000000000000282E-3</v>
      </c>
      <c r="N15" s="179">
        <f>'Donnée marge qcr'!O30</f>
        <v>0.77359999999999995</v>
      </c>
      <c r="O15" s="139">
        <f t="shared" si="5"/>
        <v>-8.1000000000001071E-3</v>
      </c>
      <c r="P15" s="142">
        <f>'Donnée marge qcr'!AI14</f>
        <v>0.17960000000000001</v>
      </c>
      <c r="Q15" s="141">
        <f t="shared" si="6"/>
        <v>8.0000000000000071E-3</v>
      </c>
      <c r="R15" s="140">
        <f>'Donnée marge qcr'!AI30</f>
        <v>1.43E-2</v>
      </c>
      <c r="S15" s="139">
        <f t="shared" si="7"/>
        <v>9.9999999999999395E-5</v>
      </c>
      <c r="U15" s="240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qcr'!O15</f>
        <v>0.77359999999999995</v>
      </c>
      <c r="M16" s="146">
        <f t="shared" si="4"/>
        <v>-1.0000000000000009E-3</v>
      </c>
      <c r="N16" s="179">
        <f>'Donnée marge qcr'!O31</f>
        <v>0.77469999999999994</v>
      </c>
      <c r="O16" s="139">
        <f t="shared" si="5"/>
        <v>1.0999999999999899E-3</v>
      </c>
      <c r="P16" s="142">
        <f>'Donnée marge qcr'!AI15</f>
        <v>0.1789</v>
      </c>
      <c r="Q16" s="141">
        <f t="shared" si="6"/>
        <v>-7.0000000000000617E-4</v>
      </c>
      <c r="R16" s="140">
        <f>'Donnée marge qcr'!AI31</f>
        <v>1.3899999999999999E-2</v>
      </c>
      <c r="S16" s="139">
        <f t="shared" si="7"/>
        <v>-4.0000000000000105E-4</v>
      </c>
      <c r="U16" s="234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qcr'!O16</f>
        <v>0.78110000000000002</v>
      </c>
      <c r="M17" s="146">
        <f t="shared" si="4"/>
        <v>7.5000000000000622E-3</v>
      </c>
      <c r="N17" s="179">
        <f>'Donnée marge qcr'!O32</f>
        <v>0.77980000000000005</v>
      </c>
      <c r="O17" s="139">
        <f t="shared" si="5"/>
        <v>5.1000000000001044E-3</v>
      </c>
      <c r="P17" s="142">
        <f>'Donnée marge qcr'!AI16</f>
        <v>0.17400000000000002</v>
      </c>
      <c r="Q17" s="141">
        <f t="shared" si="6"/>
        <v>-4.8999999999999877E-3</v>
      </c>
      <c r="R17" s="140">
        <f>'Donnée marge qcr'!AI32</f>
        <v>1.37E-2</v>
      </c>
      <c r="S17" s="139">
        <f t="shared" si="7"/>
        <v>-1.9999999999999879E-4</v>
      </c>
      <c r="U17" s="238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qcr'!O17</f>
        <v>0.77729999999999999</v>
      </c>
      <c r="M18" s="146">
        <f t="shared" si="4"/>
        <v>-3.8000000000000256E-3</v>
      </c>
      <c r="N18" s="179">
        <f>'Donnée marge qcr'!O33</f>
        <v>0.77929999999999999</v>
      </c>
      <c r="O18" s="139">
        <f t="shared" si="5"/>
        <v>-5.0000000000005596E-4</v>
      </c>
      <c r="P18" s="142">
        <f>'Donnée marge qcr'!AI17</f>
        <v>0.17469999999999999</v>
      </c>
      <c r="Q18" s="141">
        <f t="shared" si="6"/>
        <v>6.9999999999997842E-4</v>
      </c>
      <c r="R18" s="140">
        <f>'Donnée marge qcr'!AI33</f>
        <v>1.35E-2</v>
      </c>
      <c r="S18" s="139">
        <f t="shared" si="7"/>
        <v>-2.0000000000000052E-4</v>
      </c>
      <c r="U18" s="234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qcr'!O18</f>
        <v>0</v>
      </c>
      <c r="M19" s="136">
        <f t="shared" si="4"/>
        <v>-0.77729999999999999</v>
      </c>
      <c r="N19" s="178">
        <f>'Donnée marge qcr'!O34</f>
        <v>0.77869999999999995</v>
      </c>
      <c r="O19" s="130">
        <f t="shared" si="5"/>
        <v>-6.0000000000004494E-4</v>
      </c>
      <c r="P19" s="132">
        <f>'Donnée marge qcr'!AI18</f>
        <v>0.1754</v>
      </c>
      <c r="Q19" s="177">
        <f t="shared" si="6"/>
        <v>7.0000000000000617E-4</v>
      </c>
      <c r="R19" s="131">
        <f>'Donnée marge qcr'!AI34</f>
        <v>1.34E-2</v>
      </c>
      <c r="S19" s="130">
        <f t="shared" si="7"/>
        <v>-9.9999999999999395E-5</v>
      </c>
      <c r="U19" s="238" t="s">
        <v>251</v>
      </c>
    </row>
    <row r="20" spans="1:21" ht="15">
      <c r="U20" s="234"/>
    </row>
    <row r="21" spans="1:21" ht="15">
      <c r="U21" s="238" t="s">
        <v>252</v>
      </c>
    </row>
    <row r="22" spans="1:21" ht="15">
      <c r="U22" s="234"/>
    </row>
    <row r="23" spans="1:21" ht="15">
      <c r="U23" s="238" t="s">
        <v>253</v>
      </c>
    </row>
    <row r="24" spans="1:21" ht="15">
      <c r="U24" s="234"/>
    </row>
    <row r="25" spans="1:21" ht="15">
      <c r="U25" s="238" t="s">
        <v>254</v>
      </c>
    </row>
  </sheetData>
  <sheetProtection algorithmName="SHA-512" hashValue="TOOeHJAfec8s5aY+pfZ2OMQsWSA6PF6xFuOE0YJRjvMkYwU2eVV6oN60zReutWikUxXcy7T3Z7QEdywq32Ehfw==" saltValue="nyu3QMO+o/HJaqHxB+41tA==" spinCount="100000" sheet="1" objects="1" scenarios="1"/>
  <mergeCells count="4">
    <mergeCell ref="B5:I5"/>
    <mergeCell ref="L5:S5"/>
    <mergeCell ref="A1:S2"/>
    <mergeCell ref="J3:L3"/>
  </mergeCells>
  <conditionalFormatting sqref="G7:G19 I7:I19 O6 Q6:Q19 S7:S19 M6">
    <cfRule type="cellIs" dxfId="128" priority="17" stopIfTrue="1" operator="lessThan">
      <formula>0</formula>
    </cfRule>
  </conditionalFormatting>
  <conditionalFormatting sqref="G7:G19 I7:I19 Q7:Q19 S7:S19 E7:E19 O7:O19 C7:C19 M7:M19">
    <cfRule type="cellIs" dxfId="127" priority="13" stopIfTrue="1" operator="lessThan">
      <formula>0</formula>
    </cfRule>
    <cfRule type="cellIs" dxfId="126" priority="14" stopIfTrue="1" operator="greaterThan">
      <formula>0</formula>
    </cfRule>
  </conditionalFormatting>
  <conditionalFormatting sqref="E7:E19 G7:G19 I7:I19 O7:O19 Q7:Q19 S7:S19 C7:C19 M7:M19">
    <cfRule type="cellIs" dxfId="125" priority="11" stopIfTrue="1" operator="lessThan">
      <formula>0</formula>
    </cfRule>
    <cfRule type="cellIs" dxfId="124" priority="12" stopIfTrue="1" operator="greaterThan">
      <formula>0</formula>
    </cfRule>
  </conditionalFormatting>
  <conditionalFormatting sqref="G7:G19 I7:I19 Q7:Q19 S7:S19">
    <cfRule type="cellIs" dxfId="123" priority="10" stopIfTrue="1" operator="greaterThan">
      <formula>0</formula>
    </cfRule>
  </conditionalFormatting>
  <conditionalFormatting sqref="I7:I19 S7:S19">
    <cfRule type="cellIs" dxfId="122" priority="9" stopIfTrue="1" operator="equal">
      <formula>0</formula>
    </cfRule>
  </conditionalFormatting>
  <conditionalFormatting sqref="G7:G19 I7:I19 Q7:Q19 S7:S19">
    <cfRule type="cellIs" dxfId="121" priority="6" stopIfTrue="1" operator="equal">
      <formula>0</formula>
    </cfRule>
    <cfRule type="cellIs" dxfId="120" priority="7" stopIfTrue="1" operator="lessThan">
      <formula>0</formula>
    </cfRule>
    <cfRule type="cellIs" dxfId="119" priority="8" stopIfTrue="1" operator="greaterThan">
      <formula>0</formula>
    </cfRule>
  </conditionalFormatting>
  <conditionalFormatting sqref="C7:C19 M7:M19">
    <cfRule type="cellIs" dxfId="118" priority="4" stopIfTrue="1" operator="lessThan">
      <formula>0</formula>
    </cfRule>
    <cfRule type="cellIs" dxfId="117" priority="5" stopIfTrue="1" operator="greaterThan">
      <formula>0</formula>
    </cfRule>
  </conditionalFormatting>
  <conditionalFormatting sqref="E7:E19 O7:O19">
    <cfRule type="cellIs" dxfId="116" priority="2" stopIfTrue="1" operator="lessThan">
      <formula>0</formula>
    </cfRule>
    <cfRule type="cellIs" dxfId="115" priority="3" stopIfTrue="1" operator="greaterThan">
      <formula>0</formula>
    </cfRule>
  </conditionalFormatting>
  <conditionalFormatting sqref="E6 G6 C6">
    <cfRule type="cellIs" dxfId="114" priority="1" stopIfTrue="1" operator="lessThan">
      <formula>0</formula>
    </cfRule>
  </conditionalFormatting>
  <hyperlinks>
    <hyperlink ref="J3:L3" location="INDICATEURS!A1" display="sommaire"/>
    <hyperlink ref="U11" location="'1085 vtes'!A1" display="vente"/>
    <hyperlink ref="U13" location="'1085 pmix'!A1" display="produits mix"/>
    <hyperlink ref="U17" location="'1085car'!A1" display="CAR"/>
    <hyperlink ref="U19" location="'1085hres'!A1" display="Analyse VH"/>
    <hyperlink ref="U21" location="'VH par hres'!A1" display="vente horaire"/>
    <hyperlink ref="U23" location="'Analyse CA jours'!A1" display="Analyse CA jour"/>
    <hyperlink ref="U7" location="INDICATEURS!A1" display="sommaire"/>
    <hyperlink ref="U25" location="'1085record'!A1" display="record"/>
    <hyperlink ref="U15" location="'1085 p&amp;l'!A1" display="P&amp;L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E16" workbookViewId="0">
      <selection activeCell="Q17" sqref="Q17"/>
    </sheetView>
  </sheetViews>
  <sheetFormatPr baseColWidth="10" defaultRowHeight="14.25"/>
  <cols>
    <col min="1" max="1" width="8.75" customWidth="1"/>
    <col min="10" max="10" width="4.625" customWidth="1"/>
    <col min="11" max="11" width="8.75" customWidth="1"/>
    <col min="21" max="21" width="15.375" customWidth="1"/>
  </cols>
  <sheetData>
    <row r="1" spans="1:21">
      <c r="A1" s="590" t="s">
        <v>15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15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210</v>
      </c>
      <c r="M6" s="160" t="s">
        <v>140</v>
      </c>
      <c r="N6" s="166" t="s">
        <v>200</v>
      </c>
      <c r="O6" s="155" t="s">
        <v>137</v>
      </c>
      <c r="P6" s="156" t="s">
        <v>199</v>
      </c>
      <c r="Q6" s="155" t="s">
        <v>135</v>
      </c>
      <c r="R6" s="166" t="s">
        <v>198</v>
      </c>
      <c r="S6" s="155" t="s">
        <v>133</v>
      </c>
      <c r="U6" s="234"/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4">
        <f>'JV qcr'!K7</f>
        <v>41975</v>
      </c>
      <c r="L7" s="147">
        <f>'Donnée marge qcr'!P6</f>
        <v>0.76870000000000005</v>
      </c>
      <c r="M7" s="169">
        <f>L7-'Donnée marge qcr'!P5</f>
        <v>-3.8999999999999035E-3</v>
      </c>
      <c r="N7" s="179">
        <f>'Donnée marge qcr'!P22</f>
        <v>0.77780000000000005</v>
      </c>
      <c r="O7" s="148">
        <f>N7-'Donnée marge qcr'!P21</f>
        <v>1.5000000000000568E-3</v>
      </c>
      <c r="P7" s="142">
        <f>'Donnée marge qcr'!AJ6</f>
        <v>0.17530000000000001</v>
      </c>
      <c r="Q7" s="171">
        <f>P7-'Donnée marge qcr'!AJ5</f>
        <v>-1.5000000000000013E-3</v>
      </c>
      <c r="R7" s="140">
        <f>'Donnée marge qcr'!AJ22</f>
        <v>1.44E-2</v>
      </c>
      <c r="S7" s="148">
        <f>R7-'Donnée marge qcr'!AJ21</f>
        <v>0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qcr'!P7</f>
        <v>0.77480000000000004</v>
      </c>
      <c r="M8" s="146">
        <f t="shared" ref="M8:M19" si="4">L8-L7</f>
        <v>6.0999999999999943E-3</v>
      </c>
      <c r="N8" s="179">
        <f>'Donnée marge qcr'!P23</f>
        <v>0.78010000000000002</v>
      </c>
      <c r="O8" s="139">
        <f t="shared" ref="O8:O19" si="5">N8-N7</f>
        <v>2.2999999999999687E-3</v>
      </c>
      <c r="P8" s="142">
        <f>'Donnée marge qcr'!AJ7</f>
        <v>0.1736</v>
      </c>
      <c r="Q8" s="141">
        <f t="shared" ref="Q8:Q19" si="6">P8-P7</f>
        <v>-1.7000000000000071E-3</v>
      </c>
      <c r="R8" s="140">
        <f>'Donnée marge qcr'!AJ23</f>
        <v>1.38E-2</v>
      </c>
      <c r="S8" s="139">
        <f t="shared" ref="S8:S19" si="7">R8-R7</f>
        <v>-5.9999999999999984E-4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qcr'!P8</f>
        <v>0.79279999999999995</v>
      </c>
      <c r="M9" s="146">
        <f t="shared" si="4"/>
        <v>1.7999999999999905E-2</v>
      </c>
      <c r="N9" s="179">
        <f>'Donnée marge qcr'!P24</f>
        <v>0.78170000000000006</v>
      </c>
      <c r="O9" s="139">
        <f t="shared" si="5"/>
        <v>1.6000000000000458E-3</v>
      </c>
      <c r="P9" s="142">
        <f>'Donnée marge qcr'!AJ8</f>
        <v>0.1721</v>
      </c>
      <c r="Q9" s="141">
        <f t="shared" si="6"/>
        <v>-1.5000000000000013E-3</v>
      </c>
      <c r="R9" s="140">
        <f>'Donnée marge qcr'!AJ24</f>
        <v>1.37E-2</v>
      </c>
      <c r="S9" s="139">
        <f t="shared" si="7"/>
        <v>-9.9999999999999395E-5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qcr'!P9</f>
        <v>0.78159999999999996</v>
      </c>
      <c r="M10" s="146">
        <f t="shared" si="4"/>
        <v>-1.1199999999999988E-2</v>
      </c>
      <c r="N10" s="179">
        <f>'Donnée marge qcr'!P25</f>
        <v>0.77949999999999997</v>
      </c>
      <c r="O10" s="139">
        <f t="shared" si="5"/>
        <v>-2.2000000000000908E-3</v>
      </c>
      <c r="P10" s="142">
        <f>'Donnée marge qcr'!AJ9</f>
        <v>0.1739</v>
      </c>
      <c r="Q10" s="141">
        <f t="shared" si="6"/>
        <v>1.799999999999996E-3</v>
      </c>
      <c r="R10" s="140">
        <f>'Donnée marge qcr'!AJ25</f>
        <v>1.41E-2</v>
      </c>
      <c r="S10" s="139">
        <f t="shared" si="7"/>
        <v>3.9999999999999931E-4</v>
      </c>
      <c r="U10" s="234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qcr'!P10</f>
        <v>0.78349999999999997</v>
      </c>
      <c r="M11" s="146">
        <f t="shared" si="4"/>
        <v>1.9000000000000128E-3</v>
      </c>
      <c r="N11" s="179">
        <f>'Donnée marge qcr'!P26</f>
        <v>0.78</v>
      </c>
      <c r="O11" s="139">
        <f t="shared" si="5"/>
        <v>5.0000000000005596E-4</v>
      </c>
      <c r="P11" s="142">
        <f>'Donnée marge qcr'!AJ10</f>
        <v>0.17319999999999999</v>
      </c>
      <c r="Q11" s="141">
        <f t="shared" si="6"/>
        <v>-7.0000000000000617E-4</v>
      </c>
      <c r="R11" s="140">
        <f>'Donnée marge qcr'!AJ26</f>
        <v>1.43E-2</v>
      </c>
      <c r="S11" s="139">
        <f t="shared" si="7"/>
        <v>2.0000000000000052E-4</v>
      </c>
      <c r="U11" s="238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qcr'!P11</f>
        <v>0.77949999999999997</v>
      </c>
      <c r="M12" s="146">
        <f t="shared" si="4"/>
        <v>-4.0000000000000036E-3</v>
      </c>
      <c r="N12" s="179">
        <f>'Donnée marge qcr'!P27</f>
        <v>0.77980000000000005</v>
      </c>
      <c r="O12" s="139">
        <f t="shared" si="5"/>
        <v>-1.9999999999997797E-4</v>
      </c>
      <c r="P12" s="142">
        <f>'Donnée marge qcr'!AJ11</f>
        <v>0.17330000000000001</v>
      </c>
      <c r="Q12" s="141">
        <f t="shared" si="6"/>
        <v>1.0000000000001674E-4</v>
      </c>
      <c r="R12" s="140">
        <f>'Donnée marge qcr'!AJ27</f>
        <v>1.44E-2</v>
      </c>
      <c r="S12" s="139">
        <f t="shared" si="7"/>
        <v>9.9999999999999395E-5</v>
      </c>
      <c r="U12" s="234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qcr'!P12</f>
        <v>0.77949999999999997</v>
      </c>
      <c r="M13" s="146">
        <f t="shared" si="4"/>
        <v>0</v>
      </c>
      <c r="N13" s="179">
        <f>'Donnée marge qcr'!P28</f>
        <v>0.78069999999999995</v>
      </c>
      <c r="O13" s="139">
        <f t="shared" si="5"/>
        <v>8.9999999999990088E-4</v>
      </c>
      <c r="P13" s="142">
        <f>'Donnée marge qcr'!AJ12</f>
        <v>0.1724</v>
      </c>
      <c r="Q13" s="141">
        <f t="shared" si="6"/>
        <v>-9.000000000000119E-4</v>
      </c>
      <c r="R13" s="140">
        <f>'Donnée marge qcr'!AJ28</f>
        <v>1.44E-2</v>
      </c>
      <c r="S13" s="139">
        <f t="shared" si="7"/>
        <v>0</v>
      </c>
      <c r="U13" s="238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qcr'!P13</f>
        <v>0.78010000000000002</v>
      </c>
      <c r="M14" s="146">
        <f t="shared" si="4"/>
        <v>6.0000000000004494E-4</v>
      </c>
      <c r="N14" s="179">
        <f>'Donnée marge qcr'!P29</f>
        <v>0.78259999999999996</v>
      </c>
      <c r="O14" s="139">
        <f t="shared" si="5"/>
        <v>1.9000000000000128E-3</v>
      </c>
      <c r="P14" s="142">
        <f>'Donnée marge qcr'!AJ13</f>
        <v>0.1706</v>
      </c>
      <c r="Q14" s="141">
        <f t="shared" si="6"/>
        <v>-1.799999999999996E-3</v>
      </c>
      <c r="R14" s="140">
        <f>'Donnée marge qcr'!AJ29</f>
        <v>1.43E-2</v>
      </c>
      <c r="S14" s="139">
        <f t="shared" si="7"/>
        <v>-9.9999999999999395E-5</v>
      </c>
      <c r="U14" s="234"/>
    </row>
    <row r="15" spans="1:21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qcr'!P14</f>
        <v>0.77149999999999996</v>
      </c>
      <c r="M15" s="146">
        <f t="shared" si="4"/>
        <v>-8.600000000000052E-3</v>
      </c>
      <c r="N15" s="179">
        <f>'Donnée marge qcr'!P30</f>
        <v>0.77580000000000005</v>
      </c>
      <c r="O15" s="139">
        <f t="shared" si="5"/>
        <v>-6.7999999999999172E-3</v>
      </c>
      <c r="P15" s="142">
        <f>'Donnée marge qcr'!AJ14</f>
        <v>0.1774</v>
      </c>
      <c r="Q15" s="141">
        <f t="shared" si="6"/>
        <v>6.8000000000000005E-3</v>
      </c>
      <c r="R15" s="140">
        <f>'Donnée marge qcr'!AJ30</f>
        <v>1.43E-2</v>
      </c>
      <c r="S15" s="139">
        <f t="shared" si="7"/>
        <v>0</v>
      </c>
      <c r="U15" s="240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qcr'!P15</f>
        <v>0.77749999999999997</v>
      </c>
      <c r="M16" s="146">
        <f t="shared" si="4"/>
        <v>6.0000000000000053E-3</v>
      </c>
      <c r="N16" s="179">
        <f>'Donnée marge qcr'!P31</f>
        <v>0.77629999999999999</v>
      </c>
      <c r="O16" s="139">
        <f t="shared" si="5"/>
        <v>4.9999999999994493E-4</v>
      </c>
      <c r="P16" s="142">
        <f>'Donnée marge qcr'!AJ15</f>
        <v>0.17730000000000001</v>
      </c>
      <c r="Q16" s="141">
        <f t="shared" si="6"/>
        <v>-9.9999999999988987E-5</v>
      </c>
      <c r="R16" s="140">
        <f>'Donnée marge qcr'!AJ31</f>
        <v>1.3899999999999999E-2</v>
      </c>
      <c r="S16" s="139">
        <f t="shared" si="7"/>
        <v>-4.0000000000000105E-4</v>
      </c>
      <c r="U16" s="234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qcr'!P16</f>
        <v>0.78</v>
      </c>
      <c r="M17" s="146">
        <f t="shared" si="4"/>
        <v>2.5000000000000577E-3</v>
      </c>
      <c r="N17" s="179">
        <f>'Donnée marge qcr'!P32</f>
        <v>0.77939999999999998</v>
      </c>
      <c r="O17" s="139">
        <f t="shared" si="5"/>
        <v>3.0999999999999917E-3</v>
      </c>
      <c r="P17" s="142">
        <f>'Donnée marge qcr'!AJ16</f>
        <v>0.17450000000000002</v>
      </c>
      <c r="Q17" s="141">
        <f t="shared" si="6"/>
        <v>-2.7999999999999969E-3</v>
      </c>
      <c r="R17" s="140">
        <f>'Donnée marge qcr'!AJ32</f>
        <v>1.3599999999999999E-2</v>
      </c>
      <c r="S17" s="139">
        <f t="shared" si="7"/>
        <v>-2.9999999999999992E-4</v>
      </c>
      <c r="U17" s="238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qcr'!P17</f>
        <v>0.77810000000000001</v>
      </c>
      <c r="M18" s="146">
        <f t="shared" si="4"/>
        <v>-1.9000000000000128E-3</v>
      </c>
      <c r="N18" s="179">
        <f>'Donnée marge qcr'!P33</f>
        <v>0.7792</v>
      </c>
      <c r="O18" s="139">
        <f t="shared" si="5"/>
        <v>-1.9999999999997797E-4</v>
      </c>
      <c r="P18" s="142">
        <f>'Donnée marge qcr'!AJ17</f>
        <v>0.17460000000000001</v>
      </c>
      <c r="Q18" s="141">
        <f t="shared" si="6"/>
        <v>9.9999999999988987E-5</v>
      </c>
      <c r="R18" s="140">
        <f>'Donnée marge qcr'!AJ33</f>
        <v>1.37E-2</v>
      </c>
      <c r="S18" s="139">
        <f t="shared" si="7"/>
        <v>1.0000000000000113E-4</v>
      </c>
      <c r="U18" s="234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qcr'!P18</f>
        <v>0</v>
      </c>
      <c r="M19" s="136">
        <f t="shared" si="4"/>
        <v>-0.77810000000000001</v>
      </c>
      <c r="N19" s="178">
        <f>'Donnée marge qcr'!P34</f>
        <v>0.77900000000000003</v>
      </c>
      <c r="O19" s="130">
        <f t="shared" si="5"/>
        <v>-1.9999999999997797E-4</v>
      </c>
      <c r="P19" s="132">
        <f>'Donnée marge qcr'!AJ18</f>
        <v>0.17480000000000001</v>
      </c>
      <c r="Q19" s="177">
        <f t="shared" si="6"/>
        <v>2.0000000000000573E-4</v>
      </c>
      <c r="R19" s="131">
        <f>'Donnée marge qcr'!AJ34</f>
        <v>1.37E-2</v>
      </c>
      <c r="S19" s="130">
        <f t="shared" si="7"/>
        <v>0</v>
      </c>
      <c r="U19" s="238" t="s">
        <v>251</v>
      </c>
    </row>
    <row r="20" spans="1:21" ht="15">
      <c r="U20" s="234"/>
    </row>
    <row r="21" spans="1:21" ht="15">
      <c r="U21" s="238" t="s">
        <v>252</v>
      </c>
    </row>
    <row r="22" spans="1:21" ht="15">
      <c r="U22" s="234"/>
    </row>
    <row r="23" spans="1:21" ht="15">
      <c r="U23" s="238" t="s">
        <v>253</v>
      </c>
    </row>
    <row r="24" spans="1:21" ht="15">
      <c r="U24" s="234"/>
    </row>
    <row r="25" spans="1:21" ht="15">
      <c r="U25" s="238" t="s">
        <v>254</v>
      </c>
    </row>
  </sheetData>
  <sheetProtection algorithmName="SHA-512" hashValue="9y6rG1jUzlYiHthUtqgXKwofaXdI97KqPh1121gvUVpO+33pHU07yWTv0KQ+kJdrnBW5Ig+aDfFW+sPd6YY+bQ==" saltValue="/yIL9RDgxG6+/nFa0RUgqw==" spinCount="100000" sheet="1" objects="1" scenarios="1"/>
  <mergeCells count="4">
    <mergeCell ref="B5:I5"/>
    <mergeCell ref="L5:S5"/>
    <mergeCell ref="A1:S2"/>
    <mergeCell ref="J3:L3"/>
  </mergeCells>
  <conditionalFormatting sqref="G7:G19 I7:I19 O6 Q6:Q19 S7:S19 M6">
    <cfRule type="cellIs" dxfId="113" priority="17" stopIfTrue="1" operator="lessThan">
      <formula>0</formula>
    </cfRule>
  </conditionalFormatting>
  <conditionalFormatting sqref="G7:G19 I7:I19 Q7:Q19 S7:S19 E7:E19 O7:O19 C7:C19 M7:M19">
    <cfRule type="cellIs" dxfId="112" priority="13" stopIfTrue="1" operator="lessThan">
      <formula>0</formula>
    </cfRule>
    <cfRule type="cellIs" dxfId="111" priority="14" stopIfTrue="1" operator="greaterThan">
      <formula>0</formula>
    </cfRule>
  </conditionalFormatting>
  <conditionalFormatting sqref="E7:E19 G7:G19 I7:I19 O7:O19 Q7:Q19 S7:S19 C7:C19 M7:M19">
    <cfRule type="cellIs" dxfId="110" priority="11" stopIfTrue="1" operator="lessThan">
      <formula>0</formula>
    </cfRule>
    <cfRule type="cellIs" dxfId="109" priority="12" stopIfTrue="1" operator="greaterThan">
      <formula>0</formula>
    </cfRule>
  </conditionalFormatting>
  <conditionalFormatting sqref="G7:G19 I7:I19 Q7:Q19 S7:S19">
    <cfRule type="cellIs" dxfId="108" priority="10" stopIfTrue="1" operator="greaterThan">
      <formula>0</formula>
    </cfRule>
  </conditionalFormatting>
  <conditionalFormatting sqref="I7:I19 S7:S19">
    <cfRule type="cellIs" dxfId="107" priority="9" stopIfTrue="1" operator="equal">
      <formula>0</formula>
    </cfRule>
  </conditionalFormatting>
  <conditionalFormatting sqref="G7:G19 I7:I19 Q7:Q19 S7:S19">
    <cfRule type="cellIs" dxfId="106" priority="6" stopIfTrue="1" operator="equal">
      <formula>0</formula>
    </cfRule>
    <cfRule type="cellIs" dxfId="105" priority="7" stopIfTrue="1" operator="lessThan">
      <formula>0</formula>
    </cfRule>
    <cfRule type="cellIs" dxfId="104" priority="8" stopIfTrue="1" operator="greaterThan">
      <formula>0</formula>
    </cfRule>
  </conditionalFormatting>
  <conditionalFormatting sqref="C7:C19 M7:M19">
    <cfRule type="cellIs" dxfId="103" priority="4" stopIfTrue="1" operator="lessThan">
      <formula>0</formula>
    </cfRule>
    <cfRule type="cellIs" dxfId="102" priority="5" stopIfTrue="1" operator="greaterThan">
      <formula>0</formula>
    </cfRule>
  </conditionalFormatting>
  <conditionalFormatting sqref="E7:E19 O7:O19">
    <cfRule type="cellIs" dxfId="101" priority="2" stopIfTrue="1" operator="lessThan">
      <formula>0</formula>
    </cfRule>
    <cfRule type="cellIs" dxfId="100" priority="3" stopIfTrue="1" operator="greaterThan">
      <formula>0</formula>
    </cfRule>
  </conditionalFormatting>
  <conditionalFormatting sqref="E6 G6 C6">
    <cfRule type="cellIs" dxfId="99" priority="1" stopIfTrue="1" operator="lessThan">
      <formula>0</formula>
    </cfRule>
  </conditionalFormatting>
  <hyperlinks>
    <hyperlink ref="J3:L3" location="INDICATEURS!A1" display="sommaire"/>
    <hyperlink ref="U11" location="'1066 vtes'!A1" display="vente"/>
    <hyperlink ref="U13" location="'1066 pmix'!A1" display="produits mix"/>
    <hyperlink ref="U17" location="'1066car'!A1" display="CAR"/>
    <hyperlink ref="U19" location="'1066hres'!A1" display="Analyse VH"/>
    <hyperlink ref="U21" location="'VH par hres'!A1" display="vente horaire"/>
    <hyperlink ref="U23" location="'Analyse CA jours'!A1" display="Analyse CA jour"/>
    <hyperlink ref="U7" location="INDICATEURS!A1" display="sommaire"/>
    <hyperlink ref="U25" location="'1066record'!A1" display="record"/>
    <hyperlink ref="U15" location="'1066 p&amp;l'!A1" display="P&amp;L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H13" workbookViewId="0">
      <selection activeCell="R20" sqref="R20"/>
    </sheetView>
  </sheetViews>
  <sheetFormatPr baseColWidth="10" defaultRowHeight="14.25"/>
  <cols>
    <col min="1" max="1" width="8.75" customWidth="1"/>
    <col min="10" max="10" width="5.75" customWidth="1"/>
    <col min="11" max="11" width="8.75" customWidth="1"/>
    <col min="21" max="21" width="15.375" customWidth="1"/>
  </cols>
  <sheetData>
    <row r="1" spans="1:21">
      <c r="A1" s="590" t="s">
        <v>16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16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204</v>
      </c>
      <c r="M6" s="160" t="s">
        <v>140</v>
      </c>
      <c r="N6" s="166" t="s">
        <v>203</v>
      </c>
      <c r="O6" s="155" t="s">
        <v>137</v>
      </c>
      <c r="P6" s="156" t="s">
        <v>202</v>
      </c>
      <c r="Q6" s="155" t="s">
        <v>135</v>
      </c>
      <c r="R6" s="166" t="s">
        <v>201</v>
      </c>
      <c r="S6" s="155" t="s">
        <v>133</v>
      </c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9">
        <f>'JV qcr'!K7</f>
        <v>41975</v>
      </c>
      <c r="L7" s="147">
        <f>'Donnée marge qcr'!Q6</f>
        <v>0.77759999999999996</v>
      </c>
      <c r="M7" s="169">
        <f>L7-'Donnée marge qcr'!Q5</f>
        <v>9.6999999999999309E-3</v>
      </c>
      <c r="N7" s="179">
        <f>'Donnée marge qcr'!Q22</f>
        <v>0.77360000000000007</v>
      </c>
      <c r="O7" s="148">
        <f>N7-'Donnée marge qcr'!Q21</f>
        <v>-5.9999999999993392E-4</v>
      </c>
      <c r="P7" s="142">
        <f>'Donnée marge qcr'!AK6</f>
        <v>0.1792</v>
      </c>
      <c r="Q7" s="171">
        <f>P7-'Donnée marge qcr'!AK5</f>
        <v>5.0000000000000044E-4</v>
      </c>
      <c r="R7" s="140">
        <f>'Donnée marge qcr'!AK22</f>
        <v>1.47E-2</v>
      </c>
      <c r="S7" s="148">
        <f>R7-'Donnée marge qcr'!AK21</f>
        <v>9.9999999999999395E-5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qcr'!Q7</f>
        <v>0.7782</v>
      </c>
      <c r="M8" s="146">
        <f t="shared" ref="M8:M19" si="4">L8-L7</f>
        <v>6.0000000000004494E-4</v>
      </c>
      <c r="N8" s="179">
        <f>'Donnée marge qcr'!Q23</f>
        <v>0.77629999999999999</v>
      </c>
      <c r="O8" s="139">
        <f t="shared" ref="O8:O19" si="5">N8-N7</f>
        <v>2.6999999999999247E-3</v>
      </c>
      <c r="P8" s="142">
        <f>'Donnée marge qcr'!AK7</f>
        <v>0.1769</v>
      </c>
      <c r="Q8" s="141">
        <f t="shared" ref="Q8:Q19" si="6">P8-P7</f>
        <v>-2.2999999999999965E-3</v>
      </c>
      <c r="R8" s="140">
        <f>'Donnée marge qcr'!AK23</f>
        <v>1.43E-2</v>
      </c>
      <c r="S8" s="139">
        <f t="shared" ref="S8:S19" si="7">R8-R7</f>
        <v>-3.9999999999999931E-4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qcr'!Q8</f>
        <v>0.77739999999999998</v>
      </c>
      <c r="M9" s="146">
        <f t="shared" si="4"/>
        <v>-8.0000000000002292E-4</v>
      </c>
      <c r="N9" s="179">
        <f>'Donnée marge qcr'!Q24</f>
        <v>0.77549999999999997</v>
      </c>
      <c r="O9" s="139">
        <f t="shared" si="5"/>
        <v>-8.0000000000002292E-4</v>
      </c>
      <c r="P9" s="142">
        <f>'Donnée marge qcr'!AK8</f>
        <v>0.17510000000000001</v>
      </c>
      <c r="Q9" s="141">
        <f t="shared" si="6"/>
        <v>-1.799999999999996E-3</v>
      </c>
      <c r="R9" s="140">
        <f>'Donnée marge qcr'!AK24</f>
        <v>1.6899999999999998E-2</v>
      </c>
      <c r="S9" s="139">
        <f t="shared" si="7"/>
        <v>2.5999999999999981E-3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qcr'!Q9</f>
        <v>0.77410000000000001</v>
      </c>
      <c r="M10" s="146">
        <f t="shared" si="4"/>
        <v>-3.2999999999999696E-3</v>
      </c>
      <c r="N10" s="179">
        <f>'Donnée marge qcr'!Q25</f>
        <v>0.77580000000000005</v>
      </c>
      <c r="O10" s="139">
        <f t="shared" si="5"/>
        <v>3.0000000000007798E-4</v>
      </c>
      <c r="P10" s="142">
        <f>'Donnée marge qcr'!AK9</f>
        <v>0.17699999999999999</v>
      </c>
      <c r="Q10" s="141">
        <f t="shared" si="6"/>
        <v>1.899999999999985E-3</v>
      </c>
      <c r="R10" s="140">
        <f>'Donnée marge qcr'!AK25</f>
        <v>1.47E-2</v>
      </c>
      <c r="S10" s="139">
        <f t="shared" si="7"/>
        <v>-2.1999999999999988E-3</v>
      </c>
      <c r="U10" s="234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qcr'!Q10</f>
        <v>0.77280000000000004</v>
      </c>
      <c r="M11" s="146">
        <f t="shared" si="4"/>
        <v>-1.2999999999999678E-3</v>
      </c>
      <c r="N11" s="179">
        <f>'Donnée marge qcr'!Q26</f>
        <v>0.77760000000000007</v>
      </c>
      <c r="O11" s="139">
        <f t="shared" si="5"/>
        <v>1.8000000000000238E-3</v>
      </c>
      <c r="P11" s="142">
        <f>'Donnée marge qcr'!AK10</f>
        <v>0.17519999999999999</v>
      </c>
      <c r="Q11" s="141">
        <f t="shared" si="6"/>
        <v>-1.799999999999996E-3</v>
      </c>
      <c r="R11" s="140">
        <f>'Donnée marge qcr'!AK26</f>
        <v>1.47E-2</v>
      </c>
      <c r="S11" s="139">
        <f t="shared" si="7"/>
        <v>0</v>
      </c>
      <c r="U11" s="238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qcr'!Q11</f>
        <v>0.77039999999999997</v>
      </c>
      <c r="M12" s="146">
        <f t="shared" si="4"/>
        <v>-2.4000000000000687E-3</v>
      </c>
      <c r="N12" s="179">
        <f>'Donnée marge qcr'!Q27</f>
        <v>0.77749999999999997</v>
      </c>
      <c r="O12" s="139">
        <f t="shared" si="5"/>
        <v>-1.0000000000010001E-4</v>
      </c>
      <c r="P12" s="142">
        <f>'Donnée marge qcr'!AK11</f>
        <v>0.17519999999999999</v>
      </c>
      <c r="Q12" s="141">
        <f t="shared" si="6"/>
        <v>0</v>
      </c>
      <c r="R12" s="140">
        <f>'Donnée marge qcr'!AK27</f>
        <v>1.4800000000000001E-2</v>
      </c>
      <c r="S12" s="139">
        <f t="shared" si="7"/>
        <v>1.0000000000000113E-4</v>
      </c>
      <c r="U12" s="234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qcr'!Q12</f>
        <v>0.77139999999999997</v>
      </c>
      <c r="M13" s="146">
        <f t="shared" si="4"/>
        <v>1.0000000000000009E-3</v>
      </c>
      <c r="N13" s="179">
        <f>'Donnée marge qcr'!Q28</f>
        <v>0.77839999999999998</v>
      </c>
      <c r="O13" s="139">
        <f t="shared" si="5"/>
        <v>9.000000000000119E-4</v>
      </c>
      <c r="P13" s="142">
        <f>'Donnée marge qcr'!AK12</f>
        <v>0.1744</v>
      </c>
      <c r="Q13" s="141">
        <f t="shared" si="6"/>
        <v>-7.9999999999999516E-4</v>
      </c>
      <c r="R13" s="140">
        <f>'Donnée marge qcr'!AK28</f>
        <v>1.47E-2</v>
      </c>
      <c r="S13" s="139">
        <f t="shared" si="7"/>
        <v>-1.0000000000000113E-4</v>
      </c>
      <c r="U13" s="238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qcr'!Q13</f>
        <v>0.78149999999999997</v>
      </c>
      <c r="M14" s="146">
        <f t="shared" si="4"/>
        <v>1.0099999999999998E-2</v>
      </c>
      <c r="N14" s="179">
        <f>'Donnée marge qcr'!Q29</f>
        <v>0.78210000000000002</v>
      </c>
      <c r="O14" s="139">
        <f t="shared" si="5"/>
        <v>3.7000000000000366E-3</v>
      </c>
      <c r="P14" s="142">
        <f>'Donnée marge qcr'!AK13</f>
        <v>0.1706</v>
      </c>
      <c r="Q14" s="141">
        <f t="shared" si="6"/>
        <v>-3.7999999999999978E-3</v>
      </c>
      <c r="R14" s="140">
        <f>'Donnée marge qcr'!AK29</f>
        <v>1.4800000000000001E-2</v>
      </c>
      <c r="S14" s="139">
        <f t="shared" si="7"/>
        <v>1.0000000000000113E-4</v>
      </c>
      <c r="U14" s="234"/>
    </row>
    <row r="15" spans="1:21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qcr'!Q14</f>
        <v>0.7671</v>
      </c>
      <c r="M15" s="146">
        <f t="shared" si="4"/>
        <v>-1.4399999999999968E-2</v>
      </c>
      <c r="N15" s="179">
        <f>'Donnée marge qcr'!Q30</f>
        <v>0.77459999999999996</v>
      </c>
      <c r="O15" s="139">
        <f t="shared" si="5"/>
        <v>-7.5000000000000622E-3</v>
      </c>
      <c r="P15" s="142">
        <f>'Donnée marge qcr'!AK14</f>
        <v>0.17830000000000001</v>
      </c>
      <c r="Q15" s="141">
        <f t="shared" si="6"/>
        <v>7.7000000000000124E-3</v>
      </c>
      <c r="R15" s="140">
        <f>'Donnée marge qcr'!AK30</f>
        <v>1.46E-2</v>
      </c>
      <c r="S15" s="139">
        <f t="shared" si="7"/>
        <v>-2.0000000000000052E-4</v>
      </c>
      <c r="U15" s="240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qcr'!Q15</f>
        <v>0.76700000000000002</v>
      </c>
      <c r="M16" s="146">
        <f t="shared" si="4"/>
        <v>-9.9999999999988987E-5</v>
      </c>
      <c r="N16" s="179">
        <f>'Donnée marge qcr'!Q31</f>
        <v>0.77329999999999999</v>
      </c>
      <c r="O16" s="139">
        <f t="shared" si="5"/>
        <v>-1.2999999999999678E-3</v>
      </c>
      <c r="P16" s="142">
        <f>'Donnée marge qcr'!AK15</f>
        <v>0.1799</v>
      </c>
      <c r="Q16" s="141">
        <f t="shared" si="6"/>
        <v>1.5999999999999903E-3</v>
      </c>
      <c r="R16" s="140">
        <f>'Donnée marge qcr'!AK31</f>
        <v>1.43E-2</v>
      </c>
      <c r="S16" s="139">
        <f t="shared" si="7"/>
        <v>-2.9999999999999992E-4</v>
      </c>
      <c r="U16" s="234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qcr'!Q16</f>
        <v>0.77590000000000003</v>
      </c>
      <c r="M17" s="146">
        <f t="shared" si="4"/>
        <v>8.900000000000019E-3</v>
      </c>
      <c r="N17" s="179">
        <f>'Donnée marge qcr'!Q32</f>
        <v>0.77759999999999996</v>
      </c>
      <c r="O17" s="139">
        <f t="shared" si="5"/>
        <v>4.2999999999999705E-3</v>
      </c>
      <c r="P17" s="142">
        <f>'Donnée marge qcr'!AK16</f>
        <v>0.17580000000000001</v>
      </c>
      <c r="Q17" s="141">
        <f t="shared" si="6"/>
        <v>-4.0999999999999925E-3</v>
      </c>
      <c r="R17" s="140">
        <f>'Donnée marge qcr'!AK32</f>
        <v>1.41E-2</v>
      </c>
      <c r="S17" s="139">
        <f t="shared" si="7"/>
        <v>-2.0000000000000052E-4</v>
      </c>
      <c r="U17" s="238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qcr'!Q17</f>
        <v>0.77159999999999995</v>
      </c>
      <c r="M18" s="146">
        <f t="shared" si="4"/>
        <v>-4.3000000000000815E-3</v>
      </c>
      <c r="N18" s="179">
        <f>'Donnée marge qcr'!Q33</f>
        <v>0.77790000000000004</v>
      </c>
      <c r="O18" s="139">
        <f t="shared" si="5"/>
        <v>3.0000000000007798E-4</v>
      </c>
      <c r="P18" s="142">
        <f>'Donnée marge qcr'!AK17</f>
        <v>0.1757</v>
      </c>
      <c r="Q18" s="141">
        <f t="shared" si="6"/>
        <v>-1.0000000000001674E-4</v>
      </c>
      <c r="R18" s="140">
        <f>'Donnée marge qcr'!AK33</f>
        <v>1.3899999999999999E-2</v>
      </c>
      <c r="S18" s="139">
        <f t="shared" si="7"/>
        <v>-2.0000000000000052E-4</v>
      </c>
      <c r="U18" s="234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qcr'!Q18</f>
        <v>0</v>
      </c>
      <c r="M19" s="136">
        <f t="shared" si="4"/>
        <v>-0.77159999999999995</v>
      </c>
      <c r="N19" s="178">
        <f>'Donnée marge qcr'!Q34</f>
        <v>0.77700000000000002</v>
      </c>
      <c r="O19" s="130">
        <f t="shared" si="5"/>
        <v>-9.000000000000119E-4</v>
      </c>
      <c r="P19" s="132">
        <f>'Donnée marge qcr'!AK18</f>
        <v>0.1767</v>
      </c>
      <c r="Q19" s="177">
        <f t="shared" si="6"/>
        <v>1.0000000000000009E-3</v>
      </c>
      <c r="R19" s="131">
        <f>'Donnée marge qcr'!AK34</f>
        <v>1.38E-2</v>
      </c>
      <c r="S19" s="130">
        <f t="shared" si="7"/>
        <v>-9.9999999999999395E-5</v>
      </c>
      <c r="U19" s="238" t="s">
        <v>251</v>
      </c>
    </row>
    <row r="20" spans="1:21" ht="15">
      <c r="U20" s="234"/>
    </row>
    <row r="21" spans="1:21" ht="15">
      <c r="U21" s="238" t="s">
        <v>252</v>
      </c>
    </row>
    <row r="22" spans="1:21" ht="15">
      <c r="U22" s="234"/>
    </row>
    <row r="23" spans="1:21" ht="15">
      <c r="U23" s="238" t="s">
        <v>253</v>
      </c>
    </row>
    <row r="24" spans="1:21" ht="15">
      <c r="U24" s="234"/>
    </row>
    <row r="25" spans="1:21" ht="15">
      <c r="U25" s="238" t="s">
        <v>254</v>
      </c>
    </row>
  </sheetData>
  <sheetProtection algorithmName="SHA-512" hashValue="gpBUsiRSTY/D7h6HUld5eBsiDxVkeFELIzu3r1G09ZFSgrz5BYO1P9pYwn7yhDF+ut04wHUkw84hW7gzxhPLDA==" saltValue="XKp2Nm7vJMPV7RsBVx2BZw==" spinCount="100000" sheet="1" objects="1" scenarios="1"/>
  <mergeCells count="4">
    <mergeCell ref="B5:I5"/>
    <mergeCell ref="L5:S5"/>
    <mergeCell ref="A1:S2"/>
    <mergeCell ref="J3:L3"/>
  </mergeCells>
  <conditionalFormatting sqref="G7:G19 I7:I19 O6 Q6:Q19 S7:S19 M6">
    <cfRule type="cellIs" dxfId="98" priority="17" stopIfTrue="1" operator="lessThan">
      <formula>0</formula>
    </cfRule>
  </conditionalFormatting>
  <conditionalFormatting sqref="G7:G19 I7:I19 Q7:Q19 S7:S19 E7:E19 C7:C19 M7:M19 O7:O19">
    <cfRule type="cellIs" dxfId="97" priority="13" stopIfTrue="1" operator="lessThan">
      <formula>0</formula>
    </cfRule>
    <cfRule type="cellIs" dxfId="96" priority="14" stopIfTrue="1" operator="greaterThan">
      <formula>0</formula>
    </cfRule>
  </conditionalFormatting>
  <conditionalFormatting sqref="E7:E19 G7:G19 I7:I19 Q7:Q19 S7:S19 C7:C19 M7:M19 O7:O19">
    <cfRule type="cellIs" dxfId="95" priority="11" stopIfTrue="1" operator="lessThan">
      <formula>0</formula>
    </cfRule>
    <cfRule type="cellIs" dxfId="94" priority="12" stopIfTrue="1" operator="greaterThan">
      <formula>0</formula>
    </cfRule>
  </conditionalFormatting>
  <conditionalFormatting sqref="G7:G19 I7:I19 Q7:Q19 S7:S19">
    <cfRule type="cellIs" dxfId="93" priority="10" stopIfTrue="1" operator="greaterThan">
      <formula>0</formula>
    </cfRule>
  </conditionalFormatting>
  <conditionalFormatting sqref="I7:I19 S7:S19">
    <cfRule type="cellIs" dxfId="92" priority="9" stopIfTrue="1" operator="equal">
      <formula>0</formula>
    </cfRule>
  </conditionalFormatting>
  <conditionalFormatting sqref="G7:G19 I7:I19 Q7:Q19 S7:S19">
    <cfRule type="cellIs" dxfId="91" priority="6" stopIfTrue="1" operator="equal">
      <formula>0</formula>
    </cfRule>
    <cfRule type="cellIs" dxfId="90" priority="7" stopIfTrue="1" operator="lessThan">
      <formula>0</formula>
    </cfRule>
    <cfRule type="cellIs" dxfId="89" priority="8" stopIfTrue="1" operator="greaterThan">
      <formula>0</formula>
    </cfRule>
  </conditionalFormatting>
  <conditionalFormatting sqref="C7:C19 M7:M19">
    <cfRule type="cellIs" dxfId="88" priority="4" stopIfTrue="1" operator="lessThan">
      <formula>0</formula>
    </cfRule>
    <cfRule type="cellIs" dxfId="87" priority="5" stopIfTrue="1" operator="greaterThan">
      <formula>0</formula>
    </cfRule>
  </conditionalFormatting>
  <conditionalFormatting sqref="E7:E19 O7:O19">
    <cfRule type="cellIs" dxfId="86" priority="2" stopIfTrue="1" operator="lessThan">
      <formula>0</formula>
    </cfRule>
    <cfRule type="cellIs" dxfId="85" priority="3" stopIfTrue="1" operator="greaterThan">
      <formula>0</formula>
    </cfRule>
  </conditionalFormatting>
  <conditionalFormatting sqref="E6 G6 C6">
    <cfRule type="cellIs" dxfId="84" priority="1" stopIfTrue="1" operator="lessThan">
      <formula>0</formula>
    </cfRule>
  </conditionalFormatting>
  <hyperlinks>
    <hyperlink ref="J3:L3" location="INDICATEURS!A1" display="sommaire"/>
    <hyperlink ref="U11" location="'1280 vtes'!A1" display="vente"/>
    <hyperlink ref="U13" location="'1280 pmix'!A1" display="produits mix"/>
    <hyperlink ref="U17" location="'1280car'!A1" display="CAR"/>
    <hyperlink ref="U19" location="'1280hres'!A1" display="Analyse VH"/>
    <hyperlink ref="U21" location="'VH par hres'!A1" display="vente horaire"/>
    <hyperlink ref="U23" location="'Analyse CA jours'!A1" display="Analyse CA jour"/>
    <hyperlink ref="U7" location="INDICATEURS!A1" display="sommaire"/>
    <hyperlink ref="U25" location="'1280record'!A1" display="record"/>
    <hyperlink ref="U15" location="'1280 p&amp;l'!A1" display="P&amp;L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  <pageSetUpPr fitToPage="1"/>
  </sheetPr>
  <dimension ref="A1:U25"/>
  <sheetViews>
    <sheetView showGridLines="0" topLeftCell="A13" workbookViewId="0">
      <selection activeCell="D9" sqref="D9:N9"/>
    </sheetView>
  </sheetViews>
  <sheetFormatPr baseColWidth="10" defaultRowHeight="14.25"/>
  <cols>
    <col min="1" max="1" width="8.75" customWidth="1"/>
    <col min="10" max="10" width="5.75" customWidth="1"/>
    <col min="11" max="11" width="8.75" customWidth="1"/>
    <col min="21" max="21" width="15.375" customWidth="1"/>
  </cols>
  <sheetData>
    <row r="1" spans="1:21">
      <c r="A1" s="590" t="s">
        <v>250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  <c r="O1" s="590"/>
      <c r="P1" s="590"/>
      <c r="Q1" s="590"/>
      <c r="R1" s="590"/>
      <c r="S1" s="590"/>
    </row>
    <row r="2" spans="1:21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  <c r="O2" s="590"/>
      <c r="P2" s="590"/>
      <c r="Q2" s="590"/>
      <c r="R2" s="590"/>
      <c r="S2" s="590"/>
    </row>
    <row r="3" spans="1:21">
      <c r="J3" s="589" t="s">
        <v>33</v>
      </c>
      <c r="K3" s="589"/>
      <c r="L3" s="589"/>
    </row>
    <row r="5" spans="1:21" ht="15" thickBot="1">
      <c r="B5" s="586" t="s">
        <v>259</v>
      </c>
      <c r="C5" s="587"/>
      <c r="D5" s="584"/>
      <c r="E5" s="584"/>
      <c r="F5" s="584"/>
      <c r="G5" s="584"/>
      <c r="H5" s="584"/>
      <c r="I5" s="585"/>
      <c r="L5" s="586" t="s">
        <v>250</v>
      </c>
      <c r="M5" s="587"/>
      <c r="N5" s="584"/>
      <c r="O5" s="584"/>
      <c r="P5" s="584"/>
      <c r="Q5" s="584"/>
      <c r="R5" s="584"/>
      <c r="S5" s="585"/>
    </row>
    <row r="6" spans="1:21" ht="22.5">
      <c r="A6" s="154" t="s">
        <v>139</v>
      </c>
      <c r="B6" s="159" t="s">
        <v>262</v>
      </c>
      <c r="C6" s="160" t="s">
        <v>140</v>
      </c>
      <c r="D6" s="161" t="s">
        <v>263</v>
      </c>
      <c r="E6" s="162" t="s">
        <v>137</v>
      </c>
      <c r="F6" s="163" t="s">
        <v>264</v>
      </c>
      <c r="G6" s="164" t="s">
        <v>135</v>
      </c>
      <c r="H6" s="161" t="s">
        <v>265</v>
      </c>
      <c r="I6" s="164" t="s">
        <v>133</v>
      </c>
      <c r="K6" s="152" t="s">
        <v>139</v>
      </c>
      <c r="L6" s="165" t="s">
        <v>266</v>
      </c>
      <c r="M6" s="160" t="s">
        <v>140</v>
      </c>
      <c r="N6" s="166" t="s">
        <v>267</v>
      </c>
      <c r="O6" s="155" t="s">
        <v>137</v>
      </c>
      <c r="P6" s="156" t="s">
        <v>268</v>
      </c>
      <c r="Q6" s="155" t="s">
        <v>135</v>
      </c>
      <c r="R6" s="166" t="s">
        <v>269</v>
      </c>
      <c r="S6" s="155" t="s">
        <v>133</v>
      </c>
    </row>
    <row r="7" spans="1:21" ht="15">
      <c r="A7" s="149">
        <f>'JV qcr'!A7</f>
        <v>41975</v>
      </c>
      <c r="B7" s="168">
        <f>'JV qcr'!B7</f>
        <v>0.7752</v>
      </c>
      <c r="C7" s="169">
        <f>'JV qcr'!C7</f>
        <v>3.7000000000000366E-3</v>
      </c>
      <c r="D7" s="170">
        <f>'JV qcr'!D7</f>
        <v>0.77650820792037001</v>
      </c>
      <c r="E7" s="171">
        <f>'JV qcr'!E7</f>
        <v>4.4712066254026794E-4</v>
      </c>
      <c r="F7" s="172">
        <f>'JV qcr'!F7</f>
        <v>0.17629348859642963</v>
      </c>
      <c r="G7" s="148">
        <f>'JV qcr'!G7</f>
        <v>-5.3615448257404719E-4</v>
      </c>
      <c r="H7" s="173">
        <f>'JV qcr'!H7</f>
        <v>1.460232467368637E-2</v>
      </c>
      <c r="I7" s="148">
        <f>'JV qcr'!I7</f>
        <v>8.0767294006408447E-5</v>
      </c>
      <c r="K7" s="149">
        <f>'JV qcr'!K7</f>
        <v>41975</v>
      </c>
      <c r="L7" s="147">
        <f>'Donnée marge qcr'!R6</f>
        <v>0.7843</v>
      </c>
      <c r="M7" s="169">
        <f>L7-'Donnée marge qcr'!R5</f>
        <v>1.2199999999999989E-2</v>
      </c>
      <c r="N7" s="179">
        <f>'Donnée marge qcr'!R22</f>
        <v>0.78149999999999997</v>
      </c>
      <c r="O7" s="148">
        <f>N7-'Donnée marge qcr'!R21</f>
        <v>-8.0999999999999961E-3</v>
      </c>
      <c r="P7" s="142">
        <f>'Donnée marge qcr'!AL6</f>
        <v>0.17180000000000001</v>
      </c>
      <c r="Q7" s="171">
        <f>P7-'Donnée marge qcr'!AL5</f>
        <v>7.3000000000000009E-3</v>
      </c>
      <c r="R7" s="140">
        <f>'Donnée marge qcr'!AL22</f>
        <v>1.4200000000000001E-2</v>
      </c>
      <c r="S7" s="148">
        <f>R7-'Donnée marge qcr'!AL21</f>
        <v>8.0000000000000036E-4</v>
      </c>
      <c r="U7" s="233" t="s">
        <v>33</v>
      </c>
    </row>
    <row r="8" spans="1:21" ht="15">
      <c r="A8" s="174">
        <f>'JV qcr'!A8</f>
        <v>42006</v>
      </c>
      <c r="B8" s="175">
        <f>'JV qcr'!B8</f>
        <v>0.77510000000000001</v>
      </c>
      <c r="C8" s="146">
        <f t="shared" ref="C8:C19" si="0">B8-B7</f>
        <v>-9.9999999999988987E-5</v>
      </c>
      <c r="D8" s="145">
        <f>'JV qcr'!D8</f>
        <v>0.77929381841531775</v>
      </c>
      <c r="E8" s="141">
        <f t="shared" ref="E8:E19" si="1">D8-D7</f>
        <v>2.7856104949477434E-3</v>
      </c>
      <c r="F8" s="140">
        <f>'JV qcr'!F8</f>
        <v>0.17394815050224499</v>
      </c>
      <c r="G8" s="139">
        <f t="shared" ref="G8:G19" si="2">F8-F7</f>
        <v>-2.3453380941846347E-3</v>
      </c>
      <c r="H8" s="142">
        <f>'JV qcr'!H8</f>
        <v>1.416479640102386E-2</v>
      </c>
      <c r="I8" s="139">
        <f t="shared" ref="I8:I19" si="3">H8-H7</f>
        <v>-4.3752827266251015E-4</v>
      </c>
      <c r="K8" s="144">
        <f>'JV qcr'!K8</f>
        <v>42006</v>
      </c>
      <c r="L8" s="147">
        <f>'Donnée marge qcr'!R7</f>
        <v>0.77300000000000002</v>
      </c>
      <c r="M8" s="146">
        <f t="shared" ref="M8:M19" si="4">L8-L7</f>
        <v>-1.1299999999999977E-2</v>
      </c>
      <c r="N8" s="179">
        <f>'Donnée marge qcr'!R23</f>
        <v>0.78720000000000001</v>
      </c>
      <c r="O8" s="139">
        <f t="shared" ref="O8:O19" si="5">N8-N7</f>
        <v>5.7000000000000384E-3</v>
      </c>
      <c r="P8" s="142">
        <f>'Donnée marge qcr'!AL7</f>
        <v>0.1666</v>
      </c>
      <c r="Q8" s="141">
        <f t="shared" ref="Q8:Q19" si="6">P8-P7</f>
        <v>-5.2000000000000102E-3</v>
      </c>
      <c r="R8" s="140">
        <f>'Donnée marge qcr'!AL23</f>
        <v>1.37E-2</v>
      </c>
      <c r="S8" s="139">
        <f t="shared" ref="S8:S19" si="7">R8-R7</f>
        <v>-5.0000000000000044E-4</v>
      </c>
      <c r="U8" s="234"/>
    </row>
    <row r="9" spans="1:21" ht="15">
      <c r="A9" s="174">
        <f>'JV qcr'!A9</f>
        <v>42037</v>
      </c>
      <c r="B9" s="175">
        <f>'JV qcr'!B9</f>
        <v>0.77900000000000003</v>
      </c>
      <c r="C9" s="146">
        <f t="shared" si="0"/>
        <v>3.9000000000000146E-3</v>
      </c>
      <c r="D9" s="145">
        <f>'JV qcr'!D9</f>
        <v>0.78002282647675714</v>
      </c>
      <c r="E9" s="141">
        <f t="shared" si="1"/>
        <v>7.2900806143938457E-4</v>
      </c>
      <c r="F9" s="140">
        <f>'JV qcr'!F9</f>
        <v>0.17319446114670903</v>
      </c>
      <c r="G9" s="139">
        <f t="shared" si="2"/>
        <v>-7.5368935553596361E-4</v>
      </c>
      <c r="H9" s="142">
        <f>'JV qcr'!H9</f>
        <v>1.4189080686296776E-2</v>
      </c>
      <c r="I9" s="139">
        <f t="shared" si="3"/>
        <v>2.4284285272915818E-5</v>
      </c>
      <c r="K9" s="144">
        <f>'JV qcr'!K9</f>
        <v>42037</v>
      </c>
      <c r="L9" s="147">
        <f>'Donnée marge qcr'!R8</f>
        <v>0.77690000000000003</v>
      </c>
      <c r="M9" s="146">
        <f t="shared" si="4"/>
        <v>3.9000000000000146E-3</v>
      </c>
      <c r="N9" s="179">
        <f>'Donnée marge qcr'!R24</f>
        <v>0.78249999999999997</v>
      </c>
      <c r="O9" s="139">
        <f t="shared" si="5"/>
        <v>-4.7000000000000375E-3</v>
      </c>
      <c r="P9" s="142">
        <f>'Donnée marge qcr'!AL8</f>
        <v>0.17119999999999999</v>
      </c>
      <c r="Q9" s="141">
        <f t="shared" si="6"/>
        <v>4.599999999999993E-3</v>
      </c>
      <c r="R9" s="140">
        <f>'Donnée marge qcr'!AL24</f>
        <v>1.38E-2</v>
      </c>
      <c r="S9" s="139">
        <f t="shared" si="7"/>
        <v>9.9999999999999395E-5</v>
      </c>
      <c r="U9" s="234"/>
    </row>
    <row r="10" spans="1:21" ht="15">
      <c r="A10" s="174">
        <f>'JV qcr'!A10</f>
        <v>42068</v>
      </c>
      <c r="B10" s="175">
        <f>'JV qcr'!B10</f>
        <v>0.77490000000000003</v>
      </c>
      <c r="C10" s="146">
        <f t="shared" si="0"/>
        <v>-4.0999999999999925E-3</v>
      </c>
      <c r="D10" s="145">
        <f>'JV qcr'!D10</f>
        <v>0.77843437069981458</v>
      </c>
      <c r="E10" s="141">
        <f t="shared" si="1"/>
        <v>-1.5884557769425545E-3</v>
      </c>
      <c r="F10" s="140">
        <f>'JV qcr'!F10</f>
        <v>0.17447912972737306</v>
      </c>
      <c r="G10" s="139">
        <f t="shared" si="2"/>
        <v>1.2846685806640334E-3</v>
      </c>
      <c r="H10" s="142">
        <f>'JV qcr'!H10</f>
        <v>1.4498666140924019E-2</v>
      </c>
      <c r="I10" s="139">
        <f t="shared" si="3"/>
        <v>3.0958545462724321E-4</v>
      </c>
      <c r="K10" s="144">
        <f>'JV qcr'!K10</f>
        <v>42068</v>
      </c>
      <c r="L10" s="147">
        <f>'Donnée marge qcr'!R9</f>
        <v>0.7702</v>
      </c>
      <c r="M10" s="146">
        <f t="shared" si="4"/>
        <v>-6.7000000000000393E-3</v>
      </c>
      <c r="N10" s="179">
        <f>'Donnée marge qcr'!R25</f>
        <v>0.78069999999999995</v>
      </c>
      <c r="O10" s="139">
        <f t="shared" si="5"/>
        <v>-1.8000000000000238E-3</v>
      </c>
      <c r="P10" s="142">
        <f>'Donnée marge qcr'!AL9</f>
        <v>0.1726</v>
      </c>
      <c r="Q10" s="141">
        <f t="shared" si="6"/>
        <v>1.4000000000000123E-3</v>
      </c>
      <c r="R10" s="140">
        <f>'Donnée marge qcr'!AL25</f>
        <v>1.4200000000000001E-2</v>
      </c>
      <c r="S10" s="139">
        <f t="shared" si="7"/>
        <v>4.0000000000000105E-4</v>
      </c>
      <c r="U10" s="234"/>
    </row>
    <row r="11" spans="1:21" ht="15">
      <c r="A11" s="174">
        <f>'JV qcr'!A11</f>
        <v>42099</v>
      </c>
      <c r="B11" s="175">
        <f>'JV qcr'!B11</f>
        <v>0.7772</v>
      </c>
      <c r="C11" s="146">
        <f t="shared" si="0"/>
        <v>2.2999999999999687E-3</v>
      </c>
      <c r="D11" s="145">
        <f>'JV qcr'!D11</f>
        <v>0.77967517224901828</v>
      </c>
      <c r="E11" s="141">
        <f t="shared" si="1"/>
        <v>1.2408015492036961E-3</v>
      </c>
      <c r="F11" s="140">
        <f>'JV qcr'!F11</f>
        <v>0.17316479581521971</v>
      </c>
      <c r="G11" s="139">
        <f t="shared" si="2"/>
        <v>-1.3143339121533537E-3</v>
      </c>
      <c r="H11" s="142">
        <f>'JV qcr'!H11</f>
        <v>1.4567723190930375E-2</v>
      </c>
      <c r="I11" s="139">
        <f t="shared" si="3"/>
        <v>6.90570500063558E-5</v>
      </c>
      <c r="K11" s="144">
        <f>'JV qcr'!K11</f>
        <v>42099</v>
      </c>
      <c r="L11" s="147">
        <f>'Donnée marge qcr'!R10</f>
        <v>0.77780000000000005</v>
      </c>
      <c r="M11" s="146">
        <f t="shared" si="4"/>
        <v>7.6000000000000512E-3</v>
      </c>
      <c r="N11" s="179">
        <f>'Donnée marge qcr'!R26</f>
        <v>0.78170000000000006</v>
      </c>
      <c r="O11" s="139">
        <f t="shared" si="5"/>
        <v>1.0000000000001119E-3</v>
      </c>
      <c r="P11" s="142">
        <f>'Donnée marge qcr'!AL10</f>
        <v>0.1714</v>
      </c>
      <c r="Q11" s="141">
        <f t="shared" si="6"/>
        <v>-1.2000000000000066E-3</v>
      </c>
      <c r="R11" s="140">
        <f>'Donnée marge qcr'!AL26</f>
        <v>1.44E-2</v>
      </c>
      <c r="S11" s="139">
        <f t="shared" si="7"/>
        <v>1.9999999999999879E-4</v>
      </c>
      <c r="U11" s="238" t="s">
        <v>247</v>
      </c>
    </row>
    <row r="12" spans="1:21" ht="15">
      <c r="A12" s="174">
        <f>'JV qcr'!A12</f>
        <v>42130</v>
      </c>
      <c r="B12" s="175">
        <f>'JV qcr'!B12</f>
        <v>0.7742</v>
      </c>
      <c r="C12" s="146">
        <f t="shared" si="0"/>
        <v>-3.0000000000000027E-3</v>
      </c>
      <c r="D12" s="145">
        <f>'JV qcr'!D12</f>
        <v>0.7792829714453724</v>
      </c>
      <c r="E12" s="141">
        <f t="shared" si="1"/>
        <v>-3.9220080364588128E-4</v>
      </c>
      <c r="F12" s="140">
        <f>'JV qcr'!F12</f>
        <v>0.17349354662819916</v>
      </c>
      <c r="G12" s="139">
        <f t="shared" si="2"/>
        <v>3.287508129794503E-4</v>
      </c>
      <c r="H12" s="142">
        <f>'JV qcr'!H12</f>
        <v>1.463679845874395E-2</v>
      </c>
      <c r="I12" s="139">
        <f t="shared" si="3"/>
        <v>6.9075267813575175E-5</v>
      </c>
      <c r="K12" s="144">
        <f>'JV qcr'!K12</f>
        <v>42130</v>
      </c>
      <c r="L12" s="147">
        <f>'Donnée marge qcr'!R11</f>
        <v>0.77049999999999996</v>
      </c>
      <c r="M12" s="146">
        <f t="shared" si="4"/>
        <v>-7.3000000000000842E-3</v>
      </c>
      <c r="N12" s="179">
        <f>'Donnée marge qcr'!R27</f>
        <v>0.7823</v>
      </c>
      <c r="O12" s="139">
        <f t="shared" si="5"/>
        <v>5.9999999999993392E-4</v>
      </c>
      <c r="P12" s="142">
        <f>'Donnée marge qcr'!AL11</f>
        <v>0.17069999999999999</v>
      </c>
      <c r="Q12" s="141">
        <f t="shared" si="6"/>
        <v>-7.0000000000000617E-4</v>
      </c>
      <c r="R12" s="140">
        <f>'Donnée marge qcr'!AL27</f>
        <v>1.4500000000000001E-2</v>
      </c>
      <c r="S12" s="139">
        <f t="shared" si="7"/>
        <v>1.0000000000000113E-4</v>
      </c>
      <c r="U12" s="234"/>
    </row>
    <row r="13" spans="1:21" ht="15">
      <c r="A13" s="174">
        <f>'JV qcr'!A13</f>
        <v>42161</v>
      </c>
      <c r="B13" s="175">
        <f>'JV qcr'!B13</f>
        <v>0.77739999999999998</v>
      </c>
      <c r="C13" s="146">
        <f t="shared" si="0"/>
        <v>3.1999999999999806E-3</v>
      </c>
      <c r="D13" s="145">
        <f>'JV qcr'!D13</f>
        <v>0.78053763876980153</v>
      </c>
      <c r="E13" s="141">
        <f t="shared" si="1"/>
        <v>1.2546673244291373E-3</v>
      </c>
      <c r="F13" s="140">
        <f>'JV qcr'!F13</f>
        <v>0.17231191145076394</v>
      </c>
      <c r="G13" s="139">
        <f t="shared" si="2"/>
        <v>-1.1816351774352196E-3</v>
      </c>
      <c r="H13" s="142">
        <f>'JV qcr'!H13</f>
        <v>1.4559352992529776E-2</v>
      </c>
      <c r="I13" s="139">
        <f t="shared" si="3"/>
        <v>-7.7445466214173808E-5</v>
      </c>
      <c r="K13" s="144">
        <f>'JV qcr'!K13</f>
        <v>42161</v>
      </c>
      <c r="L13" s="147">
        <f>'Donnée marge qcr'!R12</f>
        <v>0.7722</v>
      </c>
      <c r="M13" s="146">
        <f t="shared" si="4"/>
        <v>1.7000000000000348E-3</v>
      </c>
      <c r="N13" s="179">
        <f>'Donnée marge qcr'!R28</f>
        <v>0.78220000000000001</v>
      </c>
      <c r="O13" s="139">
        <f t="shared" si="5"/>
        <v>-9.9999999999988987E-5</v>
      </c>
      <c r="P13" s="142">
        <f>'Donnée marge qcr'!AL12</f>
        <v>0.1709</v>
      </c>
      <c r="Q13" s="141">
        <f t="shared" si="6"/>
        <v>2.0000000000000573E-4</v>
      </c>
      <c r="R13" s="140">
        <f>'Donnée marge qcr'!AL28</f>
        <v>1.44E-2</v>
      </c>
      <c r="S13" s="139">
        <f t="shared" si="7"/>
        <v>-1.0000000000000113E-4</v>
      </c>
      <c r="U13" s="238" t="s">
        <v>248</v>
      </c>
    </row>
    <row r="14" spans="1:21" ht="15">
      <c r="A14" s="174">
        <f>'JV qcr'!A14</f>
        <v>42192</v>
      </c>
      <c r="B14" s="175">
        <f>'JV qcr'!B14</f>
        <v>0.77869999999999995</v>
      </c>
      <c r="C14" s="146">
        <f t="shared" si="0"/>
        <v>1.2999999999999678E-3</v>
      </c>
      <c r="D14" s="145">
        <f>'JV qcr'!D14</f>
        <v>0.78236291735241603</v>
      </c>
      <c r="E14" s="141">
        <f t="shared" si="1"/>
        <v>1.8252785826144979E-3</v>
      </c>
      <c r="F14" s="140">
        <f>'JV qcr'!F14</f>
        <v>0.1705197888318393</v>
      </c>
      <c r="G14" s="139">
        <f t="shared" si="2"/>
        <v>-1.7921226189246409E-3</v>
      </c>
      <c r="H14" s="142">
        <f>'JV qcr'!H14</f>
        <v>1.4525375954323991E-2</v>
      </c>
      <c r="I14" s="139">
        <f t="shared" si="3"/>
        <v>-3.3977038205785029E-5</v>
      </c>
      <c r="K14" s="144">
        <f>'JV qcr'!K14</f>
        <v>42192</v>
      </c>
      <c r="L14" s="147">
        <f>'Donnée marge qcr'!R13</f>
        <v>0.77669999999999995</v>
      </c>
      <c r="M14" s="146">
        <f t="shared" si="4"/>
        <v>4.4999999999999485E-3</v>
      </c>
      <c r="N14" s="179">
        <f>'Donnée marge qcr'!R29</f>
        <v>0.78129999999999999</v>
      </c>
      <c r="O14" s="139">
        <f t="shared" si="5"/>
        <v>-9.000000000000119E-4</v>
      </c>
      <c r="P14" s="142">
        <f>'Donnée marge qcr'!AL13</f>
        <v>0.1721</v>
      </c>
      <c r="Q14" s="141">
        <f t="shared" si="6"/>
        <v>1.2000000000000066E-3</v>
      </c>
      <c r="R14" s="140">
        <f>'Donnée marge qcr'!AL29</f>
        <v>1.41E-2</v>
      </c>
      <c r="S14" s="139">
        <f t="shared" si="7"/>
        <v>-2.9999999999999992E-4</v>
      </c>
      <c r="U14" s="234"/>
    </row>
    <row r="15" spans="1:21">
      <c r="A15" s="174">
        <f>'JV qcr'!A15</f>
        <v>42223</v>
      </c>
      <c r="B15" s="175">
        <f>'JV qcr'!B15</f>
        <v>0.76980000000000004</v>
      </c>
      <c r="C15" s="146">
        <f t="shared" si="0"/>
        <v>-8.899999999999908E-3</v>
      </c>
      <c r="D15" s="145">
        <f>'JV qcr'!D15</f>
        <v>0.7761306002247208</v>
      </c>
      <c r="E15" s="141">
        <f t="shared" si="1"/>
        <v>-6.2323171276952305E-3</v>
      </c>
      <c r="F15" s="140">
        <f>'JV qcr'!F15</f>
        <v>0.17672938340373912</v>
      </c>
      <c r="G15" s="139">
        <f t="shared" si="2"/>
        <v>6.209594571899818E-3</v>
      </c>
      <c r="H15" s="142">
        <f>'JV qcr'!H15</f>
        <v>1.4546495610525265E-2</v>
      </c>
      <c r="I15" s="139">
        <f t="shared" si="3"/>
        <v>2.1119656201273873E-5</v>
      </c>
      <c r="K15" s="144">
        <f>'JV qcr'!K15</f>
        <v>42223</v>
      </c>
      <c r="L15" s="147">
        <f>'Donnée marge qcr'!R14</f>
        <v>0.76729999999999998</v>
      </c>
      <c r="M15" s="146">
        <f t="shared" si="4"/>
        <v>-9.3999999999999639E-3</v>
      </c>
      <c r="N15" s="179">
        <f>'Donnée marge qcr'!R30</f>
        <v>0.7762</v>
      </c>
      <c r="O15" s="139">
        <f t="shared" si="5"/>
        <v>-5.0999999999999934E-3</v>
      </c>
      <c r="P15" s="142">
        <f>'Donnée marge qcr'!AL14</f>
        <v>0.17680000000000001</v>
      </c>
      <c r="Q15" s="141">
        <f t="shared" si="6"/>
        <v>4.7000000000000097E-3</v>
      </c>
      <c r="R15" s="140">
        <f>'Donnée marge qcr'!AL30</f>
        <v>1.4500000000000001E-2</v>
      </c>
      <c r="S15" s="139">
        <f t="shared" si="7"/>
        <v>4.0000000000000105E-4</v>
      </c>
      <c r="U15" s="240" t="s">
        <v>255</v>
      </c>
    </row>
    <row r="16" spans="1:21" ht="15">
      <c r="A16" s="174">
        <f>'JV qcr'!A16</f>
        <v>42254</v>
      </c>
      <c r="B16" s="175">
        <f>'JV qcr'!B16</f>
        <v>0.77</v>
      </c>
      <c r="C16" s="146">
        <f t="shared" si="0"/>
        <v>1.9999999999997797E-4</v>
      </c>
      <c r="D16" s="145">
        <f>'JV qcr'!D16</f>
        <v>0.77563623242676094</v>
      </c>
      <c r="E16" s="141">
        <f t="shared" si="1"/>
        <v>-4.9436779795986041E-4</v>
      </c>
      <c r="F16" s="140">
        <f>'JV qcr'!F16</f>
        <v>0.177605711014762</v>
      </c>
      <c r="G16" s="139">
        <f t="shared" si="2"/>
        <v>8.7632761102288126E-4</v>
      </c>
      <c r="H16" s="142">
        <f>'JV qcr'!H16</f>
        <v>1.416804701497894E-2</v>
      </c>
      <c r="I16" s="139">
        <f t="shared" si="3"/>
        <v>-3.7844859554632578E-4</v>
      </c>
      <c r="K16" s="144">
        <f>'JV qcr'!K16</f>
        <v>42254</v>
      </c>
      <c r="L16" s="147">
        <f>'Donnée marge qcr'!R15</f>
        <v>0.77380000000000004</v>
      </c>
      <c r="M16" s="146">
        <f t="shared" si="4"/>
        <v>6.5000000000000613E-3</v>
      </c>
      <c r="N16" s="179">
        <f>'Donnée marge qcr'!R31</f>
        <v>0.77710000000000001</v>
      </c>
      <c r="O16" s="139">
        <f t="shared" si="5"/>
        <v>9.000000000000119E-4</v>
      </c>
      <c r="P16" s="142">
        <f>'Donnée marge qcr'!AL15</f>
        <v>0.1764</v>
      </c>
      <c r="Q16" s="141">
        <f t="shared" si="6"/>
        <v>-4.0000000000001146E-4</v>
      </c>
      <c r="R16" s="140">
        <f>'Donnée marge qcr'!AL31</f>
        <v>1.4E-2</v>
      </c>
      <c r="S16" s="139">
        <f t="shared" si="7"/>
        <v>-5.0000000000000044E-4</v>
      </c>
      <c r="U16" s="234"/>
    </row>
    <row r="17" spans="1:21" ht="15">
      <c r="A17" s="174">
        <f>'JV qcr'!A17</f>
        <v>42285</v>
      </c>
      <c r="B17" s="175">
        <f>'JV qcr'!B17</f>
        <v>0.7772</v>
      </c>
      <c r="C17" s="146">
        <f t="shared" si="0"/>
        <v>7.1999999999999842E-3</v>
      </c>
      <c r="D17" s="145">
        <f>'JV qcr'!D17</f>
        <v>0.77991440269780166</v>
      </c>
      <c r="E17" s="141">
        <f t="shared" si="1"/>
        <v>4.2781702710407155E-3</v>
      </c>
      <c r="F17" s="140">
        <f>'JV qcr'!F17</f>
        <v>0.17358599841015571</v>
      </c>
      <c r="G17" s="139">
        <f t="shared" si="2"/>
        <v>-4.0197126046062903E-3</v>
      </c>
      <c r="H17" s="142">
        <f>'JV qcr'!H17</f>
        <v>1.3908774036225948E-2</v>
      </c>
      <c r="I17" s="139">
        <f t="shared" si="3"/>
        <v>-2.5927297875299148E-4</v>
      </c>
      <c r="K17" s="144">
        <f>'JV qcr'!K17</f>
        <v>42285</v>
      </c>
      <c r="L17" s="147">
        <f>'Donnée marge qcr'!R16</f>
        <v>0.77449999999999997</v>
      </c>
      <c r="M17" s="146">
        <f t="shared" si="4"/>
        <v>6.9999999999992291E-4</v>
      </c>
      <c r="N17" s="179">
        <f>'Donnée marge qcr'!R32</f>
        <v>0.78410000000000002</v>
      </c>
      <c r="O17" s="139">
        <f t="shared" si="5"/>
        <v>7.0000000000000062E-3</v>
      </c>
      <c r="P17" s="142">
        <f>'Donnée marge qcr'!AL16</f>
        <v>0.1696</v>
      </c>
      <c r="Q17" s="141">
        <f t="shared" si="6"/>
        <v>-6.8000000000000005E-3</v>
      </c>
      <c r="R17" s="140">
        <f>'Donnée marge qcr'!AL32</f>
        <v>1.38E-2</v>
      </c>
      <c r="S17" s="139">
        <f t="shared" si="7"/>
        <v>-2.0000000000000052E-4</v>
      </c>
      <c r="U17" s="238" t="s">
        <v>250</v>
      </c>
    </row>
    <row r="18" spans="1:21" ht="15">
      <c r="A18" s="174">
        <f>'JV qcr'!A18</f>
        <v>42316</v>
      </c>
      <c r="B18" s="175">
        <f>'JV qcr'!B18</f>
        <v>0.77459999999999996</v>
      </c>
      <c r="C18" s="146">
        <f t="shared" si="0"/>
        <v>-2.6000000000000467E-3</v>
      </c>
      <c r="D18" s="145">
        <f>'JV qcr'!D18</f>
        <v>0.77941936729539885</v>
      </c>
      <c r="E18" s="141">
        <f t="shared" si="1"/>
        <v>-4.950354024028103E-4</v>
      </c>
      <c r="F18" s="140">
        <f>'JV qcr'!F18</f>
        <v>0.17414147764220883</v>
      </c>
      <c r="G18" s="139">
        <f t="shared" si="2"/>
        <v>5.5547923205312433E-4</v>
      </c>
      <c r="H18" s="142">
        <f>'JV qcr'!H18</f>
        <v>1.3853623376115174E-2</v>
      </c>
      <c r="I18" s="139">
        <f t="shared" si="3"/>
        <v>-5.5150660110773672E-5</v>
      </c>
      <c r="K18" s="144">
        <f>'JV qcr'!K18</f>
        <v>42316</v>
      </c>
      <c r="L18" s="147">
        <f>'Donnée marge qcr'!R17</f>
        <v>0.77839999999999998</v>
      </c>
      <c r="M18" s="146">
        <f t="shared" si="4"/>
        <v>3.9000000000000146E-3</v>
      </c>
      <c r="N18" s="179">
        <f>'Donnée marge qcr'!R33</f>
        <v>0.78220000000000001</v>
      </c>
      <c r="O18" s="139">
        <f t="shared" si="5"/>
        <v>-1.9000000000000128E-3</v>
      </c>
      <c r="P18" s="142">
        <f>'Donnée marge qcr'!AL17</f>
        <v>0.1716</v>
      </c>
      <c r="Q18" s="141">
        <f t="shared" si="6"/>
        <v>2.0000000000000018E-3</v>
      </c>
      <c r="R18" s="140">
        <f>'Donnée marge qcr'!AL33</f>
        <v>1.37E-2</v>
      </c>
      <c r="S18" s="139">
        <f t="shared" si="7"/>
        <v>-9.9999999999999395E-5</v>
      </c>
      <c r="U18" s="234"/>
    </row>
    <row r="19" spans="1:21" ht="15.75" thickBot="1">
      <c r="A19" s="138">
        <f>'JV qcr'!A19</f>
        <v>42347</v>
      </c>
      <c r="B19" s="176">
        <f>'JV qcr'!B19</f>
        <v>0</v>
      </c>
      <c r="C19" s="136">
        <f t="shared" si="0"/>
        <v>-0.77459999999999996</v>
      </c>
      <c r="D19" s="135">
        <f>'JV qcr'!D19</f>
        <v>0.77858920091139039</v>
      </c>
      <c r="E19" s="177">
        <f t="shared" si="1"/>
        <v>-8.3016638400845721E-4</v>
      </c>
      <c r="F19" s="131">
        <f>'JV qcr'!F19</f>
        <v>0.17506325464765241</v>
      </c>
      <c r="G19" s="130">
        <f t="shared" si="2"/>
        <v>9.2177700544357477E-4</v>
      </c>
      <c r="H19" s="132">
        <f>'JV qcr'!H19</f>
        <v>1.3753451177327179E-2</v>
      </c>
      <c r="I19" s="130">
        <f t="shared" si="3"/>
        <v>-1.0017219878799555E-4</v>
      </c>
      <c r="K19" s="134">
        <f>'JV qcr'!K19</f>
        <v>42347</v>
      </c>
      <c r="L19" s="137">
        <f>'Donnée marge qcr'!R18</f>
        <v>0</v>
      </c>
      <c r="M19" s="136">
        <f t="shared" si="4"/>
        <v>-0.77839999999999998</v>
      </c>
      <c r="N19" s="178">
        <f>'Donnée marge qcr'!R34</f>
        <v>0.78139999999999998</v>
      </c>
      <c r="O19" s="130">
        <f t="shared" si="5"/>
        <v>-8.0000000000002292E-4</v>
      </c>
      <c r="P19" s="132">
        <f>'Donnée marge qcr'!AL18</f>
        <v>0.17280000000000001</v>
      </c>
      <c r="Q19" s="177">
        <f t="shared" si="6"/>
        <v>1.2000000000000066E-3</v>
      </c>
      <c r="R19" s="131">
        <f>'Donnée marge qcr'!AL34</f>
        <v>1.3299999999999999E-2</v>
      </c>
      <c r="S19" s="130">
        <f t="shared" si="7"/>
        <v>-4.0000000000000105E-4</v>
      </c>
      <c r="U19" s="238" t="s">
        <v>251</v>
      </c>
    </row>
    <row r="20" spans="1:21" ht="15">
      <c r="U20" s="234"/>
    </row>
    <row r="21" spans="1:21" ht="15">
      <c r="U21" s="238" t="s">
        <v>252</v>
      </c>
    </row>
    <row r="22" spans="1:21" ht="15">
      <c r="U22" s="234"/>
    </row>
    <row r="23" spans="1:21" ht="15">
      <c r="U23" s="238" t="s">
        <v>253</v>
      </c>
    </row>
    <row r="24" spans="1:21" ht="15">
      <c r="U24" s="234"/>
    </row>
    <row r="25" spans="1:21" ht="15">
      <c r="U25" s="238" t="s">
        <v>254</v>
      </c>
    </row>
  </sheetData>
  <sheetProtection algorithmName="SHA-512" hashValue="VEJJJRtQsgxass3ohVqXHWTYNxgWHeAZ2dOBwfeeDM+Fn9V9iMIL8KapCJrGIqCsTwYlzUt+265+2h+iP3SsGQ==" saltValue="0PrruvqK5/K9u1skJnpGVA==" spinCount="100000" sheet="1" objects="1" scenarios="1"/>
  <mergeCells count="4">
    <mergeCell ref="A1:S2"/>
    <mergeCell ref="J3:L3"/>
    <mergeCell ref="B5:I5"/>
    <mergeCell ref="L5:S5"/>
  </mergeCells>
  <conditionalFormatting sqref="G7:G19 I7:I19 O6 Q6:Q19 S7:S19 M6">
    <cfRule type="cellIs" dxfId="83" priority="15" stopIfTrue="1" operator="lessThan">
      <formula>0</formula>
    </cfRule>
  </conditionalFormatting>
  <conditionalFormatting sqref="G7:G19 I7:I19 Q7:Q19 S7:S19 E7:E19 C7:C19 M7:M19 O7:O19">
    <cfRule type="cellIs" dxfId="82" priority="13" stopIfTrue="1" operator="lessThan">
      <formula>0</formula>
    </cfRule>
    <cfRule type="cellIs" dxfId="81" priority="14" stopIfTrue="1" operator="greaterThan">
      <formula>0</formula>
    </cfRule>
  </conditionalFormatting>
  <conditionalFormatting sqref="E7:E19 G7:G19 I7:I19 Q7:Q19 S7:S19 C7:C19 M7:M19 O7:O19">
    <cfRule type="cellIs" dxfId="80" priority="11" stopIfTrue="1" operator="lessThan">
      <formula>0</formula>
    </cfRule>
    <cfRule type="cellIs" dxfId="79" priority="12" stopIfTrue="1" operator="greaterThan">
      <formula>0</formula>
    </cfRule>
  </conditionalFormatting>
  <conditionalFormatting sqref="G7:G19 I7:I19 Q7:Q19 S7:S19">
    <cfRule type="cellIs" dxfId="78" priority="10" stopIfTrue="1" operator="greaterThan">
      <formula>0</formula>
    </cfRule>
  </conditionalFormatting>
  <conditionalFormatting sqref="I7:I19 S7:S19">
    <cfRule type="cellIs" dxfId="77" priority="9" stopIfTrue="1" operator="equal">
      <formula>0</formula>
    </cfRule>
  </conditionalFormatting>
  <conditionalFormatting sqref="G7:G19 I7:I19 Q7:Q19 S7:S19">
    <cfRule type="cellIs" dxfId="76" priority="6" stopIfTrue="1" operator="equal">
      <formula>0</formula>
    </cfRule>
    <cfRule type="cellIs" dxfId="75" priority="7" stopIfTrue="1" operator="lessThan">
      <formula>0</formula>
    </cfRule>
    <cfRule type="cellIs" dxfId="74" priority="8" stopIfTrue="1" operator="greaterThan">
      <formula>0</formula>
    </cfRule>
  </conditionalFormatting>
  <conditionalFormatting sqref="C7:C19 M7:M19">
    <cfRule type="cellIs" dxfId="73" priority="4" stopIfTrue="1" operator="lessThan">
      <formula>0</formula>
    </cfRule>
    <cfRule type="cellIs" dxfId="72" priority="5" stopIfTrue="1" operator="greaterThan">
      <formula>0</formula>
    </cfRule>
  </conditionalFormatting>
  <conditionalFormatting sqref="E7:E19 O7:O19">
    <cfRule type="cellIs" dxfId="71" priority="2" stopIfTrue="1" operator="lessThan">
      <formula>0</formula>
    </cfRule>
    <cfRule type="cellIs" dxfId="70" priority="3" stopIfTrue="1" operator="greaterThan">
      <formula>0</formula>
    </cfRule>
  </conditionalFormatting>
  <conditionalFormatting sqref="E6 G6 C6">
    <cfRule type="cellIs" dxfId="69" priority="1" stopIfTrue="1" operator="lessThan">
      <formula>0</formula>
    </cfRule>
  </conditionalFormatting>
  <hyperlinks>
    <hyperlink ref="J3:L3" location="INDICATEURS!A1" display="sommaire"/>
    <hyperlink ref="U11" location="'1280 vtes'!A1" display="vente"/>
    <hyperlink ref="U13" location="'1280 pmix'!A1" display="produits mix"/>
    <hyperlink ref="U17" location="'1280car'!A1" display="CAR"/>
    <hyperlink ref="U19" location="'1280hres'!A1" display="Analyse VH"/>
    <hyperlink ref="U21" location="'VH par hres'!A1" display="vente horaire"/>
    <hyperlink ref="U23" location="'Analyse CA jours'!A1" display="Analyse CA jour"/>
    <hyperlink ref="U7" location="INDICATEURS!A1" display="sommaire"/>
    <hyperlink ref="U25" location="'1280record'!A1" display="record"/>
    <hyperlink ref="U15" location="'1280 p&amp;l'!A1" display="P&amp;L"/>
  </hyperlinks>
  <printOptions horizontalCentered="1"/>
  <pageMargins left="0" right="0" top="0" bottom="0" header="0.31496062992125984" footer="0.31496062992125984"/>
  <pageSetup paperSize="9" scale="59" orientation="landscape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N3"/>
  <sheetViews>
    <sheetView showGridLines="0" workbookViewId="0">
      <selection activeCell="D9" sqref="D9:N9"/>
    </sheetView>
  </sheetViews>
  <sheetFormatPr baseColWidth="10" defaultRowHeight="14.25"/>
  <sheetData>
    <row r="1" spans="1:14">
      <c r="A1" s="590" t="s">
        <v>259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4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4">
      <c r="H3" s="589" t="s">
        <v>33</v>
      </c>
      <c r="I3" s="589"/>
      <c r="J3" s="589"/>
    </row>
  </sheetData>
  <mergeCells count="2">
    <mergeCell ref="A1:N2"/>
    <mergeCell ref="H3:J3"/>
  </mergeCells>
  <hyperlinks>
    <hyperlink ref="H3:J3" location="INDICATEURS!A1" display="sommaire"/>
  </hyperlinks>
  <printOptions horizontalCentered="1"/>
  <pageMargins left="0" right="0" top="0" bottom="0" header="0.31496062992125984" footer="0.31496062992125984"/>
  <pageSetup paperSize="9" scale="80" orientation="landscape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4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0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5" t="s">
        <v>247</v>
      </c>
    </row>
    <row r="11" spans="1:16" ht="15">
      <c r="P11" s="236"/>
    </row>
    <row r="12" spans="1:16" ht="15">
      <c r="P12" s="235" t="s">
        <v>248</v>
      </c>
    </row>
    <row r="13" spans="1:16" ht="15">
      <c r="P13" s="236"/>
    </row>
    <row r="14" spans="1:16" ht="15">
      <c r="P14" s="235" t="s">
        <v>249</v>
      </c>
    </row>
    <row r="15" spans="1:16" ht="15">
      <c r="P15" s="236"/>
    </row>
    <row r="16" spans="1:16" ht="15">
      <c r="P16" s="235" t="s">
        <v>255</v>
      </c>
    </row>
    <row r="17" spans="16:16" ht="15">
      <c r="P17" s="236"/>
    </row>
    <row r="18" spans="16:16" ht="15">
      <c r="P18" s="235" t="s">
        <v>251</v>
      </c>
    </row>
    <row r="19" spans="16:16" ht="15">
      <c r="P19" s="236"/>
    </row>
    <row r="20" spans="16:16" ht="15">
      <c r="P20" s="235" t="s">
        <v>252</v>
      </c>
    </row>
    <row r="21" spans="16:16" ht="15">
      <c r="P21" s="236"/>
    </row>
    <row r="22" spans="16:16" ht="15">
      <c r="P22" s="235" t="s">
        <v>253</v>
      </c>
    </row>
    <row r="23" spans="16:16" ht="15">
      <c r="P23" s="236"/>
    </row>
    <row r="24" spans="16:16" ht="15">
      <c r="P24" s="235" t="s">
        <v>254</v>
      </c>
    </row>
  </sheetData>
  <mergeCells count="2">
    <mergeCell ref="A1:N2"/>
    <mergeCell ref="H3:J3"/>
  </mergeCells>
  <hyperlinks>
    <hyperlink ref="H3:J3" location="INDICATEURS!A1" display="sommaire"/>
    <hyperlink ref="P10" location="'150 vtes'!A1" display="vente"/>
    <hyperlink ref="P12" location="'150 pmix'!A1" display="produits mix"/>
    <hyperlink ref="P14" location="'150qcr'!A1" display="Marge"/>
    <hyperlink ref="P16" location="'150 p&amp;l'!A1" display="P&amp;L"/>
    <hyperlink ref="P18" location="'150hres'!A1" display="Analyse vente"/>
    <hyperlink ref="P20" location="'VH par hres'!A1" display="vente horaire"/>
    <hyperlink ref="P22" location="'Analyse CA jours'!A1" display="Analyse CA jour"/>
    <hyperlink ref="P7" location="INDICATEURS!A1" display="sommaire"/>
    <hyperlink ref="P24" location="'150record'!A1" display="record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1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255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2">
    <mergeCell ref="A1:N2"/>
    <mergeCell ref="H3:J3"/>
  </mergeCells>
  <hyperlinks>
    <hyperlink ref="H3:J3" location="INDICATEURS!A1" display="sommaire"/>
    <hyperlink ref="P23" location="'Analyse CA jours'!A1" display="Analyse CA jour"/>
    <hyperlink ref="P21" location="'VH par hres'!A1" display="vente horaire"/>
    <hyperlink ref="P19" location="'150hres'!A1" display="Analyse vente"/>
    <hyperlink ref="P17" location="'427 p&amp;l'!A1" display="P&amp;L"/>
    <hyperlink ref="P15" location="'427qcr'!A1" display="Marge"/>
    <hyperlink ref="P13" location="'427 pmix'!A1" display="produits mix"/>
    <hyperlink ref="P11" location="'427 vtes'!A1" display="vente"/>
    <hyperlink ref="P7" location="INDICATEURS!A1" display="sommaire"/>
    <hyperlink ref="P25" location="'427record'!A1" display="record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17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180" t="s">
        <v>33</v>
      </c>
      <c r="I3" s="180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255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1">
    <mergeCell ref="A1:N2"/>
  </mergeCells>
  <hyperlinks>
    <hyperlink ref="H3:I3" location="INDICATEURS!A1" display="sommaire"/>
    <hyperlink ref="P11" location="'89 vtes'!A1" display="vente"/>
    <hyperlink ref="P13" location="'89 pmix'!A1" display="produits mix"/>
    <hyperlink ref="P15" location="'89qcr'!A1" display="Marge"/>
    <hyperlink ref="P17" location="'89 p&amp;l'!A1" display="P&amp;L"/>
    <hyperlink ref="P19" location="'89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89record'!A1" display="record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3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255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2">
    <mergeCell ref="A1:N2"/>
    <mergeCell ref="H3:J3"/>
  </mergeCells>
  <hyperlinks>
    <hyperlink ref="H3:J3" location="INDICATEURS!A1" display="sommaire"/>
    <hyperlink ref="P11" location="'430 vtes'!A1" display="vente"/>
    <hyperlink ref="P13" location="'430 pmix'!A1" display="produits mix"/>
    <hyperlink ref="P15" location="'430qcr'!A1" display="Marge"/>
    <hyperlink ref="P17" location="'430 p&amp;l'!A1" display="P&amp;L"/>
    <hyperlink ref="P19" location="'43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430record'!A1" display="record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4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5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5" t="s">
        <v>247</v>
      </c>
    </row>
    <row r="11" spans="1:16" ht="15">
      <c r="P11" s="236"/>
    </row>
    <row r="12" spans="1:16" ht="15">
      <c r="P12" s="235" t="s">
        <v>248</v>
      </c>
    </row>
    <row r="13" spans="1:16" ht="15">
      <c r="P13" s="236"/>
    </row>
    <row r="14" spans="1:16" ht="15">
      <c r="P14" s="235" t="s">
        <v>249</v>
      </c>
    </row>
    <row r="15" spans="1:16" ht="15">
      <c r="P15" s="236"/>
    </row>
    <row r="16" spans="1:16" ht="15">
      <c r="P16" s="235" t="s">
        <v>255</v>
      </c>
    </row>
    <row r="17" spans="16:16" ht="15">
      <c r="P17" s="236"/>
    </row>
    <row r="18" spans="16:16" ht="15">
      <c r="P18" s="235" t="s">
        <v>251</v>
      </c>
    </row>
    <row r="19" spans="16:16" ht="15">
      <c r="P19" s="236"/>
    </row>
    <row r="20" spans="16:16" ht="15">
      <c r="P20" s="235" t="s">
        <v>252</v>
      </c>
    </row>
    <row r="21" spans="16:16" ht="15">
      <c r="P21" s="236"/>
    </row>
    <row r="22" spans="16:16" ht="15">
      <c r="P22" s="235" t="s">
        <v>253</v>
      </c>
    </row>
    <row r="23" spans="16:16" ht="15">
      <c r="P23" s="236"/>
    </row>
    <row r="24" spans="16:16" ht="15">
      <c r="P24" s="235" t="s">
        <v>254</v>
      </c>
    </row>
  </sheetData>
  <mergeCells count="2">
    <mergeCell ref="A1:N2"/>
    <mergeCell ref="H3:J3"/>
  </mergeCells>
  <hyperlinks>
    <hyperlink ref="H3:J3" location="INDICATEURS!A1" display="sommaire"/>
    <hyperlink ref="P7" location="INDICATEURS!A1" display="sommaire"/>
    <hyperlink ref="P10" location="'200 vtes'!A1" display="vente"/>
    <hyperlink ref="P12" location="'200 pmix'!A1" display="produits mix"/>
    <hyperlink ref="P14" location="'200qcr'!A1" display="Marge"/>
    <hyperlink ref="P16" location="'200 p&amp;l'!A1" display="P&amp;L"/>
    <hyperlink ref="P18" location="'200hres'!A1" display="Analyse VH"/>
    <hyperlink ref="P20" location="'VH par hres'!A1" display="vente horaire"/>
    <hyperlink ref="P22" location="'Analyse CA jours'!A1" display="Analyse CA jour"/>
    <hyperlink ref="P24" location="'200record'!A1" display="record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6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7" spans="1:16" ht="15">
      <c r="P7" s="237" t="s">
        <v>33</v>
      </c>
    </row>
    <row r="8" spans="1:16" ht="15">
      <c r="P8" s="236"/>
    </row>
    <row r="9" spans="1:16" ht="15">
      <c r="P9" s="236"/>
    </row>
    <row r="10" spans="1:16" ht="15">
      <c r="P10" s="236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255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2">
    <mergeCell ref="A1:N2"/>
    <mergeCell ref="H3:J3"/>
  </mergeCells>
  <hyperlinks>
    <hyperlink ref="H3:J3" location="INDICATEURS!A1" display="sommaire"/>
    <hyperlink ref="P11" location="'292 vtes'!A1" display="vente"/>
    <hyperlink ref="P13" location="'292 pmix'!A1" display="produits mix"/>
    <hyperlink ref="P15" location="'292qcr'!A1" display="Marge"/>
    <hyperlink ref="P17" location="'292 p&amp;l'!A1" display="P&amp;L"/>
    <hyperlink ref="P19" location="'292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292record'!A1" display="record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7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7" spans="1:16" ht="15">
      <c r="P7" s="237" t="s">
        <v>33</v>
      </c>
    </row>
    <row r="8" spans="1:16" ht="15">
      <c r="P8" s="236"/>
    </row>
    <row r="9" spans="1:16" ht="15">
      <c r="P9" s="236"/>
    </row>
    <row r="10" spans="1:16" ht="15">
      <c r="P10" s="236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>
      <c r="P17" s="239" t="s">
        <v>255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254</v>
      </c>
    </row>
  </sheetData>
  <mergeCells count="2">
    <mergeCell ref="A1:N2"/>
    <mergeCell ref="H3:J3"/>
  </mergeCells>
  <hyperlinks>
    <hyperlink ref="H3:J3" location="INDICATEURS!A1" display="sommaire"/>
    <hyperlink ref="P11" location="'292 vtes'!A1" display="vente"/>
    <hyperlink ref="P13" location="'292 pmix'!A1" display="produits mix"/>
    <hyperlink ref="P15" location="'292qcr'!A1" display="Marge"/>
    <hyperlink ref="P19" location="'292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292record'!A1" display="record"/>
    <hyperlink ref="P17" location="'512 p&amp;l'!A1" display="P&amp;L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8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>
      <c r="P17" s="240" t="s">
        <v>255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2">
    <mergeCell ref="A1:N2"/>
    <mergeCell ref="H3:J3"/>
  </mergeCells>
  <hyperlinks>
    <hyperlink ref="H3:J3" location="INDICATEURS!A1" display="sommaire"/>
    <hyperlink ref="P11" location="'581 vtes'!A1" display="vente"/>
    <hyperlink ref="P13" location="'581 pmix'!A1" display="produits mix"/>
    <hyperlink ref="P15" location="'581qcr'!A1" display="Marge"/>
    <hyperlink ref="P19" location="'581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581record'!A1" display="record"/>
    <hyperlink ref="P17" location="'581 p&amp;l'!A1" display="P&amp;L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9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>
      <c r="P17" s="240" t="s">
        <v>255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2">
    <mergeCell ref="A1:N2"/>
    <mergeCell ref="H3:J3"/>
  </mergeCells>
  <hyperlinks>
    <hyperlink ref="H3:J3" location="INDICATEURS!A1" display="sommaire"/>
    <hyperlink ref="P11" location="'604 vtes'!A1" display="vente"/>
    <hyperlink ref="P13" location="'604 pmix'!A1" display="produits mix"/>
    <hyperlink ref="P15" location="'604qcr'!A1" display="Marge"/>
    <hyperlink ref="P19" location="'604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04record'!A1" display="record"/>
    <hyperlink ref="P17" location="'604 p&amp;l'!A1" display="P&amp;L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10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>
      <c r="P17" s="240" t="s">
        <v>255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2">
    <mergeCell ref="A1:N2"/>
    <mergeCell ref="H3:J3"/>
  </mergeCells>
  <hyperlinks>
    <hyperlink ref="H3:J3" location="INDICATEURS!A1" display="sommaire"/>
    <hyperlink ref="P11" location="'624 vtes'!A1" display="vente"/>
    <hyperlink ref="P13" location="'624 pmix'!A1" display="produits mix"/>
    <hyperlink ref="P15" location="'624qcr'!A1" display="Marge"/>
    <hyperlink ref="P19" location="'624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24record'!A1" display="record"/>
    <hyperlink ref="P17" location="'624 p&amp;l'!A1" display="P&amp;L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11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>
      <c r="P17" s="240" t="s">
        <v>255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2">
    <mergeCell ref="A1:N2"/>
    <mergeCell ref="H3:J3"/>
  </mergeCells>
  <hyperlinks>
    <hyperlink ref="H3:J3" location="INDICATEURS!A1" display="sommaire"/>
    <hyperlink ref="P11" location="'520 vtes'!A1" display="vente"/>
    <hyperlink ref="P13" location="'520 pmix'!A1" display="produits mix"/>
    <hyperlink ref="P15" location="'520qcr'!A1" display="Marge"/>
    <hyperlink ref="P19" location="'52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520record'!A1" display="record"/>
    <hyperlink ref="P17" location="'520 p&amp;l'!A1" display="P&amp;L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12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>
      <c r="P17" s="240" t="s">
        <v>255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2">
    <mergeCell ref="A1:N2"/>
    <mergeCell ref="H3:J3"/>
  </mergeCells>
  <hyperlinks>
    <hyperlink ref="H3:J3" location="INDICATEURS!A1" display="sommaire"/>
    <hyperlink ref="P11" location="'65 vtes'!A1" display="vente"/>
    <hyperlink ref="P13" location="'65 pmix'!A1" display="produits mix"/>
    <hyperlink ref="P15" location="'65qcr'!A1" display="Marge"/>
    <hyperlink ref="P19" location="'65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5record'!A1" display="record"/>
    <hyperlink ref="P17" location="'65 p&amp;l'!A1" display="P&amp;L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13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>
      <c r="P17" s="240" t="s">
        <v>255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2">
    <mergeCell ref="A1:N2"/>
    <mergeCell ref="H3:J3"/>
  </mergeCells>
  <hyperlinks>
    <hyperlink ref="H3:J3" location="INDICATEURS!A1" display="sommaire"/>
    <hyperlink ref="P11" location="'83 vtes'!A1" display="vente"/>
    <hyperlink ref="P13" location="'83 pmix'!A1" display="produits mix"/>
    <hyperlink ref="P15" location="'83qcr'!A1" display="Marge"/>
    <hyperlink ref="P19" location="'83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83record'!A1" display="record"/>
    <hyperlink ref="P17" location="'83 p&amp;l'!A1" display="P&amp;L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14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>
      <c r="P17" s="240" t="s">
        <v>255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2">
    <mergeCell ref="A1:N2"/>
    <mergeCell ref="H3:J3"/>
  </mergeCells>
  <hyperlinks>
    <hyperlink ref="H3:J3" location="INDICATEURS!A1" display="sommaire"/>
    <hyperlink ref="P11" location="'1085 vtes'!A1" display="vente"/>
    <hyperlink ref="P13" location="'1085 pmix'!A1" display="produits mix"/>
    <hyperlink ref="P15" location="'1085qcr'!A1" display="Marge"/>
    <hyperlink ref="P19" location="'1085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085record'!A1" display="record"/>
    <hyperlink ref="P17" location="'1085 p&amp;l'!A1" display="P&amp;L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15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>
      <c r="P17" s="240" t="s">
        <v>255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2">
    <mergeCell ref="A1:N2"/>
    <mergeCell ref="H3:J3"/>
  </mergeCells>
  <hyperlinks>
    <hyperlink ref="H3:J3" location="INDICATEURS!A1" display="sommaire"/>
    <hyperlink ref="P11" location="'1066 vtes'!A1" display="vente"/>
    <hyperlink ref="P13" location="'1066 pmix'!A1" display="produits mix"/>
    <hyperlink ref="P15" location="'1066qcr'!A1" display="Marge"/>
    <hyperlink ref="P19" location="'1066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066record'!A1" display="record"/>
    <hyperlink ref="P17" location="'1066 p&amp;l'!A1" display="P&amp;L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16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>
      <c r="P17" s="240" t="s">
        <v>255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2">
    <mergeCell ref="A1:N2"/>
    <mergeCell ref="H3:J3"/>
  </mergeCells>
  <hyperlinks>
    <hyperlink ref="H3:J3" location="INDICATEURS!A1" display="sommaire"/>
    <hyperlink ref="P11" location="'1280 vtes'!A1" display="vente"/>
    <hyperlink ref="P13" location="'1280 pmix'!A1" display="produits mix"/>
    <hyperlink ref="P15" location="'1280qcr'!A1" display="Marge"/>
    <hyperlink ref="P19" location="'128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280record'!A1" display="record"/>
    <hyperlink ref="P17" location="'1280 p&amp;l'!A1" display="P&amp;L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34998626667073579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5.875" customWidth="1"/>
  </cols>
  <sheetData>
    <row r="1" spans="1:16">
      <c r="A1" s="590" t="s">
        <v>250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H3" s="589" t="s">
        <v>33</v>
      </c>
      <c r="I3" s="589"/>
      <c r="J3" s="589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>
      <c r="P17" s="240" t="s">
        <v>255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 ht="15">
      <c r="P25" s="238" t="s">
        <v>254</v>
      </c>
    </row>
  </sheetData>
  <mergeCells count="2">
    <mergeCell ref="A1:N2"/>
    <mergeCell ref="H3:J3"/>
  </mergeCells>
  <hyperlinks>
    <hyperlink ref="H3:J3" location="INDICATEURS!A1" display="sommaire"/>
    <hyperlink ref="P11" location="'1280 vtes'!A1" display="vente"/>
    <hyperlink ref="P13" location="'1280 pmix'!A1" display="produits mix"/>
    <hyperlink ref="P15" location="'1280qcr'!A1" display="Marge"/>
    <hyperlink ref="P19" location="'128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280record'!A1" display="record"/>
    <hyperlink ref="P17" location="'1280 p&amp;l'!A1" display="P&amp;L"/>
  </hyperlinks>
  <printOptions horizontalCentered="1"/>
  <pageMargins left="0" right="0" top="0" bottom="0" header="0.31496062992125984" footer="0.31496062992125984"/>
  <pageSetup paperSize="9" scale="73" orientation="landscape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4"/>
  <sheetViews>
    <sheetView showGridLines="0" topLeftCell="A7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229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5" t="s">
        <v>247</v>
      </c>
    </row>
    <row r="11" spans="1:16" ht="15">
      <c r="P11" s="236"/>
    </row>
    <row r="12" spans="1:16" ht="15">
      <c r="P12" s="235" t="s">
        <v>248</v>
      </c>
    </row>
    <row r="13" spans="1:16" ht="15">
      <c r="P13" s="236"/>
    </row>
    <row r="14" spans="1:16" ht="15">
      <c r="P14" s="235" t="s">
        <v>249</v>
      </c>
    </row>
    <row r="15" spans="1:16" ht="15">
      <c r="P15" s="236"/>
    </row>
    <row r="16" spans="1:16" ht="15">
      <c r="P16" s="235" t="s">
        <v>250</v>
      </c>
    </row>
    <row r="17" spans="16:16" ht="15">
      <c r="P17" s="236"/>
    </row>
    <row r="18" spans="16:16" ht="15">
      <c r="P18" s="235" t="s">
        <v>251</v>
      </c>
    </row>
    <row r="19" spans="16:16" ht="15">
      <c r="P19" s="236"/>
    </row>
    <row r="20" spans="16:16" ht="15">
      <c r="P20" s="235" t="s">
        <v>252</v>
      </c>
    </row>
    <row r="21" spans="16:16" ht="15">
      <c r="P21" s="236"/>
    </row>
    <row r="22" spans="16:16" ht="15">
      <c r="P22" s="235" t="s">
        <v>253</v>
      </c>
    </row>
    <row r="23" spans="16:16" ht="15">
      <c r="P23" s="236"/>
    </row>
    <row r="24" spans="16:16" ht="15">
      <c r="P24" s="235" t="s">
        <v>255</v>
      </c>
    </row>
  </sheetData>
  <mergeCells count="1">
    <mergeCell ref="A1:N2"/>
  </mergeCells>
  <hyperlinks>
    <hyperlink ref="G3" location="INDICATEURS!A1" display="sommaire"/>
    <hyperlink ref="P10" location="'150 vtes'!A1" display="vente"/>
    <hyperlink ref="P12" location="'150 pmix'!A1" display="produits mix"/>
    <hyperlink ref="P14" location="'150qcr'!A1" display="Marge"/>
    <hyperlink ref="P16" location="'150car'!A1" display="CAR"/>
    <hyperlink ref="P18" location="'150hres'!A1" display="Analyse vente"/>
    <hyperlink ref="P20" location="'VH par hres'!A1" display="vente horaire"/>
    <hyperlink ref="P22" location="'Analyse CA jours'!A1" display="Analyse CA jour"/>
    <hyperlink ref="P7" location="INDICATEURS!A1" display="sommaire"/>
    <hyperlink ref="P24" location="'150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230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255</v>
      </c>
    </row>
  </sheetData>
  <mergeCells count="1">
    <mergeCell ref="A1:N2"/>
  </mergeCells>
  <hyperlinks>
    <hyperlink ref="G3" location="INDICATEURS!A1" display="sommaire"/>
    <hyperlink ref="P23" location="'Analyse CA jours'!A1" display="Analyse CA jour"/>
    <hyperlink ref="P21" location="'VH par hres'!A1" display="vente horaire"/>
    <hyperlink ref="P19" location="'150hres'!A1" display="Analyse vente"/>
    <hyperlink ref="P17" location="'427car'!A1" display="CAR"/>
    <hyperlink ref="P15" location="'427qcr'!A1" display="Marge"/>
    <hyperlink ref="P13" location="'427 pmix'!A1" display="produits mix"/>
    <hyperlink ref="P11" location="'427 vtes'!A1" display="vente"/>
    <hyperlink ref="P7" location="INDICATEURS!A1" display="sommaire"/>
    <hyperlink ref="P25" location="'427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231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255</v>
      </c>
    </row>
  </sheetData>
  <mergeCells count="1">
    <mergeCell ref="A1:N2"/>
  </mergeCells>
  <hyperlinks>
    <hyperlink ref="G3" location="INDICATEURS!A1" display="sommaire"/>
    <hyperlink ref="P11" location="'89 vtes'!A1" display="vente"/>
    <hyperlink ref="P13" location="'89 pmix'!A1" display="produits mix"/>
    <hyperlink ref="P15" location="'89qcr'!A1" display="Marge"/>
    <hyperlink ref="P17" location="'89car'!A1" display="CAR"/>
    <hyperlink ref="P19" location="'89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89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232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255</v>
      </c>
    </row>
  </sheetData>
  <mergeCells count="1">
    <mergeCell ref="A1:N2"/>
  </mergeCells>
  <hyperlinks>
    <hyperlink ref="G3" location="INDICATEURS!A1" display="sommaire"/>
    <hyperlink ref="P11" location="'430 vtes'!A1" display="vente"/>
    <hyperlink ref="P13" location="'430 pmix'!A1" display="produits mix"/>
    <hyperlink ref="P15" location="'430qcr'!A1" display="Marge"/>
    <hyperlink ref="P17" location="'430car'!A1" display="CAR"/>
    <hyperlink ref="P19" location="'43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430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4"/>
  <sheetViews>
    <sheetView showGridLines="0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233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5" t="s">
        <v>247</v>
      </c>
    </row>
    <row r="11" spans="1:16" ht="15">
      <c r="P11" s="236"/>
    </row>
    <row r="12" spans="1:16" ht="15">
      <c r="P12" s="235" t="s">
        <v>248</v>
      </c>
    </row>
    <row r="13" spans="1:16" ht="15">
      <c r="P13" s="236"/>
    </row>
    <row r="14" spans="1:16" ht="15">
      <c r="P14" s="235" t="s">
        <v>249</v>
      </c>
    </row>
    <row r="15" spans="1:16" ht="15">
      <c r="P15" s="236"/>
    </row>
    <row r="16" spans="1:16" ht="15">
      <c r="P16" s="235" t="s">
        <v>250</v>
      </c>
    </row>
    <row r="17" spans="16:16" ht="15">
      <c r="P17" s="236"/>
    </row>
    <row r="18" spans="16:16" ht="15">
      <c r="P18" s="235" t="s">
        <v>251</v>
      </c>
    </row>
    <row r="19" spans="16:16" ht="15">
      <c r="P19" s="236"/>
    </row>
    <row r="20" spans="16:16" ht="15">
      <c r="P20" s="235" t="s">
        <v>252</v>
      </c>
    </row>
    <row r="21" spans="16:16" ht="15">
      <c r="P21" s="236"/>
    </row>
    <row r="22" spans="16:16" ht="15">
      <c r="P22" s="235" t="s">
        <v>253</v>
      </c>
    </row>
    <row r="23" spans="16:16" ht="15">
      <c r="P23" s="236"/>
    </row>
    <row r="24" spans="16:16" ht="15">
      <c r="P24" s="235" t="s">
        <v>255</v>
      </c>
    </row>
  </sheetData>
  <mergeCells count="1">
    <mergeCell ref="A1:N2"/>
  </mergeCells>
  <hyperlinks>
    <hyperlink ref="G3" location="INDICATEURS!A1" display="sommaire"/>
    <hyperlink ref="P7" location="INDICATEURS!A1" display="sommaire"/>
    <hyperlink ref="P10" location="'200 vtes'!A1" display="vente"/>
    <hyperlink ref="P12" location="'200 pmix'!A1" display="produits mix"/>
    <hyperlink ref="P14" location="'200qcr'!A1" display="Marge"/>
    <hyperlink ref="P16" location="'200car'!A1" display="CAR"/>
    <hyperlink ref="P18" location="'200hres'!A1" display="Analyse VH"/>
    <hyperlink ref="P20" location="'VH par hres'!A1" display="vente horaire"/>
    <hyperlink ref="P22" location="'Analyse CA jours'!A1" display="Analyse CA jour"/>
    <hyperlink ref="P24" location="'200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topLeftCell="A7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234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7" spans="1:16" ht="15">
      <c r="P7" s="237" t="s">
        <v>33</v>
      </c>
    </row>
    <row r="8" spans="1:16" ht="15">
      <c r="P8" s="236"/>
    </row>
    <row r="9" spans="1:16" ht="15">
      <c r="P9" s="236"/>
    </row>
    <row r="10" spans="1:16" ht="15">
      <c r="P10" s="236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 ht="15">
      <c r="P25" s="235" t="s">
        <v>255</v>
      </c>
    </row>
  </sheetData>
  <mergeCells count="1">
    <mergeCell ref="A1:N2"/>
  </mergeCells>
  <hyperlinks>
    <hyperlink ref="G3" location="INDICATEURS!A1" display="sommaire"/>
    <hyperlink ref="P11" location="'292 vtes'!A1" display="vente"/>
    <hyperlink ref="P13" location="'292 pmix'!A1" display="produits mix"/>
    <hyperlink ref="P15" location="'292qcr'!A1" display="Marge"/>
    <hyperlink ref="P17" location="'292car'!A1" display="CAR"/>
    <hyperlink ref="P19" location="'292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292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235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7" spans="1:16" ht="15">
      <c r="P7" s="237" t="s">
        <v>33</v>
      </c>
    </row>
    <row r="8" spans="1:16" ht="15">
      <c r="P8" s="236"/>
    </row>
    <row r="9" spans="1:16" ht="15">
      <c r="P9" s="236"/>
    </row>
    <row r="10" spans="1:16" ht="15">
      <c r="P10" s="236"/>
    </row>
    <row r="11" spans="1:16" ht="15">
      <c r="P11" s="235" t="s">
        <v>247</v>
      </c>
    </row>
    <row r="12" spans="1:16" ht="15">
      <c r="P12" s="236"/>
    </row>
    <row r="13" spans="1:16" ht="15">
      <c r="P13" s="235" t="s">
        <v>248</v>
      </c>
    </row>
    <row r="14" spans="1:16" ht="15">
      <c r="P14" s="236"/>
    </row>
    <row r="15" spans="1:16" ht="15">
      <c r="P15" s="235" t="s">
        <v>249</v>
      </c>
    </row>
    <row r="16" spans="1:16" ht="15">
      <c r="P16" s="236"/>
    </row>
    <row r="17" spans="16:16" ht="15">
      <c r="P17" s="235" t="s">
        <v>250</v>
      </c>
    </row>
    <row r="18" spans="16:16" ht="15">
      <c r="P18" s="236"/>
    </row>
    <row r="19" spans="16:16" ht="15">
      <c r="P19" s="235" t="s">
        <v>251</v>
      </c>
    </row>
    <row r="20" spans="16:16" ht="15">
      <c r="P20" s="236"/>
    </row>
    <row r="21" spans="16:16" ht="15">
      <c r="P21" s="235" t="s">
        <v>252</v>
      </c>
    </row>
    <row r="22" spans="16:16" ht="15">
      <c r="P22" s="236"/>
    </row>
    <row r="23" spans="16:16" ht="15">
      <c r="P23" s="235" t="s">
        <v>253</v>
      </c>
    </row>
    <row r="24" spans="16:16" ht="15">
      <c r="P24" s="236"/>
    </row>
    <row r="25" spans="16:16">
      <c r="P25" s="239" t="s">
        <v>255</v>
      </c>
    </row>
  </sheetData>
  <mergeCells count="1">
    <mergeCell ref="A1:N2"/>
  </mergeCells>
  <hyperlinks>
    <hyperlink ref="G3" location="INDICATEURS!A1" display="sommaire"/>
    <hyperlink ref="P11" location="'292 vtes'!A1" display="vente"/>
    <hyperlink ref="P13" location="'292 pmix'!A1" display="produits mix"/>
    <hyperlink ref="P15" location="'292qcr'!A1" display="Marge"/>
    <hyperlink ref="P17" location="'292car'!A1" display="CAR"/>
    <hyperlink ref="P19" location="'292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512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236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>
      <c r="P25" s="240" t="s">
        <v>255</v>
      </c>
    </row>
  </sheetData>
  <mergeCells count="1">
    <mergeCell ref="A1:N2"/>
  </mergeCells>
  <hyperlinks>
    <hyperlink ref="G3" location="INDICATEURS!A1" display="sommaire"/>
    <hyperlink ref="P11" location="'581 vtes'!A1" display="vente"/>
    <hyperlink ref="P13" location="'581 pmix'!A1" display="produits mix"/>
    <hyperlink ref="P15" location="'581qcr'!A1" display="Marge"/>
    <hyperlink ref="P17" location="'581car'!A1" display="CAR"/>
    <hyperlink ref="P19" location="'581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581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topLeftCell="A4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237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>
      <c r="P25" s="240" t="s">
        <v>255</v>
      </c>
    </row>
  </sheetData>
  <mergeCells count="1">
    <mergeCell ref="A1:N2"/>
  </mergeCells>
  <hyperlinks>
    <hyperlink ref="G3" location="INDICATEURS!A1" display="sommaire"/>
    <hyperlink ref="P11" location="'604 vtes'!A1" display="vente"/>
    <hyperlink ref="P13" location="'604 pmix'!A1" display="produits mix"/>
    <hyperlink ref="P15" location="'604qcr'!A1" display="Marge"/>
    <hyperlink ref="P17" location="'604car'!A1" display="CAR"/>
    <hyperlink ref="P19" location="'604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04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238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>
      <c r="P25" s="240" t="s">
        <v>255</v>
      </c>
    </row>
  </sheetData>
  <mergeCells count="1">
    <mergeCell ref="A1:N2"/>
  </mergeCells>
  <hyperlinks>
    <hyperlink ref="G3" location="INDICATEURS!A1" display="sommaire"/>
    <hyperlink ref="P11" location="'624 vtes'!A1" display="vente"/>
    <hyperlink ref="P13" location="'624 pmix'!A1" display="produits mix"/>
    <hyperlink ref="P15" location="'624qcr'!A1" display="Marge"/>
    <hyperlink ref="P17" location="'624car'!A1" display="CAR"/>
    <hyperlink ref="P19" location="'624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24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239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>
      <c r="P25" s="240" t="s">
        <v>255</v>
      </c>
    </row>
  </sheetData>
  <mergeCells count="1">
    <mergeCell ref="A1:N2"/>
  </mergeCells>
  <hyperlinks>
    <hyperlink ref="G3" location="INDICATEURS!A1" display="sommaire"/>
    <hyperlink ref="P11" location="'520 vtes'!A1" display="vente"/>
    <hyperlink ref="P13" location="'520 pmix'!A1" display="produits mix"/>
    <hyperlink ref="P15" location="'520qcr'!A1" display="Marge"/>
    <hyperlink ref="P17" location="'520car'!A1" display="CAR"/>
    <hyperlink ref="P19" location="'52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520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240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>
      <c r="P25" s="240" t="s">
        <v>255</v>
      </c>
    </row>
  </sheetData>
  <mergeCells count="1">
    <mergeCell ref="A1:N2"/>
  </mergeCells>
  <hyperlinks>
    <hyperlink ref="G3" location="INDICATEURS!A1" display="sommaire"/>
    <hyperlink ref="P11" location="'65 vtes'!A1" display="vente"/>
    <hyperlink ref="P13" location="'65 pmix'!A1" display="produits mix"/>
    <hyperlink ref="P15" location="'65qcr'!A1" display="Marge"/>
    <hyperlink ref="P17" location="'65car'!A1" display="CAR"/>
    <hyperlink ref="P19" location="'65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65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241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>
      <c r="P25" s="240" t="s">
        <v>255</v>
      </c>
    </row>
  </sheetData>
  <mergeCells count="1">
    <mergeCell ref="A1:N2"/>
  </mergeCells>
  <hyperlinks>
    <hyperlink ref="G3" location="INDICATEURS!A1" display="sommaire"/>
    <hyperlink ref="P11" location="'83 vtes'!A1" display="vente"/>
    <hyperlink ref="P13" location="'83 pmix'!A1" display="produits mix"/>
    <hyperlink ref="P15" location="'83qcr'!A1" display="Marge"/>
    <hyperlink ref="P17" location="'83car'!A1" display="CAR"/>
    <hyperlink ref="P19" location="'83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83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topLeftCell="A4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242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>
      <c r="P25" s="240" t="s">
        <v>255</v>
      </c>
    </row>
  </sheetData>
  <mergeCells count="1">
    <mergeCell ref="A1:N2"/>
  </mergeCells>
  <hyperlinks>
    <hyperlink ref="G3" location="INDICATEURS!A1" display="sommaire"/>
    <hyperlink ref="P11" location="'1085 vtes'!A1" display="vente"/>
    <hyperlink ref="P13" location="'1085 pmix'!A1" display="produits mix"/>
    <hyperlink ref="P15" location="'1085qcr'!A1" display="Marge"/>
    <hyperlink ref="P17" location="'1085car'!A1" display="CAR"/>
    <hyperlink ref="P19" location="'1085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085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243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6" spans="1:16" ht="15">
      <c r="P6" s="234"/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>
      <c r="P25" s="240" t="s">
        <v>255</v>
      </c>
    </row>
  </sheetData>
  <mergeCells count="1">
    <mergeCell ref="A1:N2"/>
  </mergeCells>
  <hyperlinks>
    <hyperlink ref="G3" location="INDICATEURS!A1" display="sommaire"/>
    <hyperlink ref="P11" location="'1066 vtes'!A1" display="vente"/>
    <hyperlink ref="P13" location="'1066 pmix'!A1" display="produits mix"/>
    <hyperlink ref="P15" location="'1066qcr'!A1" display="Marge"/>
    <hyperlink ref="P17" location="'1066car'!A1" display="CAR"/>
    <hyperlink ref="P19" location="'1066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066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244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>
      <c r="P25" s="240" t="s">
        <v>255</v>
      </c>
    </row>
  </sheetData>
  <mergeCells count="1">
    <mergeCell ref="A1:N2"/>
  </mergeCells>
  <hyperlinks>
    <hyperlink ref="G3" location="INDICATEURS!A1" display="sommaire"/>
    <hyperlink ref="P11" location="'1280 vtes'!A1" display="vente"/>
    <hyperlink ref="P13" location="'1280 pmix'!A1" display="produits mix"/>
    <hyperlink ref="P15" location="'1280qcr'!A1" display="Marge"/>
    <hyperlink ref="P17" location="'1280car'!A1" display="CAR"/>
    <hyperlink ref="P19" location="'128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280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  <pageSetUpPr fitToPage="1"/>
  </sheetPr>
  <dimension ref="A1:P25"/>
  <sheetViews>
    <sheetView showGridLines="0" workbookViewId="0">
      <selection activeCell="D9" sqref="D9:N9"/>
    </sheetView>
  </sheetViews>
  <sheetFormatPr baseColWidth="10" defaultRowHeight="14.25"/>
  <cols>
    <col min="16" max="16" width="14.375" customWidth="1"/>
  </cols>
  <sheetData>
    <row r="1" spans="1:16">
      <c r="A1" s="590" t="s">
        <v>270</v>
      </c>
      <c r="B1" s="590"/>
      <c r="C1" s="590"/>
      <c r="D1" s="590"/>
      <c r="E1" s="590"/>
      <c r="F1" s="590"/>
      <c r="G1" s="590"/>
      <c r="H1" s="590"/>
      <c r="I1" s="590"/>
      <c r="J1" s="590"/>
      <c r="K1" s="590"/>
      <c r="L1" s="590"/>
      <c r="M1" s="590"/>
      <c r="N1" s="590"/>
    </row>
    <row r="2" spans="1:16">
      <c r="A2" s="590"/>
      <c r="B2" s="590"/>
      <c r="C2" s="590"/>
      <c r="D2" s="590"/>
      <c r="E2" s="590"/>
      <c r="F2" s="590"/>
      <c r="G2" s="590"/>
      <c r="H2" s="590"/>
      <c r="I2" s="590"/>
      <c r="J2" s="590"/>
      <c r="K2" s="590"/>
      <c r="L2" s="590"/>
      <c r="M2" s="590"/>
      <c r="N2" s="590"/>
    </row>
    <row r="3" spans="1:16">
      <c r="G3" s="6" t="s">
        <v>33</v>
      </c>
    </row>
    <row r="7" spans="1:16" ht="15">
      <c r="P7" s="233" t="s">
        <v>33</v>
      </c>
    </row>
    <row r="8" spans="1:16" ht="15">
      <c r="P8" s="234"/>
    </row>
    <row r="9" spans="1:16" ht="15">
      <c r="P9" s="234"/>
    </row>
    <row r="10" spans="1:16" ht="15">
      <c r="P10" s="234"/>
    </row>
    <row r="11" spans="1:16" ht="15">
      <c r="P11" s="238" t="s">
        <v>247</v>
      </c>
    </row>
    <row r="12" spans="1:16" ht="15">
      <c r="P12" s="234"/>
    </row>
    <row r="13" spans="1:16" ht="15">
      <c r="P13" s="238" t="s">
        <v>248</v>
      </c>
    </row>
    <row r="14" spans="1:16" ht="15">
      <c r="P14" s="234"/>
    </row>
    <row r="15" spans="1:16" ht="15">
      <c r="P15" s="238" t="s">
        <v>249</v>
      </c>
    </row>
    <row r="16" spans="1:16" ht="15">
      <c r="P16" s="234"/>
    </row>
    <row r="17" spans="16:16" ht="15">
      <c r="P17" s="238" t="s">
        <v>250</v>
      </c>
    </row>
    <row r="18" spans="16:16" ht="15">
      <c r="P18" s="234"/>
    </row>
    <row r="19" spans="16:16" ht="15">
      <c r="P19" s="238" t="s">
        <v>251</v>
      </c>
    </row>
    <row r="20" spans="16:16" ht="15">
      <c r="P20" s="234"/>
    </row>
    <row r="21" spans="16:16" ht="15">
      <c r="P21" s="238" t="s">
        <v>252</v>
      </c>
    </row>
    <row r="22" spans="16:16" ht="15">
      <c r="P22" s="234"/>
    </row>
    <row r="23" spans="16:16" ht="15">
      <c r="P23" s="238" t="s">
        <v>253</v>
      </c>
    </row>
    <row r="24" spans="16:16" ht="15">
      <c r="P24" s="234"/>
    </row>
    <row r="25" spans="16:16">
      <c r="P25" s="240" t="s">
        <v>255</v>
      </c>
    </row>
  </sheetData>
  <mergeCells count="1">
    <mergeCell ref="A1:N2"/>
  </mergeCells>
  <hyperlinks>
    <hyperlink ref="G3" location="INDICATEURS!A1" display="sommaire"/>
    <hyperlink ref="P11" location="'1280 vtes'!A1" display="vente"/>
    <hyperlink ref="P13" location="'1280 pmix'!A1" display="produits mix"/>
    <hyperlink ref="P15" location="'1280qcr'!A1" display="Marge"/>
    <hyperlink ref="P17" location="'1280car'!A1" display="CAR"/>
    <hyperlink ref="P19" location="'1280hres'!A1" display="Analyse VH"/>
    <hyperlink ref="P21" location="'VH par hres'!A1" display="vente horaire"/>
    <hyperlink ref="P23" location="'Analyse CA jours'!A1" display="Analyse CA jour"/>
    <hyperlink ref="P7" location="INDICATEURS!A1" display="sommaire"/>
    <hyperlink ref="P25" location="'1280 p&amp;l'!A1" display="P&amp;L"/>
  </hyperlinks>
  <pageMargins left="0.70866141732283472" right="0.70866141732283472" top="0.74803149606299213" bottom="0.74803149606299213" header="0.31496062992125984" footer="0.31496062992125984"/>
  <pageSetup paperSize="9" scale="67" orientation="landscape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57"/>
  <sheetViews>
    <sheetView showGridLines="0" topLeftCell="K1" zoomScaleNormal="100" workbookViewId="0">
      <selection activeCell="W6" sqref="W6:AM36"/>
    </sheetView>
  </sheetViews>
  <sheetFormatPr baseColWidth="10" defaultRowHeight="14.25"/>
  <cols>
    <col min="1" max="1" width="6.625" customWidth="1"/>
    <col min="2" max="2" width="3.25" customWidth="1"/>
    <col min="3" max="19" width="6.625" customWidth="1"/>
    <col min="20" max="20" width="4.75" customWidth="1"/>
    <col min="21" max="21" width="7.625" customWidth="1"/>
    <col min="22" max="22" width="2.875" customWidth="1"/>
    <col min="23" max="39" width="6.625" customWidth="1"/>
  </cols>
  <sheetData>
    <row r="1" spans="1:39">
      <c r="A1" s="591">
        <v>2014</v>
      </c>
      <c r="B1" s="592"/>
      <c r="C1" s="592"/>
      <c r="D1" s="592"/>
      <c r="E1" s="592"/>
      <c r="F1" s="592"/>
      <c r="G1" s="592"/>
      <c r="H1" s="592"/>
      <c r="I1" s="592"/>
      <c r="J1" s="592"/>
      <c r="K1" s="592"/>
      <c r="L1" s="592"/>
      <c r="M1" s="592"/>
      <c r="N1" s="592"/>
      <c r="O1" s="592"/>
      <c r="P1" s="592"/>
      <c r="Q1" s="592"/>
      <c r="R1" s="593"/>
      <c r="U1" s="600">
        <v>2015</v>
      </c>
      <c r="V1" s="601"/>
      <c r="W1" s="601"/>
      <c r="X1" s="601"/>
      <c r="Y1" s="601"/>
      <c r="Z1" s="601"/>
      <c r="AA1" s="601"/>
      <c r="AB1" s="601"/>
      <c r="AC1" s="601"/>
      <c r="AD1" s="601"/>
      <c r="AE1" s="601"/>
      <c r="AF1" s="601"/>
      <c r="AG1" s="601"/>
      <c r="AH1" s="601"/>
      <c r="AI1" s="601"/>
      <c r="AJ1" s="601"/>
      <c r="AK1" s="601"/>
      <c r="AL1" s="602"/>
    </row>
    <row r="2" spans="1:39" ht="15" thickBot="1">
      <c r="A2" s="594"/>
      <c r="B2" s="595"/>
      <c r="C2" s="595"/>
      <c r="D2" s="595"/>
      <c r="E2" s="595"/>
      <c r="F2" s="595"/>
      <c r="G2" s="595"/>
      <c r="H2" s="595"/>
      <c r="I2" s="595"/>
      <c r="J2" s="595"/>
      <c r="K2" s="595"/>
      <c r="L2" s="595"/>
      <c r="M2" s="595"/>
      <c r="N2" s="595"/>
      <c r="O2" s="595"/>
      <c r="P2" s="595"/>
      <c r="Q2" s="595"/>
      <c r="R2" s="596"/>
      <c r="U2" s="603"/>
      <c r="V2" s="604"/>
      <c r="W2" s="604"/>
      <c r="X2" s="604"/>
      <c r="Y2" s="604"/>
      <c r="Z2" s="604"/>
      <c r="AA2" s="604"/>
      <c r="AB2" s="604"/>
      <c r="AC2" s="604"/>
      <c r="AD2" s="604"/>
      <c r="AE2" s="604"/>
      <c r="AF2" s="604"/>
      <c r="AG2" s="604"/>
      <c r="AH2" s="604"/>
      <c r="AI2" s="604"/>
      <c r="AJ2" s="604"/>
      <c r="AK2" s="604"/>
      <c r="AL2" s="605"/>
    </row>
    <row r="3" spans="1:39" ht="15" thickBot="1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606" t="s">
        <v>33</v>
      </c>
      <c r="S3" s="606"/>
      <c r="T3" s="342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</row>
    <row r="4" spans="1:39" ht="15" thickBot="1">
      <c r="A4" s="10"/>
      <c r="B4" s="10"/>
      <c r="C4" s="68" t="s">
        <v>98</v>
      </c>
      <c r="D4" s="69" t="s">
        <v>97</v>
      </c>
      <c r="E4" s="69" t="s">
        <v>96</v>
      </c>
      <c r="F4" s="69" t="s">
        <v>95</v>
      </c>
      <c r="G4" s="69" t="s">
        <v>94</v>
      </c>
      <c r="H4" s="69" t="s">
        <v>93</v>
      </c>
      <c r="I4" s="69" t="s">
        <v>92</v>
      </c>
      <c r="J4" s="69" t="s">
        <v>91</v>
      </c>
      <c r="K4" s="69" t="s">
        <v>90</v>
      </c>
      <c r="L4" s="69" t="s">
        <v>89</v>
      </c>
      <c r="M4" s="69" t="s">
        <v>88</v>
      </c>
      <c r="N4" s="69" t="s">
        <v>87</v>
      </c>
      <c r="O4" s="69" t="s">
        <v>86</v>
      </c>
      <c r="P4" s="69" t="s">
        <v>85</v>
      </c>
      <c r="Q4" s="69" t="s">
        <v>84</v>
      </c>
      <c r="R4" s="69" t="s">
        <v>83</v>
      </c>
      <c r="S4" s="344" t="s">
        <v>250</v>
      </c>
      <c r="U4" s="10"/>
      <c r="V4" s="10"/>
      <c r="W4" s="68" t="s">
        <v>98</v>
      </c>
      <c r="X4" s="69" t="s">
        <v>97</v>
      </c>
      <c r="Y4" s="69" t="s">
        <v>96</v>
      </c>
      <c r="Z4" s="69" t="s">
        <v>95</v>
      </c>
      <c r="AA4" s="69" t="s">
        <v>94</v>
      </c>
      <c r="AB4" s="69" t="s">
        <v>93</v>
      </c>
      <c r="AC4" s="69" t="s">
        <v>92</v>
      </c>
      <c r="AD4" s="69" t="s">
        <v>91</v>
      </c>
      <c r="AE4" s="69" t="s">
        <v>90</v>
      </c>
      <c r="AF4" s="69" t="s">
        <v>89</v>
      </c>
      <c r="AG4" s="69" t="s">
        <v>88</v>
      </c>
      <c r="AH4" s="69" t="s">
        <v>87</v>
      </c>
      <c r="AI4" s="69" t="s">
        <v>86</v>
      </c>
      <c r="AJ4" s="69" t="s">
        <v>85</v>
      </c>
      <c r="AK4" s="69" t="s">
        <v>84</v>
      </c>
      <c r="AL4" s="70" t="s">
        <v>83</v>
      </c>
      <c r="AM4" s="70" t="s">
        <v>271</v>
      </c>
    </row>
    <row r="5" spans="1:39">
      <c r="A5" s="71" t="s">
        <v>99</v>
      </c>
      <c r="B5" s="72"/>
      <c r="C5" s="73"/>
      <c r="D5" s="74"/>
      <c r="E5" s="73"/>
      <c r="F5" s="74"/>
      <c r="G5" s="73"/>
      <c r="H5" s="74"/>
      <c r="I5" s="73"/>
      <c r="J5" s="74"/>
      <c r="K5" s="73"/>
      <c r="L5" s="74"/>
      <c r="M5" s="73"/>
      <c r="N5" s="74"/>
      <c r="O5" s="73"/>
      <c r="P5" s="74"/>
      <c r="Q5" s="74"/>
      <c r="R5" s="73"/>
      <c r="S5" s="345"/>
      <c r="U5" s="71" t="s">
        <v>99</v>
      </c>
      <c r="V5" s="72"/>
      <c r="W5" s="209"/>
      <c r="X5" s="210"/>
      <c r="Y5" s="209"/>
      <c r="Z5" s="210"/>
      <c r="AA5" s="209"/>
      <c r="AB5" s="210"/>
      <c r="AC5" s="209"/>
      <c r="AD5" s="210"/>
      <c r="AE5" s="209"/>
      <c r="AF5" s="210"/>
      <c r="AG5" s="209"/>
      <c r="AH5" s="210"/>
      <c r="AI5" s="209"/>
      <c r="AJ5" s="210"/>
      <c r="AK5" s="210"/>
      <c r="AL5" s="211"/>
      <c r="AM5" s="211"/>
    </row>
    <row r="6" spans="1:39">
      <c r="A6" s="76" t="s">
        <v>80</v>
      </c>
      <c r="B6" s="77">
        <v>2</v>
      </c>
      <c r="C6" s="78">
        <v>6198.13</v>
      </c>
      <c r="D6" s="79">
        <v>8969.99</v>
      </c>
      <c r="E6" s="78">
        <v>9532.33</v>
      </c>
      <c r="F6" s="79">
        <v>11524.34</v>
      </c>
      <c r="G6" s="78">
        <v>5401.5700000000006</v>
      </c>
      <c r="H6" s="79">
        <v>9070.4499999999989</v>
      </c>
      <c r="I6" s="78">
        <v>6234.86</v>
      </c>
      <c r="J6" s="79">
        <v>2342.3000000000002</v>
      </c>
      <c r="K6" s="78">
        <v>7315.55</v>
      </c>
      <c r="L6" s="79">
        <v>8994.9599999999991</v>
      </c>
      <c r="M6" s="78">
        <v>6500.18</v>
      </c>
      <c r="N6" s="79">
        <v>9797.65</v>
      </c>
      <c r="O6" s="78">
        <v>5680.29</v>
      </c>
      <c r="P6" s="79">
        <v>8245.44</v>
      </c>
      <c r="Q6" s="79">
        <v>10989.25</v>
      </c>
      <c r="R6" s="78">
        <v>6859.49</v>
      </c>
      <c r="S6" s="273">
        <v>8473.07</v>
      </c>
      <c r="U6" s="76" t="s">
        <v>80</v>
      </c>
      <c r="V6" s="77">
        <v>1</v>
      </c>
      <c r="W6" s="209">
        <f>'Données VH'!CU3</f>
        <v>5894.4900000000007</v>
      </c>
      <c r="X6" s="210">
        <f>'Données VH'!CU35</f>
        <v>9722.9600000000028</v>
      </c>
      <c r="Y6" s="209">
        <f>'Données VH'!CU67</f>
        <v>8512.880000000001</v>
      </c>
      <c r="Z6" s="210">
        <f>'Données VH'!CU99</f>
        <v>10720.670000000004</v>
      </c>
      <c r="AA6" s="209">
        <f>'Données VH'!CU131</f>
        <v>4300.0899999999992</v>
      </c>
      <c r="AB6" s="210">
        <f>'Données VH'!CU163</f>
        <v>9511.5600000000031</v>
      </c>
      <c r="AC6" s="209">
        <f>'Données VH'!CU195</f>
        <v>5164.6499999999987</v>
      </c>
      <c r="AD6" s="210">
        <f>'Données VH'!CU227</f>
        <v>2616.5</v>
      </c>
      <c r="AE6" s="209">
        <f>'Données VH'!CU259</f>
        <v>8198.7899999999991</v>
      </c>
      <c r="AF6" s="210">
        <f>'Données VH'!CU291</f>
        <v>8167.3400000000011</v>
      </c>
      <c r="AG6" s="209">
        <f>'Données VH'!CU323</f>
        <v>6694.34</v>
      </c>
      <c r="AH6" s="210">
        <f>'Données VH'!CU355</f>
        <v>8900.23</v>
      </c>
      <c r="AI6" s="209">
        <f>'Données VH'!CU387</f>
        <v>5964.55</v>
      </c>
      <c r="AJ6" s="210">
        <f>'Données VH'!CU419</f>
        <v>9112.77</v>
      </c>
      <c r="AK6" s="210">
        <f>'Données VH'!CU451</f>
        <v>11411.350000000008</v>
      </c>
      <c r="AL6" s="211">
        <f>'Données VH'!CU483</f>
        <v>6686.8199999999979</v>
      </c>
      <c r="AM6" s="211">
        <f>'Données VH'!CU515</f>
        <v>8175.87</v>
      </c>
    </row>
    <row r="7" spans="1:39">
      <c r="A7" s="76" t="s">
        <v>79</v>
      </c>
      <c r="B7" s="77">
        <v>3</v>
      </c>
      <c r="C7" s="78">
        <v>7292.71</v>
      </c>
      <c r="D7" s="79">
        <v>10539.220000000001</v>
      </c>
      <c r="E7" s="78">
        <v>13242.45</v>
      </c>
      <c r="F7" s="79">
        <v>14215.98</v>
      </c>
      <c r="G7" s="78">
        <v>6531.4900000000007</v>
      </c>
      <c r="H7" s="79">
        <v>11546.5</v>
      </c>
      <c r="I7" s="78">
        <v>8568.07</v>
      </c>
      <c r="J7" s="79">
        <v>3064.8500000000004</v>
      </c>
      <c r="K7" s="78">
        <v>10629.800000000001</v>
      </c>
      <c r="L7" s="79">
        <v>11218.46</v>
      </c>
      <c r="M7" s="78">
        <v>7993.09</v>
      </c>
      <c r="N7" s="79">
        <v>12426.390000000001</v>
      </c>
      <c r="O7" s="78">
        <v>6509.4</v>
      </c>
      <c r="P7" s="79">
        <v>11616.92</v>
      </c>
      <c r="Q7" s="79">
        <v>14052.5</v>
      </c>
      <c r="R7" s="78">
        <v>7600.7699999999995</v>
      </c>
      <c r="S7" s="273">
        <v>10793.539999999999</v>
      </c>
      <c r="U7" s="76" t="s">
        <v>79</v>
      </c>
      <c r="V7" s="77">
        <v>2</v>
      </c>
      <c r="W7" s="209">
        <f>'Données VH'!CU4</f>
        <v>8083.94</v>
      </c>
      <c r="X7" s="210">
        <f>'Données VH'!CU36</f>
        <v>11084.250000000004</v>
      </c>
      <c r="Y7" s="209">
        <f>'Données VH'!CU68</f>
        <v>10370.480000000007</v>
      </c>
      <c r="Z7" s="210">
        <f>'Données VH'!CU100</f>
        <v>13068.73</v>
      </c>
      <c r="AA7" s="209">
        <f>'Données VH'!CU132</f>
        <v>5831.4700000000012</v>
      </c>
      <c r="AB7" s="210">
        <f>'Données VH'!CU164</f>
        <v>11482.349999999993</v>
      </c>
      <c r="AC7" s="209">
        <f>'Données VH'!CU196</f>
        <v>8773.0500000000029</v>
      </c>
      <c r="AD7" s="210">
        <f>'Données VH'!CU228</f>
        <v>3348.0499999999997</v>
      </c>
      <c r="AE7" s="209">
        <f>'Données VH'!CU260</f>
        <v>11088.579999999998</v>
      </c>
      <c r="AF7" s="210">
        <f>'Données VH'!CU292</f>
        <v>11210.02</v>
      </c>
      <c r="AG7" s="209">
        <f>'Données VH'!CU324</f>
        <v>8290.6999999999953</v>
      </c>
      <c r="AH7" s="210">
        <f>'Données VH'!CU356</f>
        <v>11409.090000000002</v>
      </c>
      <c r="AI7" s="209">
        <f>'Données VH'!CU388</f>
        <v>6747.7299999999977</v>
      </c>
      <c r="AJ7" s="210">
        <f>'Données VH'!CU420</f>
        <v>11781.959999999997</v>
      </c>
      <c r="AK7" s="210">
        <f>'Données VH'!CU452</f>
        <v>13524.790000000005</v>
      </c>
      <c r="AL7" s="211">
        <f>'Données VH'!CU484</f>
        <v>8019.9200000000019</v>
      </c>
      <c r="AM7" s="211">
        <f>'Données VH'!CU516</f>
        <v>10738.660000000002</v>
      </c>
    </row>
    <row r="8" spans="1:39">
      <c r="A8" s="76" t="s">
        <v>78</v>
      </c>
      <c r="B8" s="77">
        <v>4</v>
      </c>
      <c r="C8" s="78">
        <v>6578.33</v>
      </c>
      <c r="D8" s="79">
        <v>9423.43</v>
      </c>
      <c r="E8" s="78">
        <v>11771.93</v>
      </c>
      <c r="F8" s="79">
        <v>13554.980000000001</v>
      </c>
      <c r="G8" s="78">
        <v>6360.43</v>
      </c>
      <c r="H8" s="79">
        <v>9439.56</v>
      </c>
      <c r="I8" s="78">
        <v>5946.06</v>
      </c>
      <c r="J8" s="79">
        <v>2926.68</v>
      </c>
      <c r="K8" s="78">
        <v>7886.41</v>
      </c>
      <c r="L8" s="79">
        <v>9403.9500000000007</v>
      </c>
      <c r="M8" s="78">
        <v>7420.87</v>
      </c>
      <c r="N8" s="79">
        <v>9943.9500000000007</v>
      </c>
      <c r="O8" s="78">
        <v>6012.9</v>
      </c>
      <c r="P8" s="79">
        <v>9541.01</v>
      </c>
      <c r="Q8" s="79">
        <v>12210.150000000001</v>
      </c>
      <c r="R8" s="78">
        <v>7495.53</v>
      </c>
      <c r="S8" s="273">
        <v>9547.5199999999986</v>
      </c>
      <c r="U8" s="76" t="s">
        <v>78</v>
      </c>
      <c r="V8" s="77">
        <v>3</v>
      </c>
      <c r="W8" s="209">
        <f>'Données VH'!CU5</f>
        <v>6217.61</v>
      </c>
      <c r="X8" s="210">
        <f>'Données VH'!CU37</f>
        <v>10330.570000000005</v>
      </c>
      <c r="Y8" s="209">
        <f>'Données VH'!CU69</f>
        <v>10564.180000000002</v>
      </c>
      <c r="Z8" s="210">
        <f>'Données VH'!CU101</f>
        <v>11456.3</v>
      </c>
      <c r="AA8" s="209">
        <f>'Données VH'!CU133</f>
        <v>5073.3799999999992</v>
      </c>
      <c r="AB8" s="210">
        <f>'Données VH'!CU165</f>
        <v>10760.249999999996</v>
      </c>
      <c r="AC8" s="209">
        <f>'Données VH'!CU197</f>
        <v>6599.3899999999994</v>
      </c>
      <c r="AD8" s="210">
        <f>'Données VH'!CU229</f>
        <v>2518.37</v>
      </c>
      <c r="AE8" s="209">
        <f>'Données VH'!CU261</f>
        <v>8669.4800000000014</v>
      </c>
      <c r="AF8" s="210">
        <f>'Données VH'!CU293</f>
        <v>10353.870000000004</v>
      </c>
      <c r="AG8" s="209">
        <f>'Données VH'!CU325</f>
        <v>7777.5600000000049</v>
      </c>
      <c r="AH8" s="210">
        <f>'Données VH'!CU357</f>
        <v>9022.3799999999992</v>
      </c>
      <c r="AI8" s="209">
        <f>'Données VH'!CU389</f>
        <v>6627.6299999999992</v>
      </c>
      <c r="AJ8" s="210">
        <f>'Données VH'!CU421</f>
        <v>8974.73</v>
      </c>
      <c r="AK8" s="210">
        <f>'Données VH'!CU453</f>
        <v>12352.610000000004</v>
      </c>
      <c r="AL8" s="211">
        <f>'Données VH'!CU485</f>
        <v>6978.13</v>
      </c>
      <c r="AM8" s="211">
        <f>'Données VH'!CU517</f>
        <v>10040.819999999998</v>
      </c>
    </row>
    <row r="9" spans="1:39">
      <c r="A9" s="76" t="s">
        <v>77</v>
      </c>
      <c r="B9" s="77">
        <v>5</v>
      </c>
      <c r="C9" s="78">
        <v>7330.2699999999995</v>
      </c>
      <c r="D9" s="79">
        <v>12856.12</v>
      </c>
      <c r="E9" s="78">
        <v>16849.809999999998</v>
      </c>
      <c r="F9" s="79">
        <v>17086.850000000002</v>
      </c>
      <c r="G9" s="78">
        <v>8427.39</v>
      </c>
      <c r="H9" s="79">
        <v>13806.93</v>
      </c>
      <c r="I9" s="78">
        <v>9703.2000000000007</v>
      </c>
      <c r="J9" s="79">
        <v>3103.54</v>
      </c>
      <c r="K9" s="78">
        <v>12391.79</v>
      </c>
      <c r="L9" s="79">
        <v>13168.119999999999</v>
      </c>
      <c r="M9" s="78">
        <v>8911.2899999999991</v>
      </c>
      <c r="N9" s="79">
        <v>13329.39</v>
      </c>
      <c r="O9" s="78">
        <v>7285.62</v>
      </c>
      <c r="P9" s="79">
        <v>14518</v>
      </c>
      <c r="Q9" s="79">
        <v>18484.71</v>
      </c>
      <c r="R9" s="78">
        <v>10500.01</v>
      </c>
      <c r="S9" s="273">
        <v>11620.42</v>
      </c>
      <c r="U9" s="76" t="s">
        <v>77</v>
      </c>
      <c r="V9" s="77">
        <v>4</v>
      </c>
      <c r="W9" s="209">
        <f>'Données VH'!CU6</f>
        <v>6768.9800000000005</v>
      </c>
      <c r="X9" s="210">
        <f>'Données VH'!CU38</f>
        <v>12549.600000000004</v>
      </c>
      <c r="Y9" s="209">
        <f>'Données VH'!CU70</f>
        <v>15312.380000000003</v>
      </c>
      <c r="Z9" s="210">
        <f>'Données VH'!CU102</f>
        <v>15053.850000000006</v>
      </c>
      <c r="AA9" s="209">
        <f>'Données VH'!CU134</f>
        <v>6000.69</v>
      </c>
      <c r="AB9" s="210">
        <f>'Données VH'!CU166</f>
        <v>13597.479999999998</v>
      </c>
      <c r="AC9" s="209">
        <f>'Données VH'!CU198</f>
        <v>9170.9500000000007</v>
      </c>
      <c r="AD9" s="210">
        <f>'Données VH'!CU230</f>
        <v>3545.52</v>
      </c>
      <c r="AE9" s="209">
        <f>'Données VH'!CU262</f>
        <v>12465.499999999998</v>
      </c>
      <c r="AF9" s="210">
        <f>'Données VH'!CU294</f>
        <v>14004.099999999997</v>
      </c>
      <c r="AG9" s="209">
        <f>'Données VH'!CU326</f>
        <v>8866.44</v>
      </c>
      <c r="AH9" s="210">
        <f>'Données VH'!CU358</f>
        <v>12013.099999999995</v>
      </c>
      <c r="AI9" s="209">
        <f>'Données VH'!CU390</f>
        <v>7316.9599999999982</v>
      </c>
      <c r="AJ9" s="210">
        <f>'Données VH'!CU422</f>
        <v>13592.200000000003</v>
      </c>
      <c r="AK9" s="210">
        <f>'Données VH'!CU454</f>
        <v>18043.339999999997</v>
      </c>
      <c r="AL9" s="211">
        <f>'Données VH'!CU486</f>
        <v>9694.4399999999969</v>
      </c>
      <c r="AM9" s="211">
        <f>'Données VH'!CU518</f>
        <v>11998.529999999999</v>
      </c>
    </row>
    <row r="10" spans="1:39">
      <c r="A10" s="76" t="s">
        <v>76</v>
      </c>
      <c r="B10" s="77">
        <v>6</v>
      </c>
      <c r="C10" s="78">
        <v>8402.85</v>
      </c>
      <c r="D10" s="79">
        <v>17598.66</v>
      </c>
      <c r="E10" s="78">
        <v>26901.85</v>
      </c>
      <c r="F10" s="79">
        <v>22985.37</v>
      </c>
      <c r="G10" s="78">
        <v>9073.23</v>
      </c>
      <c r="H10" s="79">
        <v>16648.66</v>
      </c>
      <c r="I10" s="78">
        <v>10520.539999999999</v>
      </c>
      <c r="J10" s="79">
        <v>4240.13</v>
      </c>
      <c r="K10" s="78">
        <v>15489.52</v>
      </c>
      <c r="L10" s="79">
        <v>15613.4</v>
      </c>
      <c r="M10" s="78">
        <v>10717.09</v>
      </c>
      <c r="N10" s="79">
        <v>23364</v>
      </c>
      <c r="O10" s="78">
        <v>8645.3799999999992</v>
      </c>
      <c r="P10" s="79">
        <v>18783.11</v>
      </c>
      <c r="Q10" s="79">
        <v>23578.05</v>
      </c>
      <c r="R10" s="78">
        <v>13353.82</v>
      </c>
      <c r="S10" s="273">
        <v>18584.560000000001</v>
      </c>
      <c r="U10" s="76" t="s">
        <v>76</v>
      </c>
      <c r="V10" s="77">
        <v>5</v>
      </c>
      <c r="W10" s="209">
        <f>'Données VH'!CU7</f>
        <v>7677.2600000000011</v>
      </c>
      <c r="X10" s="210">
        <f>'Données VH'!CU39</f>
        <v>15165.549999999997</v>
      </c>
      <c r="Y10" s="209">
        <f>'Données VH'!CU71</f>
        <v>22663.079999999994</v>
      </c>
      <c r="Z10" s="210">
        <f>'Données VH'!CU103</f>
        <v>18771.13</v>
      </c>
      <c r="AA10" s="209">
        <f>'Données VH'!CU135</f>
        <v>7740.2999999999975</v>
      </c>
      <c r="AB10" s="210">
        <f>'Données VH'!CU167</f>
        <v>16545.71</v>
      </c>
      <c r="AC10" s="209">
        <f>'Données VH'!CU199</f>
        <v>10210.710000000001</v>
      </c>
      <c r="AD10" s="210">
        <f>'Données VH'!CU231</f>
        <v>4131.1099999999997</v>
      </c>
      <c r="AE10" s="209">
        <f>'Données VH'!CU263</f>
        <v>14610.569999999994</v>
      </c>
      <c r="AF10" s="210">
        <f>'Données VH'!CU295</f>
        <v>15233.130000000003</v>
      </c>
      <c r="AG10" s="209">
        <f>'Données VH'!CU327</f>
        <v>10179.400000000003</v>
      </c>
      <c r="AH10" s="210">
        <f>'Données VH'!CU359</f>
        <v>21647.250000000004</v>
      </c>
      <c r="AI10" s="209">
        <f>'Données VH'!CU391</f>
        <v>9786.2199999999993</v>
      </c>
      <c r="AJ10" s="210">
        <f>'Données VH'!CU423</f>
        <v>18636.419999999998</v>
      </c>
      <c r="AK10" s="210">
        <f>'Données VH'!CU455</f>
        <v>22768.340000000004</v>
      </c>
      <c r="AL10" s="211">
        <f>'Données VH'!CU487</f>
        <v>11451.67</v>
      </c>
      <c r="AM10" s="211">
        <f>'Données VH'!CU519</f>
        <v>20920.36</v>
      </c>
    </row>
    <row r="11" spans="1:39" ht="15" thickBot="1">
      <c r="A11" s="76" t="s">
        <v>75</v>
      </c>
      <c r="B11" s="77">
        <v>7</v>
      </c>
      <c r="C11" s="78">
        <v>4012.63</v>
      </c>
      <c r="D11" s="79">
        <v>11394.59</v>
      </c>
      <c r="E11" s="78">
        <v>16163.86</v>
      </c>
      <c r="F11" s="79">
        <v>18231</v>
      </c>
      <c r="G11" s="78">
        <v>6881.46</v>
      </c>
      <c r="H11" s="79">
        <v>13027.8</v>
      </c>
      <c r="I11" s="78">
        <v>8269.92</v>
      </c>
      <c r="J11" s="79">
        <v>3160.11</v>
      </c>
      <c r="K11" s="78">
        <v>11400.05</v>
      </c>
      <c r="L11" s="79">
        <v>11308.470000000001</v>
      </c>
      <c r="M11" s="78">
        <v>7864.7599999999993</v>
      </c>
      <c r="N11" s="79">
        <v>15683.73</v>
      </c>
      <c r="O11" s="78">
        <v>7612.7599999999993</v>
      </c>
      <c r="P11" s="79">
        <v>15214.46</v>
      </c>
      <c r="Q11" s="79">
        <v>17254.43</v>
      </c>
      <c r="R11" s="78">
        <v>11648.08</v>
      </c>
      <c r="S11" s="273">
        <v>19435.54</v>
      </c>
      <c r="U11" s="81" t="s">
        <v>75</v>
      </c>
      <c r="V11" s="77">
        <v>6</v>
      </c>
      <c r="W11" s="209">
        <f>'Données VH'!CU8</f>
        <v>4509.0899999999983</v>
      </c>
      <c r="X11" s="210">
        <f>'Données VH'!CU40</f>
        <v>11056.910000000003</v>
      </c>
      <c r="Y11" s="209">
        <f>'Données VH'!CU72</f>
        <v>16289.83</v>
      </c>
      <c r="Z11" s="210">
        <f>'Données VH'!CU104</f>
        <v>16722.11</v>
      </c>
      <c r="AA11" s="209">
        <f>'Données VH'!CU136</f>
        <v>6662.1499999999987</v>
      </c>
      <c r="AB11" s="210">
        <f>'Données VH'!CU168</f>
        <v>13052.230000000001</v>
      </c>
      <c r="AC11" s="209">
        <f>'Données VH'!CU200</f>
        <v>8330.1400000000012</v>
      </c>
      <c r="AD11" s="210">
        <f>'Données VH'!CU232</f>
        <v>3433.5699999999993</v>
      </c>
      <c r="AE11" s="209">
        <f>'Données VH'!CU264</f>
        <v>11682.29</v>
      </c>
      <c r="AF11" s="210">
        <f>'Données VH'!CU296</f>
        <v>12247.749999999998</v>
      </c>
      <c r="AG11" s="209">
        <f>'Données VH'!CU328</f>
        <v>7769.3600000000015</v>
      </c>
      <c r="AH11" s="210">
        <f>'Données VH'!CU360</f>
        <v>13837.150000000001</v>
      </c>
      <c r="AI11" s="209">
        <f>'Données VH'!CU392</f>
        <v>8650.3100000000013</v>
      </c>
      <c r="AJ11" s="210">
        <f>'Données VH'!CU424</f>
        <v>16689.140000000003</v>
      </c>
      <c r="AK11" s="210">
        <f>'Données VH'!CU456</f>
        <v>15859.37</v>
      </c>
      <c r="AL11" s="211">
        <f>'Données VH'!CU488</f>
        <v>9642.4500000000025</v>
      </c>
      <c r="AM11" s="211">
        <f>'Données VH'!CU520</f>
        <v>18968.320000000003</v>
      </c>
    </row>
    <row r="12" spans="1:39">
      <c r="A12" s="71" t="s">
        <v>82</v>
      </c>
      <c r="B12" s="205">
        <f t="shared" ref="B12:B41" si="0">B11+1</f>
        <v>8</v>
      </c>
      <c r="C12" s="206">
        <v>6476.19</v>
      </c>
      <c r="D12" s="74">
        <v>8575.23</v>
      </c>
      <c r="E12" s="73">
        <v>10377.01</v>
      </c>
      <c r="F12" s="74">
        <v>11130.369999999999</v>
      </c>
      <c r="G12" s="73">
        <v>5255.65</v>
      </c>
      <c r="H12" s="74">
        <v>8611.85</v>
      </c>
      <c r="I12" s="73">
        <v>5834.17</v>
      </c>
      <c r="J12" s="74">
        <v>2101.44</v>
      </c>
      <c r="K12" s="73">
        <v>6303.33</v>
      </c>
      <c r="L12" s="74">
        <v>8101.1</v>
      </c>
      <c r="M12" s="73">
        <v>6505.57</v>
      </c>
      <c r="N12" s="74">
        <v>10371.57</v>
      </c>
      <c r="O12" s="73">
        <v>5541.24</v>
      </c>
      <c r="P12" s="74">
        <v>7956.5199999999995</v>
      </c>
      <c r="Q12" s="74">
        <v>10229.379999999999</v>
      </c>
      <c r="R12" s="73">
        <v>7232.09</v>
      </c>
      <c r="S12" s="345">
        <v>9428.9699999999993</v>
      </c>
      <c r="U12" s="71" t="s">
        <v>82</v>
      </c>
      <c r="V12" s="85">
        <f>V11+1</f>
        <v>7</v>
      </c>
      <c r="W12" s="209">
        <f>'Données VH'!CU9</f>
        <v>5887.0600000000013</v>
      </c>
      <c r="X12" s="210">
        <f>'Données VH'!CU41</f>
        <v>8556.66</v>
      </c>
      <c r="Y12" s="209">
        <f>'Données VH'!CU73</f>
        <v>9277.380000000001</v>
      </c>
      <c r="Z12" s="210">
        <f>'Données VH'!CU105</f>
        <v>9758.1299999999992</v>
      </c>
      <c r="AA12" s="209">
        <f>'Données VH'!CU137</f>
        <v>4618.17</v>
      </c>
      <c r="AB12" s="210">
        <f>'Données VH'!CU169</f>
        <v>8222.4299999999985</v>
      </c>
      <c r="AC12" s="209">
        <f>'Données VH'!CU201</f>
        <v>5945.3100000000022</v>
      </c>
      <c r="AD12" s="210">
        <f>'Données VH'!CU233</f>
        <v>1824.1199999999997</v>
      </c>
      <c r="AE12" s="209">
        <f>'Données VH'!CU265</f>
        <v>7565.6100000000006</v>
      </c>
      <c r="AF12" s="210">
        <f>'Données VH'!CU297</f>
        <v>8124.1099999999979</v>
      </c>
      <c r="AG12" s="209">
        <f>'Données VH'!CU329</f>
        <v>6790.9299999999985</v>
      </c>
      <c r="AH12" s="210">
        <f>'Données VH'!CU361</f>
        <v>9578.59</v>
      </c>
      <c r="AI12" s="209">
        <f>'Données VH'!CU393</f>
        <v>5900.9499999999989</v>
      </c>
      <c r="AJ12" s="210">
        <f>'Données VH'!CU425</f>
        <v>8297.9600000000028</v>
      </c>
      <c r="AK12" s="210">
        <f>'Données VH'!CU457</f>
        <v>10432.329999999998</v>
      </c>
      <c r="AL12" s="211">
        <f>'Données VH'!CU489</f>
        <v>6513.9699999999975</v>
      </c>
      <c r="AM12" s="211">
        <f>'Données VH'!CU521</f>
        <v>9098.570000000007</v>
      </c>
    </row>
    <row r="13" spans="1:39">
      <c r="A13" s="76" t="s">
        <v>80</v>
      </c>
      <c r="B13" s="85">
        <f t="shared" si="0"/>
        <v>9</v>
      </c>
      <c r="C13" s="202">
        <v>6909.4</v>
      </c>
      <c r="D13" s="79">
        <v>9727.64</v>
      </c>
      <c r="E13" s="78">
        <v>10222.07</v>
      </c>
      <c r="F13" s="79">
        <v>10911.17</v>
      </c>
      <c r="G13" s="78">
        <v>5778.97</v>
      </c>
      <c r="H13" s="79">
        <v>8567.64</v>
      </c>
      <c r="I13" s="78">
        <v>6212.31</v>
      </c>
      <c r="J13" s="79">
        <v>2351.06</v>
      </c>
      <c r="K13" s="78">
        <v>7541.92</v>
      </c>
      <c r="L13" s="79">
        <v>8000.03</v>
      </c>
      <c r="M13" s="78">
        <v>6875.38</v>
      </c>
      <c r="N13" s="79">
        <v>10081.34</v>
      </c>
      <c r="O13" s="78">
        <v>5817.51</v>
      </c>
      <c r="P13" s="79">
        <v>8570</v>
      </c>
      <c r="Q13" s="79">
        <v>11826.07</v>
      </c>
      <c r="R13" s="78">
        <v>6711.8499999999995</v>
      </c>
      <c r="S13" s="273">
        <v>8309.7800000000007</v>
      </c>
      <c r="U13" s="76" t="s">
        <v>80</v>
      </c>
      <c r="V13" s="85">
        <f>V12+1</f>
        <v>8</v>
      </c>
      <c r="W13" s="209">
        <f>'Données VH'!CU10</f>
        <v>6166.800000000002</v>
      </c>
      <c r="X13" s="210">
        <f>'Données VH'!CU42</f>
        <v>8535.2699999999986</v>
      </c>
      <c r="Y13" s="209">
        <f>'Données VH'!CU74</f>
        <v>7864.81</v>
      </c>
      <c r="Z13" s="210">
        <f>'Données VH'!CU106</f>
        <v>10047.470000000003</v>
      </c>
      <c r="AA13" s="209">
        <f>'Données VH'!CU138</f>
        <v>4808.5000000000018</v>
      </c>
      <c r="AB13" s="210">
        <f>'Données VH'!CU170</f>
        <v>8161.7100000000009</v>
      </c>
      <c r="AC13" s="209">
        <f>'Données VH'!CU202</f>
        <v>6120.8700000000026</v>
      </c>
      <c r="AD13" s="210">
        <f>'Données VH'!CU234</f>
        <v>2179.2799999999997</v>
      </c>
      <c r="AE13" s="209">
        <f>'Données VH'!CU266</f>
        <v>6798.67</v>
      </c>
      <c r="AF13" s="210">
        <f>'Données VH'!CU298</f>
        <v>8445.9399999999987</v>
      </c>
      <c r="AG13" s="209">
        <f>'Données VH'!CU330</f>
        <v>6371.0000000000018</v>
      </c>
      <c r="AH13" s="210">
        <f>'Données VH'!CU362</f>
        <v>8761.8199999999979</v>
      </c>
      <c r="AI13" s="209">
        <f>'Données VH'!CU394</f>
        <v>5465.4199999999992</v>
      </c>
      <c r="AJ13" s="210">
        <f>'Données VH'!CU426</f>
        <v>8476.5300000000025</v>
      </c>
      <c r="AK13" s="210">
        <f>'Données VH'!CU458</f>
        <v>10036.670000000002</v>
      </c>
      <c r="AL13" s="211">
        <f>'Données VH'!CU490</f>
        <v>6487.6</v>
      </c>
      <c r="AM13" s="211">
        <f>'Données VH'!CU522</f>
        <v>8865.5099999999984</v>
      </c>
    </row>
    <row r="14" spans="1:39">
      <c r="A14" s="76" t="s">
        <v>79</v>
      </c>
      <c r="B14" s="85">
        <f t="shared" si="0"/>
        <v>10</v>
      </c>
      <c r="C14" s="202">
        <v>7706.9000000000005</v>
      </c>
      <c r="D14" s="79">
        <v>11176.43</v>
      </c>
      <c r="E14" s="78">
        <v>14700.359999999999</v>
      </c>
      <c r="F14" s="79">
        <v>14589.36</v>
      </c>
      <c r="G14" s="78">
        <v>7155.33</v>
      </c>
      <c r="H14" s="79">
        <v>12105.619999999999</v>
      </c>
      <c r="I14" s="78">
        <v>8626.5399999999991</v>
      </c>
      <c r="J14" s="79">
        <v>2957.28</v>
      </c>
      <c r="K14" s="78">
        <v>10548.56</v>
      </c>
      <c r="L14" s="79">
        <v>10792.03</v>
      </c>
      <c r="M14" s="78">
        <v>8450.2300000000014</v>
      </c>
      <c r="N14" s="79">
        <v>12861.73</v>
      </c>
      <c r="O14" s="78">
        <v>6156.47</v>
      </c>
      <c r="P14" s="79">
        <v>11838.480000000001</v>
      </c>
      <c r="Q14" s="79">
        <v>14403.58</v>
      </c>
      <c r="R14" s="78">
        <v>8474.3700000000008</v>
      </c>
      <c r="S14" s="273">
        <v>10355.14</v>
      </c>
      <c r="U14" s="76" t="s">
        <v>79</v>
      </c>
      <c r="V14" s="85">
        <f t="shared" ref="V14:V46" si="1">V13+1</f>
        <v>9</v>
      </c>
      <c r="W14" s="209">
        <f>'Données VH'!CU11</f>
        <v>6786.090000000002</v>
      </c>
      <c r="X14" s="210">
        <f>'Données VH'!CU43</f>
        <v>10596.26</v>
      </c>
      <c r="Y14" s="209">
        <f>'Données VH'!CU75</f>
        <v>11349.300000000001</v>
      </c>
      <c r="Z14" s="210">
        <f>'Données VH'!CU107</f>
        <v>12448.979999999998</v>
      </c>
      <c r="AA14" s="209">
        <f>'Données VH'!CU139</f>
        <v>6569.6699999999992</v>
      </c>
      <c r="AB14" s="210">
        <f>'Données VH'!CU171</f>
        <v>12428.489999999996</v>
      </c>
      <c r="AC14" s="209">
        <f>'Données VH'!CU203</f>
        <v>8400.4699999999957</v>
      </c>
      <c r="AD14" s="210">
        <f>'Données VH'!CU235</f>
        <v>2867.5699999999997</v>
      </c>
      <c r="AE14" s="209">
        <f>'Données VH'!CU267</f>
        <v>10747.82</v>
      </c>
      <c r="AF14" s="210">
        <f>'Données VH'!CU299</f>
        <v>9724.7099999999973</v>
      </c>
      <c r="AG14" s="209">
        <f>'Données VH'!CU331</f>
        <v>8491.5399999999991</v>
      </c>
      <c r="AH14" s="210">
        <f>'Données VH'!CU363</f>
        <v>12393.210000000003</v>
      </c>
      <c r="AI14" s="209">
        <f>'Données VH'!CU395</f>
        <v>6513.3799999999992</v>
      </c>
      <c r="AJ14" s="210">
        <f>'Données VH'!CU427</f>
        <v>11962.620000000003</v>
      </c>
      <c r="AK14" s="210">
        <f>'Données VH'!CU459</f>
        <v>14187.350000000002</v>
      </c>
      <c r="AL14" s="211">
        <f>'Données VH'!CU491</f>
        <v>7366.6600000000008</v>
      </c>
      <c r="AM14" s="211">
        <f>'Données VH'!CU523</f>
        <v>11556.230000000003</v>
      </c>
    </row>
    <row r="15" spans="1:39">
      <c r="A15" s="76" t="s">
        <v>78</v>
      </c>
      <c r="B15" s="85">
        <f t="shared" si="0"/>
        <v>11</v>
      </c>
      <c r="C15" s="202">
        <v>6995.9800000000005</v>
      </c>
      <c r="D15" s="79">
        <v>9444.380000000001</v>
      </c>
      <c r="E15" s="78">
        <v>11148.289999999999</v>
      </c>
      <c r="F15" s="79">
        <v>12186.39</v>
      </c>
      <c r="G15" s="78">
        <v>5865.51</v>
      </c>
      <c r="H15" s="79">
        <v>9413.84</v>
      </c>
      <c r="I15" s="78">
        <v>7254.64</v>
      </c>
      <c r="J15" s="79">
        <v>2237.11</v>
      </c>
      <c r="K15" s="78">
        <v>7643.25</v>
      </c>
      <c r="L15" s="79">
        <v>9357.0500000000011</v>
      </c>
      <c r="M15" s="78">
        <v>7571.8700000000008</v>
      </c>
      <c r="N15" s="79">
        <v>10903.949999999999</v>
      </c>
      <c r="O15" s="78">
        <v>6220.58</v>
      </c>
      <c r="P15" s="79">
        <v>9457.82</v>
      </c>
      <c r="Q15" s="79">
        <v>12365.17</v>
      </c>
      <c r="R15" s="78">
        <v>7258.67</v>
      </c>
      <c r="S15" s="273">
        <v>9658.4399999999987</v>
      </c>
      <c r="U15" s="76" t="s">
        <v>78</v>
      </c>
      <c r="V15" s="85">
        <f t="shared" si="1"/>
        <v>10</v>
      </c>
      <c r="W15" s="209">
        <f>'Données VH'!CU12</f>
        <v>5959.9399999999978</v>
      </c>
      <c r="X15" s="210">
        <f>'Données VH'!CU44</f>
        <v>8692.4399999999987</v>
      </c>
      <c r="Y15" s="209">
        <f>'Données VH'!CU76</f>
        <v>8888.1700000000019</v>
      </c>
      <c r="Z15" s="210">
        <f>'Données VH'!CU108</f>
        <v>11639.06</v>
      </c>
      <c r="AA15" s="209">
        <f>'Données VH'!CU140</f>
        <v>5341.5999999999995</v>
      </c>
      <c r="AB15" s="210">
        <f>'Données VH'!CU172</f>
        <v>8936.91</v>
      </c>
      <c r="AC15" s="209">
        <f>'Données VH'!CU204</f>
        <v>6184.5100000000011</v>
      </c>
      <c r="AD15" s="210">
        <f>'Données VH'!CU236</f>
        <v>2807.7300000000005</v>
      </c>
      <c r="AE15" s="209">
        <f>'Données VH'!CU268</f>
        <v>7641.880000000001</v>
      </c>
      <c r="AF15" s="210">
        <f>'Données VH'!CU300</f>
        <v>8409.1999999999989</v>
      </c>
      <c r="AG15" s="209">
        <f>'Données VH'!CU332</f>
        <v>7488.9400000000005</v>
      </c>
      <c r="AH15" s="210">
        <f>'Données VH'!CU364</f>
        <v>9982.4600000000009</v>
      </c>
      <c r="AI15" s="209">
        <f>'Données VH'!CU396</f>
        <v>5733.24</v>
      </c>
      <c r="AJ15" s="210">
        <f>'Données VH'!CU428</f>
        <v>8619.630000000001</v>
      </c>
      <c r="AK15" s="210">
        <f>'Données VH'!CU460</f>
        <v>11659.35</v>
      </c>
      <c r="AL15" s="211">
        <f>'Données VH'!CU492</f>
        <v>6737.6900000000023</v>
      </c>
      <c r="AM15" s="211">
        <f>'Données VH'!CU524</f>
        <v>9672.7799999999988</v>
      </c>
    </row>
    <row r="16" spans="1:39">
      <c r="A16" s="76" t="s">
        <v>77</v>
      </c>
      <c r="B16" s="85">
        <f t="shared" si="0"/>
        <v>12</v>
      </c>
      <c r="C16" s="202">
        <v>7034.79</v>
      </c>
      <c r="D16" s="79">
        <v>10439.869999999999</v>
      </c>
      <c r="E16" s="78">
        <v>14227.57</v>
      </c>
      <c r="F16" s="79">
        <v>16306.820000000002</v>
      </c>
      <c r="G16" s="78">
        <v>6889.3</v>
      </c>
      <c r="H16" s="79">
        <v>12517.189999999999</v>
      </c>
      <c r="I16" s="78">
        <v>8491.43</v>
      </c>
      <c r="J16" s="79">
        <v>2592.7200000000003</v>
      </c>
      <c r="K16" s="78">
        <v>10792.01</v>
      </c>
      <c r="L16" s="79">
        <v>12805.98</v>
      </c>
      <c r="M16" s="78">
        <v>8827.56</v>
      </c>
      <c r="N16" s="79">
        <v>13079.32</v>
      </c>
      <c r="O16" s="78">
        <v>6074.2</v>
      </c>
      <c r="P16" s="79">
        <v>13268.29</v>
      </c>
      <c r="Q16" s="79">
        <v>16602.78</v>
      </c>
      <c r="R16" s="78">
        <v>9500.2799999999988</v>
      </c>
      <c r="S16" s="273">
        <v>11867.14</v>
      </c>
      <c r="U16" s="76" t="s">
        <v>77</v>
      </c>
      <c r="V16" s="85">
        <f t="shared" si="1"/>
        <v>11</v>
      </c>
      <c r="W16" s="209">
        <f>'Données VH'!CU13</f>
        <v>6231.4900000000007</v>
      </c>
      <c r="X16" s="210">
        <f>'Données VH'!CU45</f>
        <v>11021.199999999999</v>
      </c>
      <c r="Y16" s="209">
        <f>'Données VH'!CU77</f>
        <v>13707.810000000003</v>
      </c>
      <c r="Z16" s="210">
        <f>'Données VH'!CU109</f>
        <v>14185.5</v>
      </c>
      <c r="AA16" s="209">
        <f>'Données VH'!CU141</f>
        <v>5428.9999999999982</v>
      </c>
      <c r="AB16" s="210">
        <f>'Données VH'!CU173</f>
        <v>13119.429999999995</v>
      </c>
      <c r="AC16" s="209">
        <f>'Données VH'!CU205</f>
        <v>7776.0400000000009</v>
      </c>
      <c r="AD16" s="210">
        <f>'Données VH'!CU237</f>
        <v>2974.1100000000006</v>
      </c>
      <c r="AE16" s="209">
        <f>'Données VH'!CU269</f>
        <v>11051.380000000003</v>
      </c>
      <c r="AF16" s="210">
        <f>'Données VH'!CU301</f>
        <v>12891.52</v>
      </c>
      <c r="AG16" s="209">
        <f>'Données VH'!CU333</f>
        <v>9090.0700000000015</v>
      </c>
      <c r="AH16" s="210">
        <f>'Données VH'!CU365</f>
        <v>11893.200000000003</v>
      </c>
      <c r="AI16" s="209">
        <f>'Données VH'!CU397</f>
        <v>6606.4500000000016</v>
      </c>
      <c r="AJ16" s="210">
        <f>'Données VH'!CU429</f>
        <v>13368.730000000003</v>
      </c>
      <c r="AK16" s="210">
        <f>'Données VH'!CU461</f>
        <v>15896.690000000002</v>
      </c>
      <c r="AL16" s="211">
        <f>'Données VH'!CU493</f>
        <v>9082.5499999999956</v>
      </c>
      <c r="AM16" s="211">
        <f>'Données VH'!CU525</f>
        <v>11099.600000000004</v>
      </c>
    </row>
    <row r="17" spans="1:39">
      <c r="A17" s="76" t="s">
        <v>76</v>
      </c>
      <c r="B17" s="85">
        <f t="shared" si="0"/>
        <v>13</v>
      </c>
      <c r="C17" s="202">
        <v>7003.23</v>
      </c>
      <c r="D17" s="79">
        <v>13326.55</v>
      </c>
      <c r="E17" s="78">
        <v>24187.16</v>
      </c>
      <c r="F17" s="79">
        <v>21864.850000000002</v>
      </c>
      <c r="G17" s="78">
        <v>8155.6399999999994</v>
      </c>
      <c r="H17" s="79">
        <v>14220.07</v>
      </c>
      <c r="I17" s="78">
        <v>9776.18</v>
      </c>
      <c r="J17" s="79">
        <v>3626.22</v>
      </c>
      <c r="K17" s="78">
        <v>13797.16</v>
      </c>
      <c r="L17" s="79">
        <v>14008.01</v>
      </c>
      <c r="M17" s="78">
        <v>10160.780000000001</v>
      </c>
      <c r="N17" s="79">
        <v>22093.760000000002</v>
      </c>
      <c r="O17" s="78">
        <v>6674.91</v>
      </c>
      <c r="P17" s="79">
        <v>18845.27</v>
      </c>
      <c r="Q17" s="79">
        <v>21688.68</v>
      </c>
      <c r="R17" s="78">
        <v>11878.880000000001</v>
      </c>
      <c r="S17" s="273">
        <v>19496.18</v>
      </c>
      <c r="U17" s="76" t="s">
        <v>76</v>
      </c>
      <c r="V17" s="85">
        <f t="shared" si="1"/>
        <v>12</v>
      </c>
      <c r="W17" s="209">
        <f>'Données VH'!CU14</f>
        <v>5826.62</v>
      </c>
      <c r="X17" s="210">
        <f>'Données VH'!CU46</f>
        <v>14753.630000000003</v>
      </c>
      <c r="Y17" s="209">
        <f>'Données VH'!CU78</f>
        <v>20850.679999999997</v>
      </c>
      <c r="Z17" s="210">
        <f>'Données VH'!CU110</f>
        <v>18028.500000000004</v>
      </c>
      <c r="AA17" s="209">
        <f>'Données VH'!CU142</f>
        <v>6457.7299999999987</v>
      </c>
      <c r="AB17" s="210">
        <f>'Données VH'!CU174</f>
        <v>14758.220000000005</v>
      </c>
      <c r="AC17" s="209">
        <f>'Données VH'!CU206</f>
        <v>9236.880000000001</v>
      </c>
      <c r="AD17" s="210">
        <f>'Données VH'!CU238</f>
        <v>4254.3599999999988</v>
      </c>
      <c r="AE17" s="209">
        <f>'Données VH'!CU270</f>
        <v>13478.459999999997</v>
      </c>
      <c r="AF17" s="210">
        <f>'Données VH'!CU302</f>
        <v>13715.670000000002</v>
      </c>
      <c r="AG17" s="209">
        <f>'Données VH'!CU334</f>
        <v>9923.6500000000033</v>
      </c>
      <c r="AH17" s="210">
        <f>'Données VH'!CU366</f>
        <v>21358.290000000008</v>
      </c>
      <c r="AI17" s="209">
        <f>'Données VH'!CU398</f>
        <v>8607.9699999999993</v>
      </c>
      <c r="AJ17" s="210">
        <f>'Données VH'!CU430</f>
        <v>16465.920000000002</v>
      </c>
      <c r="AK17" s="210">
        <f>'Données VH'!CU462</f>
        <v>20549.309999999994</v>
      </c>
      <c r="AL17" s="211">
        <f>'Données VH'!CU494</f>
        <v>10515.000000000002</v>
      </c>
      <c r="AM17" s="211">
        <f>'Données VH'!CU526</f>
        <v>20627.03999999999</v>
      </c>
    </row>
    <row r="18" spans="1:39" ht="15" thickBot="1">
      <c r="A18" s="81" t="s">
        <v>75</v>
      </c>
      <c r="B18" s="86">
        <f t="shared" si="0"/>
        <v>14</v>
      </c>
      <c r="C18" s="207">
        <v>3734.43</v>
      </c>
      <c r="D18" s="83">
        <v>10638.130000000001</v>
      </c>
      <c r="E18" s="82">
        <v>16838.75</v>
      </c>
      <c r="F18" s="83">
        <v>18152.740000000002</v>
      </c>
      <c r="G18" s="82">
        <v>5423.4000000000005</v>
      </c>
      <c r="H18" s="83">
        <v>11847.63</v>
      </c>
      <c r="I18" s="82">
        <v>8295.36</v>
      </c>
      <c r="J18" s="83">
        <v>2601.9100000000003</v>
      </c>
      <c r="K18" s="82">
        <v>11743.86</v>
      </c>
      <c r="L18" s="83">
        <v>10103.359999999999</v>
      </c>
      <c r="M18" s="82">
        <v>8447.16</v>
      </c>
      <c r="N18" s="83">
        <v>14554</v>
      </c>
      <c r="O18" s="82">
        <v>7970.91</v>
      </c>
      <c r="P18" s="83">
        <v>14500.02</v>
      </c>
      <c r="Q18" s="83">
        <v>15781.61</v>
      </c>
      <c r="R18" s="82">
        <v>10648.69</v>
      </c>
      <c r="S18" s="346">
        <v>18095.53</v>
      </c>
      <c r="U18" s="81" t="s">
        <v>75</v>
      </c>
      <c r="V18" s="85">
        <f t="shared" si="1"/>
        <v>13</v>
      </c>
      <c r="W18" s="209">
        <f>'Données VH'!CU15</f>
        <v>3709.1600000000008</v>
      </c>
      <c r="X18" s="210">
        <f>'Données VH'!CU47</f>
        <v>10417.360000000002</v>
      </c>
      <c r="Y18" s="209">
        <f>'Données VH'!CU79</f>
        <v>15479.230000000007</v>
      </c>
      <c r="Z18" s="210">
        <f>'Données VH'!CU111</f>
        <v>15108.289999999999</v>
      </c>
      <c r="AA18" s="209">
        <f>'Données VH'!CU143</f>
        <v>5778.7599999999984</v>
      </c>
      <c r="AB18" s="210">
        <f>'Données VH'!CU175</f>
        <v>12511.880000000003</v>
      </c>
      <c r="AC18" s="209">
        <f>'Données VH'!CU207</f>
        <v>7964.2900000000027</v>
      </c>
      <c r="AD18" s="210">
        <f>'Données VH'!CU239</f>
        <v>2967.5800000000004</v>
      </c>
      <c r="AE18" s="209">
        <f>'Données VH'!CU271</f>
        <v>11228.229999999998</v>
      </c>
      <c r="AF18" s="210">
        <f>'Données VH'!CU303</f>
        <v>10109.649999999996</v>
      </c>
      <c r="AG18" s="209">
        <f>'Données VH'!CU335</f>
        <v>7393.7200000000012</v>
      </c>
      <c r="AH18" s="210">
        <f>'Données VH'!CU367</f>
        <v>13013.750000000005</v>
      </c>
      <c r="AI18" s="209">
        <f>'Données VH'!CU399</f>
        <v>7728.4799999999987</v>
      </c>
      <c r="AJ18" s="210">
        <f>'Données VH'!CU431</f>
        <v>14582.500000000002</v>
      </c>
      <c r="AK18" s="210">
        <f>'Données VH'!CU463</f>
        <v>16378.160000000005</v>
      </c>
      <c r="AL18" s="211">
        <f>'Données VH'!CU495</f>
        <v>8713.01</v>
      </c>
      <c r="AM18" s="211">
        <f>'Données VH'!CU527</f>
        <v>18536.610000000004</v>
      </c>
    </row>
    <row r="19" spans="1:39">
      <c r="A19" s="76" t="s">
        <v>82</v>
      </c>
      <c r="B19" s="85">
        <f t="shared" si="0"/>
        <v>15</v>
      </c>
      <c r="C19" s="206">
        <v>6302.8200000000006</v>
      </c>
      <c r="D19" s="74">
        <v>8023.3499999999995</v>
      </c>
      <c r="E19" s="73">
        <v>9816.7699999999986</v>
      </c>
      <c r="F19" s="74">
        <v>10933.72</v>
      </c>
      <c r="G19" s="73">
        <v>5317.71</v>
      </c>
      <c r="H19" s="74">
        <v>7798.9299999999994</v>
      </c>
      <c r="I19" s="73">
        <v>5418.9199999999992</v>
      </c>
      <c r="J19" s="74">
        <v>1734.6499999999999</v>
      </c>
      <c r="K19" s="73">
        <v>7660.42</v>
      </c>
      <c r="L19" s="74">
        <v>7093.46</v>
      </c>
      <c r="M19" s="73">
        <v>5589.67</v>
      </c>
      <c r="N19" s="74">
        <v>10668.31</v>
      </c>
      <c r="O19" s="73">
        <v>5339.3399999999992</v>
      </c>
      <c r="P19" s="74">
        <v>8174.97</v>
      </c>
      <c r="Q19" s="74">
        <v>10437.44</v>
      </c>
      <c r="R19" s="73">
        <v>6604.1399999999994</v>
      </c>
      <c r="S19" s="345">
        <v>9860.1999999999989</v>
      </c>
      <c r="U19" s="71" t="s">
        <v>82</v>
      </c>
      <c r="V19" s="85">
        <f t="shared" si="1"/>
        <v>14</v>
      </c>
      <c r="W19" s="209">
        <f>'Données VH'!CU16</f>
        <v>5885.9899999999989</v>
      </c>
      <c r="X19" s="210">
        <f>'Données VH'!CU48</f>
        <v>7999.3500000000013</v>
      </c>
      <c r="Y19" s="209">
        <f>'Données VH'!CU80</f>
        <v>8530.1999999999989</v>
      </c>
      <c r="Z19" s="210">
        <f>'Données VH'!CU112</f>
        <v>9163.6999999999971</v>
      </c>
      <c r="AA19" s="209">
        <f>'Données VH'!CU144</f>
        <v>4472.1099999999969</v>
      </c>
      <c r="AB19" s="210">
        <f>'Données VH'!CU176</f>
        <v>8004.45</v>
      </c>
      <c r="AC19" s="209">
        <f>'Données VH'!CU208</f>
        <v>4936.5199999999986</v>
      </c>
      <c r="AD19" s="210">
        <f>'Données VH'!CU240</f>
        <v>2030.6599999999999</v>
      </c>
      <c r="AE19" s="209">
        <f>'Données VH'!CU272</f>
        <v>6503.0300000000007</v>
      </c>
      <c r="AF19" s="210">
        <f>'Données VH'!CU304</f>
        <v>7210.13</v>
      </c>
      <c r="AG19" s="209">
        <f>'Données VH'!CU336</f>
        <v>5561.84</v>
      </c>
      <c r="AH19" s="210">
        <f>'Données VH'!CU368</f>
        <v>10112.850000000002</v>
      </c>
      <c r="AI19" s="209">
        <f>'Données VH'!CU400</f>
        <v>5608.5300000000016</v>
      </c>
      <c r="AJ19" s="210">
        <f>'Données VH'!CU432</f>
        <v>7536.9999999999982</v>
      </c>
      <c r="AK19" s="210">
        <f>'Données VH'!CU464</f>
        <v>10214.720000000003</v>
      </c>
      <c r="AL19" s="211">
        <f>'Données VH'!CU496</f>
        <v>6265.3099999999986</v>
      </c>
      <c r="AM19" s="211">
        <f>'Données VH'!CU528</f>
        <v>9372.6300000000028</v>
      </c>
    </row>
    <row r="20" spans="1:39">
      <c r="A20" s="76" t="s">
        <v>80</v>
      </c>
      <c r="B20" s="85">
        <f t="shared" si="0"/>
        <v>16</v>
      </c>
      <c r="C20" s="202">
        <v>6301.16</v>
      </c>
      <c r="D20" s="79">
        <v>8782.17</v>
      </c>
      <c r="E20" s="78">
        <v>10952.17</v>
      </c>
      <c r="F20" s="79">
        <v>11612.94</v>
      </c>
      <c r="G20" s="78">
        <v>5682.04</v>
      </c>
      <c r="H20" s="79">
        <v>8990.81</v>
      </c>
      <c r="I20" s="78">
        <v>6649.04</v>
      </c>
      <c r="J20" s="79">
        <v>2476.25</v>
      </c>
      <c r="K20" s="78">
        <v>7516.6900000000005</v>
      </c>
      <c r="L20" s="79">
        <v>8391.869999999999</v>
      </c>
      <c r="M20" s="78">
        <v>6476.75</v>
      </c>
      <c r="N20" s="79">
        <v>10209.25</v>
      </c>
      <c r="O20" s="78">
        <v>7641.5400000000009</v>
      </c>
      <c r="P20" s="79">
        <v>8446</v>
      </c>
      <c r="Q20" s="79">
        <v>9730.8900000000012</v>
      </c>
      <c r="R20" s="78">
        <v>7071.2699999999995</v>
      </c>
      <c r="S20" s="273">
        <v>9526.5</v>
      </c>
      <c r="U20" s="76" t="s">
        <v>80</v>
      </c>
      <c r="V20" s="85">
        <f t="shared" si="1"/>
        <v>15</v>
      </c>
      <c r="W20" s="209">
        <f>'Données VH'!CU17</f>
        <v>5728.9500000000007</v>
      </c>
      <c r="X20" s="210">
        <f>'Données VH'!CU49</f>
        <v>7653.2799999999988</v>
      </c>
      <c r="Y20" s="209">
        <f>'Données VH'!CU81</f>
        <v>8681.8300000000017</v>
      </c>
      <c r="Z20" s="210">
        <f>'Données VH'!CU113</f>
        <v>9506.31</v>
      </c>
      <c r="AA20" s="209">
        <f>'Données VH'!CU145</f>
        <v>3844.2000000000003</v>
      </c>
      <c r="AB20" s="210">
        <f>'Données VH'!CU177</f>
        <v>8566.2099999999991</v>
      </c>
      <c r="AC20" s="209">
        <f>'Données VH'!CU209</f>
        <v>5827.7600000000029</v>
      </c>
      <c r="AD20" s="210">
        <f>'Données VH'!CU241</f>
        <v>2382.190000000001</v>
      </c>
      <c r="AE20" s="209">
        <f>'Données VH'!CU273</f>
        <v>7187.52</v>
      </c>
      <c r="AF20" s="210">
        <f>'Données VH'!CU305</f>
        <v>7360.1600000000017</v>
      </c>
      <c r="AG20" s="209">
        <f>'Données VH'!CU337</f>
        <v>6469.1299999999965</v>
      </c>
      <c r="AH20" s="210">
        <f>'Données VH'!CU369</f>
        <v>8705.4600000000009</v>
      </c>
      <c r="AI20" s="209">
        <f>'Données VH'!CU401</f>
        <v>5625.3300000000008</v>
      </c>
      <c r="AJ20" s="210">
        <f>'Données VH'!CU433</f>
        <v>8600.8000000000011</v>
      </c>
      <c r="AK20" s="210">
        <f>'Données VH'!CU465</f>
        <v>11224.26</v>
      </c>
      <c r="AL20" s="211">
        <f>'Données VH'!CU497</f>
        <v>5992.010000000002</v>
      </c>
      <c r="AM20" s="211">
        <f>'Données VH'!CU529</f>
        <v>9804.4400000000023</v>
      </c>
    </row>
    <row r="21" spans="1:39">
      <c r="A21" s="76" t="s">
        <v>79</v>
      </c>
      <c r="B21" s="85">
        <f t="shared" si="0"/>
        <v>17</v>
      </c>
      <c r="C21" s="202">
        <v>7572.6</v>
      </c>
      <c r="D21" s="79">
        <v>10236.970000000001</v>
      </c>
      <c r="E21" s="78">
        <v>13092.76</v>
      </c>
      <c r="F21" s="79">
        <v>15251.699999999999</v>
      </c>
      <c r="G21" s="78">
        <v>6731.45</v>
      </c>
      <c r="H21" s="79">
        <v>11485.189999999999</v>
      </c>
      <c r="I21" s="78">
        <v>8204.4</v>
      </c>
      <c r="J21" s="79">
        <v>2975.5499999999997</v>
      </c>
      <c r="K21" s="78">
        <v>9630.9000000000015</v>
      </c>
      <c r="L21" s="79">
        <v>11084.71</v>
      </c>
      <c r="M21" s="78">
        <v>7813.0700000000006</v>
      </c>
      <c r="N21" s="79">
        <v>12652.43</v>
      </c>
      <c r="O21" s="78">
        <v>6119.7300000000005</v>
      </c>
      <c r="P21" s="79">
        <v>10563.890000000001</v>
      </c>
      <c r="Q21" s="79">
        <v>14871.810000000001</v>
      </c>
      <c r="R21" s="78">
        <v>8261.0399999999991</v>
      </c>
      <c r="S21" s="273">
        <v>11384.99</v>
      </c>
      <c r="U21" s="76" t="s">
        <v>79</v>
      </c>
      <c r="V21" s="85">
        <f t="shared" si="1"/>
        <v>16</v>
      </c>
      <c r="W21" s="209">
        <f>'Données VH'!CU18</f>
        <v>7419.5000000000009</v>
      </c>
      <c r="X21" s="210">
        <f>'Données VH'!CU50</f>
        <v>10290.320000000003</v>
      </c>
      <c r="Y21" s="209">
        <f>'Données VH'!CU82</f>
        <v>11975.939999999999</v>
      </c>
      <c r="Z21" s="210">
        <f>'Données VH'!CU114</f>
        <v>12803.11</v>
      </c>
      <c r="AA21" s="209">
        <f>'Données VH'!CU146</f>
        <v>6476.4200000000019</v>
      </c>
      <c r="AB21" s="210">
        <f>'Données VH'!CU178</f>
        <v>11775.129999999992</v>
      </c>
      <c r="AC21" s="209">
        <f>'Données VH'!CU210</f>
        <v>7311.670000000001</v>
      </c>
      <c r="AD21" s="210">
        <f>'Données VH'!CU242</f>
        <v>3573.28</v>
      </c>
      <c r="AE21" s="209">
        <f>'Données VH'!CU274</f>
        <v>10018.059999999996</v>
      </c>
      <c r="AF21" s="210">
        <f>'Données VH'!CU306</f>
        <v>10163.329999999993</v>
      </c>
      <c r="AG21" s="209">
        <f>'Données VH'!CU338</f>
        <v>8177.7099999999991</v>
      </c>
      <c r="AH21" s="210">
        <f>'Données VH'!CU370</f>
        <v>13253.569999999998</v>
      </c>
      <c r="AI21" s="209">
        <f>'Données VH'!CU402</f>
        <v>6620.1299999999974</v>
      </c>
      <c r="AJ21" s="210">
        <f>'Données VH'!CU434</f>
        <v>11428.240000000002</v>
      </c>
      <c r="AK21" s="210">
        <f>'Données VH'!CU466</f>
        <v>14789.229999999998</v>
      </c>
      <c r="AL21" s="211">
        <f>'Données VH'!CU498</f>
        <v>8402.6600000000017</v>
      </c>
      <c r="AM21" s="211">
        <f>'Données VH'!CU530</f>
        <v>15951.230000000001</v>
      </c>
    </row>
    <row r="22" spans="1:39">
      <c r="A22" s="76" t="s">
        <v>78</v>
      </c>
      <c r="B22" s="85">
        <f t="shared" si="0"/>
        <v>18</v>
      </c>
      <c r="C22" s="202">
        <v>6633.9</v>
      </c>
      <c r="D22" s="79">
        <v>9217.7000000000007</v>
      </c>
      <c r="E22" s="78">
        <v>12349.93</v>
      </c>
      <c r="F22" s="79">
        <v>11595.17</v>
      </c>
      <c r="G22" s="78">
        <v>6475.0099999999993</v>
      </c>
      <c r="H22" s="79">
        <v>9852.58</v>
      </c>
      <c r="I22" s="78">
        <v>6291.85</v>
      </c>
      <c r="J22" s="79">
        <v>2087.7599999999998</v>
      </c>
      <c r="K22" s="78">
        <v>8882</v>
      </c>
      <c r="L22" s="79">
        <v>9338.4699999999993</v>
      </c>
      <c r="M22" s="78">
        <v>6477.75</v>
      </c>
      <c r="N22" s="79">
        <v>10997.76</v>
      </c>
      <c r="O22" s="78">
        <v>5802.43</v>
      </c>
      <c r="P22" s="79">
        <v>9222.9800000000014</v>
      </c>
      <c r="Q22" s="79">
        <v>11519.97</v>
      </c>
      <c r="R22" s="78">
        <v>7221.88</v>
      </c>
      <c r="S22" s="273">
        <v>9789.5</v>
      </c>
      <c r="U22" s="76" t="s">
        <v>78</v>
      </c>
      <c r="V22" s="85">
        <f t="shared" si="1"/>
        <v>17</v>
      </c>
      <c r="W22" s="209">
        <f>'Données VH'!CU19</f>
        <v>5830.5199999999986</v>
      </c>
      <c r="X22" s="210">
        <f>'Données VH'!CU51</f>
        <v>8955.779999999997</v>
      </c>
      <c r="Y22" s="209">
        <f>'Données VH'!CU83</f>
        <v>11095.619999999997</v>
      </c>
      <c r="Z22" s="210">
        <f>'Données VH'!CU115</f>
        <v>10515.439999999997</v>
      </c>
      <c r="AA22" s="209">
        <f>'Données VH'!CU147</f>
        <v>5624.2499999999991</v>
      </c>
      <c r="AB22" s="210">
        <f>'Données VH'!CU179</f>
        <v>10613.740000000002</v>
      </c>
      <c r="AC22" s="209">
        <f>'Données VH'!CU211</f>
        <v>6388.8099999999995</v>
      </c>
      <c r="AD22" s="210">
        <f>'Données VH'!CU243</f>
        <v>2538.83</v>
      </c>
      <c r="AE22" s="209">
        <f>'Données VH'!CU275</f>
        <v>8365.1299999999956</v>
      </c>
      <c r="AF22" s="210">
        <f>'Données VH'!CU307</f>
        <v>9966.2899999999972</v>
      </c>
      <c r="AG22" s="209">
        <f>'Données VH'!CU339</f>
        <v>7149.0800000000017</v>
      </c>
      <c r="AH22" s="210">
        <f>'Données VH'!CU371</f>
        <v>10483.730000000001</v>
      </c>
      <c r="AI22" s="209">
        <f>'Données VH'!CU403</f>
        <v>5610.98</v>
      </c>
      <c r="AJ22" s="210">
        <f>'Données VH'!CU435</f>
        <v>9403.4599999999991</v>
      </c>
      <c r="AK22" s="210">
        <f>'Données VH'!CU467</f>
        <v>11403.319999999998</v>
      </c>
      <c r="AL22" s="211">
        <f>'Données VH'!CU499</f>
        <v>6826.4800000000005</v>
      </c>
      <c r="AM22" s="211">
        <f>'Données VH'!CU531</f>
        <v>11522.320000000005</v>
      </c>
    </row>
    <row r="23" spans="1:39">
      <c r="A23" s="76" t="s">
        <v>77</v>
      </c>
      <c r="B23" s="85">
        <f t="shared" si="0"/>
        <v>19</v>
      </c>
      <c r="C23" s="202">
        <v>6800.7</v>
      </c>
      <c r="D23" s="79">
        <v>11653.9</v>
      </c>
      <c r="E23" s="78">
        <v>16901.7</v>
      </c>
      <c r="F23" s="79">
        <v>17503.899999999998</v>
      </c>
      <c r="G23" s="78">
        <v>7376.91</v>
      </c>
      <c r="H23" s="79">
        <v>12678.17</v>
      </c>
      <c r="I23" s="78">
        <v>8791.15</v>
      </c>
      <c r="J23" s="79">
        <v>3753.36</v>
      </c>
      <c r="K23" s="78">
        <v>12036.869999999999</v>
      </c>
      <c r="L23" s="79">
        <v>12331.550000000001</v>
      </c>
      <c r="M23" s="78">
        <v>8551.16</v>
      </c>
      <c r="N23" s="79">
        <v>13586.02</v>
      </c>
      <c r="O23" s="78">
        <v>5554.4</v>
      </c>
      <c r="P23" s="79">
        <v>14091.77</v>
      </c>
      <c r="Q23" s="79">
        <v>17404.420000000002</v>
      </c>
      <c r="R23" s="78">
        <v>9215.6099999999988</v>
      </c>
      <c r="S23" s="273">
        <v>12507.67</v>
      </c>
      <c r="U23" s="76" t="s">
        <v>77</v>
      </c>
      <c r="V23" s="85">
        <f t="shared" si="1"/>
        <v>18</v>
      </c>
      <c r="W23" s="209">
        <f>'Données VH'!CU20</f>
        <v>6213.4299999999994</v>
      </c>
      <c r="X23" s="210">
        <f>'Données VH'!CU52</f>
        <v>11129.780000000002</v>
      </c>
      <c r="Y23" s="209">
        <f>'Données VH'!CU84</f>
        <v>15522.890000000003</v>
      </c>
      <c r="Z23" s="210">
        <f>'Données VH'!CU116</f>
        <v>14523.869999999999</v>
      </c>
      <c r="AA23" s="209">
        <f>'Données VH'!CU148</f>
        <v>6858.39</v>
      </c>
      <c r="AB23" s="210">
        <f>'Données VH'!CU180</f>
        <v>13930.769999999999</v>
      </c>
      <c r="AC23" s="209">
        <f>'Données VH'!CU212</f>
        <v>8809.6200000000008</v>
      </c>
      <c r="AD23" s="210">
        <f>'Données VH'!CU244</f>
        <v>2940.639999999999</v>
      </c>
      <c r="AE23" s="209">
        <f>'Données VH'!CU276</f>
        <v>12792.550000000001</v>
      </c>
      <c r="AF23" s="210">
        <f>'Données VH'!CU308</f>
        <v>12803.819999999998</v>
      </c>
      <c r="AG23" s="209">
        <f>'Données VH'!CU340</f>
        <v>9225.67</v>
      </c>
      <c r="AH23" s="210">
        <f>'Données VH'!CU372</f>
        <v>12236.769999999999</v>
      </c>
      <c r="AI23" s="209">
        <f>'Données VH'!CU404</f>
        <v>6229.66</v>
      </c>
      <c r="AJ23" s="210">
        <f>'Données VH'!CU436</f>
        <v>13644.61</v>
      </c>
      <c r="AK23" s="210">
        <f>'Données VH'!CU468</f>
        <v>18298.980000000003</v>
      </c>
      <c r="AL23" s="211">
        <f>'Données VH'!CU500</f>
        <v>9982.89</v>
      </c>
      <c r="AM23" s="211">
        <f>'Données VH'!CU532</f>
        <v>14732.959999999997</v>
      </c>
    </row>
    <row r="24" spans="1:39">
      <c r="A24" s="76" t="s">
        <v>76</v>
      </c>
      <c r="B24" s="85">
        <f t="shared" si="0"/>
        <v>20</v>
      </c>
      <c r="C24" s="202">
        <v>6964.51</v>
      </c>
      <c r="D24" s="79">
        <v>13139.45</v>
      </c>
      <c r="E24" s="78">
        <v>24446.100000000002</v>
      </c>
      <c r="F24" s="79">
        <v>20431.54</v>
      </c>
      <c r="G24" s="78">
        <v>8333.3700000000008</v>
      </c>
      <c r="H24" s="79">
        <v>14213.650000000001</v>
      </c>
      <c r="I24" s="78">
        <v>10102.01</v>
      </c>
      <c r="J24" s="79">
        <v>3657.34</v>
      </c>
      <c r="K24" s="78">
        <v>13345.58</v>
      </c>
      <c r="L24" s="79">
        <v>14167.789999999999</v>
      </c>
      <c r="M24" s="78">
        <v>9990.32</v>
      </c>
      <c r="N24" s="79">
        <v>21375.37</v>
      </c>
      <c r="O24" s="78">
        <v>6811.3</v>
      </c>
      <c r="P24" s="79">
        <v>16631.68</v>
      </c>
      <c r="Q24" s="79">
        <v>20906.38</v>
      </c>
      <c r="R24" s="78">
        <v>10323.660000000002</v>
      </c>
      <c r="S24" s="273">
        <v>19488.190000000002</v>
      </c>
      <c r="U24" s="76" t="s">
        <v>76</v>
      </c>
      <c r="V24" s="85">
        <f t="shared" si="1"/>
        <v>19</v>
      </c>
      <c r="W24" s="209">
        <f>'Données VH'!CU21</f>
        <v>5701.9</v>
      </c>
      <c r="X24" s="210">
        <f>'Données VH'!CU53</f>
        <v>13140.830000000004</v>
      </c>
      <c r="Y24" s="209">
        <f>'Données VH'!CU85</f>
        <v>19788.460000000014</v>
      </c>
      <c r="Z24" s="210">
        <f>'Données VH'!CU117</f>
        <v>16564.070000000007</v>
      </c>
      <c r="AA24" s="209">
        <f>'Données VH'!CU149</f>
        <v>6673.9000000000005</v>
      </c>
      <c r="AB24" s="210">
        <f>'Données VH'!CU181</f>
        <v>14662.629999999996</v>
      </c>
      <c r="AC24" s="209">
        <f>'Données VH'!CU213</f>
        <v>8418.9999999999982</v>
      </c>
      <c r="AD24" s="210">
        <f>'Données VH'!CU245</f>
        <v>3736.49</v>
      </c>
      <c r="AE24" s="209">
        <f>'Données VH'!CU277</f>
        <v>13222.359999999997</v>
      </c>
      <c r="AF24" s="210">
        <f>'Données VH'!CU309</f>
        <v>12831.119999999999</v>
      </c>
      <c r="AG24" s="209">
        <f>'Données VH'!CU341</f>
        <v>9209.8899999999976</v>
      </c>
      <c r="AH24" s="210">
        <f>'Données VH'!CU373</f>
        <v>20301.630000000016</v>
      </c>
      <c r="AI24" s="209">
        <f>'Données VH'!CU405</f>
        <v>7614.2000000000007</v>
      </c>
      <c r="AJ24" s="210">
        <f>'Données VH'!CU437</f>
        <v>16829.379999999997</v>
      </c>
      <c r="AK24" s="210">
        <f>'Données VH'!CU469</f>
        <v>20483.170000000013</v>
      </c>
      <c r="AL24" s="211">
        <f>'Données VH'!CU501</f>
        <v>10343.039999999999</v>
      </c>
      <c r="AM24" s="211">
        <f>'Données VH'!CU533</f>
        <v>22236.600000000002</v>
      </c>
    </row>
    <row r="25" spans="1:39" ht="15" thickBot="1">
      <c r="A25" s="81" t="s">
        <v>75</v>
      </c>
      <c r="B25" s="85">
        <f t="shared" si="0"/>
        <v>21</v>
      </c>
      <c r="C25" s="207">
        <v>3714.36</v>
      </c>
      <c r="D25" s="83">
        <v>11317.619999999999</v>
      </c>
      <c r="E25" s="82">
        <v>16518.829999999998</v>
      </c>
      <c r="F25" s="83">
        <v>17505.419999999998</v>
      </c>
      <c r="G25" s="82">
        <v>6667</v>
      </c>
      <c r="H25" s="83">
        <v>12206.97</v>
      </c>
      <c r="I25" s="82">
        <v>8619.07</v>
      </c>
      <c r="J25" s="83">
        <v>3004.21</v>
      </c>
      <c r="K25" s="82">
        <v>11353.88</v>
      </c>
      <c r="L25" s="83">
        <v>9681.76</v>
      </c>
      <c r="M25" s="82">
        <v>9146.1</v>
      </c>
      <c r="N25" s="83">
        <v>17442.27</v>
      </c>
      <c r="O25" s="82">
        <v>7181.58</v>
      </c>
      <c r="P25" s="83">
        <v>13920.65</v>
      </c>
      <c r="Q25" s="83">
        <v>16615.39</v>
      </c>
      <c r="R25" s="82">
        <v>8496.4800000000014</v>
      </c>
      <c r="S25" s="346">
        <v>19414.54</v>
      </c>
      <c r="U25" s="81" t="s">
        <v>75</v>
      </c>
      <c r="V25" s="85">
        <f t="shared" si="1"/>
        <v>20</v>
      </c>
      <c r="W25" s="209">
        <f>'Données VH'!CU22</f>
        <v>4260.16</v>
      </c>
      <c r="X25" s="210">
        <f>'Données VH'!CU54</f>
        <v>10027.830000000002</v>
      </c>
      <c r="Y25" s="209">
        <f>'Données VH'!CU86</f>
        <v>17802.440000000002</v>
      </c>
      <c r="Z25" s="210">
        <f>'Données VH'!CU118</f>
        <v>15312.53</v>
      </c>
      <c r="AA25" s="209">
        <f>'Données VH'!CU150</f>
        <v>6082.7900000000009</v>
      </c>
      <c r="AB25" s="210">
        <f>'Données VH'!CU182</f>
        <v>11805.929999999998</v>
      </c>
      <c r="AC25" s="209">
        <f>'Données VH'!CU214</f>
        <v>8592.9299999999985</v>
      </c>
      <c r="AD25" s="210">
        <f>'Données VH'!CU246</f>
        <v>3068.35</v>
      </c>
      <c r="AE25" s="209">
        <f>'Données VH'!CU278</f>
        <v>11244.979999999998</v>
      </c>
      <c r="AF25" s="210">
        <f>'Données VH'!CU310</f>
        <v>10231.870000000003</v>
      </c>
      <c r="AG25" s="209">
        <f>'Données VH'!CU342</f>
        <v>7678.36</v>
      </c>
      <c r="AH25" s="210">
        <f>'Données VH'!CU374</f>
        <v>15536.95</v>
      </c>
      <c r="AI25" s="209">
        <f>'Données VH'!CU406</f>
        <v>6938.4000000000005</v>
      </c>
      <c r="AJ25" s="210">
        <f>'Données VH'!CU438</f>
        <v>13529.269999999999</v>
      </c>
      <c r="AK25" s="210">
        <f>'Données VH'!CU470</f>
        <v>16348.910000000003</v>
      </c>
      <c r="AL25" s="211">
        <f>'Données VH'!CU502</f>
        <v>8367.1600000000035</v>
      </c>
      <c r="AM25" s="211">
        <f>'Données VH'!CU534</f>
        <v>22163.319999999996</v>
      </c>
    </row>
    <row r="26" spans="1:39">
      <c r="A26" s="71" t="s">
        <v>82</v>
      </c>
      <c r="B26" s="85">
        <f t="shared" si="0"/>
        <v>22</v>
      </c>
      <c r="C26" s="206">
        <v>7614.6</v>
      </c>
      <c r="D26" s="74">
        <v>10335.58</v>
      </c>
      <c r="E26" s="73">
        <v>18668.849999999999</v>
      </c>
      <c r="F26" s="74">
        <v>15660.44</v>
      </c>
      <c r="G26" s="73">
        <v>6811.34</v>
      </c>
      <c r="H26" s="74">
        <v>10393.32</v>
      </c>
      <c r="I26" s="73">
        <v>6843.7300000000005</v>
      </c>
      <c r="J26" s="74">
        <v>2446.73</v>
      </c>
      <c r="K26" s="73">
        <v>8222.08</v>
      </c>
      <c r="L26" s="74">
        <v>10067.25</v>
      </c>
      <c r="M26" s="73">
        <v>8311.27</v>
      </c>
      <c r="N26" s="74">
        <v>17348.649999999998</v>
      </c>
      <c r="O26" s="73">
        <v>7472.37</v>
      </c>
      <c r="P26" s="74">
        <v>11916.19</v>
      </c>
      <c r="Q26" s="74">
        <v>14021.12</v>
      </c>
      <c r="R26" s="73">
        <v>7565.57</v>
      </c>
      <c r="S26" s="345">
        <v>17006.54</v>
      </c>
      <c r="U26" s="71" t="s">
        <v>82</v>
      </c>
      <c r="V26" s="85">
        <f t="shared" si="1"/>
        <v>21</v>
      </c>
      <c r="W26" s="209">
        <f>'Données VH'!CU23</f>
        <v>6695.4699999999993</v>
      </c>
      <c r="X26" s="210">
        <f>'Données VH'!CU55</f>
        <v>9424.3900000000031</v>
      </c>
      <c r="Y26" s="209">
        <f>'Données VH'!CU87</f>
        <v>16648.210000000003</v>
      </c>
      <c r="Z26" s="210">
        <f>'Données VH'!CU119</f>
        <v>12282.099999999997</v>
      </c>
      <c r="AA26" s="209">
        <f>'Données VH'!CU151</f>
        <v>4383.3199999999988</v>
      </c>
      <c r="AB26" s="210">
        <f>'Données VH'!CU183</f>
        <v>11280.610000000004</v>
      </c>
      <c r="AC26" s="209">
        <f>'Données VH'!CU215</f>
        <v>6795.0599999999995</v>
      </c>
      <c r="AD26" s="210">
        <f>'Données VH'!CU247</f>
        <v>2327.56</v>
      </c>
      <c r="AE26" s="209">
        <f>'Données VH'!CU279</f>
        <v>8708.1200000000008</v>
      </c>
      <c r="AF26" s="210">
        <f>'Données VH'!CU311</f>
        <v>9577.1899999999987</v>
      </c>
      <c r="AG26" s="209">
        <f>'Données VH'!CU343</f>
        <v>6883.1</v>
      </c>
      <c r="AH26" s="210">
        <f>'Données VH'!CU375</f>
        <v>16034.69</v>
      </c>
      <c r="AI26" s="209">
        <f>'Données VH'!CU407</f>
        <v>8469.24</v>
      </c>
      <c r="AJ26" s="210">
        <f>'Données VH'!CU439</f>
        <v>11331.14</v>
      </c>
      <c r="AK26" s="210">
        <f>'Données VH'!CU471</f>
        <v>13274.36</v>
      </c>
      <c r="AL26" s="211">
        <f>'Données VH'!CU503</f>
        <v>7103.0799999999981</v>
      </c>
      <c r="AM26" s="211">
        <f>'Données VH'!CU535</f>
        <v>19078.170000000002</v>
      </c>
    </row>
    <row r="27" spans="1:39">
      <c r="A27" s="76" t="s">
        <v>80</v>
      </c>
      <c r="B27" s="85">
        <f t="shared" si="0"/>
        <v>23</v>
      </c>
      <c r="C27" s="202">
        <v>7732.24</v>
      </c>
      <c r="D27" s="79">
        <v>10788.009999999998</v>
      </c>
      <c r="E27" s="78">
        <v>18700.189999999999</v>
      </c>
      <c r="F27" s="79">
        <v>15755.84</v>
      </c>
      <c r="G27" s="78">
        <v>6592.72</v>
      </c>
      <c r="H27" s="79">
        <v>11324.820000000002</v>
      </c>
      <c r="I27" s="78">
        <v>8088.1500000000005</v>
      </c>
      <c r="J27" s="79">
        <v>2347.8900000000003</v>
      </c>
      <c r="K27" s="78">
        <v>11218.19</v>
      </c>
      <c r="L27" s="79">
        <v>10336.26</v>
      </c>
      <c r="M27" s="78">
        <v>8108.52</v>
      </c>
      <c r="N27" s="79">
        <v>17368.38</v>
      </c>
      <c r="O27" s="78">
        <v>6690.37</v>
      </c>
      <c r="P27" s="79">
        <v>12384.99</v>
      </c>
      <c r="Q27" s="79">
        <v>14966.050000000001</v>
      </c>
      <c r="R27" s="78">
        <v>7781.5</v>
      </c>
      <c r="S27" s="273">
        <v>15944.64</v>
      </c>
      <c r="U27" s="76" t="s">
        <v>80</v>
      </c>
      <c r="V27" s="85">
        <f t="shared" si="1"/>
        <v>22</v>
      </c>
      <c r="W27" s="209">
        <f>'Données VH'!CU24</f>
        <v>7062.329999999999</v>
      </c>
      <c r="X27" s="210">
        <f>'Données VH'!CU56</f>
        <v>9421.94</v>
      </c>
      <c r="Y27" s="209">
        <f>'Données VH'!CU88</f>
        <v>17709.860000000004</v>
      </c>
      <c r="Z27" s="210">
        <f>'Données VH'!CU120</f>
        <v>13025.880000000003</v>
      </c>
      <c r="AA27" s="209">
        <f>'Données VH'!CU152</f>
        <v>5990.3400000000011</v>
      </c>
      <c r="AB27" s="210">
        <f>'Données VH'!CU184</f>
        <v>10963.840000000002</v>
      </c>
      <c r="AC27" s="209">
        <f>'Données VH'!CU216</f>
        <v>7729.3099999999986</v>
      </c>
      <c r="AD27" s="210">
        <f>'Données VH'!CU248</f>
        <v>2813.9999999999995</v>
      </c>
      <c r="AE27" s="209">
        <f>'Données VH'!CU280</f>
        <v>9711.0500000000011</v>
      </c>
      <c r="AF27" s="210">
        <f>'Données VH'!CU312</f>
        <v>9985.5200000000041</v>
      </c>
      <c r="AG27" s="209">
        <f>'Données VH'!CU344</f>
        <v>6761.6600000000026</v>
      </c>
      <c r="AH27" s="210">
        <f>'Données VH'!CU376</f>
        <v>17292.499999999993</v>
      </c>
      <c r="AI27" s="209">
        <f>'Données VH'!CU408</f>
        <v>6735.2299999999977</v>
      </c>
      <c r="AJ27" s="210">
        <f>'Données VH'!CU440</f>
        <v>11992.770000000002</v>
      </c>
      <c r="AK27" s="210">
        <f>'Données VH'!CU472</f>
        <v>14487.270000000008</v>
      </c>
      <c r="AL27" s="211">
        <f>'Données VH'!CU504</f>
        <v>7093.8499999999995</v>
      </c>
      <c r="AM27" s="211">
        <f>'Données VH'!CU536</f>
        <v>17364.29</v>
      </c>
    </row>
    <row r="28" spans="1:39">
      <c r="A28" s="76" t="s">
        <v>79</v>
      </c>
      <c r="B28" s="85">
        <f t="shared" si="0"/>
        <v>24</v>
      </c>
      <c r="C28" s="202">
        <v>5467.5</v>
      </c>
      <c r="D28" s="79">
        <v>6201.51</v>
      </c>
      <c r="E28" s="78">
        <v>9603.2000000000007</v>
      </c>
      <c r="F28" s="79">
        <v>6932.74</v>
      </c>
      <c r="G28" s="78">
        <v>3578.58</v>
      </c>
      <c r="H28" s="79">
        <v>4430.9399999999996</v>
      </c>
      <c r="I28" s="78">
        <v>4442.83</v>
      </c>
      <c r="J28" s="79">
        <v>1662.53</v>
      </c>
      <c r="K28" s="78">
        <v>5599.33</v>
      </c>
      <c r="L28" s="79">
        <v>5121.0600000000004</v>
      </c>
      <c r="M28" s="78">
        <v>3552.69</v>
      </c>
      <c r="N28" s="79">
        <v>12025.6</v>
      </c>
      <c r="O28" s="78">
        <v>4345.1500000000005</v>
      </c>
      <c r="P28" s="79">
        <v>6715.45</v>
      </c>
      <c r="Q28" s="79">
        <v>5510.44</v>
      </c>
      <c r="R28" s="78">
        <v>4233.0999999999995</v>
      </c>
      <c r="S28" s="273">
        <v>9601.15</v>
      </c>
      <c r="U28" s="76" t="s">
        <v>79</v>
      </c>
      <c r="V28" s="85">
        <f t="shared" si="1"/>
        <v>23</v>
      </c>
      <c r="W28" s="209">
        <f>'Données VH'!CU25</f>
        <v>6608.2600000000011</v>
      </c>
      <c r="X28" s="210">
        <f>'Données VH'!CU57</f>
        <v>10851.220000000001</v>
      </c>
      <c r="Y28" s="209">
        <f>'Données VH'!CU89</f>
        <v>18301.589999999997</v>
      </c>
      <c r="Z28" s="210">
        <f>'Données VH'!CU121</f>
        <v>13181.609999999997</v>
      </c>
      <c r="AA28" s="209">
        <f>'Données VH'!CU153</f>
        <v>5579.9699999999993</v>
      </c>
      <c r="AB28" s="210">
        <f>'Données VH'!CU185</f>
        <v>11064.710000000005</v>
      </c>
      <c r="AC28" s="209">
        <f>'Données VH'!CU217</f>
        <v>7952.6999999999989</v>
      </c>
      <c r="AD28" s="210">
        <f>'Données VH'!CU249</f>
        <v>2930.349999999999</v>
      </c>
      <c r="AE28" s="209">
        <f>'Données VH'!CU281</f>
        <v>10980.869999999995</v>
      </c>
      <c r="AF28" s="210">
        <f>'Données VH'!CU313</f>
        <v>10299.400000000005</v>
      </c>
      <c r="AG28" s="209">
        <f>'Données VH'!CU345</f>
        <v>8040.170000000001</v>
      </c>
      <c r="AH28" s="210">
        <f>'Données VH'!CU377</f>
        <v>17857.899999999998</v>
      </c>
      <c r="AI28" s="209">
        <f>'Données VH'!CU409</f>
        <v>6885.4700000000039</v>
      </c>
      <c r="AJ28" s="210">
        <f>'Données VH'!CU441</f>
        <v>12558.259999999998</v>
      </c>
      <c r="AK28" s="210">
        <f>'Données VH'!CU473</f>
        <v>15026.030000000006</v>
      </c>
      <c r="AL28" s="211">
        <f>'Données VH'!CU505</f>
        <v>8203.159999999998</v>
      </c>
      <c r="AM28" s="211">
        <f>'Données VH'!CU537</f>
        <v>19353.41</v>
      </c>
    </row>
    <row r="29" spans="1:39">
      <c r="A29" s="76" t="s">
        <v>78</v>
      </c>
      <c r="B29" s="85">
        <f t="shared" si="0"/>
        <v>25</v>
      </c>
      <c r="C29" s="202">
        <v>2167.19</v>
      </c>
      <c r="D29" s="79">
        <v>8084.0599999999995</v>
      </c>
      <c r="E29" s="78">
        <v>10389.44</v>
      </c>
      <c r="F29" s="79">
        <v>8776.8499999999985</v>
      </c>
      <c r="G29" s="78">
        <v>4141.24</v>
      </c>
      <c r="H29" s="79">
        <v>8970.7900000000009</v>
      </c>
      <c r="I29" s="78">
        <v>6865.5700000000006</v>
      </c>
      <c r="J29" s="79">
        <v>2220.87</v>
      </c>
      <c r="K29" s="78">
        <v>5997.37</v>
      </c>
      <c r="L29" s="79">
        <v>6913.54</v>
      </c>
      <c r="M29" s="78">
        <v>4135.67</v>
      </c>
      <c r="N29" s="79">
        <v>1886.04</v>
      </c>
      <c r="O29" s="78">
        <v>0</v>
      </c>
      <c r="P29" s="79">
        <v>7549.58</v>
      </c>
      <c r="Q29" s="79">
        <v>11783.060000000001</v>
      </c>
      <c r="R29" s="78">
        <v>5957.16</v>
      </c>
      <c r="S29" s="273">
        <v>4580.04</v>
      </c>
      <c r="U29" s="76" t="s">
        <v>78</v>
      </c>
      <c r="V29" s="85">
        <f t="shared" si="1"/>
        <v>24</v>
      </c>
      <c r="W29" s="209">
        <f>'Données VH'!CU26</f>
        <v>4573.6000000000004</v>
      </c>
      <c r="X29" s="210">
        <f>'Données VH'!CU58</f>
        <v>6308.9400000000023</v>
      </c>
      <c r="Y29" s="209">
        <f>'Données VH'!CU90</f>
        <v>8893.6600000000035</v>
      </c>
      <c r="Z29" s="210">
        <f>'Données VH'!CU122</f>
        <v>7133.8700000000035</v>
      </c>
      <c r="AA29" s="209">
        <f>'Données VH'!CU154</f>
        <v>3014.3800000000006</v>
      </c>
      <c r="AB29" s="210">
        <f>'Données VH'!CU186</f>
        <v>8581.6699999999983</v>
      </c>
      <c r="AC29" s="209">
        <f>'Données VH'!CU218</f>
        <v>4212.34</v>
      </c>
      <c r="AD29" s="210">
        <f>'Données VH'!CU250</f>
        <v>1482.1399999999999</v>
      </c>
      <c r="AE29" s="209">
        <f>'Données VH'!CU282</f>
        <v>6347.6699999999992</v>
      </c>
      <c r="AF29" s="210">
        <f>'Données VH'!CU314</f>
        <v>4592.3399999999992</v>
      </c>
      <c r="AG29" s="209">
        <f>'Données VH'!CU346</f>
        <v>3430.22</v>
      </c>
      <c r="AH29" s="210">
        <f>'Données VH'!CU378</f>
        <v>11150.43</v>
      </c>
      <c r="AI29" s="209">
        <f>'Données VH'!CU410</f>
        <v>4280.8899999999994</v>
      </c>
      <c r="AJ29" s="210">
        <f>'Données VH'!CU442</f>
        <v>6144.5300000000007</v>
      </c>
      <c r="AK29" s="210">
        <f>'Données VH'!CU474</f>
        <v>10825.349999999997</v>
      </c>
      <c r="AL29" s="211">
        <f>'Données VH'!CU506</f>
        <v>3410.8600000000006</v>
      </c>
      <c r="AM29" s="211">
        <f>'Données VH'!CU538</f>
        <v>10464.120000000003</v>
      </c>
    </row>
    <row r="30" spans="1:39">
      <c r="A30" s="76" t="s">
        <v>77</v>
      </c>
      <c r="B30" s="85">
        <f t="shared" si="0"/>
        <v>26</v>
      </c>
      <c r="C30" s="202">
        <v>6778.66</v>
      </c>
      <c r="D30" s="79">
        <v>11652.88</v>
      </c>
      <c r="E30" s="78">
        <v>21252.31</v>
      </c>
      <c r="F30" s="79">
        <v>16670.810000000001</v>
      </c>
      <c r="G30" s="78">
        <v>7123.9299999999994</v>
      </c>
      <c r="H30" s="79">
        <v>11312.5</v>
      </c>
      <c r="I30" s="78">
        <v>8302.4699999999993</v>
      </c>
      <c r="J30" s="79">
        <v>2858.04</v>
      </c>
      <c r="K30" s="78">
        <v>11125.49</v>
      </c>
      <c r="L30" s="79">
        <v>11898.72</v>
      </c>
      <c r="M30" s="78">
        <v>7855.56</v>
      </c>
      <c r="N30" s="79">
        <v>16962.07</v>
      </c>
      <c r="O30" s="78">
        <v>7428.12</v>
      </c>
      <c r="P30" s="79">
        <v>13430.91</v>
      </c>
      <c r="Q30" s="79">
        <v>16766.100000000002</v>
      </c>
      <c r="R30" s="78">
        <v>5982.04</v>
      </c>
      <c r="S30" s="273">
        <v>17929.93</v>
      </c>
      <c r="U30" s="76" t="s">
        <v>77</v>
      </c>
      <c r="V30" s="85">
        <f t="shared" si="1"/>
        <v>25</v>
      </c>
      <c r="W30" s="209">
        <f>'Données VH'!CU27</f>
        <v>1882.5899999999997</v>
      </c>
      <c r="X30" s="210">
        <f>'Données VH'!CU59</f>
        <v>6441.5900000000011</v>
      </c>
      <c r="Y30" s="209">
        <f>'Données VH'!CU91</f>
        <v>8405.6800000000021</v>
      </c>
      <c r="Z30" s="210">
        <f>'Données VH'!CU123</f>
        <v>8102.5100000000011</v>
      </c>
      <c r="AA30" s="209">
        <f>'Données VH'!CU155</f>
        <v>3157.29</v>
      </c>
      <c r="AB30" s="210">
        <f>'Données VH'!CU187</f>
        <v>9128.19</v>
      </c>
      <c r="AC30" s="209">
        <f>'Données VH'!CU219</f>
        <v>6353.75</v>
      </c>
      <c r="AD30" s="210">
        <f>'Données VH'!CU251</f>
        <v>2067.5199999999995</v>
      </c>
      <c r="AE30" s="209">
        <f>'Données VH'!CU283</f>
        <v>6189.5400000000018</v>
      </c>
      <c r="AF30" s="210">
        <f>'Données VH'!CU315</f>
        <v>8016.5699999999988</v>
      </c>
      <c r="AG30" s="209">
        <f>'Données VH'!CU347</f>
        <v>4854.340000000002</v>
      </c>
      <c r="AH30" s="210">
        <f>'Données VH'!CU379</f>
        <v>3293.6800000000017</v>
      </c>
      <c r="AI30" s="209">
        <f>'Données VH'!CU411</f>
        <v>0</v>
      </c>
      <c r="AJ30" s="210">
        <f>'Données VH'!CU443</f>
        <v>7885.0400000000009</v>
      </c>
      <c r="AK30" s="210">
        <f>'Données VH'!CU475</f>
        <v>12511.599999999999</v>
      </c>
      <c r="AL30" s="211">
        <f>'Données VH'!CU507</f>
        <v>6334.9900000000007</v>
      </c>
      <c r="AM30" s="211">
        <f>'Données VH'!CU539</f>
        <v>6241.0500000000011</v>
      </c>
    </row>
    <row r="31" spans="1:39">
      <c r="A31" s="76" t="s">
        <v>76</v>
      </c>
      <c r="B31" s="85">
        <f t="shared" si="0"/>
        <v>27</v>
      </c>
      <c r="C31" s="202">
        <v>5354.22</v>
      </c>
      <c r="D31" s="79">
        <v>10709.5</v>
      </c>
      <c r="E31" s="78">
        <v>19924.12</v>
      </c>
      <c r="F31" s="79">
        <v>16635.21</v>
      </c>
      <c r="G31" s="78">
        <v>6572.49</v>
      </c>
      <c r="H31" s="79">
        <v>11546.01</v>
      </c>
      <c r="I31" s="78">
        <v>7417.19</v>
      </c>
      <c r="J31" s="79">
        <v>2602.6</v>
      </c>
      <c r="K31" s="78">
        <v>10068.39</v>
      </c>
      <c r="L31" s="79">
        <v>10621.55</v>
      </c>
      <c r="M31" s="78">
        <v>6669.62</v>
      </c>
      <c r="N31" s="79">
        <v>17003.669999999998</v>
      </c>
      <c r="O31" s="78">
        <v>5704.7999999999993</v>
      </c>
      <c r="P31" s="79">
        <v>13339.26</v>
      </c>
      <c r="Q31" s="79">
        <v>17034.399999999998</v>
      </c>
      <c r="R31" s="78">
        <v>8417.2799999999988</v>
      </c>
      <c r="S31" s="273">
        <v>18469.11</v>
      </c>
      <c r="U31" s="76" t="s">
        <v>76</v>
      </c>
      <c r="V31" s="85">
        <f t="shared" si="1"/>
        <v>26</v>
      </c>
      <c r="W31" s="209">
        <f>'Données VH'!CU28</f>
        <v>4761.46</v>
      </c>
      <c r="X31" s="210">
        <f>'Données VH'!CU60</f>
        <v>10798.300000000001</v>
      </c>
      <c r="Y31" s="209">
        <f>'Données VH'!CU92</f>
        <v>20121.77</v>
      </c>
      <c r="Z31" s="210">
        <f>'Données VH'!CU124</f>
        <v>13557.96</v>
      </c>
      <c r="AA31" s="209">
        <f>'Données VH'!CU156</f>
        <v>5226.3499999999995</v>
      </c>
      <c r="AB31" s="210">
        <f>'Données VH'!CU188</f>
        <v>12213.56</v>
      </c>
      <c r="AC31" s="209">
        <f>'Données VH'!CU220</f>
        <v>7476.6000000000013</v>
      </c>
      <c r="AD31" s="210">
        <f>'Données VH'!CU252</f>
        <v>2743.389999999999</v>
      </c>
      <c r="AE31" s="209">
        <f>'Données VH'!CU284</f>
        <v>11788.89</v>
      </c>
      <c r="AF31" s="210">
        <f>'Données VH'!CU316</f>
        <v>11286.250000000004</v>
      </c>
      <c r="AG31" s="209">
        <f>'Données VH'!CU348</f>
        <v>6878.71</v>
      </c>
      <c r="AH31" s="210">
        <f>'Données VH'!CU380</f>
        <v>18207.159999999996</v>
      </c>
      <c r="AI31" s="209">
        <f>'Données VH'!CU412</f>
        <v>7308.5499999999984</v>
      </c>
      <c r="AJ31" s="210">
        <f>'Données VH'!CU444</f>
        <v>13660.559999999998</v>
      </c>
      <c r="AK31" s="210">
        <f>'Données VH'!CU476</f>
        <v>17061.300000000003</v>
      </c>
      <c r="AL31" s="211">
        <f>'Données VH'!CU508</f>
        <v>9267.58</v>
      </c>
      <c r="AM31" s="211">
        <f>'Données VH'!CU540</f>
        <v>19113.209999999995</v>
      </c>
    </row>
    <row r="32" spans="1:39" ht="15" thickBot="1">
      <c r="A32" s="81" t="s">
        <v>75</v>
      </c>
      <c r="B32" s="85">
        <f t="shared" si="0"/>
        <v>28</v>
      </c>
      <c r="C32" s="207">
        <v>3289.21</v>
      </c>
      <c r="D32" s="83">
        <v>9319.5499999999993</v>
      </c>
      <c r="E32" s="82">
        <v>15144.59</v>
      </c>
      <c r="F32" s="83">
        <v>16575.45</v>
      </c>
      <c r="G32" s="82">
        <v>6393.09</v>
      </c>
      <c r="H32" s="83">
        <v>11640.779999999999</v>
      </c>
      <c r="I32" s="82">
        <v>7917.2</v>
      </c>
      <c r="J32" s="83">
        <v>2649.1</v>
      </c>
      <c r="K32" s="82">
        <v>10544.31</v>
      </c>
      <c r="L32" s="83">
        <v>10771.63</v>
      </c>
      <c r="M32" s="82">
        <v>6582.65</v>
      </c>
      <c r="N32" s="83">
        <v>5055.9799999999996</v>
      </c>
      <c r="O32" s="82">
        <v>7627.0999999999995</v>
      </c>
      <c r="P32" s="83">
        <v>13270.73</v>
      </c>
      <c r="Q32" s="83">
        <v>15002.220000000001</v>
      </c>
      <c r="R32" s="82">
        <v>7980.51</v>
      </c>
      <c r="S32" s="346">
        <v>20350.8</v>
      </c>
      <c r="U32" s="81" t="s">
        <v>75</v>
      </c>
      <c r="V32" s="85">
        <f t="shared" si="1"/>
        <v>27</v>
      </c>
      <c r="W32" s="209">
        <f>'Données VH'!CU29</f>
        <v>3718.7399999999993</v>
      </c>
      <c r="X32" s="210">
        <f>'Données VH'!CU61</f>
        <v>8253.69</v>
      </c>
      <c r="Y32" s="209">
        <f>'Données VH'!CU93</f>
        <v>14620.890000000003</v>
      </c>
      <c r="Z32" s="210">
        <f>'Données VH'!CU125</f>
        <v>14888.240000000002</v>
      </c>
      <c r="AA32" s="209">
        <f>'Données VH'!CU157</f>
        <v>5550.0000000000009</v>
      </c>
      <c r="AB32" s="210">
        <f>'Données VH'!CU189</f>
        <v>11748.739999999994</v>
      </c>
      <c r="AC32" s="209">
        <f>'Données VH'!CU221</f>
        <v>7560.9600000000028</v>
      </c>
      <c r="AD32" s="210">
        <f>'Données VH'!CU253</f>
        <v>2777.9799999999996</v>
      </c>
      <c r="AE32" s="209">
        <f>'Données VH'!CU285</f>
        <v>9876.8399999999965</v>
      </c>
      <c r="AF32" s="210">
        <f>'Données VH'!CU317</f>
        <v>9495.0400000000009</v>
      </c>
      <c r="AG32" s="209">
        <f>'Données VH'!CU349</f>
        <v>7450.0499999999975</v>
      </c>
      <c r="AH32" s="210">
        <f>'Données VH'!CU381</f>
        <v>10434.149999999994</v>
      </c>
      <c r="AI32" s="209">
        <f>'Données VH'!CU413</f>
        <v>7321.9800000000023</v>
      </c>
      <c r="AJ32" s="210">
        <f>'Données VH'!CU445</f>
        <v>13252.67</v>
      </c>
      <c r="AK32" s="210">
        <f>'Données VH'!CU477</f>
        <v>15568.019999999993</v>
      </c>
      <c r="AL32" s="211">
        <f>'Données VH'!CU509</f>
        <v>8431.1100000000042</v>
      </c>
      <c r="AM32" s="211">
        <f>'Données VH'!CU541</f>
        <v>19244.119999999995</v>
      </c>
    </row>
    <row r="33" spans="1:39">
      <c r="A33" s="71" t="s">
        <v>82</v>
      </c>
      <c r="B33" s="85">
        <f t="shared" si="0"/>
        <v>29</v>
      </c>
      <c r="C33" s="206">
        <v>7058.0599999999995</v>
      </c>
      <c r="D33" s="74">
        <v>10200.98</v>
      </c>
      <c r="E33" s="73">
        <v>17353.689999999999</v>
      </c>
      <c r="F33" s="74">
        <v>14997.64</v>
      </c>
      <c r="G33" s="73">
        <v>6015.5</v>
      </c>
      <c r="H33" s="74">
        <v>9351.35</v>
      </c>
      <c r="I33" s="73">
        <v>7046.41</v>
      </c>
      <c r="J33" s="74">
        <v>2293.5</v>
      </c>
      <c r="K33" s="73">
        <v>9571.98</v>
      </c>
      <c r="L33" s="74">
        <v>9572.6</v>
      </c>
      <c r="M33" s="73">
        <v>6874.58</v>
      </c>
      <c r="N33" s="74">
        <v>15145.699999999999</v>
      </c>
      <c r="O33" s="73">
        <v>7465.9</v>
      </c>
      <c r="P33" s="74">
        <v>11204.76</v>
      </c>
      <c r="Q33" s="74">
        <v>14512.2</v>
      </c>
      <c r="R33" s="73">
        <v>7647.86</v>
      </c>
      <c r="S33" s="345">
        <v>17089.47</v>
      </c>
      <c r="U33" s="71" t="s">
        <v>82</v>
      </c>
      <c r="V33" s="85">
        <f t="shared" si="1"/>
        <v>28</v>
      </c>
      <c r="W33" s="209">
        <f>'Données VH'!CU30</f>
        <v>5706.02</v>
      </c>
      <c r="X33" s="210">
        <f>'Données VH'!CU62</f>
        <v>9986.68</v>
      </c>
      <c r="Y33" s="209">
        <f>'Données VH'!CU94</f>
        <v>15459.940000000002</v>
      </c>
      <c r="Z33" s="210">
        <f>'Données VH'!CU126</f>
        <v>12493.360000000002</v>
      </c>
      <c r="AA33" s="209">
        <f>'Données VH'!CU158</f>
        <v>5380.05</v>
      </c>
      <c r="AB33" s="210">
        <f>'Données VH'!CU190</f>
        <v>10629.290000000005</v>
      </c>
      <c r="AC33" s="209">
        <f>'Données VH'!CU222</f>
        <v>6790.2100000000019</v>
      </c>
      <c r="AD33" s="210">
        <f>'Données VH'!CU254</f>
        <v>2469.4599999999996</v>
      </c>
      <c r="AE33" s="209">
        <f>'Données VH'!CU286</f>
        <v>9362.6500000000033</v>
      </c>
      <c r="AF33" s="210">
        <f>'Données VH'!CU318</f>
        <v>9636.0099999999984</v>
      </c>
      <c r="AG33" s="209">
        <f>'Données VH'!CU350</f>
        <v>6362.63</v>
      </c>
      <c r="AH33" s="210">
        <f>'Données VH'!CU382</f>
        <v>15286.979999999998</v>
      </c>
      <c r="AI33" s="209">
        <f>'Données VH'!CU414</f>
        <v>7759.8900000000012</v>
      </c>
      <c r="AJ33" s="210">
        <f>'Données VH'!CU446</f>
        <v>10968.619999999997</v>
      </c>
      <c r="AK33" s="210">
        <f>'Données VH'!CU478</f>
        <v>14407.980000000003</v>
      </c>
      <c r="AL33" s="211">
        <f>'Données VH'!CU510</f>
        <v>7599.2899999999981</v>
      </c>
      <c r="AM33" s="211">
        <f>'Données VH'!CU542</f>
        <v>15685.229999999996</v>
      </c>
    </row>
    <row r="34" spans="1:39">
      <c r="A34" s="76" t="s">
        <v>80</v>
      </c>
      <c r="B34" s="85">
        <f t="shared" si="0"/>
        <v>30</v>
      </c>
      <c r="C34" s="202">
        <v>7363.6500000000005</v>
      </c>
      <c r="D34" s="79">
        <v>11601.35</v>
      </c>
      <c r="E34" s="78">
        <v>18139.330000000002</v>
      </c>
      <c r="F34" s="79">
        <v>17103.66</v>
      </c>
      <c r="G34" s="78">
        <v>7384.0099999999993</v>
      </c>
      <c r="H34" s="79">
        <v>12278.01</v>
      </c>
      <c r="I34" s="78">
        <v>8158.4900000000007</v>
      </c>
      <c r="J34" s="79">
        <v>2890.27</v>
      </c>
      <c r="K34" s="78">
        <v>11315.19</v>
      </c>
      <c r="L34" s="79">
        <v>11497.810000000001</v>
      </c>
      <c r="M34" s="78">
        <v>6868.34</v>
      </c>
      <c r="N34" s="79">
        <v>17054.66</v>
      </c>
      <c r="O34" s="78">
        <v>7212.84</v>
      </c>
      <c r="P34" s="79">
        <v>13013.9</v>
      </c>
      <c r="Q34" s="79">
        <v>16594.59</v>
      </c>
      <c r="R34" s="78">
        <v>8931.43</v>
      </c>
      <c r="S34" s="273">
        <v>16879.68</v>
      </c>
      <c r="U34" s="76" t="s">
        <v>80</v>
      </c>
      <c r="V34" s="85">
        <f t="shared" si="1"/>
        <v>29</v>
      </c>
      <c r="W34" s="209">
        <f>'Données VH'!CU31</f>
        <v>6498.6800000000012</v>
      </c>
      <c r="X34" s="210">
        <f>'Données VH'!CU63</f>
        <v>9523.5299999999988</v>
      </c>
      <c r="Y34" s="209">
        <f>'Données VH'!CU95</f>
        <v>15513.660000000002</v>
      </c>
      <c r="Z34" s="210">
        <f>'Données VH'!CU127</f>
        <v>13686.410000000002</v>
      </c>
      <c r="AA34" s="209">
        <f>'Données VH'!CU159</f>
        <v>5399.3799999999983</v>
      </c>
      <c r="AB34" s="210">
        <f>'Données VH'!CU191</f>
        <v>10644.710000000005</v>
      </c>
      <c r="AC34" s="209">
        <f>'Données VH'!CU223</f>
        <v>7251.89</v>
      </c>
      <c r="AD34" s="210">
        <f>'Données VH'!CU255</f>
        <v>2460.5300000000007</v>
      </c>
      <c r="AE34" s="209">
        <f>'Données VH'!CU287</f>
        <v>10460.1</v>
      </c>
      <c r="AF34" s="210">
        <f>'Données VH'!CU319</f>
        <v>9489.2399999999961</v>
      </c>
      <c r="AG34" s="209">
        <f>'Données VH'!CU351</f>
        <v>6410.1999999999989</v>
      </c>
      <c r="AH34" s="210">
        <f>'Données VH'!CU383</f>
        <v>15487.329999999996</v>
      </c>
      <c r="AI34" s="209">
        <f>'Données VH'!CU415</f>
        <v>7343.43</v>
      </c>
      <c r="AJ34" s="210">
        <f>'Données VH'!CU447</f>
        <v>11966.389999999998</v>
      </c>
      <c r="AK34" s="210">
        <f>'Données VH'!CU479</f>
        <v>14089.100000000004</v>
      </c>
      <c r="AL34" s="211">
        <f>'Données VH'!CU511</f>
        <v>7603.95</v>
      </c>
      <c r="AM34" s="211">
        <f>'Données VH'!CU543</f>
        <v>17828.970000000005</v>
      </c>
    </row>
    <row r="35" spans="1:39">
      <c r="A35" s="76" t="s">
        <v>79</v>
      </c>
      <c r="B35" s="85">
        <f t="shared" si="0"/>
        <v>31</v>
      </c>
      <c r="C35" s="202">
        <v>5268.97</v>
      </c>
      <c r="D35" s="79">
        <v>6686.9400000000005</v>
      </c>
      <c r="E35" s="78">
        <v>9740.08</v>
      </c>
      <c r="F35" s="79">
        <v>8395.8799999999992</v>
      </c>
      <c r="G35" s="78">
        <v>3711.86</v>
      </c>
      <c r="H35" s="79">
        <v>4666.32</v>
      </c>
      <c r="I35" s="78">
        <v>3874.84</v>
      </c>
      <c r="J35" s="79">
        <v>1900.72</v>
      </c>
      <c r="K35" s="78">
        <v>6525.89</v>
      </c>
      <c r="L35" s="79">
        <v>5836.25</v>
      </c>
      <c r="M35" s="78">
        <v>4601.54</v>
      </c>
      <c r="N35" s="79">
        <v>10959.449999999999</v>
      </c>
      <c r="O35" s="78">
        <v>4619</v>
      </c>
      <c r="P35" s="79">
        <v>6508.68</v>
      </c>
      <c r="Q35" s="79">
        <v>6402.22</v>
      </c>
      <c r="R35" s="78">
        <v>4819.1899999999996</v>
      </c>
      <c r="S35" s="273">
        <v>9718.57</v>
      </c>
      <c r="U35" s="76" t="s">
        <v>79</v>
      </c>
      <c r="V35" s="85">
        <f t="shared" si="1"/>
        <v>30</v>
      </c>
      <c r="W35" s="209">
        <f>'Données VH'!CU32</f>
        <v>6012.5999999999985</v>
      </c>
      <c r="X35" s="210">
        <f>'Données VH'!CU64</f>
        <v>10878.25</v>
      </c>
      <c r="Y35" s="209">
        <f>'Données VH'!CU96</f>
        <v>15977.300000000003</v>
      </c>
      <c r="Z35" s="210">
        <f>'Données VH'!CU128</f>
        <v>13965.61</v>
      </c>
      <c r="AA35" s="209">
        <f>'Données VH'!CU160</f>
        <v>6044.8499999999995</v>
      </c>
      <c r="AB35" s="210">
        <f>'Données VH'!CU192</f>
        <v>11049.769999999999</v>
      </c>
      <c r="AC35" s="209">
        <f>'Données VH'!CU224</f>
        <v>7285.529999999997</v>
      </c>
      <c r="AD35" s="210">
        <f>'Données VH'!CU256</f>
        <v>2520.8100000000004</v>
      </c>
      <c r="AE35" s="209">
        <f>'Données VH'!CU288</f>
        <v>10680.71</v>
      </c>
      <c r="AF35" s="210">
        <f>'Données VH'!CU320</f>
        <v>11299.680000000002</v>
      </c>
      <c r="AG35" s="209">
        <f>'Données VH'!CU352</f>
        <v>7885.54</v>
      </c>
      <c r="AH35" s="210">
        <f>'Données VH'!CU384</f>
        <v>16483.079999999998</v>
      </c>
      <c r="AI35" s="209">
        <f>'Données VH'!CU416</f>
        <v>8038.2000000000007</v>
      </c>
      <c r="AJ35" s="210">
        <f>'Données VH'!CU448</f>
        <v>12006.690000000004</v>
      </c>
      <c r="AK35" s="210">
        <f>'Données VH'!CU480</f>
        <v>16321.070000000002</v>
      </c>
      <c r="AL35" s="211">
        <f>'Données VH'!CU512</f>
        <v>8875.5800000000017</v>
      </c>
      <c r="AM35" s="211">
        <f>'Données VH'!CU544</f>
        <v>17446.819999999996</v>
      </c>
    </row>
    <row r="36" spans="1:39">
      <c r="A36" s="76" t="s">
        <v>78</v>
      </c>
      <c r="B36" s="85">
        <f t="shared" si="0"/>
        <v>32</v>
      </c>
      <c r="C36" s="202">
        <v>2107.09</v>
      </c>
      <c r="D36" s="79">
        <v>9795.51</v>
      </c>
      <c r="E36" s="78">
        <v>13482.83</v>
      </c>
      <c r="F36" s="79">
        <v>17896.66</v>
      </c>
      <c r="G36" s="78">
        <v>8901.4699999999993</v>
      </c>
      <c r="H36" s="79">
        <v>13180.3</v>
      </c>
      <c r="I36" s="78">
        <v>8482.99</v>
      </c>
      <c r="J36" s="79">
        <v>3360.73</v>
      </c>
      <c r="K36" s="78">
        <v>10485.800000000001</v>
      </c>
      <c r="L36" s="79">
        <v>11846.86</v>
      </c>
      <c r="M36" s="78">
        <v>8598.51</v>
      </c>
      <c r="N36" s="79">
        <v>2456.21</v>
      </c>
      <c r="O36" s="78">
        <v>0</v>
      </c>
      <c r="P36" s="79">
        <v>13352.67</v>
      </c>
      <c r="Q36" s="79">
        <v>18737.7</v>
      </c>
      <c r="R36" s="78">
        <v>9612.380000000001</v>
      </c>
      <c r="S36" s="273">
        <v>7235.78</v>
      </c>
      <c r="U36" s="76" t="s">
        <v>78</v>
      </c>
      <c r="V36" s="85">
        <f t="shared" si="1"/>
        <v>31</v>
      </c>
      <c r="W36" s="209">
        <f>'Données VH'!CU33</f>
        <v>4902.7499999999991</v>
      </c>
      <c r="X36" s="210">
        <f>'Données VH'!CU65</f>
        <v>6021.88</v>
      </c>
      <c r="Y36" s="209">
        <f>'Données VH'!CU97</f>
        <v>7634.1900000000014</v>
      </c>
      <c r="Z36" s="210">
        <f>'Données VH'!CU129</f>
        <v>7169.1900000000005</v>
      </c>
      <c r="AA36" s="209">
        <f>'Données VH'!CU161</f>
        <v>2558.4299999999994</v>
      </c>
      <c r="AB36" s="210">
        <f>'Données VH'!CU193</f>
        <v>9815.0799999999945</v>
      </c>
      <c r="AC36" s="209">
        <f>'Données VH'!CU225</f>
        <v>4463.3900000000003</v>
      </c>
      <c r="AD36" s="210">
        <f>'Données VH'!CU257</f>
        <v>1298.3899999999999</v>
      </c>
      <c r="AE36" s="209">
        <f>'Données VH'!CU289</f>
        <v>7597.98</v>
      </c>
      <c r="AF36" s="210">
        <f>'Données VH'!CU321</f>
        <v>5781.1400000000021</v>
      </c>
      <c r="AG36" s="209">
        <f>'Données VH'!CU353</f>
        <v>3782.28</v>
      </c>
      <c r="AH36" s="210">
        <f>'Données VH'!CU385</f>
        <v>10450.230000000001</v>
      </c>
      <c r="AI36" s="209">
        <f>'Données VH'!CU417</f>
        <v>5139.55</v>
      </c>
      <c r="AJ36" s="210">
        <f>'Données VH'!CU449</f>
        <v>6604.1900000000005</v>
      </c>
      <c r="AK36" s="210">
        <f>'Données VH'!CU481</f>
        <v>10176.779999999999</v>
      </c>
      <c r="AL36" s="211">
        <f>'Données VH'!CU513</f>
        <v>3956.8700000000008</v>
      </c>
      <c r="AM36" s="211">
        <f>'Données VH'!CU545</f>
        <v>9141.2999999999993</v>
      </c>
    </row>
    <row r="37" spans="1:39">
      <c r="A37" s="76" t="s">
        <v>77</v>
      </c>
      <c r="B37" s="85">
        <f t="shared" si="0"/>
        <v>33</v>
      </c>
      <c r="C37" s="202"/>
      <c r="D37" s="79"/>
      <c r="E37" s="78"/>
      <c r="F37" s="79"/>
      <c r="G37" s="78"/>
      <c r="H37" s="79"/>
      <c r="I37" s="78"/>
      <c r="J37" s="79"/>
      <c r="K37" s="78"/>
      <c r="L37" s="79"/>
      <c r="M37" s="78"/>
      <c r="N37" s="79"/>
      <c r="O37" s="78"/>
      <c r="P37" s="79"/>
      <c r="Q37" s="79"/>
      <c r="R37" s="78"/>
      <c r="S37" s="273"/>
      <c r="U37" s="76" t="s">
        <v>77</v>
      </c>
      <c r="V37" s="85">
        <f t="shared" si="1"/>
        <v>32</v>
      </c>
      <c r="W37" s="209"/>
      <c r="X37" s="210"/>
      <c r="Y37" s="209"/>
      <c r="Z37" s="210"/>
      <c r="AA37" s="209"/>
      <c r="AB37" s="210"/>
      <c r="AC37" s="209"/>
      <c r="AD37" s="210"/>
      <c r="AE37" s="209"/>
      <c r="AF37" s="210"/>
      <c r="AG37" s="209"/>
      <c r="AH37" s="210"/>
      <c r="AI37" s="209"/>
      <c r="AJ37" s="210"/>
      <c r="AK37" s="210"/>
      <c r="AL37" s="211"/>
      <c r="AM37" s="211"/>
    </row>
    <row r="38" spans="1:39">
      <c r="A38" s="76" t="s">
        <v>76</v>
      </c>
      <c r="B38" s="85">
        <f t="shared" si="0"/>
        <v>34</v>
      </c>
      <c r="C38" s="202"/>
      <c r="D38" s="79"/>
      <c r="E38" s="78"/>
      <c r="F38" s="79"/>
      <c r="G38" s="78"/>
      <c r="H38" s="79"/>
      <c r="I38" s="78"/>
      <c r="J38" s="79"/>
      <c r="K38" s="78"/>
      <c r="L38" s="79"/>
      <c r="M38" s="78"/>
      <c r="N38" s="79"/>
      <c r="O38" s="78"/>
      <c r="P38" s="79"/>
      <c r="Q38" s="79"/>
      <c r="R38" s="78"/>
      <c r="S38" s="273"/>
      <c r="U38" s="76" t="s">
        <v>76</v>
      </c>
      <c r="V38" s="85">
        <f t="shared" si="1"/>
        <v>33</v>
      </c>
      <c r="W38" s="209"/>
      <c r="X38" s="210"/>
      <c r="Y38" s="209"/>
      <c r="Z38" s="210"/>
      <c r="AA38" s="209"/>
      <c r="AB38" s="210"/>
      <c r="AC38" s="209"/>
      <c r="AD38" s="210"/>
      <c r="AE38" s="209"/>
      <c r="AF38" s="210"/>
      <c r="AG38" s="209"/>
      <c r="AH38" s="210"/>
      <c r="AI38" s="209"/>
      <c r="AJ38" s="210"/>
      <c r="AK38" s="210"/>
      <c r="AL38" s="211"/>
      <c r="AM38" s="211"/>
    </row>
    <row r="39" spans="1:39" ht="15" thickBot="1">
      <c r="A39" s="81" t="s">
        <v>75</v>
      </c>
      <c r="B39" s="85">
        <f t="shared" si="0"/>
        <v>35</v>
      </c>
      <c r="C39" s="207"/>
      <c r="D39" s="83"/>
      <c r="E39" s="82"/>
      <c r="F39" s="83"/>
      <c r="G39" s="82"/>
      <c r="H39" s="83"/>
      <c r="I39" s="82"/>
      <c r="J39" s="83"/>
      <c r="K39" s="82"/>
      <c r="L39" s="83"/>
      <c r="M39" s="82"/>
      <c r="N39" s="83"/>
      <c r="O39" s="82"/>
      <c r="P39" s="83"/>
      <c r="Q39" s="83"/>
      <c r="R39" s="82"/>
      <c r="S39" s="346"/>
      <c r="U39" s="81" t="s">
        <v>75</v>
      </c>
      <c r="V39" s="85">
        <f t="shared" si="1"/>
        <v>34</v>
      </c>
      <c r="W39" s="209"/>
      <c r="X39" s="210"/>
      <c r="Y39" s="209"/>
      <c r="Z39" s="210"/>
      <c r="AA39" s="209"/>
      <c r="AB39" s="210"/>
      <c r="AC39" s="209"/>
      <c r="AD39" s="210"/>
      <c r="AE39" s="209"/>
      <c r="AF39" s="210"/>
      <c r="AG39" s="209"/>
      <c r="AH39" s="210"/>
      <c r="AI39" s="209"/>
      <c r="AJ39" s="210"/>
      <c r="AK39" s="210"/>
      <c r="AL39" s="211"/>
      <c r="AM39" s="211"/>
    </row>
    <row r="40" spans="1:39">
      <c r="A40" s="71" t="s">
        <v>82</v>
      </c>
      <c r="B40" s="85">
        <f t="shared" si="0"/>
        <v>36</v>
      </c>
      <c r="C40" s="206"/>
      <c r="D40" s="74"/>
      <c r="E40" s="73"/>
      <c r="F40" s="74"/>
      <c r="G40" s="73"/>
      <c r="H40" s="74"/>
      <c r="I40" s="73"/>
      <c r="J40" s="74"/>
      <c r="K40" s="73"/>
      <c r="L40" s="74"/>
      <c r="M40" s="73"/>
      <c r="N40" s="74"/>
      <c r="O40" s="73"/>
      <c r="P40" s="74"/>
      <c r="Q40" s="74"/>
      <c r="R40" s="73"/>
      <c r="S40" s="345"/>
      <c r="U40" s="71" t="s">
        <v>82</v>
      </c>
      <c r="V40" s="85">
        <f t="shared" si="1"/>
        <v>35</v>
      </c>
      <c r="W40" s="209"/>
      <c r="X40" s="210"/>
      <c r="Y40" s="209"/>
      <c r="Z40" s="210"/>
      <c r="AA40" s="209"/>
      <c r="AB40" s="210"/>
      <c r="AC40" s="209"/>
      <c r="AD40" s="210"/>
      <c r="AE40" s="209"/>
      <c r="AF40" s="210"/>
      <c r="AG40" s="209"/>
      <c r="AH40" s="210"/>
      <c r="AI40" s="209"/>
      <c r="AJ40" s="210"/>
      <c r="AK40" s="210"/>
      <c r="AL40" s="211"/>
      <c r="AM40" s="211"/>
    </row>
    <row r="41" spans="1:39">
      <c r="A41" s="76" t="s">
        <v>80</v>
      </c>
      <c r="B41" s="85">
        <f t="shared" si="0"/>
        <v>37</v>
      </c>
      <c r="C41" s="89"/>
      <c r="D41" s="79"/>
      <c r="E41" s="78"/>
      <c r="F41" s="79"/>
      <c r="G41" s="78"/>
      <c r="H41" s="79"/>
      <c r="I41" s="78"/>
      <c r="J41" s="79"/>
      <c r="K41" s="78"/>
      <c r="L41" s="79"/>
      <c r="M41" s="78"/>
      <c r="N41" s="79"/>
      <c r="O41" s="78"/>
      <c r="P41" s="79"/>
      <c r="Q41" s="79"/>
      <c r="R41" s="78"/>
      <c r="S41" s="273"/>
      <c r="U41" s="76" t="s">
        <v>80</v>
      </c>
      <c r="V41" s="85">
        <f t="shared" si="1"/>
        <v>36</v>
      </c>
      <c r="W41" s="209"/>
      <c r="X41" s="210"/>
      <c r="Y41" s="209"/>
      <c r="Z41" s="210"/>
      <c r="AA41" s="209"/>
      <c r="AB41" s="210"/>
      <c r="AC41" s="209"/>
      <c r="AD41" s="210"/>
      <c r="AE41" s="209"/>
      <c r="AF41" s="210"/>
      <c r="AG41" s="209"/>
      <c r="AH41" s="210"/>
      <c r="AI41" s="209"/>
      <c r="AJ41" s="210"/>
      <c r="AK41" s="210"/>
      <c r="AL41" s="211"/>
      <c r="AM41" s="211"/>
    </row>
    <row r="42" spans="1:39">
      <c r="A42" s="76" t="s">
        <v>79</v>
      </c>
      <c r="B42" s="85"/>
      <c r="C42" s="89"/>
      <c r="D42" s="79"/>
      <c r="E42" s="78"/>
      <c r="F42" s="79"/>
      <c r="G42" s="78"/>
      <c r="H42" s="79"/>
      <c r="I42" s="78"/>
      <c r="J42" s="79"/>
      <c r="K42" s="78"/>
      <c r="L42" s="79"/>
      <c r="M42" s="78"/>
      <c r="N42" s="79"/>
      <c r="O42" s="78"/>
      <c r="P42" s="79"/>
      <c r="Q42" s="79"/>
      <c r="R42" s="78"/>
      <c r="S42" s="273"/>
      <c r="U42" s="76" t="s">
        <v>79</v>
      </c>
      <c r="V42" s="85">
        <f t="shared" si="1"/>
        <v>37</v>
      </c>
      <c r="W42" s="209"/>
      <c r="X42" s="210"/>
      <c r="Y42" s="209"/>
      <c r="Z42" s="210"/>
      <c r="AA42" s="209"/>
      <c r="AB42" s="210"/>
      <c r="AC42" s="209"/>
      <c r="AD42" s="210"/>
      <c r="AE42" s="209"/>
      <c r="AF42" s="210"/>
      <c r="AG42" s="209"/>
      <c r="AH42" s="210"/>
      <c r="AI42" s="209"/>
      <c r="AJ42" s="210"/>
      <c r="AK42" s="210"/>
      <c r="AL42" s="211"/>
      <c r="AM42" s="211"/>
    </row>
    <row r="43" spans="1:39">
      <c r="A43" s="76" t="s">
        <v>78</v>
      </c>
      <c r="B43" s="85"/>
      <c r="C43" s="89"/>
      <c r="D43" s="79"/>
      <c r="E43" s="78"/>
      <c r="F43" s="79"/>
      <c r="G43" s="78"/>
      <c r="H43" s="79"/>
      <c r="I43" s="78"/>
      <c r="J43" s="79"/>
      <c r="K43" s="78"/>
      <c r="L43" s="79"/>
      <c r="M43" s="78"/>
      <c r="N43" s="79"/>
      <c r="O43" s="78"/>
      <c r="P43" s="79"/>
      <c r="Q43" s="79"/>
      <c r="R43" s="78"/>
      <c r="S43" s="273"/>
      <c r="U43" s="76" t="s">
        <v>78</v>
      </c>
      <c r="V43" s="85">
        <f t="shared" si="1"/>
        <v>38</v>
      </c>
      <c r="W43" s="209"/>
      <c r="X43" s="210"/>
      <c r="Y43" s="209"/>
      <c r="Z43" s="210"/>
      <c r="AA43" s="209"/>
      <c r="AB43" s="210"/>
      <c r="AC43" s="209"/>
      <c r="AD43" s="210"/>
      <c r="AE43" s="209"/>
      <c r="AF43" s="210"/>
      <c r="AG43" s="209"/>
      <c r="AH43" s="210"/>
      <c r="AI43" s="209"/>
      <c r="AJ43" s="210"/>
      <c r="AK43" s="210"/>
      <c r="AL43" s="211"/>
      <c r="AM43" s="211"/>
    </row>
    <row r="44" spans="1:39">
      <c r="A44" s="76" t="s">
        <v>77</v>
      </c>
      <c r="B44" s="85"/>
      <c r="C44" s="89"/>
      <c r="D44" s="79"/>
      <c r="E44" s="78"/>
      <c r="F44" s="79"/>
      <c r="G44" s="78"/>
      <c r="H44" s="79"/>
      <c r="I44" s="78"/>
      <c r="J44" s="79"/>
      <c r="K44" s="78"/>
      <c r="L44" s="79"/>
      <c r="M44" s="78"/>
      <c r="N44" s="79"/>
      <c r="O44" s="78"/>
      <c r="P44" s="79"/>
      <c r="Q44" s="79"/>
      <c r="R44" s="78"/>
      <c r="S44" s="273"/>
      <c r="U44" s="76" t="s">
        <v>77</v>
      </c>
      <c r="V44" s="85">
        <f t="shared" si="1"/>
        <v>39</v>
      </c>
      <c r="W44" s="209"/>
      <c r="X44" s="210"/>
      <c r="Y44" s="209"/>
      <c r="Z44" s="210"/>
      <c r="AA44" s="209"/>
      <c r="AB44" s="210"/>
      <c r="AC44" s="209"/>
      <c r="AD44" s="210"/>
      <c r="AE44" s="209"/>
      <c r="AF44" s="210"/>
      <c r="AG44" s="209"/>
      <c r="AH44" s="210"/>
      <c r="AI44" s="209"/>
      <c r="AJ44" s="210"/>
      <c r="AK44" s="210"/>
      <c r="AL44" s="211"/>
      <c r="AM44" s="211"/>
    </row>
    <row r="45" spans="1:39">
      <c r="A45" s="76" t="s">
        <v>76</v>
      </c>
      <c r="B45" s="85"/>
      <c r="C45" s="89"/>
      <c r="D45" s="79"/>
      <c r="E45" s="78"/>
      <c r="F45" s="79"/>
      <c r="G45" s="78"/>
      <c r="H45" s="79"/>
      <c r="I45" s="78"/>
      <c r="J45" s="79"/>
      <c r="K45" s="78"/>
      <c r="L45" s="79"/>
      <c r="M45" s="78"/>
      <c r="N45" s="79"/>
      <c r="O45" s="78"/>
      <c r="P45" s="79"/>
      <c r="Q45" s="79"/>
      <c r="R45" s="78"/>
      <c r="S45" s="273"/>
      <c r="U45" s="76" t="s">
        <v>76</v>
      </c>
      <c r="V45" s="85">
        <f t="shared" si="1"/>
        <v>40</v>
      </c>
      <c r="W45" s="209"/>
      <c r="X45" s="210"/>
      <c r="Y45" s="209"/>
      <c r="Z45" s="210"/>
      <c r="AA45" s="209"/>
      <c r="AB45" s="210"/>
      <c r="AC45" s="209"/>
      <c r="AD45" s="210"/>
      <c r="AE45" s="209"/>
      <c r="AF45" s="210"/>
      <c r="AG45" s="209"/>
      <c r="AH45" s="210"/>
      <c r="AI45" s="209"/>
      <c r="AJ45" s="210"/>
      <c r="AK45" s="210"/>
      <c r="AL45" s="211"/>
      <c r="AM45" s="211"/>
    </row>
    <row r="46" spans="1:39" ht="15" thickBot="1">
      <c r="A46" s="81" t="s">
        <v>75</v>
      </c>
      <c r="B46" s="86"/>
      <c r="C46" s="90"/>
      <c r="D46" s="83"/>
      <c r="E46" s="82"/>
      <c r="F46" s="83"/>
      <c r="G46" s="82"/>
      <c r="H46" s="83"/>
      <c r="I46" s="82"/>
      <c r="J46" s="83"/>
      <c r="K46" s="82"/>
      <c r="L46" s="83"/>
      <c r="M46" s="82"/>
      <c r="N46" s="83"/>
      <c r="O46" s="82"/>
      <c r="P46" s="83"/>
      <c r="Q46" s="83"/>
      <c r="R46" s="82"/>
      <c r="S46" s="346"/>
      <c r="U46" s="81" t="s">
        <v>75</v>
      </c>
      <c r="V46" s="86">
        <f t="shared" si="1"/>
        <v>41</v>
      </c>
      <c r="W46" s="212"/>
      <c r="X46" s="213"/>
      <c r="Y46" s="212"/>
      <c r="Z46" s="213"/>
      <c r="AA46" s="212"/>
      <c r="AB46" s="213"/>
      <c r="AC46" s="212"/>
      <c r="AD46" s="213"/>
      <c r="AE46" s="212"/>
      <c r="AF46" s="213"/>
      <c r="AG46" s="212"/>
      <c r="AH46" s="213"/>
      <c r="AI46" s="212"/>
      <c r="AJ46" s="213"/>
      <c r="AK46" s="213"/>
      <c r="AL46" s="214"/>
      <c r="AM46" s="214"/>
    </row>
    <row r="47" spans="1:39" ht="15" thickBot="1">
      <c r="A47" s="87"/>
      <c r="B47" s="87"/>
      <c r="C47" s="203" t="s">
        <v>98</v>
      </c>
      <c r="D47" s="204" t="s">
        <v>97</v>
      </c>
      <c r="E47" s="204" t="s">
        <v>96</v>
      </c>
      <c r="F47" s="204" t="s">
        <v>95</v>
      </c>
      <c r="G47" s="204" t="s">
        <v>94</v>
      </c>
      <c r="H47" s="204" t="s">
        <v>93</v>
      </c>
      <c r="I47" s="204" t="s">
        <v>92</v>
      </c>
      <c r="J47" s="204" t="s">
        <v>91</v>
      </c>
      <c r="K47" s="204" t="s">
        <v>90</v>
      </c>
      <c r="L47" s="204" t="s">
        <v>89</v>
      </c>
      <c r="M47" s="204" t="s">
        <v>88</v>
      </c>
      <c r="N47" s="204" t="s">
        <v>87</v>
      </c>
      <c r="O47" s="204" t="s">
        <v>86</v>
      </c>
      <c r="P47" s="204" t="s">
        <v>85</v>
      </c>
      <c r="Q47" s="204" t="s">
        <v>84</v>
      </c>
      <c r="R47" s="204" t="s">
        <v>83</v>
      </c>
      <c r="S47" s="347" t="s">
        <v>83</v>
      </c>
      <c r="U47" s="87"/>
      <c r="V47" s="87"/>
      <c r="W47" s="68" t="s">
        <v>98</v>
      </c>
      <c r="X47" s="69" t="s">
        <v>97</v>
      </c>
      <c r="Y47" s="69" t="s">
        <v>96</v>
      </c>
      <c r="Z47" s="69" t="s">
        <v>95</v>
      </c>
      <c r="AA47" s="69" t="s">
        <v>94</v>
      </c>
      <c r="AB47" s="69" t="s">
        <v>93</v>
      </c>
      <c r="AC47" s="69" t="s">
        <v>92</v>
      </c>
      <c r="AD47" s="69" t="s">
        <v>91</v>
      </c>
      <c r="AE47" s="69" t="s">
        <v>90</v>
      </c>
      <c r="AF47" s="69" t="s">
        <v>89</v>
      </c>
      <c r="AG47" s="69" t="s">
        <v>88</v>
      </c>
      <c r="AH47" s="69" t="s">
        <v>87</v>
      </c>
      <c r="AI47" s="69" t="s">
        <v>86</v>
      </c>
      <c r="AJ47" s="69" t="s">
        <v>85</v>
      </c>
      <c r="AK47" s="69" t="s">
        <v>84</v>
      </c>
      <c r="AL47" s="70" t="s">
        <v>83</v>
      </c>
      <c r="AM47" s="70" t="s">
        <v>83</v>
      </c>
    </row>
    <row r="48" spans="1:39">
      <c r="A48" s="71" t="s">
        <v>82</v>
      </c>
      <c r="B48" s="597" t="s">
        <v>81</v>
      </c>
      <c r="C48" s="88">
        <f t="shared" ref="C48:C54" si="2">C40+C33+C26+C19+C12+C5</f>
        <v>27451.67</v>
      </c>
      <c r="D48" s="73">
        <f t="shared" ref="D48:R48" si="3">D40+D33+D26+D19+D12+D5</f>
        <v>37135.14</v>
      </c>
      <c r="E48" s="73">
        <f t="shared" si="3"/>
        <v>56216.319999999992</v>
      </c>
      <c r="F48" s="73">
        <f t="shared" si="3"/>
        <v>52722.17</v>
      </c>
      <c r="G48" s="73">
        <f t="shared" si="3"/>
        <v>23400.199999999997</v>
      </c>
      <c r="H48" s="73">
        <f t="shared" si="3"/>
        <v>36155.449999999997</v>
      </c>
      <c r="I48" s="73">
        <f t="shared" si="3"/>
        <v>25143.229999999996</v>
      </c>
      <c r="J48" s="73">
        <f t="shared" si="3"/>
        <v>8576.32</v>
      </c>
      <c r="K48" s="73">
        <f t="shared" si="3"/>
        <v>31757.809999999998</v>
      </c>
      <c r="L48" s="73">
        <f t="shared" si="3"/>
        <v>34834.409999999996</v>
      </c>
      <c r="M48" s="73">
        <f t="shared" si="3"/>
        <v>27281.09</v>
      </c>
      <c r="N48" s="73">
        <f t="shared" si="3"/>
        <v>53534.229999999996</v>
      </c>
      <c r="O48" s="73">
        <f t="shared" si="3"/>
        <v>25818.85</v>
      </c>
      <c r="P48" s="73">
        <f t="shared" si="3"/>
        <v>39252.44</v>
      </c>
      <c r="Q48" s="73">
        <f t="shared" si="3"/>
        <v>49200.14</v>
      </c>
      <c r="R48" s="73">
        <f t="shared" si="3"/>
        <v>29049.66</v>
      </c>
      <c r="S48" s="345">
        <f>S40+S33+S26+S19+S12+S5</f>
        <v>53385.18</v>
      </c>
      <c r="U48" s="71" t="s">
        <v>82</v>
      </c>
      <c r="V48" s="597" t="s">
        <v>81</v>
      </c>
      <c r="W48" s="88">
        <f>W5+W12+W19+W26+W33+W40</f>
        <v>24174.539999999997</v>
      </c>
      <c r="X48" s="73">
        <f t="shared" ref="X48:AL48" si="4">X5+X12+X19+X26+X33+X40</f>
        <v>35967.08</v>
      </c>
      <c r="Y48" s="73">
        <f t="shared" si="4"/>
        <v>49915.73000000001</v>
      </c>
      <c r="Z48" s="73">
        <f t="shared" si="4"/>
        <v>43697.289999999994</v>
      </c>
      <c r="AA48" s="73">
        <f t="shared" si="4"/>
        <v>18853.649999999994</v>
      </c>
      <c r="AB48" s="73">
        <f t="shared" si="4"/>
        <v>38136.780000000006</v>
      </c>
      <c r="AC48" s="73">
        <f t="shared" si="4"/>
        <v>24467.100000000002</v>
      </c>
      <c r="AD48" s="73">
        <f t="shared" si="4"/>
        <v>8651.7999999999993</v>
      </c>
      <c r="AE48" s="73">
        <f t="shared" si="4"/>
        <v>32139.410000000003</v>
      </c>
      <c r="AF48" s="73">
        <f t="shared" si="4"/>
        <v>34547.439999999995</v>
      </c>
      <c r="AG48" s="73">
        <f t="shared" si="4"/>
        <v>25598.5</v>
      </c>
      <c r="AH48" s="73">
        <f t="shared" si="4"/>
        <v>51013.11</v>
      </c>
      <c r="AI48" s="73">
        <f t="shared" si="4"/>
        <v>27738.61</v>
      </c>
      <c r="AJ48" s="73">
        <f t="shared" si="4"/>
        <v>38134.719999999994</v>
      </c>
      <c r="AK48" s="73">
        <f t="shared" si="4"/>
        <v>48329.390000000007</v>
      </c>
      <c r="AL48" s="75">
        <f t="shared" si="4"/>
        <v>27481.649999999991</v>
      </c>
      <c r="AM48" s="75">
        <f t="shared" ref="AM48" si="5">AM5+AM12+AM19+AM26+AM33+AM40</f>
        <v>53234.600000000006</v>
      </c>
    </row>
    <row r="49" spans="1:40">
      <c r="A49" s="76" t="s">
        <v>80</v>
      </c>
      <c r="B49" s="598"/>
      <c r="C49" s="89">
        <f t="shared" si="2"/>
        <v>34504.579999999994</v>
      </c>
      <c r="D49" s="78">
        <f t="shared" ref="D49:R49" si="6">D41+D34+D27+D20+D13+D6</f>
        <v>49869.159999999996</v>
      </c>
      <c r="E49" s="78">
        <f t="shared" si="6"/>
        <v>67546.09</v>
      </c>
      <c r="F49" s="78">
        <f t="shared" si="6"/>
        <v>66907.95</v>
      </c>
      <c r="G49" s="78">
        <f t="shared" si="6"/>
        <v>30839.31</v>
      </c>
      <c r="H49" s="78">
        <f t="shared" si="6"/>
        <v>50231.729999999996</v>
      </c>
      <c r="I49" s="78">
        <f t="shared" si="6"/>
        <v>35342.85</v>
      </c>
      <c r="J49" s="78">
        <f t="shared" si="6"/>
        <v>12407.77</v>
      </c>
      <c r="K49" s="78">
        <f t="shared" si="6"/>
        <v>44907.54</v>
      </c>
      <c r="L49" s="78">
        <f t="shared" si="6"/>
        <v>47220.93</v>
      </c>
      <c r="M49" s="78">
        <f t="shared" si="6"/>
        <v>34829.17</v>
      </c>
      <c r="N49" s="78">
        <f t="shared" si="6"/>
        <v>64511.280000000006</v>
      </c>
      <c r="O49" s="78">
        <f t="shared" si="6"/>
        <v>33042.550000000003</v>
      </c>
      <c r="P49" s="78">
        <f t="shared" si="6"/>
        <v>50660.33</v>
      </c>
      <c r="Q49" s="78">
        <f t="shared" si="6"/>
        <v>64106.85</v>
      </c>
      <c r="R49" s="78">
        <f t="shared" si="6"/>
        <v>37355.54</v>
      </c>
      <c r="S49" s="273">
        <f t="shared" ref="S49" si="7">S41+S34+S27+S20+S13+S6</f>
        <v>59133.67</v>
      </c>
      <c r="U49" s="76" t="s">
        <v>80</v>
      </c>
      <c r="V49" s="598"/>
      <c r="W49" s="89">
        <f>W41+W34+W27+W20+W13+W6</f>
        <v>31351.250000000004</v>
      </c>
      <c r="X49" s="78">
        <f t="shared" ref="X49:AL49" si="8">X41+X34+X27+X20+X13+X6</f>
        <v>44856.979999999996</v>
      </c>
      <c r="Y49" s="78">
        <f t="shared" si="8"/>
        <v>58283.040000000008</v>
      </c>
      <c r="Z49" s="78">
        <f t="shared" si="8"/>
        <v>56986.740000000013</v>
      </c>
      <c r="AA49" s="78">
        <f t="shared" si="8"/>
        <v>24342.510000000002</v>
      </c>
      <c r="AB49" s="78">
        <f t="shared" si="8"/>
        <v>47848.030000000013</v>
      </c>
      <c r="AC49" s="78">
        <f t="shared" si="8"/>
        <v>32094.480000000003</v>
      </c>
      <c r="AD49" s="78">
        <f t="shared" si="8"/>
        <v>12452.5</v>
      </c>
      <c r="AE49" s="78">
        <f t="shared" si="8"/>
        <v>42356.130000000005</v>
      </c>
      <c r="AF49" s="78">
        <f t="shared" si="8"/>
        <v>43448.200000000004</v>
      </c>
      <c r="AG49" s="78">
        <f t="shared" si="8"/>
        <v>32706.329999999998</v>
      </c>
      <c r="AH49" s="78">
        <f>AH41+AH34+AH27+AH20+AH13+AH6</f>
        <v>59147.339999999982</v>
      </c>
      <c r="AI49" s="78">
        <f t="shared" si="8"/>
        <v>31133.959999999995</v>
      </c>
      <c r="AJ49" s="78">
        <f t="shared" si="8"/>
        <v>50149.260000000009</v>
      </c>
      <c r="AK49" s="78">
        <f t="shared" si="8"/>
        <v>61248.650000000023</v>
      </c>
      <c r="AL49" s="80">
        <f t="shared" si="8"/>
        <v>33864.230000000003</v>
      </c>
      <c r="AM49" s="80">
        <f t="shared" ref="AM49" si="9">AM41+AM34+AM27+AM20+AM13+AM6</f>
        <v>62039.080000000009</v>
      </c>
    </row>
    <row r="50" spans="1:40">
      <c r="A50" s="76" t="s">
        <v>79</v>
      </c>
      <c r="B50" s="598"/>
      <c r="C50" s="89">
        <f t="shared" si="2"/>
        <v>33308.68</v>
      </c>
      <c r="D50" s="78">
        <f t="shared" ref="D50:R50" si="10">D42+D35+D28+D21+D14+D7</f>
        <v>44841.070000000007</v>
      </c>
      <c r="E50" s="78">
        <f t="shared" si="10"/>
        <v>60378.850000000006</v>
      </c>
      <c r="F50" s="78">
        <f t="shared" si="10"/>
        <v>59385.66</v>
      </c>
      <c r="G50" s="78">
        <f t="shared" si="10"/>
        <v>27708.710000000003</v>
      </c>
      <c r="H50" s="78">
        <f t="shared" si="10"/>
        <v>44234.569999999992</v>
      </c>
      <c r="I50" s="78">
        <f t="shared" si="10"/>
        <v>33716.68</v>
      </c>
      <c r="J50" s="78">
        <f t="shared" si="10"/>
        <v>12560.93</v>
      </c>
      <c r="K50" s="78">
        <f t="shared" si="10"/>
        <v>42934.48</v>
      </c>
      <c r="L50" s="78">
        <f t="shared" si="10"/>
        <v>44052.51</v>
      </c>
      <c r="M50" s="78">
        <f t="shared" si="10"/>
        <v>32410.62</v>
      </c>
      <c r="N50" s="78">
        <f t="shared" si="10"/>
        <v>60925.599999999991</v>
      </c>
      <c r="O50" s="78">
        <f t="shared" si="10"/>
        <v>27749.75</v>
      </c>
      <c r="P50" s="78">
        <f t="shared" si="10"/>
        <v>47243.420000000006</v>
      </c>
      <c r="Q50" s="78">
        <f t="shared" si="10"/>
        <v>55240.55</v>
      </c>
      <c r="R50" s="78">
        <f t="shared" si="10"/>
        <v>33388.469999999994</v>
      </c>
      <c r="S50" s="273">
        <f t="shared" ref="S50" si="11">S42+S35+S28+S21+S14+S7</f>
        <v>51853.39</v>
      </c>
      <c r="U50" s="76" t="s">
        <v>79</v>
      </c>
      <c r="V50" s="598"/>
      <c r="W50" s="89">
        <f>W42+W35+W28+W21+W14+W7</f>
        <v>34910.390000000007</v>
      </c>
      <c r="X50" s="78">
        <f t="shared" ref="X50:AL50" si="12">X42+X35+X28+X21+X14+X7</f>
        <v>53700.3</v>
      </c>
      <c r="Y50" s="78">
        <f t="shared" si="12"/>
        <v>67974.610000000015</v>
      </c>
      <c r="Z50" s="78">
        <f t="shared" si="12"/>
        <v>65468.039999999994</v>
      </c>
      <c r="AA50" s="78">
        <f t="shared" si="12"/>
        <v>30502.38</v>
      </c>
      <c r="AB50" s="78">
        <f t="shared" si="12"/>
        <v>57800.449999999983</v>
      </c>
      <c r="AC50" s="78">
        <f t="shared" si="12"/>
        <v>39723.42</v>
      </c>
      <c r="AD50" s="78">
        <f t="shared" si="12"/>
        <v>15240.06</v>
      </c>
      <c r="AE50" s="78">
        <f t="shared" si="12"/>
        <v>53516.039999999994</v>
      </c>
      <c r="AF50" s="78">
        <f t="shared" si="12"/>
        <v>52697.14</v>
      </c>
      <c r="AG50" s="78">
        <f>AG42+AG35+AG28+AG21+AG14+AG7</f>
        <v>40885.659999999996</v>
      </c>
      <c r="AH50" s="78">
        <f>AH42+AH35+AH28+AH21+AH14+AH7</f>
        <v>71396.849999999991</v>
      </c>
      <c r="AI50" s="78">
        <f t="shared" si="12"/>
        <v>34804.909999999996</v>
      </c>
      <c r="AJ50" s="78">
        <f t="shared" si="12"/>
        <v>59737.770000000004</v>
      </c>
      <c r="AK50" s="78">
        <f t="shared" si="12"/>
        <v>73848.470000000016</v>
      </c>
      <c r="AL50" s="80">
        <f t="shared" si="12"/>
        <v>40867.98000000001</v>
      </c>
      <c r="AM50" s="80">
        <f t="shared" ref="AM50" si="13">AM42+AM35+AM28+AM21+AM14+AM7</f>
        <v>75046.350000000006</v>
      </c>
    </row>
    <row r="51" spans="1:40">
      <c r="A51" s="76" t="s">
        <v>78</v>
      </c>
      <c r="B51" s="598"/>
      <c r="C51" s="89">
        <f t="shared" si="2"/>
        <v>24482.489999999998</v>
      </c>
      <c r="D51" s="78">
        <f t="shared" ref="D51:R51" si="14">D43+D36+D29+D22+D15+D8</f>
        <v>45965.08</v>
      </c>
      <c r="E51" s="78">
        <f t="shared" si="14"/>
        <v>59142.42</v>
      </c>
      <c r="F51" s="78">
        <f t="shared" si="14"/>
        <v>64010.05</v>
      </c>
      <c r="G51" s="78">
        <f t="shared" si="14"/>
        <v>31743.659999999996</v>
      </c>
      <c r="H51" s="78">
        <f t="shared" si="14"/>
        <v>50857.069999999992</v>
      </c>
      <c r="I51" s="78">
        <f t="shared" si="14"/>
        <v>34841.11</v>
      </c>
      <c r="J51" s="78">
        <f t="shared" si="14"/>
        <v>12833.150000000001</v>
      </c>
      <c r="K51" s="78">
        <f t="shared" si="14"/>
        <v>40894.83</v>
      </c>
      <c r="L51" s="78">
        <f t="shared" si="14"/>
        <v>46859.87000000001</v>
      </c>
      <c r="M51" s="78">
        <f t="shared" si="14"/>
        <v>34204.670000000006</v>
      </c>
      <c r="N51" s="78">
        <f t="shared" si="14"/>
        <v>36187.910000000003</v>
      </c>
      <c r="O51" s="78">
        <f t="shared" si="14"/>
        <v>18035.91</v>
      </c>
      <c r="P51" s="78">
        <f t="shared" si="14"/>
        <v>49124.060000000005</v>
      </c>
      <c r="Q51" s="78">
        <f t="shared" si="14"/>
        <v>66616.05</v>
      </c>
      <c r="R51" s="78">
        <f t="shared" si="14"/>
        <v>37545.620000000003</v>
      </c>
      <c r="S51" s="273">
        <f>S43+S36+S29+S22+S15+S8</f>
        <v>40811.279999999999</v>
      </c>
      <c r="U51" s="76" t="s">
        <v>78</v>
      </c>
      <c r="V51" s="598"/>
      <c r="W51" s="89">
        <f>W43+W36+W29+W22+W15+W8</f>
        <v>27484.419999999995</v>
      </c>
      <c r="X51" s="78">
        <f t="shared" ref="X51:AL51" si="15">X43+X36+X29+X22+X15+X8</f>
        <v>40309.61</v>
      </c>
      <c r="Y51" s="78">
        <f t="shared" si="15"/>
        <v>47075.82</v>
      </c>
      <c r="Z51" s="78">
        <f t="shared" si="15"/>
        <v>47913.86</v>
      </c>
      <c r="AA51" s="78">
        <f t="shared" si="15"/>
        <v>21612.039999999994</v>
      </c>
      <c r="AB51" s="78">
        <f t="shared" si="15"/>
        <v>48707.649999999994</v>
      </c>
      <c r="AC51" s="78">
        <f t="shared" si="15"/>
        <v>27848.44</v>
      </c>
      <c r="AD51" s="78">
        <f t="shared" si="15"/>
        <v>10645.46</v>
      </c>
      <c r="AE51" s="78">
        <f t="shared" si="15"/>
        <v>38622.139999999992</v>
      </c>
      <c r="AF51" s="78">
        <f t="shared" si="15"/>
        <v>39102.839999999997</v>
      </c>
      <c r="AG51" s="78">
        <f>AG43+AG36+AG29+AG22+AG15+AG8</f>
        <v>29628.080000000009</v>
      </c>
      <c r="AH51" s="78">
        <f>AH43+AH36+AH29+AH22+AH15+AH8</f>
        <v>51089.23</v>
      </c>
      <c r="AI51" s="78">
        <f t="shared" si="15"/>
        <v>27392.289999999994</v>
      </c>
      <c r="AJ51" s="78">
        <f t="shared" si="15"/>
        <v>39746.54</v>
      </c>
      <c r="AK51" s="78">
        <f t="shared" si="15"/>
        <v>56417.41</v>
      </c>
      <c r="AL51" s="80">
        <f t="shared" si="15"/>
        <v>27910.030000000006</v>
      </c>
      <c r="AM51" s="80">
        <f t="shared" ref="AM51" si="16">AM43+AM36+AM29+AM22+AM15+AM8</f>
        <v>50841.340000000004</v>
      </c>
    </row>
    <row r="52" spans="1:40">
      <c r="A52" s="76" t="s">
        <v>77</v>
      </c>
      <c r="B52" s="598"/>
      <c r="C52" s="89">
        <f t="shared" si="2"/>
        <v>27944.420000000002</v>
      </c>
      <c r="D52" s="78">
        <f t="shared" ref="D52:R52" si="17">D44+D37+D30+D23+D16+D9</f>
        <v>46602.77</v>
      </c>
      <c r="E52" s="78">
        <f t="shared" si="17"/>
        <v>69231.39</v>
      </c>
      <c r="F52" s="78">
        <f t="shared" si="17"/>
        <v>67568.38</v>
      </c>
      <c r="G52" s="78">
        <f t="shared" si="17"/>
        <v>29817.53</v>
      </c>
      <c r="H52" s="78">
        <f t="shared" si="17"/>
        <v>50314.79</v>
      </c>
      <c r="I52" s="78">
        <f t="shared" si="17"/>
        <v>35288.25</v>
      </c>
      <c r="J52" s="78">
        <f t="shared" si="17"/>
        <v>12307.66</v>
      </c>
      <c r="K52" s="78">
        <f t="shared" si="17"/>
        <v>46346.16</v>
      </c>
      <c r="L52" s="78">
        <f t="shared" si="17"/>
        <v>50204.369999999995</v>
      </c>
      <c r="M52" s="78">
        <f t="shared" si="17"/>
        <v>34145.57</v>
      </c>
      <c r="N52" s="78">
        <f t="shared" si="17"/>
        <v>56956.800000000003</v>
      </c>
      <c r="O52" s="78">
        <f t="shared" si="17"/>
        <v>26342.34</v>
      </c>
      <c r="P52" s="78">
        <f t="shared" si="17"/>
        <v>55308.97</v>
      </c>
      <c r="Q52" s="78">
        <f t="shared" si="17"/>
        <v>69258.010000000009</v>
      </c>
      <c r="R52" s="78">
        <f t="shared" si="17"/>
        <v>35197.939999999995</v>
      </c>
      <c r="S52" s="273">
        <f t="shared" ref="S52" si="18">S44+S37+S30+S23+S16+S9</f>
        <v>53925.159999999996</v>
      </c>
      <c r="U52" s="76" t="s">
        <v>77</v>
      </c>
      <c r="V52" s="598"/>
      <c r="W52" s="89">
        <f>W44+W37+W30+W23+W16+W9</f>
        <v>21096.489999999998</v>
      </c>
      <c r="X52" s="78">
        <f t="shared" ref="X52:AL52" si="19">X44+X37+X30+X23+X16+X9</f>
        <v>41142.170000000006</v>
      </c>
      <c r="Y52" s="78">
        <f t="shared" si="19"/>
        <v>52948.760000000017</v>
      </c>
      <c r="Z52" s="78">
        <f t="shared" si="19"/>
        <v>51865.73000000001</v>
      </c>
      <c r="AA52" s="78">
        <f t="shared" si="19"/>
        <v>21445.37</v>
      </c>
      <c r="AB52" s="78">
        <f t="shared" si="19"/>
        <v>49775.869999999988</v>
      </c>
      <c r="AC52" s="78">
        <f t="shared" si="19"/>
        <v>32110.360000000004</v>
      </c>
      <c r="AD52" s="78">
        <f t="shared" si="19"/>
        <v>11527.789999999999</v>
      </c>
      <c r="AE52" s="78">
        <f t="shared" si="19"/>
        <v>42498.970000000008</v>
      </c>
      <c r="AF52" s="78">
        <f t="shared" si="19"/>
        <v>47716.009999999995</v>
      </c>
      <c r="AG52" s="78">
        <f>AG44+AG37+AG30+AG23+AG16+AG9</f>
        <v>32036.520000000004</v>
      </c>
      <c r="AH52" s="78">
        <f>AH44+AH37+AH30+AH23+AH16+AH9</f>
        <v>39436.75</v>
      </c>
      <c r="AI52" s="78">
        <f t="shared" si="19"/>
        <v>20153.07</v>
      </c>
      <c r="AJ52" s="78">
        <f t="shared" si="19"/>
        <v>48490.580000000009</v>
      </c>
      <c r="AK52" s="78">
        <f t="shared" si="19"/>
        <v>64750.61</v>
      </c>
      <c r="AL52" s="80">
        <f t="shared" si="19"/>
        <v>35094.869999999995</v>
      </c>
      <c r="AM52" s="80">
        <f t="shared" ref="AM52" si="20">AM44+AM37+AM30+AM23+AM16+AM9</f>
        <v>44072.14</v>
      </c>
    </row>
    <row r="53" spans="1:40">
      <c r="A53" s="76" t="s">
        <v>76</v>
      </c>
      <c r="B53" s="598"/>
      <c r="C53" s="89">
        <f>C45+C38+C31+C24+C17+C10</f>
        <v>27724.809999999998</v>
      </c>
      <c r="D53" s="78">
        <f t="shared" ref="D53:R53" si="21">D45+D38+D31+D24+D17+D10</f>
        <v>54774.16</v>
      </c>
      <c r="E53" s="78">
        <f t="shared" si="21"/>
        <v>95459.23000000001</v>
      </c>
      <c r="F53" s="78">
        <f t="shared" si="21"/>
        <v>81916.97</v>
      </c>
      <c r="G53" s="78">
        <f t="shared" si="21"/>
        <v>32134.73</v>
      </c>
      <c r="H53" s="78">
        <f t="shared" si="21"/>
        <v>56628.39</v>
      </c>
      <c r="I53" s="78">
        <f t="shared" si="21"/>
        <v>37815.919999999998</v>
      </c>
      <c r="J53" s="78">
        <f t="shared" si="21"/>
        <v>14126.29</v>
      </c>
      <c r="K53" s="78">
        <f t="shared" si="21"/>
        <v>52700.650000000009</v>
      </c>
      <c r="L53" s="78">
        <f t="shared" si="21"/>
        <v>54410.75</v>
      </c>
      <c r="M53" s="78">
        <f t="shared" si="21"/>
        <v>37537.81</v>
      </c>
      <c r="N53" s="78">
        <f t="shared" si="21"/>
        <v>83836.799999999988</v>
      </c>
      <c r="O53" s="78">
        <f t="shared" si="21"/>
        <v>27836.39</v>
      </c>
      <c r="P53" s="78">
        <f t="shared" si="21"/>
        <v>67599.320000000007</v>
      </c>
      <c r="Q53" s="78">
        <f t="shared" si="21"/>
        <v>83207.509999999995</v>
      </c>
      <c r="R53" s="78">
        <f t="shared" si="21"/>
        <v>43973.64</v>
      </c>
      <c r="S53" s="273">
        <f t="shared" ref="S53" si="22">S45+S38+S31+S24+S17+S10</f>
        <v>76038.040000000008</v>
      </c>
      <c r="U53" s="76" t="s">
        <v>76</v>
      </c>
      <c r="V53" s="598"/>
      <c r="W53" s="89">
        <f>W10+W17+W24+W31+W38+W45</f>
        <v>23967.239999999998</v>
      </c>
      <c r="X53" s="78">
        <f t="shared" ref="X53:AL53" si="23">X10+X17+X24+X31+X38+X45</f>
        <v>53858.310000000005</v>
      </c>
      <c r="Y53" s="78">
        <f t="shared" si="23"/>
        <v>83423.990000000005</v>
      </c>
      <c r="Z53" s="78">
        <f t="shared" si="23"/>
        <v>66921.66</v>
      </c>
      <c r="AA53" s="78">
        <f t="shared" si="23"/>
        <v>26098.279999999995</v>
      </c>
      <c r="AB53" s="78">
        <f t="shared" si="23"/>
        <v>58180.119999999995</v>
      </c>
      <c r="AC53" s="78">
        <f t="shared" si="23"/>
        <v>35343.19</v>
      </c>
      <c r="AD53" s="78">
        <f t="shared" si="23"/>
        <v>14865.349999999997</v>
      </c>
      <c r="AE53" s="78">
        <f t="shared" si="23"/>
        <v>53100.279999999984</v>
      </c>
      <c r="AF53" s="78">
        <f t="shared" si="23"/>
        <v>53066.17</v>
      </c>
      <c r="AG53" s="78">
        <f>AG10+AG17+AG24+AG31+AG38+AG45</f>
        <v>36191.65</v>
      </c>
      <c r="AH53" s="78">
        <f>AH10+AH17+AH24+AH31+AH38+AH45</f>
        <v>81514.330000000016</v>
      </c>
      <c r="AI53" s="78">
        <f t="shared" si="23"/>
        <v>33316.939999999995</v>
      </c>
      <c r="AJ53" s="78">
        <f t="shared" si="23"/>
        <v>65592.28</v>
      </c>
      <c r="AK53" s="78">
        <f t="shared" si="23"/>
        <v>80862.12000000001</v>
      </c>
      <c r="AL53" s="80">
        <f t="shared" si="23"/>
        <v>41577.29</v>
      </c>
      <c r="AM53" s="80">
        <f t="shared" ref="AM53" si="24">AM10+AM17+AM24+AM31+AM38+AM45</f>
        <v>82897.209999999992</v>
      </c>
    </row>
    <row r="54" spans="1:40" ht="15" thickBot="1">
      <c r="A54" s="81" t="s">
        <v>75</v>
      </c>
      <c r="B54" s="599"/>
      <c r="C54" s="90">
        <f t="shared" si="2"/>
        <v>14750.630000000001</v>
      </c>
      <c r="D54" s="82">
        <f t="shared" ref="D54:R54" si="25">D46+D39+D32+D25+D18+D11</f>
        <v>42669.89</v>
      </c>
      <c r="E54" s="82">
        <f t="shared" si="25"/>
        <v>64666.03</v>
      </c>
      <c r="F54" s="82">
        <f t="shared" si="25"/>
        <v>70464.61</v>
      </c>
      <c r="G54" s="82">
        <f t="shared" si="25"/>
        <v>25364.95</v>
      </c>
      <c r="H54" s="82">
        <f t="shared" si="25"/>
        <v>48723.179999999993</v>
      </c>
      <c r="I54" s="82">
        <f t="shared" si="25"/>
        <v>33101.550000000003</v>
      </c>
      <c r="J54" s="82">
        <f t="shared" si="25"/>
        <v>11415.33</v>
      </c>
      <c r="K54" s="82">
        <f t="shared" si="25"/>
        <v>45042.100000000006</v>
      </c>
      <c r="L54" s="82">
        <f t="shared" si="25"/>
        <v>41865.22</v>
      </c>
      <c r="M54" s="82">
        <f t="shared" si="25"/>
        <v>32040.67</v>
      </c>
      <c r="N54" s="82">
        <f t="shared" si="25"/>
        <v>52735.979999999996</v>
      </c>
      <c r="O54" s="82">
        <f t="shared" si="25"/>
        <v>30392.35</v>
      </c>
      <c r="P54" s="82">
        <f t="shared" si="25"/>
        <v>56905.859999999993</v>
      </c>
      <c r="Q54" s="82">
        <f t="shared" si="25"/>
        <v>64653.65</v>
      </c>
      <c r="R54" s="82">
        <f t="shared" si="25"/>
        <v>38773.760000000002</v>
      </c>
      <c r="S54" s="346">
        <f t="shared" ref="S54" si="26">S46+S39+S32+S25+S18+S11</f>
        <v>77296.41</v>
      </c>
      <c r="U54" s="81" t="s">
        <v>75</v>
      </c>
      <c r="V54" s="599"/>
      <c r="W54" s="90">
        <f>W46+W39+W32+W25+W18+W11</f>
        <v>16197.15</v>
      </c>
      <c r="X54" s="82">
        <f t="shared" ref="X54:AL54" si="27">X46+X39+X32+X25+X18+X11</f>
        <v>39755.790000000008</v>
      </c>
      <c r="Y54" s="82">
        <f t="shared" si="27"/>
        <v>64192.390000000014</v>
      </c>
      <c r="Z54" s="82">
        <f t="shared" si="27"/>
        <v>62031.170000000006</v>
      </c>
      <c r="AA54" s="82">
        <f t="shared" si="27"/>
        <v>24073.699999999997</v>
      </c>
      <c r="AB54" s="82">
        <f t="shared" si="27"/>
        <v>49118.78</v>
      </c>
      <c r="AC54" s="82">
        <f t="shared" si="27"/>
        <v>32448.320000000007</v>
      </c>
      <c r="AD54" s="82">
        <f t="shared" si="27"/>
        <v>12247.48</v>
      </c>
      <c r="AE54" s="82">
        <f t="shared" si="27"/>
        <v>44032.339999999989</v>
      </c>
      <c r="AF54" s="82">
        <f t="shared" si="27"/>
        <v>42084.31</v>
      </c>
      <c r="AG54" s="82">
        <f>AG46+AG39+AG32+AG25+AG18+AG11</f>
        <v>30291.489999999998</v>
      </c>
      <c r="AH54" s="82">
        <f t="shared" si="27"/>
        <v>52822</v>
      </c>
      <c r="AI54" s="82">
        <f t="shared" si="27"/>
        <v>30639.170000000002</v>
      </c>
      <c r="AJ54" s="82">
        <f t="shared" si="27"/>
        <v>58053.58</v>
      </c>
      <c r="AK54" s="82">
        <f t="shared" si="27"/>
        <v>64154.460000000006</v>
      </c>
      <c r="AL54" s="84">
        <f t="shared" si="27"/>
        <v>35153.73000000001</v>
      </c>
      <c r="AM54" s="84">
        <f t="shared" ref="AM54" si="28">AM46+AM39+AM32+AM25+AM18+AM11</f>
        <v>78912.37</v>
      </c>
    </row>
    <row r="55" spans="1:40" ht="15" thickBot="1">
      <c r="A55" s="87"/>
      <c r="B55" s="87"/>
      <c r="C55" s="91">
        <f>SUM(C48:C54)</f>
        <v>190167.28</v>
      </c>
      <c r="D55" s="91">
        <f t="shared" ref="D55:R55" si="29">SUM(D48:D54)</f>
        <v>321857.27</v>
      </c>
      <c r="E55" s="91">
        <f t="shared" si="29"/>
        <v>472640.33000000007</v>
      </c>
      <c r="F55" s="91">
        <f t="shared" si="29"/>
        <v>462975.79000000004</v>
      </c>
      <c r="G55" s="91">
        <f t="shared" si="29"/>
        <v>201009.09000000003</v>
      </c>
      <c r="H55" s="91">
        <f t="shared" si="29"/>
        <v>337145.18</v>
      </c>
      <c r="I55" s="91">
        <f t="shared" si="29"/>
        <v>235249.58999999997</v>
      </c>
      <c r="J55" s="91">
        <f t="shared" si="29"/>
        <v>84227.45</v>
      </c>
      <c r="K55" s="91">
        <f t="shared" si="29"/>
        <v>304583.57000000007</v>
      </c>
      <c r="L55" s="91">
        <f t="shared" si="29"/>
        <v>319448.06000000006</v>
      </c>
      <c r="M55" s="91">
        <f t="shared" si="29"/>
        <v>232449.59999999998</v>
      </c>
      <c r="N55" s="91">
        <f t="shared" si="29"/>
        <v>408688.6</v>
      </c>
      <c r="O55" s="91">
        <f t="shared" si="29"/>
        <v>189218.13999999998</v>
      </c>
      <c r="P55" s="91">
        <f t="shared" si="29"/>
        <v>366094.4</v>
      </c>
      <c r="Q55" s="91">
        <f t="shared" si="29"/>
        <v>452282.76</v>
      </c>
      <c r="R55" s="91">
        <f t="shared" si="29"/>
        <v>255284.63</v>
      </c>
      <c r="S55" s="348">
        <f t="shared" ref="S55" si="30">SUM(S48:S54)</f>
        <v>412443.13</v>
      </c>
      <c r="U55" s="87"/>
      <c r="V55" s="87"/>
      <c r="W55" s="92">
        <f t="shared" ref="W55:AL55" si="31">SUM(W48:W54)</f>
        <v>179181.47999999998</v>
      </c>
      <c r="X55" s="92">
        <f t="shared" si="31"/>
        <v>309590.24</v>
      </c>
      <c r="Y55" s="92">
        <f t="shared" si="31"/>
        <v>423814.34000000008</v>
      </c>
      <c r="Z55" s="92">
        <f t="shared" si="31"/>
        <v>394884.49000000005</v>
      </c>
      <c r="AA55" s="92">
        <f t="shared" si="31"/>
        <v>166927.93</v>
      </c>
      <c r="AB55" s="92">
        <f t="shared" si="31"/>
        <v>349567.68000000005</v>
      </c>
      <c r="AC55" s="91">
        <f t="shared" si="31"/>
        <v>224035.31000000003</v>
      </c>
      <c r="AD55" s="92">
        <f t="shared" si="31"/>
        <v>85630.439999999988</v>
      </c>
      <c r="AE55" s="92">
        <f t="shared" si="31"/>
        <v>306265.30999999994</v>
      </c>
      <c r="AF55" s="92">
        <f t="shared" si="31"/>
        <v>312662.11</v>
      </c>
      <c r="AG55" s="92">
        <f t="shared" si="31"/>
        <v>227338.23</v>
      </c>
      <c r="AH55" s="92">
        <f t="shared" si="31"/>
        <v>406419.61000000004</v>
      </c>
      <c r="AI55" s="92">
        <f t="shared" si="31"/>
        <v>205178.94999999998</v>
      </c>
      <c r="AJ55" s="92">
        <f t="shared" si="31"/>
        <v>359904.73000000004</v>
      </c>
      <c r="AK55" s="92">
        <f t="shared" si="31"/>
        <v>449611.1100000001</v>
      </c>
      <c r="AL55" s="92">
        <f t="shared" si="31"/>
        <v>241949.78000000003</v>
      </c>
      <c r="AM55" s="92">
        <f t="shared" ref="AM55" si="32">SUM(AM48:AM54)</f>
        <v>447043.08999999997</v>
      </c>
      <c r="AN55" s="215">
        <f>SUM(W55:AM55)</f>
        <v>5090004.83</v>
      </c>
    </row>
    <row r="56" spans="1:40">
      <c r="A56" s="87"/>
      <c r="B56" s="87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</row>
    <row r="57" spans="1:40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</row>
  </sheetData>
  <mergeCells count="5">
    <mergeCell ref="A1:R2"/>
    <mergeCell ref="B48:B54"/>
    <mergeCell ref="U1:AL2"/>
    <mergeCell ref="V48:V54"/>
    <mergeCell ref="R3:S3"/>
  </mergeCells>
  <conditionalFormatting sqref="B5:B46">
    <cfRule type="cellIs" dxfId="68" priority="3" stopIfTrue="1" operator="lessThan">
      <formula>0</formula>
    </cfRule>
    <cfRule type="cellIs" dxfId="67" priority="4" stopIfTrue="1" operator="greaterThan">
      <formula>31</formula>
    </cfRule>
  </conditionalFormatting>
  <conditionalFormatting sqref="V5:V46">
    <cfRule type="cellIs" dxfId="66" priority="1" stopIfTrue="1" operator="lessThan">
      <formula>0</formula>
    </cfRule>
    <cfRule type="cellIs" dxfId="65" priority="2" stopIfTrue="1" operator="greaterThan">
      <formula>31</formula>
    </cfRule>
  </conditionalFormatting>
  <hyperlinks>
    <hyperlink ref="R3" location="INDICATEURS!A1" display="sommaire"/>
  </hyperlinks>
  <pageMargins left="0.7" right="0.7" top="0.75" bottom="0.75" header="0.3" footer="0.3"/>
  <pageSetup paperSize="9"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N557"/>
  <sheetViews>
    <sheetView zoomScaleNormal="100" workbookViewId="0">
      <pane ySplit="1" topLeftCell="A499" activePane="bottomLeft" state="frozen"/>
      <selection pane="bottomLeft" activeCell="C515" sqref="C515:CO545"/>
    </sheetView>
  </sheetViews>
  <sheetFormatPr baseColWidth="10" defaultRowHeight="14.25"/>
  <cols>
    <col min="1" max="1" width="5" customWidth="1"/>
    <col min="2" max="2" width="3.75" customWidth="1"/>
    <col min="3" max="98" width="3.625" customWidth="1"/>
  </cols>
  <sheetData>
    <row r="1" spans="1:99" ht="15">
      <c r="A1" s="454"/>
      <c r="B1" s="454"/>
      <c r="C1" s="455">
        <v>0.29166666666666669</v>
      </c>
      <c r="D1" s="455">
        <f>C1+0.0105</f>
        <v>0.30216666666666669</v>
      </c>
      <c r="E1" s="455">
        <f t="shared" ref="E1:K1" si="0">D1+0.0105</f>
        <v>0.3126666666666667</v>
      </c>
      <c r="F1" s="455">
        <f t="shared" si="0"/>
        <v>0.32316666666666671</v>
      </c>
      <c r="G1" s="455">
        <f t="shared" si="0"/>
        <v>0.33366666666666672</v>
      </c>
      <c r="H1" s="455">
        <f t="shared" si="0"/>
        <v>0.34416666666666673</v>
      </c>
      <c r="I1" s="455">
        <f t="shared" si="0"/>
        <v>0.35466666666666674</v>
      </c>
      <c r="J1" s="455">
        <f t="shared" si="0"/>
        <v>0.36516666666666675</v>
      </c>
      <c r="K1" s="455">
        <f t="shared" si="0"/>
        <v>0.37566666666666676</v>
      </c>
      <c r="L1" s="455">
        <f>K1+0.0104</f>
        <v>0.38606666666666678</v>
      </c>
      <c r="M1" s="455">
        <f t="shared" ref="M1:BX1" si="1">L1+0.0104</f>
        <v>0.3964666666666668</v>
      </c>
      <c r="N1" s="455">
        <f t="shared" si="1"/>
        <v>0.40686666666666682</v>
      </c>
      <c r="O1" s="455">
        <f t="shared" si="1"/>
        <v>0.41726666666666684</v>
      </c>
      <c r="P1" s="456">
        <f t="shared" si="1"/>
        <v>0.42766666666666686</v>
      </c>
      <c r="Q1" s="456">
        <f t="shared" si="1"/>
        <v>0.43806666666666688</v>
      </c>
      <c r="R1" s="456">
        <f t="shared" si="1"/>
        <v>0.4484666666666669</v>
      </c>
      <c r="S1" s="456">
        <f t="shared" si="1"/>
        <v>0.45886666666666692</v>
      </c>
      <c r="T1" s="456">
        <f>S1+0.0104</f>
        <v>0.46926666666666694</v>
      </c>
      <c r="U1" s="456">
        <f t="shared" si="1"/>
        <v>0.47966666666666696</v>
      </c>
      <c r="V1" s="456">
        <f t="shared" si="1"/>
        <v>0.49006666666666698</v>
      </c>
      <c r="W1" s="456">
        <f t="shared" si="1"/>
        <v>0.50046666666666695</v>
      </c>
      <c r="X1" s="456">
        <f t="shared" si="1"/>
        <v>0.51086666666666691</v>
      </c>
      <c r="Y1" s="456">
        <f t="shared" si="1"/>
        <v>0.52126666666666688</v>
      </c>
      <c r="Z1" s="456">
        <f t="shared" si="1"/>
        <v>0.53166666666666684</v>
      </c>
      <c r="AA1" s="456">
        <f t="shared" si="1"/>
        <v>0.54206666666666681</v>
      </c>
      <c r="AB1" s="456">
        <f t="shared" si="1"/>
        <v>0.55246666666666677</v>
      </c>
      <c r="AC1" s="456">
        <f t="shared" si="1"/>
        <v>0.56286666666666674</v>
      </c>
      <c r="AD1" s="456">
        <f t="shared" si="1"/>
        <v>0.5732666666666667</v>
      </c>
      <c r="AE1" s="456">
        <f t="shared" si="1"/>
        <v>0.58366666666666667</v>
      </c>
      <c r="AF1" s="456">
        <f t="shared" si="1"/>
        <v>0.59406666666666663</v>
      </c>
      <c r="AG1" s="456">
        <f t="shared" si="1"/>
        <v>0.6044666666666666</v>
      </c>
      <c r="AH1" s="456">
        <f t="shared" si="1"/>
        <v>0.61486666666666656</v>
      </c>
      <c r="AI1" s="456">
        <f t="shared" si="1"/>
        <v>0.62526666666666653</v>
      </c>
      <c r="AJ1" s="456">
        <f t="shared" si="1"/>
        <v>0.63566666666666649</v>
      </c>
      <c r="AK1" s="456">
        <f t="shared" si="1"/>
        <v>0.64606666666666646</v>
      </c>
      <c r="AL1" s="456">
        <f t="shared" si="1"/>
        <v>0.65646666666666642</v>
      </c>
      <c r="AM1" s="456">
        <f t="shared" si="1"/>
        <v>0.66686666666666639</v>
      </c>
      <c r="AN1" s="456">
        <f t="shared" si="1"/>
        <v>0.67726666666666635</v>
      </c>
      <c r="AO1" s="456">
        <f t="shared" si="1"/>
        <v>0.68766666666666632</v>
      </c>
      <c r="AP1" s="456">
        <f t="shared" si="1"/>
        <v>0.69806666666666628</v>
      </c>
      <c r="AQ1" s="456">
        <f t="shared" si="1"/>
        <v>0.70846666666666624</v>
      </c>
      <c r="AR1" s="456">
        <f t="shared" si="1"/>
        <v>0.71886666666666621</v>
      </c>
      <c r="AS1" s="456">
        <f t="shared" si="1"/>
        <v>0.72926666666666617</v>
      </c>
      <c r="AT1" s="456">
        <f t="shared" si="1"/>
        <v>0.73966666666666614</v>
      </c>
      <c r="AU1" s="456">
        <f t="shared" si="1"/>
        <v>0.7500666666666661</v>
      </c>
      <c r="AV1" s="456">
        <f t="shared" si="1"/>
        <v>0.76046666666666607</v>
      </c>
      <c r="AW1" s="456">
        <f t="shared" si="1"/>
        <v>0.77086666666666603</v>
      </c>
      <c r="AX1" s="456">
        <f t="shared" si="1"/>
        <v>0.781266666666666</v>
      </c>
      <c r="AY1" s="456">
        <f t="shared" si="1"/>
        <v>0.79166666666666596</v>
      </c>
      <c r="AZ1" s="456">
        <f>AY1+0.0105</f>
        <v>0.80216666666666592</v>
      </c>
      <c r="BA1" s="456">
        <f t="shared" ref="BA1:BG1" si="2">AZ1+0.0105</f>
        <v>0.81266666666666587</v>
      </c>
      <c r="BB1" s="456">
        <f t="shared" si="2"/>
        <v>0.82316666666666582</v>
      </c>
      <c r="BC1" s="456">
        <f t="shared" si="2"/>
        <v>0.83366666666666578</v>
      </c>
      <c r="BD1" s="456">
        <f t="shared" si="2"/>
        <v>0.84416666666666573</v>
      </c>
      <c r="BE1" s="456">
        <f t="shared" si="2"/>
        <v>0.85466666666666569</v>
      </c>
      <c r="BF1" s="456">
        <f t="shared" si="2"/>
        <v>0.86516666666666564</v>
      </c>
      <c r="BG1" s="456">
        <f t="shared" si="2"/>
        <v>0.87566666666666559</v>
      </c>
      <c r="BH1" s="456">
        <f>BG1+0.0104</f>
        <v>0.88606666666666556</v>
      </c>
      <c r="BI1" s="456">
        <f t="shared" ref="BI1:BR1" si="3">BH1+0.0104</f>
        <v>0.89646666666666552</v>
      </c>
      <c r="BJ1" s="456">
        <f t="shared" si="3"/>
        <v>0.90686666666666549</v>
      </c>
      <c r="BK1" s="456">
        <f t="shared" si="3"/>
        <v>0.91726666666666545</v>
      </c>
      <c r="BL1" s="456">
        <f t="shared" si="3"/>
        <v>0.92766666666666542</v>
      </c>
      <c r="BM1" s="456">
        <f t="shared" si="3"/>
        <v>0.93806666666666538</v>
      </c>
      <c r="BN1" s="456">
        <f t="shared" si="3"/>
        <v>0.94846666666666535</v>
      </c>
      <c r="BO1" s="456">
        <f t="shared" si="3"/>
        <v>0.95886666666666531</v>
      </c>
      <c r="BP1" s="456">
        <f t="shared" si="3"/>
        <v>0.96926666666666528</v>
      </c>
      <c r="BQ1" s="456">
        <f t="shared" si="3"/>
        <v>0.97966666666666524</v>
      </c>
      <c r="BR1" s="456">
        <f t="shared" si="3"/>
        <v>0.99006666666666521</v>
      </c>
      <c r="BS1" s="456">
        <f t="shared" si="1"/>
        <v>1.0004666666666653</v>
      </c>
      <c r="BT1" s="456">
        <f t="shared" si="1"/>
        <v>1.0108666666666652</v>
      </c>
      <c r="BU1" s="456">
        <f t="shared" si="1"/>
        <v>1.0212666666666652</v>
      </c>
      <c r="BV1" s="456">
        <f t="shared" si="1"/>
        <v>1.0316666666666652</v>
      </c>
      <c r="BW1" s="456">
        <f t="shared" si="1"/>
        <v>1.0420666666666651</v>
      </c>
      <c r="BX1" s="456">
        <f t="shared" si="1"/>
        <v>1.0524666666666651</v>
      </c>
      <c r="BY1" s="456">
        <f t="shared" ref="BY1:CK1" si="4">BX1+0.0104</f>
        <v>1.0628666666666651</v>
      </c>
      <c r="BZ1" s="456">
        <f t="shared" si="4"/>
        <v>1.073266666666665</v>
      </c>
      <c r="CA1" s="456">
        <f t="shared" si="4"/>
        <v>1.083666666666665</v>
      </c>
      <c r="CB1" s="456">
        <f t="shared" si="4"/>
        <v>1.094066666666665</v>
      </c>
      <c r="CC1" s="456">
        <f t="shared" si="4"/>
        <v>1.1044666666666649</v>
      </c>
      <c r="CD1" s="456">
        <f t="shared" si="4"/>
        <v>1.1148666666666649</v>
      </c>
      <c r="CE1" s="456">
        <f t="shared" si="4"/>
        <v>1.1252666666666649</v>
      </c>
      <c r="CF1" s="456">
        <f t="shared" si="4"/>
        <v>1.1356666666666648</v>
      </c>
      <c r="CG1" s="456">
        <f t="shared" si="4"/>
        <v>1.1460666666666648</v>
      </c>
      <c r="CH1" s="456">
        <f t="shared" si="4"/>
        <v>1.1564666666666648</v>
      </c>
      <c r="CI1" s="456">
        <f t="shared" si="4"/>
        <v>1.1668666666666647</v>
      </c>
      <c r="CJ1" s="456">
        <f t="shared" si="4"/>
        <v>1.1772666666666647</v>
      </c>
      <c r="CK1" s="456">
        <f t="shared" si="4"/>
        <v>1.1876666666666646</v>
      </c>
      <c r="CL1" s="456">
        <f>CK1+0.0104</f>
        <v>1.1980666666666646</v>
      </c>
      <c r="CM1" s="456">
        <f>CL1+0.0104</f>
        <v>1.2084666666666646</v>
      </c>
      <c r="CN1" s="456">
        <f>CM1+0.0104</f>
        <v>1.2188666666666645</v>
      </c>
      <c r="CO1" s="456">
        <f>CN1+0.0104</f>
        <v>1.2292666666666645</v>
      </c>
      <c r="CP1" s="456">
        <f>CO1+0.0104</f>
        <v>1.2396666666666645</v>
      </c>
      <c r="CQ1" s="456">
        <f t="shared" ref="CQ1:CT1" si="5">CP1+0.0104</f>
        <v>1.2500666666666644</v>
      </c>
      <c r="CR1" s="456">
        <f t="shared" si="5"/>
        <v>1.2604666666666644</v>
      </c>
      <c r="CS1" s="456">
        <f t="shared" si="5"/>
        <v>1.2708666666666644</v>
      </c>
      <c r="CT1" s="456">
        <f t="shared" si="5"/>
        <v>1.2812666666666643</v>
      </c>
    </row>
    <row r="2" spans="1:99" ht="15.75" thickBot="1">
      <c r="A2" s="457" t="s">
        <v>116</v>
      </c>
      <c r="B2" s="457" t="s">
        <v>117</v>
      </c>
      <c r="C2" s="458"/>
      <c r="D2" s="458"/>
      <c r="E2" s="458"/>
      <c r="F2" s="458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458"/>
      <c r="U2" s="458"/>
      <c r="V2" s="458"/>
      <c r="W2" s="458"/>
      <c r="X2" s="458"/>
      <c r="Y2" s="458"/>
      <c r="Z2" s="458"/>
      <c r="AA2" s="458"/>
      <c r="AB2" s="458"/>
      <c r="AC2" s="458"/>
      <c r="AD2" s="458"/>
      <c r="AE2" s="458"/>
      <c r="AF2" s="458"/>
      <c r="AG2" s="458"/>
      <c r="AH2" s="458"/>
      <c r="AI2" s="458"/>
      <c r="AJ2" s="458"/>
      <c r="AK2" s="458"/>
      <c r="AL2" s="458"/>
      <c r="AM2" s="458"/>
      <c r="AN2" s="458"/>
      <c r="AO2" s="458"/>
      <c r="AP2" s="458"/>
      <c r="AQ2" s="458"/>
      <c r="AR2" s="458"/>
      <c r="AS2" s="458"/>
      <c r="AT2" s="458"/>
      <c r="AU2" s="458"/>
      <c r="AV2" s="458"/>
      <c r="AW2" s="458"/>
      <c r="AX2" s="458"/>
      <c r="AY2" s="458"/>
      <c r="AZ2" s="458"/>
      <c r="BA2" s="458"/>
      <c r="BB2" s="458"/>
      <c r="BC2" s="458"/>
      <c r="BD2" s="458"/>
      <c r="BE2" s="458"/>
      <c r="BF2" s="458"/>
      <c r="BG2" s="458"/>
      <c r="BH2" s="458"/>
      <c r="BI2" s="458"/>
      <c r="BJ2" s="458"/>
      <c r="BK2" s="458"/>
      <c r="BL2" s="458"/>
      <c r="BM2" s="458"/>
      <c r="BN2" s="458"/>
      <c r="BO2" s="458"/>
      <c r="BP2" s="458"/>
      <c r="BQ2" s="458"/>
      <c r="BR2" s="458"/>
      <c r="BS2" s="458"/>
      <c r="BT2" s="458"/>
      <c r="BU2" s="458"/>
      <c r="BV2" s="458"/>
      <c r="BW2" s="458"/>
      <c r="BX2" s="458"/>
      <c r="BY2" s="458"/>
      <c r="BZ2" s="458"/>
      <c r="CA2" s="458"/>
      <c r="CB2" s="458"/>
      <c r="CC2" s="458"/>
      <c r="CD2" s="458"/>
      <c r="CE2" s="458"/>
      <c r="CF2" s="458"/>
      <c r="CG2" s="458"/>
      <c r="CH2" s="458"/>
      <c r="CI2" s="458"/>
      <c r="CJ2" s="458"/>
      <c r="CK2" s="458"/>
      <c r="CL2" s="458"/>
      <c r="CM2" s="458"/>
      <c r="CN2" s="458"/>
      <c r="CO2" s="458"/>
      <c r="CP2" s="458"/>
      <c r="CQ2" s="458"/>
      <c r="CR2" s="458"/>
      <c r="CS2" s="458"/>
      <c r="CT2" s="458"/>
      <c r="CU2" s="459" t="s">
        <v>219</v>
      </c>
    </row>
    <row r="3" spans="1:99" ht="15.75" customHeight="1">
      <c r="A3" s="460" t="s">
        <v>125</v>
      </c>
      <c r="B3" s="461">
        <v>1</v>
      </c>
      <c r="C3" s="461">
        <v>1.27</v>
      </c>
      <c r="D3" s="461">
        <v>23.08</v>
      </c>
      <c r="E3" s="461">
        <v>7.72</v>
      </c>
      <c r="F3" s="461">
        <v>5.45</v>
      </c>
      <c r="G3" s="461">
        <v>3.55</v>
      </c>
      <c r="H3" s="461">
        <v>13.14</v>
      </c>
      <c r="I3" s="461">
        <v>24.9</v>
      </c>
      <c r="J3" s="461">
        <v>12.27</v>
      </c>
      <c r="K3" s="461">
        <v>45.21</v>
      </c>
      <c r="L3" s="461">
        <v>37.58</v>
      </c>
      <c r="M3" s="461">
        <v>55.46</v>
      </c>
      <c r="N3" s="461">
        <v>29.99</v>
      </c>
      <c r="O3" s="461">
        <v>38.729999999999997</v>
      </c>
      <c r="P3" s="461">
        <v>25.26</v>
      </c>
      <c r="Q3" s="461">
        <v>32.979999999999997</v>
      </c>
      <c r="R3" s="461">
        <v>36.479999999999997</v>
      </c>
      <c r="S3" s="461">
        <v>79.540000000000006</v>
      </c>
      <c r="T3" s="461">
        <v>76.92</v>
      </c>
      <c r="U3" s="461">
        <v>107.96</v>
      </c>
      <c r="V3" s="461">
        <v>220.31</v>
      </c>
      <c r="W3" s="461">
        <v>326.58</v>
      </c>
      <c r="X3" s="461">
        <v>415.27</v>
      </c>
      <c r="Y3" s="461">
        <v>240.59</v>
      </c>
      <c r="Z3" s="461">
        <v>356.84</v>
      </c>
      <c r="AA3" s="461">
        <v>386.11</v>
      </c>
      <c r="AB3" s="461">
        <v>289.49</v>
      </c>
      <c r="AC3" s="461">
        <v>245.62</v>
      </c>
      <c r="AD3" s="461">
        <v>264.02999999999997</v>
      </c>
      <c r="AE3" s="461">
        <v>174.12</v>
      </c>
      <c r="AF3" s="461">
        <v>148.58000000000001</v>
      </c>
      <c r="AG3" s="461">
        <v>114.49</v>
      </c>
      <c r="AH3" s="461">
        <v>78.5</v>
      </c>
      <c r="AI3" s="461">
        <v>82.36</v>
      </c>
      <c r="AJ3" s="461">
        <v>143.9</v>
      </c>
      <c r="AK3" s="461">
        <v>158.16999999999999</v>
      </c>
      <c r="AL3" s="461">
        <v>105.27</v>
      </c>
      <c r="AM3" s="461">
        <v>81.08</v>
      </c>
      <c r="AN3" s="461">
        <v>46.27</v>
      </c>
      <c r="AO3" s="461">
        <v>120.41</v>
      </c>
      <c r="AP3" s="461">
        <v>74.650000000000006</v>
      </c>
      <c r="AQ3" s="461">
        <v>69.849999999999994</v>
      </c>
      <c r="AR3" s="461">
        <v>92.67</v>
      </c>
      <c r="AS3" s="461">
        <v>63.55</v>
      </c>
      <c r="AT3" s="461">
        <v>54.8</v>
      </c>
      <c r="AU3" s="461">
        <v>61.54</v>
      </c>
      <c r="AV3" s="461">
        <v>52.82</v>
      </c>
      <c r="AW3" s="461">
        <v>29.54</v>
      </c>
      <c r="AX3" s="461">
        <v>65.62</v>
      </c>
      <c r="AY3" s="461">
        <v>97.37</v>
      </c>
      <c r="AZ3" s="461">
        <v>136.27000000000001</v>
      </c>
      <c r="BA3" s="461">
        <v>39.36</v>
      </c>
      <c r="BB3" s="461">
        <v>51.45</v>
      </c>
      <c r="BC3" s="461">
        <v>74.430000000000007</v>
      </c>
      <c r="BD3" s="461">
        <v>41.15</v>
      </c>
      <c r="BE3" s="461">
        <v>77.64</v>
      </c>
      <c r="BF3" s="461">
        <v>95.77</v>
      </c>
      <c r="BG3" s="461">
        <v>27.75</v>
      </c>
      <c r="BH3" s="461">
        <v>0</v>
      </c>
      <c r="BI3" s="461">
        <v>16.829999999999998</v>
      </c>
      <c r="BJ3" s="461">
        <v>15.95</v>
      </c>
      <c r="BK3" s="461">
        <v>0</v>
      </c>
      <c r="BL3" s="461">
        <v>0</v>
      </c>
      <c r="BM3" s="461">
        <v>0</v>
      </c>
      <c r="BN3" s="461">
        <v>0</v>
      </c>
      <c r="BO3" s="461">
        <v>0</v>
      </c>
      <c r="BP3" s="461">
        <v>0</v>
      </c>
      <c r="BQ3" s="461">
        <v>0</v>
      </c>
      <c r="BR3" s="461">
        <v>0</v>
      </c>
      <c r="BS3" s="461">
        <v>0</v>
      </c>
      <c r="BT3" s="461">
        <v>0</v>
      </c>
      <c r="BU3" s="461">
        <v>0</v>
      </c>
      <c r="BV3" s="461">
        <v>0</v>
      </c>
      <c r="BW3" s="461">
        <v>0</v>
      </c>
      <c r="BX3" s="461">
        <v>0</v>
      </c>
      <c r="BY3" s="461">
        <v>0</v>
      </c>
      <c r="BZ3" s="461">
        <v>0</v>
      </c>
      <c r="CA3" s="461">
        <v>0</v>
      </c>
      <c r="CB3" s="461">
        <v>0</v>
      </c>
      <c r="CC3" s="461">
        <v>0</v>
      </c>
      <c r="CD3" s="461">
        <v>0</v>
      </c>
      <c r="CE3" s="461">
        <v>0</v>
      </c>
      <c r="CF3" s="461">
        <v>0</v>
      </c>
      <c r="CG3" s="461">
        <v>0</v>
      </c>
      <c r="CH3" s="461">
        <v>0</v>
      </c>
      <c r="CI3" s="461">
        <v>0</v>
      </c>
      <c r="CJ3" s="461">
        <v>0</v>
      </c>
      <c r="CK3" s="422">
        <v>0</v>
      </c>
      <c r="CL3" s="422">
        <v>0</v>
      </c>
      <c r="CM3" s="422">
        <v>0</v>
      </c>
      <c r="CN3" s="422">
        <v>0</v>
      </c>
      <c r="CO3" s="422">
        <v>0</v>
      </c>
      <c r="CP3" s="462">
        <v>0</v>
      </c>
      <c r="CQ3" s="422">
        <v>0</v>
      </c>
      <c r="CR3" s="462">
        <v>0</v>
      </c>
      <c r="CS3" s="465">
        <v>0</v>
      </c>
      <c r="CT3" s="465">
        <v>0</v>
      </c>
      <c r="CU3" s="477">
        <v>5894.4900000000007</v>
      </c>
    </row>
    <row r="4" spans="1:99" ht="15.75" customHeight="1">
      <c r="A4" s="463" t="str">
        <f>A3</f>
        <v>01-150</v>
      </c>
      <c r="B4" s="422">
        <v>2</v>
      </c>
      <c r="C4" s="422">
        <v>0</v>
      </c>
      <c r="D4" s="422">
        <v>0</v>
      </c>
      <c r="E4" s="422">
        <v>4.55</v>
      </c>
      <c r="F4" s="422">
        <v>11.05</v>
      </c>
      <c r="G4" s="422">
        <v>33.04</v>
      </c>
      <c r="H4" s="422">
        <v>9.99</v>
      </c>
      <c r="I4" s="422">
        <v>22.18</v>
      </c>
      <c r="J4" s="422">
        <v>11.77</v>
      </c>
      <c r="K4" s="422">
        <v>36.340000000000003</v>
      </c>
      <c r="L4" s="422">
        <v>33.53</v>
      </c>
      <c r="M4" s="422">
        <v>53.78</v>
      </c>
      <c r="N4" s="422">
        <v>44.95</v>
      </c>
      <c r="O4" s="422">
        <v>48.82</v>
      </c>
      <c r="P4" s="422">
        <v>61.63</v>
      </c>
      <c r="Q4" s="422">
        <v>72.59</v>
      </c>
      <c r="R4" s="422">
        <v>60.07</v>
      </c>
      <c r="S4" s="422">
        <v>105.1</v>
      </c>
      <c r="T4" s="422">
        <v>136.32</v>
      </c>
      <c r="U4" s="422">
        <v>190.49</v>
      </c>
      <c r="V4" s="422">
        <v>300.69</v>
      </c>
      <c r="W4" s="422">
        <v>274.7</v>
      </c>
      <c r="X4" s="422">
        <v>447.95</v>
      </c>
      <c r="Y4" s="422">
        <v>416.13</v>
      </c>
      <c r="Z4" s="422">
        <v>447.35</v>
      </c>
      <c r="AA4" s="422">
        <v>461.12</v>
      </c>
      <c r="AB4" s="422">
        <v>359.78</v>
      </c>
      <c r="AC4" s="422">
        <v>295.54000000000002</v>
      </c>
      <c r="AD4" s="422">
        <v>387.18</v>
      </c>
      <c r="AE4" s="422">
        <v>334.92</v>
      </c>
      <c r="AF4" s="422">
        <v>304.27999999999997</v>
      </c>
      <c r="AG4" s="422">
        <v>278.97000000000003</v>
      </c>
      <c r="AH4" s="422">
        <v>206.21</v>
      </c>
      <c r="AI4" s="422">
        <v>144.97999999999999</v>
      </c>
      <c r="AJ4" s="422">
        <v>173.13</v>
      </c>
      <c r="AK4" s="422">
        <v>94.26</v>
      </c>
      <c r="AL4" s="422">
        <v>215.05</v>
      </c>
      <c r="AM4" s="422">
        <v>100.41</v>
      </c>
      <c r="AN4" s="422">
        <v>52.96</v>
      </c>
      <c r="AO4" s="422">
        <v>135.91</v>
      </c>
      <c r="AP4" s="422">
        <v>73.930000000000007</v>
      </c>
      <c r="AQ4" s="422">
        <v>155.49</v>
      </c>
      <c r="AR4" s="422">
        <v>87.78</v>
      </c>
      <c r="AS4" s="422">
        <v>61.48</v>
      </c>
      <c r="AT4" s="422">
        <v>91.98</v>
      </c>
      <c r="AU4" s="422">
        <v>104</v>
      </c>
      <c r="AV4" s="422">
        <v>63.93</v>
      </c>
      <c r="AW4" s="422">
        <v>102.7</v>
      </c>
      <c r="AX4" s="422">
        <v>116.67</v>
      </c>
      <c r="AY4" s="422">
        <v>115.55</v>
      </c>
      <c r="AZ4" s="422">
        <v>125.3</v>
      </c>
      <c r="BA4" s="422">
        <v>110.87</v>
      </c>
      <c r="BB4" s="422">
        <v>79.37</v>
      </c>
      <c r="BC4" s="422">
        <v>65.66</v>
      </c>
      <c r="BD4" s="422">
        <v>102.5</v>
      </c>
      <c r="BE4" s="422">
        <v>69.91</v>
      </c>
      <c r="BF4" s="422">
        <v>22.65</v>
      </c>
      <c r="BG4" s="422">
        <v>27.21</v>
      </c>
      <c r="BH4" s="422">
        <v>83.14</v>
      </c>
      <c r="BI4" s="422">
        <v>29.56</v>
      </c>
      <c r="BJ4" s="422">
        <v>26.54</v>
      </c>
      <c r="BK4" s="422">
        <v>0</v>
      </c>
      <c r="BL4" s="422">
        <v>0</v>
      </c>
      <c r="BM4" s="422">
        <v>0</v>
      </c>
      <c r="BN4" s="422">
        <v>0</v>
      </c>
      <c r="BO4" s="422">
        <v>0</v>
      </c>
      <c r="BP4" s="422">
        <v>0</v>
      </c>
      <c r="BQ4" s="422">
        <v>0</v>
      </c>
      <c r="BR4" s="422">
        <v>0</v>
      </c>
      <c r="BS4" s="422">
        <v>0</v>
      </c>
      <c r="BT4" s="422">
        <v>0</v>
      </c>
      <c r="BU4" s="422">
        <v>0</v>
      </c>
      <c r="BV4" s="422">
        <v>0</v>
      </c>
      <c r="BW4" s="422">
        <v>0</v>
      </c>
      <c r="BX4" s="422">
        <v>0</v>
      </c>
      <c r="BY4" s="422">
        <v>0</v>
      </c>
      <c r="BZ4" s="422">
        <v>0</v>
      </c>
      <c r="CA4" s="422">
        <v>0</v>
      </c>
      <c r="CB4" s="422">
        <v>0</v>
      </c>
      <c r="CC4" s="422">
        <v>0</v>
      </c>
      <c r="CD4" s="422">
        <v>0</v>
      </c>
      <c r="CE4" s="422">
        <v>0</v>
      </c>
      <c r="CF4" s="422">
        <v>0</v>
      </c>
      <c r="CG4" s="422">
        <v>0</v>
      </c>
      <c r="CH4" s="422">
        <v>0</v>
      </c>
      <c r="CI4" s="422">
        <v>0</v>
      </c>
      <c r="CJ4" s="422">
        <v>0</v>
      </c>
      <c r="CK4" s="422">
        <v>0</v>
      </c>
      <c r="CL4" s="422">
        <v>0</v>
      </c>
      <c r="CM4" s="422">
        <v>0</v>
      </c>
      <c r="CN4" s="422">
        <v>0</v>
      </c>
      <c r="CO4" s="422">
        <v>0</v>
      </c>
      <c r="CP4" s="464">
        <v>0</v>
      </c>
      <c r="CQ4" s="422">
        <v>0</v>
      </c>
      <c r="CR4" s="464">
        <v>0</v>
      </c>
      <c r="CS4" s="465">
        <v>0</v>
      </c>
      <c r="CT4" s="465">
        <v>0</v>
      </c>
      <c r="CU4" s="477">
        <v>8083.94</v>
      </c>
    </row>
    <row r="5" spans="1:99" ht="15.75" customHeight="1">
      <c r="A5" s="463" t="str">
        <f t="shared" ref="A5:A34" si="6">A4</f>
        <v>01-150</v>
      </c>
      <c r="B5" s="422">
        <v>3</v>
      </c>
      <c r="C5" s="422">
        <v>0</v>
      </c>
      <c r="D5" s="422">
        <v>0</v>
      </c>
      <c r="E5" s="422">
        <v>6.81</v>
      </c>
      <c r="F5" s="422">
        <v>25.64</v>
      </c>
      <c r="G5" s="422">
        <v>25.05</v>
      </c>
      <c r="H5" s="422">
        <v>10.63</v>
      </c>
      <c r="I5" s="422">
        <v>16.36</v>
      </c>
      <c r="J5" s="422">
        <v>19.809999999999999</v>
      </c>
      <c r="K5" s="422">
        <v>26.21</v>
      </c>
      <c r="L5" s="422">
        <v>36.17</v>
      </c>
      <c r="M5" s="422">
        <v>42.16</v>
      </c>
      <c r="N5" s="422">
        <v>33.03</v>
      </c>
      <c r="O5" s="422">
        <v>31.97</v>
      </c>
      <c r="P5" s="422">
        <v>34.71</v>
      </c>
      <c r="Q5" s="422">
        <v>47.36</v>
      </c>
      <c r="R5" s="422">
        <v>81.430000000000007</v>
      </c>
      <c r="S5" s="422">
        <v>107.77</v>
      </c>
      <c r="T5" s="422">
        <v>95.67</v>
      </c>
      <c r="U5" s="422">
        <v>125.81</v>
      </c>
      <c r="V5" s="422">
        <v>182.98</v>
      </c>
      <c r="W5" s="422">
        <v>177.06</v>
      </c>
      <c r="X5" s="422">
        <v>369.67</v>
      </c>
      <c r="Y5" s="422">
        <v>298.19</v>
      </c>
      <c r="Z5" s="422">
        <v>411.22</v>
      </c>
      <c r="AA5" s="422">
        <v>365.14</v>
      </c>
      <c r="AB5" s="422">
        <v>290.26</v>
      </c>
      <c r="AC5" s="422">
        <v>300.07</v>
      </c>
      <c r="AD5" s="422">
        <v>153.99</v>
      </c>
      <c r="AE5" s="422">
        <v>187.21</v>
      </c>
      <c r="AF5" s="422">
        <v>115.52</v>
      </c>
      <c r="AG5" s="422">
        <v>140.85</v>
      </c>
      <c r="AH5" s="422">
        <v>139.41</v>
      </c>
      <c r="AI5" s="422">
        <v>123.39</v>
      </c>
      <c r="AJ5" s="422">
        <v>127.84</v>
      </c>
      <c r="AK5" s="422">
        <v>92.59</v>
      </c>
      <c r="AL5" s="422">
        <v>108.41</v>
      </c>
      <c r="AM5" s="422">
        <v>83.72</v>
      </c>
      <c r="AN5" s="422">
        <v>80.03</v>
      </c>
      <c r="AO5" s="422">
        <v>100.51</v>
      </c>
      <c r="AP5" s="422">
        <v>81.84</v>
      </c>
      <c r="AQ5" s="422">
        <v>69.97</v>
      </c>
      <c r="AR5" s="422">
        <v>52.64</v>
      </c>
      <c r="AS5" s="422">
        <v>82.84</v>
      </c>
      <c r="AT5" s="422">
        <v>124.47</v>
      </c>
      <c r="AU5" s="422">
        <v>112.69</v>
      </c>
      <c r="AV5" s="422">
        <v>122.45</v>
      </c>
      <c r="AW5" s="422">
        <v>76.680000000000007</v>
      </c>
      <c r="AX5" s="422">
        <v>143.78</v>
      </c>
      <c r="AY5" s="422">
        <v>157.74</v>
      </c>
      <c r="AZ5" s="422">
        <v>147.5</v>
      </c>
      <c r="BA5" s="422">
        <v>79.38</v>
      </c>
      <c r="BB5" s="422">
        <v>112.62</v>
      </c>
      <c r="BC5" s="422">
        <v>25.59</v>
      </c>
      <c r="BD5" s="422">
        <v>26.73</v>
      </c>
      <c r="BE5" s="422">
        <v>65.88</v>
      </c>
      <c r="BF5" s="422">
        <v>61.98</v>
      </c>
      <c r="BG5" s="422">
        <v>0</v>
      </c>
      <c r="BH5" s="422">
        <v>19.64</v>
      </c>
      <c r="BI5" s="422">
        <v>38.54</v>
      </c>
      <c r="BJ5" s="422">
        <v>0</v>
      </c>
      <c r="BK5" s="422">
        <v>0</v>
      </c>
      <c r="BL5" s="422">
        <v>0</v>
      </c>
      <c r="BM5" s="422">
        <v>0</v>
      </c>
      <c r="BN5" s="422">
        <v>0</v>
      </c>
      <c r="BO5" s="422">
        <v>0</v>
      </c>
      <c r="BP5" s="422">
        <v>0</v>
      </c>
      <c r="BQ5" s="422">
        <v>0</v>
      </c>
      <c r="BR5" s="422">
        <v>0</v>
      </c>
      <c r="BS5" s="422">
        <v>0</v>
      </c>
      <c r="BT5" s="422">
        <v>0</v>
      </c>
      <c r="BU5" s="422">
        <v>0</v>
      </c>
      <c r="BV5" s="422">
        <v>0</v>
      </c>
      <c r="BW5" s="422">
        <v>0</v>
      </c>
      <c r="BX5" s="422">
        <v>0</v>
      </c>
      <c r="BY5" s="422">
        <v>0</v>
      </c>
      <c r="BZ5" s="422">
        <v>0</v>
      </c>
      <c r="CA5" s="422">
        <v>0</v>
      </c>
      <c r="CB5" s="422">
        <v>0</v>
      </c>
      <c r="CC5" s="422">
        <v>0</v>
      </c>
      <c r="CD5" s="422">
        <v>0</v>
      </c>
      <c r="CE5" s="422">
        <v>0</v>
      </c>
      <c r="CF5" s="422">
        <v>0</v>
      </c>
      <c r="CG5" s="422">
        <v>0</v>
      </c>
      <c r="CH5" s="422">
        <v>0</v>
      </c>
      <c r="CI5" s="422">
        <v>0</v>
      </c>
      <c r="CJ5" s="422">
        <v>0</v>
      </c>
      <c r="CK5" s="422">
        <v>0</v>
      </c>
      <c r="CL5" s="422">
        <v>0</v>
      </c>
      <c r="CM5" s="422">
        <v>0</v>
      </c>
      <c r="CN5" s="422">
        <v>0</v>
      </c>
      <c r="CO5" s="422">
        <v>0</v>
      </c>
      <c r="CP5" s="464">
        <v>0</v>
      </c>
      <c r="CQ5" s="422">
        <v>0</v>
      </c>
      <c r="CR5" s="464">
        <v>0</v>
      </c>
      <c r="CS5" s="465">
        <v>0</v>
      </c>
      <c r="CT5" s="465">
        <v>0</v>
      </c>
      <c r="CU5" s="477">
        <v>6217.61</v>
      </c>
    </row>
    <row r="6" spans="1:99" ht="15.75" customHeight="1">
      <c r="A6" s="463" t="str">
        <f t="shared" si="6"/>
        <v>01-150</v>
      </c>
      <c r="B6" s="422">
        <v>4</v>
      </c>
      <c r="C6" s="422">
        <v>0</v>
      </c>
      <c r="D6" s="422">
        <v>26.71</v>
      </c>
      <c r="E6" s="422">
        <v>7.26</v>
      </c>
      <c r="F6" s="422">
        <v>13.63</v>
      </c>
      <c r="G6" s="422">
        <v>29.43</v>
      </c>
      <c r="H6" s="422">
        <v>18.899999999999999</v>
      </c>
      <c r="I6" s="422">
        <v>4.54</v>
      </c>
      <c r="J6" s="422">
        <v>20.260000000000002</v>
      </c>
      <c r="K6" s="422">
        <v>23.29</v>
      </c>
      <c r="L6" s="422">
        <v>33.69</v>
      </c>
      <c r="M6" s="422">
        <v>28.31</v>
      </c>
      <c r="N6" s="422">
        <v>29.34</v>
      </c>
      <c r="O6" s="422">
        <v>54.06</v>
      </c>
      <c r="P6" s="422">
        <v>71.09</v>
      </c>
      <c r="Q6" s="422">
        <v>71.12</v>
      </c>
      <c r="R6" s="422">
        <v>60.43</v>
      </c>
      <c r="S6" s="422">
        <v>43.82</v>
      </c>
      <c r="T6" s="422">
        <v>77.34</v>
      </c>
      <c r="U6" s="422">
        <v>133.78</v>
      </c>
      <c r="V6" s="422">
        <v>145.65</v>
      </c>
      <c r="W6" s="422">
        <v>272.58</v>
      </c>
      <c r="X6" s="422">
        <v>350.04</v>
      </c>
      <c r="Y6" s="422">
        <v>413.1</v>
      </c>
      <c r="Z6" s="422">
        <v>418.36</v>
      </c>
      <c r="AA6" s="422">
        <v>356.05</v>
      </c>
      <c r="AB6" s="422">
        <v>295.02999999999997</v>
      </c>
      <c r="AC6" s="422">
        <v>218.79</v>
      </c>
      <c r="AD6" s="422">
        <v>345.94</v>
      </c>
      <c r="AE6" s="422">
        <v>138.72</v>
      </c>
      <c r="AF6" s="422">
        <v>102.4</v>
      </c>
      <c r="AG6" s="422">
        <v>101.88</v>
      </c>
      <c r="AH6" s="422">
        <v>94.85</v>
      </c>
      <c r="AI6" s="422">
        <v>130.62</v>
      </c>
      <c r="AJ6" s="422">
        <v>136.87</v>
      </c>
      <c r="AK6" s="422">
        <v>77.22</v>
      </c>
      <c r="AL6" s="422">
        <v>80.430000000000007</v>
      </c>
      <c r="AM6" s="422">
        <v>133.22999999999999</v>
      </c>
      <c r="AN6" s="422">
        <v>101.03</v>
      </c>
      <c r="AO6" s="422">
        <v>124.6</v>
      </c>
      <c r="AP6" s="422">
        <v>80.45</v>
      </c>
      <c r="AQ6" s="422">
        <v>127.18</v>
      </c>
      <c r="AR6" s="422">
        <v>97.2</v>
      </c>
      <c r="AS6" s="422">
        <v>64.28</v>
      </c>
      <c r="AT6" s="422">
        <v>110.13</v>
      </c>
      <c r="AU6" s="422">
        <v>88.13</v>
      </c>
      <c r="AV6" s="422">
        <v>85.38</v>
      </c>
      <c r="AW6" s="422">
        <v>129.26</v>
      </c>
      <c r="AX6" s="422">
        <v>147.44999999999999</v>
      </c>
      <c r="AY6" s="422">
        <v>77.62</v>
      </c>
      <c r="AZ6" s="422">
        <v>108.59</v>
      </c>
      <c r="BA6" s="422">
        <v>103.87</v>
      </c>
      <c r="BB6" s="422">
        <v>171.81</v>
      </c>
      <c r="BC6" s="422">
        <v>146.25</v>
      </c>
      <c r="BD6" s="422">
        <v>172.62</v>
      </c>
      <c r="BE6" s="422">
        <v>118.75</v>
      </c>
      <c r="BF6" s="422">
        <v>46.57</v>
      </c>
      <c r="BG6" s="422">
        <v>14.23</v>
      </c>
      <c r="BH6" s="422">
        <v>15.64</v>
      </c>
      <c r="BI6" s="422">
        <v>5.41</v>
      </c>
      <c r="BJ6" s="422">
        <v>43.81</v>
      </c>
      <c r="BK6" s="422">
        <v>29.96</v>
      </c>
      <c r="BL6" s="422">
        <v>0</v>
      </c>
      <c r="BM6" s="422">
        <v>0</v>
      </c>
      <c r="BN6" s="422">
        <v>0</v>
      </c>
      <c r="BO6" s="422">
        <v>0</v>
      </c>
      <c r="BP6" s="422">
        <v>0</v>
      </c>
      <c r="BQ6" s="422">
        <v>0</v>
      </c>
      <c r="BR6" s="422">
        <v>0</v>
      </c>
      <c r="BS6" s="422">
        <v>0</v>
      </c>
      <c r="BT6" s="422">
        <v>0</v>
      </c>
      <c r="BU6" s="422">
        <v>0</v>
      </c>
      <c r="BV6" s="422">
        <v>0</v>
      </c>
      <c r="BW6" s="422">
        <v>0</v>
      </c>
      <c r="BX6" s="422">
        <v>0</v>
      </c>
      <c r="BY6" s="422">
        <v>0</v>
      </c>
      <c r="BZ6" s="422">
        <v>0</v>
      </c>
      <c r="CA6" s="422">
        <v>0</v>
      </c>
      <c r="CB6" s="422">
        <v>0</v>
      </c>
      <c r="CC6" s="422">
        <v>0</v>
      </c>
      <c r="CD6" s="422">
        <v>0</v>
      </c>
      <c r="CE6" s="422">
        <v>0</v>
      </c>
      <c r="CF6" s="422">
        <v>0</v>
      </c>
      <c r="CG6" s="422">
        <v>0</v>
      </c>
      <c r="CH6" s="422">
        <v>0</v>
      </c>
      <c r="CI6" s="422">
        <v>0</v>
      </c>
      <c r="CJ6" s="422">
        <v>0</v>
      </c>
      <c r="CK6" s="422">
        <v>0</v>
      </c>
      <c r="CL6" s="422">
        <v>0</v>
      </c>
      <c r="CM6" s="422">
        <v>0</v>
      </c>
      <c r="CN6" s="422">
        <v>0</v>
      </c>
      <c r="CO6" s="422">
        <v>0</v>
      </c>
      <c r="CP6" s="464">
        <v>0</v>
      </c>
      <c r="CQ6" s="422">
        <v>0</v>
      </c>
      <c r="CR6" s="464">
        <v>0</v>
      </c>
      <c r="CS6" s="465">
        <v>0</v>
      </c>
      <c r="CT6" s="465">
        <v>0</v>
      </c>
      <c r="CU6" s="477">
        <v>6768.9800000000005</v>
      </c>
    </row>
    <row r="7" spans="1:99" ht="15.75" customHeight="1">
      <c r="A7" s="463" t="str">
        <f t="shared" si="6"/>
        <v>01-150</v>
      </c>
      <c r="B7" s="422">
        <v>5</v>
      </c>
      <c r="C7" s="422">
        <v>0</v>
      </c>
      <c r="D7" s="422">
        <v>7.27</v>
      </c>
      <c r="E7" s="422">
        <v>4.54</v>
      </c>
      <c r="F7" s="422">
        <v>0</v>
      </c>
      <c r="G7" s="422">
        <v>0</v>
      </c>
      <c r="H7" s="422">
        <v>5.45</v>
      </c>
      <c r="I7" s="422">
        <v>12.83</v>
      </c>
      <c r="J7" s="422">
        <v>4.54</v>
      </c>
      <c r="K7" s="422">
        <v>21.36</v>
      </c>
      <c r="L7" s="422">
        <v>24.54</v>
      </c>
      <c r="M7" s="422">
        <v>30.81</v>
      </c>
      <c r="N7" s="422">
        <v>22.55</v>
      </c>
      <c r="O7" s="422">
        <v>38.4</v>
      </c>
      <c r="P7" s="422">
        <v>32.26</v>
      </c>
      <c r="Q7" s="422">
        <v>47.03</v>
      </c>
      <c r="R7" s="422">
        <v>45.87</v>
      </c>
      <c r="S7" s="422">
        <v>34.520000000000003</v>
      </c>
      <c r="T7" s="422">
        <v>78.12</v>
      </c>
      <c r="U7" s="422">
        <v>96.89</v>
      </c>
      <c r="V7" s="422">
        <v>232.65</v>
      </c>
      <c r="W7" s="422">
        <v>232.06</v>
      </c>
      <c r="X7" s="422">
        <v>276.19</v>
      </c>
      <c r="Y7" s="422">
        <v>346.59</v>
      </c>
      <c r="Z7" s="422">
        <v>305.29000000000002</v>
      </c>
      <c r="AA7" s="422">
        <v>399.42</v>
      </c>
      <c r="AB7" s="422">
        <v>275.14</v>
      </c>
      <c r="AC7" s="422">
        <v>414.31</v>
      </c>
      <c r="AD7" s="422">
        <v>332.88</v>
      </c>
      <c r="AE7" s="422">
        <v>207.99</v>
      </c>
      <c r="AF7" s="422">
        <v>260.74</v>
      </c>
      <c r="AG7" s="422">
        <v>251.68</v>
      </c>
      <c r="AH7" s="422">
        <v>150.72999999999999</v>
      </c>
      <c r="AI7" s="422">
        <v>268.72000000000003</v>
      </c>
      <c r="AJ7" s="422">
        <v>215.65</v>
      </c>
      <c r="AK7" s="422">
        <v>192.99</v>
      </c>
      <c r="AL7" s="422">
        <v>164.8</v>
      </c>
      <c r="AM7" s="422">
        <v>147.81</v>
      </c>
      <c r="AN7" s="422">
        <v>184.35</v>
      </c>
      <c r="AO7" s="422">
        <v>156.72</v>
      </c>
      <c r="AP7" s="422">
        <v>76.989999999999995</v>
      </c>
      <c r="AQ7" s="422">
        <v>150.76</v>
      </c>
      <c r="AR7" s="422">
        <v>119.51</v>
      </c>
      <c r="AS7" s="422">
        <v>67.290000000000006</v>
      </c>
      <c r="AT7" s="422">
        <v>44.43</v>
      </c>
      <c r="AU7" s="422">
        <v>158.46</v>
      </c>
      <c r="AV7" s="422">
        <v>94.86</v>
      </c>
      <c r="AW7" s="422">
        <v>202.73</v>
      </c>
      <c r="AX7" s="422">
        <v>130.71</v>
      </c>
      <c r="AY7" s="422">
        <v>81.12</v>
      </c>
      <c r="AZ7" s="422">
        <v>152.83000000000001</v>
      </c>
      <c r="BA7" s="422">
        <v>116.3</v>
      </c>
      <c r="BB7" s="422">
        <v>118.88</v>
      </c>
      <c r="BC7" s="422">
        <v>191.8</v>
      </c>
      <c r="BD7" s="422">
        <v>144.19999999999999</v>
      </c>
      <c r="BE7" s="422">
        <v>89.56</v>
      </c>
      <c r="BF7" s="422">
        <v>35.17</v>
      </c>
      <c r="BG7" s="422">
        <v>38.57</v>
      </c>
      <c r="BH7" s="422">
        <v>30.72</v>
      </c>
      <c r="BI7" s="422">
        <v>61</v>
      </c>
      <c r="BJ7" s="422">
        <v>11.84</v>
      </c>
      <c r="BK7" s="422">
        <v>35.840000000000003</v>
      </c>
      <c r="BL7" s="422">
        <v>0</v>
      </c>
      <c r="BM7" s="422">
        <v>0</v>
      </c>
      <c r="BN7" s="422">
        <v>0</v>
      </c>
      <c r="BO7" s="422">
        <v>0</v>
      </c>
      <c r="BP7" s="422">
        <v>0</v>
      </c>
      <c r="BQ7" s="422">
        <v>0</v>
      </c>
      <c r="BR7" s="422">
        <v>0</v>
      </c>
      <c r="BS7" s="422">
        <v>0</v>
      </c>
      <c r="BT7" s="422">
        <v>0</v>
      </c>
      <c r="BU7" s="422">
        <v>0</v>
      </c>
      <c r="BV7" s="422">
        <v>0</v>
      </c>
      <c r="BW7" s="422">
        <v>0</v>
      </c>
      <c r="BX7" s="422">
        <v>0</v>
      </c>
      <c r="BY7" s="422">
        <v>0</v>
      </c>
      <c r="BZ7" s="422">
        <v>0</v>
      </c>
      <c r="CA7" s="422">
        <v>0</v>
      </c>
      <c r="CB7" s="422">
        <v>0</v>
      </c>
      <c r="CC7" s="422">
        <v>0</v>
      </c>
      <c r="CD7" s="422">
        <v>0</v>
      </c>
      <c r="CE7" s="422">
        <v>0</v>
      </c>
      <c r="CF7" s="422">
        <v>0</v>
      </c>
      <c r="CG7" s="422">
        <v>0</v>
      </c>
      <c r="CH7" s="422">
        <v>0</v>
      </c>
      <c r="CI7" s="422">
        <v>0</v>
      </c>
      <c r="CJ7" s="422">
        <v>0</v>
      </c>
      <c r="CK7" s="422">
        <v>0</v>
      </c>
      <c r="CL7" s="422">
        <v>0</v>
      </c>
      <c r="CM7" s="422">
        <v>0</v>
      </c>
      <c r="CN7" s="422">
        <v>0</v>
      </c>
      <c r="CO7" s="422">
        <v>0</v>
      </c>
      <c r="CP7" s="464">
        <v>0</v>
      </c>
      <c r="CQ7" s="422">
        <v>0</v>
      </c>
      <c r="CR7" s="464">
        <v>0</v>
      </c>
      <c r="CS7" s="465">
        <v>0</v>
      </c>
      <c r="CT7" s="465">
        <v>0</v>
      </c>
      <c r="CU7" s="477">
        <v>7677.2600000000011</v>
      </c>
    </row>
    <row r="8" spans="1:99" ht="15.75" customHeight="1">
      <c r="A8" s="463" t="str">
        <f t="shared" si="6"/>
        <v>01-150</v>
      </c>
      <c r="B8" s="422">
        <v>6</v>
      </c>
      <c r="C8" s="422">
        <v>0</v>
      </c>
      <c r="D8" s="422">
        <v>0</v>
      </c>
      <c r="E8" s="422">
        <v>0</v>
      </c>
      <c r="F8" s="422">
        <v>0</v>
      </c>
      <c r="G8" s="422">
        <v>0</v>
      </c>
      <c r="H8" s="422">
        <v>0</v>
      </c>
      <c r="I8" s="422">
        <v>0</v>
      </c>
      <c r="J8" s="422">
        <v>0</v>
      </c>
      <c r="K8" s="422">
        <v>0</v>
      </c>
      <c r="L8" s="422">
        <v>0</v>
      </c>
      <c r="M8" s="422">
        <v>0</v>
      </c>
      <c r="N8" s="422">
        <v>0</v>
      </c>
      <c r="O8" s="422">
        <v>0</v>
      </c>
      <c r="P8" s="422">
        <v>0</v>
      </c>
      <c r="Q8" s="422">
        <v>0</v>
      </c>
      <c r="R8" s="422">
        <v>0</v>
      </c>
      <c r="S8" s="422">
        <v>0</v>
      </c>
      <c r="T8" s="422">
        <v>57.39</v>
      </c>
      <c r="U8" s="422">
        <v>74.41</v>
      </c>
      <c r="V8" s="422">
        <v>55.34</v>
      </c>
      <c r="W8" s="422">
        <v>79.94</v>
      </c>
      <c r="X8" s="422">
        <v>162.72999999999999</v>
      </c>
      <c r="Y8" s="422">
        <v>124.43</v>
      </c>
      <c r="Z8" s="422">
        <v>143.29</v>
      </c>
      <c r="AA8" s="422">
        <v>149.49</v>
      </c>
      <c r="AB8" s="422">
        <v>176.02</v>
      </c>
      <c r="AC8" s="422">
        <v>205.35</v>
      </c>
      <c r="AD8" s="422">
        <v>148.74</v>
      </c>
      <c r="AE8" s="422">
        <v>118.82</v>
      </c>
      <c r="AF8" s="422">
        <v>121.08</v>
      </c>
      <c r="AG8" s="422">
        <v>60.18</v>
      </c>
      <c r="AH8" s="422">
        <v>132.87</v>
      </c>
      <c r="AI8" s="422">
        <v>96.45</v>
      </c>
      <c r="AJ8" s="422">
        <v>100.47</v>
      </c>
      <c r="AK8" s="422">
        <v>163.16</v>
      </c>
      <c r="AL8" s="422">
        <v>115.1</v>
      </c>
      <c r="AM8" s="422">
        <v>124.5</v>
      </c>
      <c r="AN8" s="422">
        <v>100.42</v>
      </c>
      <c r="AO8" s="422">
        <v>156.47999999999999</v>
      </c>
      <c r="AP8" s="422">
        <v>64.98</v>
      </c>
      <c r="AQ8" s="422">
        <v>88.66</v>
      </c>
      <c r="AR8" s="422">
        <v>66.81</v>
      </c>
      <c r="AS8" s="422">
        <v>89</v>
      </c>
      <c r="AT8" s="422">
        <v>135.33000000000001</v>
      </c>
      <c r="AU8" s="422">
        <v>80.599999999999994</v>
      </c>
      <c r="AV8" s="422">
        <v>132.08000000000001</v>
      </c>
      <c r="AW8" s="422">
        <v>119.78</v>
      </c>
      <c r="AX8" s="422">
        <v>93.26</v>
      </c>
      <c r="AY8" s="422">
        <v>102.67</v>
      </c>
      <c r="AZ8" s="422">
        <v>172.49</v>
      </c>
      <c r="BA8" s="422">
        <v>109.49</v>
      </c>
      <c r="BB8" s="422">
        <v>127.53</v>
      </c>
      <c r="BC8" s="422">
        <v>128.46</v>
      </c>
      <c r="BD8" s="422">
        <v>113.32</v>
      </c>
      <c r="BE8" s="422">
        <v>75.959999999999994</v>
      </c>
      <c r="BF8" s="422">
        <v>40.659999999999997</v>
      </c>
      <c r="BG8" s="422">
        <v>52.82</v>
      </c>
      <c r="BH8" s="422">
        <v>23.82</v>
      </c>
      <c r="BI8" s="422">
        <v>-5.2</v>
      </c>
      <c r="BJ8" s="422">
        <v>29.91</v>
      </c>
      <c r="BK8" s="422">
        <v>0</v>
      </c>
      <c r="BL8" s="422">
        <v>0</v>
      </c>
      <c r="BM8" s="422">
        <v>0</v>
      </c>
      <c r="BN8" s="422">
        <v>0</v>
      </c>
      <c r="BO8" s="422">
        <v>0</v>
      </c>
      <c r="BP8" s="422">
        <v>0</v>
      </c>
      <c r="BQ8" s="422">
        <v>0</v>
      </c>
      <c r="BR8" s="422">
        <v>0</v>
      </c>
      <c r="BS8" s="422">
        <v>0</v>
      </c>
      <c r="BT8" s="422">
        <v>0</v>
      </c>
      <c r="BU8" s="422">
        <v>0</v>
      </c>
      <c r="BV8" s="422">
        <v>0</v>
      </c>
      <c r="BW8" s="422">
        <v>0</v>
      </c>
      <c r="BX8" s="422">
        <v>0</v>
      </c>
      <c r="BY8" s="422">
        <v>0</v>
      </c>
      <c r="BZ8" s="422">
        <v>0</v>
      </c>
      <c r="CA8" s="422">
        <v>0</v>
      </c>
      <c r="CB8" s="422">
        <v>0</v>
      </c>
      <c r="CC8" s="422">
        <v>0</v>
      </c>
      <c r="CD8" s="422">
        <v>0</v>
      </c>
      <c r="CE8" s="422">
        <v>0</v>
      </c>
      <c r="CF8" s="422">
        <v>0</v>
      </c>
      <c r="CG8" s="422">
        <v>0</v>
      </c>
      <c r="CH8" s="422">
        <v>0</v>
      </c>
      <c r="CI8" s="422">
        <v>0</v>
      </c>
      <c r="CJ8" s="422">
        <v>0</v>
      </c>
      <c r="CK8" s="422">
        <v>0</v>
      </c>
      <c r="CL8" s="422">
        <v>0</v>
      </c>
      <c r="CM8" s="422">
        <v>0</v>
      </c>
      <c r="CN8" s="422">
        <v>0</v>
      </c>
      <c r="CO8" s="422">
        <v>0</v>
      </c>
      <c r="CP8" s="464">
        <v>0</v>
      </c>
      <c r="CQ8" s="422">
        <v>0</v>
      </c>
      <c r="CR8" s="464">
        <v>0</v>
      </c>
      <c r="CS8" s="465">
        <v>0</v>
      </c>
      <c r="CT8" s="465">
        <v>0</v>
      </c>
      <c r="CU8" s="477">
        <v>4509.0899999999983</v>
      </c>
    </row>
    <row r="9" spans="1:99" ht="15.75" customHeight="1">
      <c r="A9" s="463" t="str">
        <f t="shared" si="6"/>
        <v>01-150</v>
      </c>
      <c r="B9" s="422">
        <v>7</v>
      </c>
      <c r="C9" s="422">
        <v>1.82</v>
      </c>
      <c r="D9" s="422">
        <v>14.82</v>
      </c>
      <c r="E9" s="422">
        <v>10.45</v>
      </c>
      <c r="F9" s="422">
        <v>14.04</v>
      </c>
      <c r="G9" s="422">
        <v>5.81</v>
      </c>
      <c r="H9" s="422">
        <v>6.82</v>
      </c>
      <c r="I9" s="422">
        <v>14.45</v>
      </c>
      <c r="J9" s="422">
        <v>15.91</v>
      </c>
      <c r="K9" s="422">
        <v>30.41</v>
      </c>
      <c r="L9" s="422">
        <v>31.67</v>
      </c>
      <c r="M9" s="422">
        <v>44.17</v>
      </c>
      <c r="N9" s="422">
        <v>34.299999999999997</v>
      </c>
      <c r="O9" s="422">
        <v>29.76</v>
      </c>
      <c r="P9" s="422">
        <v>11.09</v>
      </c>
      <c r="Q9" s="422">
        <v>13.69</v>
      </c>
      <c r="R9" s="422">
        <v>76.56</v>
      </c>
      <c r="S9" s="422">
        <v>63.63</v>
      </c>
      <c r="T9" s="422">
        <v>127.75</v>
      </c>
      <c r="U9" s="422">
        <v>67.069999999999993</v>
      </c>
      <c r="V9" s="422">
        <v>187.44</v>
      </c>
      <c r="W9" s="422">
        <v>208.92</v>
      </c>
      <c r="X9" s="422">
        <v>258.58999999999997</v>
      </c>
      <c r="Y9" s="422">
        <v>399.27</v>
      </c>
      <c r="Z9" s="422">
        <v>356.35</v>
      </c>
      <c r="AA9" s="422">
        <v>349.35</v>
      </c>
      <c r="AB9" s="422">
        <v>397.16</v>
      </c>
      <c r="AC9" s="422">
        <v>253.38</v>
      </c>
      <c r="AD9" s="422">
        <v>183.11</v>
      </c>
      <c r="AE9" s="422">
        <v>198.13</v>
      </c>
      <c r="AF9" s="422">
        <v>122.06</v>
      </c>
      <c r="AG9" s="422">
        <v>112.31</v>
      </c>
      <c r="AH9" s="422">
        <v>131.69999999999999</v>
      </c>
      <c r="AI9" s="422">
        <v>62.3</v>
      </c>
      <c r="AJ9" s="422">
        <v>125.32</v>
      </c>
      <c r="AK9" s="422">
        <v>51.61</v>
      </c>
      <c r="AL9" s="422">
        <v>107.86</v>
      </c>
      <c r="AM9" s="422">
        <v>101.79</v>
      </c>
      <c r="AN9" s="422">
        <v>66.53</v>
      </c>
      <c r="AO9" s="422">
        <v>128.30000000000001</v>
      </c>
      <c r="AP9" s="422">
        <v>97.45</v>
      </c>
      <c r="AQ9" s="422">
        <v>95.91</v>
      </c>
      <c r="AR9" s="422">
        <v>83.97</v>
      </c>
      <c r="AS9" s="422">
        <v>71.069999999999993</v>
      </c>
      <c r="AT9" s="422">
        <v>72.64</v>
      </c>
      <c r="AU9" s="422">
        <v>91.01</v>
      </c>
      <c r="AV9" s="422">
        <v>81.569999999999993</v>
      </c>
      <c r="AW9" s="422">
        <v>112.12</v>
      </c>
      <c r="AX9" s="422">
        <v>151.66999999999999</v>
      </c>
      <c r="AY9" s="422">
        <v>104.28</v>
      </c>
      <c r="AZ9" s="422">
        <v>138.18</v>
      </c>
      <c r="BA9" s="422">
        <v>44.52</v>
      </c>
      <c r="BB9" s="422">
        <v>36.18</v>
      </c>
      <c r="BC9" s="422">
        <v>68.72</v>
      </c>
      <c r="BD9" s="422">
        <v>96.99</v>
      </c>
      <c r="BE9" s="422">
        <v>35.54</v>
      </c>
      <c r="BF9" s="422">
        <v>27.55</v>
      </c>
      <c r="BG9" s="422">
        <v>17.97</v>
      </c>
      <c r="BH9" s="422">
        <v>15.09</v>
      </c>
      <c r="BI9" s="422">
        <v>20.09</v>
      </c>
      <c r="BJ9" s="422">
        <v>8.84</v>
      </c>
      <c r="BK9" s="422">
        <v>0</v>
      </c>
      <c r="BL9" s="422">
        <v>0</v>
      </c>
      <c r="BM9" s="422">
        <v>0</v>
      </c>
      <c r="BN9" s="422">
        <v>0</v>
      </c>
      <c r="BO9" s="422">
        <v>0</v>
      </c>
      <c r="BP9" s="422">
        <v>0</v>
      </c>
      <c r="BQ9" s="422">
        <v>0</v>
      </c>
      <c r="BR9" s="422">
        <v>0</v>
      </c>
      <c r="BS9" s="422">
        <v>0</v>
      </c>
      <c r="BT9" s="422">
        <v>0</v>
      </c>
      <c r="BU9" s="422">
        <v>0</v>
      </c>
      <c r="BV9" s="422">
        <v>0</v>
      </c>
      <c r="BW9" s="422">
        <v>0</v>
      </c>
      <c r="BX9" s="422">
        <v>0</v>
      </c>
      <c r="BY9" s="422">
        <v>0</v>
      </c>
      <c r="BZ9" s="422">
        <v>0</v>
      </c>
      <c r="CA9" s="422">
        <v>0</v>
      </c>
      <c r="CB9" s="422">
        <v>0</v>
      </c>
      <c r="CC9" s="422">
        <v>0</v>
      </c>
      <c r="CD9" s="422">
        <v>0</v>
      </c>
      <c r="CE9" s="422">
        <v>0</v>
      </c>
      <c r="CF9" s="422">
        <v>0</v>
      </c>
      <c r="CG9" s="422">
        <v>0</v>
      </c>
      <c r="CH9" s="422">
        <v>0</v>
      </c>
      <c r="CI9" s="422">
        <v>0</v>
      </c>
      <c r="CJ9" s="422">
        <v>0</v>
      </c>
      <c r="CK9" s="422">
        <v>0</v>
      </c>
      <c r="CL9" s="422">
        <v>0</v>
      </c>
      <c r="CM9" s="422">
        <v>0</v>
      </c>
      <c r="CN9" s="422">
        <v>0</v>
      </c>
      <c r="CO9" s="422">
        <v>0</v>
      </c>
      <c r="CP9" s="464">
        <v>0</v>
      </c>
      <c r="CQ9" s="422">
        <v>0</v>
      </c>
      <c r="CR9" s="464">
        <v>0</v>
      </c>
      <c r="CS9" s="465">
        <v>0</v>
      </c>
      <c r="CT9" s="465">
        <v>0</v>
      </c>
      <c r="CU9" s="477">
        <v>5887.0600000000013</v>
      </c>
    </row>
    <row r="10" spans="1:99" ht="15.75" customHeight="1">
      <c r="A10" s="463" t="str">
        <f t="shared" si="6"/>
        <v>01-150</v>
      </c>
      <c r="B10" s="422">
        <v>8</v>
      </c>
      <c r="C10" s="422">
        <v>4.46</v>
      </c>
      <c r="D10" s="422">
        <v>5.36</v>
      </c>
      <c r="E10" s="422">
        <v>8.18</v>
      </c>
      <c r="F10" s="422">
        <v>16.25</v>
      </c>
      <c r="G10" s="422">
        <v>14.99</v>
      </c>
      <c r="H10" s="422">
        <v>7.64</v>
      </c>
      <c r="I10" s="422">
        <v>21.35</v>
      </c>
      <c r="J10" s="422">
        <v>23.27</v>
      </c>
      <c r="K10" s="422">
        <v>29.49</v>
      </c>
      <c r="L10" s="422">
        <v>11.18</v>
      </c>
      <c r="M10" s="422">
        <v>50.61</v>
      </c>
      <c r="N10" s="422">
        <v>50.18</v>
      </c>
      <c r="O10" s="422">
        <v>34.380000000000003</v>
      </c>
      <c r="P10" s="422">
        <v>46.82</v>
      </c>
      <c r="Q10" s="422">
        <v>25.39</v>
      </c>
      <c r="R10" s="422">
        <v>46.17</v>
      </c>
      <c r="S10" s="422">
        <v>52.19</v>
      </c>
      <c r="T10" s="422">
        <v>96.05</v>
      </c>
      <c r="U10" s="422">
        <v>176.67</v>
      </c>
      <c r="V10" s="422">
        <v>183.44</v>
      </c>
      <c r="W10" s="422">
        <v>256.45999999999998</v>
      </c>
      <c r="X10" s="422">
        <v>391.28</v>
      </c>
      <c r="Y10" s="422">
        <v>321.16000000000003</v>
      </c>
      <c r="Z10" s="422">
        <v>321.20999999999998</v>
      </c>
      <c r="AA10" s="422">
        <v>529.41999999999996</v>
      </c>
      <c r="AB10" s="422">
        <v>299</v>
      </c>
      <c r="AC10" s="422">
        <v>250.19</v>
      </c>
      <c r="AD10" s="422">
        <v>202.82</v>
      </c>
      <c r="AE10" s="422">
        <v>135.69</v>
      </c>
      <c r="AF10" s="422">
        <v>212.32</v>
      </c>
      <c r="AG10" s="422">
        <v>114.38</v>
      </c>
      <c r="AH10" s="422">
        <v>211.95</v>
      </c>
      <c r="AI10" s="422">
        <v>142.22999999999999</v>
      </c>
      <c r="AJ10" s="422">
        <v>94.7</v>
      </c>
      <c r="AK10" s="422">
        <v>90.84</v>
      </c>
      <c r="AL10" s="422">
        <v>90.92</v>
      </c>
      <c r="AM10" s="422">
        <v>52.69</v>
      </c>
      <c r="AN10" s="422">
        <v>101.14</v>
      </c>
      <c r="AO10" s="422">
        <v>149.54</v>
      </c>
      <c r="AP10" s="422">
        <v>116.33</v>
      </c>
      <c r="AQ10" s="422">
        <v>80.12</v>
      </c>
      <c r="AR10" s="422">
        <v>100.89</v>
      </c>
      <c r="AS10" s="422">
        <v>50.8</v>
      </c>
      <c r="AT10" s="422">
        <v>80.39</v>
      </c>
      <c r="AU10" s="422">
        <v>92.14</v>
      </c>
      <c r="AV10" s="422">
        <v>55.58</v>
      </c>
      <c r="AW10" s="422">
        <v>64.459999999999994</v>
      </c>
      <c r="AX10" s="422">
        <v>72.78</v>
      </c>
      <c r="AY10" s="422">
        <v>106.53</v>
      </c>
      <c r="AZ10" s="422">
        <v>99.44</v>
      </c>
      <c r="BA10" s="422">
        <v>43.56</v>
      </c>
      <c r="BB10" s="422">
        <v>68.34</v>
      </c>
      <c r="BC10" s="422">
        <v>106.26</v>
      </c>
      <c r="BD10" s="422">
        <v>20.54</v>
      </c>
      <c r="BE10" s="422">
        <v>17.18</v>
      </c>
      <c r="BF10" s="422">
        <v>26.18</v>
      </c>
      <c r="BG10" s="422">
        <v>24.69</v>
      </c>
      <c r="BH10" s="422">
        <v>36.18</v>
      </c>
      <c r="BI10" s="422">
        <v>16.22</v>
      </c>
      <c r="BJ10" s="422">
        <v>16.18</v>
      </c>
      <c r="BK10" s="422">
        <v>0</v>
      </c>
      <c r="BL10" s="422">
        <v>0</v>
      </c>
      <c r="BM10" s="422">
        <v>0</v>
      </c>
      <c r="BN10" s="422">
        <v>0</v>
      </c>
      <c r="BO10" s="422">
        <v>0</v>
      </c>
      <c r="BP10" s="422">
        <v>0</v>
      </c>
      <c r="BQ10" s="422">
        <v>0</v>
      </c>
      <c r="BR10" s="422">
        <v>0</v>
      </c>
      <c r="BS10" s="422">
        <v>0</v>
      </c>
      <c r="BT10" s="422">
        <v>0</v>
      </c>
      <c r="BU10" s="422">
        <v>0</v>
      </c>
      <c r="BV10" s="422">
        <v>0</v>
      </c>
      <c r="BW10" s="422">
        <v>0</v>
      </c>
      <c r="BX10" s="422">
        <v>0</v>
      </c>
      <c r="BY10" s="422">
        <v>0</v>
      </c>
      <c r="BZ10" s="422">
        <v>0</v>
      </c>
      <c r="CA10" s="422">
        <v>0</v>
      </c>
      <c r="CB10" s="422">
        <v>0</v>
      </c>
      <c r="CC10" s="422">
        <v>0</v>
      </c>
      <c r="CD10" s="422">
        <v>0</v>
      </c>
      <c r="CE10" s="422">
        <v>0</v>
      </c>
      <c r="CF10" s="422">
        <v>0</v>
      </c>
      <c r="CG10" s="422">
        <v>0</v>
      </c>
      <c r="CH10" s="422">
        <v>0</v>
      </c>
      <c r="CI10" s="422">
        <v>0</v>
      </c>
      <c r="CJ10" s="422">
        <v>0</v>
      </c>
      <c r="CK10" s="422">
        <v>0</v>
      </c>
      <c r="CL10" s="422">
        <v>0</v>
      </c>
      <c r="CM10" s="422">
        <v>0</v>
      </c>
      <c r="CN10" s="422">
        <v>0</v>
      </c>
      <c r="CO10" s="422">
        <v>0</v>
      </c>
      <c r="CP10" s="464">
        <v>0</v>
      </c>
      <c r="CQ10" s="422">
        <v>0</v>
      </c>
      <c r="CR10" s="464">
        <v>0</v>
      </c>
      <c r="CS10" s="465">
        <v>0</v>
      </c>
      <c r="CT10" s="465">
        <v>0</v>
      </c>
      <c r="CU10" s="477">
        <v>6166.800000000002</v>
      </c>
    </row>
    <row r="11" spans="1:99" ht="15.75" customHeight="1">
      <c r="A11" s="463" t="str">
        <f t="shared" si="6"/>
        <v>01-150</v>
      </c>
      <c r="B11" s="422">
        <v>9</v>
      </c>
      <c r="C11" s="422">
        <v>0</v>
      </c>
      <c r="D11" s="422">
        <v>9.5399999999999991</v>
      </c>
      <c r="E11" s="422">
        <v>2.1800000000000002</v>
      </c>
      <c r="F11" s="422">
        <v>9.5399999999999991</v>
      </c>
      <c r="G11" s="422">
        <v>9.09</v>
      </c>
      <c r="H11" s="422">
        <v>8.09</v>
      </c>
      <c r="I11" s="422">
        <v>23.46</v>
      </c>
      <c r="J11" s="422">
        <v>7.72</v>
      </c>
      <c r="K11" s="422">
        <v>27.63</v>
      </c>
      <c r="L11" s="422">
        <v>39.840000000000003</v>
      </c>
      <c r="M11" s="422">
        <v>33.83</v>
      </c>
      <c r="N11" s="422">
        <v>48.52</v>
      </c>
      <c r="O11" s="422">
        <v>33.450000000000003</v>
      </c>
      <c r="P11" s="422">
        <v>20.45</v>
      </c>
      <c r="Q11" s="422">
        <v>21.72</v>
      </c>
      <c r="R11" s="422">
        <v>40.119999999999997</v>
      </c>
      <c r="S11" s="422">
        <v>91.1</v>
      </c>
      <c r="T11" s="422">
        <v>118.26</v>
      </c>
      <c r="U11" s="422">
        <v>99.53</v>
      </c>
      <c r="V11" s="422">
        <v>222.01</v>
      </c>
      <c r="W11" s="422">
        <v>178.76</v>
      </c>
      <c r="X11" s="422">
        <v>348.15</v>
      </c>
      <c r="Y11" s="422">
        <v>468.87</v>
      </c>
      <c r="Z11" s="422">
        <v>451.44</v>
      </c>
      <c r="AA11" s="422">
        <v>321.95999999999998</v>
      </c>
      <c r="AB11" s="422">
        <v>397.37</v>
      </c>
      <c r="AC11" s="422">
        <v>280.66000000000003</v>
      </c>
      <c r="AD11" s="422">
        <v>259.5</v>
      </c>
      <c r="AE11" s="422">
        <v>236.03</v>
      </c>
      <c r="AF11" s="422">
        <v>201.53</v>
      </c>
      <c r="AG11" s="422">
        <v>168.2</v>
      </c>
      <c r="AH11" s="422">
        <v>154.43</v>
      </c>
      <c r="AI11" s="422">
        <v>213.39</v>
      </c>
      <c r="AJ11" s="422">
        <v>122.93</v>
      </c>
      <c r="AK11" s="422">
        <v>86.08</v>
      </c>
      <c r="AL11" s="422">
        <v>102.64</v>
      </c>
      <c r="AM11" s="422">
        <v>101.4</v>
      </c>
      <c r="AN11" s="422">
        <v>139.63</v>
      </c>
      <c r="AO11" s="422">
        <v>119.44</v>
      </c>
      <c r="AP11" s="422">
        <v>85.02</v>
      </c>
      <c r="AQ11" s="422">
        <v>107.67</v>
      </c>
      <c r="AR11" s="422">
        <v>99.89</v>
      </c>
      <c r="AS11" s="422">
        <v>97.6</v>
      </c>
      <c r="AT11" s="422">
        <v>70.14</v>
      </c>
      <c r="AU11" s="422">
        <v>102.99</v>
      </c>
      <c r="AV11" s="422">
        <v>110.84</v>
      </c>
      <c r="AW11" s="422">
        <v>56.28</v>
      </c>
      <c r="AX11" s="422">
        <v>66.400000000000006</v>
      </c>
      <c r="AY11" s="422">
        <v>119.88</v>
      </c>
      <c r="AZ11" s="422">
        <v>81.81</v>
      </c>
      <c r="BA11" s="422">
        <v>96.31</v>
      </c>
      <c r="BB11" s="422">
        <v>123.45</v>
      </c>
      <c r="BC11" s="422">
        <v>82.9</v>
      </c>
      <c r="BD11" s="422">
        <v>84.67</v>
      </c>
      <c r="BE11" s="422">
        <v>46.66</v>
      </c>
      <c r="BF11" s="422">
        <v>46.46</v>
      </c>
      <c r="BG11" s="422">
        <v>30.86</v>
      </c>
      <c r="BH11" s="422">
        <v>28.91</v>
      </c>
      <c r="BI11" s="422">
        <v>10.27</v>
      </c>
      <c r="BJ11" s="422">
        <v>12.27</v>
      </c>
      <c r="BK11" s="422">
        <v>6.32</v>
      </c>
      <c r="BL11" s="422">
        <v>0</v>
      </c>
      <c r="BM11" s="422">
        <v>0</v>
      </c>
      <c r="BN11" s="422">
        <v>0</v>
      </c>
      <c r="BO11" s="422">
        <v>0</v>
      </c>
      <c r="BP11" s="422">
        <v>0</v>
      </c>
      <c r="BQ11" s="422">
        <v>0</v>
      </c>
      <c r="BR11" s="422">
        <v>0</v>
      </c>
      <c r="BS11" s="422">
        <v>0</v>
      </c>
      <c r="BT11" s="422">
        <v>0</v>
      </c>
      <c r="BU11" s="422">
        <v>0</v>
      </c>
      <c r="BV11" s="422">
        <v>0</v>
      </c>
      <c r="BW11" s="422">
        <v>0</v>
      </c>
      <c r="BX11" s="422">
        <v>0</v>
      </c>
      <c r="BY11" s="422">
        <v>0</v>
      </c>
      <c r="BZ11" s="422">
        <v>0</v>
      </c>
      <c r="CA11" s="422">
        <v>0</v>
      </c>
      <c r="CB11" s="422">
        <v>0</v>
      </c>
      <c r="CC11" s="422">
        <v>0</v>
      </c>
      <c r="CD11" s="422">
        <v>0</v>
      </c>
      <c r="CE11" s="422">
        <v>0</v>
      </c>
      <c r="CF11" s="422">
        <v>0</v>
      </c>
      <c r="CG11" s="422">
        <v>0</v>
      </c>
      <c r="CH11" s="422">
        <v>0</v>
      </c>
      <c r="CI11" s="422">
        <v>0</v>
      </c>
      <c r="CJ11" s="422">
        <v>0</v>
      </c>
      <c r="CK11" s="422">
        <v>0</v>
      </c>
      <c r="CL11" s="422">
        <v>0</v>
      </c>
      <c r="CM11" s="422">
        <v>0</v>
      </c>
      <c r="CN11" s="422">
        <v>0</v>
      </c>
      <c r="CO11" s="422">
        <v>0</v>
      </c>
      <c r="CP11" s="464">
        <v>0</v>
      </c>
      <c r="CQ11" s="422">
        <v>0</v>
      </c>
      <c r="CR11" s="464">
        <v>0</v>
      </c>
      <c r="CS11" s="465">
        <v>0</v>
      </c>
      <c r="CT11" s="465">
        <v>0</v>
      </c>
      <c r="CU11" s="477">
        <v>6786.090000000002</v>
      </c>
    </row>
    <row r="12" spans="1:99" ht="15.75" customHeight="1">
      <c r="A12" s="463" t="str">
        <f t="shared" si="6"/>
        <v>01-150</v>
      </c>
      <c r="B12" s="422">
        <v>10</v>
      </c>
      <c r="C12" s="422">
        <v>0</v>
      </c>
      <c r="D12" s="422">
        <v>9.99</v>
      </c>
      <c r="E12" s="422">
        <v>28.16</v>
      </c>
      <c r="F12" s="422">
        <v>11.8</v>
      </c>
      <c r="G12" s="422">
        <v>5.45</v>
      </c>
      <c r="H12" s="422">
        <v>13.17</v>
      </c>
      <c r="I12" s="422">
        <v>21.53</v>
      </c>
      <c r="J12" s="422">
        <v>25.09</v>
      </c>
      <c r="K12" s="422">
        <v>33.29</v>
      </c>
      <c r="L12" s="422">
        <v>32.08</v>
      </c>
      <c r="M12" s="422">
        <v>36.14</v>
      </c>
      <c r="N12" s="422">
        <v>43.44</v>
      </c>
      <c r="O12" s="422">
        <v>51.41</v>
      </c>
      <c r="P12" s="422">
        <v>48.62</v>
      </c>
      <c r="Q12" s="422">
        <v>48.67</v>
      </c>
      <c r="R12" s="422">
        <v>62.63</v>
      </c>
      <c r="S12" s="422">
        <v>109.05</v>
      </c>
      <c r="T12" s="422">
        <v>110.61</v>
      </c>
      <c r="U12" s="422">
        <v>137.71</v>
      </c>
      <c r="V12" s="422">
        <v>264.19</v>
      </c>
      <c r="W12" s="422">
        <v>265.83</v>
      </c>
      <c r="X12" s="422">
        <v>373.88</v>
      </c>
      <c r="Y12" s="422">
        <v>388.62</v>
      </c>
      <c r="Z12" s="422">
        <v>413.33</v>
      </c>
      <c r="AA12" s="422">
        <v>195.14</v>
      </c>
      <c r="AB12" s="422">
        <v>309.41000000000003</v>
      </c>
      <c r="AC12" s="422">
        <v>157.63999999999999</v>
      </c>
      <c r="AD12" s="422">
        <v>186.95</v>
      </c>
      <c r="AE12" s="422">
        <v>163.56</v>
      </c>
      <c r="AF12" s="422">
        <v>115.67</v>
      </c>
      <c r="AG12" s="422">
        <v>86.35</v>
      </c>
      <c r="AH12" s="422">
        <v>96.98</v>
      </c>
      <c r="AI12" s="422">
        <v>67.09</v>
      </c>
      <c r="AJ12" s="422">
        <v>68.39</v>
      </c>
      <c r="AK12" s="422">
        <v>121.57</v>
      </c>
      <c r="AL12" s="422">
        <v>57.08</v>
      </c>
      <c r="AM12" s="422">
        <v>63.67</v>
      </c>
      <c r="AN12" s="422">
        <v>142.78</v>
      </c>
      <c r="AO12" s="422">
        <v>107.63</v>
      </c>
      <c r="AP12" s="422">
        <v>67.569999999999993</v>
      </c>
      <c r="AQ12" s="422">
        <v>63.32</v>
      </c>
      <c r="AR12" s="422">
        <v>63.6</v>
      </c>
      <c r="AS12" s="422">
        <v>74.13</v>
      </c>
      <c r="AT12" s="422">
        <v>94.36</v>
      </c>
      <c r="AU12" s="422">
        <v>89.62</v>
      </c>
      <c r="AV12" s="422">
        <v>92.92</v>
      </c>
      <c r="AW12" s="422">
        <v>127.95</v>
      </c>
      <c r="AX12" s="422">
        <v>162.80000000000001</v>
      </c>
      <c r="AY12" s="422">
        <v>121.36</v>
      </c>
      <c r="AZ12" s="422">
        <v>74.2</v>
      </c>
      <c r="BA12" s="422">
        <v>62.47</v>
      </c>
      <c r="BB12" s="422">
        <v>84.37</v>
      </c>
      <c r="BC12" s="422">
        <v>80.209999999999994</v>
      </c>
      <c r="BD12" s="422">
        <v>115.44</v>
      </c>
      <c r="BE12" s="422">
        <v>40.35</v>
      </c>
      <c r="BF12" s="422">
        <v>0</v>
      </c>
      <c r="BG12" s="422">
        <v>27.99</v>
      </c>
      <c r="BH12" s="422">
        <v>28.14</v>
      </c>
      <c r="BI12" s="422">
        <v>0</v>
      </c>
      <c r="BJ12" s="422">
        <v>14.54</v>
      </c>
      <c r="BK12" s="422">
        <v>0</v>
      </c>
      <c r="BL12" s="422">
        <v>0</v>
      </c>
      <c r="BM12" s="422">
        <v>0</v>
      </c>
      <c r="BN12" s="422">
        <v>0</v>
      </c>
      <c r="BO12" s="422">
        <v>0</v>
      </c>
      <c r="BP12" s="422">
        <v>0</v>
      </c>
      <c r="BQ12" s="422">
        <v>0</v>
      </c>
      <c r="BR12" s="422">
        <v>0</v>
      </c>
      <c r="BS12" s="422">
        <v>0</v>
      </c>
      <c r="BT12" s="422">
        <v>0</v>
      </c>
      <c r="BU12" s="422">
        <v>0</v>
      </c>
      <c r="BV12" s="422">
        <v>0</v>
      </c>
      <c r="BW12" s="422">
        <v>0</v>
      </c>
      <c r="BX12" s="422">
        <v>0</v>
      </c>
      <c r="BY12" s="422">
        <v>0</v>
      </c>
      <c r="BZ12" s="422">
        <v>0</v>
      </c>
      <c r="CA12" s="422">
        <v>0</v>
      </c>
      <c r="CB12" s="422">
        <v>0</v>
      </c>
      <c r="CC12" s="422">
        <v>0</v>
      </c>
      <c r="CD12" s="422">
        <v>0</v>
      </c>
      <c r="CE12" s="422">
        <v>0</v>
      </c>
      <c r="CF12" s="422">
        <v>0</v>
      </c>
      <c r="CG12" s="422">
        <v>0</v>
      </c>
      <c r="CH12" s="422">
        <v>0</v>
      </c>
      <c r="CI12" s="422">
        <v>0</v>
      </c>
      <c r="CJ12" s="422">
        <v>0</v>
      </c>
      <c r="CK12" s="422">
        <v>0</v>
      </c>
      <c r="CL12" s="422">
        <v>0</v>
      </c>
      <c r="CM12" s="422">
        <v>0</v>
      </c>
      <c r="CN12" s="422">
        <v>0</v>
      </c>
      <c r="CO12" s="422">
        <v>0</v>
      </c>
      <c r="CP12" s="464">
        <v>0</v>
      </c>
      <c r="CQ12" s="422">
        <v>0</v>
      </c>
      <c r="CR12" s="464">
        <v>0</v>
      </c>
      <c r="CS12" s="465">
        <v>0</v>
      </c>
      <c r="CT12" s="465">
        <v>0</v>
      </c>
      <c r="CU12" s="477">
        <v>5959.9399999999978</v>
      </c>
    </row>
    <row r="13" spans="1:99" ht="15.75" customHeight="1">
      <c r="A13" s="463" t="str">
        <f t="shared" si="6"/>
        <v>01-150</v>
      </c>
      <c r="B13" s="422">
        <v>11</v>
      </c>
      <c r="C13" s="422">
        <v>0</v>
      </c>
      <c r="D13" s="422">
        <v>20.46</v>
      </c>
      <c r="E13" s="422">
        <v>18.46</v>
      </c>
      <c r="F13" s="422">
        <v>6.87</v>
      </c>
      <c r="G13" s="422">
        <v>26.79</v>
      </c>
      <c r="H13" s="422">
        <v>12.26</v>
      </c>
      <c r="I13" s="422">
        <v>10.82</v>
      </c>
      <c r="J13" s="422">
        <v>25.44</v>
      </c>
      <c r="K13" s="422">
        <v>35.01</v>
      </c>
      <c r="L13" s="422">
        <v>27.07</v>
      </c>
      <c r="M13" s="422">
        <v>52.61</v>
      </c>
      <c r="N13" s="422">
        <v>42.78</v>
      </c>
      <c r="O13" s="422">
        <v>14.08</v>
      </c>
      <c r="P13" s="422">
        <v>25.34</v>
      </c>
      <c r="Q13" s="422">
        <v>53.74</v>
      </c>
      <c r="R13" s="422">
        <v>123.56</v>
      </c>
      <c r="S13" s="422">
        <v>148.06</v>
      </c>
      <c r="T13" s="422">
        <v>125.45</v>
      </c>
      <c r="U13" s="422">
        <v>141.5</v>
      </c>
      <c r="V13" s="422">
        <v>172.03</v>
      </c>
      <c r="W13" s="422">
        <v>266.3</v>
      </c>
      <c r="X13" s="422">
        <v>321.27999999999997</v>
      </c>
      <c r="Y13" s="422">
        <v>310.26</v>
      </c>
      <c r="Z13" s="422">
        <v>381.76</v>
      </c>
      <c r="AA13" s="422">
        <v>373.04</v>
      </c>
      <c r="AB13" s="422">
        <v>325.31</v>
      </c>
      <c r="AC13" s="422">
        <v>164.11</v>
      </c>
      <c r="AD13" s="422">
        <v>208.12</v>
      </c>
      <c r="AE13" s="422">
        <v>128.69999999999999</v>
      </c>
      <c r="AF13" s="422">
        <v>163.88</v>
      </c>
      <c r="AG13" s="422">
        <v>168.07</v>
      </c>
      <c r="AH13" s="422">
        <v>103.77</v>
      </c>
      <c r="AI13" s="422">
        <v>44.42</v>
      </c>
      <c r="AJ13" s="422">
        <v>45.09</v>
      </c>
      <c r="AK13" s="422">
        <v>92.01</v>
      </c>
      <c r="AL13" s="422">
        <v>100.16</v>
      </c>
      <c r="AM13" s="422">
        <v>105.46</v>
      </c>
      <c r="AN13" s="422">
        <v>109.25</v>
      </c>
      <c r="AO13" s="422">
        <v>96.1</v>
      </c>
      <c r="AP13" s="422">
        <v>97</v>
      </c>
      <c r="AQ13" s="422">
        <v>77.3</v>
      </c>
      <c r="AR13" s="422">
        <v>83.66</v>
      </c>
      <c r="AS13" s="422">
        <v>81.760000000000005</v>
      </c>
      <c r="AT13" s="422">
        <v>59.49</v>
      </c>
      <c r="AU13" s="422">
        <v>87.22</v>
      </c>
      <c r="AV13" s="422">
        <v>120.34</v>
      </c>
      <c r="AW13" s="422">
        <v>87.15</v>
      </c>
      <c r="AX13" s="422">
        <v>27.16</v>
      </c>
      <c r="AY13" s="422">
        <v>94.05</v>
      </c>
      <c r="AZ13" s="422">
        <v>129.18</v>
      </c>
      <c r="BA13" s="422">
        <v>80.42</v>
      </c>
      <c r="BB13" s="422">
        <v>121.34</v>
      </c>
      <c r="BC13" s="422">
        <v>133.69999999999999</v>
      </c>
      <c r="BD13" s="422">
        <v>84.14</v>
      </c>
      <c r="BE13" s="422">
        <v>59.66</v>
      </c>
      <c r="BF13" s="422">
        <v>100.04</v>
      </c>
      <c r="BG13" s="422">
        <v>35.75</v>
      </c>
      <c r="BH13" s="422">
        <v>51.57</v>
      </c>
      <c r="BI13" s="422">
        <v>26.64</v>
      </c>
      <c r="BJ13" s="422">
        <v>4.5</v>
      </c>
      <c r="BK13" s="422">
        <v>0</v>
      </c>
      <c r="BL13" s="422">
        <v>0</v>
      </c>
      <c r="BM13" s="422">
        <v>0</v>
      </c>
      <c r="BN13" s="422">
        <v>0</v>
      </c>
      <c r="BO13" s="422">
        <v>0</v>
      </c>
      <c r="BP13" s="422">
        <v>0</v>
      </c>
      <c r="BQ13" s="422">
        <v>0</v>
      </c>
      <c r="BR13" s="422">
        <v>0</v>
      </c>
      <c r="BS13" s="422">
        <v>0</v>
      </c>
      <c r="BT13" s="422">
        <v>0</v>
      </c>
      <c r="BU13" s="422">
        <v>0</v>
      </c>
      <c r="BV13" s="422">
        <v>0</v>
      </c>
      <c r="BW13" s="422">
        <v>0</v>
      </c>
      <c r="BX13" s="422">
        <v>0</v>
      </c>
      <c r="BY13" s="422">
        <v>0</v>
      </c>
      <c r="BZ13" s="422">
        <v>0</v>
      </c>
      <c r="CA13" s="422">
        <v>0</v>
      </c>
      <c r="CB13" s="422">
        <v>0</v>
      </c>
      <c r="CC13" s="422">
        <v>0</v>
      </c>
      <c r="CD13" s="422">
        <v>0</v>
      </c>
      <c r="CE13" s="422">
        <v>0</v>
      </c>
      <c r="CF13" s="422">
        <v>0</v>
      </c>
      <c r="CG13" s="422">
        <v>0</v>
      </c>
      <c r="CH13" s="422">
        <v>0</v>
      </c>
      <c r="CI13" s="422">
        <v>0</v>
      </c>
      <c r="CJ13" s="422">
        <v>0</v>
      </c>
      <c r="CK13" s="422">
        <v>0</v>
      </c>
      <c r="CL13" s="422">
        <v>0</v>
      </c>
      <c r="CM13" s="422">
        <v>0</v>
      </c>
      <c r="CN13" s="422">
        <v>0</v>
      </c>
      <c r="CO13" s="422">
        <v>0</v>
      </c>
      <c r="CP13" s="464">
        <v>0</v>
      </c>
      <c r="CQ13" s="422">
        <v>0</v>
      </c>
      <c r="CR13" s="464">
        <v>0</v>
      </c>
      <c r="CS13" s="465">
        <v>0</v>
      </c>
      <c r="CT13" s="465">
        <v>0</v>
      </c>
      <c r="CU13" s="477">
        <v>6231.4900000000007</v>
      </c>
    </row>
    <row r="14" spans="1:99" ht="15.75" customHeight="1">
      <c r="A14" s="463" t="str">
        <f t="shared" si="6"/>
        <v>01-150</v>
      </c>
      <c r="B14" s="422">
        <v>12</v>
      </c>
      <c r="C14" s="422">
        <v>0</v>
      </c>
      <c r="D14" s="422">
        <v>0</v>
      </c>
      <c r="E14" s="422">
        <v>3.64</v>
      </c>
      <c r="F14" s="422">
        <v>1.82</v>
      </c>
      <c r="G14" s="422">
        <v>3.55</v>
      </c>
      <c r="H14" s="422">
        <v>8.6300000000000008</v>
      </c>
      <c r="I14" s="422">
        <v>11.36</v>
      </c>
      <c r="J14" s="422">
        <v>9.4499999999999993</v>
      </c>
      <c r="K14" s="422">
        <v>11.81</v>
      </c>
      <c r="L14" s="422">
        <v>8.36</v>
      </c>
      <c r="M14" s="422">
        <v>32.22</v>
      </c>
      <c r="N14" s="422">
        <v>26.06</v>
      </c>
      <c r="O14" s="422">
        <v>17.71</v>
      </c>
      <c r="P14" s="422">
        <v>30.17</v>
      </c>
      <c r="Q14" s="422">
        <v>47.75</v>
      </c>
      <c r="R14" s="422">
        <v>67.510000000000005</v>
      </c>
      <c r="S14" s="422">
        <v>67.2</v>
      </c>
      <c r="T14" s="422">
        <v>55.1</v>
      </c>
      <c r="U14" s="422">
        <v>92.91</v>
      </c>
      <c r="V14" s="422">
        <v>191.49</v>
      </c>
      <c r="W14" s="422">
        <v>153.38999999999999</v>
      </c>
      <c r="X14" s="422">
        <v>207.5</v>
      </c>
      <c r="Y14" s="422">
        <v>166.55</v>
      </c>
      <c r="Z14" s="422">
        <v>143.88999999999999</v>
      </c>
      <c r="AA14" s="422">
        <v>340.74</v>
      </c>
      <c r="AB14" s="422">
        <v>192.73</v>
      </c>
      <c r="AC14" s="422">
        <v>179.27</v>
      </c>
      <c r="AD14" s="422">
        <v>191.97</v>
      </c>
      <c r="AE14" s="422">
        <v>170.82</v>
      </c>
      <c r="AF14" s="422">
        <v>124.76</v>
      </c>
      <c r="AG14" s="422">
        <v>133.36000000000001</v>
      </c>
      <c r="AH14" s="422">
        <v>102.03</v>
      </c>
      <c r="AI14" s="422">
        <v>107.17</v>
      </c>
      <c r="AJ14" s="422">
        <v>198.64</v>
      </c>
      <c r="AK14" s="422">
        <v>189.25</v>
      </c>
      <c r="AL14" s="422">
        <v>95.93</v>
      </c>
      <c r="AM14" s="422">
        <v>185.72</v>
      </c>
      <c r="AN14" s="422">
        <v>207.48</v>
      </c>
      <c r="AO14" s="422">
        <v>117.33</v>
      </c>
      <c r="AP14" s="422">
        <v>144.63999999999999</v>
      </c>
      <c r="AQ14" s="422">
        <v>45.77</v>
      </c>
      <c r="AR14" s="422">
        <v>120.33</v>
      </c>
      <c r="AS14" s="422">
        <v>86.77</v>
      </c>
      <c r="AT14" s="422">
        <v>143.07</v>
      </c>
      <c r="AU14" s="422">
        <v>64.900000000000006</v>
      </c>
      <c r="AV14" s="422">
        <v>160.65</v>
      </c>
      <c r="AW14" s="422">
        <v>170.04</v>
      </c>
      <c r="AX14" s="422">
        <v>162.08000000000001</v>
      </c>
      <c r="AY14" s="422">
        <v>150.69999999999999</v>
      </c>
      <c r="AZ14" s="422">
        <v>114.02</v>
      </c>
      <c r="BA14" s="422">
        <v>183.54</v>
      </c>
      <c r="BB14" s="422">
        <v>69.91</v>
      </c>
      <c r="BC14" s="422">
        <v>49.55</v>
      </c>
      <c r="BD14" s="422">
        <v>103.01</v>
      </c>
      <c r="BE14" s="422">
        <v>28.64</v>
      </c>
      <c r="BF14" s="422">
        <v>57.55</v>
      </c>
      <c r="BG14" s="422">
        <v>28</v>
      </c>
      <c r="BH14" s="422">
        <v>14.36</v>
      </c>
      <c r="BI14" s="422">
        <v>32</v>
      </c>
      <c r="BJ14" s="422">
        <v>1.82</v>
      </c>
      <c r="BK14" s="422">
        <v>0</v>
      </c>
      <c r="BL14" s="422">
        <v>0</v>
      </c>
      <c r="BM14" s="422">
        <v>0</v>
      </c>
      <c r="BN14" s="422">
        <v>0</v>
      </c>
      <c r="BO14" s="422">
        <v>0</v>
      </c>
      <c r="BP14" s="422">
        <v>0</v>
      </c>
      <c r="BQ14" s="422">
        <v>0</v>
      </c>
      <c r="BR14" s="422">
        <v>0</v>
      </c>
      <c r="BS14" s="422">
        <v>0</v>
      </c>
      <c r="BT14" s="422">
        <v>0</v>
      </c>
      <c r="BU14" s="422">
        <v>0</v>
      </c>
      <c r="BV14" s="422">
        <v>0</v>
      </c>
      <c r="BW14" s="422">
        <v>0</v>
      </c>
      <c r="BX14" s="422">
        <v>0</v>
      </c>
      <c r="BY14" s="422">
        <v>0</v>
      </c>
      <c r="BZ14" s="422">
        <v>0</v>
      </c>
      <c r="CA14" s="422">
        <v>0</v>
      </c>
      <c r="CB14" s="422">
        <v>0</v>
      </c>
      <c r="CC14" s="422">
        <v>0</v>
      </c>
      <c r="CD14" s="422">
        <v>0</v>
      </c>
      <c r="CE14" s="422">
        <v>0</v>
      </c>
      <c r="CF14" s="422">
        <v>0</v>
      </c>
      <c r="CG14" s="422">
        <v>0</v>
      </c>
      <c r="CH14" s="422">
        <v>0</v>
      </c>
      <c r="CI14" s="422">
        <v>0</v>
      </c>
      <c r="CJ14" s="422">
        <v>0</v>
      </c>
      <c r="CK14" s="422">
        <v>0</v>
      </c>
      <c r="CL14" s="422">
        <v>0</v>
      </c>
      <c r="CM14" s="422">
        <v>0</v>
      </c>
      <c r="CN14" s="422">
        <v>0</v>
      </c>
      <c r="CO14" s="422">
        <v>0</v>
      </c>
      <c r="CP14" s="464">
        <v>0</v>
      </c>
      <c r="CQ14" s="422">
        <v>0</v>
      </c>
      <c r="CR14" s="464">
        <v>0</v>
      </c>
      <c r="CS14" s="465">
        <v>0</v>
      </c>
      <c r="CT14" s="465">
        <v>0</v>
      </c>
      <c r="CU14" s="477">
        <v>5826.62</v>
      </c>
    </row>
    <row r="15" spans="1:99" ht="15.75" customHeight="1">
      <c r="A15" s="463" t="str">
        <f t="shared" si="6"/>
        <v>01-150</v>
      </c>
      <c r="B15" s="422">
        <v>13</v>
      </c>
      <c r="C15" s="422">
        <v>0</v>
      </c>
      <c r="D15" s="422">
        <v>0</v>
      </c>
      <c r="E15" s="422">
        <v>0</v>
      </c>
      <c r="F15" s="422">
        <v>0</v>
      </c>
      <c r="G15" s="422">
        <v>0</v>
      </c>
      <c r="H15" s="422">
        <v>0</v>
      </c>
      <c r="I15" s="422">
        <v>0</v>
      </c>
      <c r="J15" s="422">
        <v>0</v>
      </c>
      <c r="K15" s="422">
        <v>0</v>
      </c>
      <c r="L15" s="422">
        <v>0</v>
      </c>
      <c r="M15" s="422">
        <v>0</v>
      </c>
      <c r="N15" s="422">
        <v>0</v>
      </c>
      <c r="O15" s="422">
        <v>0</v>
      </c>
      <c r="P15" s="422">
        <v>0</v>
      </c>
      <c r="Q15" s="422">
        <v>0</v>
      </c>
      <c r="R15" s="422">
        <v>0</v>
      </c>
      <c r="S15" s="422">
        <v>18.93</v>
      </c>
      <c r="T15" s="422">
        <v>46.99</v>
      </c>
      <c r="U15" s="422">
        <v>94.89</v>
      </c>
      <c r="V15" s="422">
        <v>78.7</v>
      </c>
      <c r="W15" s="422">
        <v>80.290000000000006</v>
      </c>
      <c r="X15" s="422">
        <v>93.45</v>
      </c>
      <c r="Y15" s="422">
        <v>134</v>
      </c>
      <c r="Z15" s="422">
        <v>131.75</v>
      </c>
      <c r="AA15" s="422">
        <v>102.15</v>
      </c>
      <c r="AB15" s="422">
        <v>189.6</v>
      </c>
      <c r="AC15" s="422">
        <v>136.69</v>
      </c>
      <c r="AD15" s="422">
        <v>104.92</v>
      </c>
      <c r="AE15" s="422">
        <v>107.45</v>
      </c>
      <c r="AF15" s="422">
        <v>128.63</v>
      </c>
      <c r="AG15" s="422">
        <v>70.41</v>
      </c>
      <c r="AH15" s="422">
        <v>105.94</v>
      </c>
      <c r="AI15" s="422">
        <v>74.66</v>
      </c>
      <c r="AJ15" s="422">
        <v>68.52</v>
      </c>
      <c r="AK15" s="422">
        <v>42.39</v>
      </c>
      <c r="AL15" s="422">
        <v>46.12</v>
      </c>
      <c r="AM15" s="422">
        <v>89.65</v>
      </c>
      <c r="AN15" s="422">
        <v>100.82</v>
      </c>
      <c r="AO15" s="422">
        <v>44.1</v>
      </c>
      <c r="AP15" s="422">
        <v>19.39</v>
      </c>
      <c r="AQ15" s="422">
        <v>71.27</v>
      </c>
      <c r="AR15" s="422">
        <v>97.59</v>
      </c>
      <c r="AS15" s="422">
        <v>81</v>
      </c>
      <c r="AT15" s="422">
        <v>80.94</v>
      </c>
      <c r="AU15" s="422">
        <v>117.29</v>
      </c>
      <c r="AV15" s="422">
        <v>115.3</v>
      </c>
      <c r="AW15" s="422">
        <v>129.4</v>
      </c>
      <c r="AX15" s="422">
        <v>113.36</v>
      </c>
      <c r="AY15" s="422">
        <v>147.34</v>
      </c>
      <c r="AZ15" s="422">
        <v>131</v>
      </c>
      <c r="BA15" s="422">
        <v>73.650000000000006</v>
      </c>
      <c r="BB15" s="422">
        <v>120.62</v>
      </c>
      <c r="BC15" s="422">
        <v>109.36</v>
      </c>
      <c r="BD15" s="422">
        <v>100.23</v>
      </c>
      <c r="BE15" s="422">
        <v>27.97</v>
      </c>
      <c r="BF15" s="422">
        <v>26.54</v>
      </c>
      <c r="BG15" s="422">
        <v>31.6</v>
      </c>
      <c r="BH15" s="422">
        <v>7.44</v>
      </c>
      <c r="BI15" s="422">
        <v>3</v>
      </c>
      <c r="BJ15" s="422">
        <v>6</v>
      </c>
      <c r="BK15" s="422">
        <v>7.82</v>
      </c>
      <c r="BL15" s="422">
        <v>0</v>
      </c>
      <c r="BM15" s="422">
        <v>0</v>
      </c>
      <c r="BN15" s="422">
        <v>0</v>
      </c>
      <c r="BO15" s="422">
        <v>0</v>
      </c>
      <c r="BP15" s="422">
        <v>0</v>
      </c>
      <c r="BQ15" s="422">
        <v>0</v>
      </c>
      <c r="BR15" s="422">
        <v>0</v>
      </c>
      <c r="BS15" s="422">
        <v>0</v>
      </c>
      <c r="BT15" s="422">
        <v>0</v>
      </c>
      <c r="BU15" s="422">
        <v>0</v>
      </c>
      <c r="BV15" s="422">
        <v>0</v>
      </c>
      <c r="BW15" s="422">
        <v>0</v>
      </c>
      <c r="BX15" s="422">
        <v>0</v>
      </c>
      <c r="BY15" s="422">
        <v>0</v>
      </c>
      <c r="BZ15" s="422">
        <v>0</v>
      </c>
      <c r="CA15" s="422">
        <v>0</v>
      </c>
      <c r="CB15" s="422">
        <v>0</v>
      </c>
      <c r="CC15" s="422">
        <v>0</v>
      </c>
      <c r="CD15" s="422">
        <v>0</v>
      </c>
      <c r="CE15" s="422">
        <v>0</v>
      </c>
      <c r="CF15" s="422">
        <v>0</v>
      </c>
      <c r="CG15" s="422">
        <v>0</v>
      </c>
      <c r="CH15" s="422">
        <v>0</v>
      </c>
      <c r="CI15" s="422">
        <v>0</v>
      </c>
      <c r="CJ15" s="422">
        <v>0</v>
      </c>
      <c r="CK15" s="422">
        <v>0</v>
      </c>
      <c r="CL15" s="422">
        <v>0</v>
      </c>
      <c r="CM15" s="422">
        <v>0</v>
      </c>
      <c r="CN15" s="422">
        <v>0</v>
      </c>
      <c r="CO15" s="422">
        <v>0</v>
      </c>
      <c r="CP15" s="464">
        <v>0</v>
      </c>
      <c r="CQ15" s="422">
        <v>0</v>
      </c>
      <c r="CR15" s="464">
        <v>0</v>
      </c>
      <c r="CS15" s="465">
        <v>0</v>
      </c>
      <c r="CT15" s="465">
        <v>0</v>
      </c>
      <c r="CU15" s="477">
        <v>3709.1600000000008</v>
      </c>
    </row>
    <row r="16" spans="1:99" ht="15.75" customHeight="1">
      <c r="A16" s="463" t="str">
        <f t="shared" si="6"/>
        <v>01-150</v>
      </c>
      <c r="B16" s="422">
        <v>14</v>
      </c>
      <c r="C16" s="422">
        <v>0</v>
      </c>
      <c r="D16" s="422">
        <v>0</v>
      </c>
      <c r="E16" s="422">
        <v>6.36</v>
      </c>
      <c r="F16" s="422">
        <v>25.02</v>
      </c>
      <c r="G16" s="422">
        <v>20.13</v>
      </c>
      <c r="H16" s="422">
        <v>23.22</v>
      </c>
      <c r="I16" s="422">
        <v>19.41</v>
      </c>
      <c r="J16" s="422">
        <v>29.49</v>
      </c>
      <c r="K16" s="422">
        <v>15.9</v>
      </c>
      <c r="L16" s="422">
        <v>17.16</v>
      </c>
      <c r="M16" s="422">
        <v>33.97</v>
      </c>
      <c r="N16" s="422">
        <v>57.36</v>
      </c>
      <c r="O16" s="422">
        <v>50.92</v>
      </c>
      <c r="P16" s="422">
        <v>34.54</v>
      </c>
      <c r="Q16" s="422">
        <v>48.97</v>
      </c>
      <c r="R16" s="422">
        <v>36.799999999999997</v>
      </c>
      <c r="S16" s="422">
        <v>96.1</v>
      </c>
      <c r="T16" s="422">
        <v>90.99</v>
      </c>
      <c r="U16" s="422">
        <v>140.55000000000001</v>
      </c>
      <c r="V16" s="422">
        <v>231.41</v>
      </c>
      <c r="W16" s="422">
        <v>325.10000000000002</v>
      </c>
      <c r="X16" s="422">
        <v>281.32</v>
      </c>
      <c r="Y16" s="422">
        <v>317.33999999999997</v>
      </c>
      <c r="Z16" s="422">
        <v>384.01</v>
      </c>
      <c r="AA16" s="422">
        <v>310.77</v>
      </c>
      <c r="AB16" s="422">
        <v>287.39999999999998</v>
      </c>
      <c r="AC16" s="422">
        <v>196.21</v>
      </c>
      <c r="AD16" s="422">
        <v>161.41999999999999</v>
      </c>
      <c r="AE16" s="422">
        <v>163.69</v>
      </c>
      <c r="AF16" s="422">
        <v>118.77</v>
      </c>
      <c r="AG16" s="422">
        <v>130.46</v>
      </c>
      <c r="AH16" s="422">
        <v>115.46</v>
      </c>
      <c r="AI16" s="422">
        <v>101.05</v>
      </c>
      <c r="AJ16" s="422">
        <v>106.76</v>
      </c>
      <c r="AK16" s="422">
        <v>110.66</v>
      </c>
      <c r="AL16" s="422">
        <v>147.6</v>
      </c>
      <c r="AM16" s="422">
        <v>87.33</v>
      </c>
      <c r="AN16" s="422">
        <v>154.86000000000001</v>
      </c>
      <c r="AO16" s="422">
        <v>66.53</v>
      </c>
      <c r="AP16" s="422">
        <v>103.01</v>
      </c>
      <c r="AQ16" s="422">
        <v>64.39</v>
      </c>
      <c r="AR16" s="422">
        <v>87.41</v>
      </c>
      <c r="AS16" s="422">
        <v>63.65</v>
      </c>
      <c r="AT16" s="422">
        <v>20.27</v>
      </c>
      <c r="AU16" s="422">
        <v>49.29</v>
      </c>
      <c r="AV16" s="422">
        <v>140.38999999999999</v>
      </c>
      <c r="AW16" s="422">
        <v>79.62</v>
      </c>
      <c r="AX16" s="422">
        <v>153.84</v>
      </c>
      <c r="AY16" s="422">
        <v>141.41</v>
      </c>
      <c r="AZ16" s="422">
        <v>151.72999999999999</v>
      </c>
      <c r="BA16" s="422">
        <v>69.819999999999993</v>
      </c>
      <c r="BB16" s="422">
        <v>67.260000000000005</v>
      </c>
      <c r="BC16" s="422">
        <v>37.61</v>
      </c>
      <c r="BD16" s="422">
        <v>52.48</v>
      </c>
      <c r="BE16" s="422">
        <v>0</v>
      </c>
      <c r="BF16" s="422">
        <v>13.73</v>
      </c>
      <c r="BG16" s="422">
        <v>5.73</v>
      </c>
      <c r="BH16" s="422">
        <v>9.0399999999999991</v>
      </c>
      <c r="BI16" s="422">
        <v>27.43</v>
      </c>
      <c r="BJ16" s="422">
        <v>2.84</v>
      </c>
      <c r="BK16" s="422">
        <v>0</v>
      </c>
      <c r="BL16" s="422">
        <v>0</v>
      </c>
      <c r="BM16" s="422">
        <v>0</v>
      </c>
      <c r="BN16" s="422">
        <v>0</v>
      </c>
      <c r="BO16" s="422">
        <v>0</v>
      </c>
      <c r="BP16" s="422">
        <v>0</v>
      </c>
      <c r="BQ16" s="422">
        <v>0</v>
      </c>
      <c r="BR16" s="422">
        <v>0</v>
      </c>
      <c r="BS16" s="422">
        <v>0</v>
      </c>
      <c r="BT16" s="422">
        <v>0</v>
      </c>
      <c r="BU16" s="422">
        <v>0</v>
      </c>
      <c r="BV16" s="422">
        <v>0</v>
      </c>
      <c r="BW16" s="422">
        <v>0</v>
      </c>
      <c r="BX16" s="422">
        <v>0</v>
      </c>
      <c r="BY16" s="422">
        <v>0</v>
      </c>
      <c r="BZ16" s="422">
        <v>0</v>
      </c>
      <c r="CA16" s="422">
        <v>0</v>
      </c>
      <c r="CB16" s="422">
        <v>0</v>
      </c>
      <c r="CC16" s="422">
        <v>0</v>
      </c>
      <c r="CD16" s="422">
        <v>0</v>
      </c>
      <c r="CE16" s="422">
        <v>0</v>
      </c>
      <c r="CF16" s="422">
        <v>0</v>
      </c>
      <c r="CG16" s="422">
        <v>0</v>
      </c>
      <c r="CH16" s="422">
        <v>0</v>
      </c>
      <c r="CI16" s="422">
        <v>0</v>
      </c>
      <c r="CJ16" s="422">
        <v>0</v>
      </c>
      <c r="CK16" s="422">
        <v>0</v>
      </c>
      <c r="CL16" s="422">
        <v>0</v>
      </c>
      <c r="CM16" s="422">
        <v>0</v>
      </c>
      <c r="CN16" s="422">
        <v>0</v>
      </c>
      <c r="CO16" s="422">
        <v>0</v>
      </c>
      <c r="CP16" s="464">
        <v>0</v>
      </c>
      <c r="CQ16" s="422">
        <v>0</v>
      </c>
      <c r="CR16" s="464">
        <v>0</v>
      </c>
      <c r="CS16" s="465">
        <v>0</v>
      </c>
      <c r="CT16" s="465">
        <v>0</v>
      </c>
      <c r="CU16" s="477">
        <v>5885.9899999999989</v>
      </c>
    </row>
    <row r="17" spans="1:99" ht="15.75" customHeight="1">
      <c r="A17" s="463" t="str">
        <f t="shared" si="6"/>
        <v>01-150</v>
      </c>
      <c r="B17" s="422">
        <v>15</v>
      </c>
      <c r="C17" s="422">
        <v>15.37</v>
      </c>
      <c r="D17" s="422">
        <v>20.52</v>
      </c>
      <c r="E17" s="422">
        <v>22.08</v>
      </c>
      <c r="F17" s="422">
        <v>4.09</v>
      </c>
      <c r="G17" s="422">
        <v>7.68</v>
      </c>
      <c r="H17" s="422">
        <v>8</v>
      </c>
      <c r="I17" s="422">
        <v>9.5299999999999994</v>
      </c>
      <c r="J17" s="422">
        <v>21.72</v>
      </c>
      <c r="K17" s="422">
        <v>37.89</v>
      </c>
      <c r="L17" s="422">
        <v>36.700000000000003</v>
      </c>
      <c r="M17" s="422">
        <v>42.25</v>
      </c>
      <c r="N17" s="422">
        <v>50.85</v>
      </c>
      <c r="O17" s="422">
        <v>67.63</v>
      </c>
      <c r="P17" s="422">
        <v>50.27</v>
      </c>
      <c r="Q17" s="422">
        <v>79.489999999999995</v>
      </c>
      <c r="R17" s="422">
        <v>55.01</v>
      </c>
      <c r="S17" s="422">
        <v>96.41</v>
      </c>
      <c r="T17" s="422">
        <v>61.42</v>
      </c>
      <c r="U17" s="422">
        <v>162.68</v>
      </c>
      <c r="V17" s="422">
        <v>83.21</v>
      </c>
      <c r="W17" s="422">
        <v>416.02</v>
      </c>
      <c r="X17" s="422">
        <v>349.33</v>
      </c>
      <c r="Y17" s="422">
        <v>366</v>
      </c>
      <c r="Z17" s="422">
        <v>395.32</v>
      </c>
      <c r="AA17" s="422">
        <v>246.15</v>
      </c>
      <c r="AB17" s="422">
        <v>371.97</v>
      </c>
      <c r="AC17" s="422">
        <v>270.43</v>
      </c>
      <c r="AD17" s="422">
        <v>155.62</v>
      </c>
      <c r="AE17" s="422">
        <v>144.57</v>
      </c>
      <c r="AF17" s="422">
        <v>138.78</v>
      </c>
      <c r="AG17" s="422">
        <v>80.88</v>
      </c>
      <c r="AH17" s="422">
        <v>71.28</v>
      </c>
      <c r="AI17" s="422">
        <v>49.5</v>
      </c>
      <c r="AJ17" s="422">
        <v>64.540000000000006</v>
      </c>
      <c r="AK17" s="422">
        <v>108.43</v>
      </c>
      <c r="AL17" s="422">
        <v>105.44</v>
      </c>
      <c r="AM17" s="422">
        <v>54.08</v>
      </c>
      <c r="AN17" s="422">
        <v>65.680000000000007</v>
      </c>
      <c r="AO17" s="422">
        <v>66.83</v>
      </c>
      <c r="AP17" s="422">
        <v>118.03</v>
      </c>
      <c r="AQ17" s="422">
        <v>79.459999999999994</v>
      </c>
      <c r="AR17" s="422">
        <v>67.290000000000006</v>
      </c>
      <c r="AS17" s="422">
        <v>77.36</v>
      </c>
      <c r="AT17" s="422">
        <v>46.56</v>
      </c>
      <c r="AU17" s="422">
        <v>103.89</v>
      </c>
      <c r="AV17" s="422">
        <v>83.3</v>
      </c>
      <c r="AW17" s="422">
        <v>81.95</v>
      </c>
      <c r="AX17" s="422">
        <v>122.21</v>
      </c>
      <c r="AY17" s="422">
        <v>78.34</v>
      </c>
      <c r="AZ17" s="422">
        <v>63.53</v>
      </c>
      <c r="BA17" s="422">
        <v>114.54</v>
      </c>
      <c r="BB17" s="422">
        <v>55.64</v>
      </c>
      <c r="BC17" s="422">
        <v>62.95</v>
      </c>
      <c r="BD17" s="422">
        <v>42.17</v>
      </c>
      <c r="BE17" s="422">
        <v>10.54</v>
      </c>
      <c r="BF17" s="422">
        <v>23.36</v>
      </c>
      <c r="BG17" s="422">
        <v>0</v>
      </c>
      <c r="BH17" s="422">
        <v>30.54</v>
      </c>
      <c r="BI17" s="422">
        <v>13.64</v>
      </c>
      <c r="BJ17" s="422">
        <v>0</v>
      </c>
      <c r="BK17" s="422">
        <v>0</v>
      </c>
      <c r="BL17" s="422">
        <v>0</v>
      </c>
      <c r="BM17" s="422">
        <v>0</v>
      </c>
      <c r="BN17" s="422">
        <v>0</v>
      </c>
      <c r="BO17" s="422">
        <v>0</v>
      </c>
      <c r="BP17" s="422">
        <v>0</v>
      </c>
      <c r="BQ17" s="422">
        <v>0</v>
      </c>
      <c r="BR17" s="422">
        <v>0</v>
      </c>
      <c r="BS17" s="422">
        <v>0</v>
      </c>
      <c r="BT17" s="422">
        <v>0</v>
      </c>
      <c r="BU17" s="422">
        <v>0</v>
      </c>
      <c r="BV17" s="422">
        <v>0</v>
      </c>
      <c r="BW17" s="422">
        <v>0</v>
      </c>
      <c r="BX17" s="422">
        <v>0</v>
      </c>
      <c r="BY17" s="422">
        <v>0</v>
      </c>
      <c r="BZ17" s="422">
        <v>0</v>
      </c>
      <c r="CA17" s="422">
        <v>0</v>
      </c>
      <c r="CB17" s="422">
        <v>0</v>
      </c>
      <c r="CC17" s="422">
        <v>0</v>
      </c>
      <c r="CD17" s="422">
        <v>0</v>
      </c>
      <c r="CE17" s="422">
        <v>0</v>
      </c>
      <c r="CF17" s="422">
        <v>0</v>
      </c>
      <c r="CG17" s="422">
        <v>0</v>
      </c>
      <c r="CH17" s="422">
        <v>0</v>
      </c>
      <c r="CI17" s="422">
        <v>0</v>
      </c>
      <c r="CJ17" s="422">
        <v>0</v>
      </c>
      <c r="CK17" s="422">
        <v>0</v>
      </c>
      <c r="CL17" s="422">
        <v>0</v>
      </c>
      <c r="CM17" s="422">
        <v>0</v>
      </c>
      <c r="CN17" s="422">
        <v>0</v>
      </c>
      <c r="CO17" s="422">
        <v>0</v>
      </c>
      <c r="CP17" s="464">
        <v>0</v>
      </c>
      <c r="CQ17" s="422">
        <v>0</v>
      </c>
      <c r="CR17" s="464">
        <v>0</v>
      </c>
      <c r="CS17" s="465">
        <v>0</v>
      </c>
      <c r="CT17" s="465">
        <v>0</v>
      </c>
      <c r="CU17" s="477">
        <v>5728.9500000000007</v>
      </c>
    </row>
    <row r="18" spans="1:99" ht="15.75" customHeight="1">
      <c r="A18" s="463" t="str">
        <f t="shared" si="6"/>
        <v>01-150</v>
      </c>
      <c r="B18" s="422">
        <v>16</v>
      </c>
      <c r="C18" s="422">
        <v>4.91</v>
      </c>
      <c r="D18" s="422">
        <v>19.63</v>
      </c>
      <c r="E18" s="422">
        <v>18.18</v>
      </c>
      <c r="F18" s="422">
        <v>18.63</v>
      </c>
      <c r="G18" s="422">
        <v>10.44</v>
      </c>
      <c r="H18" s="422">
        <v>23.7</v>
      </c>
      <c r="I18" s="422">
        <v>7.27</v>
      </c>
      <c r="J18" s="422">
        <v>27.26</v>
      </c>
      <c r="K18" s="422">
        <v>48.5</v>
      </c>
      <c r="L18" s="422">
        <v>50.48</v>
      </c>
      <c r="M18" s="422">
        <v>52.45</v>
      </c>
      <c r="N18" s="422">
        <v>64.319999999999993</v>
      </c>
      <c r="O18" s="422">
        <v>38.75</v>
      </c>
      <c r="P18" s="422">
        <v>52.12</v>
      </c>
      <c r="Q18" s="422">
        <v>60.13</v>
      </c>
      <c r="R18" s="422">
        <v>85.07</v>
      </c>
      <c r="S18" s="422">
        <v>65.97</v>
      </c>
      <c r="T18" s="422">
        <v>78.59</v>
      </c>
      <c r="U18" s="422">
        <v>105.79</v>
      </c>
      <c r="V18" s="422">
        <v>234.77</v>
      </c>
      <c r="W18" s="422">
        <v>342.42</v>
      </c>
      <c r="X18" s="422">
        <v>539.34</v>
      </c>
      <c r="Y18" s="422">
        <v>284.08999999999997</v>
      </c>
      <c r="Z18" s="422">
        <v>355.84</v>
      </c>
      <c r="AA18" s="422">
        <v>396.97</v>
      </c>
      <c r="AB18" s="422">
        <v>412.52</v>
      </c>
      <c r="AC18" s="422">
        <v>311.76</v>
      </c>
      <c r="AD18" s="422">
        <v>300.52</v>
      </c>
      <c r="AE18" s="422">
        <v>218.2</v>
      </c>
      <c r="AF18" s="422">
        <v>198.05</v>
      </c>
      <c r="AG18" s="422">
        <v>214.73</v>
      </c>
      <c r="AH18" s="422">
        <v>124.91</v>
      </c>
      <c r="AI18" s="422">
        <v>136.65</v>
      </c>
      <c r="AJ18" s="422">
        <v>126.29</v>
      </c>
      <c r="AK18" s="422">
        <v>126.42</v>
      </c>
      <c r="AL18" s="422">
        <v>122.4</v>
      </c>
      <c r="AM18" s="422">
        <v>157.52000000000001</v>
      </c>
      <c r="AN18" s="422">
        <v>156.30000000000001</v>
      </c>
      <c r="AO18" s="422">
        <v>140.57</v>
      </c>
      <c r="AP18" s="422">
        <v>100.45</v>
      </c>
      <c r="AQ18" s="422">
        <v>85.69</v>
      </c>
      <c r="AR18" s="422">
        <v>116.84</v>
      </c>
      <c r="AS18" s="422">
        <v>125.86</v>
      </c>
      <c r="AT18" s="422">
        <v>77.709999999999994</v>
      </c>
      <c r="AU18" s="422">
        <v>72.59</v>
      </c>
      <c r="AV18" s="422">
        <v>131.1</v>
      </c>
      <c r="AW18" s="422">
        <v>85.88</v>
      </c>
      <c r="AX18" s="422">
        <v>108.53</v>
      </c>
      <c r="AY18" s="422">
        <v>113.51</v>
      </c>
      <c r="AZ18" s="422">
        <v>133.11000000000001</v>
      </c>
      <c r="BA18" s="422">
        <v>123.26</v>
      </c>
      <c r="BB18" s="422">
        <v>116</v>
      </c>
      <c r="BC18" s="422">
        <v>74.27</v>
      </c>
      <c r="BD18" s="422">
        <v>35.020000000000003</v>
      </c>
      <c r="BE18" s="422">
        <v>48.43</v>
      </c>
      <c r="BF18" s="422">
        <v>65.900000000000006</v>
      </c>
      <c r="BG18" s="422">
        <v>14.32</v>
      </c>
      <c r="BH18" s="422">
        <v>18.27</v>
      </c>
      <c r="BI18" s="422">
        <v>33.76</v>
      </c>
      <c r="BJ18" s="422">
        <v>6.54</v>
      </c>
      <c r="BK18" s="422">
        <v>0</v>
      </c>
      <c r="BL18" s="422">
        <v>0</v>
      </c>
      <c r="BM18" s="422">
        <v>0</v>
      </c>
      <c r="BN18" s="422">
        <v>0</v>
      </c>
      <c r="BO18" s="422">
        <v>0</v>
      </c>
      <c r="BP18" s="422">
        <v>0</v>
      </c>
      <c r="BQ18" s="422">
        <v>0</v>
      </c>
      <c r="BR18" s="422">
        <v>0</v>
      </c>
      <c r="BS18" s="422">
        <v>0</v>
      </c>
      <c r="BT18" s="422">
        <v>0</v>
      </c>
      <c r="BU18" s="422">
        <v>0</v>
      </c>
      <c r="BV18" s="422">
        <v>0</v>
      </c>
      <c r="BW18" s="422">
        <v>0</v>
      </c>
      <c r="BX18" s="422">
        <v>0</v>
      </c>
      <c r="BY18" s="422">
        <v>0</v>
      </c>
      <c r="BZ18" s="422">
        <v>0</v>
      </c>
      <c r="CA18" s="422">
        <v>0</v>
      </c>
      <c r="CB18" s="422">
        <v>0</v>
      </c>
      <c r="CC18" s="422">
        <v>0</v>
      </c>
      <c r="CD18" s="422">
        <v>0</v>
      </c>
      <c r="CE18" s="422">
        <v>0</v>
      </c>
      <c r="CF18" s="422">
        <v>0</v>
      </c>
      <c r="CG18" s="422">
        <v>0</v>
      </c>
      <c r="CH18" s="422">
        <v>0</v>
      </c>
      <c r="CI18" s="422">
        <v>0</v>
      </c>
      <c r="CJ18" s="422">
        <v>0</v>
      </c>
      <c r="CK18" s="422">
        <v>0</v>
      </c>
      <c r="CL18" s="422">
        <v>0</v>
      </c>
      <c r="CM18" s="422">
        <v>0</v>
      </c>
      <c r="CN18" s="422">
        <v>0</v>
      </c>
      <c r="CO18" s="422">
        <v>0</v>
      </c>
      <c r="CP18" s="464">
        <v>0</v>
      </c>
      <c r="CQ18" s="422">
        <v>0</v>
      </c>
      <c r="CR18" s="464">
        <v>0</v>
      </c>
      <c r="CS18" s="465">
        <v>0</v>
      </c>
      <c r="CT18" s="465">
        <v>0</v>
      </c>
      <c r="CU18" s="477">
        <v>7419.5000000000009</v>
      </c>
    </row>
    <row r="19" spans="1:99" ht="15.75" customHeight="1">
      <c r="A19" s="463" t="str">
        <f t="shared" si="6"/>
        <v>01-150</v>
      </c>
      <c r="B19" s="422">
        <v>17</v>
      </c>
      <c r="C19" s="422">
        <v>4.09</v>
      </c>
      <c r="D19" s="422">
        <v>10.44</v>
      </c>
      <c r="E19" s="422">
        <v>19.079999999999998</v>
      </c>
      <c r="F19" s="422">
        <v>8.09</v>
      </c>
      <c r="G19" s="422">
        <v>10</v>
      </c>
      <c r="H19" s="422">
        <v>9</v>
      </c>
      <c r="I19" s="422">
        <v>21.68</v>
      </c>
      <c r="J19" s="422">
        <v>19.489999999999998</v>
      </c>
      <c r="K19" s="422">
        <v>13.14</v>
      </c>
      <c r="L19" s="422">
        <v>36.75</v>
      </c>
      <c r="M19" s="422">
        <v>48.2</v>
      </c>
      <c r="N19" s="422">
        <v>65.7</v>
      </c>
      <c r="O19" s="422">
        <v>48.86</v>
      </c>
      <c r="P19" s="422">
        <v>65.430000000000007</v>
      </c>
      <c r="Q19" s="422">
        <v>69.06</v>
      </c>
      <c r="R19" s="422">
        <v>48.55</v>
      </c>
      <c r="S19" s="422">
        <v>98.95</v>
      </c>
      <c r="T19" s="422">
        <v>113.7</v>
      </c>
      <c r="U19" s="422">
        <v>164.66</v>
      </c>
      <c r="V19" s="422">
        <v>170.05</v>
      </c>
      <c r="W19" s="422">
        <v>271.2</v>
      </c>
      <c r="X19" s="422">
        <v>273.43</v>
      </c>
      <c r="Y19" s="422">
        <v>371.86</v>
      </c>
      <c r="Z19" s="422">
        <v>262.48</v>
      </c>
      <c r="AA19" s="422">
        <v>347.39</v>
      </c>
      <c r="AB19" s="422">
        <v>207.16</v>
      </c>
      <c r="AC19" s="422">
        <v>216.02</v>
      </c>
      <c r="AD19" s="422">
        <v>118.11</v>
      </c>
      <c r="AE19" s="422">
        <v>196.63</v>
      </c>
      <c r="AF19" s="422">
        <v>172.16</v>
      </c>
      <c r="AG19" s="422">
        <v>75.239999999999995</v>
      </c>
      <c r="AH19" s="422">
        <v>69.099999999999994</v>
      </c>
      <c r="AI19" s="422">
        <v>90.78</v>
      </c>
      <c r="AJ19" s="422">
        <v>121.98</v>
      </c>
      <c r="AK19" s="422">
        <v>96.65</v>
      </c>
      <c r="AL19" s="422">
        <v>79.11</v>
      </c>
      <c r="AM19" s="422">
        <v>126.5</v>
      </c>
      <c r="AN19" s="422">
        <v>101.72</v>
      </c>
      <c r="AO19" s="422">
        <v>104.37</v>
      </c>
      <c r="AP19" s="422">
        <v>56.85</v>
      </c>
      <c r="AQ19" s="422">
        <v>62.04</v>
      </c>
      <c r="AR19" s="422">
        <v>79.510000000000005</v>
      </c>
      <c r="AS19" s="422">
        <v>110.83</v>
      </c>
      <c r="AT19" s="422">
        <v>106.41</v>
      </c>
      <c r="AU19" s="422">
        <v>100.66</v>
      </c>
      <c r="AV19" s="422">
        <v>104.36</v>
      </c>
      <c r="AW19" s="422">
        <v>91.07</v>
      </c>
      <c r="AX19" s="422">
        <v>111.49</v>
      </c>
      <c r="AY19" s="422">
        <v>96.83</v>
      </c>
      <c r="AZ19" s="422">
        <v>117.06</v>
      </c>
      <c r="BA19" s="422">
        <v>52.82</v>
      </c>
      <c r="BB19" s="422">
        <v>85.84</v>
      </c>
      <c r="BC19" s="422">
        <v>64.819999999999993</v>
      </c>
      <c r="BD19" s="422">
        <v>143.80000000000001</v>
      </c>
      <c r="BE19" s="422">
        <v>32.57</v>
      </c>
      <c r="BF19" s="422">
        <v>12.37</v>
      </c>
      <c r="BG19" s="422">
        <v>12.93</v>
      </c>
      <c r="BH19" s="422">
        <v>21.24</v>
      </c>
      <c r="BI19" s="422">
        <v>17.48</v>
      </c>
      <c r="BJ19" s="422">
        <v>2.73</v>
      </c>
      <c r="BK19" s="422">
        <v>0</v>
      </c>
      <c r="BL19" s="422">
        <v>0</v>
      </c>
      <c r="BM19" s="422">
        <v>0</v>
      </c>
      <c r="BN19" s="422">
        <v>0</v>
      </c>
      <c r="BO19" s="422">
        <v>0</v>
      </c>
      <c r="BP19" s="422">
        <v>0</v>
      </c>
      <c r="BQ19" s="422">
        <v>0</v>
      </c>
      <c r="BR19" s="422">
        <v>0</v>
      </c>
      <c r="BS19" s="422">
        <v>0</v>
      </c>
      <c r="BT19" s="422">
        <v>0</v>
      </c>
      <c r="BU19" s="422">
        <v>0</v>
      </c>
      <c r="BV19" s="422">
        <v>0</v>
      </c>
      <c r="BW19" s="422">
        <v>0</v>
      </c>
      <c r="BX19" s="422">
        <v>0</v>
      </c>
      <c r="BY19" s="422">
        <v>0</v>
      </c>
      <c r="BZ19" s="422">
        <v>0</v>
      </c>
      <c r="CA19" s="422">
        <v>0</v>
      </c>
      <c r="CB19" s="422">
        <v>0</v>
      </c>
      <c r="CC19" s="422">
        <v>0</v>
      </c>
      <c r="CD19" s="422">
        <v>0</v>
      </c>
      <c r="CE19" s="422">
        <v>0</v>
      </c>
      <c r="CF19" s="422">
        <v>0</v>
      </c>
      <c r="CG19" s="422">
        <v>0</v>
      </c>
      <c r="CH19" s="422">
        <v>0</v>
      </c>
      <c r="CI19" s="422">
        <v>0</v>
      </c>
      <c r="CJ19" s="422">
        <v>0</v>
      </c>
      <c r="CK19" s="422">
        <v>0</v>
      </c>
      <c r="CL19" s="422">
        <v>0</v>
      </c>
      <c r="CM19" s="422">
        <v>0</v>
      </c>
      <c r="CN19" s="422">
        <v>0</v>
      </c>
      <c r="CO19" s="422">
        <v>0</v>
      </c>
      <c r="CP19" s="464">
        <v>0</v>
      </c>
      <c r="CQ19" s="422">
        <v>0</v>
      </c>
      <c r="CR19" s="464">
        <v>0</v>
      </c>
      <c r="CS19" s="465">
        <v>0</v>
      </c>
      <c r="CT19" s="465">
        <v>0</v>
      </c>
      <c r="CU19" s="477">
        <v>5830.5199999999986</v>
      </c>
    </row>
    <row r="20" spans="1:99" ht="15.75" customHeight="1">
      <c r="A20" s="463" t="str">
        <f>A19</f>
        <v>01-150</v>
      </c>
      <c r="B20" s="422">
        <v>18</v>
      </c>
      <c r="C20" s="422">
        <v>0</v>
      </c>
      <c r="D20" s="422">
        <v>14.35</v>
      </c>
      <c r="E20" s="422">
        <v>14.08</v>
      </c>
      <c r="F20" s="422">
        <v>7.18</v>
      </c>
      <c r="G20" s="422">
        <v>5.45</v>
      </c>
      <c r="H20" s="422">
        <v>27.9</v>
      </c>
      <c r="I20" s="422">
        <v>18.54</v>
      </c>
      <c r="J20" s="422">
        <v>22.17</v>
      </c>
      <c r="K20" s="422">
        <v>15.36</v>
      </c>
      <c r="L20" s="422">
        <v>28.89</v>
      </c>
      <c r="M20" s="422">
        <v>67.66</v>
      </c>
      <c r="N20" s="422">
        <v>35.35</v>
      </c>
      <c r="O20" s="422">
        <v>51.53</v>
      </c>
      <c r="P20" s="422">
        <v>42.39</v>
      </c>
      <c r="Q20" s="422">
        <v>53.89</v>
      </c>
      <c r="R20" s="422">
        <v>86.41</v>
      </c>
      <c r="S20" s="422">
        <v>48.3</v>
      </c>
      <c r="T20" s="422">
        <v>52.42</v>
      </c>
      <c r="U20" s="422">
        <v>122.02</v>
      </c>
      <c r="V20" s="422">
        <v>179.88</v>
      </c>
      <c r="W20" s="422">
        <v>229.38</v>
      </c>
      <c r="X20" s="422">
        <v>276.89</v>
      </c>
      <c r="Y20" s="422">
        <v>293.94</v>
      </c>
      <c r="Z20" s="422">
        <v>449.34</v>
      </c>
      <c r="AA20" s="422">
        <v>355.32</v>
      </c>
      <c r="AB20" s="422">
        <v>294.38</v>
      </c>
      <c r="AC20" s="422">
        <v>205.74</v>
      </c>
      <c r="AD20" s="422">
        <v>199.39</v>
      </c>
      <c r="AE20" s="422">
        <v>162.55000000000001</v>
      </c>
      <c r="AF20" s="422">
        <v>157.94</v>
      </c>
      <c r="AG20" s="422">
        <v>131.52000000000001</v>
      </c>
      <c r="AH20" s="422">
        <v>138.15</v>
      </c>
      <c r="AI20" s="422">
        <v>80.95</v>
      </c>
      <c r="AJ20" s="422">
        <v>96.59</v>
      </c>
      <c r="AK20" s="422">
        <v>102.62</v>
      </c>
      <c r="AL20" s="422">
        <v>76.33</v>
      </c>
      <c r="AM20" s="422">
        <v>136.61000000000001</v>
      </c>
      <c r="AN20" s="422">
        <v>83.04</v>
      </c>
      <c r="AO20" s="422">
        <v>115.78</v>
      </c>
      <c r="AP20" s="422">
        <v>69.28</v>
      </c>
      <c r="AQ20" s="422">
        <v>53.29</v>
      </c>
      <c r="AR20" s="422">
        <v>91.62</v>
      </c>
      <c r="AS20" s="422">
        <v>105.56</v>
      </c>
      <c r="AT20" s="422">
        <v>89.98</v>
      </c>
      <c r="AU20" s="422">
        <v>73.819999999999993</v>
      </c>
      <c r="AV20" s="422">
        <v>105.38</v>
      </c>
      <c r="AW20" s="422">
        <v>73.569999999999993</v>
      </c>
      <c r="AX20" s="422">
        <v>137.05000000000001</v>
      </c>
      <c r="AY20" s="422">
        <v>114.94</v>
      </c>
      <c r="AZ20" s="422">
        <v>148.08000000000001</v>
      </c>
      <c r="BA20" s="422">
        <v>141.03</v>
      </c>
      <c r="BB20" s="422">
        <v>138.12</v>
      </c>
      <c r="BC20" s="422">
        <v>80.62</v>
      </c>
      <c r="BD20" s="422">
        <v>150.88999999999999</v>
      </c>
      <c r="BE20" s="422">
        <v>58.89</v>
      </c>
      <c r="BF20" s="422">
        <v>44.31</v>
      </c>
      <c r="BG20" s="422">
        <v>12.14</v>
      </c>
      <c r="BH20" s="422">
        <v>20.81</v>
      </c>
      <c r="BI20" s="422">
        <v>22.91</v>
      </c>
      <c r="BJ20" s="422">
        <v>0</v>
      </c>
      <c r="BK20" s="422">
        <v>0</v>
      </c>
      <c r="BL20" s="422">
        <v>0</v>
      </c>
      <c r="BM20" s="422">
        <v>0.91</v>
      </c>
      <c r="BN20" s="422">
        <v>0</v>
      </c>
      <c r="BO20" s="422">
        <v>0</v>
      </c>
      <c r="BP20" s="422">
        <v>0</v>
      </c>
      <c r="BQ20" s="422">
        <v>0</v>
      </c>
      <c r="BR20" s="422">
        <v>0</v>
      </c>
      <c r="BS20" s="422">
        <v>0</v>
      </c>
      <c r="BT20" s="422">
        <v>0</v>
      </c>
      <c r="BU20" s="422">
        <v>0</v>
      </c>
      <c r="BV20" s="422">
        <v>0</v>
      </c>
      <c r="BW20" s="422">
        <v>0</v>
      </c>
      <c r="BX20" s="422">
        <v>0</v>
      </c>
      <c r="BY20" s="422">
        <v>0</v>
      </c>
      <c r="BZ20" s="422">
        <v>0</v>
      </c>
      <c r="CA20" s="422">
        <v>0</v>
      </c>
      <c r="CB20" s="422">
        <v>0</v>
      </c>
      <c r="CC20" s="422">
        <v>0</v>
      </c>
      <c r="CD20" s="422">
        <v>0</v>
      </c>
      <c r="CE20" s="422">
        <v>0</v>
      </c>
      <c r="CF20" s="422">
        <v>0</v>
      </c>
      <c r="CG20" s="422">
        <v>0</v>
      </c>
      <c r="CH20" s="422">
        <v>0</v>
      </c>
      <c r="CI20" s="422">
        <v>0</v>
      </c>
      <c r="CJ20" s="422">
        <v>0</v>
      </c>
      <c r="CK20" s="422">
        <v>0</v>
      </c>
      <c r="CL20" s="422">
        <v>0</v>
      </c>
      <c r="CM20" s="422">
        <v>0</v>
      </c>
      <c r="CN20" s="422">
        <v>0</v>
      </c>
      <c r="CO20" s="422">
        <v>0</v>
      </c>
      <c r="CP20" s="464">
        <v>0</v>
      </c>
      <c r="CQ20" s="422">
        <v>0</v>
      </c>
      <c r="CR20" s="464">
        <v>0</v>
      </c>
      <c r="CS20" s="465">
        <v>0</v>
      </c>
      <c r="CT20" s="465">
        <v>0</v>
      </c>
      <c r="CU20" s="477">
        <v>6213.4299999999994</v>
      </c>
    </row>
    <row r="21" spans="1:99" ht="15.75" customHeight="1">
      <c r="A21" s="463" t="str">
        <f t="shared" si="6"/>
        <v>01-150</v>
      </c>
      <c r="B21" s="422">
        <v>19</v>
      </c>
      <c r="C21" s="422">
        <v>0</v>
      </c>
      <c r="D21" s="422">
        <v>0</v>
      </c>
      <c r="E21" s="422">
        <v>2.09</v>
      </c>
      <c r="F21" s="422">
        <v>3.09</v>
      </c>
      <c r="G21" s="422">
        <v>0</v>
      </c>
      <c r="H21" s="422">
        <v>4.54</v>
      </c>
      <c r="I21" s="422">
        <v>11.27</v>
      </c>
      <c r="J21" s="422">
        <v>13.17</v>
      </c>
      <c r="K21" s="422">
        <v>10.46</v>
      </c>
      <c r="L21" s="422">
        <v>28.62</v>
      </c>
      <c r="M21" s="422">
        <v>5.91</v>
      </c>
      <c r="N21" s="422">
        <v>26.45</v>
      </c>
      <c r="O21" s="422">
        <v>12.54</v>
      </c>
      <c r="P21" s="422">
        <v>24.42</v>
      </c>
      <c r="Q21" s="422">
        <v>66.78</v>
      </c>
      <c r="R21" s="493">
        <v>56.52</v>
      </c>
      <c r="S21" s="422">
        <v>38.39</v>
      </c>
      <c r="T21" s="422">
        <v>20.99</v>
      </c>
      <c r="U21" s="422">
        <v>68.959999999999994</v>
      </c>
      <c r="V21" s="422">
        <v>134.61000000000001</v>
      </c>
      <c r="W21" s="422">
        <v>184.57</v>
      </c>
      <c r="X21" s="422">
        <v>204.3</v>
      </c>
      <c r="Y21" s="422">
        <v>210.13</v>
      </c>
      <c r="Z21" s="422">
        <v>223.55</v>
      </c>
      <c r="AA21" s="422">
        <v>302.56</v>
      </c>
      <c r="AB21" s="422">
        <v>267.76</v>
      </c>
      <c r="AC21" s="422">
        <v>173.06</v>
      </c>
      <c r="AD21" s="422">
        <v>204.38</v>
      </c>
      <c r="AE21" s="422">
        <v>214.74</v>
      </c>
      <c r="AF21" s="422">
        <v>105.69</v>
      </c>
      <c r="AG21" s="422">
        <v>122.95</v>
      </c>
      <c r="AH21" s="422">
        <v>172.48</v>
      </c>
      <c r="AI21" s="422">
        <v>161.19999999999999</v>
      </c>
      <c r="AJ21" s="422">
        <v>178.61</v>
      </c>
      <c r="AK21" s="422">
        <v>74.83</v>
      </c>
      <c r="AL21" s="422">
        <v>125.48</v>
      </c>
      <c r="AM21" s="422">
        <v>180.51</v>
      </c>
      <c r="AN21" s="422">
        <v>152.13999999999999</v>
      </c>
      <c r="AO21" s="422">
        <v>95.35</v>
      </c>
      <c r="AP21" s="422">
        <v>77.53</v>
      </c>
      <c r="AQ21" s="422">
        <v>90.36</v>
      </c>
      <c r="AR21" s="422">
        <v>103.77</v>
      </c>
      <c r="AS21" s="422">
        <v>102.76</v>
      </c>
      <c r="AT21" s="422">
        <v>52.73</v>
      </c>
      <c r="AU21" s="422">
        <v>118.37</v>
      </c>
      <c r="AV21" s="422">
        <v>73.36</v>
      </c>
      <c r="AW21" s="422">
        <v>92.62</v>
      </c>
      <c r="AX21" s="422">
        <v>106.68</v>
      </c>
      <c r="AY21" s="422">
        <v>179.73</v>
      </c>
      <c r="AZ21" s="422">
        <v>148.97</v>
      </c>
      <c r="BA21" s="422">
        <v>98.14</v>
      </c>
      <c r="BB21" s="422">
        <v>200</v>
      </c>
      <c r="BC21" s="422">
        <v>93.75</v>
      </c>
      <c r="BD21" s="422">
        <v>119</v>
      </c>
      <c r="BE21" s="422">
        <v>57.11</v>
      </c>
      <c r="BF21" s="422">
        <v>47.14</v>
      </c>
      <c r="BG21" s="422">
        <v>8.91</v>
      </c>
      <c r="BH21" s="422">
        <v>24.05</v>
      </c>
      <c r="BI21" s="422">
        <v>20</v>
      </c>
      <c r="BJ21" s="422">
        <v>3.54</v>
      </c>
      <c r="BK21" s="422">
        <v>0</v>
      </c>
      <c r="BL21" s="422">
        <v>0</v>
      </c>
      <c r="BM21" s="422">
        <v>0</v>
      </c>
      <c r="BN21" s="422">
        <v>0</v>
      </c>
      <c r="BO21" s="422">
        <v>0</v>
      </c>
      <c r="BP21" s="422">
        <v>0</v>
      </c>
      <c r="BQ21" s="422">
        <v>0</v>
      </c>
      <c r="BR21" s="422">
        <v>0</v>
      </c>
      <c r="BS21" s="422">
        <v>0</v>
      </c>
      <c r="BT21" s="422">
        <v>0</v>
      </c>
      <c r="BU21" s="422">
        <v>0</v>
      </c>
      <c r="BV21" s="422">
        <v>0</v>
      </c>
      <c r="BW21" s="422">
        <v>0</v>
      </c>
      <c r="BX21" s="422">
        <v>0</v>
      </c>
      <c r="BY21" s="422">
        <v>0</v>
      </c>
      <c r="BZ21" s="422">
        <v>0</v>
      </c>
      <c r="CA21" s="422">
        <v>0</v>
      </c>
      <c r="CB21" s="422">
        <v>0</v>
      </c>
      <c r="CC21" s="422">
        <v>0</v>
      </c>
      <c r="CD21" s="422">
        <v>0</v>
      </c>
      <c r="CE21" s="422">
        <v>0</v>
      </c>
      <c r="CF21" s="422">
        <v>0</v>
      </c>
      <c r="CG21" s="422">
        <v>0</v>
      </c>
      <c r="CH21" s="422">
        <v>0</v>
      </c>
      <c r="CI21" s="422">
        <v>0</v>
      </c>
      <c r="CJ21" s="422">
        <v>0</v>
      </c>
      <c r="CK21" s="422">
        <v>0</v>
      </c>
      <c r="CL21" s="422">
        <v>0</v>
      </c>
      <c r="CM21" s="422">
        <v>0</v>
      </c>
      <c r="CN21" s="422">
        <v>0</v>
      </c>
      <c r="CO21" s="422">
        <v>0</v>
      </c>
      <c r="CP21" s="464">
        <v>0</v>
      </c>
      <c r="CQ21" s="422">
        <v>0</v>
      </c>
      <c r="CR21" s="464">
        <v>0</v>
      </c>
      <c r="CS21" s="465">
        <v>0.28000000000000003</v>
      </c>
      <c r="CT21" s="465">
        <v>0</v>
      </c>
      <c r="CU21" s="477">
        <v>5701.9</v>
      </c>
    </row>
    <row r="22" spans="1:99" ht="15.75" customHeight="1">
      <c r="A22" s="463" t="str">
        <f t="shared" si="6"/>
        <v>01-150</v>
      </c>
      <c r="B22" s="422">
        <v>20</v>
      </c>
      <c r="C22" s="422">
        <v>0</v>
      </c>
      <c r="D22" s="422">
        <v>0</v>
      </c>
      <c r="E22" s="422">
        <v>0</v>
      </c>
      <c r="F22" s="422">
        <v>0</v>
      </c>
      <c r="G22" s="422">
        <v>0</v>
      </c>
      <c r="H22" s="422">
        <v>0</v>
      </c>
      <c r="I22" s="422">
        <v>0</v>
      </c>
      <c r="J22" s="422">
        <v>0</v>
      </c>
      <c r="K22" s="422">
        <v>0</v>
      </c>
      <c r="L22" s="422">
        <v>0</v>
      </c>
      <c r="M22" s="422">
        <v>0</v>
      </c>
      <c r="N22" s="422">
        <v>0</v>
      </c>
      <c r="O22" s="422">
        <v>0</v>
      </c>
      <c r="P22" s="422">
        <v>0</v>
      </c>
      <c r="Q22" s="422">
        <v>0</v>
      </c>
      <c r="R22" s="422">
        <v>0</v>
      </c>
      <c r="S22" s="422">
        <v>17.760000000000002</v>
      </c>
      <c r="T22" s="422">
        <v>39.75</v>
      </c>
      <c r="U22" s="422">
        <v>58.77</v>
      </c>
      <c r="V22" s="422">
        <v>75.64</v>
      </c>
      <c r="W22" s="422">
        <v>104.26</v>
      </c>
      <c r="X22" s="422">
        <v>126.5</v>
      </c>
      <c r="Y22" s="422">
        <v>148.79</v>
      </c>
      <c r="Z22" s="422">
        <v>142.6</v>
      </c>
      <c r="AA22" s="422">
        <v>109.07</v>
      </c>
      <c r="AB22" s="422">
        <v>150.47999999999999</v>
      </c>
      <c r="AC22" s="422">
        <v>125.55</v>
      </c>
      <c r="AD22" s="422">
        <v>113.66</v>
      </c>
      <c r="AE22" s="422">
        <v>113.82</v>
      </c>
      <c r="AF22" s="422">
        <v>114.49</v>
      </c>
      <c r="AG22" s="422">
        <v>111.34</v>
      </c>
      <c r="AH22" s="422">
        <v>114.69</v>
      </c>
      <c r="AI22" s="422">
        <v>83.54</v>
      </c>
      <c r="AJ22" s="422">
        <v>130.19</v>
      </c>
      <c r="AK22" s="422">
        <v>97.02</v>
      </c>
      <c r="AL22" s="422">
        <v>181.11</v>
      </c>
      <c r="AM22" s="422">
        <v>79.81</v>
      </c>
      <c r="AN22" s="422">
        <v>40.61</v>
      </c>
      <c r="AO22" s="422">
        <v>77.599999999999994</v>
      </c>
      <c r="AP22" s="422">
        <v>64.599999999999994</v>
      </c>
      <c r="AQ22" s="422">
        <v>114.65</v>
      </c>
      <c r="AR22" s="422">
        <v>68.67</v>
      </c>
      <c r="AS22" s="422">
        <v>151.93</v>
      </c>
      <c r="AT22" s="422">
        <v>170.28</v>
      </c>
      <c r="AU22" s="422">
        <v>65.88</v>
      </c>
      <c r="AV22" s="422">
        <v>104.2</v>
      </c>
      <c r="AW22" s="422">
        <v>164.62</v>
      </c>
      <c r="AX22" s="422">
        <v>111.17</v>
      </c>
      <c r="AY22" s="422">
        <v>126.79</v>
      </c>
      <c r="AZ22" s="422">
        <v>93.92</v>
      </c>
      <c r="BA22" s="422">
        <v>143.19</v>
      </c>
      <c r="BB22" s="422">
        <v>83.09</v>
      </c>
      <c r="BC22" s="422">
        <v>79.78</v>
      </c>
      <c r="BD22" s="422">
        <v>100.37</v>
      </c>
      <c r="BE22" s="422">
        <v>93.75</v>
      </c>
      <c r="BF22" s="422">
        <v>80.33</v>
      </c>
      <c r="BG22" s="422">
        <v>21.95</v>
      </c>
      <c r="BH22" s="422">
        <v>27.41</v>
      </c>
      <c r="BI22" s="422">
        <v>35.17</v>
      </c>
      <c r="BJ22" s="422">
        <v>1.36</v>
      </c>
      <c r="BK22" s="422">
        <v>0</v>
      </c>
      <c r="BL22" s="422">
        <v>0</v>
      </c>
      <c r="BM22" s="422">
        <v>0</v>
      </c>
      <c r="BN22" s="422">
        <v>0</v>
      </c>
      <c r="BO22" s="422">
        <v>0</v>
      </c>
      <c r="BP22" s="422">
        <v>0</v>
      </c>
      <c r="BQ22" s="422">
        <v>0</v>
      </c>
      <c r="BR22" s="422">
        <v>0</v>
      </c>
      <c r="BS22" s="422">
        <v>0</v>
      </c>
      <c r="BT22" s="422">
        <v>0</v>
      </c>
      <c r="BU22" s="422">
        <v>0</v>
      </c>
      <c r="BV22" s="422">
        <v>0</v>
      </c>
      <c r="BW22" s="422">
        <v>0</v>
      </c>
      <c r="BX22" s="422">
        <v>0</v>
      </c>
      <c r="BY22" s="422">
        <v>0</v>
      </c>
      <c r="BZ22" s="422">
        <v>0</v>
      </c>
      <c r="CA22" s="422">
        <v>0</v>
      </c>
      <c r="CB22" s="422">
        <v>0</v>
      </c>
      <c r="CC22" s="422">
        <v>0</v>
      </c>
      <c r="CD22" s="422">
        <v>0</v>
      </c>
      <c r="CE22" s="422">
        <v>0</v>
      </c>
      <c r="CF22" s="422">
        <v>0</v>
      </c>
      <c r="CG22" s="422">
        <v>0</v>
      </c>
      <c r="CH22" s="422">
        <v>0</v>
      </c>
      <c r="CI22" s="422">
        <v>0</v>
      </c>
      <c r="CJ22" s="422">
        <v>0</v>
      </c>
      <c r="CK22" s="422">
        <v>0</v>
      </c>
      <c r="CL22" s="422">
        <v>0</v>
      </c>
      <c r="CM22" s="422">
        <v>0</v>
      </c>
      <c r="CN22" s="422">
        <v>0</v>
      </c>
      <c r="CO22" s="422">
        <v>0</v>
      </c>
      <c r="CP22" s="464">
        <v>0</v>
      </c>
      <c r="CQ22" s="422">
        <v>0</v>
      </c>
      <c r="CR22" s="464">
        <v>0</v>
      </c>
      <c r="CS22" s="465">
        <v>0</v>
      </c>
      <c r="CT22" s="465">
        <v>0</v>
      </c>
      <c r="CU22" s="477">
        <v>4260.16</v>
      </c>
    </row>
    <row r="23" spans="1:99" ht="15.75" customHeight="1">
      <c r="A23" s="463" t="str">
        <f t="shared" si="6"/>
        <v>01-150</v>
      </c>
      <c r="B23" s="422">
        <v>21</v>
      </c>
      <c r="C23" s="422">
        <v>0</v>
      </c>
      <c r="D23" s="422">
        <v>18.100000000000001</v>
      </c>
      <c r="E23" s="422">
        <v>21.07</v>
      </c>
      <c r="F23" s="422">
        <v>14.17</v>
      </c>
      <c r="G23" s="422">
        <v>15.54</v>
      </c>
      <c r="H23" s="422">
        <v>0</v>
      </c>
      <c r="I23" s="422">
        <v>13.72</v>
      </c>
      <c r="J23" s="422">
        <v>21.9</v>
      </c>
      <c r="K23" s="422">
        <v>16.61</v>
      </c>
      <c r="L23" s="422">
        <v>19.43</v>
      </c>
      <c r="M23" s="422">
        <v>58.59</v>
      </c>
      <c r="N23" s="422">
        <v>34.81</v>
      </c>
      <c r="O23" s="422">
        <v>51.57</v>
      </c>
      <c r="P23" s="422">
        <v>32.270000000000003</v>
      </c>
      <c r="Q23" s="422">
        <v>24.17</v>
      </c>
      <c r="R23" s="422">
        <v>23.17</v>
      </c>
      <c r="S23" s="422">
        <v>111.94</v>
      </c>
      <c r="T23" s="422">
        <v>93.11</v>
      </c>
      <c r="U23" s="422">
        <v>154.53</v>
      </c>
      <c r="V23" s="422">
        <v>257.16000000000003</v>
      </c>
      <c r="W23" s="422">
        <v>230.31</v>
      </c>
      <c r="X23" s="422">
        <v>376.1</v>
      </c>
      <c r="Y23" s="422">
        <v>407.13</v>
      </c>
      <c r="Z23" s="422">
        <v>379.69</v>
      </c>
      <c r="AA23" s="422">
        <v>317.76</v>
      </c>
      <c r="AB23" s="422">
        <v>317.08999999999997</v>
      </c>
      <c r="AC23" s="422">
        <v>189.26</v>
      </c>
      <c r="AD23" s="422">
        <v>172.09</v>
      </c>
      <c r="AE23" s="422">
        <v>162.08000000000001</v>
      </c>
      <c r="AF23" s="422">
        <v>196.54</v>
      </c>
      <c r="AG23" s="422">
        <v>110.74</v>
      </c>
      <c r="AH23" s="422">
        <v>121.43</v>
      </c>
      <c r="AI23" s="422">
        <v>164.16</v>
      </c>
      <c r="AJ23" s="422">
        <v>172.57</v>
      </c>
      <c r="AK23" s="422">
        <v>177.2</v>
      </c>
      <c r="AL23" s="422">
        <v>125.5</v>
      </c>
      <c r="AM23" s="422">
        <v>154.57</v>
      </c>
      <c r="AN23" s="422">
        <v>120.79</v>
      </c>
      <c r="AO23" s="422">
        <v>119.23</v>
      </c>
      <c r="AP23" s="422">
        <v>127.19</v>
      </c>
      <c r="AQ23" s="422">
        <v>197.6</v>
      </c>
      <c r="AR23" s="422">
        <v>89.47</v>
      </c>
      <c r="AS23" s="422">
        <v>46.54</v>
      </c>
      <c r="AT23" s="422">
        <v>117.2</v>
      </c>
      <c r="AU23" s="422">
        <v>50.29</v>
      </c>
      <c r="AV23" s="422">
        <v>110.74</v>
      </c>
      <c r="AW23" s="422">
        <v>43.86</v>
      </c>
      <c r="AX23" s="422">
        <v>106.51</v>
      </c>
      <c r="AY23" s="422">
        <v>140.51</v>
      </c>
      <c r="AZ23" s="422">
        <v>102.92</v>
      </c>
      <c r="BA23" s="422">
        <v>122.37</v>
      </c>
      <c r="BB23" s="422">
        <v>120.29</v>
      </c>
      <c r="BC23" s="422">
        <v>101.44</v>
      </c>
      <c r="BD23" s="422">
        <v>67.819999999999993</v>
      </c>
      <c r="BE23" s="422">
        <v>22.83</v>
      </c>
      <c r="BF23" s="422">
        <v>70.290000000000006</v>
      </c>
      <c r="BG23" s="422">
        <v>34.049999999999997</v>
      </c>
      <c r="BH23" s="422">
        <v>18.18</v>
      </c>
      <c r="BI23" s="422">
        <v>9.27</v>
      </c>
      <c r="BJ23" s="422">
        <v>0</v>
      </c>
      <c r="BK23" s="422">
        <v>0</v>
      </c>
      <c r="BL23" s="422">
        <v>0</v>
      </c>
      <c r="BM23" s="422">
        <v>0</v>
      </c>
      <c r="BN23" s="422">
        <v>0</v>
      </c>
      <c r="BO23" s="422">
        <v>0</v>
      </c>
      <c r="BP23" s="422">
        <v>0</v>
      </c>
      <c r="BQ23" s="422">
        <v>0</v>
      </c>
      <c r="BR23" s="422">
        <v>0</v>
      </c>
      <c r="BS23" s="422">
        <v>0</v>
      </c>
      <c r="BT23" s="422">
        <v>0</v>
      </c>
      <c r="BU23" s="422">
        <v>0</v>
      </c>
      <c r="BV23" s="422">
        <v>0</v>
      </c>
      <c r="BW23" s="422">
        <v>0</v>
      </c>
      <c r="BX23" s="422">
        <v>0</v>
      </c>
      <c r="BY23" s="422">
        <v>0</v>
      </c>
      <c r="BZ23" s="422">
        <v>0</v>
      </c>
      <c r="CA23" s="422">
        <v>0</v>
      </c>
      <c r="CB23" s="422">
        <v>0</v>
      </c>
      <c r="CC23" s="422">
        <v>0</v>
      </c>
      <c r="CD23" s="422">
        <v>0</v>
      </c>
      <c r="CE23" s="422">
        <v>0</v>
      </c>
      <c r="CF23" s="422">
        <v>0</v>
      </c>
      <c r="CG23" s="422">
        <v>0</v>
      </c>
      <c r="CH23" s="422">
        <v>0</v>
      </c>
      <c r="CI23" s="422">
        <v>0</v>
      </c>
      <c r="CJ23" s="422">
        <v>0</v>
      </c>
      <c r="CK23" s="422">
        <v>0</v>
      </c>
      <c r="CL23" s="422">
        <v>0</v>
      </c>
      <c r="CM23" s="422">
        <v>0</v>
      </c>
      <c r="CN23" s="422">
        <v>0</v>
      </c>
      <c r="CO23" s="422">
        <v>0</v>
      </c>
      <c r="CP23" s="464">
        <v>0</v>
      </c>
      <c r="CQ23" s="422">
        <v>0</v>
      </c>
      <c r="CR23" s="464">
        <v>0</v>
      </c>
      <c r="CS23" s="465">
        <v>0</v>
      </c>
      <c r="CT23" s="465">
        <v>0</v>
      </c>
      <c r="CU23" s="477">
        <v>6695.4699999999993</v>
      </c>
    </row>
    <row r="24" spans="1:99" ht="15.75" customHeight="1">
      <c r="A24" s="463" t="str">
        <f t="shared" si="6"/>
        <v>01-150</v>
      </c>
      <c r="B24" s="422">
        <v>22</v>
      </c>
      <c r="C24" s="422">
        <v>3.63</v>
      </c>
      <c r="D24" s="422">
        <v>4.09</v>
      </c>
      <c r="E24" s="422">
        <v>25.09</v>
      </c>
      <c r="F24" s="422">
        <v>12.72</v>
      </c>
      <c r="G24" s="422">
        <v>24.99</v>
      </c>
      <c r="H24" s="422">
        <v>17.63</v>
      </c>
      <c r="I24" s="422">
        <v>15.9</v>
      </c>
      <c r="J24" s="422">
        <v>26.83</v>
      </c>
      <c r="K24" s="422">
        <v>51.98</v>
      </c>
      <c r="L24" s="422">
        <v>48.48</v>
      </c>
      <c r="M24" s="422">
        <v>30.34</v>
      </c>
      <c r="N24" s="422">
        <v>15.1</v>
      </c>
      <c r="O24" s="422">
        <v>32.520000000000003</v>
      </c>
      <c r="P24" s="422">
        <v>26.75</v>
      </c>
      <c r="Q24" s="422">
        <v>65.64</v>
      </c>
      <c r="R24" s="422">
        <v>51.08</v>
      </c>
      <c r="S24" s="422">
        <v>81.55</v>
      </c>
      <c r="T24" s="422">
        <v>139.85</v>
      </c>
      <c r="U24" s="422">
        <v>162.41999999999999</v>
      </c>
      <c r="V24" s="422">
        <v>244.99</v>
      </c>
      <c r="W24" s="422">
        <v>213.56</v>
      </c>
      <c r="X24" s="422">
        <v>325.10000000000002</v>
      </c>
      <c r="Y24" s="422">
        <v>433.07</v>
      </c>
      <c r="Z24" s="422">
        <v>378.33</v>
      </c>
      <c r="AA24" s="422">
        <v>316.19</v>
      </c>
      <c r="AB24" s="422">
        <v>325.38</v>
      </c>
      <c r="AC24" s="422">
        <v>230.86</v>
      </c>
      <c r="AD24" s="422">
        <v>227.18</v>
      </c>
      <c r="AE24" s="422">
        <v>178.19</v>
      </c>
      <c r="AF24" s="422">
        <v>201.54</v>
      </c>
      <c r="AG24" s="422">
        <v>194.05</v>
      </c>
      <c r="AH24" s="422">
        <v>168.18</v>
      </c>
      <c r="AI24" s="422">
        <v>196.63</v>
      </c>
      <c r="AJ24" s="422">
        <v>160.75</v>
      </c>
      <c r="AK24" s="422">
        <v>190.5</v>
      </c>
      <c r="AL24" s="422">
        <v>111.99</v>
      </c>
      <c r="AM24" s="422">
        <v>133.66</v>
      </c>
      <c r="AN24" s="422">
        <v>122.72</v>
      </c>
      <c r="AO24" s="422">
        <v>88.91</v>
      </c>
      <c r="AP24" s="422">
        <v>142.34</v>
      </c>
      <c r="AQ24" s="422">
        <v>143.91999999999999</v>
      </c>
      <c r="AR24" s="422">
        <v>55.59</v>
      </c>
      <c r="AS24" s="422">
        <v>49.74</v>
      </c>
      <c r="AT24" s="422">
        <v>51.22</v>
      </c>
      <c r="AU24" s="422">
        <v>99.91</v>
      </c>
      <c r="AV24" s="422">
        <v>87.36</v>
      </c>
      <c r="AW24" s="422">
        <v>67.19</v>
      </c>
      <c r="AX24" s="422">
        <v>141.28</v>
      </c>
      <c r="AY24" s="422">
        <v>107.92</v>
      </c>
      <c r="AZ24" s="422">
        <v>142.58000000000001</v>
      </c>
      <c r="BA24" s="422">
        <v>106.81</v>
      </c>
      <c r="BB24" s="422">
        <v>142.44999999999999</v>
      </c>
      <c r="BC24" s="422">
        <v>70.319999999999993</v>
      </c>
      <c r="BD24" s="422">
        <v>80.819999999999993</v>
      </c>
      <c r="BE24" s="422">
        <v>143.59</v>
      </c>
      <c r="BF24" s="422">
        <v>93.59</v>
      </c>
      <c r="BG24" s="422">
        <v>37.409999999999997</v>
      </c>
      <c r="BH24" s="422">
        <v>19.920000000000002</v>
      </c>
      <c r="BI24" s="422">
        <v>0</v>
      </c>
      <c r="BJ24" s="422">
        <v>0</v>
      </c>
      <c r="BK24" s="422">
        <v>0</v>
      </c>
      <c r="BL24" s="422">
        <v>0</v>
      </c>
      <c r="BM24" s="422">
        <v>0</v>
      </c>
      <c r="BN24" s="422">
        <v>0</v>
      </c>
      <c r="BO24" s="422">
        <v>0</v>
      </c>
      <c r="BP24" s="422">
        <v>0</v>
      </c>
      <c r="BQ24" s="422">
        <v>0</v>
      </c>
      <c r="BR24" s="422">
        <v>0</v>
      </c>
      <c r="BS24" s="422">
        <v>0</v>
      </c>
      <c r="BT24" s="422">
        <v>0</v>
      </c>
      <c r="BU24" s="422">
        <v>0</v>
      </c>
      <c r="BV24" s="422">
        <v>0</v>
      </c>
      <c r="BW24" s="422">
        <v>0</v>
      </c>
      <c r="BX24" s="422">
        <v>0</v>
      </c>
      <c r="BY24" s="422">
        <v>0</v>
      </c>
      <c r="BZ24" s="422">
        <v>0</v>
      </c>
      <c r="CA24" s="422">
        <v>0</v>
      </c>
      <c r="CB24" s="422">
        <v>0</v>
      </c>
      <c r="CC24" s="422">
        <v>0</v>
      </c>
      <c r="CD24" s="422">
        <v>0</v>
      </c>
      <c r="CE24" s="422">
        <v>0</v>
      </c>
      <c r="CF24" s="422">
        <v>0</v>
      </c>
      <c r="CG24" s="422">
        <v>0</v>
      </c>
      <c r="CH24" s="422">
        <v>0</v>
      </c>
      <c r="CI24" s="422">
        <v>0</v>
      </c>
      <c r="CJ24" s="422">
        <v>0</v>
      </c>
      <c r="CK24" s="422">
        <v>0</v>
      </c>
      <c r="CL24" s="422">
        <v>0</v>
      </c>
      <c r="CM24" s="422">
        <v>0</v>
      </c>
      <c r="CN24" s="422">
        <v>0</v>
      </c>
      <c r="CO24" s="422">
        <v>0</v>
      </c>
      <c r="CP24" s="464">
        <v>0</v>
      </c>
      <c r="CQ24" s="422">
        <v>0</v>
      </c>
      <c r="CR24" s="464">
        <v>0</v>
      </c>
      <c r="CS24" s="465">
        <v>0</v>
      </c>
      <c r="CT24" s="465">
        <v>0</v>
      </c>
      <c r="CU24" s="477">
        <v>7062.329999999999</v>
      </c>
    </row>
    <row r="25" spans="1:99" ht="15.75" customHeight="1">
      <c r="A25" s="463" t="str">
        <f t="shared" si="6"/>
        <v>01-150</v>
      </c>
      <c r="B25" s="422">
        <v>23</v>
      </c>
      <c r="C25" s="422">
        <v>0</v>
      </c>
      <c r="D25" s="422">
        <v>0</v>
      </c>
      <c r="E25" s="422">
        <v>0</v>
      </c>
      <c r="F25" s="422">
        <v>0</v>
      </c>
      <c r="G25" s="422">
        <v>6.36</v>
      </c>
      <c r="H25" s="422">
        <v>33.32</v>
      </c>
      <c r="I25" s="422">
        <v>10.8</v>
      </c>
      <c r="J25" s="422">
        <v>9.0399999999999991</v>
      </c>
      <c r="K25" s="422">
        <v>15.89</v>
      </c>
      <c r="L25" s="422">
        <v>20.260000000000002</v>
      </c>
      <c r="M25" s="422">
        <v>20.260000000000002</v>
      </c>
      <c r="N25" s="422">
        <v>37.44</v>
      </c>
      <c r="O25" s="422">
        <v>26.92</v>
      </c>
      <c r="P25" s="422">
        <v>105.94</v>
      </c>
      <c r="Q25" s="422">
        <v>31.12</v>
      </c>
      <c r="R25" s="422">
        <v>64.180000000000007</v>
      </c>
      <c r="S25" s="422">
        <v>64.36</v>
      </c>
      <c r="T25" s="422">
        <v>60.4</v>
      </c>
      <c r="U25" s="422">
        <v>133.62</v>
      </c>
      <c r="V25" s="422">
        <v>167.86</v>
      </c>
      <c r="W25" s="422">
        <v>307.37</v>
      </c>
      <c r="X25" s="422">
        <v>451.97</v>
      </c>
      <c r="Y25" s="422">
        <v>240.15</v>
      </c>
      <c r="Z25" s="422">
        <v>426.23</v>
      </c>
      <c r="AA25" s="422">
        <v>386.94</v>
      </c>
      <c r="AB25" s="422">
        <v>176.44</v>
      </c>
      <c r="AC25" s="422">
        <v>210.76</v>
      </c>
      <c r="AD25" s="422">
        <v>200.77</v>
      </c>
      <c r="AE25" s="422">
        <v>124.8</v>
      </c>
      <c r="AF25" s="422">
        <v>127.3</v>
      </c>
      <c r="AG25" s="422">
        <v>202.28</v>
      </c>
      <c r="AH25" s="422">
        <v>168.1</v>
      </c>
      <c r="AI25" s="422">
        <v>179.21</v>
      </c>
      <c r="AJ25" s="422">
        <v>201.85</v>
      </c>
      <c r="AK25" s="422">
        <v>83.49</v>
      </c>
      <c r="AL25" s="422">
        <v>134.91</v>
      </c>
      <c r="AM25" s="422">
        <v>109.59</v>
      </c>
      <c r="AN25" s="422">
        <v>135.83000000000001</v>
      </c>
      <c r="AO25" s="422">
        <v>113.06</v>
      </c>
      <c r="AP25" s="422">
        <v>140.13999999999999</v>
      </c>
      <c r="AQ25" s="422">
        <v>121.37</v>
      </c>
      <c r="AR25" s="422">
        <v>145.86000000000001</v>
      </c>
      <c r="AS25" s="422">
        <v>91.73</v>
      </c>
      <c r="AT25" s="422">
        <v>76.180000000000007</v>
      </c>
      <c r="AU25" s="422">
        <v>128.38</v>
      </c>
      <c r="AV25" s="422">
        <v>71.599999999999994</v>
      </c>
      <c r="AW25" s="422">
        <v>130.66</v>
      </c>
      <c r="AX25" s="422">
        <v>103.42</v>
      </c>
      <c r="AY25" s="422">
        <v>102.98</v>
      </c>
      <c r="AZ25" s="422">
        <v>108.17</v>
      </c>
      <c r="BA25" s="422">
        <v>88.59</v>
      </c>
      <c r="BB25" s="422">
        <v>108.88</v>
      </c>
      <c r="BC25" s="422">
        <v>81.45</v>
      </c>
      <c r="BD25" s="422">
        <v>64.62</v>
      </c>
      <c r="BE25" s="422">
        <v>72.3</v>
      </c>
      <c r="BF25" s="422">
        <v>99.64</v>
      </c>
      <c r="BG25" s="422">
        <v>9.09</v>
      </c>
      <c r="BH25" s="422">
        <v>37</v>
      </c>
      <c r="BI25" s="422">
        <v>29.56</v>
      </c>
      <c r="BJ25" s="422">
        <v>7.82</v>
      </c>
      <c r="BK25" s="422">
        <v>0</v>
      </c>
      <c r="BL25" s="422">
        <v>0</v>
      </c>
      <c r="BM25" s="422">
        <v>0</v>
      </c>
      <c r="BN25" s="422">
        <v>0</v>
      </c>
      <c r="BO25" s="422">
        <v>0</v>
      </c>
      <c r="BP25" s="422">
        <v>0</v>
      </c>
      <c r="BQ25" s="422">
        <v>0</v>
      </c>
      <c r="BR25" s="422">
        <v>0</v>
      </c>
      <c r="BS25" s="422">
        <v>0</v>
      </c>
      <c r="BT25" s="422">
        <v>0</v>
      </c>
      <c r="BU25" s="422">
        <v>0</v>
      </c>
      <c r="BV25" s="422">
        <v>0</v>
      </c>
      <c r="BW25" s="422">
        <v>0</v>
      </c>
      <c r="BX25" s="422">
        <v>0</v>
      </c>
      <c r="BY25" s="422">
        <v>0</v>
      </c>
      <c r="BZ25" s="422">
        <v>0</v>
      </c>
      <c r="CA25" s="422">
        <v>0</v>
      </c>
      <c r="CB25" s="422">
        <v>0</v>
      </c>
      <c r="CC25" s="422">
        <v>0</v>
      </c>
      <c r="CD25" s="422">
        <v>0</v>
      </c>
      <c r="CE25" s="422">
        <v>0</v>
      </c>
      <c r="CF25" s="422">
        <v>0</v>
      </c>
      <c r="CG25" s="422">
        <v>0</v>
      </c>
      <c r="CH25" s="422">
        <v>0</v>
      </c>
      <c r="CI25" s="422">
        <v>0</v>
      </c>
      <c r="CJ25" s="422">
        <v>0</v>
      </c>
      <c r="CK25" s="422">
        <v>0</v>
      </c>
      <c r="CL25" s="422">
        <v>0</v>
      </c>
      <c r="CM25" s="422">
        <v>0</v>
      </c>
      <c r="CN25" s="422">
        <v>0</v>
      </c>
      <c r="CO25" s="422">
        <v>0</v>
      </c>
      <c r="CP25" s="464">
        <v>0</v>
      </c>
      <c r="CQ25" s="422">
        <v>0</v>
      </c>
      <c r="CR25" s="464">
        <v>0</v>
      </c>
      <c r="CS25" s="465">
        <v>0</v>
      </c>
      <c r="CT25" s="465">
        <v>0</v>
      </c>
      <c r="CU25" s="477">
        <v>6608.2600000000011</v>
      </c>
    </row>
    <row r="26" spans="1:99" ht="15.75" customHeight="1">
      <c r="A26" s="463" t="str">
        <f t="shared" si="6"/>
        <v>01-150</v>
      </c>
      <c r="B26" s="422">
        <v>24</v>
      </c>
      <c r="C26" s="422">
        <v>0.91</v>
      </c>
      <c r="D26" s="422">
        <v>6.82</v>
      </c>
      <c r="E26" s="422">
        <v>6.73</v>
      </c>
      <c r="F26" s="422">
        <v>7.72</v>
      </c>
      <c r="G26" s="422">
        <v>10</v>
      </c>
      <c r="H26" s="422">
        <v>13.74</v>
      </c>
      <c r="I26" s="422">
        <v>23.15</v>
      </c>
      <c r="J26" s="422">
        <v>15.89</v>
      </c>
      <c r="K26" s="422">
        <v>1.82</v>
      </c>
      <c r="L26" s="422">
        <v>10.44</v>
      </c>
      <c r="M26" s="422">
        <v>14.82</v>
      </c>
      <c r="N26" s="422">
        <v>31.42</v>
      </c>
      <c r="O26" s="422">
        <v>10.82</v>
      </c>
      <c r="P26" s="422">
        <v>14.44</v>
      </c>
      <c r="Q26" s="422">
        <v>12.18</v>
      </c>
      <c r="R26" s="422">
        <v>65.89</v>
      </c>
      <c r="S26" s="422">
        <v>38.35</v>
      </c>
      <c r="T26" s="422">
        <v>57.65</v>
      </c>
      <c r="U26" s="422">
        <v>66.400000000000006</v>
      </c>
      <c r="V26" s="422">
        <v>236.34</v>
      </c>
      <c r="W26" s="422">
        <v>142.91999999999999</v>
      </c>
      <c r="X26" s="422">
        <v>225.5</v>
      </c>
      <c r="Y26" s="422">
        <v>321.44</v>
      </c>
      <c r="Z26" s="422">
        <v>256.16000000000003</v>
      </c>
      <c r="AA26" s="422">
        <v>206.89</v>
      </c>
      <c r="AB26" s="422">
        <v>234.97</v>
      </c>
      <c r="AC26" s="422">
        <v>194.02</v>
      </c>
      <c r="AD26" s="422">
        <v>193.53</v>
      </c>
      <c r="AE26" s="422">
        <v>229.37</v>
      </c>
      <c r="AF26" s="422">
        <v>150.07</v>
      </c>
      <c r="AG26" s="422">
        <v>143.4</v>
      </c>
      <c r="AH26" s="422">
        <v>148.80000000000001</v>
      </c>
      <c r="AI26" s="422">
        <v>151.38999999999999</v>
      </c>
      <c r="AJ26" s="422">
        <v>122.76</v>
      </c>
      <c r="AK26" s="422">
        <v>87.94</v>
      </c>
      <c r="AL26" s="422">
        <v>101.62</v>
      </c>
      <c r="AM26" s="422">
        <v>98.66</v>
      </c>
      <c r="AN26" s="422">
        <v>97.02</v>
      </c>
      <c r="AO26" s="422">
        <v>117.24</v>
      </c>
      <c r="AP26" s="422">
        <v>88.06</v>
      </c>
      <c r="AQ26" s="422">
        <v>125.01</v>
      </c>
      <c r="AR26" s="422">
        <v>109.75</v>
      </c>
      <c r="AS26" s="422">
        <v>93.09</v>
      </c>
      <c r="AT26" s="422">
        <v>76.540000000000006</v>
      </c>
      <c r="AU26" s="422">
        <v>47.98</v>
      </c>
      <c r="AV26" s="422">
        <v>95.99</v>
      </c>
      <c r="AW26" s="422">
        <v>56.45</v>
      </c>
      <c r="AX26" s="422">
        <v>11.5</v>
      </c>
      <c r="AY26" s="422">
        <v>0</v>
      </c>
      <c r="AZ26" s="422">
        <v>0</v>
      </c>
      <c r="BA26" s="422">
        <v>0</v>
      </c>
      <c r="BB26" s="422">
        <v>0</v>
      </c>
      <c r="BC26" s="422">
        <v>0</v>
      </c>
      <c r="BD26" s="422">
        <v>0</v>
      </c>
      <c r="BE26" s="422">
        <v>0</v>
      </c>
      <c r="BF26" s="422">
        <v>0</v>
      </c>
      <c r="BG26" s="422">
        <v>0</v>
      </c>
      <c r="BH26" s="422">
        <v>0</v>
      </c>
      <c r="BI26" s="422">
        <v>0</v>
      </c>
      <c r="BJ26" s="422">
        <v>0</v>
      </c>
      <c r="BK26" s="422">
        <v>0</v>
      </c>
      <c r="BL26" s="422">
        <v>0</v>
      </c>
      <c r="BM26" s="422">
        <v>0</v>
      </c>
      <c r="BN26" s="422">
        <v>0</v>
      </c>
      <c r="BO26" s="422">
        <v>0</v>
      </c>
      <c r="BP26" s="422">
        <v>0</v>
      </c>
      <c r="BQ26" s="422">
        <v>0</v>
      </c>
      <c r="BR26" s="422">
        <v>0</v>
      </c>
      <c r="BS26" s="422">
        <v>0</v>
      </c>
      <c r="BT26" s="422">
        <v>0</v>
      </c>
      <c r="BU26" s="422">
        <v>0</v>
      </c>
      <c r="BV26" s="422">
        <v>0</v>
      </c>
      <c r="BW26" s="422">
        <v>0</v>
      </c>
      <c r="BX26" s="422">
        <v>0</v>
      </c>
      <c r="BY26" s="422">
        <v>0</v>
      </c>
      <c r="BZ26" s="422">
        <v>0</v>
      </c>
      <c r="CA26" s="422">
        <v>0</v>
      </c>
      <c r="CB26" s="422">
        <v>0</v>
      </c>
      <c r="CC26" s="422">
        <v>0</v>
      </c>
      <c r="CD26" s="422">
        <v>0</v>
      </c>
      <c r="CE26" s="422">
        <v>0</v>
      </c>
      <c r="CF26" s="422">
        <v>0</v>
      </c>
      <c r="CG26" s="422">
        <v>0</v>
      </c>
      <c r="CH26" s="422">
        <v>0</v>
      </c>
      <c r="CI26" s="422">
        <v>0</v>
      </c>
      <c r="CJ26" s="422">
        <v>0</v>
      </c>
      <c r="CK26" s="422">
        <v>0</v>
      </c>
      <c r="CL26" s="422">
        <v>0</v>
      </c>
      <c r="CM26" s="422">
        <v>0</v>
      </c>
      <c r="CN26" s="422">
        <v>0</v>
      </c>
      <c r="CO26" s="422">
        <v>0</v>
      </c>
      <c r="CP26" s="464">
        <v>0</v>
      </c>
      <c r="CQ26" s="422">
        <v>0</v>
      </c>
      <c r="CR26" s="464">
        <v>0</v>
      </c>
      <c r="CS26" s="465">
        <v>0</v>
      </c>
      <c r="CT26" s="465">
        <v>0</v>
      </c>
      <c r="CU26" s="477">
        <v>4573.6000000000004</v>
      </c>
    </row>
    <row r="27" spans="1:99" ht="15.75" customHeight="1">
      <c r="A27" s="463" t="str">
        <f t="shared" si="6"/>
        <v>01-150</v>
      </c>
      <c r="B27" s="422">
        <v>25</v>
      </c>
      <c r="C27" s="422">
        <v>0</v>
      </c>
      <c r="D27" s="422">
        <v>0</v>
      </c>
      <c r="E27" s="422">
        <v>0</v>
      </c>
      <c r="F27" s="422">
        <v>0</v>
      </c>
      <c r="G27" s="422">
        <v>0</v>
      </c>
      <c r="H27" s="422">
        <v>0</v>
      </c>
      <c r="I27" s="422">
        <v>0</v>
      </c>
      <c r="J27" s="422">
        <v>0</v>
      </c>
      <c r="K27" s="422">
        <v>0</v>
      </c>
      <c r="L27" s="422">
        <v>0</v>
      </c>
      <c r="M27" s="422">
        <v>0</v>
      </c>
      <c r="N27" s="422">
        <v>0</v>
      </c>
      <c r="O27" s="422">
        <v>0</v>
      </c>
      <c r="P27" s="422">
        <v>0</v>
      </c>
      <c r="Q27" s="422">
        <v>0</v>
      </c>
      <c r="R27" s="422">
        <v>0</v>
      </c>
      <c r="S27" s="422">
        <v>0.91</v>
      </c>
      <c r="T27" s="422">
        <v>20.5</v>
      </c>
      <c r="U27" s="422">
        <v>8</v>
      </c>
      <c r="V27" s="422">
        <v>20.83</v>
      </c>
      <c r="W27" s="422">
        <v>29.04</v>
      </c>
      <c r="X27" s="422">
        <v>15.37</v>
      </c>
      <c r="Y27" s="422">
        <v>54.54</v>
      </c>
      <c r="Z27" s="422">
        <v>50.7</v>
      </c>
      <c r="AA27" s="422">
        <v>27.07</v>
      </c>
      <c r="AB27" s="422">
        <v>50.43</v>
      </c>
      <c r="AC27" s="422">
        <v>87.18</v>
      </c>
      <c r="AD27" s="422">
        <v>53.54</v>
      </c>
      <c r="AE27" s="422">
        <v>16.64</v>
      </c>
      <c r="AF27" s="422">
        <v>33.479999999999997</v>
      </c>
      <c r="AG27" s="422">
        <v>28.4</v>
      </c>
      <c r="AH27" s="422">
        <v>106.8</v>
      </c>
      <c r="AI27" s="422">
        <v>87.06</v>
      </c>
      <c r="AJ27" s="422">
        <v>35.86</v>
      </c>
      <c r="AK27" s="422">
        <v>71.89</v>
      </c>
      <c r="AL27" s="422">
        <v>85.23</v>
      </c>
      <c r="AM27" s="422">
        <v>25.61</v>
      </c>
      <c r="AN27" s="422">
        <v>26.06</v>
      </c>
      <c r="AO27" s="422">
        <v>71.06</v>
      </c>
      <c r="AP27" s="422">
        <v>58.73</v>
      </c>
      <c r="AQ27" s="422">
        <v>32.86</v>
      </c>
      <c r="AR27" s="422">
        <v>46.93</v>
      </c>
      <c r="AS27" s="422">
        <v>31.96</v>
      </c>
      <c r="AT27" s="422">
        <v>67.819999999999993</v>
      </c>
      <c r="AU27" s="422">
        <v>30.18</v>
      </c>
      <c r="AV27" s="422">
        <v>75.040000000000006</v>
      </c>
      <c r="AW27" s="422">
        <v>62.9</v>
      </c>
      <c r="AX27" s="422">
        <v>48.64</v>
      </c>
      <c r="AY27" s="422">
        <v>22.36</v>
      </c>
      <c r="AZ27" s="422">
        <v>36.85</v>
      </c>
      <c r="BA27" s="422">
        <v>82.58</v>
      </c>
      <c r="BB27" s="422">
        <v>101.54</v>
      </c>
      <c r="BC27" s="422">
        <v>68.55</v>
      </c>
      <c r="BD27" s="422">
        <v>60.09</v>
      </c>
      <c r="BE27" s="422">
        <v>6.11</v>
      </c>
      <c r="BF27" s="422">
        <v>6</v>
      </c>
      <c r="BG27" s="422">
        <v>12.16</v>
      </c>
      <c r="BH27" s="422">
        <v>18.82</v>
      </c>
      <c r="BI27" s="422">
        <v>0</v>
      </c>
      <c r="BJ27" s="422">
        <v>6.27</v>
      </c>
      <c r="BK27" s="422">
        <v>0</v>
      </c>
      <c r="BL27" s="422">
        <v>0</v>
      </c>
      <c r="BM27" s="422">
        <v>0</v>
      </c>
      <c r="BN27" s="422">
        <v>0</v>
      </c>
      <c r="BO27" s="422">
        <v>0</v>
      </c>
      <c r="BP27" s="422">
        <v>0</v>
      </c>
      <c r="BQ27" s="422">
        <v>0</v>
      </c>
      <c r="BR27" s="422">
        <v>0</v>
      </c>
      <c r="BS27" s="422">
        <v>0</v>
      </c>
      <c r="BT27" s="422">
        <v>0</v>
      </c>
      <c r="BU27" s="422">
        <v>0</v>
      </c>
      <c r="BV27" s="422">
        <v>0</v>
      </c>
      <c r="BW27" s="422">
        <v>0</v>
      </c>
      <c r="BX27" s="422">
        <v>0</v>
      </c>
      <c r="BY27" s="422">
        <v>0</v>
      </c>
      <c r="BZ27" s="422">
        <v>0</v>
      </c>
      <c r="CA27" s="422">
        <v>0</v>
      </c>
      <c r="CB27" s="422">
        <v>0</v>
      </c>
      <c r="CC27" s="422">
        <v>0</v>
      </c>
      <c r="CD27" s="422">
        <v>0</v>
      </c>
      <c r="CE27" s="422">
        <v>0</v>
      </c>
      <c r="CF27" s="422">
        <v>0</v>
      </c>
      <c r="CG27" s="422">
        <v>0</v>
      </c>
      <c r="CH27" s="422">
        <v>0</v>
      </c>
      <c r="CI27" s="422">
        <v>0</v>
      </c>
      <c r="CJ27" s="422">
        <v>0</v>
      </c>
      <c r="CK27" s="422">
        <v>0</v>
      </c>
      <c r="CL27" s="422">
        <v>0</v>
      </c>
      <c r="CM27" s="422">
        <v>0</v>
      </c>
      <c r="CN27" s="422">
        <v>0</v>
      </c>
      <c r="CO27" s="422">
        <v>0</v>
      </c>
      <c r="CP27" s="464">
        <v>0</v>
      </c>
      <c r="CQ27" s="422">
        <v>0</v>
      </c>
      <c r="CR27" s="464">
        <v>0</v>
      </c>
      <c r="CS27" s="465">
        <v>0</v>
      </c>
      <c r="CT27" s="465">
        <v>0</v>
      </c>
      <c r="CU27" s="477">
        <v>1882.5899999999997</v>
      </c>
    </row>
    <row r="28" spans="1:99" ht="15.75" customHeight="1">
      <c r="A28" s="463" t="str">
        <f t="shared" si="6"/>
        <v>01-150</v>
      </c>
      <c r="B28" s="422">
        <v>26</v>
      </c>
      <c r="C28" s="422">
        <v>0</v>
      </c>
      <c r="D28" s="422">
        <v>0</v>
      </c>
      <c r="E28" s="422">
        <v>1.82</v>
      </c>
      <c r="F28" s="422">
        <v>0</v>
      </c>
      <c r="G28" s="422">
        <v>4.54</v>
      </c>
      <c r="H28" s="422">
        <v>3.54</v>
      </c>
      <c r="I28" s="422">
        <v>1.36</v>
      </c>
      <c r="J28" s="422">
        <v>2.27</v>
      </c>
      <c r="K28" s="422">
        <v>19.899999999999999</v>
      </c>
      <c r="L28" s="422">
        <v>4.91</v>
      </c>
      <c r="M28" s="422">
        <v>10</v>
      </c>
      <c r="N28" s="422">
        <v>13.5</v>
      </c>
      <c r="O28" s="422">
        <v>11.72</v>
      </c>
      <c r="P28" s="422">
        <v>14.27</v>
      </c>
      <c r="Q28" s="422">
        <v>9.27</v>
      </c>
      <c r="R28" s="422">
        <v>16.29</v>
      </c>
      <c r="S28" s="422">
        <v>47.82</v>
      </c>
      <c r="T28" s="422">
        <v>52.74</v>
      </c>
      <c r="U28" s="422">
        <v>34.880000000000003</v>
      </c>
      <c r="V28" s="422">
        <v>131.94999999999999</v>
      </c>
      <c r="W28" s="422">
        <v>96.54</v>
      </c>
      <c r="X28" s="422">
        <v>182.34</v>
      </c>
      <c r="Y28" s="422">
        <v>164.89</v>
      </c>
      <c r="Z28" s="422">
        <v>133.57</v>
      </c>
      <c r="AA28" s="422">
        <v>230.11</v>
      </c>
      <c r="AB28" s="422">
        <v>163.97</v>
      </c>
      <c r="AC28" s="422">
        <v>122.52</v>
      </c>
      <c r="AD28" s="422">
        <v>171.82</v>
      </c>
      <c r="AE28" s="422">
        <v>164.43</v>
      </c>
      <c r="AF28" s="422">
        <v>120.65</v>
      </c>
      <c r="AG28" s="422">
        <v>185.36</v>
      </c>
      <c r="AH28" s="422">
        <v>95.05</v>
      </c>
      <c r="AI28" s="422">
        <v>116.53</v>
      </c>
      <c r="AJ28" s="422">
        <v>104.27</v>
      </c>
      <c r="AK28" s="422">
        <v>138</v>
      </c>
      <c r="AL28" s="422">
        <v>138.72</v>
      </c>
      <c r="AM28" s="422">
        <v>164.79</v>
      </c>
      <c r="AN28" s="422">
        <v>126.13</v>
      </c>
      <c r="AO28" s="422">
        <v>180.44</v>
      </c>
      <c r="AP28" s="422">
        <v>109.88</v>
      </c>
      <c r="AQ28" s="422">
        <v>93.21</v>
      </c>
      <c r="AR28" s="422">
        <v>109.71</v>
      </c>
      <c r="AS28" s="422">
        <v>29.04</v>
      </c>
      <c r="AT28" s="422">
        <v>118.11</v>
      </c>
      <c r="AU28" s="422">
        <v>119.5</v>
      </c>
      <c r="AV28" s="422">
        <v>79.23</v>
      </c>
      <c r="AW28" s="422">
        <v>111.04</v>
      </c>
      <c r="AX28" s="422">
        <v>106.08</v>
      </c>
      <c r="AY28" s="422">
        <v>123.57</v>
      </c>
      <c r="AZ28" s="422">
        <v>131.26</v>
      </c>
      <c r="BA28" s="422">
        <v>74.150000000000006</v>
      </c>
      <c r="BB28" s="422">
        <v>64.39</v>
      </c>
      <c r="BC28" s="422">
        <v>101.23</v>
      </c>
      <c r="BD28" s="422">
        <v>62.18</v>
      </c>
      <c r="BE28" s="422">
        <v>16.86</v>
      </c>
      <c r="BF28" s="422">
        <v>35.11</v>
      </c>
      <c r="BG28" s="422">
        <v>20</v>
      </c>
      <c r="BH28" s="422">
        <v>34.08</v>
      </c>
      <c r="BI28" s="422">
        <v>33.369999999999997</v>
      </c>
      <c r="BJ28" s="422">
        <v>8.5500000000000007</v>
      </c>
      <c r="BK28" s="422">
        <v>0</v>
      </c>
      <c r="BL28" s="422">
        <v>0</v>
      </c>
      <c r="BM28" s="422">
        <v>0</v>
      </c>
      <c r="BN28" s="422">
        <v>0</v>
      </c>
      <c r="BO28" s="422">
        <v>0</v>
      </c>
      <c r="BP28" s="422">
        <v>0</v>
      </c>
      <c r="BQ28" s="422">
        <v>0</v>
      </c>
      <c r="BR28" s="422">
        <v>0</v>
      </c>
      <c r="BS28" s="422">
        <v>0</v>
      </c>
      <c r="BT28" s="422">
        <v>0</v>
      </c>
      <c r="BU28" s="422">
        <v>0</v>
      </c>
      <c r="BV28" s="422">
        <v>0</v>
      </c>
      <c r="BW28" s="422">
        <v>0</v>
      </c>
      <c r="BX28" s="422">
        <v>0</v>
      </c>
      <c r="BY28" s="422">
        <v>0</v>
      </c>
      <c r="BZ28" s="422">
        <v>0</v>
      </c>
      <c r="CA28" s="422">
        <v>0</v>
      </c>
      <c r="CB28" s="422">
        <v>0</v>
      </c>
      <c r="CC28" s="422">
        <v>0</v>
      </c>
      <c r="CD28" s="422">
        <v>0</v>
      </c>
      <c r="CE28" s="422">
        <v>0</v>
      </c>
      <c r="CF28" s="422">
        <v>0</v>
      </c>
      <c r="CG28" s="422">
        <v>0</v>
      </c>
      <c r="CH28" s="422">
        <v>0</v>
      </c>
      <c r="CI28" s="422">
        <v>0</v>
      </c>
      <c r="CJ28" s="422">
        <v>0</v>
      </c>
      <c r="CK28" s="422">
        <v>0</v>
      </c>
      <c r="CL28" s="422">
        <v>0</v>
      </c>
      <c r="CM28" s="422">
        <v>0</v>
      </c>
      <c r="CN28" s="422">
        <v>0</v>
      </c>
      <c r="CO28" s="422">
        <v>0</v>
      </c>
      <c r="CP28" s="464">
        <v>0</v>
      </c>
      <c r="CQ28" s="422">
        <v>0</v>
      </c>
      <c r="CR28" s="464">
        <v>0</v>
      </c>
      <c r="CS28" s="465">
        <v>0</v>
      </c>
      <c r="CT28" s="465">
        <v>0</v>
      </c>
      <c r="CU28" s="477">
        <v>4761.46</v>
      </c>
    </row>
    <row r="29" spans="1:99" ht="15.75" customHeight="1">
      <c r="A29" s="463" t="str">
        <f t="shared" si="6"/>
        <v>01-150</v>
      </c>
      <c r="B29" s="422">
        <v>27</v>
      </c>
      <c r="C29" s="422">
        <v>0</v>
      </c>
      <c r="D29" s="422">
        <v>0</v>
      </c>
      <c r="E29" s="422">
        <v>0</v>
      </c>
      <c r="F29" s="422">
        <v>0</v>
      </c>
      <c r="G29" s="422">
        <v>0</v>
      </c>
      <c r="H29" s="422">
        <v>0</v>
      </c>
      <c r="I29" s="422">
        <v>0</v>
      </c>
      <c r="J29" s="422">
        <v>0</v>
      </c>
      <c r="K29" s="422">
        <v>0</v>
      </c>
      <c r="L29" s="422">
        <v>0</v>
      </c>
      <c r="M29" s="422">
        <v>0</v>
      </c>
      <c r="N29" s="422">
        <v>0</v>
      </c>
      <c r="O29" s="422">
        <v>0</v>
      </c>
      <c r="P29" s="422">
        <v>0</v>
      </c>
      <c r="Q29" s="422">
        <v>0</v>
      </c>
      <c r="R29" s="422">
        <v>0</v>
      </c>
      <c r="S29" s="422">
        <v>15.85</v>
      </c>
      <c r="T29" s="422">
        <v>65.099999999999994</v>
      </c>
      <c r="U29" s="422">
        <v>31.28</v>
      </c>
      <c r="V29" s="422">
        <v>60.72</v>
      </c>
      <c r="W29" s="422">
        <v>123</v>
      </c>
      <c r="X29" s="422">
        <v>103.71</v>
      </c>
      <c r="Y29" s="422">
        <v>93.65</v>
      </c>
      <c r="Z29" s="422">
        <v>88.25</v>
      </c>
      <c r="AA29" s="422">
        <v>88.21</v>
      </c>
      <c r="AB29" s="422">
        <v>164.03</v>
      </c>
      <c r="AC29" s="422">
        <v>111.51</v>
      </c>
      <c r="AD29" s="422">
        <v>118.27</v>
      </c>
      <c r="AE29" s="422">
        <v>73.06</v>
      </c>
      <c r="AF29" s="422">
        <v>128.41</v>
      </c>
      <c r="AG29" s="422">
        <v>79.13</v>
      </c>
      <c r="AH29" s="422">
        <v>85.07</v>
      </c>
      <c r="AI29" s="422">
        <v>89.7</v>
      </c>
      <c r="AJ29" s="422">
        <v>105.76</v>
      </c>
      <c r="AK29" s="422">
        <v>55.04</v>
      </c>
      <c r="AL29" s="422">
        <v>60.85</v>
      </c>
      <c r="AM29" s="422">
        <v>144.54</v>
      </c>
      <c r="AN29" s="422">
        <v>79.36</v>
      </c>
      <c r="AO29" s="422">
        <v>110.08</v>
      </c>
      <c r="AP29" s="422">
        <v>117.8</v>
      </c>
      <c r="AQ29" s="422">
        <v>119.5</v>
      </c>
      <c r="AR29" s="422">
        <v>103.62</v>
      </c>
      <c r="AS29" s="422">
        <v>136.52000000000001</v>
      </c>
      <c r="AT29" s="422">
        <v>67.290000000000006</v>
      </c>
      <c r="AU29" s="422">
        <v>75.44</v>
      </c>
      <c r="AV29" s="422">
        <v>94.42</v>
      </c>
      <c r="AW29" s="422">
        <v>122.32</v>
      </c>
      <c r="AX29" s="422">
        <v>129.87</v>
      </c>
      <c r="AY29" s="422">
        <v>122.52</v>
      </c>
      <c r="AZ29" s="422">
        <v>103.55</v>
      </c>
      <c r="BA29" s="422">
        <v>57.72</v>
      </c>
      <c r="BB29" s="422">
        <v>82.59</v>
      </c>
      <c r="BC29" s="422">
        <v>96.94</v>
      </c>
      <c r="BD29" s="422">
        <v>69.180000000000007</v>
      </c>
      <c r="BE29" s="422">
        <v>51.68</v>
      </c>
      <c r="BF29" s="422">
        <v>47.23</v>
      </c>
      <c r="BG29" s="422">
        <v>5.68</v>
      </c>
      <c r="BH29" s="422">
        <v>29.05</v>
      </c>
      <c r="BI29" s="422">
        <v>3.54</v>
      </c>
      <c r="BJ29" s="422">
        <v>7.7</v>
      </c>
      <c r="BK29" s="422">
        <v>0</v>
      </c>
      <c r="BL29" s="422">
        <v>0</v>
      </c>
      <c r="BM29" s="422">
        <v>0</v>
      </c>
      <c r="BN29" s="422">
        <v>0</v>
      </c>
      <c r="BO29" s="422">
        <v>0</v>
      </c>
      <c r="BP29" s="422">
        <v>0</v>
      </c>
      <c r="BQ29" s="422">
        <v>0</v>
      </c>
      <c r="BR29" s="422">
        <v>0</v>
      </c>
      <c r="BS29" s="422">
        <v>0</v>
      </c>
      <c r="BT29" s="422">
        <v>0</v>
      </c>
      <c r="BU29" s="422">
        <v>0</v>
      </c>
      <c r="BV29" s="422">
        <v>0</v>
      </c>
      <c r="BW29" s="422">
        <v>0</v>
      </c>
      <c r="BX29" s="422">
        <v>0</v>
      </c>
      <c r="BY29" s="422">
        <v>0</v>
      </c>
      <c r="BZ29" s="422">
        <v>0</v>
      </c>
      <c r="CA29" s="422">
        <v>0</v>
      </c>
      <c r="CB29" s="422">
        <v>0</v>
      </c>
      <c r="CC29" s="422">
        <v>0</v>
      </c>
      <c r="CD29" s="422">
        <v>0</v>
      </c>
      <c r="CE29" s="422">
        <v>0</v>
      </c>
      <c r="CF29" s="422">
        <v>0</v>
      </c>
      <c r="CG29" s="422">
        <v>0</v>
      </c>
      <c r="CH29" s="422">
        <v>0</v>
      </c>
      <c r="CI29" s="422">
        <v>0</v>
      </c>
      <c r="CJ29" s="422">
        <v>0</v>
      </c>
      <c r="CK29" s="422">
        <v>0</v>
      </c>
      <c r="CL29" s="422">
        <v>0</v>
      </c>
      <c r="CM29" s="422">
        <v>0</v>
      </c>
      <c r="CN29" s="422">
        <v>0</v>
      </c>
      <c r="CO29" s="422">
        <v>0</v>
      </c>
      <c r="CP29" s="464">
        <v>0</v>
      </c>
      <c r="CQ29" s="422">
        <v>0</v>
      </c>
      <c r="CR29" s="464">
        <v>0</v>
      </c>
      <c r="CS29" s="465">
        <v>0</v>
      </c>
      <c r="CT29" s="465">
        <v>0</v>
      </c>
      <c r="CU29" s="477">
        <v>3718.7399999999993</v>
      </c>
    </row>
    <row r="30" spans="1:99" ht="15.75" customHeight="1">
      <c r="A30" s="463" t="str">
        <f t="shared" si="6"/>
        <v>01-150</v>
      </c>
      <c r="B30" s="422">
        <v>28</v>
      </c>
      <c r="C30" s="422">
        <v>7.72</v>
      </c>
      <c r="D30" s="422">
        <v>1.82</v>
      </c>
      <c r="E30" s="422">
        <v>5.45</v>
      </c>
      <c r="F30" s="422">
        <v>15.27</v>
      </c>
      <c r="G30" s="422">
        <v>0.91</v>
      </c>
      <c r="H30" s="422">
        <v>15.9</v>
      </c>
      <c r="I30" s="422">
        <v>6.9</v>
      </c>
      <c r="J30" s="422">
        <v>14</v>
      </c>
      <c r="K30" s="422">
        <v>30.36</v>
      </c>
      <c r="L30" s="422">
        <v>11.68</v>
      </c>
      <c r="M30" s="422">
        <v>17.84</v>
      </c>
      <c r="N30" s="422">
        <v>28.73</v>
      </c>
      <c r="O30" s="422">
        <v>49.05</v>
      </c>
      <c r="P30" s="422">
        <v>27.5</v>
      </c>
      <c r="Q30" s="422">
        <v>48.94</v>
      </c>
      <c r="R30" s="422">
        <v>22.49</v>
      </c>
      <c r="S30" s="422">
        <v>44.51</v>
      </c>
      <c r="T30" s="422">
        <v>81.28</v>
      </c>
      <c r="U30" s="422">
        <v>101.28</v>
      </c>
      <c r="V30" s="422">
        <v>127.84</v>
      </c>
      <c r="W30" s="422">
        <v>241.55</v>
      </c>
      <c r="X30" s="422">
        <v>348.32</v>
      </c>
      <c r="Y30" s="422">
        <v>258.12</v>
      </c>
      <c r="Z30" s="422">
        <v>308.08</v>
      </c>
      <c r="AA30" s="422">
        <v>298.2</v>
      </c>
      <c r="AB30" s="422">
        <v>236.32</v>
      </c>
      <c r="AC30" s="422">
        <v>198.45</v>
      </c>
      <c r="AD30" s="422">
        <v>231.44</v>
      </c>
      <c r="AE30" s="422">
        <v>147.63</v>
      </c>
      <c r="AF30" s="422">
        <v>122.41</v>
      </c>
      <c r="AG30" s="422">
        <v>127.55</v>
      </c>
      <c r="AH30" s="422">
        <v>186.13</v>
      </c>
      <c r="AI30" s="422">
        <v>221.99</v>
      </c>
      <c r="AJ30" s="422">
        <v>100.55</v>
      </c>
      <c r="AK30" s="422">
        <v>129.49</v>
      </c>
      <c r="AL30" s="422">
        <v>148.34</v>
      </c>
      <c r="AM30" s="422">
        <v>130.91</v>
      </c>
      <c r="AN30" s="422">
        <v>84.83</v>
      </c>
      <c r="AO30" s="422">
        <v>104.04</v>
      </c>
      <c r="AP30" s="422">
        <v>137.83000000000001</v>
      </c>
      <c r="AQ30" s="422">
        <v>81.099999999999994</v>
      </c>
      <c r="AR30" s="422">
        <v>102.54</v>
      </c>
      <c r="AS30" s="422">
        <v>126.05</v>
      </c>
      <c r="AT30" s="422">
        <v>71.08</v>
      </c>
      <c r="AU30" s="422">
        <v>67.45</v>
      </c>
      <c r="AV30" s="422">
        <v>61.68</v>
      </c>
      <c r="AW30" s="422">
        <v>96.15</v>
      </c>
      <c r="AX30" s="422">
        <v>130.5</v>
      </c>
      <c r="AY30" s="422">
        <v>89.72</v>
      </c>
      <c r="AZ30" s="422">
        <v>103.58</v>
      </c>
      <c r="BA30" s="422">
        <v>46.36</v>
      </c>
      <c r="BB30" s="422">
        <v>50.79</v>
      </c>
      <c r="BC30" s="422">
        <v>51.55</v>
      </c>
      <c r="BD30" s="422">
        <v>116.23</v>
      </c>
      <c r="BE30" s="422">
        <v>11.77</v>
      </c>
      <c r="BF30" s="422">
        <v>8.0500000000000007</v>
      </c>
      <c r="BG30" s="422">
        <v>17.18</v>
      </c>
      <c r="BH30" s="422">
        <v>8.82</v>
      </c>
      <c r="BI30" s="422">
        <v>15.64</v>
      </c>
      <c r="BJ30" s="422">
        <v>15.54</v>
      </c>
      <c r="BK30" s="422">
        <v>12.59</v>
      </c>
      <c r="BL30" s="422">
        <v>0</v>
      </c>
      <c r="BM30" s="422">
        <v>0</v>
      </c>
      <c r="BN30" s="422">
        <v>0</v>
      </c>
      <c r="BO30" s="422">
        <v>0</v>
      </c>
      <c r="BP30" s="422">
        <v>0</v>
      </c>
      <c r="BQ30" s="422">
        <v>0</v>
      </c>
      <c r="BR30" s="422">
        <v>0</v>
      </c>
      <c r="BS30" s="422">
        <v>0</v>
      </c>
      <c r="BT30" s="422">
        <v>0</v>
      </c>
      <c r="BU30" s="422">
        <v>0</v>
      </c>
      <c r="BV30" s="422">
        <v>0</v>
      </c>
      <c r="BW30" s="422">
        <v>0</v>
      </c>
      <c r="BX30" s="422">
        <v>0</v>
      </c>
      <c r="BY30" s="422">
        <v>0</v>
      </c>
      <c r="BZ30" s="422">
        <v>0</v>
      </c>
      <c r="CA30" s="422">
        <v>0</v>
      </c>
      <c r="CB30" s="422">
        <v>0</v>
      </c>
      <c r="CC30" s="422">
        <v>0</v>
      </c>
      <c r="CD30" s="422">
        <v>0</v>
      </c>
      <c r="CE30" s="422">
        <v>0</v>
      </c>
      <c r="CF30" s="422">
        <v>0</v>
      </c>
      <c r="CG30" s="422">
        <v>0</v>
      </c>
      <c r="CH30" s="422">
        <v>0</v>
      </c>
      <c r="CI30" s="422">
        <v>0</v>
      </c>
      <c r="CJ30" s="422">
        <v>0</v>
      </c>
      <c r="CK30" s="422">
        <v>0</v>
      </c>
      <c r="CL30" s="422">
        <v>0</v>
      </c>
      <c r="CM30" s="422">
        <v>0</v>
      </c>
      <c r="CN30" s="422">
        <v>0</v>
      </c>
      <c r="CO30" s="422">
        <v>0</v>
      </c>
      <c r="CP30" s="464">
        <v>0</v>
      </c>
      <c r="CQ30" s="422">
        <v>0</v>
      </c>
      <c r="CR30" s="464">
        <v>0</v>
      </c>
      <c r="CS30" s="465">
        <v>0</v>
      </c>
      <c r="CT30" s="465">
        <v>0</v>
      </c>
      <c r="CU30" s="477">
        <v>5706.02</v>
      </c>
    </row>
    <row r="31" spans="1:99" ht="15.75" customHeight="1">
      <c r="A31" s="463" t="str">
        <f t="shared" si="6"/>
        <v>01-150</v>
      </c>
      <c r="B31" s="422">
        <v>29</v>
      </c>
      <c r="C31" s="422">
        <v>5.45</v>
      </c>
      <c r="D31" s="422">
        <v>10.15</v>
      </c>
      <c r="E31" s="422">
        <v>11.09</v>
      </c>
      <c r="F31" s="422">
        <v>19.09</v>
      </c>
      <c r="G31" s="422">
        <v>12.55</v>
      </c>
      <c r="H31" s="422">
        <v>0</v>
      </c>
      <c r="I31" s="422">
        <v>22.92</v>
      </c>
      <c r="J31" s="422">
        <v>12.18</v>
      </c>
      <c r="K31" s="422">
        <v>23.61</v>
      </c>
      <c r="L31" s="422">
        <v>22.08</v>
      </c>
      <c r="M31" s="422">
        <v>51.1</v>
      </c>
      <c r="N31" s="422">
        <v>24.45</v>
      </c>
      <c r="O31" s="422">
        <v>22.46</v>
      </c>
      <c r="P31" s="422">
        <v>28.56</v>
      </c>
      <c r="Q31" s="422">
        <v>38.89</v>
      </c>
      <c r="R31" s="422">
        <v>17.989999999999998</v>
      </c>
      <c r="S31" s="422">
        <v>45.41</v>
      </c>
      <c r="T31" s="422">
        <v>62.15</v>
      </c>
      <c r="U31" s="422">
        <v>77.09</v>
      </c>
      <c r="V31" s="422">
        <v>216.74</v>
      </c>
      <c r="W31" s="422">
        <v>276.32</v>
      </c>
      <c r="X31" s="422">
        <v>347.64</v>
      </c>
      <c r="Y31" s="422">
        <v>299.91000000000003</v>
      </c>
      <c r="Z31" s="422">
        <v>308.73</v>
      </c>
      <c r="AA31" s="422">
        <v>263.52999999999997</v>
      </c>
      <c r="AB31" s="422">
        <v>265.88</v>
      </c>
      <c r="AC31" s="422">
        <v>171.65</v>
      </c>
      <c r="AD31" s="422">
        <v>251.99</v>
      </c>
      <c r="AE31" s="422">
        <v>76.81</v>
      </c>
      <c r="AF31" s="422">
        <v>141.19</v>
      </c>
      <c r="AG31" s="422">
        <v>187.34</v>
      </c>
      <c r="AH31" s="422">
        <v>294.20999999999998</v>
      </c>
      <c r="AI31" s="422">
        <v>191.94</v>
      </c>
      <c r="AJ31" s="422">
        <v>181.88</v>
      </c>
      <c r="AK31" s="422">
        <v>90.36</v>
      </c>
      <c r="AL31" s="422">
        <v>110.75</v>
      </c>
      <c r="AM31" s="422">
        <v>184.36</v>
      </c>
      <c r="AN31" s="422">
        <v>164.93</v>
      </c>
      <c r="AO31" s="422">
        <v>94.45</v>
      </c>
      <c r="AP31" s="422">
        <v>121.21</v>
      </c>
      <c r="AQ31" s="422">
        <v>121.83</v>
      </c>
      <c r="AR31" s="422">
        <v>105.89</v>
      </c>
      <c r="AS31" s="422">
        <v>145.12</v>
      </c>
      <c r="AT31" s="422">
        <v>105.15</v>
      </c>
      <c r="AU31" s="422">
        <v>59.79</v>
      </c>
      <c r="AV31" s="422">
        <v>99.8</v>
      </c>
      <c r="AW31" s="422">
        <v>129.52000000000001</v>
      </c>
      <c r="AX31" s="422">
        <v>130.91999999999999</v>
      </c>
      <c r="AY31" s="422">
        <v>130.59</v>
      </c>
      <c r="AZ31" s="422">
        <v>61.73</v>
      </c>
      <c r="BA31" s="422">
        <v>127.2</v>
      </c>
      <c r="BB31" s="422">
        <v>65.97</v>
      </c>
      <c r="BC31" s="422">
        <v>98.19</v>
      </c>
      <c r="BD31" s="422">
        <v>89.42</v>
      </c>
      <c r="BE31" s="422">
        <v>56.54</v>
      </c>
      <c r="BF31" s="422">
        <v>42.75</v>
      </c>
      <c r="BG31" s="422">
        <v>68.39</v>
      </c>
      <c r="BH31" s="422">
        <v>34.75</v>
      </c>
      <c r="BI31" s="422">
        <v>51.02</v>
      </c>
      <c r="BJ31" s="422">
        <v>22.04</v>
      </c>
      <c r="BK31" s="422">
        <v>3.03</v>
      </c>
      <c r="BL31" s="422">
        <v>0</v>
      </c>
      <c r="BM31" s="422">
        <v>0</v>
      </c>
      <c r="BN31" s="422">
        <v>0</v>
      </c>
      <c r="BO31" s="422">
        <v>0</v>
      </c>
      <c r="BP31" s="422">
        <v>0</v>
      </c>
      <c r="BQ31" s="422">
        <v>0</v>
      </c>
      <c r="BR31" s="422">
        <v>0</v>
      </c>
      <c r="BS31" s="422">
        <v>0</v>
      </c>
      <c r="BT31" s="422">
        <v>0</v>
      </c>
      <c r="BU31" s="422">
        <v>0</v>
      </c>
      <c r="BV31" s="422">
        <v>0</v>
      </c>
      <c r="BW31" s="422">
        <v>0</v>
      </c>
      <c r="BX31" s="422">
        <v>0</v>
      </c>
      <c r="BY31" s="422">
        <v>0</v>
      </c>
      <c r="BZ31" s="422">
        <v>0</v>
      </c>
      <c r="CA31" s="422">
        <v>0</v>
      </c>
      <c r="CB31" s="422">
        <v>0</v>
      </c>
      <c r="CC31" s="422">
        <v>0</v>
      </c>
      <c r="CD31" s="422">
        <v>0</v>
      </c>
      <c r="CE31" s="422">
        <v>0</v>
      </c>
      <c r="CF31" s="422">
        <v>0</v>
      </c>
      <c r="CG31" s="422">
        <v>0</v>
      </c>
      <c r="CH31" s="422">
        <v>0</v>
      </c>
      <c r="CI31" s="422">
        <v>0</v>
      </c>
      <c r="CJ31" s="422">
        <v>0</v>
      </c>
      <c r="CK31" s="422">
        <v>0</v>
      </c>
      <c r="CL31" s="422">
        <v>0</v>
      </c>
      <c r="CM31" s="422">
        <v>0</v>
      </c>
      <c r="CN31" s="422">
        <v>0</v>
      </c>
      <c r="CO31" s="422">
        <v>0</v>
      </c>
      <c r="CP31" s="464">
        <v>0</v>
      </c>
      <c r="CQ31" s="422">
        <v>0</v>
      </c>
      <c r="CR31" s="464">
        <v>0</v>
      </c>
      <c r="CS31" s="465">
        <v>0</v>
      </c>
      <c r="CT31" s="465">
        <v>0</v>
      </c>
      <c r="CU31" s="477">
        <v>6498.6800000000012</v>
      </c>
    </row>
    <row r="32" spans="1:99" ht="15.75" customHeight="1">
      <c r="A32" s="463" t="str">
        <f t="shared" si="6"/>
        <v>01-150</v>
      </c>
      <c r="B32" s="422">
        <v>30</v>
      </c>
      <c r="C32" s="422">
        <v>0</v>
      </c>
      <c r="D32" s="422">
        <v>10.35</v>
      </c>
      <c r="E32" s="422">
        <v>11.68</v>
      </c>
      <c r="F32" s="422">
        <v>4.54</v>
      </c>
      <c r="G32" s="422">
        <v>23.89</v>
      </c>
      <c r="H32" s="422">
        <v>15.86</v>
      </c>
      <c r="I32" s="422">
        <v>19.260000000000002</v>
      </c>
      <c r="J32" s="422">
        <v>10.45</v>
      </c>
      <c r="K32" s="422">
        <v>18.27</v>
      </c>
      <c r="L32" s="422">
        <v>38.700000000000003</v>
      </c>
      <c r="M32" s="422">
        <v>10.81</v>
      </c>
      <c r="N32" s="422">
        <v>38.75</v>
      </c>
      <c r="O32" s="422">
        <v>29.61</v>
      </c>
      <c r="P32" s="422">
        <v>30.66</v>
      </c>
      <c r="Q32" s="422">
        <v>48.93</v>
      </c>
      <c r="R32" s="422">
        <v>30.77</v>
      </c>
      <c r="S32" s="422">
        <v>45.2</v>
      </c>
      <c r="T32" s="422">
        <v>104.7</v>
      </c>
      <c r="U32" s="422">
        <v>104.92</v>
      </c>
      <c r="V32" s="422">
        <v>176.19</v>
      </c>
      <c r="W32" s="422">
        <v>249.06</v>
      </c>
      <c r="X32" s="422">
        <v>244.99</v>
      </c>
      <c r="Y32" s="422">
        <v>282.08999999999997</v>
      </c>
      <c r="Z32" s="422">
        <v>273.47000000000003</v>
      </c>
      <c r="AA32" s="422">
        <v>233.07</v>
      </c>
      <c r="AB32" s="422">
        <v>266.58</v>
      </c>
      <c r="AC32" s="422">
        <v>218.57</v>
      </c>
      <c r="AD32" s="422">
        <v>235.26</v>
      </c>
      <c r="AE32" s="422">
        <v>205.2</v>
      </c>
      <c r="AF32" s="422">
        <v>170.53</v>
      </c>
      <c r="AG32" s="422">
        <v>148.74</v>
      </c>
      <c r="AH32" s="422">
        <v>118.99</v>
      </c>
      <c r="AI32" s="422">
        <v>138.44</v>
      </c>
      <c r="AJ32" s="422">
        <v>73.349999999999994</v>
      </c>
      <c r="AK32" s="422">
        <v>284.19</v>
      </c>
      <c r="AL32" s="422">
        <v>157.18</v>
      </c>
      <c r="AM32" s="422">
        <v>82.71</v>
      </c>
      <c r="AN32" s="422">
        <v>85.6</v>
      </c>
      <c r="AO32" s="422">
        <v>128.05000000000001</v>
      </c>
      <c r="AP32" s="422">
        <v>112.51</v>
      </c>
      <c r="AQ32" s="422">
        <v>118.62</v>
      </c>
      <c r="AR32" s="422">
        <v>50.39</v>
      </c>
      <c r="AS32" s="422">
        <v>69.400000000000006</v>
      </c>
      <c r="AT32" s="422">
        <v>81.819999999999993</v>
      </c>
      <c r="AU32" s="422">
        <v>131.65</v>
      </c>
      <c r="AV32" s="422">
        <v>81.88</v>
      </c>
      <c r="AW32" s="422">
        <v>129.34</v>
      </c>
      <c r="AX32" s="422">
        <v>109.64</v>
      </c>
      <c r="AY32" s="422">
        <v>83.9</v>
      </c>
      <c r="AZ32" s="422">
        <v>157.41999999999999</v>
      </c>
      <c r="BA32" s="422">
        <v>144.33000000000001</v>
      </c>
      <c r="BB32" s="422">
        <v>119.08</v>
      </c>
      <c r="BC32" s="422">
        <v>69.53</v>
      </c>
      <c r="BD32" s="422">
        <v>44.9</v>
      </c>
      <c r="BE32" s="422">
        <v>72.59</v>
      </c>
      <c r="BF32" s="422">
        <v>11.9</v>
      </c>
      <c r="BG32" s="422">
        <v>43.45</v>
      </c>
      <c r="BH32" s="422">
        <v>0</v>
      </c>
      <c r="BI32" s="422">
        <v>8.82</v>
      </c>
      <c r="BJ32" s="422">
        <v>1.82</v>
      </c>
      <c r="BK32" s="422">
        <v>0</v>
      </c>
      <c r="BL32" s="422">
        <v>0</v>
      </c>
      <c r="BM32" s="422">
        <v>0</v>
      </c>
      <c r="BN32" s="422">
        <v>0</v>
      </c>
      <c r="BO32" s="422">
        <v>0</v>
      </c>
      <c r="BP32" s="422">
        <v>0</v>
      </c>
      <c r="BQ32" s="422">
        <v>0</v>
      </c>
      <c r="BR32" s="422">
        <v>0</v>
      </c>
      <c r="BS32" s="422">
        <v>0</v>
      </c>
      <c r="BT32" s="422">
        <v>0</v>
      </c>
      <c r="BU32" s="422">
        <v>0</v>
      </c>
      <c r="BV32" s="422">
        <v>0</v>
      </c>
      <c r="BW32" s="422">
        <v>0</v>
      </c>
      <c r="BX32" s="422">
        <v>0</v>
      </c>
      <c r="BY32" s="422">
        <v>0</v>
      </c>
      <c r="BZ32" s="422">
        <v>0</v>
      </c>
      <c r="CA32" s="422">
        <v>0</v>
      </c>
      <c r="CB32" s="422">
        <v>0</v>
      </c>
      <c r="CC32" s="422">
        <v>0</v>
      </c>
      <c r="CD32" s="422">
        <v>0</v>
      </c>
      <c r="CE32" s="422">
        <v>0</v>
      </c>
      <c r="CF32" s="422">
        <v>0</v>
      </c>
      <c r="CG32" s="422">
        <v>0</v>
      </c>
      <c r="CH32" s="422">
        <v>0</v>
      </c>
      <c r="CI32" s="422">
        <v>0</v>
      </c>
      <c r="CJ32" s="422">
        <v>0</v>
      </c>
      <c r="CK32" s="422">
        <v>0</v>
      </c>
      <c r="CL32" s="422">
        <v>0</v>
      </c>
      <c r="CM32" s="422">
        <v>0</v>
      </c>
      <c r="CN32" s="422">
        <v>0</v>
      </c>
      <c r="CO32" s="422">
        <v>0</v>
      </c>
      <c r="CP32" s="464">
        <v>0</v>
      </c>
      <c r="CQ32" s="422">
        <v>0</v>
      </c>
      <c r="CR32" s="464">
        <v>0</v>
      </c>
      <c r="CS32" s="465">
        <v>0</v>
      </c>
      <c r="CT32" s="465">
        <v>0</v>
      </c>
      <c r="CU32" s="477">
        <v>6012.5999999999985</v>
      </c>
    </row>
    <row r="33" spans="1:99" ht="15.75" customHeight="1" thickBot="1">
      <c r="A33" s="466" t="str">
        <f t="shared" si="6"/>
        <v>01-150</v>
      </c>
      <c r="B33" s="467">
        <v>31</v>
      </c>
      <c r="C33" s="467">
        <v>0</v>
      </c>
      <c r="D33" s="467">
        <v>0</v>
      </c>
      <c r="E33" s="467">
        <v>10.86</v>
      </c>
      <c r="F33" s="467">
        <v>10</v>
      </c>
      <c r="G33" s="467">
        <v>11.36</v>
      </c>
      <c r="H33" s="467">
        <v>13.63</v>
      </c>
      <c r="I33" s="467">
        <v>9.3699999999999992</v>
      </c>
      <c r="J33" s="467">
        <v>20.440000000000001</v>
      </c>
      <c r="K33" s="467">
        <v>42.72</v>
      </c>
      <c r="L33" s="467">
        <v>29.99</v>
      </c>
      <c r="M33" s="467">
        <v>18.18</v>
      </c>
      <c r="N33" s="467">
        <v>27.36</v>
      </c>
      <c r="O33" s="467">
        <v>14</v>
      </c>
      <c r="P33" s="467">
        <v>5.36</v>
      </c>
      <c r="Q33" s="467">
        <v>25.35</v>
      </c>
      <c r="R33" s="467">
        <v>68.72</v>
      </c>
      <c r="S33" s="467">
        <v>46.41</v>
      </c>
      <c r="T33" s="467">
        <v>81.81</v>
      </c>
      <c r="U33" s="467">
        <v>160.83000000000001</v>
      </c>
      <c r="V33" s="467">
        <v>98.05</v>
      </c>
      <c r="W33" s="467">
        <v>193.73</v>
      </c>
      <c r="X33" s="467">
        <v>247.11</v>
      </c>
      <c r="Y33" s="467">
        <v>255.43</v>
      </c>
      <c r="Z33" s="467">
        <v>274.13</v>
      </c>
      <c r="AA33" s="467">
        <v>265.89</v>
      </c>
      <c r="AB33" s="467">
        <v>227.64</v>
      </c>
      <c r="AC33" s="467">
        <v>237.1</v>
      </c>
      <c r="AD33" s="467">
        <v>193.64</v>
      </c>
      <c r="AE33" s="467">
        <v>157.06</v>
      </c>
      <c r="AF33" s="467">
        <v>168.58</v>
      </c>
      <c r="AG33" s="467">
        <v>175.65</v>
      </c>
      <c r="AH33" s="467">
        <v>150.63999999999999</v>
      </c>
      <c r="AI33" s="467">
        <v>161.36000000000001</v>
      </c>
      <c r="AJ33" s="467">
        <v>134.97</v>
      </c>
      <c r="AK33" s="467">
        <v>209.11</v>
      </c>
      <c r="AL33" s="467">
        <v>100.52</v>
      </c>
      <c r="AM33" s="467">
        <v>101.37</v>
      </c>
      <c r="AN33" s="467">
        <v>100.41</v>
      </c>
      <c r="AO33" s="467">
        <v>120.08</v>
      </c>
      <c r="AP33" s="467">
        <v>76.16</v>
      </c>
      <c r="AQ33" s="467">
        <v>144.41</v>
      </c>
      <c r="AR33" s="467">
        <v>89.01</v>
      </c>
      <c r="AS33" s="467">
        <v>79.36</v>
      </c>
      <c r="AT33" s="467">
        <v>123.72</v>
      </c>
      <c r="AU33" s="467">
        <v>44.29</v>
      </c>
      <c r="AV33" s="467">
        <v>85.07</v>
      </c>
      <c r="AW33" s="467">
        <v>35.729999999999997</v>
      </c>
      <c r="AX33" s="467">
        <v>56.14</v>
      </c>
      <c r="AY33" s="467">
        <v>0</v>
      </c>
      <c r="AZ33" s="467">
        <v>0</v>
      </c>
      <c r="BA33" s="467">
        <v>0</v>
      </c>
      <c r="BB33" s="467">
        <v>0</v>
      </c>
      <c r="BC33" s="467">
        <v>0</v>
      </c>
      <c r="BD33" s="467">
        <v>0</v>
      </c>
      <c r="BE33" s="467">
        <v>0</v>
      </c>
      <c r="BF33" s="467">
        <v>0</v>
      </c>
      <c r="BG33" s="467">
        <v>0</v>
      </c>
      <c r="BH33" s="467">
        <v>0</v>
      </c>
      <c r="BI33" s="467">
        <v>0</v>
      </c>
      <c r="BJ33" s="467">
        <v>0</v>
      </c>
      <c r="BK33" s="467">
        <v>0</v>
      </c>
      <c r="BL33" s="467">
        <v>0</v>
      </c>
      <c r="BM33" s="467">
        <v>0</v>
      </c>
      <c r="BN33" s="467">
        <v>0</v>
      </c>
      <c r="BO33" s="467">
        <v>0</v>
      </c>
      <c r="BP33" s="467">
        <v>0</v>
      </c>
      <c r="BQ33" s="467">
        <v>0</v>
      </c>
      <c r="BR33" s="467">
        <v>0</v>
      </c>
      <c r="BS33" s="467">
        <v>0</v>
      </c>
      <c r="BT33" s="467">
        <v>0</v>
      </c>
      <c r="BU33" s="467">
        <v>0</v>
      </c>
      <c r="BV33" s="467">
        <v>0</v>
      </c>
      <c r="BW33" s="467">
        <v>0</v>
      </c>
      <c r="BX33" s="467">
        <v>0</v>
      </c>
      <c r="BY33" s="467">
        <v>0</v>
      </c>
      <c r="BZ33" s="467">
        <v>0</v>
      </c>
      <c r="CA33" s="467">
        <v>0</v>
      </c>
      <c r="CB33" s="467">
        <v>0</v>
      </c>
      <c r="CC33" s="467">
        <v>0</v>
      </c>
      <c r="CD33" s="467">
        <v>0</v>
      </c>
      <c r="CE33" s="467">
        <v>0</v>
      </c>
      <c r="CF33" s="467">
        <v>0</v>
      </c>
      <c r="CG33" s="467">
        <v>0</v>
      </c>
      <c r="CH33" s="467">
        <v>0</v>
      </c>
      <c r="CI33" s="467">
        <v>0</v>
      </c>
      <c r="CJ33" s="467">
        <v>0</v>
      </c>
      <c r="CK33" s="422">
        <v>0</v>
      </c>
      <c r="CL33" s="422">
        <v>0</v>
      </c>
      <c r="CM33" s="422">
        <v>0</v>
      </c>
      <c r="CN33" s="422">
        <v>0</v>
      </c>
      <c r="CO33" s="422">
        <v>0</v>
      </c>
      <c r="CP33" s="468">
        <v>0</v>
      </c>
      <c r="CQ33" s="422">
        <v>0</v>
      </c>
      <c r="CR33" s="468">
        <v>0</v>
      </c>
      <c r="CS33" s="465">
        <v>0</v>
      </c>
      <c r="CT33" s="465">
        <v>0</v>
      </c>
      <c r="CU33" s="477">
        <v>4902.7499999999991</v>
      </c>
    </row>
    <row r="34" spans="1:99" ht="15.75" hidden="1" thickBot="1">
      <c r="A34" s="469" t="str">
        <f t="shared" si="6"/>
        <v>01-150</v>
      </c>
      <c r="B34" s="438" t="s">
        <v>221</v>
      </c>
      <c r="C34" s="438">
        <f>SUM(C3:F33)</f>
        <v>826.44000000000051</v>
      </c>
      <c r="D34" s="438">
        <f>SUM(G3:J33)</f>
        <v>1481.9800000000002</v>
      </c>
      <c r="E34" s="438">
        <f>SUM(K3:N33)</f>
        <v>3301.9499999999985</v>
      </c>
      <c r="F34" s="438">
        <f>SUM(O3:R33)</f>
        <v>4468.6500000000015</v>
      </c>
      <c r="G34" s="438">
        <f>SUM(S3:V33)</f>
        <v>13087.680000000004</v>
      </c>
      <c r="H34" s="438">
        <f>SUM(W3:Z33)</f>
        <v>33887.35</v>
      </c>
      <c r="I34" s="438">
        <f>SUM(AA3:AD33)</f>
        <v>30092.969999999998</v>
      </c>
      <c r="J34" s="438">
        <f>SUM(AE3:AH33)</f>
        <v>18149.389999999996</v>
      </c>
      <c r="K34" s="438">
        <f>SUM(AI3:AL33)</f>
        <v>14989.670000000007</v>
      </c>
      <c r="L34" s="438">
        <f>SUM(AM3:AP33)</f>
        <v>13227.56</v>
      </c>
      <c r="M34" s="438">
        <f>SUM(AQ3:AT33)</f>
        <v>11133.300000000001</v>
      </c>
      <c r="N34" s="438">
        <f>SUM(AU3:AX33)</f>
        <v>12105.360000000002</v>
      </c>
      <c r="O34" s="438">
        <f>SUM(AY3:BB33)</f>
        <v>12291.550000000003</v>
      </c>
      <c r="P34" s="438">
        <f>SUM(BC3:BF33)</f>
        <v>7798.4999999999973</v>
      </c>
      <c r="Q34" s="438">
        <f>SUM(BG3:BJ33)</f>
        <v>2242.38</v>
      </c>
      <c r="R34" s="438">
        <f>SUM(BK3:BN33)</f>
        <v>96.47</v>
      </c>
      <c r="S34" s="438">
        <f>SUM(BO3:BR33)</f>
        <v>0</v>
      </c>
      <c r="T34" s="438">
        <f>SUM(BS3:BV33)</f>
        <v>0</v>
      </c>
      <c r="U34" s="438">
        <f>SUM(BW3:BZ33)</f>
        <v>0</v>
      </c>
      <c r="V34" s="438">
        <f>SUM(CA3:CD33)</f>
        <v>0</v>
      </c>
      <c r="W34" s="438">
        <f>SUM(CE3:CH33)</f>
        <v>0</v>
      </c>
      <c r="X34" s="438">
        <f>SUM(CI3:CK33)</f>
        <v>0</v>
      </c>
      <c r="Y34" s="439"/>
      <c r="Z34" s="439"/>
      <c r="AA34" s="470"/>
      <c r="AB34" s="439"/>
      <c r="AC34" s="439"/>
      <c r="AD34" s="439"/>
      <c r="AE34" s="470"/>
      <c r="AF34" s="439"/>
      <c r="AG34" s="439"/>
      <c r="AH34" s="439"/>
      <c r="AI34" s="470"/>
      <c r="AJ34" s="439"/>
      <c r="AK34" s="439"/>
      <c r="AL34" s="470"/>
      <c r="AM34" s="439"/>
      <c r="AN34" s="439"/>
      <c r="AO34" s="439"/>
      <c r="AP34" s="470"/>
      <c r="AQ34" s="439"/>
      <c r="AR34" s="439"/>
      <c r="AS34" s="439"/>
      <c r="AT34" s="470"/>
      <c r="AU34" s="470"/>
      <c r="AV34" s="470"/>
      <c r="AW34" s="470"/>
      <c r="AX34" s="470"/>
      <c r="AY34" s="470"/>
      <c r="AZ34" s="470"/>
      <c r="BA34" s="470"/>
      <c r="BB34" s="470"/>
      <c r="BC34" s="470"/>
      <c r="BD34" s="470"/>
      <c r="BE34" s="470"/>
      <c r="BF34" s="470"/>
      <c r="BG34" s="470"/>
      <c r="BH34" s="470"/>
      <c r="BI34" s="470"/>
      <c r="BJ34" s="470"/>
      <c r="BK34" s="470"/>
      <c r="BL34" s="470"/>
      <c r="BM34" s="470"/>
      <c r="BN34" s="470"/>
      <c r="BO34" s="439"/>
      <c r="BP34" s="439"/>
      <c r="BQ34" s="439"/>
      <c r="BR34" s="470"/>
      <c r="BS34" s="470"/>
      <c r="BT34" s="470"/>
      <c r="BU34" s="470"/>
      <c r="BV34" s="470"/>
      <c r="BW34" s="470"/>
      <c r="BX34" s="470"/>
      <c r="BY34" s="470"/>
      <c r="BZ34" s="470"/>
      <c r="CA34" s="470"/>
      <c r="CB34" s="470"/>
      <c r="CC34" s="470"/>
      <c r="CD34" s="470"/>
      <c r="CE34" s="470"/>
      <c r="CF34" s="470"/>
      <c r="CG34" s="470"/>
      <c r="CH34" s="470"/>
      <c r="CI34" s="439"/>
      <c r="CJ34" s="439"/>
      <c r="CK34" s="471"/>
      <c r="CL34" s="471"/>
      <c r="CM34" s="471"/>
      <c r="CN34" s="471"/>
      <c r="CO34" s="471"/>
      <c r="CP34" s="472"/>
      <c r="CQ34" s="471"/>
      <c r="CR34" s="472"/>
      <c r="CS34" s="494"/>
      <c r="CU34" s="499">
        <f>SUM(CU3:CU33)</f>
        <v>179181.47999999998</v>
      </c>
    </row>
    <row r="35" spans="1:99" ht="15.75" customHeight="1">
      <c r="A35" s="473" t="s">
        <v>126</v>
      </c>
      <c r="B35" s="474">
        <v>1</v>
      </c>
      <c r="C35" s="461">
        <v>6.36</v>
      </c>
      <c r="D35" s="461">
        <v>12.05</v>
      </c>
      <c r="E35" s="461">
        <v>4.91</v>
      </c>
      <c r="F35" s="461">
        <v>10.45</v>
      </c>
      <c r="G35" s="461">
        <v>16.899999999999999</v>
      </c>
      <c r="H35" s="461">
        <v>15</v>
      </c>
      <c r="I35" s="461">
        <v>31.35</v>
      </c>
      <c r="J35" s="461">
        <v>17.829999999999998</v>
      </c>
      <c r="K35" s="461">
        <v>20.440000000000001</v>
      </c>
      <c r="L35" s="461">
        <v>10.4</v>
      </c>
      <c r="M35" s="461">
        <v>24.16</v>
      </c>
      <c r="N35" s="461">
        <v>29.27</v>
      </c>
      <c r="O35" s="461">
        <v>7.63</v>
      </c>
      <c r="P35" s="461">
        <v>20.79</v>
      </c>
      <c r="Q35" s="461">
        <v>37.67</v>
      </c>
      <c r="R35" s="461">
        <v>50.43</v>
      </c>
      <c r="S35" s="461">
        <v>19.670000000000002</v>
      </c>
      <c r="T35" s="461">
        <v>28.36</v>
      </c>
      <c r="U35" s="461">
        <v>167.08</v>
      </c>
      <c r="V35" s="461">
        <v>172.56</v>
      </c>
      <c r="W35" s="461">
        <v>553.09</v>
      </c>
      <c r="X35" s="461">
        <v>489.55</v>
      </c>
      <c r="Y35" s="461">
        <v>514.79</v>
      </c>
      <c r="Z35" s="461">
        <v>533.91999999999996</v>
      </c>
      <c r="AA35" s="461">
        <v>461</v>
      </c>
      <c r="AB35" s="461">
        <v>385.24</v>
      </c>
      <c r="AC35" s="461">
        <v>207.4</v>
      </c>
      <c r="AD35" s="461">
        <v>177.58</v>
      </c>
      <c r="AE35" s="461">
        <v>186.72</v>
      </c>
      <c r="AF35" s="461">
        <v>87.68</v>
      </c>
      <c r="AG35" s="461">
        <v>93.72</v>
      </c>
      <c r="AH35" s="461">
        <v>83.14</v>
      </c>
      <c r="AI35" s="461">
        <v>101.77</v>
      </c>
      <c r="AJ35" s="461">
        <v>112.43</v>
      </c>
      <c r="AK35" s="461">
        <v>131.72999999999999</v>
      </c>
      <c r="AL35" s="461">
        <v>134.66</v>
      </c>
      <c r="AM35" s="461">
        <v>97.32</v>
      </c>
      <c r="AN35" s="461">
        <v>59.8</v>
      </c>
      <c r="AO35" s="461">
        <v>56.08</v>
      </c>
      <c r="AP35" s="461">
        <v>150.80000000000001</v>
      </c>
      <c r="AQ35" s="461">
        <v>78.8</v>
      </c>
      <c r="AR35" s="461">
        <v>133.88</v>
      </c>
      <c r="AS35" s="461">
        <v>93.25</v>
      </c>
      <c r="AT35" s="461">
        <v>91.67</v>
      </c>
      <c r="AU35" s="461">
        <v>38.24</v>
      </c>
      <c r="AV35" s="461">
        <v>72.37</v>
      </c>
      <c r="AW35" s="461">
        <v>182.18</v>
      </c>
      <c r="AX35" s="461">
        <v>241.9</v>
      </c>
      <c r="AY35" s="461">
        <v>319.19</v>
      </c>
      <c r="AZ35" s="461">
        <v>312.58</v>
      </c>
      <c r="BA35" s="461">
        <v>343.82</v>
      </c>
      <c r="BB35" s="461">
        <v>248.42</v>
      </c>
      <c r="BC35" s="461">
        <v>281</v>
      </c>
      <c r="BD35" s="461">
        <v>244.31</v>
      </c>
      <c r="BE35" s="461">
        <v>224.38</v>
      </c>
      <c r="BF35" s="461">
        <v>120.05</v>
      </c>
      <c r="BG35" s="461">
        <v>189.56</v>
      </c>
      <c r="BH35" s="461">
        <v>149.11000000000001</v>
      </c>
      <c r="BI35" s="461">
        <v>116.64</v>
      </c>
      <c r="BJ35" s="461">
        <v>184.7</v>
      </c>
      <c r="BK35" s="461">
        <v>104.04</v>
      </c>
      <c r="BL35" s="461">
        <v>33.96</v>
      </c>
      <c r="BM35" s="461">
        <v>105.76</v>
      </c>
      <c r="BN35" s="461">
        <v>81.75</v>
      </c>
      <c r="BO35" s="461">
        <v>43.42</v>
      </c>
      <c r="BP35" s="461">
        <v>6.27</v>
      </c>
      <c r="BQ35" s="461">
        <v>21.27</v>
      </c>
      <c r="BR35" s="461">
        <v>29.54</v>
      </c>
      <c r="BS35" s="461">
        <v>0</v>
      </c>
      <c r="BT35" s="461">
        <v>82.12</v>
      </c>
      <c r="BU35" s="461">
        <v>68.28</v>
      </c>
      <c r="BV35" s="461">
        <v>71.36</v>
      </c>
      <c r="BW35" s="461">
        <v>17</v>
      </c>
      <c r="BX35" s="461">
        <v>24.36</v>
      </c>
      <c r="BY35" s="461">
        <v>17.36</v>
      </c>
      <c r="BZ35" s="461">
        <v>0</v>
      </c>
      <c r="CA35" s="461">
        <v>0</v>
      </c>
      <c r="CB35" s="461">
        <v>7.46</v>
      </c>
      <c r="CC35" s="461">
        <v>0</v>
      </c>
      <c r="CD35" s="461">
        <v>21.23</v>
      </c>
      <c r="CE35" s="461">
        <v>0</v>
      </c>
      <c r="CF35" s="461">
        <v>0</v>
      </c>
      <c r="CG35" s="461">
        <v>0</v>
      </c>
      <c r="CH35" s="461">
        <v>0</v>
      </c>
      <c r="CI35" s="461">
        <v>0</v>
      </c>
      <c r="CJ35" s="461">
        <v>0</v>
      </c>
      <c r="CK35" s="422">
        <v>0</v>
      </c>
      <c r="CL35" s="422">
        <v>0</v>
      </c>
      <c r="CM35" s="422">
        <v>0</v>
      </c>
      <c r="CN35" s="422">
        <v>0</v>
      </c>
      <c r="CO35" s="422">
        <v>0</v>
      </c>
      <c r="CP35" s="462">
        <v>0</v>
      </c>
      <c r="CQ35" s="422">
        <v>0</v>
      </c>
      <c r="CR35" s="462">
        <v>0</v>
      </c>
      <c r="CS35" s="465">
        <v>0</v>
      </c>
      <c r="CT35" s="465">
        <v>0</v>
      </c>
      <c r="CU35" s="477">
        <v>9722.9600000000028</v>
      </c>
    </row>
    <row r="36" spans="1:99" ht="15.75" customHeight="1">
      <c r="A36" s="475" t="str">
        <f>A35</f>
        <v>02-427</v>
      </c>
      <c r="B36" s="476">
        <v>2</v>
      </c>
      <c r="C36" s="422">
        <v>16.190000000000001</v>
      </c>
      <c r="D36" s="422">
        <v>14</v>
      </c>
      <c r="E36" s="422">
        <v>16.190000000000001</v>
      </c>
      <c r="F36" s="422">
        <v>18.88</v>
      </c>
      <c r="G36" s="422">
        <v>13.27</v>
      </c>
      <c r="H36" s="422">
        <v>24.09</v>
      </c>
      <c r="I36" s="422">
        <v>22.17</v>
      </c>
      <c r="J36" s="422">
        <v>41.41</v>
      </c>
      <c r="K36" s="422">
        <v>5.91</v>
      </c>
      <c r="L36" s="422">
        <v>8.09</v>
      </c>
      <c r="M36" s="422">
        <v>19.27</v>
      </c>
      <c r="N36" s="422">
        <v>21.96</v>
      </c>
      <c r="O36" s="422">
        <v>20.49</v>
      </c>
      <c r="P36" s="422">
        <v>31.07</v>
      </c>
      <c r="Q36" s="422">
        <v>42.84</v>
      </c>
      <c r="R36" s="422">
        <v>42.39</v>
      </c>
      <c r="S36" s="422">
        <v>29.19</v>
      </c>
      <c r="T36" s="422">
        <v>84.11</v>
      </c>
      <c r="U36" s="422">
        <v>229.83</v>
      </c>
      <c r="V36" s="422">
        <v>177.35</v>
      </c>
      <c r="W36" s="422">
        <v>474.63</v>
      </c>
      <c r="X36" s="422">
        <v>567.44000000000005</v>
      </c>
      <c r="Y36" s="422">
        <v>644.20000000000005</v>
      </c>
      <c r="Z36" s="422">
        <v>417.64</v>
      </c>
      <c r="AA36" s="422">
        <v>643.52</v>
      </c>
      <c r="AB36" s="422">
        <v>553.9</v>
      </c>
      <c r="AC36" s="422">
        <v>389.86</v>
      </c>
      <c r="AD36" s="422">
        <v>269.60000000000002</v>
      </c>
      <c r="AE36" s="422">
        <v>110.16</v>
      </c>
      <c r="AF36" s="422">
        <v>250.38</v>
      </c>
      <c r="AG36" s="422">
        <v>148.13</v>
      </c>
      <c r="AH36" s="422">
        <v>113.9</v>
      </c>
      <c r="AI36" s="422">
        <v>306.83999999999997</v>
      </c>
      <c r="AJ36" s="422">
        <v>167.2</v>
      </c>
      <c r="AK36" s="422">
        <v>163.05000000000001</v>
      </c>
      <c r="AL36" s="422">
        <v>79</v>
      </c>
      <c r="AM36" s="422">
        <v>129.4</v>
      </c>
      <c r="AN36" s="422">
        <v>73.34</v>
      </c>
      <c r="AO36" s="422">
        <v>129.09</v>
      </c>
      <c r="AP36" s="422">
        <v>99.58</v>
      </c>
      <c r="AQ36" s="422">
        <v>71.8</v>
      </c>
      <c r="AR36" s="422">
        <v>88.82</v>
      </c>
      <c r="AS36" s="422">
        <v>138.72</v>
      </c>
      <c r="AT36" s="422">
        <v>76.17</v>
      </c>
      <c r="AU36" s="422">
        <v>135.85</v>
      </c>
      <c r="AV36" s="422">
        <v>234.44</v>
      </c>
      <c r="AW36" s="422">
        <v>129.16999999999999</v>
      </c>
      <c r="AX36" s="422">
        <v>296.85000000000002</v>
      </c>
      <c r="AY36" s="422">
        <v>371.83</v>
      </c>
      <c r="AZ36" s="422">
        <v>194.62</v>
      </c>
      <c r="BA36" s="422">
        <v>194.14</v>
      </c>
      <c r="BB36" s="422">
        <v>238.6</v>
      </c>
      <c r="BC36" s="422">
        <v>205.85</v>
      </c>
      <c r="BD36" s="422">
        <v>184.79</v>
      </c>
      <c r="BE36" s="422">
        <v>164.1</v>
      </c>
      <c r="BF36" s="422">
        <v>185.98</v>
      </c>
      <c r="BG36" s="422">
        <v>255.54</v>
      </c>
      <c r="BH36" s="422">
        <v>192.59</v>
      </c>
      <c r="BI36" s="422">
        <v>147</v>
      </c>
      <c r="BJ36" s="422">
        <v>120.65</v>
      </c>
      <c r="BK36" s="422">
        <v>51.15</v>
      </c>
      <c r="BL36" s="422">
        <v>88.85</v>
      </c>
      <c r="BM36" s="422">
        <v>151.65</v>
      </c>
      <c r="BN36" s="422">
        <v>41.54</v>
      </c>
      <c r="BO36" s="422">
        <v>50.71</v>
      </c>
      <c r="BP36" s="422">
        <v>47.26</v>
      </c>
      <c r="BQ36" s="422">
        <v>15.41</v>
      </c>
      <c r="BR36" s="422">
        <v>104.15</v>
      </c>
      <c r="BS36" s="422">
        <v>43.26</v>
      </c>
      <c r="BT36" s="422">
        <v>18.27</v>
      </c>
      <c r="BU36" s="422">
        <v>18.36</v>
      </c>
      <c r="BV36" s="422">
        <v>70.37</v>
      </c>
      <c r="BW36" s="422">
        <v>25.34</v>
      </c>
      <c r="BX36" s="422">
        <v>27.45</v>
      </c>
      <c r="BY36" s="422">
        <v>49.73</v>
      </c>
      <c r="BZ36" s="422">
        <v>8.64</v>
      </c>
      <c r="CA36" s="422">
        <v>4.5</v>
      </c>
      <c r="CB36" s="422">
        <v>2.68</v>
      </c>
      <c r="CC36" s="422">
        <v>0</v>
      </c>
      <c r="CD36" s="422">
        <v>6.86</v>
      </c>
      <c r="CE36" s="422">
        <v>8.27</v>
      </c>
      <c r="CF36" s="422">
        <v>0</v>
      </c>
      <c r="CG36" s="422">
        <v>12.73</v>
      </c>
      <c r="CH36" s="422">
        <v>0</v>
      </c>
      <c r="CI36" s="422">
        <v>0</v>
      </c>
      <c r="CJ36" s="422">
        <v>0</v>
      </c>
      <c r="CK36" s="422">
        <v>0</v>
      </c>
      <c r="CL36" s="422">
        <v>0</v>
      </c>
      <c r="CM36" s="422">
        <v>0</v>
      </c>
      <c r="CN36" s="422">
        <v>0</v>
      </c>
      <c r="CO36" s="422">
        <v>0</v>
      </c>
      <c r="CP36" s="464">
        <v>0</v>
      </c>
      <c r="CQ36" s="422">
        <v>0</v>
      </c>
      <c r="CR36" s="464">
        <v>0</v>
      </c>
      <c r="CS36" s="465">
        <v>0</v>
      </c>
      <c r="CT36" s="465">
        <v>0</v>
      </c>
      <c r="CU36" s="477">
        <v>11084.250000000004</v>
      </c>
    </row>
    <row r="37" spans="1:99" ht="15.75" customHeight="1">
      <c r="A37" s="475" t="str">
        <f t="shared" ref="A37:A66" si="7">A36</f>
        <v>02-427</v>
      </c>
      <c r="B37" s="476">
        <v>3</v>
      </c>
      <c r="C37" s="422">
        <v>2.27</v>
      </c>
      <c r="D37" s="422">
        <v>10</v>
      </c>
      <c r="E37" s="422">
        <v>7.82</v>
      </c>
      <c r="F37" s="422">
        <v>18.21</v>
      </c>
      <c r="G37" s="422">
        <v>7.27</v>
      </c>
      <c r="H37" s="422">
        <v>12.35</v>
      </c>
      <c r="I37" s="422">
        <v>34.31</v>
      </c>
      <c r="J37" s="422">
        <v>25.9</v>
      </c>
      <c r="K37" s="422">
        <v>39.29</v>
      </c>
      <c r="L37" s="422">
        <v>4.54</v>
      </c>
      <c r="M37" s="422">
        <v>17.68</v>
      </c>
      <c r="N37" s="422">
        <v>15.82</v>
      </c>
      <c r="O37" s="422">
        <v>26.67</v>
      </c>
      <c r="P37" s="422">
        <v>15.41</v>
      </c>
      <c r="Q37" s="422">
        <v>22</v>
      </c>
      <c r="R37" s="422">
        <v>28.85</v>
      </c>
      <c r="S37" s="422">
        <v>48.38</v>
      </c>
      <c r="T37" s="422">
        <v>63.22</v>
      </c>
      <c r="U37" s="422">
        <v>53.18</v>
      </c>
      <c r="V37" s="422">
        <v>200.03</v>
      </c>
      <c r="W37" s="422">
        <v>568.57000000000005</v>
      </c>
      <c r="X37" s="422">
        <v>457.27</v>
      </c>
      <c r="Y37" s="422">
        <v>350.29</v>
      </c>
      <c r="Z37" s="422">
        <v>398.36</v>
      </c>
      <c r="AA37" s="422">
        <v>401.52</v>
      </c>
      <c r="AB37" s="422">
        <v>404.01</v>
      </c>
      <c r="AC37" s="422">
        <v>234.45</v>
      </c>
      <c r="AD37" s="422">
        <v>299.29000000000002</v>
      </c>
      <c r="AE37" s="422">
        <v>244.25</v>
      </c>
      <c r="AF37" s="422">
        <v>138.87</v>
      </c>
      <c r="AG37" s="422">
        <v>92.04</v>
      </c>
      <c r="AH37" s="422">
        <v>97.5</v>
      </c>
      <c r="AI37" s="422">
        <v>91.43</v>
      </c>
      <c r="AJ37" s="422">
        <v>101.55</v>
      </c>
      <c r="AK37" s="422">
        <v>129.63999999999999</v>
      </c>
      <c r="AL37" s="422">
        <v>44.77</v>
      </c>
      <c r="AM37" s="422">
        <v>113.93</v>
      </c>
      <c r="AN37" s="422">
        <v>143.91999999999999</v>
      </c>
      <c r="AO37" s="422">
        <v>135.33000000000001</v>
      </c>
      <c r="AP37" s="422">
        <v>121.6</v>
      </c>
      <c r="AQ37" s="422">
        <v>165.14</v>
      </c>
      <c r="AR37" s="422">
        <v>101.72</v>
      </c>
      <c r="AS37" s="422">
        <v>66.900000000000006</v>
      </c>
      <c r="AT37" s="422">
        <v>35.590000000000003</v>
      </c>
      <c r="AU37" s="422">
        <v>144.36000000000001</v>
      </c>
      <c r="AV37" s="422">
        <v>194.8</v>
      </c>
      <c r="AW37" s="422">
        <v>237.06</v>
      </c>
      <c r="AX37" s="422">
        <v>126.07</v>
      </c>
      <c r="AY37" s="422">
        <v>239.26</v>
      </c>
      <c r="AZ37" s="422">
        <v>283.76</v>
      </c>
      <c r="BA37" s="422">
        <v>316.14</v>
      </c>
      <c r="BB37" s="422">
        <v>302.23</v>
      </c>
      <c r="BC37" s="422">
        <v>281.44</v>
      </c>
      <c r="BD37" s="422">
        <v>273.92</v>
      </c>
      <c r="BE37" s="422">
        <v>192.04</v>
      </c>
      <c r="BF37" s="422">
        <v>546.44000000000005</v>
      </c>
      <c r="BG37" s="422">
        <v>224.84</v>
      </c>
      <c r="BH37" s="422">
        <v>91.02</v>
      </c>
      <c r="BI37" s="422">
        <v>169.67</v>
      </c>
      <c r="BJ37" s="422">
        <v>145.18</v>
      </c>
      <c r="BK37" s="422">
        <v>146.51</v>
      </c>
      <c r="BL37" s="422">
        <v>177.15</v>
      </c>
      <c r="BM37" s="422">
        <v>57.12</v>
      </c>
      <c r="BN37" s="422">
        <v>130.51</v>
      </c>
      <c r="BO37" s="422">
        <v>40.630000000000003</v>
      </c>
      <c r="BP37" s="422">
        <v>36.630000000000003</v>
      </c>
      <c r="BQ37" s="422">
        <v>59.87</v>
      </c>
      <c r="BR37" s="422">
        <v>42.82</v>
      </c>
      <c r="BS37" s="422">
        <v>28.72</v>
      </c>
      <c r="BT37" s="422">
        <v>40.270000000000003</v>
      </c>
      <c r="BU37" s="422">
        <v>48.36</v>
      </c>
      <c r="BV37" s="422">
        <v>16.510000000000002</v>
      </c>
      <c r="BW37" s="422">
        <v>18.73</v>
      </c>
      <c r="BX37" s="422">
        <v>6.36</v>
      </c>
      <c r="BY37" s="422">
        <v>19.59</v>
      </c>
      <c r="BZ37" s="422">
        <v>1.82</v>
      </c>
      <c r="CA37" s="422">
        <v>56.34</v>
      </c>
      <c r="CB37" s="422">
        <v>21.64</v>
      </c>
      <c r="CC37" s="422">
        <v>0</v>
      </c>
      <c r="CD37" s="422">
        <v>21.62</v>
      </c>
      <c r="CE37" s="422">
        <v>0</v>
      </c>
      <c r="CF37" s="422">
        <v>0</v>
      </c>
      <c r="CG37" s="422">
        <v>0</v>
      </c>
      <c r="CH37" s="422">
        <v>0</v>
      </c>
      <c r="CI37" s="422">
        <v>0</v>
      </c>
      <c r="CJ37" s="422">
        <v>0</v>
      </c>
      <c r="CK37" s="422">
        <v>0</v>
      </c>
      <c r="CL37" s="422">
        <v>0</v>
      </c>
      <c r="CM37" s="422">
        <v>0</v>
      </c>
      <c r="CN37" s="422">
        <v>0</v>
      </c>
      <c r="CO37" s="422">
        <v>0</v>
      </c>
      <c r="CP37" s="464">
        <v>0</v>
      </c>
      <c r="CQ37" s="422">
        <v>0</v>
      </c>
      <c r="CR37" s="464">
        <v>0</v>
      </c>
      <c r="CS37" s="465">
        <v>0</v>
      </c>
      <c r="CT37" s="465">
        <v>0</v>
      </c>
      <c r="CU37" s="477">
        <v>10330.570000000005</v>
      </c>
    </row>
    <row r="38" spans="1:99" ht="15.75" customHeight="1">
      <c r="A38" s="475" t="str">
        <f t="shared" si="7"/>
        <v>02-427</v>
      </c>
      <c r="B38" s="476">
        <v>4</v>
      </c>
      <c r="C38" s="422">
        <v>3.59</v>
      </c>
      <c r="D38" s="422">
        <v>6.27</v>
      </c>
      <c r="E38" s="422">
        <v>1.36</v>
      </c>
      <c r="F38" s="422">
        <v>17.71</v>
      </c>
      <c r="G38" s="422">
        <v>13.72</v>
      </c>
      <c r="H38" s="422">
        <v>10.08</v>
      </c>
      <c r="I38" s="422">
        <v>10.9</v>
      </c>
      <c r="J38" s="422">
        <v>46.56</v>
      </c>
      <c r="K38" s="422">
        <v>10.79</v>
      </c>
      <c r="L38" s="422">
        <v>32.619999999999997</v>
      </c>
      <c r="M38" s="422">
        <v>5.54</v>
      </c>
      <c r="N38" s="422">
        <v>16.510000000000002</v>
      </c>
      <c r="O38" s="422">
        <v>30.55</v>
      </c>
      <c r="P38" s="422">
        <v>27.87</v>
      </c>
      <c r="Q38" s="422">
        <v>23.07</v>
      </c>
      <c r="R38" s="422">
        <v>7.01</v>
      </c>
      <c r="S38" s="422">
        <v>69.38</v>
      </c>
      <c r="T38" s="422">
        <v>48.98</v>
      </c>
      <c r="U38" s="422">
        <v>132.34</v>
      </c>
      <c r="V38" s="422">
        <v>214.69</v>
      </c>
      <c r="W38" s="422">
        <v>472.56</v>
      </c>
      <c r="X38" s="422">
        <v>619.82000000000005</v>
      </c>
      <c r="Y38" s="422">
        <v>483.72</v>
      </c>
      <c r="Z38" s="422">
        <v>501.22</v>
      </c>
      <c r="AA38" s="422">
        <v>375.8</v>
      </c>
      <c r="AB38" s="422">
        <v>478.13</v>
      </c>
      <c r="AC38" s="422">
        <v>381.55</v>
      </c>
      <c r="AD38" s="422">
        <v>240.5</v>
      </c>
      <c r="AE38" s="422">
        <v>235.91</v>
      </c>
      <c r="AF38" s="422">
        <v>166.19</v>
      </c>
      <c r="AG38" s="422">
        <v>268.29000000000002</v>
      </c>
      <c r="AH38" s="422">
        <v>196.33</v>
      </c>
      <c r="AI38" s="422">
        <v>84.17</v>
      </c>
      <c r="AJ38" s="422">
        <v>108.98</v>
      </c>
      <c r="AK38" s="422">
        <v>76.73</v>
      </c>
      <c r="AL38" s="422">
        <v>77.3</v>
      </c>
      <c r="AM38" s="422">
        <v>49.64</v>
      </c>
      <c r="AN38" s="422">
        <v>162.04</v>
      </c>
      <c r="AO38" s="422">
        <v>79.39</v>
      </c>
      <c r="AP38" s="422">
        <v>78.599999999999994</v>
      </c>
      <c r="AQ38" s="422">
        <v>129.78</v>
      </c>
      <c r="AR38" s="422">
        <v>84.57</v>
      </c>
      <c r="AS38" s="422">
        <v>167.72</v>
      </c>
      <c r="AT38" s="422">
        <v>73.510000000000005</v>
      </c>
      <c r="AU38" s="422">
        <v>135.35</v>
      </c>
      <c r="AV38" s="422">
        <v>151.13</v>
      </c>
      <c r="AW38" s="422">
        <v>238.67</v>
      </c>
      <c r="AX38" s="422">
        <v>282.31</v>
      </c>
      <c r="AY38" s="422">
        <v>416.93</v>
      </c>
      <c r="AZ38" s="422">
        <v>446.98</v>
      </c>
      <c r="BA38" s="422">
        <v>599.19000000000005</v>
      </c>
      <c r="BB38" s="422">
        <v>362.63</v>
      </c>
      <c r="BC38" s="422">
        <v>458.27</v>
      </c>
      <c r="BD38" s="422">
        <v>383.53</v>
      </c>
      <c r="BE38" s="422">
        <v>363.2</v>
      </c>
      <c r="BF38" s="422">
        <v>384.8</v>
      </c>
      <c r="BG38" s="422">
        <v>246.82</v>
      </c>
      <c r="BH38" s="422">
        <v>238.48</v>
      </c>
      <c r="BI38" s="422">
        <v>188.94</v>
      </c>
      <c r="BJ38" s="422">
        <v>201.92</v>
      </c>
      <c r="BK38" s="422">
        <v>93.66</v>
      </c>
      <c r="BL38" s="422">
        <v>112.46</v>
      </c>
      <c r="BM38" s="422">
        <v>154.13</v>
      </c>
      <c r="BN38" s="422">
        <v>127.47</v>
      </c>
      <c r="BO38" s="422">
        <v>70.2</v>
      </c>
      <c r="BP38" s="422">
        <v>73.510000000000005</v>
      </c>
      <c r="BQ38" s="422">
        <v>42.68</v>
      </c>
      <c r="BR38" s="422">
        <v>61.45</v>
      </c>
      <c r="BS38" s="422">
        <v>24.81</v>
      </c>
      <c r="BT38" s="422">
        <v>56.82</v>
      </c>
      <c r="BU38" s="422">
        <v>51.37</v>
      </c>
      <c r="BV38" s="422">
        <v>0</v>
      </c>
      <c r="BW38" s="422">
        <v>9.9499999999999993</v>
      </c>
      <c r="BX38" s="422">
        <v>64.260000000000005</v>
      </c>
      <c r="BY38" s="422">
        <v>37</v>
      </c>
      <c r="BZ38" s="422">
        <v>22.13</v>
      </c>
      <c r="CA38" s="422">
        <v>8.66</v>
      </c>
      <c r="CB38" s="422">
        <v>69.27</v>
      </c>
      <c r="CC38" s="422">
        <v>0</v>
      </c>
      <c r="CD38" s="422">
        <v>0</v>
      </c>
      <c r="CE38" s="422">
        <v>25.09</v>
      </c>
      <c r="CF38" s="422">
        <v>23.54</v>
      </c>
      <c r="CG38" s="422">
        <v>0</v>
      </c>
      <c r="CH38" s="422">
        <v>0</v>
      </c>
      <c r="CI38" s="422">
        <v>0</v>
      </c>
      <c r="CJ38" s="422">
        <v>0</v>
      </c>
      <c r="CK38" s="422">
        <v>0</v>
      </c>
      <c r="CL38" s="422">
        <v>0</v>
      </c>
      <c r="CM38" s="422">
        <v>0</v>
      </c>
      <c r="CN38" s="422">
        <v>0</v>
      </c>
      <c r="CO38" s="422">
        <v>0</v>
      </c>
      <c r="CP38" s="464">
        <v>0</v>
      </c>
      <c r="CQ38" s="422">
        <v>0</v>
      </c>
      <c r="CR38" s="464">
        <v>0</v>
      </c>
      <c r="CS38" s="465">
        <v>0</v>
      </c>
      <c r="CT38" s="465">
        <v>0</v>
      </c>
      <c r="CU38" s="477">
        <v>12549.600000000004</v>
      </c>
    </row>
    <row r="39" spans="1:99" ht="15.75" customHeight="1">
      <c r="A39" s="475" t="str">
        <f t="shared" si="7"/>
        <v>02-427</v>
      </c>
      <c r="B39" s="476">
        <v>5</v>
      </c>
      <c r="C39" s="422">
        <v>0</v>
      </c>
      <c r="D39" s="422">
        <v>9.09</v>
      </c>
      <c r="E39" s="422">
        <v>4.09</v>
      </c>
      <c r="F39" s="422">
        <v>20.9</v>
      </c>
      <c r="G39" s="422">
        <v>6.27</v>
      </c>
      <c r="H39" s="422">
        <v>0.91</v>
      </c>
      <c r="I39" s="422">
        <v>13.16</v>
      </c>
      <c r="J39" s="422">
        <v>19.899999999999999</v>
      </c>
      <c r="K39" s="422">
        <v>31.43</v>
      </c>
      <c r="L39" s="422">
        <v>9.09</v>
      </c>
      <c r="M39" s="422">
        <v>24.54</v>
      </c>
      <c r="N39" s="422">
        <v>36.94</v>
      </c>
      <c r="O39" s="422">
        <v>72.45</v>
      </c>
      <c r="P39" s="422">
        <v>19.95</v>
      </c>
      <c r="Q39" s="422">
        <v>25.18</v>
      </c>
      <c r="R39" s="422">
        <v>135.5</v>
      </c>
      <c r="S39" s="422">
        <v>70.790000000000006</v>
      </c>
      <c r="T39" s="422">
        <v>195.62</v>
      </c>
      <c r="U39" s="422">
        <v>311.35000000000002</v>
      </c>
      <c r="V39" s="422">
        <v>425.91</v>
      </c>
      <c r="W39" s="422">
        <v>337.21</v>
      </c>
      <c r="X39" s="422">
        <v>351.39</v>
      </c>
      <c r="Y39" s="422">
        <v>686.57</v>
      </c>
      <c r="Z39" s="422">
        <v>553.70000000000005</v>
      </c>
      <c r="AA39" s="422">
        <v>640.75</v>
      </c>
      <c r="AB39" s="422">
        <v>602.39</v>
      </c>
      <c r="AC39" s="422">
        <v>374.15</v>
      </c>
      <c r="AD39" s="422">
        <v>454.3</v>
      </c>
      <c r="AE39" s="422">
        <v>213.88</v>
      </c>
      <c r="AF39" s="422">
        <v>316.85000000000002</v>
      </c>
      <c r="AG39" s="422">
        <v>339.29</v>
      </c>
      <c r="AH39" s="422">
        <v>370.37</v>
      </c>
      <c r="AI39" s="422">
        <v>217.09</v>
      </c>
      <c r="AJ39" s="422">
        <v>285.8</v>
      </c>
      <c r="AK39" s="422">
        <v>255.48</v>
      </c>
      <c r="AL39" s="422">
        <v>122.32</v>
      </c>
      <c r="AM39" s="422">
        <v>199.55</v>
      </c>
      <c r="AN39" s="422">
        <v>143.83000000000001</v>
      </c>
      <c r="AO39" s="422">
        <v>165.15</v>
      </c>
      <c r="AP39" s="422">
        <v>203.37</v>
      </c>
      <c r="AQ39" s="422">
        <v>257.07</v>
      </c>
      <c r="AR39" s="422">
        <v>104.5</v>
      </c>
      <c r="AS39" s="422">
        <v>131.56</v>
      </c>
      <c r="AT39" s="422">
        <v>154.18</v>
      </c>
      <c r="AU39" s="422">
        <v>195.84</v>
      </c>
      <c r="AV39" s="422">
        <v>206.28</v>
      </c>
      <c r="AW39" s="422">
        <v>306.39</v>
      </c>
      <c r="AX39" s="422">
        <v>445.52</v>
      </c>
      <c r="AY39" s="422">
        <v>315.77</v>
      </c>
      <c r="AZ39" s="422">
        <v>209.21</v>
      </c>
      <c r="BA39" s="422">
        <v>319.05</v>
      </c>
      <c r="BB39" s="422">
        <v>466.2</v>
      </c>
      <c r="BC39" s="422">
        <v>441.2</v>
      </c>
      <c r="BD39" s="422">
        <v>349.08</v>
      </c>
      <c r="BE39" s="422">
        <v>448.18</v>
      </c>
      <c r="BF39" s="422">
        <v>186.81</v>
      </c>
      <c r="BG39" s="422">
        <v>108.8</v>
      </c>
      <c r="BH39" s="422">
        <v>239.31</v>
      </c>
      <c r="BI39" s="422">
        <v>223.68</v>
      </c>
      <c r="BJ39" s="422">
        <v>79.37</v>
      </c>
      <c r="BK39" s="422">
        <v>197.46</v>
      </c>
      <c r="BL39" s="422">
        <v>165.53</v>
      </c>
      <c r="BM39" s="422">
        <v>103</v>
      </c>
      <c r="BN39" s="422">
        <v>143.94999999999999</v>
      </c>
      <c r="BO39" s="422">
        <v>113.18</v>
      </c>
      <c r="BP39" s="422">
        <v>90.33</v>
      </c>
      <c r="BQ39" s="422">
        <v>60.29</v>
      </c>
      <c r="BR39" s="422">
        <v>83.18</v>
      </c>
      <c r="BS39" s="422">
        <v>74.209999999999994</v>
      </c>
      <c r="BT39" s="422">
        <v>92.63</v>
      </c>
      <c r="BU39" s="422">
        <v>56.91</v>
      </c>
      <c r="BV39" s="422">
        <v>121.99</v>
      </c>
      <c r="BW39" s="422">
        <v>55.68</v>
      </c>
      <c r="BX39" s="422">
        <v>65.81</v>
      </c>
      <c r="BY39" s="422">
        <v>49.63</v>
      </c>
      <c r="BZ39" s="422">
        <v>11</v>
      </c>
      <c r="CA39" s="422">
        <v>60.47</v>
      </c>
      <c r="CB39" s="422">
        <v>45.17</v>
      </c>
      <c r="CC39" s="422">
        <v>59.8</v>
      </c>
      <c r="CD39" s="422">
        <v>35.82</v>
      </c>
      <c r="CE39" s="422">
        <v>0</v>
      </c>
      <c r="CF39" s="422">
        <v>0</v>
      </c>
      <c r="CG39" s="422">
        <v>25</v>
      </c>
      <c r="CH39" s="422">
        <v>0</v>
      </c>
      <c r="CI39" s="422">
        <v>0</v>
      </c>
      <c r="CJ39" s="422">
        <v>0</v>
      </c>
      <c r="CK39" s="422">
        <v>0</v>
      </c>
      <c r="CL39" s="422">
        <v>0</v>
      </c>
      <c r="CM39" s="422">
        <v>0</v>
      </c>
      <c r="CN39" s="422">
        <v>0</v>
      </c>
      <c r="CO39" s="422">
        <v>0</v>
      </c>
      <c r="CP39" s="464">
        <v>0</v>
      </c>
      <c r="CQ39" s="422">
        <v>0</v>
      </c>
      <c r="CR39" s="464">
        <v>0</v>
      </c>
      <c r="CS39" s="465">
        <v>0</v>
      </c>
      <c r="CT39" s="465">
        <v>0</v>
      </c>
      <c r="CU39" s="477">
        <v>15165.549999999997</v>
      </c>
    </row>
    <row r="40" spans="1:99" ht="15.75" customHeight="1">
      <c r="A40" s="475" t="str">
        <f t="shared" si="7"/>
        <v>02-427</v>
      </c>
      <c r="B40" s="476">
        <v>6</v>
      </c>
      <c r="C40" s="422">
        <v>0</v>
      </c>
      <c r="D40" s="422">
        <v>0</v>
      </c>
      <c r="E40" s="422">
        <v>25.64</v>
      </c>
      <c r="F40" s="422">
        <v>8.4499999999999993</v>
      </c>
      <c r="G40" s="422">
        <v>4.54</v>
      </c>
      <c r="H40" s="422">
        <v>9.18</v>
      </c>
      <c r="I40" s="422">
        <v>11.17</v>
      </c>
      <c r="J40" s="422">
        <v>11.97</v>
      </c>
      <c r="K40" s="422">
        <v>5.45</v>
      </c>
      <c r="L40" s="422">
        <v>0</v>
      </c>
      <c r="M40" s="422">
        <v>2.64</v>
      </c>
      <c r="N40" s="422">
        <v>11.66</v>
      </c>
      <c r="O40" s="422">
        <v>23.82</v>
      </c>
      <c r="P40" s="422">
        <v>11.56</v>
      </c>
      <c r="Q40" s="422">
        <v>24.61</v>
      </c>
      <c r="R40" s="422">
        <v>28.63</v>
      </c>
      <c r="S40" s="422">
        <v>10.07</v>
      </c>
      <c r="T40" s="422">
        <v>29.62</v>
      </c>
      <c r="U40" s="422">
        <v>152.03</v>
      </c>
      <c r="V40" s="422">
        <v>32.04</v>
      </c>
      <c r="W40" s="422">
        <v>180.18</v>
      </c>
      <c r="X40" s="422">
        <v>523.96</v>
      </c>
      <c r="Y40" s="422">
        <v>311.11</v>
      </c>
      <c r="Z40" s="422">
        <v>314.63</v>
      </c>
      <c r="AA40" s="422">
        <v>518.01</v>
      </c>
      <c r="AB40" s="422">
        <v>277.82</v>
      </c>
      <c r="AC40" s="422">
        <v>432.48</v>
      </c>
      <c r="AD40" s="422">
        <v>221.58</v>
      </c>
      <c r="AE40" s="422">
        <v>323.31</v>
      </c>
      <c r="AF40" s="422">
        <v>248.86</v>
      </c>
      <c r="AG40" s="422">
        <v>225.91</v>
      </c>
      <c r="AH40" s="422">
        <v>191.82</v>
      </c>
      <c r="AI40" s="422">
        <v>224.22</v>
      </c>
      <c r="AJ40" s="422">
        <v>156.27000000000001</v>
      </c>
      <c r="AK40" s="422">
        <v>235.13</v>
      </c>
      <c r="AL40" s="422">
        <v>216.61</v>
      </c>
      <c r="AM40" s="422">
        <v>78.97</v>
      </c>
      <c r="AN40" s="422">
        <v>175.59</v>
      </c>
      <c r="AO40" s="422">
        <v>178.98</v>
      </c>
      <c r="AP40" s="422">
        <v>76.39</v>
      </c>
      <c r="AQ40" s="422">
        <v>104.69</v>
      </c>
      <c r="AR40" s="422">
        <v>113.23</v>
      </c>
      <c r="AS40" s="422">
        <v>134.69999999999999</v>
      </c>
      <c r="AT40" s="422">
        <v>186.51</v>
      </c>
      <c r="AU40" s="422">
        <v>160.28</v>
      </c>
      <c r="AV40" s="422">
        <v>229.22</v>
      </c>
      <c r="AW40" s="422">
        <v>228.3</v>
      </c>
      <c r="AX40" s="422">
        <v>226.73</v>
      </c>
      <c r="AY40" s="422">
        <v>325.67</v>
      </c>
      <c r="AZ40" s="422">
        <v>450.35</v>
      </c>
      <c r="BA40" s="422">
        <v>411.53</v>
      </c>
      <c r="BB40" s="422">
        <v>357.06</v>
      </c>
      <c r="BC40" s="422">
        <v>324.88</v>
      </c>
      <c r="BD40" s="422">
        <v>314.74</v>
      </c>
      <c r="BE40" s="422">
        <v>266.99</v>
      </c>
      <c r="BF40" s="422">
        <v>283.43</v>
      </c>
      <c r="BG40" s="422">
        <v>281.95</v>
      </c>
      <c r="BH40" s="422">
        <v>213.86</v>
      </c>
      <c r="BI40" s="422">
        <v>142.51</v>
      </c>
      <c r="BJ40" s="422">
        <v>90.72</v>
      </c>
      <c r="BK40" s="422">
        <v>24.54</v>
      </c>
      <c r="BL40" s="422">
        <v>39.659999999999997</v>
      </c>
      <c r="BM40" s="422">
        <v>65.41</v>
      </c>
      <c r="BN40" s="422">
        <v>38.729999999999997</v>
      </c>
      <c r="BO40" s="422">
        <v>60.33</v>
      </c>
      <c r="BP40" s="422">
        <v>41.45</v>
      </c>
      <c r="BQ40" s="422">
        <v>42.68</v>
      </c>
      <c r="BR40" s="422">
        <v>25.08</v>
      </c>
      <c r="BS40" s="422">
        <v>22.37</v>
      </c>
      <c r="BT40" s="422">
        <v>44.67</v>
      </c>
      <c r="BU40" s="422">
        <v>14.45</v>
      </c>
      <c r="BV40" s="422">
        <v>29.95</v>
      </c>
      <c r="BW40" s="422">
        <v>34.729999999999997</v>
      </c>
      <c r="BX40" s="422">
        <v>51.13</v>
      </c>
      <c r="BY40" s="422">
        <v>25.38</v>
      </c>
      <c r="BZ40" s="422">
        <v>8</v>
      </c>
      <c r="CA40" s="422">
        <v>22.37</v>
      </c>
      <c r="CB40" s="422">
        <v>0</v>
      </c>
      <c r="CC40" s="422">
        <v>66.19</v>
      </c>
      <c r="CD40" s="422">
        <v>0</v>
      </c>
      <c r="CE40" s="422">
        <v>6.27</v>
      </c>
      <c r="CF40" s="422">
        <v>16.54</v>
      </c>
      <c r="CG40" s="422">
        <v>0</v>
      </c>
      <c r="CH40" s="422">
        <v>14.72</v>
      </c>
      <c r="CI40" s="422">
        <v>0</v>
      </c>
      <c r="CJ40" s="422">
        <v>0</v>
      </c>
      <c r="CK40" s="422">
        <v>0</v>
      </c>
      <c r="CL40" s="422">
        <v>0</v>
      </c>
      <c r="CM40" s="422">
        <v>0</v>
      </c>
      <c r="CN40" s="422">
        <v>0</v>
      </c>
      <c r="CO40" s="422">
        <v>0</v>
      </c>
      <c r="CP40" s="464">
        <v>0</v>
      </c>
      <c r="CQ40" s="422">
        <v>0</v>
      </c>
      <c r="CR40" s="464">
        <v>0</v>
      </c>
      <c r="CS40" s="465">
        <v>0</v>
      </c>
      <c r="CT40" s="465">
        <v>0</v>
      </c>
      <c r="CU40" s="477">
        <v>11056.910000000003</v>
      </c>
    </row>
    <row r="41" spans="1:99" ht="15.75" customHeight="1">
      <c r="A41" s="475" t="str">
        <f t="shared" si="7"/>
        <v>02-427</v>
      </c>
      <c r="B41" s="476">
        <v>7</v>
      </c>
      <c r="C41" s="422">
        <v>0</v>
      </c>
      <c r="D41" s="422">
        <v>0</v>
      </c>
      <c r="E41" s="422">
        <v>0</v>
      </c>
      <c r="F41" s="422">
        <v>0</v>
      </c>
      <c r="G41" s="422">
        <v>0</v>
      </c>
      <c r="H41" s="422">
        <v>4.6500000000000004</v>
      </c>
      <c r="I41" s="422">
        <v>33.1</v>
      </c>
      <c r="J41" s="422">
        <v>37.21</v>
      </c>
      <c r="K41" s="422">
        <v>34.53</v>
      </c>
      <c r="L41" s="422">
        <v>14.28</v>
      </c>
      <c r="M41" s="422">
        <v>34.369999999999997</v>
      </c>
      <c r="N41" s="422">
        <v>8.2100000000000009</v>
      </c>
      <c r="O41" s="422">
        <v>15.45</v>
      </c>
      <c r="P41" s="422">
        <v>36.28</v>
      </c>
      <c r="Q41" s="422">
        <v>16.04</v>
      </c>
      <c r="R41" s="422">
        <v>3.67</v>
      </c>
      <c r="S41" s="422">
        <v>65.73</v>
      </c>
      <c r="T41" s="422">
        <v>79.040000000000006</v>
      </c>
      <c r="U41" s="422">
        <v>273.7</v>
      </c>
      <c r="V41" s="422">
        <v>208.82</v>
      </c>
      <c r="W41" s="422">
        <v>553.5</v>
      </c>
      <c r="X41" s="422">
        <v>364.09</v>
      </c>
      <c r="Y41" s="422">
        <v>441.68</v>
      </c>
      <c r="Z41" s="422">
        <v>351.35</v>
      </c>
      <c r="AA41" s="422">
        <v>412.53</v>
      </c>
      <c r="AB41" s="422">
        <v>291.18</v>
      </c>
      <c r="AC41" s="422">
        <v>333.58</v>
      </c>
      <c r="AD41" s="422">
        <v>173.88</v>
      </c>
      <c r="AE41" s="422">
        <v>83.11</v>
      </c>
      <c r="AF41" s="422">
        <v>151.47999999999999</v>
      </c>
      <c r="AG41" s="422">
        <v>214.11</v>
      </c>
      <c r="AH41" s="422">
        <v>111.03</v>
      </c>
      <c r="AI41" s="422">
        <v>150.24</v>
      </c>
      <c r="AJ41" s="422">
        <v>166.67</v>
      </c>
      <c r="AK41" s="422">
        <v>80.08</v>
      </c>
      <c r="AL41" s="422">
        <v>142.18</v>
      </c>
      <c r="AM41" s="422">
        <v>49.57</v>
      </c>
      <c r="AN41" s="422">
        <v>113.05</v>
      </c>
      <c r="AO41" s="422">
        <v>143.52000000000001</v>
      </c>
      <c r="AP41" s="422">
        <v>43.4</v>
      </c>
      <c r="AQ41" s="422">
        <v>56.08</v>
      </c>
      <c r="AR41" s="422">
        <v>111.42</v>
      </c>
      <c r="AS41" s="422">
        <v>73.209999999999994</v>
      </c>
      <c r="AT41" s="422">
        <v>124.92</v>
      </c>
      <c r="AU41" s="422">
        <v>74.489999999999995</v>
      </c>
      <c r="AV41" s="422">
        <v>72.38</v>
      </c>
      <c r="AW41" s="422">
        <v>159.5</v>
      </c>
      <c r="AX41" s="422">
        <v>121.87</v>
      </c>
      <c r="AY41" s="422">
        <v>243.14</v>
      </c>
      <c r="AZ41" s="422">
        <v>211.84</v>
      </c>
      <c r="BA41" s="422">
        <v>155.87</v>
      </c>
      <c r="BB41" s="422">
        <v>233.52</v>
      </c>
      <c r="BC41" s="422">
        <v>250.94</v>
      </c>
      <c r="BD41" s="422">
        <v>181.53</v>
      </c>
      <c r="BE41" s="422">
        <v>147.01</v>
      </c>
      <c r="BF41" s="422">
        <v>101.48</v>
      </c>
      <c r="BG41" s="422">
        <v>93.53</v>
      </c>
      <c r="BH41" s="422">
        <v>117.89</v>
      </c>
      <c r="BI41" s="422">
        <v>13</v>
      </c>
      <c r="BJ41" s="422">
        <v>151.27000000000001</v>
      </c>
      <c r="BK41" s="422">
        <v>122.07</v>
      </c>
      <c r="BL41" s="422">
        <v>69.44</v>
      </c>
      <c r="BM41" s="422">
        <v>32.54</v>
      </c>
      <c r="BN41" s="422">
        <v>49.32</v>
      </c>
      <c r="BO41" s="422">
        <v>32.049999999999997</v>
      </c>
      <c r="BP41" s="422">
        <v>27.94</v>
      </c>
      <c r="BQ41" s="422">
        <v>9.91</v>
      </c>
      <c r="BR41" s="422">
        <v>26.31</v>
      </c>
      <c r="BS41" s="422">
        <v>38.81</v>
      </c>
      <c r="BT41" s="422">
        <v>39.450000000000003</v>
      </c>
      <c r="BU41" s="422">
        <v>43.29</v>
      </c>
      <c r="BV41" s="422">
        <v>21.18</v>
      </c>
      <c r="BW41" s="422">
        <v>30.73</v>
      </c>
      <c r="BX41" s="422">
        <v>40.28</v>
      </c>
      <c r="BY41" s="422">
        <v>0</v>
      </c>
      <c r="BZ41" s="422">
        <v>6.09</v>
      </c>
      <c r="CA41" s="422">
        <v>27.14</v>
      </c>
      <c r="CB41" s="422">
        <v>2.64</v>
      </c>
      <c r="CC41" s="422">
        <v>7.27</v>
      </c>
      <c r="CD41" s="422">
        <v>0</v>
      </c>
      <c r="CE41" s="422">
        <v>0</v>
      </c>
      <c r="CF41" s="422">
        <v>0</v>
      </c>
      <c r="CG41" s="422">
        <v>0</v>
      </c>
      <c r="CH41" s="422">
        <v>0</v>
      </c>
      <c r="CI41" s="422">
        <v>0</v>
      </c>
      <c r="CJ41" s="422">
        <v>0</v>
      </c>
      <c r="CK41" s="422">
        <v>0</v>
      </c>
      <c r="CL41" s="422">
        <v>0</v>
      </c>
      <c r="CM41" s="422">
        <v>0</v>
      </c>
      <c r="CN41" s="422">
        <v>0</v>
      </c>
      <c r="CO41" s="422">
        <v>0</v>
      </c>
      <c r="CP41" s="464">
        <v>0</v>
      </c>
      <c r="CQ41" s="422">
        <v>0</v>
      </c>
      <c r="CR41" s="464">
        <v>0</v>
      </c>
      <c r="CS41" s="465">
        <v>0</v>
      </c>
      <c r="CT41" s="465">
        <v>0</v>
      </c>
      <c r="CU41" s="477">
        <v>8556.66</v>
      </c>
    </row>
    <row r="42" spans="1:99" ht="15.75" customHeight="1">
      <c r="A42" s="475" t="str">
        <f t="shared" si="7"/>
        <v>02-427</v>
      </c>
      <c r="B42" s="476">
        <v>8</v>
      </c>
      <c r="C42" s="422">
        <v>8.59</v>
      </c>
      <c r="D42" s="422">
        <v>0.91</v>
      </c>
      <c r="E42" s="422">
        <v>18.21</v>
      </c>
      <c r="F42" s="422">
        <v>13.18</v>
      </c>
      <c r="G42" s="422">
        <v>17.62</v>
      </c>
      <c r="H42" s="422">
        <v>18</v>
      </c>
      <c r="I42" s="422">
        <v>21.4</v>
      </c>
      <c r="J42" s="422">
        <v>16.350000000000001</v>
      </c>
      <c r="K42" s="422">
        <v>22.79</v>
      </c>
      <c r="L42" s="422">
        <v>29.04</v>
      </c>
      <c r="M42" s="422">
        <v>4</v>
      </c>
      <c r="N42" s="422">
        <v>38.46</v>
      </c>
      <c r="O42" s="422">
        <v>27.26</v>
      </c>
      <c r="P42" s="422">
        <v>23.53</v>
      </c>
      <c r="Q42" s="422">
        <v>23.81</v>
      </c>
      <c r="R42" s="422">
        <v>9.99</v>
      </c>
      <c r="S42" s="422">
        <v>83.13</v>
      </c>
      <c r="T42" s="422">
        <v>90.45</v>
      </c>
      <c r="U42" s="422">
        <v>40.840000000000003</v>
      </c>
      <c r="V42" s="422">
        <v>184.17</v>
      </c>
      <c r="W42" s="422">
        <v>497.81</v>
      </c>
      <c r="X42" s="422">
        <v>531.01</v>
      </c>
      <c r="Y42" s="422">
        <v>334.53</v>
      </c>
      <c r="Z42" s="422">
        <v>330.25</v>
      </c>
      <c r="AA42" s="422">
        <v>413.25</v>
      </c>
      <c r="AB42" s="422">
        <v>257.64</v>
      </c>
      <c r="AC42" s="422">
        <v>262.35000000000002</v>
      </c>
      <c r="AD42" s="422">
        <v>133.24</v>
      </c>
      <c r="AE42" s="422">
        <v>187.06</v>
      </c>
      <c r="AF42" s="422">
        <v>172.55</v>
      </c>
      <c r="AG42" s="422">
        <v>88.04</v>
      </c>
      <c r="AH42" s="422">
        <v>108.22</v>
      </c>
      <c r="AI42" s="422">
        <v>110.42</v>
      </c>
      <c r="AJ42" s="422">
        <v>53.73</v>
      </c>
      <c r="AK42" s="422">
        <v>54.86</v>
      </c>
      <c r="AL42" s="422">
        <v>77.22</v>
      </c>
      <c r="AM42" s="422">
        <v>123.86</v>
      </c>
      <c r="AN42" s="422">
        <v>114.15</v>
      </c>
      <c r="AO42" s="422">
        <v>149.13</v>
      </c>
      <c r="AP42" s="422">
        <v>10.4</v>
      </c>
      <c r="AQ42" s="422">
        <v>35.5</v>
      </c>
      <c r="AR42" s="422">
        <v>147.16999999999999</v>
      </c>
      <c r="AS42" s="422">
        <v>114.07</v>
      </c>
      <c r="AT42" s="422">
        <v>109.81</v>
      </c>
      <c r="AU42" s="422">
        <v>142.01</v>
      </c>
      <c r="AV42" s="422">
        <v>113.3</v>
      </c>
      <c r="AW42" s="422">
        <v>194.94</v>
      </c>
      <c r="AX42" s="422">
        <v>187.32</v>
      </c>
      <c r="AY42" s="422">
        <v>299.39999999999998</v>
      </c>
      <c r="AZ42" s="422">
        <v>168.91</v>
      </c>
      <c r="BA42" s="422">
        <v>321.39999999999998</v>
      </c>
      <c r="BB42" s="422">
        <v>252.21</v>
      </c>
      <c r="BC42" s="422">
        <v>248.69</v>
      </c>
      <c r="BD42" s="422">
        <v>88.26</v>
      </c>
      <c r="BE42" s="422">
        <v>101.94</v>
      </c>
      <c r="BF42" s="422">
        <v>127.27</v>
      </c>
      <c r="BG42" s="422">
        <v>145.77000000000001</v>
      </c>
      <c r="BH42" s="422">
        <v>114.78</v>
      </c>
      <c r="BI42" s="422">
        <v>82.05</v>
      </c>
      <c r="BJ42" s="422">
        <v>108.72</v>
      </c>
      <c r="BK42" s="422">
        <v>72.73</v>
      </c>
      <c r="BL42" s="422">
        <v>111.91</v>
      </c>
      <c r="BM42" s="422">
        <v>82.5</v>
      </c>
      <c r="BN42" s="422">
        <v>70.03</v>
      </c>
      <c r="BO42" s="422">
        <v>54.9</v>
      </c>
      <c r="BP42" s="422">
        <v>28.09</v>
      </c>
      <c r="BQ42" s="422">
        <v>52.24</v>
      </c>
      <c r="BR42" s="422">
        <v>8</v>
      </c>
      <c r="BS42" s="422">
        <v>28.66</v>
      </c>
      <c r="BT42" s="422">
        <v>54.62</v>
      </c>
      <c r="BU42" s="422">
        <v>34.630000000000003</v>
      </c>
      <c r="BV42" s="422">
        <v>15.36</v>
      </c>
      <c r="BW42" s="422">
        <v>31.36</v>
      </c>
      <c r="BX42" s="422">
        <v>12.36</v>
      </c>
      <c r="BY42" s="422">
        <v>15.82</v>
      </c>
      <c r="BZ42" s="422">
        <v>14.27</v>
      </c>
      <c r="CA42" s="422">
        <v>0</v>
      </c>
      <c r="CB42" s="422">
        <v>0</v>
      </c>
      <c r="CC42" s="422">
        <v>20.28</v>
      </c>
      <c r="CD42" s="422">
        <v>16.22</v>
      </c>
      <c r="CE42" s="422">
        <v>6.32</v>
      </c>
      <c r="CF42" s="422">
        <v>0</v>
      </c>
      <c r="CG42" s="422">
        <v>0</v>
      </c>
      <c r="CH42" s="422">
        <v>0</v>
      </c>
      <c r="CI42" s="422">
        <v>0</v>
      </c>
      <c r="CJ42" s="422">
        <v>0</v>
      </c>
      <c r="CK42" s="422">
        <v>0</v>
      </c>
      <c r="CL42" s="422">
        <v>0</v>
      </c>
      <c r="CM42" s="422">
        <v>0</v>
      </c>
      <c r="CN42" s="422">
        <v>0</v>
      </c>
      <c r="CO42" s="422">
        <v>0</v>
      </c>
      <c r="CP42" s="464">
        <v>0</v>
      </c>
      <c r="CQ42" s="422">
        <v>0</v>
      </c>
      <c r="CR42" s="464">
        <v>0</v>
      </c>
      <c r="CS42" s="465">
        <v>0</v>
      </c>
      <c r="CT42" s="465">
        <v>0</v>
      </c>
      <c r="CU42" s="477">
        <v>8535.2699999999986</v>
      </c>
    </row>
    <row r="43" spans="1:99" ht="15.75" customHeight="1">
      <c r="A43" s="475" t="str">
        <f t="shared" si="7"/>
        <v>02-427</v>
      </c>
      <c r="B43" s="476">
        <v>9</v>
      </c>
      <c r="C43" s="422">
        <v>6.36</v>
      </c>
      <c r="D43" s="422">
        <v>0</v>
      </c>
      <c r="E43" s="422">
        <v>13.54</v>
      </c>
      <c r="F43" s="422">
        <v>16.809999999999999</v>
      </c>
      <c r="G43" s="422">
        <v>21.81</v>
      </c>
      <c r="H43" s="422">
        <v>35.340000000000003</v>
      </c>
      <c r="I43" s="422">
        <v>10.9</v>
      </c>
      <c r="J43" s="422">
        <v>23.16</v>
      </c>
      <c r="K43" s="422">
        <v>23.64</v>
      </c>
      <c r="L43" s="422">
        <v>19.079999999999998</v>
      </c>
      <c r="M43" s="422">
        <v>20.440000000000001</v>
      </c>
      <c r="N43" s="422">
        <v>29.37</v>
      </c>
      <c r="O43" s="422">
        <v>11.32</v>
      </c>
      <c r="P43" s="422">
        <v>41.82</v>
      </c>
      <c r="Q43" s="422">
        <v>25.26</v>
      </c>
      <c r="R43" s="422">
        <v>72.67</v>
      </c>
      <c r="S43" s="422">
        <v>62.34</v>
      </c>
      <c r="T43" s="422">
        <v>72.180000000000007</v>
      </c>
      <c r="U43" s="422">
        <v>173.89</v>
      </c>
      <c r="V43" s="422">
        <v>286.7</v>
      </c>
      <c r="W43" s="422">
        <v>729.19</v>
      </c>
      <c r="X43" s="422">
        <v>628.38</v>
      </c>
      <c r="Y43" s="422">
        <v>483.31</v>
      </c>
      <c r="Z43" s="422">
        <v>608.32000000000005</v>
      </c>
      <c r="AA43" s="422">
        <v>431.16</v>
      </c>
      <c r="AB43" s="422">
        <v>623.08000000000004</v>
      </c>
      <c r="AC43" s="422">
        <v>338.22</v>
      </c>
      <c r="AD43" s="422">
        <v>247.98</v>
      </c>
      <c r="AE43" s="422">
        <v>227.12</v>
      </c>
      <c r="AF43" s="422">
        <v>128.54</v>
      </c>
      <c r="AG43" s="422">
        <v>158.57</v>
      </c>
      <c r="AH43" s="422">
        <v>217.93</v>
      </c>
      <c r="AI43" s="422">
        <v>68.489999999999995</v>
      </c>
      <c r="AJ43" s="422">
        <v>164.95</v>
      </c>
      <c r="AK43" s="422">
        <v>81.94</v>
      </c>
      <c r="AL43" s="422">
        <v>77.540000000000006</v>
      </c>
      <c r="AM43" s="422">
        <v>106.41</v>
      </c>
      <c r="AN43" s="422">
        <v>59.89</v>
      </c>
      <c r="AO43" s="422">
        <v>114.34</v>
      </c>
      <c r="AP43" s="422">
        <v>48.1</v>
      </c>
      <c r="AQ43" s="422">
        <v>71.81</v>
      </c>
      <c r="AR43" s="422">
        <v>94.52</v>
      </c>
      <c r="AS43" s="422">
        <v>114.08</v>
      </c>
      <c r="AT43" s="422">
        <v>149.24</v>
      </c>
      <c r="AU43" s="422">
        <v>194.65</v>
      </c>
      <c r="AV43" s="422">
        <v>175.73</v>
      </c>
      <c r="AW43" s="422">
        <v>134.35</v>
      </c>
      <c r="AX43" s="422">
        <v>251.69</v>
      </c>
      <c r="AY43" s="422">
        <v>380.28</v>
      </c>
      <c r="AZ43" s="422">
        <v>244</v>
      </c>
      <c r="BA43" s="422">
        <v>179.54</v>
      </c>
      <c r="BB43" s="422">
        <v>221.43</v>
      </c>
      <c r="BC43" s="422">
        <v>149.62</v>
      </c>
      <c r="BD43" s="422">
        <v>308.04000000000002</v>
      </c>
      <c r="BE43" s="422">
        <v>136.88</v>
      </c>
      <c r="BF43" s="422">
        <v>107.63</v>
      </c>
      <c r="BG43" s="422">
        <v>94.9</v>
      </c>
      <c r="BH43" s="422">
        <v>87.37</v>
      </c>
      <c r="BI43" s="422">
        <v>112.51</v>
      </c>
      <c r="BJ43" s="422">
        <v>101.38</v>
      </c>
      <c r="BK43" s="422">
        <v>59.17</v>
      </c>
      <c r="BL43" s="422">
        <v>85.44</v>
      </c>
      <c r="BM43" s="422">
        <v>54.91</v>
      </c>
      <c r="BN43" s="422">
        <v>92.99</v>
      </c>
      <c r="BO43" s="422">
        <v>67.180000000000007</v>
      </c>
      <c r="BP43" s="422">
        <v>14.73</v>
      </c>
      <c r="BQ43" s="422">
        <v>30.54</v>
      </c>
      <c r="BR43" s="422">
        <v>3.64</v>
      </c>
      <c r="BS43" s="422">
        <v>41.27</v>
      </c>
      <c r="BT43" s="422">
        <v>6.18</v>
      </c>
      <c r="BU43" s="422">
        <v>47.18</v>
      </c>
      <c r="BV43" s="422">
        <v>90.76</v>
      </c>
      <c r="BW43" s="422">
        <v>9.42</v>
      </c>
      <c r="BX43" s="422">
        <v>30.91</v>
      </c>
      <c r="BY43" s="422">
        <v>0</v>
      </c>
      <c r="BZ43" s="422">
        <v>35.18</v>
      </c>
      <c r="CA43" s="422">
        <v>18.72</v>
      </c>
      <c r="CB43" s="422">
        <v>34.380000000000003</v>
      </c>
      <c r="CC43" s="422">
        <v>24.64</v>
      </c>
      <c r="CD43" s="422">
        <v>29.28</v>
      </c>
      <c r="CE43" s="422">
        <v>0</v>
      </c>
      <c r="CF43" s="422">
        <v>0</v>
      </c>
      <c r="CG43" s="422">
        <v>0</v>
      </c>
      <c r="CH43" s="422">
        <v>0</v>
      </c>
      <c r="CI43" s="422">
        <v>0</v>
      </c>
      <c r="CJ43" s="422">
        <v>0</v>
      </c>
      <c r="CK43" s="422">
        <v>0</v>
      </c>
      <c r="CL43" s="422">
        <v>0</v>
      </c>
      <c r="CM43" s="422">
        <v>0</v>
      </c>
      <c r="CN43" s="422">
        <v>0</v>
      </c>
      <c r="CO43" s="422">
        <v>0</v>
      </c>
      <c r="CP43" s="464">
        <v>0</v>
      </c>
      <c r="CQ43" s="422">
        <v>0</v>
      </c>
      <c r="CR43" s="464">
        <v>0</v>
      </c>
      <c r="CS43" s="465">
        <v>0</v>
      </c>
      <c r="CT43" s="465">
        <v>0</v>
      </c>
      <c r="CU43" s="477">
        <v>10596.26</v>
      </c>
    </row>
    <row r="44" spans="1:99" ht="15.75" customHeight="1">
      <c r="A44" s="475" t="str">
        <f t="shared" si="7"/>
        <v>02-427</v>
      </c>
      <c r="B44" s="476">
        <v>10</v>
      </c>
      <c r="C44" s="422">
        <v>4.09</v>
      </c>
      <c r="D44" s="422">
        <v>13.12</v>
      </c>
      <c r="E44" s="422">
        <v>13.17</v>
      </c>
      <c r="F44" s="422">
        <v>18.72</v>
      </c>
      <c r="G44" s="422">
        <v>25.89</v>
      </c>
      <c r="H44" s="422">
        <v>40.119999999999997</v>
      </c>
      <c r="I44" s="422">
        <v>4.54</v>
      </c>
      <c r="J44" s="422">
        <v>19.899999999999999</v>
      </c>
      <c r="K44" s="422">
        <v>25.9</v>
      </c>
      <c r="L44" s="422">
        <v>42.32</v>
      </c>
      <c r="M44" s="422">
        <v>9.08</v>
      </c>
      <c r="N44" s="422">
        <v>12.71</v>
      </c>
      <c r="O44" s="422">
        <v>5.45</v>
      </c>
      <c r="P44" s="422">
        <v>5.91</v>
      </c>
      <c r="Q44" s="422">
        <v>24.54</v>
      </c>
      <c r="R44" s="422">
        <v>18.18</v>
      </c>
      <c r="S44" s="422">
        <v>71.31</v>
      </c>
      <c r="T44" s="422">
        <v>44.83</v>
      </c>
      <c r="U44" s="422">
        <v>127.05</v>
      </c>
      <c r="V44" s="422">
        <v>126.72</v>
      </c>
      <c r="W44" s="422">
        <v>415.19</v>
      </c>
      <c r="X44" s="422">
        <v>625.73</v>
      </c>
      <c r="Y44" s="422">
        <v>274.47000000000003</v>
      </c>
      <c r="Z44" s="422">
        <v>386.46</v>
      </c>
      <c r="AA44" s="422">
        <v>386.13</v>
      </c>
      <c r="AB44" s="422">
        <v>256.07</v>
      </c>
      <c r="AC44" s="422">
        <v>177.64</v>
      </c>
      <c r="AD44" s="422">
        <v>214.22</v>
      </c>
      <c r="AE44" s="422">
        <v>277.33999999999997</v>
      </c>
      <c r="AF44" s="422">
        <v>177.97</v>
      </c>
      <c r="AG44" s="422">
        <v>91.51</v>
      </c>
      <c r="AH44" s="422">
        <v>92.32</v>
      </c>
      <c r="AI44" s="422">
        <v>97.69</v>
      </c>
      <c r="AJ44" s="422">
        <v>104.68</v>
      </c>
      <c r="AK44" s="422">
        <v>76.17</v>
      </c>
      <c r="AL44" s="422">
        <v>124.27</v>
      </c>
      <c r="AM44" s="422">
        <v>81.14</v>
      </c>
      <c r="AN44" s="422">
        <v>75.36</v>
      </c>
      <c r="AO44" s="422">
        <v>71.86</v>
      </c>
      <c r="AP44" s="422">
        <v>41.5</v>
      </c>
      <c r="AQ44" s="422">
        <v>36.090000000000003</v>
      </c>
      <c r="AR44" s="422">
        <v>111.22</v>
      </c>
      <c r="AS44" s="422">
        <v>126.62</v>
      </c>
      <c r="AT44" s="422">
        <v>51.39</v>
      </c>
      <c r="AU44" s="422">
        <v>159.96</v>
      </c>
      <c r="AV44" s="422">
        <v>129.63</v>
      </c>
      <c r="AW44" s="422">
        <v>96.71</v>
      </c>
      <c r="AX44" s="422">
        <v>233.27</v>
      </c>
      <c r="AY44" s="422">
        <v>182.47</v>
      </c>
      <c r="AZ44" s="422">
        <v>283.02999999999997</v>
      </c>
      <c r="BA44" s="422">
        <v>200.12</v>
      </c>
      <c r="BB44" s="422">
        <v>152.87</v>
      </c>
      <c r="BC44" s="422">
        <v>214.65</v>
      </c>
      <c r="BD44" s="422">
        <v>244.94</v>
      </c>
      <c r="BE44" s="422">
        <v>189</v>
      </c>
      <c r="BF44" s="422">
        <v>115.71</v>
      </c>
      <c r="BG44" s="422">
        <v>92.28</v>
      </c>
      <c r="BH44" s="422">
        <v>145.65</v>
      </c>
      <c r="BI44" s="422">
        <v>98.76</v>
      </c>
      <c r="BJ44" s="422">
        <v>156.25</v>
      </c>
      <c r="BK44" s="422">
        <v>85.23</v>
      </c>
      <c r="BL44" s="422">
        <v>168.67</v>
      </c>
      <c r="BM44" s="422">
        <v>78.180000000000007</v>
      </c>
      <c r="BN44" s="422">
        <v>55.41</v>
      </c>
      <c r="BO44" s="422">
        <v>24</v>
      </c>
      <c r="BP44" s="422">
        <v>49.28</v>
      </c>
      <c r="BQ44" s="422">
        <v>68.63</v>
      </c>
      <c r="BR44" s="422">
        <v>43</v>
      </c>
      <c r="BS44" s="422">
        <v>30.44</v>
      </c>
      <c r="BT44" s="422">
        <v>40.68</v>
      </c>
      <c r="BU44" s="422">
        <v>67.42</v>
      </c>
      <c r="BV44" s="422">
        <v>34.64</v>
      </c>
      <c r="BW44" s="422">
        <v>56.01</v>
      </c>
      <c r="BX44" s="422">
        <v>16.82</v>
      </c>
      <c r="BY44" s="422">
        <v>11.64</v>
      </c>
      <c r="BZ44" s="422">
        <v>8</v>
      </c>
      <c r="CA44" s="422">
        <v>16.91</v>
      </c>
      <c r="CB44" s="422">
        <v>0</v>
      </c>
      <c r="CC44" s="422">
        <v>15.64</v>
      </c>
      <c r="CD44" s="422">
        <v>11.59</v>
      </c>
      <c r="CE44" s="422">
        <v>20.73</v>
      </c>
      <c r="CF44" s="422">
        <v>23.09</v>
      </c>
      <c r="CG44" s="422">
        <v>44.54</v>
      </c>
      <c r="CH44" s="422">
        <v>0</v>
      </c>
      <c r="CI44" s="422">
        <v>0</v>
      </c>
      <c r="CJ44" s="422">
        <v>0</v>
      </c>
      <c r="CK44" s="422">
        <v>0</v>
      </c>
      <c r="CL44" s="422">
        <v>0</v>
      </c>
      <c r="CM44" s="422">
        <v>0</v>
      </c>
      <c r="CN44" s="422">
        <v>0</v>
      </c>
      <c r="CO44" s="422">
        <v>0</v>
      </c>
      <c r="CP44" s="464">
        <v>0</v>
      </c>
      <c r="CQ44" s="422">
        <v>0</v>
      </c>
      <c r="CR44" s="464">
        <v>0</v>
      </c>
      <c r="CS44" s="465">
        <v>0</v>
      </c>
      <c r="CT44" s="465">
        <v>0</v>
      </c>
      <c r="CU44" s="477">
        <v>8692.4399999999987</v>
      </c>
    </row>
    <row r="45" spans="1:99" ht="15.75" customHeight="1">
      <c r="A45" s="475" t="str">
        <f t="shared" si="7"/>
        <v>02-427</v>
      </c>
      <c r="B45" s="476">
        <v>11</v>
      </c>
      <c r="C45" s="422">
        <v>3.69</v>
      </c>
      <c r="D45" s="422">
        <v>17.32</v>
      </c>
      <c r="E45" s="422">
        <v>12.99</v>
      </c>
      <c r="F45" s="422">
        <v>21.43</v>
      </c>
      <c r="G45" s="422">
        <v>30.23</v>
      </c>
      <c r="H45" s="422">
        <v>25.61</v>
      </c>
      <c r="I45" s="422">
        <v>13.17</v>
      </c>
      <c r="J45" s="422">
        <v>43.19</v>
      </c>
      <c r="K45" s="422">
        <v>17.420000000000002</v>
      </c>
      <c r="L45" s="422">
        <v>16.350000000000001</v>
      </c>
      <c r="M45" s="422">
        <v>6.08</v>
      </c>
      <c r="N45" s="422">
        <v>2.27</v>
      </c>
      <c r="O45" s="422">
        <v>10.81</v>
      </c>
      <c r="P45" s="422">
        <v>4.7300000000000004</v>
      </c>
      <c r="Q45" s="422">
        <v>3.45</v>
      </c>
      <c r="R45" s="422">
        <v>46.72</v>
      </c>
      <c r="S45" s="422">
        <v>37.06</v>
      </c>
      <c r="T45" s="422">
        <v>102.66</v>
      </c>
      <c r="U45" s="422">
        <v>153.19999999999999</v>
      </c>
      <c r="V45" s="422">
        <v>164.87</v>
      </c>
      <c r="W45" s="422">
        <v>481.56</v>
      </c>
      <c r="X45" s="422">
        <v>485.16</v>
      </c>
      <c r="Y45" s="422">
        <v>356.87</v>
      </c>
      <c r="Z45" s="422">
        <v>340.48</v>
      </c>
      <c r="AA45" s="422">
        <v>501.75</v>
      </c>
      <c r="AB45" s="422">
        <v>288.89</v>
      </c>
      <c r="AC45" s="422">
        <v>214.52</v>
      </c>
      <c r="AD45" s="422">
        <v>136.52000000000001</v>
      </c>
      <c r="AE45" s="422">
        <v>195.38</v>
      </c>
      <c r="AF45" s="422">
        <v>214.81</v>
      </c>
      <c r="AG45" s="422">
        <v>216.83</v>
      </c>
      <c r="AH45" s="422">
        <v>127.59</v>
      </c>
      <c r="AI45" s="422">
        <v>162.37</v>
      </c>
      <c r="AJ45" s="422">
        <v>72.27</v>
      </c>
      <c r="AK45" s="422">
        <v>125.02</v>
      </c>
      <c r="AL45" s="422">
        <v>57.06</v>
      </c>
      <c r="AM45" s="422">
        <v>61.55</v>
      </c>
      <c r="AN45" s="422">
        <v>113.12</v>
      </c>
      <c r="AO45" s="422">
        <v>100.1</v>
      </c>
      <c r="AP45" s="422">
        <v>131.78</v>
      </c>
      <c r="AQ45" s="422">
        <v>46.16</v>
      </c>
      <c r="AR45" s="422">
        <v>69.72</v>
      </c>
      <c r="AS45" s="422">
        <v>52.51</v>
      </c>
      <c r="AT45" s="422">
        <v>47.74</v>
      </c>
      <c r="AU45" s="422">
        <v>127</v>
      </c>
      <c r="AV45" s="422">
        <v>215.24</v>
      </c>
      <c r="AW45" s="422">
        <v>303.47000000000003</v>
      </c>
      <c r="AX45" s="422">
        <v>229.58</v>
      </c>
      <c r="AY45" s="422">
        <v>301.95</v>
      </c>
      <c r="AZ45" s="422">
        <v>400.36</v>
      </c>
      <c r="BA45" s="422">
        <v>321.22000000000003</v>
      </c>
      <c r="BB45" s="422">
        <v>295.42</v>
      </c>
      <c r="BC45" s="422">
        <v>337.96</v>
      </c>
      <c r="BD45" s="422">
        <v>403.36</v>
      </c>
      <c r="BE45" s="422">
        <v>333.42</v>
      </c>
      <c r="BF45" s="422">
        <v>300.20999999999998</v>
      </c>
      <c r="BG45" s="422">
        <v>300.52</v>
      </c>
      <c r="BH45" s="422">
        <v>137.99</v>
      </c>
      <c r="BI45" s="422">
        <v>139.22999999999999</v>
      </c>
      <c r="BJ45" s="422">
        <v>144.25</v>
      </c>
      <c r="BK45" s="422">
        <v>128.09</v>
      </c>
      <c r="BL45" s="422">
        <v>91.33</v>
      </c>
      <c r="BM45" s="422">
        <v>144.18</v>
      </c>
      <c r="BN45" s="422">
        <v>115.73</v>
      </c>
      <c r="BO45" s="422">
        <v>70.64</v>
      </c>
      <c r="BP45" s="422">
        <v>32.270000000000003</v>
      </c>
      <c r="BQ45" s="422">
        <v>23.5</v>
      </c>
      <c r="BR45" s="422">
        <v>50.91</v>
      </c>
      <c r="BS45" s="422">
        <v>83.34</v>
      </c>
      <c r="BT45" s="422">
        <v>56.56</v>
      </c>
      <c r="BU45" s="422">
        <v>118.61</v>
      </c>
      <c r="BV45" s="422">
        <v>72.38</v>
      </c>
      <c r="BW45" s="422">
        <v>69.42</v>
      </c>
      <c r="BX45" s="422">
        <v>43.87</v>
      </c>
      <c r="BY45" s="422">
        <v>2.64</v>
      </c>
      <c r="BZ45" s="422">
        <v>68.38</v>
      </c>
      <c r="CA45" s="422">
        <v>7.82</v>
      </c>
      <c r="CB45" s="422">
        <v>47.84</v>
      </c>
      <c r="CC45" s="422">
        <v>6.18</v>
      </c>
      <c r="CD45" s="422">
        <v>46</v>
      </c>
      <c r="CE45" s="422">
        <v>30.18</v>
      </c>
      <c r="CF45" s="422">
        <v>41.32</v>
      </c>
      <c r="CG45" s="422">
        <v>45.82</v>
      </c>
      <c r="CH45" s="422">
        <v>0</v>
      </c>
      <c r="CI45" s="422">
        <v>0</v>
      </c>
      <c r="CJ45" s="422">
        <v>0</v>
      </c>
      <c r="CK45" s="422">
        <v>0</v>
      </c>
      <c r="CL45" s="422">
        <v>0</v>
      </c>
      <c r="CM45" s="422">
        <v>0</v>
      </c>
      <c r="CN45" s="422">
        <v>0</v>
      </c>
      <c r="CO45" s="422">
        <v>0</v>
      </c>
      <c r="CP45" s="464">
        <v>0</v>
      </c>
      <c r="CQ45" s="422">
        <v>0</v>
      </c>
      <c r="CR45" s="464">
        <v>0</v>
      </c>
      <c r="CS45" s="465">
        <v>0</v>
      </c>
      <c r="CT45" s="465">
        <v>0</v>
      </c>
      <c r="CU45" s="477">
        <v>11021.199999999999</v>
      </c>
    </row>
    <row r="46" spans="1:99" ht="15.75" customHeight="1">
      <c r="A46" s="475" t="str">
        <f t="shared" si="7"/>
        <v>02-427</v>
      </c>
      <c r="B46" s="476">
        <v>12</v>
      </c>
      <c r="C46" s="422">
        <v>0</v>
      </c>
      <c r="D46" s="422">
        <v>20.84</v>
      </c>
      <c r="E46" s="422">
        <v>6.36</v>
      </c>
      <c r="F46" s="422">
        <v>0.91</v>
      </c>
      <c r="G46" s="422">
        <v>18.45</v>
      </c>
      <c r="H46" s="422">
        <v>22.71</v>
      </c>
      <c r="I46" s="422">
        <v>17.07</v>
      </c>
      <c r="J46" s="422">
        <v>3.68</v>
      </c>
      <c r="K46" s="422">
        <v>39.76</v>
      </c>
      <c r="L46" s="422">
        <v>4.68</v>
      </c>
      <c r="M46" s="422">
        <v>14.54</v>
      </c>
      <c r="N46" s="422">
        <v>11.71</v>
      </c>
      <c r="O46" s="422">
        <v>24.2</v>
      </c>
      <c r="P46" s="422">
        <v>17.98</v>
      </c>
      <c r="Q46" s="422">
        <v>25.59</v>
      </c>
      <c r="R46" s="422">
        <v>48.26</v>
      </c>
      <c r="S46" s="422">
        <v>90.5</v>
      </c>
      <c r="T46" s="422">
        <v>148.58000000000001</v>
      </c>
      <c r="U46" s="422">
        <v>248.3</v>
      </c>
      <c r="V46" s="422">
        <v>174.69</v>
      </c>
      <c r="W46" s="422">
        <v>449.86</v>
      </c>
      <c r="X46" s="422">
        <v>581.37</v>
      </c>
      <c r="Y46" s="422">
        <v>434.25</v>
      </c>
      <c r="Z46" s="422">
        <v>572.88</v>
      </c>
      <c r="AA46" s="422">
        <v>616.98</v>
      </c>
      <c r="AB46" s="422">
        <v>648.33000000000004</v>
      </c>
      <c r="AC46" s="422">
        <v>317.63</v>
      </c>
      <c r="AD46" s="422">
        <v>561.79</v>
      </c>
      <c r="AE46" s="422">
        <v>288.37</v>
      </c>
      <c r="AF46" s="422">
        <v>360.32</v>
      </c>
      <c r="AG46" s="422">
        <v>392.84</v>
      </c>
      <c r="AH46" s="422">
        <v>309.08999999999997</v>
      </c>
      <c r="AI46" s="422">
        <v>261.52</v>
      </c>
      <c r="AJ46" s="422">
        <v>240.78</v>
      </c>
      <c r="AK46" s="422">
        <v>255.8</v>
      </c>
      <c r="AL46" s="422">
        <v>190.96</v>
      </c>
      <c r="AM46" s="422">
        <v>144.16</v>
      </c>
      <c r="AN46" s="422">
        <v>316.2</v>
      </c>
      <c r="AO46" s="422">
        <v>89.82</v>
      </c>
      <c r="AP46" s="422">
        <v>126.87</v>
      </c>
      <c r="AQ46" s="422">
        <v>92.7</v>
      </c>
      <c r="AR46" s="422">
        <v>123.71</v>
      </c>
      <c r="AS46" s="422">
        <v>102.51</v>
      </c>
      <c r="AT46" s="422">
        <v>152.91</v>
      </c>
      <c r="AU46" s="422">
        <v>229.88</v>
      </c>
      <c r="AV46" s="422">
        <v>201.66</v>
      </c>
      <c r="AW46" s="422">
        <v>208.03</v>
      </c>
      <c r="AX46" s="422">
        <v>370.78</v>
      </c>
      <c r="AY46" s="422">
        <v>329.03</v>
      </c>
      <c r="AZ46" s="422">
        <v>376.58</v>
      </c>
      <c r="BA46" s="422">
        <v>385.08</v>
      </c>
      <c r="BB46" s="422">
        <v>337.48</v>
      </c>
      <c r="BC46" s="422">
        <v>290.94</v>
      </c>
      <c r="BD46" s="422">
        <v>360.35</v>
      </c>
      <c r="BE46" s="422">
        <v>394.35</v>
      </c>
      <c r="BF46" s="422">
        <v>190.56</v>
      </c>
      <c r="BG46" s="422">
        <v>229.83</v>
      </c>
      <c r="BH46" s="422">
        <v>180.41</v>
      </c>
      <c r="BI46" s="422">
        <v>188.87</v>
      </c>
      <c r="BJ46" s="422">
        <v>365.95</v>
      </c>
      <c r="BK46" s="422">
        <v>134.25</v>
      </c>
      <c r="BL46" s="422">
        <v>79.22</v>
      </c>
      <c r="BM46" s="422">
        <v>122.22</v>
      </c>
      <c r="BN46" s="422">
        <v>65.180000000000007</v>
      </c>
      <c r="BO46" s="422">
        <v>43.22</v>
      </c>
      <c r="BP46" s="422">
        <v>82</v>
      </c>
      <c r="BQ46" s="422">
        <v>46.67</v>
      </c>
      <c r="BR46" s="422">
        <v>63.28</v>
      </c>
      <c r="BS46" s="422">
        <v>78.010000000000005</v>
      </c>
      <c r="BT46" s="422">
        <v>79.319999999999993</v>
      </c>
      <c r="BU46" s="422">
        <v>129.1</v>
      </c>
      <c r="BV46" s="422">
        <v>65.400000000000006</v>
      </c>
      <c r="BW46" s="422">
        <v>75.02</v>
      </c>
      <c r="BX46" s="422">
        <v>69.790000000000006</v>
      </c>
      <c r="BY46" s="422">
        <v>77.36</v>
      </c>
      <c r="BZ46" s="422">
        <v>70.41</v>
      </c>
      <c r="CA46" s="422">
        <v>61.09</v>
      </c>
      <c r="CB46" s="422">
        <v>64.63</v>
      </c>
      <c r="CC46" s="422">
        <v>42.99</v>
      </c>
      <c r="CD46" s="422">
        <v>0</v>
      </c>
      <c r="CE46" s="422">
        <v>59.92</v>
      </c>
      <c r="CF46" s="422">
        <v>15.95</v>
      </c>
      <c r="CG46" s="422">
        <v>0</v>
      </c>
      <c r="CH46" s="422">
        <v>18.36</v>
      </c>
      <c r="CI46" s="422">
        <v>0</v>
      </c>
      <c r="CJ46" s="422">
        <v>0</v>
      </c>
      <c r="CK46" s="422">
        <v>0</v>
      </c>
      <c r="CL46" s="422">
        <v>0</v>
      </c>
      <c r="CM46" s="422">
        <v>0</v>
      </c>
      <c r="CN46" s="422">
        <v>0</v>
      </c>
      <c r="CO46" s="422">
        <v>0</v>
      </c>
      <c r="CP46" s="464">
        <v>0</v>
      </c>
      <c r="CQ46" s="422">
        <v>0</v>
      </c>
      <c r="CR46" s="464">
        <v>0</v>
      </c>
      <c r="CS46" s="465">
        <v>0</v>
      </c>
      <c r="CT46" s="465">
        <v>0</v>
      </c>
      <c r="CU46" s="477">
        <v>14753.630000000003</v>
      </c>
    </row>
    <row r="47" spans="1:99" ht="15.75" customHeight="1">
      <c r="A47" s="475" t="str">
        <f t="shared" si="7"/>
        <v>02-427</v>
      </c>
      <c r="B47" s="476">
        <v>13</v>
      </c>
      <c r="C47" s="422">
        <v>4.54</v>
      </c>
      <c r="D47" s="422">
        <v>11.96</v>
      </c>
      <c r="E47" s="422">
        <v>0</v>
      </c>
      <c r="F47" s="422">
        <v>0</v>
      </c>
      <c r="G47" s="422">
        <v>0</v>
      </c>
      <c r="H47" s="422">
        <v>20.09</v>
      </c>
      <c r="I47" s="422">
        <v>2.27</v>
      </c>
      <c r="J47" s="422">
        <v>2.1800000000000002</v>
      </c>
      <c r="K47" s="422">
        <v>0</v>
      </c>
      <c r="L47" s="422">
        <v>29.68</v>
      </c>
      <c r="M47" s="422">
        <v>20.21</v>
      </c>
      <c r="N47" s="422">
        <v>24.49</v>
      </c>
      <c r="O47" s="422">
        <v>11.36</v>
      </c>
      <c r="P47" s="422">
        <v>2.27</v>
      </c>
      <c r="Q47" s="422">
        <v>51.19</v>
      </c>
      <c r="R47" s="422">
        <v>43.82</v>
      </c>
      <c r="S47" s="422">
        <v>35.01</v>
      </c>
      <c r="T47" s="422">
        <v>49.49</v>
      </c>
      <c r="U47" s="422">
        <v>71.09</v>
      </c>
      <c r="V47" s="422">
        <v>171.42</v>
      </c>
      <c r="W47" s="422">
        <v>351.74</v>
      </c>
      <c r="X47" s="422">
        <v>320.99</v>
      </c>
      <c r="Y47" s="422">
        <v>389.25</v>
      </c>
      <c r="Z47" s="422">
        <v>282.62</v>
      </c>
      <c r="AA47" s="422">
        <v>342.11</v>
      </c>
      <c r="AB47" s="422">
        <v>449.05</v>
      </c>
      <c r="AC47" s="422">
        <v>309.39999999999998</v>
      </c>
      <c r="AD47" s="422">
        <v>211.22</v>
      </c>
      <c r="AE47" s="422">
        <v>319.06</v>
      </c>
      <c r="AF47" s="422">
        <v>309.33999999999997</v>
      </c>
      <c r="AG47" s="422">
        <v>266.16000000000003</v>
      </c>
      <c r="AH47" s="422">
        <v>218.52</v>
      </c>
      <c r="AI47" s="422">
        <v>176.19</v>
      </c>
      <c r="AJ47" s="422">
        <v>165.19</v>
      </c>
      <c r="AK47" s="422">
        <v>201.66</v>
      </c>
      <c r="AL47" s="422">
        <v>131.06</v>
      </c>
      <c r="AM47" s="422">
        <v>195.59</v>
      </c>
      <c r="AN47" s="422">
        <v>109.1</v>
      </c>
      <c r="AO47" s="422">
        <v>195.03</v>
      </c>
      <c r="AP47" s="422">
        <v>148.87</v>
      </c>
      <c r="AQ47" s="422">
        <v>110.7</v>
      </c>
      <c r="AR47" s="422">
        <v>168.07</v>
      </c>
      <c r="AS47" s="422">
        <v>127</v>
      </c>
      <c r="AT47" s="422">
        <v>232.54</v>
      </c>
      <c r="AU47" s="422">
        <v>230.81</v>
      </c>
      <c r="AV47" s="422">
        <v>180.63</v>
      </c>
      <c r="AW47" s="422">
        <v>199.01</v>
      </c>
      <c r="AX47" s="422">
        <v>237.75</v>
      </c>
      <c r="AY47" s="422">
        <v>302.56</v>
      </c>
      <c r="AZ47" s="422">
        <v>319.32</v>
      </c>
      <c r="BA47" s="422">
        <v>256.14</v>
      </c>
      <c r="BB47" s="422">
        <v>352.11</v>
      </c>
      <c r="BC47" s="422">
        <v>342.75</v>
      </c>
      <c r="BD47" s="422">
        <v>274.58999999999997</v>
      </c>
      <c r="BE47" s="422">
        <v>131.36000000000001</v>
      </c>
      <c r="BF47" s="422">
        <v>104.72</v>
      </c>
      <c r="BG47" s="422">
        <v>148.47</v>
      </c>
      <c r="BH47" s="422">
        <v>104.92</v>
      </c>
      <c r="BI47" s="422">
        <v>77.540000000000006</v>
      </c>
      <c r="BJ47" s="422">
        <v>89.43</v>
      </c>
      <c r="BK47" s="422">
        <v>133.35</v>
      </c>
      <c r="BL47" s="422">
        <v>91.43</v>
      </c>
      <c r="BM47" s="422">
        <v>53.36</v>
      </c>
      <c r="BN47" s="422">
        <v>45.79</v>
      </c>
      <c r="BO47" s="422">
        <v>50.35</v>
      </c>
      <c r="BP47" s="422">
        <v>74.64</v>
      </c>
      <c r="BQ47" s="422">
        <v>26.96</v>
      </c>
      <c r="BR47" s="422">
        <v>21.27</v>
      </c>
      <c r="BS47" s="422">
        <v>80</v>
      </c>
      <c r="BT47" s="422">
        <v>65.92</v>
      </c>
      <c r="BU47" s="422">
        <v>32.82</v>
      </c>
      <c r="BV47" s="422">
        <v>28.94</v>
      </c>
      <c r="BW47" s="422">
        <v>25.81</v>
      </c>
      <c r="BX47" s="422">
        <v>2.73</v>
      </c>
      <c r="BY47" s="422">
        <v>17.82</v>
      </c>
      <c r="BZ47" s="422">
        <v>0</v>
      </c>
      <c r="CA47" s="422">
        <v>0</v>
      </c>
      <c r="CB47" s="422">
        <v>6.27</v>
      </c>
      <c r="CC47" s="422">
        <v>25.9</v>
      </c>
      <c r="CD47" s="422">
        <v>0.36</v>
      </c>
      <c r="CE47" s="422">
        <v>0</v>
      </c>
      <c r="CF47" s="422">
        <v>0</v>
      </c>
      <c r="CG47" s="422">
        <v>0</v>
      </c>
      <c r="CH47" s="422">
        <v>0</v>
      </c>
      <c r="CI47" s="422">
        <v>0</v>
      </c>
      <c r="CJ47" s="422">
        <v>0</v>
      </c>
      <c r="CK47" s="422">
        <v>0</v>
      </c>
      <c r="CL47" s="422">
        <v>0</v>
      </c>
      <c r="CM47" s="422">
        <v>0</v>
      </c>
      <c r="CN47" s="422">
        <v>0</v>
      </c>
      <c r="CO47" s="422">
        <v>0</v>
      </c>
      <c r="CP47" s="464">
        <v>0</v>
      </c>
      <c r="CQ47" s="422">
        <v>0</v>
      </c>
      <c r="CR47" s="464">
        <v>0</v>
      </c>
      <c r="CS47" s="465">
        <v>0</v>
      </c>
      <c r="CT47" s="465">
        <v>0</v>
      </c>
      <c r="CU47" s="477">
        <v>10417.360000000002</v>
      </c>
    </row>
    <row r="48" spans="1:99" ht="15.75" customHeight="1">
      <c r="A48" s="475" t="str">
        <f t="shared" si="7"/>
        <v>02-427</v>
      </c>
      <c r="B48" s="476">
        <v>14</v>
      </c>
      <c r="C48" s="422">
        <v>0</v>
      </c>
      <c r="D48" s="422">
        <v>7.6</v>
      </c>
      <c r="E48" s="422">
        <v>18.670000000000002</v>
      </c>
      <c r="F48" s="422">
        <v>13.09</v>
      </c>
      <c r="G48" s="422">
        <v>10.45</v>
      </c>
      <c r="H48" s="422">
        <v>15.45</v>
      </c>
      <c r="I48" s="422">
        <v>21.46</v>
      </c>
      <c r="J48" s="422">
        <v>3.09</v>
      </c>
      <c r="K48" s="422">
        <v>34.880000000000003</v>
      </c>
      <c r="L48" s="422">
        <v>7.18</v>
      </c>
      <c r="M48" s="422">
        <v>24.58</v>
      </c>
      <c r="N48" s="422">
        <v>22.53</v>
      </c>
      <c r="O48" s="422">
        <v>32.119999999999997</v>
      </c>
      <c r="P48" s="422">
        <v>2.27</v>
      </c>
      <c r="Q48" s="422">
        <v>34.6</v>
      </c>
      <c r="R48" s="422">
        <v>42.44</v>
      </c>
      <c r="S48" s="422">
        <v>95.87</v>
      </c>
      <c r="T48" s="422">
        <v>51</v>
      </c>
      <c r="U48" s="422">
        <v>118.44</v>
      </c>
      <c r="V48" s="422">
        <v>124.8</v>
      </c>
      <c r="W48" s="422">
        <v>380.12</v>
      </c>
      <c r="X48" s="422">
        <v>418.81</v>
      </c>
      <c r="Y48" s="422">
        <v>300.91000000000003</v>
      </c>
      <c r="Z48" s="422">
        <v>275.45</v>
      </c>
      <c r="AA48" s="422">
        <v>340.68</v>
      </c>
      <c r="AB48" s="422">
        <v>350.9</v>
      </c>
      <c r="AC48" s="422">
        <v>161.38999999999999</v>
      </c>
      <c r="AD48" s="422">
        <v>182.77</v>
      </c>
      <c r="AE48" s="422">
        <v>218.26</v>
      </c>
      <c r="AF48" s="422">
        <v>117.31</v>
      </c>
      <c r="AG48" s="422">
        <v>27.14</v>
      </c>
      <c r="AH48" s="422">
        <v>178.81</v>
      </c>
      <c r="AI48" s="422">
        <v>88.83</v>
      </c>
      <c r="AJ48" s="422">
        <v>117.82</v>
      </c>
      <c r="AK48" s="422">
        <v>94.71</v>
      </c>
      <c r="AL48" s="422">
        <v>113.04</v>
      </c>
      <c r="AM48" s="422">
        <v>100</v>
      </c>
      <c r="AN48" s="422">
        <v>83.85</v>
      </c>
      <c r="AO48" s="422">
        <v>106.58</v>
      </c>
      <c r="AP48" s="422">
        <v>102.34</v>
      </c>
      <c r="AQ48" s="422">
        <v>152.71</v>
      </c>
      <c r="AR48" s="422">
        <v>95.72</v>
      </c>
      <c r="AS48" s="422">
        <v>130.78</v>
      </c>
      <c r="AT48" s="422">
        <v>102.34</v>
      </c>
      <c r="AU48" s="422">
        <v>30.11</v>
      </c>
      <c r="AV48" s="422">
        <v>136.66</v>
      </c>
      <c r="AW48" s="422">
        <v>135.21</v>
      </c>
      <c r="AX48" s="422">
        <v>132.97</v>
      </c>
      <c r="AY48" s="422">
        <v>215.23</v>
      </c>
      <c r="AZ48" s="422">
        <v>196.41</v>
      </c>
      <c r="BA48" s="422">
        <v>124.87</v>
      </c>
      <c r="BB48" s="422">
        <v>102.8</v>
      </c>
      <c r="BC48" s="422">
        <v>204.04</v>
      </c>
      <c r="BD48" s="422">
        <v>181.25</v>
      </c>
      <c r="BE48" s="422">
        <v>190.35</v>
      </c>
      <c r="BF48" s="422">
        <v>193.73</v>
      </c>
      <c r="BG48" s="422">
        <v>89.02</v>
      </c>
      <c r="BH48" s="422">
        <v>193.51</v>
      </c>
      <c r="BI48" s="422">
        <v>107.37</v>
      </c>
      <c r="BJ48" s="422">
        <v>44.27</v>
      </c>
      <c r="BK48" s="422">
        <v>60.7</v>
      </c>
      <c r="BL48" s="422">
        <v>59.85</v>
      </c>
      <c r="BM48" s="422">
        <v>116.82</v>
      </c>
      <c r="BN48" s="422">
        <v>51.63</v>
      </c>
      <c r="BO48" s="422">
        <v>44.8</v>
      </c>
      <c r="BP48" s="422">
        <v>61.05</v>
      </c>
      <c r="BQ48" s="422">
        <v>60.63</v>
      </c>
      <c r="BR48" s="422">
        <v>31.38</v>
      </c>
      <c r="BS48" s="422">
        <v>30.05</v>
      </c>
      <c r="BT48" s="422">
        <v>36.58</v>
      </c>
      <c r="BU48" s="422">
        <v>88.53</v>
      </c>
      <c r="BV48" s="422">
        <v>16.27</v>
      </c>
      <c r="BW48" s="422">
        <v>17.72</v>
      </c>
      <c r="BX48" s="422">
        <v>0</v>
      </c>
      <c r="BY48" s="422">
        <v>7.36</v>
      </c>
      <c r="BZ48" s="422">
        <v>14.72</v>
      </c>
      <c r="CA48" s="422">
        <v>41.04</v>
      </c>
      <c r="CB48" s="422">
        <v>36.64</v>
      </c>
      <c r="CC48" s="422">
        <v>9.5399999999999991</v>
      </c>
      <c r="CD48" s="422">
        <v>7.36</v>
      </c>
      <c r="CE48" s="422">
        <v>0</v>
      </c>
      <c r="CF48" s="422">
        <v>7.09</v>
      </c>
      <c r="CG48" s="422">
        <v>0</v>
      </c>
      <c r="CH48" s="422">
        <v>0</v>
      </c>
      <c r="CI48" s="422">
        <v>0</v>
      </c>
      <c r="CJ48" s="422">
        <v>0</v>
      </c>
      <c r="CK48" s="422">
        <v>0</v>
      </c>
      <c r="CL48" s="422">
        <v>0</v>
      </c>
      <c r="CM48" s="422">
        <v>0</v>
      </c>
      <c r="CN48" s="422">
        <v>0</v>
      </c>
      <c r="CO48" s="422">
        <v>0</v>
      </c>
      <c r="CP48" s="464">
        <v>0</v>
      </c>
      <c r="CQ48" s="422">
        <v>0</v>
      </c>
      <c r="CR48" s="464">
        <v>0</v>
      </c>
      <c r="CS48" s="465">
        <v>0</v>
      </c>
      <c r="CT48" s="465">
        <v>0</v>
      </c>
      <c r="CU48" s="477">
        <v>7999.3500000000013</v>
      </c>
    </row>
    <row r="49" spans="1:99" ht="15.75" customHeight="1">
      <c r="A49" s="475" t="str">
        <f t="shared" si="7"/>
        <v>02-427</v>
      </c>
      <c r="B49" s="476">
        <v>15</v>
      </c>
      <c r="C49" s="422">
        <v>20.81</v>
      </c>
      <c r="D49" s="422">
        <v>4.95</v>
      </c>
      <c r="E49" s="422">
        <v>21.23</v>
      </c>
      <c r="F49" s="422">
        <v>24.09</v>
      </c>
      <c r="G49" s="422">
        <v>25.3</v>
      </c>
      <c r="H49" s="422">
        <v>5.46</v>
      </c>
      <c r="I49" s="422">
        <v>24.19</v>
      </c>
      <c r="J49" s="422">
        <v>31.04</v>
      </c>
      <c r="K49" s="422">
        <v>22.83</v>
      </c>
      <c r="L49" s="422">
        <v>11.27</v>
      </c>
      <c r="M49" s="422">
        <v>43.56</v>
      </c>
      <c r="N49" s="422">
        <v>19.899999999999999</v>
      </c>
      <c r="O49" s="422">
        <v>34.49</v>
      </c>
      <c r="P49" s="422">
        <v>30.45</v>
      </c>
      <c r="Q49" s="422">
        <v>36.200000000000003</v>
      </c>
      <c r="R49" s="422">
        <v>37.82</v>
      </c>
      <c r="S49" s="422">
        <v>54.09</v>
      </c>
      <c r="T49" s="422">
        <v>130.51</v>
      </c>
      <c r="U49" s="422">
        <v>149.94999999999999</v>
      </c>
      <c r="V49" s="422">
        <v>205.71</v>
      </c>
      <c r="W49" s="422">
        <v>401.94</v>
      </c>
      <c r="X49" s="422">
        <v>368.61</v>
      </c>
      <c r="Y49" s="422">
        <v>309.43</v>
      </c>
      <c r="Z49" s="422">
        <v>312.25</v>
      </c>
      <c r="AA49" s="422">
        <v>271.01</v>
      </c>
      <c r="AB49" s="422">
        <v>291.7</v>
      </c>
      <c r="AC49" s="422">
        <v>248.44</v>
      </c>
      <c r="AD49" s="422">
        <v>116.66</v>
      </c>
      <c r="AE49" s="422">
        <v>66.25</v>
      </c>
      <c r="AF49" s="422">
        <v>136.94</v>
      </c>
      <c r="AG49" s="422">
        <v>109.85</v>
      </c>
      <c r="AH49" s="422">
        <v>130.33000000000001</v>
      </c>
      <c r="AI49" s="422">
        <v>140.47</v>
      </c>
      <c r="AJ49" s="422">
        <v>103.3</v>
      </c>
      <c r="AK49" s="422">
        <v>72.05</v>
      </c>
      <c r="AL49" s="422">
        <v>71.48</v>
      </c>
      <c r="AM49" s="422">
        <v>57.1</v>
      </c>
      <c r="AN49" s="422">
        <v>80.650000000000006</v>
      </c>
      <c r="AO49" s="422">
        <v>106.72</v>
      </c>
      <c r="AP49" s="422">
        <v>115.01</v>
      </c>
      <c r="AQ49" s="422">
        <v>113.32</v>
      </c>
      <c r="AR49" s="422">
        <v>57.22</v>
      </c>
      <c r="AS49" s="422">
        <v>61.11</v>
      </c>
      <c r="AT49" s="422">
        <v>26.35</v>
      </c>
      <c r="AU49" s="422">
        <v>118.3</v>
      </c>
      <c r="AV49" s="422">
        <v>97.97</v>
      </c>
      <c r="AW49" s="422">
        <v>90.52</v>
      </c>
      <c r="AX49" s="422">
        <v>98.05</v>
      </c>
      <c r="AY49" s="422">
        <v>238.42</v>
      </c>
      <c r="AZ49" s="422">
        <v>150.07</v>
      </c>
      <c r="BA49" s="422">
        <v>173.04</v>
      </c>
      <c r="BB49" s="422">
        <v>156.38999999999999</v>
      </c>
      <c r="BC49" s="422">
        <v>130.21</v>
      </c>
      <c r="BD49" s="422">
        <v>110.91</v>
      </c>
      <c r="BE49" s="422">
        <v>296.25</v>
      </c>
      <c r="BF49" s="422">
        <v>173.63</v>
      </c>
      <c r="BG49" s="422">
        <v>73.290000000000006</v>
      </c>
      <c r="BH49" s="422">
        <v>104.93</v>
      </c>
      <c r="BI49" s="422">
        <v>57.2</v>
      </c>
      <c r="BJ49" s="422">
        <v>95.91</v>
      </c>
      <c r="BK49" s="422">
        <v>146.08000000000001</v>
      </c>
      <c r="BL49" s="422">
        <v>42.01</v>
      </c>
      <c r="BM49" s="422">
        <v>55.36</v>
      </c>
      <c r="BN49" s="422">
        <v>60.82</v>
      </c>
      <c r="BO49" s="422">
        <v>75.760000000000005</v>
      </c>
      <c r="BP49" s="422">
        <v>67.900000000000006</v>
      </c>
      <c r="BQ49" s="422">
        <v>41.28</v>
      </c>
      <c r="BR49" s="422">
        <v>16.68</v>
      </c>
      <c r="BS49" s="422">
        <v>26.9</v>
      </c>
      <c r="BT49" s="422">
        <v>37.590000000000003</v>
      </c>
      <c r="BU49" s="422">
        <v>60.32</v>
      </c>
      <c r="BV49" s="422">
        <v>17.899999999999999</v>
      </c>
      <c r="BW49" s="422">
        <v>19.54</v>
      </c>
      <c r="BX49" s="422">
        <v>0</v>
      </c>
      <c r="BY49" s="422">
        <v>21.09</v>
      </c>
      <c r="BZ49" s="422">
        <v>25.82</v>
      </c>
      <c r="CA49" s="422">
        <v>14.28</v>
      </c>
      <c r="CB49" s="422">
        <v>0</v>
      </c>
      <c r="CC49" s="422">
        <v>0</v>
      </c>
      <c r="CD49" s="422">
        <v>0</v>
      </c>
      <c r="CE49" s="422">
        <v>56.82</v>
      </c>
      <c r="CF49" s="422">
        <v>0</v>
      </c>
      <c r="CG49" s="422">
        <v>0</v>
      </c>
      <c r="CH49" s="422">
        <v>0</v>
      </c>
      <c r="CI49" s="422">
        <v>0</v>
      </c>
      <c r="CJ49" s="422">
        <v>0</v>
      </c>
      <c r="CK49" s="422">
        <v>0</v>
      </c>
      <c r="CL49" s="422">
        <v>0</v>
      </c>
      <c r="CM49" s="422">
        <v>0</v>
      </c>
      <c r="CN49" s="422">
        <v>0</v>
      </c>
      <c r="CO49" s="422">
        <v>0</v>
      </c>
      <c r="CP49" s="464">
        <v>0</v>
      </c>
      <c r="CQ49" s="422">
        <v>0</v>
      </c>
      <c r="CR49" s="464">
        <v>0</v>
      </c>
      <c r="CS49" s="465">
        <v>0</v>
      </c>
      <c r="CT49" s="465">
        <v>0</v>
      </c>
      <c r="CU49" s="477">
        <v>7653.2799999999988</v>
      </c>
    </row>
    <row r="50" spans="1:99" ht="15.75" customHeight="1">
      <c r="A50" s="475" t="str">
        <f t="shared" si="7"/>
        <v>02-427</v>
      </c>
      <c r="B50" s="476">
        <v>16</v>
      </c>
      <c r="C50" s="422">
        <v>12.36</v>
      </c>
      <c r="D50" s="422">
        <v>17.27</v>
      </c>
      <c r="E50" s="422">
        <v>18.12</v>
      </c>
      <c r="F50" s="422">
        <v>6.23</v>
      </c>
      <c r="G50" s="422">
        <v>15.35</v>
      </c>
      <c r="H50" s="422">
        <v>8.14</v>
      </c>
      <c r="I50" s="422">
        <v>27.31</v>
      </c>
      <c r="J50" s="422">
        <v>24.53</v>
      </c>
      <c r="K50" s="422">
        <v>5.45</v>
      </c>
      <c r="L50" s="422">
        <v>5.45</v>
      </c>
      <c r="M50" s="422">
        <v>25.82</v>
      </c>
      <c r="N50" s="422">
        <v>30.22</v>
      </c>
      <c r="O50" s="422">
        <v>45.73</v>
      </c>
      <c r="P50" s="422">
        <v>31.49</v>
      </c>
      <c r="Q50" s="422">
        <v>15.74</v>
      </c>
      <c r="R50" s="422">
        <v>73.87</v>
      </c>
      <c r="S50" s="422">
        <v>14.46</v>
      </c>
      <c r="T50" s="422">
        <v>98.35</v>
      </c>
      <c r="U50" s="422">
        <v>74.44</v>
      </c>
      <c r="V50" s="422">
        <v>180.85</v>
      </c>
      <c r="W50" s="422">
        <v>547.12</v>
      </c>
      <c r="X50" s="422">
        <v>541.66999999999996</v>
      </c>
      <c r="Y50" s="422">
        <v>496.62</v>
      </c>
      <c r="Z50" s="422">
        <v>532.09</v>
      </c>
      <c r="AA50" s="422">
        <v>449.2</v>
      </c>
      <c r="AB50" s="422">
        <v>435.63</v>
      </c>
      <c r="AC50" s="422">
        <v>210.82</v>
      </c>
      <c r="AD50" s="422">
        <v>168.78</v>
      </c>
      <c r="AE50" s="422">
        <v>206.81</v>
      </c>
      <c r="AF50" s="422">
        <v>179.22</v>
      </c>
      <c r="AG50" s="422">
        <v>132.34</v>
      </c>
      <c r="AH50" s="422">
        <v>179.17</v>
      </c>
      <c r="AI50" s="422">
        <v>79.63</v>
      </c>
      <c r="AJ50" s="422">
        <v>141.16</v>
      </c>
      <c r="AK50" s="422">
        <v>59.23</v>
      </c>
      <c r="AL50" s="422">
        <v>120.66</v>
      </c>
      <c r="AM50" s="422">
        <v>147.22</v>
      </c>
      <c r="AN50" s="422">
        <v>60.35</v>
      </c>
      <c r="AO50" s="422">
        <v>149.76</v>
      </c>
      <c r="AP50" s="422">
        <v>147.61000000000001</v>
      </c>
      <c r="AQ50" s="422">
        <v>134.96</v>
      </c>
      <c r="AR50" s="422">
        <v>157.32</v>
      </c>
      <c r="AS50" s="422">
        <v>71.23</v>
      </c>
      <c r="AT50" s="422">
        <v>173.28</v>
      </c>
      <c r="AU50" s="422">
        <v>83.2</v>
      </c>
      <c r="AV50" s="422">
        <v>108.79</v>
      </c>
      <c r="AW50" s="422">
        <v>220.22</v>
      </c>
      <c r="AX50" s="422">
        <v>261.60000000000002</v>
      </c>
      <c r="AY50" s="422">
        <v>301.83999999999997</v>
      </c>
      <c r="AZ50" s="422">
        <v>229.5</v>
      </c>
      <c r="BA50" s="422">
        <v>125.59</v>
      </c>
      <c r="BB50" s="422">
        <v>230.47</v>
      </c>
      <c r="BC50" s="422">
        <v>113.18</v>
      </c>
      <c r="BD50" s="422">
        <v>253.63</v>
      </c>
      <c r="BE50" s="422">
        <v>324.91000000000003</v>
      </c>
      <c r="BF50" s="422">
        <v>113.04</v>
      </c>
      <c r="BG50" s="422">
        <v>92.85</v>
      </c>
      <c r="BH50" s="422">
        <v>178.53</v>
      </c>
      <c r="BI50" s="422">
        <v>116.82</v>
      </c>
      <c r="BJ50" s="422">
        <v>136.09</v>
      </c>
      <c r="BK50" s="422">
        <v>141.28</v>
      </c>
      <c r="BL50" s="422">
        <v>22.29</v>
      </c>
      <c r="BM50" s="422">
        <v>137.99</v>
      </c>
      <c r="BN50" s="422">
        <v>62.49</v>
      </c>
      <c r="BO50" s="422">
        <v>18.45</v>
      </c>
      <c r="BP50" s="422">
        <v>109.85</v>
      </c>
      <c r="BQ50" s="422">
        <v>73.55</v>
      </c>
      <c r="BR50" s="422">
        <v>29.46</v>
      </c>
      <c r="BS50" s="422">
        <v>101.63</v>
      </c>
      <c r="BT50" s="422">
        <v>81.96</v>
      </c>
      <c r="BU50" s="422">
        <v>37.979999999999997</v>
      </c>
      <c r="BV50" s="422">
        <v>7.82</v>
      </c>
      <c r="BW50" s="422">
        <v>55.27</v>
      </c>
      <c r="BX50" s="422">
        <v>67.59</v>
      </c>
      <c r="BY50" s="422">
        <v>78.72</v>
      </c>
      <c r="BZ50" s="422">
        <v>16.54</v>
      </c>
      <c r="CA50" s="422">
        <v>0</v>
      </c>
      <c r="CB50" s="422">
        <v>32</v>
      </c>
      <c r="CC50" s="422">
        <v>17.41</v>
      </c>
      <c r="CD50" s="422">
        <v>22.45</v>
      </c>
      <c r="CE50" s="422">
        <v>0</v>
      </c>
      <c r="CF50" s="422">
        <v>32.270000000000003</v>
      </c>
      <c r="CG50" s="422">
        <v>0</v>
      </c>
      <c r="CH50" s="422">
        <v>0</v>
      </c>
      <c r="CI50" s="422">
        <v>0</v>
      </c>
      <c r="CJ50" s="422">
        <v>0</v>
      </c>
      <c r="CK50" s="422">
        <v>0</v>
      </c>
      <c r="CL50" s="422">
        <v>0</v>
      </c>
      <c r="CM50" s="422">
        <v>0</v>
      </c>
      <c r="CN50" s="422">
        <v>0</v>
      </c>
      <c r="CO50" s="422">
        <v>0</v>
      </c>
      <c r="CP50" s="464">
        <v>0</v>
      </c>
      <c r="CQ50" s="422">
        <v>0</v>
      </c>
      <c r="CR50" s="464">
        <v>0</v>
      </c>
      <c r="CS50" s="465">
        <v>0</v>
      </c>
      <c r="CT50" s="465">
        <v>0</v>
      </c>
      <c r="CU50" s="477">
        <v>10290.320000000003</v>
      </c>
    </row>
    <row r="51" spans="1:99" ht="15.75" customHeight="1">
      <c r="A51" s="475" t="str">
        <f t="shared" si="7"/>
        <v>02-427</v>
      </c>
      <c r="B51" s="476">
        <v>17</v>
      </c>
      <c r="C51" s="422">
        <v>0</v>
      </c>
      <c r="D51" s="422">
        <v>5.32</v>
      </c>
      <c r="E51" s="422">
        <v>14.59</v>
      </c>
      <c r="F51" s="422">
        <v>13.75</v>
      </c>
      <c r="G51" s="422">
        <v>9.9</v>
      </c>
      <c r="H51" s="422">
        <v>1.82</v>
      </c>
      <c r="I51" s="422">
        <v>9.9</v>
      </c>
      <c r="J51" s="422">
        <v>16.8</v>
      </c>
      <c r="K51" s="422">
        <v>17.28</v>
      </c>
      <c r="L51" s="422">
        <v>9.08</v>
      </c>
      <c r="M51" s="422">
        <v>17.760000000000002</v>
      </c>
      <c r="N51" s="422">
        <v>6.81</v>
      </c>
      <c r="O51" s="422">
        <v>19.36</v>
      </c>
      <c r="P51" s="422">
        <v>11.73</v>
      </c>
      <c r="Q51" s="422">
        <v>12.09</v>
      </c>
      <c r="R51" s="422">
        <v>50.17</v>
      </c>
      <c r="S51" s="422">
        <v>26.64</v>
      </c>
      <c r="T51" s="422">
        <v>109.46</v>
      </c>
      <c r="U51" s="422">
        <v>188.12</v>
      </c>
      <c r="V51" s="422">
        <v>227.92</v>
      </c>
      <c r="W51" s="422">
        <v>255.34</v>
      </c>
      <c r="X51" s="422">
        <v>331.57</v>
      </c>
      <c r="Y51" s="422">
        <v>359.1</v>
      </c>
      <c r="Z51" s="422">
        <v>409.96</v>
      </c>
      <c r="AA51" s="422">
        <v>373.14</v>
      </c>
      <c r="AB51" s="422">
        <v>339.99</v>
      </c>
      <c r="AC51" s="422">
        <v>204.85</v>
      </c>
      <c r="AD51" s="422">
        <v>271.81</v>
      </c>
      <c r="AE51" s="422">
        <v>135.51</v>
      </c>
      <c r="AF51" s="422">
        <v>199.51</v>
      </c>
      <c r="AG51" s="422">
        <v>132.22999999999999</v>
      </c>
      <c r="AH51" s="422">
        <v>77.27</v>
      </c>
      <c r="AI51" s="422">
        <v>103.57</v>
      </c>
      <c r="AJ51" s="422">
        <v>212.07</v>
      </c>
      <c r="AK51" s="422">
        <v>108.3</v>
      </c>
      <c r="AL51" s="422">
        <v>73.84</v>
      </c>
      <c r="AM51" s="422">
        <v>89.98</v>
      </c>
      <c r="AN51" s="422">
        <v>100.28</v>
      </c>
      <c r="AO51" s="422">
        <v>86.09</v>
      </c>
      <c r="AP51" s="422">
        <v>93.39</v>
      </c>
      <c r="AQ51" s="422">
        <v>80.83</v>
      </c>
      <c r="AR51" s="422">
        <v>53.78</v>
      </c>
      <c r="AS51" s="422">
        <v>104.31</v>
      </c>
      <c r="AT51" s="422">
        <v>54.21</v>
      </c>
      <c r="AU51" s="422">
        <v>124.46</v>
      </c>
      <c r="AV51" s="422">
        <v>124.63</v>
      </c>
      <c r="AW51" s="422">
        <v>153.44</v>
      </c>
      <c r="AX51" s="422">
        <v>227.53</v>
      </c>
      <c r="AY51" s="422">
        <v>219.42</v>
      </c>
      <c r="AZ51" s="422">
        <v>264.82</v>
      </c>
      <c r="BA51" s="422">
        <v>151.65</v>
      </c>
      <c r="BB51" s="422">
        <v>221.82</v>
      </c>
      <c r="BC51" s="422">
        <v>190.31</v>
      </c>
      <c r="BD51" s="422">
        <v>202.87</v>
      </c>
      <c r="BE51" s="422">
        <v>191.56</v>
      </c>
      <c r="BF51" s="422">
        <v>201.68</v>
      </c>
      <c r="BG51" s="422">
        <v>209.73</v>
      </c>
      <c r="BH51" s="422">
        <v>216.65</v>
      </c>
      <c r="BI51" s="422">
        <v>171.87</v>
      </c>
      <c r="BJ51" s="422">
        <v>92.99</v>
      </c>
      <c r="BK51" s="422">
        <v>56.18</v>
      </c>
      <c r="BL51" s="422">
        <v>27.55</v>
      </c>
      <c r="BM51" s="422">
        <v>93.53</v>
      </c>
      <c r="BN51" s="422">
        <v>135.31</v>
      </c>
      <c r="BO51" s="422">
        <v>22.5</v>
      </c>
      <c r="BP51" s="422">
        <v>67.67</v>
      </c>
      <c r="BQ51" s="422">
        <v>29.91</v>
      </c>
      <c r="BR51" s="422">
        <v>50.32</v>
      </c>
      <c r="BS51" s="422">
        <v>16.73</v>
      </c>
      <c r="BT51" s="422">
        <v>2.64</v>
      </c>
      <c r="BU51" s="422">
        <v>20.27</v>
      </c>
      <c r="BV51" s="422">
        <v>65.209999999999994</v>
      </c>
      <c r="BW51" s="422">
        <v>25.9</v>
      </c>
      <c r="BX51" s="422">
        <v>28.17</v>
      </c>
      <c r="BY51" s="422">
        <v>56.72</v>
      </c>
      <c r="BZ51" s="422">
        <v>54.27</v>
      </c>
      <c r="CA51" s="422">
        <v>18.309999999999999</v>
      </c>
      <c r="CB51" s="422">
        <v>33.99</v>
      </c>
      <c r="CC51" s="422">
        <v>49.54</v>
      </c>
      <c r="CD51" s="422">
        <v>33.54</v>
      </c>
      <c r="CE51" s="422">
        <v>42.98</v>
      </c>
      <c r="CF51" s="422">
        <v>27.64</v>
      </c>
      <c r="CG51" s="422">
        <v>12.04</v>
      </c>
      <c r="CH51" s="422">
        <v>0</v>
      </c>
      <c r="CI51" s="422">
        <v>0</v>
      </c>
      <c r="CJ51" s="422">
        <v>0</v>
      </c>
      <c r="CK51" s="422">
        <v>0</v>
      </c>
      <c r="CL51" s="422">
        <v>0</v>
      </c>
      <c r="CM51" s="422">
        <v>0</v>
      </c>
      <c r="CN51" s="422">
        <v>0</v>
      </c>
      <c r="CO51" s="422">
        <v>0</v>
      </c>
      <c r="CP51" s="464">
        <v>0</v>
      </c>
      <c r="CQ51" s="422">
        <v>0</v>
      </c>
      <c r="CR51" s="464">
        <v>0</v>
      </c>
      <c r="CS51" s="465">
        <v>0</v>
      </c>
      <c r="CT51" s="465">
        <v>0</v>
      </c>
      <c r="CU51" s="477">
        <v>8955.779999999997</v>
      </c>
    </row>
    <row r="52" spans="1:99" ht="15.75" customHeight="1">
      <c r="A52" s="475" t="str">
        <f t="shared" si="7"/>
        <v>02-427</v>
      </c>
      <c r="B52" s="476">
        <v>18</v>
      </c>
      <c r="C52" s="422">
        <v>21.23</v>
      </c>
      <c r="D52" s="422">
        <v>4.54</v>
      </c>
      <c r="E52" s="422">
        <v>14.95</v>
      </c>
      <c r="F52" s="422">
        <v>11.72</v>
      </c>
      <c r="G52" s="422">
        <v>24.57</v>
      </c>
      <c r="H52" s="422">
        <v>12.37</v>
      </c>
      <c r="I52" s="422">
        <v>15.9</v>
      </c>
      <c r="J52" s="422">
        <v>18.440000000000001</v>
      </c>
      <c r="K52" s="422">
        <v>17.170000000000002</v>
      </c>
      <c r="L52" s="422">
        <v>22.72</v>
      </c>
      <c r="M52" s="422">
        <v>16.350000000000001</v>
      </c>
      <c r="N52" s="422">
        <v>15.15</v>
      </c>
      <c r="O52" s="422">
        <v>12.21</v>
      </c>
      <c r="P52" s="422">
        <v>9.82</v>
      </c>
      <c r="Q52" s="422">
        <v>19.02</v>
      </c>
      <c r="R52" s="422">
        <v>32.119999999999997</v>
      </c>
      <c r="S52" s="422">
        <v>27.5</v>
      </c>
      <c r="T52" s="422">
        <v>48.55</v>
      </c>
      <c r="U52" s="422">
        <v>66.319999999999993</v>
      </c>
      <c r="V52" s="422">
        <v>133.31</v>
      </c>
      <c r="W52" s="422">
        <v>461.53</v>
      </c>
      <c r="X52" s="422">
        <v>358.47</v>
      </c>
      <c r="Y52" s="422">
        <v>406.55</v>
      </c>
      <c r="Z52" s="422">
        <v>253.13</v>
      </c>
      <c r="AA52" s="422">
        <v>414.72</v>
      </c>
      <c r="AB52" s="422">
        <v>484.97</v>
      </c>
      <c r="AC52" s="422">
        <v>405.6</v>
      </c>
      <c r="AD52" s="422">
        <v>302.92</v>
      </c>
      <c r="AE52" s="422">
        <v>239.57</v>
      </c>
      <c r="AF52" s="422">
        <v>154.30000000000001</v>
      </c>
      <c r="AG52" s="422">
        <v>168.7</v>
      </c>
      <c r="AH52" s="422">
        <v>145.65</v>
      </c>
      <c r="AI52" s="422">
        <v>89.21</v>
      </c>
      <c r="AJ52" s="422">
        <v>101.25</v>
      </c>
      <c r="AK52" s="422">
        <v>148.22</v>
      </c>
      <c r="AL52" s="422">
        <v>78.91</v>
      </c>
      <c r="AM52" s="422">
        <v>39.700000000000003</v>
      </c>
      <c r="AN52" s="422">
        <v>123.36</v>
      </c>
      <c r="AO52" s="422">
        <v>109.28</v>
      </c>
      <c r="AP52" s="422">
        <v>106.48</v>
      </c>
      <c r="AQ52" s="422">
        <v>63.32</v>
      </c>
      <c r="AR52" s="422">
        <v>105.52</v>
      </c>
      <c r="AS52" s="422">
        <v>55.9</v>
      </c>
      <c r="AT52" s="422">
        <v>66.47</v>
      </c>
      <c r="AU52" s="422">
        <v>149.72</v>
      </c>
      <c r="AV52" s="422">
        <v>139.59</v>
      </c>
      <c r="AW52" s="422">
        <v>120.25</v>
      </c>
      <c r="AX52" s="422">
        <v>152.85</v>
      </c>
      <c r="AY52" s="422">
        <v>333.41</v>
      </c>
      <c r="AZ52" s="422">
        <v>455.8</v>
      </c>
      <c r="BA52" s="422">
        <v>298.39999999999998</v>
      </c>
      <c r="BB52" s="422">
        <v>225.87</v>
      </c>
      <c r="BC52" s="422">
        <v>386.6</v>
      </c>
      <c r="BD52" s="422">
        <v>298.98</v>
      </c>
      <c r="BE52" s="422">
        <v>356.98</v>
      </c>
      <c r="BF52" s="422">
        <v>373.96</v>
      </c>
      <c r="BG52" s="422">
        <v>196.66</v>
      </c>
      <c r="BH52" s="422">
        <v>260.54000000000002</v>
      </c>
      <c r="BI52" s="422">
        <v>292.52</v>
      </c>
      <c r="BJ52" s="422">
        <v>249.41</v>
      </c>
      <c r="BK52" s="422">
        <v>138.59</v>
      </c>
      <c r="BL52" s="422">
        <v>54.76</v>
      </c>
      <c r="BM52" s="422">
        <v>125.79</v>
      </c>
      <c r="BN52" s="422">
        <v>72.05</v>
      </c>
      <c r="BO52" s="422">
        <v>123.36</v>
      </c>
      <c r="BP52" s="422">
        <v>18.68</v>
      </c>
      <c r="BQ52" s="422">
        <v>50.54</v>
      </c>
      <c r="BR52" s="422">
        <v>73.61</v>
      </c>
      <c r="BS52" s="422">
        <v>70.69</v>
      </c>
      <c r="BT52" s="422">
        <v>128.77000000000001</v>
      </c>
      <c r="BU52" s="422">
        <v>88.23</v>
      </c>
      <c r="BV52" s="422">
        <v>53.8</v>
      </c>
      <c r="BW52" s="422">
        <v>12.27</v>
      </c>
      <c r="BX52" s="422">
        <v>55.96</v>
      </c>
      <c r="BY52" s="422">
        <v>119.9</v>
      </c>
      <c r="BZ52" s="422">
        <v>12.18</v>
      </c>
      <c r="CA52" s="422">
        <v>4.7300000000000004</v>
      </c>
      <c r="CB52" s="422">
        <v>71.44</v>
      </c>
      <c r="CC52" s="422">
        <v>18.09</v>
      </c>
      <c r="CD52" s="422">
        <v>63.11</v>
      </c>
      <c r="CE52" s="422">
        <v>0</v>
      </c>
      <c r="CF52" s="422">
        <v>26.09</v>
      </c>
      <c r="CG52" s="422">
        <v>8.91</v>
      </c>
      <c r="CH52" s="422">
        <v>19</v>
      </c>
      <c r="CI52" s="422">
        <v>0</v>
      </c>
      <c r="CJ52" s="422">
        <v>0</v>
      </c>
      <c r="CK52" s="422">
        <v>0</v>
      </c>
      <c r="CL52" s="422">
        <v>0</v>
      </c>
      <c r="CM52" s="422">
        <v>0</v>
      </c>
      <c r="CN52" s="422">
        <v>0</v>
      </c>
      <c r="CO52" s="422">
        <v>0</v>
      </c>
      <c r="CP52" s="464">
        <v>0</v>
      </c>
      <c r="CQ52" s="422">
        <v>0</v>
      </c>
      <c r="CR52" s="464">
        <v>0</v>
      </c>
      <c r="CS52" s="465">
        <v>0</v>
      </c>
      <c r="CT52" s="465">
        <v>0</v>
      </c>
      <c r="CU52" s="477">
        <v>11129.780000000002</v>
      </c>
    </row>
    <row r="53" spans="1:99" ht="15.75" customHeight="1">
      <c r="A53" s="475" t="str">
        <f t="shared" si="7"/>
        <v>02-427</v>
      </c>
      <c r="B53" s="476">
        <v>19</v>
      </c>
      <c r="C53" s="422">
        <v>4.54</v>
      </c>
      <c r="D53" s="422">
        <v>8.64</v>
      </c>
      <c r="E53" s="422">
        <v>10</v>
      </c>
      <c r="F53" s="422">
        <v>0</v>
      </c>
      <c r="G53" s="422">
        <v>4.45</v>
      </c>
      <c r="H53" s="422">
        <v>0.91</v>
      </c>
      <c r="I53" s="422">
        <v>15.9</v>
      </c>
      <c r="J53" s="422">
        <v>16.63</v>
      </c>
      <c r="K53" s="422">
        <v>8.64</v>
      </c>
      <c r="L53" s="422">
        <v>0</v>
      </c>
      <c r="M53" s="422">
        <v>36.89</v>
      </c>
      <c r="N53" s="422">
        <v>9.09</v>
      </c>
      <c r="O53" s="422">
        <v>0.91</v>
      </c>
      <c r="P53" s="422">
        <v>10.91</v>
      </c>
      <c r="Q53" s="422">
        <v>48.5</v>
      </c>
      <c r="R53" s="422">
        <v>47.68</v>
      </c>
      <c r="S53" s="422">
        <v>18.27</v>
      </c>
      <c r="T53" s="422">
        <v>55.51</v>
      </c>
      <c r="U53" s="422">
        <v>103.16</v>
      </c>
      <c r="V53" s="422">
        <v>317.87</v>
      </c>
      <c r="W53" s="422">
        <v>424.67</v>
      </c>
      <c r="X53" s="422">
        <v>427.67</v>
      </c>
      <c r="Y53" s="422">
        <v>363.2</v>
      </c>
      <c r="Z53" s="422">
        <v>356.93</v>
      </c>
      <c r="AA53" s="422">
        <v>383.35</v>
      </c>
      <c r="AB53" s="422">
        <v>445.3</v>
      </c>
      <c r="AC53" s="422">
        <v>329.13</v>
      </c>
      <c r="AD53" s="422">
        <v>321.63</v>
      </c>
      <c r="AE53" s="422">
        <v>258.54000000000002</v>
      </c>
      <c r="AF53" s="422">
        <v>387.15</v>
      </c>
      <c r="AG53" s="422">
        <v>283.29000000000002</v>
      </c>
      <c r="AH53" s="422">
        <v>271.08999999999997</v>
      </c>
      <c r="AI53" s="422">
        <v>304.16000000000003</v>
      </c>
      <c r="AJ53" s="422">
        <v>259.27999999999997</v>
      </c>
      <c r="AK53" s="422">
        <v>147.1</v>
      </c>
      <c r="AL53" s="422">
        <v>117.72</v>
      </c>
      <c r="AM53" s="422">
        <v>136.26</v>
      </c>
      <c r="AN53" s="422">
        <v>196.12</v>
      </c>
      <c r="AO53" s="422">
        <v>157.63</v>
      </c>
      <c r="AP53" s="422">
        <v>148.13999999999999</v>
      </c>
      <c r="AQ53" s="422">
        <v>232.89</v>
      </c>
      <c r="AR53" s="422">
        <v>146.19999999999999</v>
      </c>
      <c r="AS53" s="422">
        <v>178.47</v>
      </c>
      <c r="AT53" s="422">
        <v>195.41</v>
      </c>
      <c r="AU53" s="422">
        <v>195.24</v>
      </c>
      <c r="AV53" s="422">
        <v>163.26</v>
      </c>
      <c r="AW53" s="422">
        <v>229.41</v>
      </c>
      <c r="AX53" s="422">
        <v>421.41</v>
      </c>
      <c r="AY53" s="422">
        <v>344.49</v>
      </c>
      <c r="AZ53" s="422">
        <v>336.45</v>
      </c>
      <c r="BA53" s="422">
        <v>412.32</v>
      </c>
      <c r="BB53" s="422">
        <v>256.51</v>
      </c>
      <c r="BC53" s="422">
        <v>385.62</v>
      </c>
      <c r="BD53" s="422">
        <v>411.68</v>
      </c>
      <c r="BE53" s="422">
        <v>296.11</v>
      </c>
      <c r="BF53" s="422">
        <v>287.25</v>
      </c>
      <c r="BG53" s="422">
        <v>246.21</v>
      </c>
      <c r="BH53" s="422">
        <v>251.98</v>
      </c>
      <c r="BI53" s="422">
        <v>168.19</v>
      </c>
      <c r="BJ53" s="422">
        <v>252.93</v>
      </c>
      <c r="BK53" s="422">
        <v>149.33000000000001</v>
      </c>
      <c r="BL53" s="422">
        <v>90.21</v>
      </c>
      <c r="BM53" s="422">
        <v>59.06</v>
      </c>
      <c r="BN53" s="422">
        <v>79.36</v>
      </c>
      <c r="BO53" s="422">
        <v>81.319999999999993</v>
      </c>
      <c r="BP53" s="422">
        <v>45.54</v>
      </c>
      <c r="BQ53" s="422">
        <v>27.27</v>
      </c>
      <c r="BR53" s="422">
        <v>76.930000000000007</v>
      </c>
      <c r="BS53" s="422">
        <v>72.59</v>
      </c>
      <c r="BT53" s="422">
        <v>130.28</v>
      </c>
      <c r="BU53" s="422">
        <v>43.18</v>
      </c>
      <c r="BV53" s="422">
        <v>94.49</v>
      </c>
      <c r="BW53" s="422">
        <v>11.45</v>
      </c>
      <c r="BX53" s="422">
        <v>42.17</v>
      </c>
      <c r="BY53" s="422">
        <v>47.31</v>
      </c>
      <c r="BZ53" s="422">
        <v>8</v>
      </c>
      <c r="CA53" s="422">
        <v>38.81</v>
      </c>
      <c r="CB53" s="422">
        <v>43.13</v>
      </c>
      <c r="CC53" s="422">
        <v>44.19</v>
      </c>
      <c r="CD53" s="422">
        <v>20.41</v>
      </c>
      <c r="CE53" s="422">
        <v>25.73</v>
      </c>
      <c r="CF53" s="422">
        <v>15.54</v>
      </c>
      <c r="CG53" s="422">
        <v>30.41</v>
      </c>
      <c r="CH53" s="422">
        <v>15.23</v>
      </c>
      <c r="CI53" s="422">
        <v>0</v>
      </c>
      <c r="CJ53" s="422">
        <v>0</v>
      </c>
      <c r="CK53" s="422">
        <v>0</v>
      </c>
      <c r="CL53" s="422">
        <v>0</v>
      </c>
      <c r="CM53" s="422">
        <v>0</v>
      </c>
      <c r="CN53" s="422">
        <v>0</v>
      </c>
      <c r="CO53" s="422">
        <v>0</v>
      </c>
      <c r="CP53" s="464">
        <v>0</v>
      </c>
      <c r="CQ53" s="422">
        <v>0</v>
      </c>
      <c r="CR53" s="464">
        <v>0</v>
      </c>
      <c r="CS53" s="465">
        <v>0</v>
      </c>
      <c r="CT53" s="465">
        <v>0</v>
      </c>
      <c r="CU53" s="477">
        <v>13140.830000000004</v>
      </c>
    </row>
    <row r="54" spans="1:99" ht="15.75" customHeight="1">
      <c r="A54" s="475" t="str">
        <f t="shared" si="7"/>
        <v>02-427</v>
      </c>
      <c r="B54" s="476">
        <v>20</v>
      </c>
      <c r="C54" s="422">
        <v>0</v>
      </c>
      <c r="D54" s="422">
        <v>0</v>
      </c>
      <c r="E54" s="422">
        <v>17.18</v>
      </c>
      <c r="F54" s="422">
        <v>0</v>
      </c>
      <c r="G54" s="422">
        <v>0</v>
      </c>
      <c r="H54" s="422">
        <v>0</v>
      </c>
      <c r="I54" s="422">
        <v>2.27</v>
      </c>
      <c r="J54" s="422">
        <v>5.45</v>
      </c>
      <c r="K54" s="422">
        <v>16.72</v>
      </c>
      <c r="L54" s="422">
        <v>20.68</v>
      </c>
      <c r="M54" s="422">
        <v>18.559999999999999</v>
      </c>
      <c r="N54" s="422">
        <v>22.27</v>
      </c>
      <c r="O54" s="422">
        <v>4.54</v>
      </c>
      <c r="P54" s="422">
        <v>29</v>
      </c>
      <c r="Q54" s="422">
        <v>9.99</v>
      </c>
      <c r="R54" s="422">
        <v>68.87</v>
      </c>
      <c r="S54" s="422">
        <v>43.96</v>
      </c>
      <c r="T54" s="422">
        <v>1.82</v>
      </c>
      <c r="U54" s="422">
        <v>118.93</v>
      </c>
      <c r="V54" s="422">
        <v>108.55</v>
      </c>
      <c r="W54" s="422">
        <v>281.52</v>
      </c>
      <c r="X54" s="422">
        <v>91.15</v>
      </c>
      <c r="Y54" s="422">
        <v>176.05</v>
      </c>
      <c r="Z54" s="422">
        <v>300.93</v>
      </c>
      <c r="AA54" s="422">
        <v>246.23</v>
      </c>
      <c r="AB54" s="422">
        <v>315.19</v>
      </c>
      <c r="AC54" s="422">
        <v>351.89</v>
      </c>
      <c r="AD54" s="422">
        <v>217.91</v>
      </c>
      <c r="AE54" s="422">
        <v>266.18</v>
      </c>
      <c r="AF54" s="422">
        <v>267.36</v>
      </c>
      <c r="AG54" s="422">
        <v>332.13</v>
      </c>
      <c r="AH54" s="422">
        <v>190.35</v>
      </c>
      <c r="AI54" s="422">
        <v>86.99</v>
      </c>
      <c r="AJ54" s="422">
        <v>190.08</v>
      </c>
      <c r="AK54" s="422">
        <v>123.12</v>
      </c>
      <c r="AL54" s="422">
        <v>96.42</v>
      </c>
      <c r="AM54" s="422">
        <v>104.17</v>
      </c>
      <c r="AN54" s="422">
        <v>126.5</v>
      </c>
      <c r="AO54" s="422">
        <v>101.44</v>
      </c>
      <c r="AP54" s="422">
        <v>195.18</v>
      </c>
      <c r="AQ54" s="422">
        <v>135.19</v>
      </c>
      <c r="AR54" s="422">
        <v>129.97</v>
      </c>
      <c r="AS54" s="422">
        <v>186.02</v>
      </c>
      <c r="AT54" s="422">
        <v>152.76</v>
      </c>
      <c r="AU54" s="422">
        <v>190.77</v>
      </c>
      <c r="AV54" s="422">
        <v>185.29</v>
      </c>
      <c r="AW54" s="422">
        <v>283.58999999999997</v>
      </c>
      <c r="AX54" s="422">
        <v>308.3</v>
      </c>
      <c r="AY54" s="422">
        <v>391.15</v>
      </c>
      <c r="AZ54" s="422">
        <v>395.06</v>
      </c>
      <c r="BA54" s="422">
        <v>342.41</v>
      </c>
      <c r="BB54" s="422">
        <v>350.06</v>
      </c>
      <c r="BC54" s="422">
        <v>254.3</v>
      </c>
      <c r="BD54" s="422">
        <v>293.25</v>
      </c>
      <c r="BE54" s="422">
        <v>228.07</v>
      </c>
      <c r="BF54" s="422">
        <v>261.08</v>
      </c>
      <c r="BG54" s="422">
        <v>67.569999999999993</v>
      </c>
      <c r="BH54" s="422">
        <v>82.59</v>
      </c>
      <c r="BI54" s="422">
        <v>75.27</v>
      </c>
      <c r="BJ54" s="422">
        <v>121.72</v>
      </c>
      <c r="BK54" s="422">
        <v>62.99</v>
      </c>
      <c r="BL54" s="422">
        <v>102.58</v>
      </c>
      <c r="BM54" s="422">
        <v>87.98</v>
      </c>
      <c r="BN54" s="422">
        <v>84.01</v>
      </c>
      <c r="BO54" s="422">
        <v>5.18</v>
      </c>
      <c r="BP54" s="422">
        <v>40.340000000000003</v>
      </c>
      <c r="BQ54" s="422">
        <v>68.989999999999995</v>
      </c>
      <c r="BR54" s="422">
        <v>87.75</v>
      </c>
      <c r="BS54" s="422">
        <v>75.430000000000007</v>
      </c>
      <c r="BT54" s="422">
        <v>99.08</v>
      </c>
      <c r="BU54" s="422">
        <v>45.02</v>
      </c>
      <c r="BV54" s="422">
        <v>35.19</v>
      </c>
      <c r="BW54" s="422">
        <v>14.4</v>
      </c>
      <c r="BX54" s="422">
        <v>24.27</v>
      </c>
      <c r="BY54" s="422">
        <v>36.36</v>
      </c>
      <c r="BZ54" s="422">
        <v>4.54</v>
      </c>
      <c r="CA54" s="422">
        <v>35.409999999999997</v>
      </c>
      <c r="CB54" s="422">
        <v>1.82</v>
      </c>
      <c r="CC54" s="422">
        <v>25.38</v>
      </c>
      <c r="CD54" s="422">
        <v>64.61</v>
      </c>
      <c r="CE54" s="422">
        <v>19.82</v>
      </c>
      <c r="CF54" s="422">
        <v>22.68</v>
      </c>
      <c r="CG54" s="422">
        <v>0</v>
      </c>
      <c r="CH54" s="422">
        <v>0</v>
      </c>
      <c r="CI54" s="422">
        <v>0</v>
      </c>
      <c r="CJ54" s="422">
        <v>0</v>
      </c>
      <c r="CK54" s="422">
        <v>0</v>
      </c>
      <c r="CL54" s="422">
        <v>0</v>
      </c>
      <c r="CM54" s="422">
        <v>0</v>
      </c>
      <c r="CN54" s="422">
        <v>0</v>
      </c>
      <c r="CO54" s="422">
        <v>0</v>
      </c>
      <c r="CP54" s="464">
        <v>0</v>
      </c>
      <c r="CQ54" s="422">
        <v>0</v>
      </c>
      <c r="CR54" s="464">
        <v>0</v>
      </c>
      <c r="CS54" s="465">
        <v>0</v>
      </c>
      <c r="CT54" s="465">
        <v>0</v>
      </c>
      <c r="CU54" s="477">
        <v>10027.830000000002</v>
      </c>
    </row>
    <row r="55" spans="1:99" ht="15.75" customHeight="1">
      <c r="A55" s="475" t="str">
        <f t="shared" si="7"/>
        <v>02-427</v>
      </c>
      <c r="B55" s="476">
        <v>21</v>
      </c>
      <c r="C55" s="422">
        <v>0</v>
      </c>
      <c r="D55" s="422">
        <v>4</v>
      </c>
      <c r="E55" s="422">
        <v>10.35</v>
      </c>
      <c r="F55" s="422">
        <v>14.59</v>
      </c>
      <c r="G55" s="422">
        <v>2.31</v>
      </c>
      <c r="H55" s="422">
        <v>8.64</v>
      </c>
      <c r="I55" s="422">
        <v>6.81</v>
      </c>
      <c r="J55" s="422">
        <v>2.73</v>
      </c>
      <c r="K55" s="422">
        <v>4.6500000000000004</v>
      </c>
      <c r="L55" s="422">
        <v>8.14</v>
      </c>
      <c r="M55" s="422">
        <v>1.9</v>
      </c>
      <c r="N55" s="422">
        <v>3.72</v>
      </c>
      <c r="O55" s="422">
        <v>11.83</v>
      </c>
      <c r="P55" s="422">
        <v>34.229999999999997</v>
      </c>
      <c r="Q55" s="422">
        <v>54.2</v>
      </c>
      <c r="R55" s="422">
        <v>26.27</v>
      </c>
      <c r="S55" s="422">
        <v>22.05</v>
      </c>
      <c r="T55" s="422">
        <v>60.09</v>
      </c>
      <c r="U55" s="422">
        <v>121.92</v>
      </c>
      <c r="V55" s="422">
        <v>223.68</v>
      </c>
      <c r="W55" s="422">
        <v>346.21</v>
      </c>
      <c r="X55" s="422">
        <v>481.33</v>
      </c>
      <c r="Y55" s="422">
        <v>395.34</v>
      </c>
      <c r="Z55" s="422">
        <v>434.73</v>
      </c>
      <c r="AA55" s="422">
        <v>337.52</v>
      </c>
      <c r="AB55" s="422">
        <v>349.18</v>
      </c>
      <c r="AC55" s="422">
        <v>257.08999999999997</v>
      </c>
      <c r="AD55" s="422">
        <v>274.70999999999998</v>
      </c>
      <c r="AE55" s="422">
        <v>136.05000000000001</v>
      </c>
      <c r="AF55" s="422">
        <v>209.69</v>
      </c>
      <c r="AG55" s="422">
        <v>193.05</v>
      </c>
      <c r="AH55" s="422">
        <v>169.49</v>
      </c>
      <c r="AI55" s="422">
        <v>228.06</v>
      </c>
      <c r="AJ55" s="422">
        <v>177.91</v>
      </c>
      <c r="AK55" s="422">
        <v>234.93</v>
      </c>
      <c r="AL55" s="422">
        <v>216.23</v>
      </c>
      <c r="AM55" s="422">
        <v>172.79</v>
      </c>
      <c r="AN55" s="422">
        <v>104.03</v>
      </c>
      <c r="AO55" s="422">
        <v>145.63999999999999</v>
      </c>
      <c r="AP55" s="422">
        <v>107.82</v>
      </c>
      <c r="AQ55" s="422">
        <v>78.34</v>
      </c>
      <c r="AR55" s="422">
        <v>212.73</v>
      </c>
      <c r="AS55" s="422">
        <v>95.02</v>
      </c>
      <c r="AT55" s="422">
        <v>64.16</v>
      </c>
      <c r="AU55" s="422">
        <v>120.86</v>
      </c>
      <c r="AV55" s="422">
        <v>128.76</v>
      </c>
      <c r="AW55" s="422">
        <v>129.1</v>
      </c>
      <c r="AX55" s="422">
        <v>241.8</v>
      </c>
      <c r="AY55" s="422">
        <v>165.02</v>
      </c>
      <c r="AZ55" s="422">
        <v>150.76</v>
      </c>
      <c r="BA55" s="422">
        <v>209.41</v>
      </c>
      <c r="BB55" s="422">
        <v>119.43</v>
      </c>
      <c r="BC55" s="422">
        <v>252.7</v>
      </c>
      <c r="BD55" s="422">
        <v>200.27</v>
      </c>
      <c r="BE55" s="422">
        <v>145.06</v>
      </c>
      <c r="BF55" s="422">
        <v>117.03</v>
      </c>
      <c r="BG55" s="422">
        <v>205.28</v>
      </c>
      <c r="BH55" s="422">
        <v>169.73</v>
      </c>
      <c r="BI55" s="422">
        <v>135.35</v>
      </c>
      <c r="BJ55" s="422">
        <v>93.25</v>
      </c>
      <c r="BK55" s="422">
        <v>80.819999999999993</v>
      </c>
      <c r="BL55" s="422">
        <v>63.79</v>
      </c>
      <c r="BM55" s="422">
        <v>99.36</v>
      </c>
      <c r="BN55" s="422">
        <v>52.23</v>
      </c>
      <c r="BO55" s="422">
        <v>77.180000000000007</v>
      </c>
      <c r="BP55" s="422">
        <v>11.83</v>
      </c>
      <c r="BQ55" s="422">
        <v>24.91</v>
      </c>
      <c r="BR55" s="422">
        <v>47.41</v>
      </c>
      <c r="BS55" s="422">
        <v>53.89</v>
      </c>
      <c r="BT55" s="422">
        <v>68.739999999999995</v>
      </c>
      <c r="BU55" s="422">
        <v>68.459999999999994</v>
      </c>
      <c r="BV55" s="422">
        <v>34.9</v>
      </c>
      <c r="BW55" s="422">
        <v>0</v>
      </c>
      <c r="BX55" s="422">
        <v>22.5</v>
      </c>
      <c r="BY55" s="422">
        <v>16.54</v>
      </c>
      <c r="BZ55" s="422">
        <v>34.090000000000003</v>
      </c>
      <c r="CA55" s="422">
        <v>0</v>
      </c>
      <c r="CB55" s="422">
        <v>0</v>
      </c>
      <c r="CC55" s="422">
        <v>25.68</v>
      </c>
      <c r="CD55" s="422">
        <v>14.09</v>
      </c>
      <c r="CE55" s="422">
        <v>0</v>
      </c>
      <c r="CF55" s="422">
        <v>0</v>
      </c>
      <c r="CG55" s="422">
        <v>0</v>
      </c>
      <c r="CH55" s="422">
        <v>0</v>
      </c>
      <c r="CI55" s="422">
        <v>0</v>
      </c>
      <c r="CJ55" s="422">
        <v>0</v>
      </c>
      <c r="CK55" s="422">
        <v>0</v>
      </c>
      <c r="CL55" s="422">
        <v>0</v>
      </c>
      <c r="CM55" s="422">
        <v>0</v>
      </c>
      <c r="CN55" s="422">
        <v>0</v>
      </c>
      <c r="CO55" s="422">
        <v>0</v>
      </c>
      <c r="CP55" s="464">
        <v>0</v>
      </c>
      <c r="CQ55" s="422">
        <v>0</v>
      </c>
      <c r="CR55" s="464">
        <v>0</v>
      </c>
      <c r="CS55" s="465">
        <v>0</v>
      </c>
      <c r="CT55" s="465">
        <v>0</v>
      </c>
      <c r="CU55" s="477">
        <v>9424.3900000000031</v>
      </c>
    </row>
    <row r="56" spans="1:99" ht="15.75" customHeight="1">
      <c r="A56" s="475" t="str">
        <f t="shared" si="7"/>
        <v>02-427</v>
      </c>
      <c r="B56" s="476">
        <v>22</v>
      </c>
      <c r="C56" s="422">
        <v>0</v>
      </c>
      <c r="D56" s="422">
        <v>0</v>
      </c>
      <c r="E56" s="422">
        <v>0</v>
      </c>
      <c r="F56" s="422">
        <v>7.36</v>
      </c>
      <c r="G56" s="422">
        <v>9.5500000000000007</v>
      </c>
      <c r="H56" s="422">
        <v>17.38</v>
      </c>
      <c r="I56" s="422">
        <v>10.9</v>
      </c>
      <c r="J56" s="422">
        <v>0</v>
      </c>
      <c r="K56" s="422">
        <v>10</v>
      </c>
      <c r="L56" s="422">
        <v>2.72</v>
      </c>
      <c r="M56" s="422">
        <v>13.68</v>
      </c>
      <c r="N56" s="422">
        <v>13.45</v>
      </c>
      <c r="O56" s="422">
        <v>4.54</v>
      </c>
      <c r="P56" s="422">
        <v>58.17</v>
      </c>
      <c r="Q56" s="422">
        <v>39.82</v>
      </c>
      <c r="R56" s="422">
        <v>45.22</v>
      </c>
      <c r="S56" s="422">
        <v>41.7</v>
      </c>
      <c r="T56" s="422">
        <v>93.93</v>
      </c>
      <c r="U56" s="422">
        <v>146.34</v>
      </c>
      <c r="V56" s="422">
        <v>121.2</v>
      </c>
      <c r="W56" s="422">
        <v>293.36</v>
      </c>
      <c r="X56" s="422">
        <v>291.41000000000003</v>
      </c>
      <c r="Y56" s="422">
        <v>351.53</v>
      </c>
      <c r="Z56" s="422">
        <v>381.59</v>
      </c>
      <c r="AA56" s="422">
        <v>321.67</v>
      </c>
      <c r="AB56" s="422">
        <v>382.89</v>
      </c>
      <c r="AC56" s="422">
        <v>298.45</v>
      </c>
      <c r="AD56" s="422">
        <v>282.83</v>
      </c>
      <c r="AE56" s="422">
        <v>216.28</v>
      </c>
      <c r="AF56" s="422">
        <v>138.68</v>
      </c>
      <c r="AG56" s="422">
        <v>89.81</v>
      </c>
      <c r="AH56" s="422">
        <v>274.04000000000002</v>
      </c>
      <c r="AI56" s="422">
        <v>123.94</v>
      </c>
      <c r="AJ56" s="422">
        <v>89.8</v>
      </c>
      <c r="AK56" s="422">
        <v>81.2</v>
      </c>
      <c r="AL56" s="422">
        <v>90.64</v>
      </c>
      <c r="AM56" s="422">
        <v>124.39</v>
      </c>
      <c r="AN56" s="422">
        <v>60.14</v>
      </c>
      <c r="AO56" s="422">
        <v>84.45</v>
      </c>
      <c r="AP56" s="422">
        <v>133.24</v>
      </c>
      <c r="AQ56" s="422">
        <v>90.87</v>
      </c>
      <c r="AR56" s="422">
        <v>51.26</v>
      </c>
      <c r="AS56" s="422">
        <v>139.74</v>
      </c>
      <c r="AT56" s="422">
        <v>105.51</v>
      </c>
      <c r="AU56" s="422">
        <v>219.33</v>
      </c>
      <c r="AV56" s="422">
        <v>172.33</v>
      </c>
      <c r="AW56" s="422">
        <v>172.62</v>
      </c>
      <c r="AX56" s="422">
        <v>109.44</v>
      </c>
      <c r="AY56" s="422">
        <v>218.57</v>
      </c>
      <c r="AZ56" s="422">
        <v>240.17</v>
      </c>
      <c r="BA56" s="422">
        <v>303.82</v>
      </c>
      <c r="BB56" s="422">
        <v>308.26</v>
      </c>
      <c r="BC56" s="422">
        <v>288.33</v>
      </c>
      <c r="BD56" s="422">
        <v>337.94</v>
      </c>
      <c r="BE56" s="422">
        <v>200.91</v>
      </c>
      <c r="BF56" s="422">
        <v>173.04</v>
      </c>
      <c r="BG56" s="422">
        <v>71.27</v>
      </c>
      <c r="BH56" s="422">
        <v>155.36000000000001</v>
      </c>
      <c r="BI56" s="422">
        <v>172.88</v>
      </c>
      <c r="BJ56" s="422">
        <v>136.97</v>
      </c>
      <c r="BK56" s="422">
        <v>123.35</v>
      </c>
      <c r="BL56" s="422">
        <v>40.49</v>
      </c>
      <c r="BM56" s="422">
        <v>97.39</v>
      </c>
      <c r="BN56" s="422">
        <v>99.89</v>
      </c>
      <c r="BO56" s="422">
        <v>67.03</v>
      </c>
      <c r="BP56" s="422">
        <v>90.85</v>
      </c>
      <c r="BQ56" s="422">
        <v>74.92</v>
      </c>
      <c r="BR56" s="422">
        <v>23.68</v>
      </c>
      <c r="BS56" s="422">
        <v>38.92</v>
      </c>
      <c r="BT56" s="422">
        <v>33.729999999999997</v>
      </c>
      <c r="BU56" s="422">
        <v>70.42</v>
      </c>
      <c r="BV56" s="422">
        <v>45.56</v>
      </c>
      <c r="BW56" s="422">
        <v>22.36</v>
      </c>
      <c r="BX56" s="422">
        <v>15.36</v>
      </c>
      <c r="BY56" s="422">
        <v>55.26</v>
      </c>
      <c r="BZ56" s="422">
        <v>36.090000000000003</v>
      </c>
      <c r="CA56" s="422">
        <v>64.36</v>
      </c>
      <c r="CB56" s="422">
        <v>7.36</v>
      </c>
      <c r="CC56" s="422">
        <v>0</v>
      </c>
      <c r="CD56" s="422">
        <v>0</v>
      </c>
      <c r="CE56" s="422">
        <v>0</v>
      </c>
      <c r="CF56" s="422">
        <v>0</v>
      </c>
      <c r="CG56" s="422">
        <v>0</v>
      </c>
      <c r="CH56" s="422">
        <v>0</v>
      </c>
      <c r="CI56" s="422">
        <v>0</v>
      </c>
      <c r="CJ56" s="422">
        <v>0</v>
      </c>
      <c r="CK56" s="422">
        <v>0</v>
      </c>
      <c r="CL56" s="422">
        <v>0</v>
      </c>
      <c r="CM56" s="422">
        <v>0</v>
      </c>
      <c r="CN56" s="422">
        <v>0</v>
      </c>
      <c r="CO56" s="422">
        <v>0</v>
      </c>
      <c r="CP56" s="464">
        <v>0</v>
      </c>
      <c r="CQ56" s="422">
        <v>0</v>
      </c>
      <c r="CR56" s="464">
        <v>0</v>
      </c>
      <c r="CS56" s="465">
        <v>0</v>
      </c>
      <c r="CT56" s="465">
        <v>0</v>
      </c>
      <c r="CU56" s="477">
        <v>9421.94</v>
      </c>
    </row>
    <row r="57" spans="1:99" ht="15.75" customHeight="1">
      <c r="A57" s="475" t="str">
        <f t="shared" si="7"/>
        <v>02-427</v>
      </c>
      <c r="B57" s="476">
        <v>23</v>
      </c>
      <c r="C57" s="422">
        <v>0</v>
      </c>
      <c r="D57" s="422">
        <v>14.08</v>
      </c>
      <c r="E57" s="422">
        <v>9.08</v>
      </c>
      <c r="F57" s="422">
        <v>5.26</v>
      </c>
      <c r="G57" s="422">
        <v>16.46</v>
      </c>
      <c r="H57" s="422">
        <v>20.76</v>
      </c>
      <c r="I57" s="422">
        <v>15</v>
      </c>
      <c r="J57" s="422">
        <v>14.98</v>
      </c>
      <c r="K57" s="422">
        <v>23.53</v>
      </c>
      <c r="L57" s="422">
        <v>41.27</v>
      </c>
      <c r="M57" s="422">
        <v>28.91</v>
      </c>
      <c r="N57" s="422">
        <v>6.36</v>
      </c>
      <c r="O57" s="422">
        <v>21.4</v>
      </c>
      <c r="P57" s="422">
        <v>0.91</v>
      </c>
      <c r="Q57" s="422">
        <v>22.43</v>
      </c>
      <c r="R57" s="422">
        <v>15.91</v>
      </c>
      <c r="S57" s="422">
        <v>21.48</v>
      </c>
      <c r="T57" s="422">
        <v>45.66</v>
      </c>
      <c r="U57" s="422">
        <v>88.12</v>
      </c>
      <c r="V57" s="422">
        <v>89.06</v>
      </c>
      <c r="W57" s="422">
        <v>158.96</v>
      </c>
      <c r="X57" s="422">
        <v>402.93</v>
      </c>
      <c r="Y57" s="422">
        <v>314.20999999999998</v>
      </c>
      <c r="Z57" s="422">
        <v>350.03</v>
      </c>
      <c r="AA57" s="422">
        <v>403.02</v>
      </c>
      <c r="AB57" s="422">
        <v>462.46</v>
      </c>
      <c r="AC57" s="422">
        <v>301.52999999999997</v>
      </c>
      <c r="AD57" s="422">
        <v>249.32</v>
      </c>
      <c r="AE57" s="422">
        <v>275.33999999999997</v>
      </c>
      <c r="AF57" s="422">
        <v>254.34</v>
      </c>
      <c r="AG57" s="422">
        <v>218.45</v>
      </c>
      <c r="AH57" s="422">
        <v>229.66</v>
      </c>
      <c r="AI57" s="422">
        <v>199.25</v>
      </c>
      <c r="AJ57" s="422">
        <v>170.5</v>
      </c>
      <c r="AK57" s="422">
        <v>169.3</v>
      </c>
      <c r="AL57" s="422">
        <v>58.61</v>
      </c>
      <c r="AM57" s="422">
        <v>101.26</v>
      </c>
      <c r="AN57" s="422">
        <v>130.57</v>
      </c>
      <c r="AO57" s="422">
        <v>81.39</v>
      </c>
      <c r="AP57" s="422">
        <v>152.06</v>
      </c>
      <c r="AQ57" s="422">
        <v>155.96</v>
      </c>
      <c r="AR57" s="422">
        <v>72.47</v>
      </c>
      <c r="AS57" s="422">
        <v>108.9</v>
      </c>
      <c r="AT57" s="422">
        <v>130.72</v>
      </c>
      <c r="AU57" s="422">
        <v>92.39</v>
      </c>
      <c r="AV57" s="422">
        <v>158.69999999999999</v>
      </c>
      <c r="AW57" s="422">
        <v>239.61</v>
      </c>
      <c r="AX57" s="422">
        <v>176.94</v>
      </c>
      <c r="AY57" s="422">
        <v>226.73</v>
      </c>
      <c r="AZ57" s="422">
        <v>447.02</v>
      </c>
      <c r="BA57" s="422">
        <v>444.02</v>
      </c>
      <c r="BB57" s="422">
        <v>252.82</v>
      </c>
      <c r="BC57" s="422">
        <v>294.05</v>
      </c>
      <c r="BD57" s="422">
        <v>286.42</v>
      </c>
      <c r="BE57" s="422">
        <v>221.66</v>
      </c>
      <c r="BF57" s="422">
        <v>247.92</v>
      </c>
      <c r="BG57" s="422">
        <v>290.42</v>
      </c>
      <c r="BH57" s="422">
        <v>230.46</v>
      </c>
      <c r="BI57" s="422">
        <v>265.13</v>
      </c>
      <c r="BJ57" s="422">
        <v>154.55000000000001</v>
      </c>
      <c r="BK57" s="422">
        <v>118.82</v>
      </c>
      <c r="BL57" s="422">
        <v>124.45</v>
      </c>
      <c r="BM57" s="422">
        <v>67.849999999999994</v>
      </c>
      <c r="BN57" s="422">
        <v>51.79</v>
      </c>
      <c r="BO57" s="422">
        <v>79.66</v>
      </c>
      <c r="BP57" s="422">
        <v>44.58</v>
      </c>
      <c r="BQ57" s="422">
        <v>88.01</v>
      </c>
      <c r="BR57" s="422">
        <v>102.62</v>
      </c>
      <c r="BS57" s="422">
        <v>57.26</v>
      </c>
      <c r="BT57" s="422">
        <v>53.22</v>
      </c>
      <c r="BU57" s="422">
        <v>40.98</v>
      </c>
      <c r="BV57" s="422">
        <v>66.08</v>
      </c>
      <c r="BW57" s="422">
        <v>8.5399999999999991</v>
      </c>
      <c r="BX57" s="422">
        <v>40.909999999999997</v>
      </c>
      <c r="BY57" s="422">
        <v>52.45</v>
      </c>
      <c r="BZ57" s="422">
        <v>19.27</v>
      </c>
      <c r="CA57" s="422">
        <v>44</v>
      </c>
      <c r="CB57" s="422">
        <v>27.45</v>
      </c>
      <c r="CC57" s="422">
        <v>54.81</v>
      </c>
      <c r="CD57" s="422">
        <v>18.82</v>
      </c>
      <c r="CE57" s="422">
        <v>8.91</v>
      </c>
      <c r="CF57" s="422">
        <v>0</v>
      </c>
      <c r="CG57" s="422">
        <v>0</v>
      </c>
      <c r="CH57" s="422">
        <v>0</v>
      </c>
      <c r="CI57" s="422">
        <v>0</v>
      </c>
      <c r="CJ57" s="422">
        <v>0</v>
      </c>
      <c r="CK57" s="422">
        <v>0</v>
      </c>
      <c r="CL57" s="422">
        <v>0</v>
      </c>
      <c r="CM57" s="422">
        <v>0</v>
      </c>
      <c r="CN57" s="422">
        <v>0</v>
      </c>
      <c r="CO57" s="422">
        <v>0</v>
      </c>
      <c r="CP57" s="464">
        <v>0</v>
      </c>
      <c r="CQ57" s="422">
        <v>0</v>
      </c>
      <c r="CR57" s="464">
        <v>0</v>
      </c>
      <c r="CS57" s="465">
        <v>0</v>
      </c>
      <c r="CT57" s="465">
        <v>0</v>
      </c>
      <c r="CU57" s="477">
        <v>10851.220000000001</v>
      </c>
    </row>
    <row r="58" spans="1:99" ht="15.75" customHeight="1">
      <c r="A58" s="475" t="str">
        <f t="shared" si="7"/>
        <v>02-427</v>
      </c>
      <c r="B58" s="476">
        <v>24</v>
      </c>
      <c r="C58" s="422">
        <v>4.54</v>
      </c>
      <c r="D58" s="422">
        <v>0.91</v>
      </c>
      <c r="E58" s="422">
        <v>7.18</v>
      </c>
      <c r="F58" s="422">
        <v>25.36</v>
      </c>
      <c r="G58" s="422">
        <v>24.1</v>
      </c>
      <c r="H58" s="422">
        <v>22.99</v>
      </c>
      <c r="I58" s="422">
        <v>10.85</v>
      </c>
      <c r="J58" s="422">
        <v>15.89</v>
      </c>
      <c r="K58" s="422">
        <v>4.54</v>
      </c>
      <c r="L58" s="422">
        <v>5.72</v>
      </c>
      <c r="M58" s="422">
        <v>10.45</v>
      </c>
      <c r="N58" s="422">
        <v>6.41</v>
      </c>
      <c r="O58" s="422">
        <v>6.81</v>
      </c>
      <c r="P58" s="422">
        <v>15.63</v>
      </c>
      <c r="Q58" s="422">
        <v>0</v>
      </c>
      <c r="R58" s="422">
        <v>6.72</v>
      </c>
      <c r="S58" s="422">
        <v>59.55</v>
      </c>
      <c r="T58" s="422">
        <v>81.63</v>
      </c>
      <c r="U58" s="422">
        <v>132.69</v>
      </c>
      <c r="V58" s="422">
        <v>168.78</v>
      </c>
      <c r="W58" s="422">
        <v>268.64999999999998</v>
      </c>
      <c r="X58" s="422">
        <v>320.07</v>
      </c>
      <c r="Y58" s="422">
        <v>419.59</v>
      </c>
      <c r="Z58" s="422">
        <v>523.17999999999995</v>
      </c>
      <c r="AA58" s="422">
        <v>362.22</v>
      </c>
      <c r="AB58" s="422">
        <v>449.2</v>
      </c>
      <c r="AC58" s="422">
        <v>327.91</v>
      </c>
      <c r="AD58" s="422">
        <v>331.18</v>
      </c>
      <c r="AE58" s="422">
        <v>382.07</v>
      </c>
      <c r="AF58" s="422">
        <v>203.04</v>
      </c>
      <c r="AG58" s="422">
        <v>190.17</v>
      </c>
      <c r="AH58" s="422">
        <v>164.87</v>
      </c>
      <c r="AI58" s="422">
        <v>239.06</v>
      </c>
      <c r="AJ58" s="422">
        <v>183.05</v>
      </c>
      <c r="AK58" s="422">
        <v>148.56</v>
      </c>
      <c r="AL58" s="422">
        <v>107.22</v>
      </c>
      <c r="AM58" s="422">
        <v>241.08</v>
      </c>
      <c r="AN58" s="422">
        <v>191.88</v>
      </c>
      <c r="AO58" s="422">
        <v>120.92</v>
      </c>
      <c r="AP58" s="422">
        <v>124.08</v>
      </c>
      <c r="AQ58" s="422">
        <v>97.71</v>
      </c>
      <c r="AR58" s="422">
        <v>125.34</v>
      </c>
      <c r="AS58" s="422">
        <v>85.76</v>
      </c>
      <c r="AT58" s="422">
        <v>36.89</v>
      </c>
      <c r="AU58" s="422">
        <v>24.72</v>
      </c>
      <c r="AV58" s="422">
        <v>21.59</v>
      </c>
      <c r="AW58" s="422">
        <v>0</v>
      </c>
      <c r="AX58" s="422">
        <v>0</v>
      </c>
      <c r="AY58" s="422">
        <v>0</v>
      </c>
      <c r="AZ58" s="422">
        <v>0</v>
      </c>
      <c r="BA58" s="422">
        <v>0</v>
      </c>
      <c r="BB58" s="422">
        <v>0</v>
      </c>
      <c r="BC58" s="422">
        <v>0</v>
      </c>
      <c r="BD58" s="422">
        <v>0</v>
      </c>
      <c r="BE58" s="422">
        <v>0</v>
      </c>
      <c r="BF58" s="422">
        <v>0</v>
      </c>
      <c r="BG58" s="422">
        <v>0</v>
      </c>
      <c r="BH58" s="422">
        <v>0</v>
      </c>
      <c r="BI58" s="422">
        <v>0</v>
      </c>
      <c r="BJ58" s="422">
        <v>0</v>
      </c>
      <c r="BK58" s="422">
        <v>0</v>
      </c>
      <c r="BL58" s="422">
        <v>0</v>
      </c>
      <c r="BM58" s="422">
        <v>0</v>
      </c>
      <c r="BN58" s="422">
        <v>0</v>
      </c>
      <c r="BO58" s="422">
        <v>0</v>
      </c>
      <c r="BP58" s="422">
        <v>0</v>
      </c>
      <c r="BQ58" s="422">
        <v>0</v>
      </c>
      <c r="BR58" s="422">
        <v>0</v>
      </c>
      <c r="BS58" s="422">
        <v>0</v>
      </c>
      <c r="BT58" s="422">
        <v>0</v>
      </c>
      <c r="BU58" s="422">
        <v>0</v>
      </c>
      <c r="BV58" s="422">
        <v>0</v>
      </c>
      <c r="BW58" s="422">
        <v>0</v>
      </c>
      <c r="BX58" s="422">
        <v>0</v>
      </c>
      <c r="BY58" s="422">
        <v>0</v>
      </c>
      <c r="BZ58" s="422">
        <v>0</v>
      </c>
      <c r="CA58" s="422">
        <v>0</v>
      </c>
      <c r="CB58" s="422">
        <v>0</v>
      </c>
      <c r="CC58" s="422">
        <v>0</v>
      </c>
      <c r="CD58" s="422">
        <v>0</v>
      </c>
      <c r="CE58" s="422">
        <v>0</v>
      </c>
      <c r="CF58" s="422">
        <v>0</v>
      </c>
      <c r="CG58" s="422">
        <v>0</v>
      </c>
      <c r="CH58" s="422">
        <v>0</v>
      </c>
      <c r="CI58" s="422">
        <v>0</v>
      </c>
      <c r="CJ58" s="422">
        <v>0</v>
      </c>
      <c r="CK58" s="422">
        <v>0</v>
      </c>
      <c r="CL58" s="422">
        <v>0</v>
      </c>
      <c r="CM58" s="422">
        <v>0</v>
      </c>
      <c r="CN58" s="422">
        <v>0</v>
      </c>
      <c r="CO58" s="422">
        <v>0</v>
      </c>
      <c r="CP58" s="464">
        <v>0</v>
      </c>
      <c r="CQ58" s="422">
        <v>0</v>
      </c>
      <c r="CR58" s="464">
        <v>0</v>
      </c>
      <c r="CS58" s="465">
        <v>0</v>
      </c>
      <c r="CT58" s="465">
        <v>8.18</v>
      </c>
      <c r="CU58" s="477">
        <v>6308.9400000000023</v>
      </c>
    </row>
    <row r="59" spans="1:99" ht="15.75" customHeight="1">
      <c r="A59" s="475" t="str">
        <f t="shared" si="7"/>
        <v>02-427</v>
      </c>
      <c r="B59" s="476">
        <v>25</v>
      </c>
      <c r="C59" s="422">
        <v>0</v>
      </c>
      <c r="D59" s="422">
        <v>0</v>
      </c>
      <c r="E59" s="422">
        <v>0</v>
      </c>
      <c r="F59" s="422">
        <v>0</v>
      </c>
      <c r="G59" s="422">
        <v>0</v>
      </c>
      <c r="H59" s="422">
        <v>0</v>
      </c>
      <c r="I59" s="422">
        <v>0</v>
      </c>
      <c r="J59" s="422">
        <v>0</v>
      </c>
      <c r="K59" s="422">
        <v>0</v>
      </c>
      <c r="L59" s="422">
        <v>0</v>
      </c>
      <c r="M59" s="422">
        <v>0</v>
      </c>
      <c r="N59" s="422">
        <v>0</v>
      </c>
      <c r="O59" s="422">
        <v>0</v>
      </c>
      <c r="P59" s="422">
        <v>0</v>
      </c>
      <c r="Q59" s="422">
        <v>0</v>
      </c>
      <c r="R59" s="422">
        <v>0</v>
      </c>
      <c r="S59" s="422">
        <v>2.73</v>
      </c>
      <c r="T59" s="422">
        <v>4.09</v>
      </c>
      <c r="U59" s="422">
        <v>34.020000000000003</v>
      </c>
      <c r="V59" s="422">
        <v>40.9</v>
      </c>
      <c r="W59" s="422">
        <v>80.72</v>
      </c>
      <c r="X59" s="422">
        <v>130.09</v>
      </c>
      <c r="Y59" s="422">
        <v>108.86</v>
      </c>
      <c r="Z59" s="422">
        <v>138.16999999999999</v>
      </c>
      <c r="AA59" s="422">
        <v>165.96</v>
      </c>
      <c r="AB59" s="422">
        <v>75.62</v>
      </c>
      <c r="AC59" s="422">
        <v>202.94</v>
      </c>
      <c r="AD59" s="422">
        <v>129.88999999999999</v>
      </c>
      <c r="AE59" s="422">
        <v>96.22</v>
      </c>
      <c r="AF59" s="422">
        <v>206.01</v>
      </c>
      <c r="AG59" s="422">
        <v>134.97</v>
      </c>
      <c r="AH59" s="422">
        <v>178.02</v>
      </c>
      <c r="AI59" s="422">
        <v>144.16</v>
      </c>
      <c r="AJ59" s="422">
        <v>95.47</v>
      </c>
      <c r="AK59" s="422">
        <v>159.58000000000001</v>
      </c>
      <c r="AL59" s="422">
        <v>110.08</v>
      </c>
      <c r="AM59" s="422">
        <v>80.83</v>
      </c>
      <c r="AN59" s="422">
        <v>72.959999999999994</v>
      </c>
      <c r="AO59" s="422">
        <v>62.77</v>
      </c>
      <c r="AP59" s="422">
        <v>80.47</v>
      </c>
      <c r="AQ59" s="422">
        <v>57.21</v>
      </c>
      <c r="AR59" s="422">
        <v>100.51</v>
      </c>
      <c r="AS59" s="422">
        <v>67.06</v>
      </c>
      <c r="AT59" s="422">
        <v>145.78</v>
      </c>
      <c r="AU59" s="422">
        <v>36.590000000000003</v>
      </c>
      <c r="AV59" s="422">
        <v>107.2</v>
      </c>
      <c r="AW59" s="422">
        <v>130.47</v>
      </c>
      <c r="AX59" s="422">
        <v>106.94</v>
      </c>
      <c r="AY59" s="422">
        <v>113.86</v>
      </c>
      <c r="AZ59" s="422">
        <v>331.9</v>
      </c>
      <c r="BA59" s="422">
        <v>220.5</v>
      </c>
      <c r="BB59" s="422">
        <v>245.27</v>
      </c>
      <c r="BC59" s="422">
        <v>162.22</v>
      </c>
      <c r="BD59" s="422">
        <v>64.16</v>
      </c>
      <c r="BE59" s="422">
        <v>147.69</v>
      </c>
      <c r="BF59" s="422">
        <v>71.58</v>
      </c>
      <c r="BG59" s="422">
        <v>158.9</v>
      </c>
      <c r="BH59" s="422">
        <v>209.26</v>
      </c>
      <c r="BI59" s="422">
        <v>93.69</v>
      </c>
      <c r="BJ59" s="422">
        <v>89.38</v>
      </c>
      <c r="BK59" s="422">
        <v>134.52000000000001</v>
      </c>
      <c r="BL59" s="422">
        <v>85.85</v>
      </c>
      <c r="BM59" s="422">
        <v>145.35</v>
      </c>
      <c r="BN59" s="422">
        <v>73.86</v>
      </c>
      <c r="BO59" s="422">
        <v>67.78</v>
      </c>
      <c r="BP59" s="422">
        <v>82.01</v>
      </c>
      <c r="BQ59" s="422">
        <v>101.75</v>
      </c>
      <c r="BR59" s="422">
        <v>41.66</v>
      </c>
      <c r="BS59" s="422">
        <v>110.19</v>
      </c>
      <c r="BT59" s="422">
        <v>56.58</v>
      </c>
      <c r="BU59" s="422">
        <v>38.58</v>
      </c>
      <c r="BV59" s="422">
        <v>51.24</v>
      </c>
      <c r="BW59" s="422">
        <v>52.65</v>
      </c>
      <c r="BX59" s="422">
        <v>12.14</v>
      </c>
      <c r="BY59" s="422">
        <v>19.43</v>
      </c>
      <c r="BZ59" s="422">
        <v>32.72</v>
      </c>
      <c r="CA59" s="422">
        <v>0</v>
      </c>
      <c r="CB59" s="422">
        <v>35.630000000000003</v>
      </c>
      <c r="CC59" s="422">
        <v>0</v>
      </c>
      <c r="CD59" s="422">
        <v>12.55</v>
      </c>
      <c r="CE59" s="422">
        <v>23.09</v>
      </c>
      <c r="CF59" s="422">
        <v>7.27</v>
      </c>
      <c r="CG59" s="422">
        <v>61.04</v>
      </c>
      <c r="CH59" s="422">
        <v>0</v>
      </c>
      <c r="CI59" s="422">
        <v>0</v>
      </c>
      <c r="CJ59" s="422">
        <v>0</v>
      </c>
      <c r="CK59" s="422">
        <v>0</v>
      </c>
      <c r="CL59" s="422">
        <v>0</v>
      </c>
      <c r="CM59" s="422">
        <v>0</v>
      </c>
      <c r="CN59" s="422">
        <v>0</v>
      </c>
      <c r="CO59" s="422">
        <v>0</v>
      </c>
      <c r="CP59" s="464">
        <v>0</v>
      </c>
      <c r="CQ59" s="422">
        <v>0</v>
      </c>
      <c r="CR59" s="464">
        <v>0</v>
      </c>
      <c r="CS59" s="465">
        <v>0</v>
      </c>
      <c r="CT59" s="465">
        <v>0</v>
      </c>
      <c r="CU59" s="477">
        <v>6441.5900000000011</v>
      </c>
    </row>
    <row r="60" spans="1:99" ht="15.75" customHeight="1">
      <c r="A60" s="475" t="str">
        <f t="shared" si="7"/>
        <v>02-427</v>
      </c>
      <c r="B60" s="476">
        <v>26</v>
      </c>
      <c r="C60" s="422">
        <v>0</v>
      </c>
      <c r="D60" s="422">
        <v>0</v>
      </c>
      <c r="E60" s="422">
        <v>0</v>
      </c>
      <c r="F60" s="422">
        <v>13.99</v>
      </c>
      <c r="G60" s="422">
        <v>4.54</v>
      </c>
      <c r="H60" s="422">
        <v>0</v>
      </c>
      <c r="I60" s="422">
        <v>13.18</v>
      </c>
      <c r="J60" s="422">
        <v>18.170000000000002</v>
      </c>
      <c r="K60" s="422">
        <v>5.91</v>
      </c>
      <c r="L60" s="422">
        <v>1.82</v>
      </c>
      <c r="M60" s="422">
        <v>8.6300000000000008</v>
      </c>
      <c r="N60" s="422">
        <v>14.04</v>
      </c>
      <c r="O60" s="422">
        <v>12.07</v>
      </c>
      <c r="P60" s="422">
        <v>5.72</v>
      </c>
      <c r="Q60" s="422">
        <v>15.45</v>
      </c>
      <c r="R60" s="422">
        <v>0</v>
      </c>
      <c r="S60" s="422">
        <v>18.989999999999998</v>
      </c>
      <c r="T60" s="422">
        <v>47.99</v>
      </c>
      <c r="U60" s="422">
        <v>60.47</v>
      </c>
      <c r="V60" s="422">
        <v>78.78</v>
      </c>
      <c r="W60" s="422">
        <v>180.64</v>
      </c>
      <c r="X60" s="422">
        <v>186.55</v>
      </c>
      <c r="Y60" s="422">
        <v>148.38</v>
      </c>
      <c r="Z60" s="422">
        <v>294.25</v>
      </c>
      <c r="AA60" s="422">
        <v>272.08</v>
      </c>
      <c r="AB60" s="422">
        <v>351.37</v>
      </c>
      <c r="AC60" s="422">
        <v>270.89999999999998</v>
      </c>
      <c r="AD60" s="422">
        <v>428.49</v>
      </c>
      <c r="AE60" s="422">
        <v>195.73</v>
      </c>
      <c r="AF60" s="422">
        <v>315.35000000000002</v>
      </c>
      <c r="AG60" s="422">
        <v>231.94</v>
      </c>
      <c r="AH60" s="422">
        <v>275.11</v>
      </c>
      <c r="AI60" s="422">
        <v>236.51</v>
      </c>
      <c r="AJ60" s="422">
        <v>177.5</v>
      </c>
      <c r="AK60" s="422">
        <v>261.41000000000003</v>
      </c>
      <c r="AL60" s="422">
        <v>245.02</v>
      </c>
      <c r="AM60" s="422">
        <v>165.57</v>
      </c>
      <c r="AN60" s="422">
        <v>150.29</v>
      </c>
      <c r="AO60" s="422">
        <v>118.43</v>
      </c>
      <c r="AP60" s="422">
        <v>214.14</v>
      </c>
      <c r="AQ60" s="422">
        <v>131.19</v>
      </c>
      <c r="AR60" s="422">
        <v>188.75</v>
      </c>
      <c r="AS60" s="422">
        <v>139.77000000000001</v>
      </c>
      <c r="AT60" s="422">
        <v>65.02</v>
      </c>
      <c r="AU60" s="422">
        <v>105.88</v>
      </c>
      <c r="AV60" s="422">
        <v>138.99</v>
      </c>
      <c r="AW60" s="422">
        <v>209.4</v>
      </c>
      <c r="AX60" s="422">
        <v>240.37</v>
      </c>
      <c r="AY60" s="422">
        <v>254.92</v>
      </c>
      <c r="AZ60" s="422">
        <v>346.13</v>
      </c>
      <c r="BA60" s="422">
        <v>243.49</v>
      </c>
      <c r="BB60" s="422">
        <v>263.51</v>
      </c>
      <c r="BC60" s="422">
        <v>313.7</v>
      </c>
      <c r="BD60" s="422">
        <v>398.96</v>
      </c>
      <c r="BE60" s="422">
        <v>518.16</v>
      </c>
      <c r="BF60" s="422">
        <v>228.63</v>
      </c>
      <c r="BG60" s="422">
        <v>224.05</v>
      </c>
      <c r="BH60" s="422">
        <v>78.48</v>
      </c>
      <c r="BI60" s="422">
        <v>135.84</v>
      </c>
      <c r="BJ60" s="422">
        <v>118.67</v>
      </c>
      <c r="BK60" s="422">
        <v>101.87</v>
      </c>
      <c r="BL60" s="422">
        <v>114.48</v>
      </c>
      <c r="BM60" s="422">
        <v>109.32</v>
      </c>
      <c r="BN60" s="422">
        <v>56.1</v>
      </c>
      <c r="BO60" s="422">
        <v>127.22</v>
      </c>
      <c r="BP60" s="422">
        <v>77.069999999999993</v>
      </c>
      <c r="BQ60" s="422">
        <v>47.02</v>
      </c>
      <c r="BR60" s="422">
        <v>37.86</v>
      </c>
      <c r="BS60" s="422">
        <v>68.14</v>
      </c>
      <c r="BT60" s="422">
        <v>110.86</v>
      </c>
      <c r="BU60" s="422">
        <v>68.63</v>
      </c>
      <c r="BV60" s="422">
        <v>27.38</v>
      </c>
      <c r="BW60" s="422">
        <v>79.260000000000005</v>
      </c>
      <c r="BX60" s="422">
        <v>80.7</v>
      </c>
      <c r="BY60" s="422">
        <v>26.09</v>
      </c>
      <c r="BZ60" s="422">
        <v>70.59</v>
      </c>
      <c r="CA60" s="422">
        <v>20.09</v>
      </c>
      <c r="CB60" s="422">
        <v>39.14</v>
      </c>
      <c r="CC60" s="422">
        <v>59.99</v>
      </c>
      <c r="CD60" s="422">
        <v>11.54</v>
      </c>
      <c r="CE60" s="422">
        <v>39.54</v>
      </c>
      <c r="CF60" s="422">
        <v>26.27</v>
      </c>
      <c r="CG60" s="422">
        <v>6.91</v>
      </c>
      <c r="CH60" s="422">
        <v>8.91</v>
      </c>
      <c r="CI60" s="422">
        <v>0</v>
      </c>
      <c r="CJ60" s="422">
        <v>0</v>
      </c>
      <c r="CK60" s="422">
        <v>0</v>
      </c>
      <c r="CL60" s="422">
        <v>0</v>
      </c>
      <c r="CM60" s="422">
        <v>0</v>
      </c>
      <c r="CN60" s="422">
        <v>0</v>
      </c>
      <c r="CO60" s="422">
        <v>0</v>
      </c>
      <c r="CP60" s="464">
        <v>0</v>
      </c>
      <c r="CQ60" s="422">
        <v>0</v>
      </c>
      <c r="CR60" s="464">
        <v>0</v>
      </c>
      <c r="CS60" s="465">
        <v>0</v>
      </c>
      <c r="CT60" s="465">
        <v>0</v>
      </c>
      <c r="CU60" s="477">
        <v>10798.300000000001</v>
      </c>
    </row>
    <row r="61" spans="1:99" ht="15.75" customHeight="1">
      <c r="A61" s="475" t="str">
        <f t="shared" si="7"/>
        <v>02-427</v>
      </c>
      <c r="B61" s="476">
        <v>27</v>
      </c>
      <c r="C61" s="422">
        <v>16.600000000000001</v>
      </c>
      <c r="D61" s="422">
        <v>6.93</v>
      </c>
      <c r="E61" s="422">
        <v>4.54</v>
      </c>
      <c r="F61" s="422">
        <v>6.27</v>
      </c>
      <c r="G61" s="422">
        <v>5.45</v>
      </c>
      <c r="H61" s="422">
        <v>4.54</v>
      </c>
      <c r="I61" s="422">
        <v>2.27</v>
      </c>
      <c r="J61" s="422">
        <v>45.57</v>
      </c>
      <c r="K61" s="422">
        <v>4.09</v>
      </c>
      <c r="L61" s="422">
        <v>14.45</v>
      </c>
      <c r="M61" s="422">
        <v>0</v>
      </c>
      <c r="N61" s="422">
        <v>18.18</v>
      </c>
      <c r="O61" s="422">
        <v>16</v>
      </c>
      <c r="P61" s="422">
        <v>19.079999999999998</v>
      </c>
      <c r="Q61" s="422">
        <v>32.08</v>
      </c>
      <c r="R61" s="422">
        <v>1.82</v>
      </c>
      <c r="S61" s="422">
        <v>27.56</v>
      </c>
      <c r="T61" s="422">
        <v>23.94</v>
      </c>
      <c r="U61" s="422">
        <v>118.99</v>
      </c>
      <c r="V61" s="422">
        <v>56.37</v>
      </c>
      <c r="W61" s="422">
        <v>180.55</v>
      </c>
      <c r="X61" s="422">
        <v>171.45</v>
      </c>
      <c r="Y61" s="422">
        <v>244.28</v>
      </c>
      <c r="Z61" s="422">
        <v>92.7</v>
      </c>
      <c r="AA61" s="422">
        <v>260.58999999999997</v>
      </c>
      <c r="AB61" s="422">
        <v>220.41</v>
      </c>
      <c r="AC61" s="422">
        <v>177.79</v>
      </c>
      <c r="AD61" s="422">
        <v>303.85000000000002</v>
      </c>
      <c r="AE61" s="422">
        <v>171.85</v>
      </c>
      <c r="AF61" s="422">
        <v>237.72</v>
      </c>
      <c r="AG61" s="422">
        <v>211.11</v>
      </c>
      <c r="AH61" s="422">
        <v>184.24</v>
      </c>
      <c r="AI61" s="422">
        <v>111.09</v>
      </c>
      <c r="AJ61" s="422">
        <v>217.92</v>
      </c>
      <c r="AK61" s="422">
        <v>108.73</v>
      </c>
      <c r="AL61" s="422">
        <v>151.13999999999999</v>
      </c>
      <c r="AM61" s="422">
        <v>136.66999999999999</v>
      </c>
      <c r="AN61" s="422">
        <v>123.7</v>
      </c>
      <c r="AO61" s="422">
        <v>145.91</v>
      </c>
      <c r="AP61" s="422">
        <v>113.67</v>
      </c>
      <c r="AQ61" s="422">
        <v>131.41999999999999</v>
      </c>
      <c r="AR61" s="422">
        <v>217.76</v>
      </c>
      <c r="AS61" s="422">
        <v>129.88999999999999</v>
      </c>
      <c r="AT61" s="422">
        <v>189.98</v>
      </c>
      <c r="AU61" s="422">
        <v>197.87</v>
      </c>
      <c r="AV61" s="422">
        <v>135.91</v>
      </c>
      <c r="AW61" s="422">
        <v>275.64</v>
      </c>
      <c r="AX61" s="422">
        <v>194.78</v>
      </c>
      <c r="AY61" s="422">
        <v>183.11</v>
      </c>
      <c r="AZ61" s="422">
        <v>224.79</v>
      </c>
      <c r="BA61" s="422">
        <v>160.83000000000001</v>
      </c>
      <c r="BB61" s="422">
        <v>178.72</v>
      </c>
      <c r="BC61" s="422">
        <v>218.41</v>
      </c>
      <c r="BD61" s="422">
        <v>235.84</v>
      </c>
      <c r="BE61" s="422">
        <v>146.05000000000001</v>
      </c>
      <c r="BF61" s="422">
        <v>301.70999999999998</v>
      </c>
      <c r="BG61" s="422">
        <v>72.56</v>
      </c>
      <c r="BH61" s="422">
        <v>112.81</v>
      </c>
      <c r="BI61" s="422">
        <v>73.08</v>
      </c>
      <c r="BJ61" s="422">
        <v>131.38999999999999</v>
      </c>
      <c r="BK61" s="422">
        <v>130.44</v>
      </c>
      <c r="BL61" s="422">
        <v>46.65</v>
      </c>
      <c r="BM61" s="422">
        <v>68.87</v>
      </c>
      <c r="BN61" s="422">
        <v>8.5399999999999991</v>
      </c>
      <c r="BO61" s="422">
        <v>50.41</v>
      </c>
      <c r="BP61" s="422">
        <v>28.18</v>
      </c>
      <c r="BQ61" s="422">
        <v>33.090000000000003</v>
      </c>
      <c r="BR61" s="422">
        <v>40.36</v>
      </c>
      <c r="BS61" s="422">
        <v>56.36</v>
      </c>
      <c r="BT61" s="422">
        <v>41.91</v>
      </c>
      <c r="BU61" s="422">
        <v>28.87</v>
      </c>
      <c r="BV61" s="422">
        <v>32.450000000000003</v>
      </c>
      <c r="BW61" s="422">
        <v>40.04</v>
      </c>
      <c r="BX61" s="422">
        <v>6.45</v>
      </c>
      <c r="BY61" s="422">
        <v>34.630000000000003</v>
      </c>
      <c r="BZ61" s="422">
        <v>34.81</v>
      </c>
      <c r="CA61" s="422">
        <v>35.35</v>
      </c>
      <c r="CB61" s="422">
        <v>27.36</v>
      </c>
      <c r="CC61" s="422">
        <v>0</v>
      </c>
      <c r="CD61" s="422">
        <v>0</v>
      </c>
      <c r="CE61" s="422">
        <v>6.27</v>
      </c>
      <c r="CF61" s="422">
        <v>0</v>
      </c>
      <c r="CG61" s="422">
        <v>0</v>
      </c>
      <c r="CH61" s="422">
        <v>0</v>
      </c>
      <c r="CI61" s="422">
        <v>0</v>
      </c>
      <c r="CJ61" s="422">
        <v>0</v>
      </c>
      <c r="CK61" s="422">
        <v>0</v>
      </c>
      <c r="CL61" s="422">
        <v>0</v>
      </c>
      <c r="CM61" s="422">
        <v>0</v>
      </c>
      <c r="CN61" s="422">
        <v>0</v>
      </c>
      <c r="CO61" s="422">
        <v>0</v>
      </c>
      <c r="CP61" s="464">
        <v>0</v>
      </c>
      <c r="CQ61" s="422">
        <v>0</v>
      </c>
      <c r="CR61" s="464">
        <v>0</v>
      </c>
      <c r="CS61" s="465">
        <v>0</v>
      </c>
      <c r="CT61" s="465">
        <v>0</v>
      </c>
      <c r="CU61" s="477">
        <v>8253.69</v>
      </c>
    </row>
    <row r="62" spans="1:99" ht="15.75" customHeight="1">
      <c r="A62" s="475" t="str">
        <f t="shared" si="7"/>
        <v>02-427</v>
      </c>
      <c r="B62" s="476">
        <v>28</v>
      </c>
      <c r="C62" s="422">
        <v>0</v>
      </c>
      <c r="D62" s="422">
        <v>16.84</v>
      </c>
      <c r="E62" s="422">
        <v>8.01</v>
      </c>
      <c r="F62" s="422">
        <v>2.73</v>
      </c>
      <c r="G62" s="422">
        <v>22.58</v>
      </c>
      <c r="H62" s="422">
        <v>9.52</v>
      </c>
      <c r="I62" s="422">
        <v>2.73</v>
      </c>
      <c r="J62" s="422">
        <v>20.72</v>
      </c>
      <c r="K62" s="422">
        <v>18.3</v>
      </c>
      <c r="L62" s="422">
        <v>24.49</v>
      </c>
      <c r="M62" s="422">
        <v>13.63</v>
      </c>
      <c r="N62" s="422">
        <v>40.200000000000003</v>
      </c>
      <c r="O62" s="422">
        <v>14.09</v>
      </c>
      <c r="P62" s="422">
        <v>31.88</v>
      </c>
      <c r="Q62" s="422">
        <v>8.09</v>
      </c>
      <c r="R62" s="422">
        <v>57.62</v>
      </c>
      <c r="S62" s="422">
        <v>9.75</v>
      </c>
      <c r="T62" s="422">
        <v>18.010000000000002</v>
      </c>
      <c r="U62" s="422">
        <v>122.65</v>
      </c>
      <c r="V62" s="422">
        <v>174.12</v>
      </c>
      <c r="W62" s="422">
        <v>259.73</v>
      </c>
      <c r="X62" s="422">
        <v>330.39</v>
      </c>
      <c r="Y62" s="422">
        <v>403.44</v>
      </c>
      <c r="Z62" s="422">
        <v>415.73</v>
      </c>
      <c r="AA62" s="422">
        <v>336.86</v>
      </c>
      <c r="AB62" s="422">
        <v>410.86</v>
      </c>
      <c r="AC62" s="422">
        <v>277.89999999999998</v>
      </c>
      <c r="AD62" s="422">
        <v>189.47</v>
      </c>
      <c r="AE62" s="422">
        <v>186.11</v>
      </c>
      <c r="AF62" s="422">
        <v>168.47</v>
      </c>
      <c r="AG62" s="422">
        <v>214.5</v>
      </c>
      <c r="AH62" s="422">
        <v>184.62</v>
      </c>
      <c r="AI62" s="422">
        <v>122.82</v>
      </c>
      <c r="AJ62" s="422">
        <v>169.8</v>
      </c>
      <c r="AK62" s="422">
        <v>72.569999999999993</v>
      </c>
      <c r="AL62" s="422">
        <v>167.74</v>
      </c>
      <c r="AM62" s="422">
        <v>124.76</v>
      </c>
      <c r="AN62" s="422">
        <v>194.62</v>
      </c>
      <c r="AO62" s="422">
        <v>140.72</v>
      </c>
      <c r="AP62" s="422">
        <v>171.57</v>
      </c>
      <c r="AQ62" s="422">
        <v>179.16</v>
      </c>
      <c r="AR62" s="422">
        <v>172.58</v>
      </c>
      <c r="AS62" s="422">
        <v>137.47999999999999</v>
      </c>
      <c r="AT62" s="422">
        <v>111.84</v>
      </c>
      <c r="AU62" s="422">
        <v>131.43</v>
      </c>
      <c r="AV62" s="422">
        <v>133.75</v>
      </c>
      <c r="AW62" s="422">
        <v>137.1</v>
      </c>
      <c r="AX62" s="422">
        <v>255.76</v>
      </c>
      <c r="AY62" s="422">
        <v>309.39</v>
      </c>
      <c r="AZ62" s="422">
        <v>155.80000000000001</v>
      </c>
      <c r="BA62" s="422">
        <v>209.84</v>
      </c>
      <c r="BB62" s="422">
        <v>308.33</v>
      </c>
      <c r="BC62" s="422">
        <v>248.48</v>
      </c>
      <c r="BD62" s="422">
        <v>192.15</v>
      </c>
      <c r="BE62" s="422">
        <v>152.32</v>
      </c>
      <c r="BF62" s="422">
        <v>256.58999999999997</v>
      </c>
      <c r="BG62" s="422">
        <v>412.64</v>
      </c>
      <c r="BH62" s="422">
        <v>86.36</v>
      </c>
      <c r="BI62" s="422">
        <v>163.13</v>
      </c>
      <c r="BJ62" s="422">
        <v>70.44</v>
      </c>
      <c r="BK62" s="422">
        <v>126.64</v>
      </c>
      <c r="BL62" s="422">
        <v>90.78</v>
      </c>
      <c r="BM62" s="422">
        <v>110.65</v>
      </c>
      <c r="BN62" s="422">
        <v>130.75</v>
      </c>
      <c r="BO62" s="422">
        <v>94.22</v>
      </c>
      <c r="BP62" s="422">
        <v>13.68</v>
      </c>
      <c r="BQ62" s="422">
        <v>70.45</v>
      </c>
      <c r="BR62" s="422">
        <v>69.81</v>
      </c>
      <c r="BS62" s="422">
        <v>4.5</v>
      </c>
      <c r="BT62" s="422">
        <v>36</v>
      </c>
      <c r="BU62" s="422">
        <v>3</v>
      </c>
      <c r="BV62" s="422">
        <v>6.09</v>
      </c>
      <c r="BW62" s="422">
        <v>53.09</v>
      </c>
      <c r="BX62" s="422">
        <v>62.5</v>
      </c>
      <c r="BY62" s="422">
        <v>28</v>
      </c>
      <c r="BZ62" s="422">
        <v>27.49</v>
      </c>
      <c r="CA62" s="422">
        <v>3.82</v>
      </c>
      <c r="CB62" s="422">
        <v>31.36</v>
      </c>
      <c r="CC62" s="422">
        <v>13.28</v>
      </c>
      <c r="CD62" s="422">
        <v>16.27</v>
      </c>
      <c r="CE62" s="422">
        <v>11.09</v>
      </c>
      <c r="CF62" s="422">
        <v>0</v>
      </c>
      <c r="CG62" s="422">
        <v>0</v>
      </c>
      <c r="CH62" s="422">
        <v>0</v>
      </c>
      <c r="CI62" s="422">
        <v>0</v>
      </c>
      <c r="CJ62" s="422">
        <v>0</v>
      </c>
      <c r="CK62" s="422">
        <v>0</v>
      </c>
      <c r="CL62" s="422">
        <v>0</v>
      </c>
      <c r="CM62" s="422">
        <v>0</v>
      </c>
      <c r="CN62" s="422">
        <v>0</v>
      </c>
      <c r="CO62" s="422">
        <v>0</v>
      </c>
      <c r="CP62" s="464">
        <v>0</v>
      </c>
      <c r="CQ62" s="422">
        <v>0</v>
      </c>
      <c r="CR62" s="464">
        <v>0</v>
      </c>
      <c r="CS62" s="465">
        <v>0</v>
      </c>
      <c r="CT62" s="465">
        <v>0</v>
      </c>
      <c r="CU62" s="477">
        <v>9986.68</v>
      </c>
    </row>
    <row r="63" spans="1:99" ht="15.75" customHeight="1">
      <c r="A63" s="475" t="str">
        <f t="shared" si="7"/>
        <v>02-427</v>
      </c>
      <c r="B63" s="476">
        <v>29</v>
      </c>
      <c r="C63" s="422">
        <v>3.64</v>
      </c>
      <c r="D63" s="422">
        <v>8.17</v>
      </c>
      <c r="E63" s="422">
        <v>7.18</v>
      </c>
      <c r="F63" s="422">
        <v>2.27</v>
      </c>
      <c r="G63" s="422">
        <v>9.99</v>
      </c>
      <c r="H63" s="422">
        <v>16.350000000000001</v>
      </c>
      <c r="I63" s="422">
        <v>27.9</v>
      </c>
      <c r="J63" s="422">
        <v>12.72</v>
      </c>
      <c r="K63" s="422">
        <v>8.09</v>
      </c>
      <c r="L63" s="422">
        <v>16.079999999999998</v>
      </c>
      <c r="M63" s="422">
        <v>3.09</v>
      </c>
      <c r="N63" s="422">
        <v>17.350000000000001</v>
      </c>
      <c r="O63" s="422">
        <v>29.4</v>
      </c>
      <c r="P63" s="422">
        <v>33.17</v>
      </c>
      <c r="Q63" s="422">
        <v>6.77</v>
      </c>
      <c r="R63" s="422">
        <v>20.65</v>
      </c>
      <c r="S63" s="422">
        <v>87.89</v>
      </c>
      <c r="T63" s="422">
        <v>61.71</v>
      </c>
      <c r="U63" s="422">
        <v>111.79</v>
      </c>
      <c r="V63" s="422">
        <v>154.44</v>
      </c>
      <c r="W63" s="422">
        <v>287.31</v>
      </c>
      <c r="X63" s="422">
        <v>225.69</v>
      </c>
      <c r="Y63" s="422">
        <v>346.76</v>
      </c>
      <c r="Z63" s="422">
        <v>299.23</v>
      </c>
      <c r="AA63" s="422">
        <v>296.87</v>
      </c>
      <c r="AB63" s="422">
        <v>236.41</v>
      </c>
      <c r="AC63" s="422">
        <v>310.20999999999998</v>
      </c>
      <c r="AD63" s="422">
        <v>299.29000000000002</v>
      </c>
      <c r="AE63" s="422">
        <v>306.01</v>
      </c>
      <c r="AF63" s="422">
        <v>107.46</v>
      </c>
      <c r="AG63" s="422">
        <v>161.13999999999999</v>
      </c>
      <c r="AH63" s="422">
        <v>120.11</v>
      </c>
      <c r="AI63" s="422">
        <v>95.33</v>
      </c>
      <c r="AJ63" s="422">
        <v>205.67</v>
      </c>
      <c r="AK63" s="422">
        <v>151.93</v>
      </c>
      <c r="AL63" s="422">
        <v>145.61000000000001</v>
      </c>
      <c r="AM63" s="422">
        <v>121.23</v>
      </c>
      <c r="AN63" s="422">
        <v>82.34</v>
      </c>
      <c r="AO63" s="422">
        <v>114.28</v>
      </c>
      <c r="AP63" s="422">
        <v>153.94999999999999</v>
      </c>
      <c r="AQ63" s="422">
        <v>179.15</v>
      </c>
      <c r="AR63" s="422">
        <v>98.79</v>
      </c>
      <c r="AS63" s="422">
        <v>98</v>
      </c>
      <c r="AT63" s="422">
        <v>71.430000000000007</v>
      </c>
      <c r="AU63" s="422">
        <v>141.79</v>
      </c>
      <c r="AV63" s="422">
        <v>185.87</v>
      </c>
      <c r="AW63" s="422">
        <v>278.7</v>
      </c>
      <c r="AX63" s="422">
        <v>183.47</v>
      </c>
      <c r="AY63" s="422">
        <v>235.23</v>
      </c>
      <c r="AZ63" s="422">
        <v>270.54000000000002</v>
      </c>
      <c r="BA63" s="422">
        <v>244.86</v>
      </c>
      <c r="BB63" s="422">
        <v>255.91</v>
      </c>
      <c r="BC63" s="422">
        <v>327.55</v>
      </c>
      <c r="BD63" s="422">
        <v>286.83999999999997</v>
      </c>
      <c r="BE63" s="422">
        <v>136.38</v>
      </c>
      <c r="BF63" s="422">
        <v>105.26</v>
      </c>
      <c r="BG63" s="422">
        <v>149.33000000000001</v>
      </c>
      <c r="BH63" s="422">
        <v>153.26</v>
      </c>
      <c r="BI63" s="422">
        <v>118.35</v>
      </c>
      <c r="BJ63" s="422">
        <v>170.52</v>
      </c>
      <c r="BK63" s="422">
        <v>137.82</v>
      </c>
      <c r="BL63" s="422">
        <v>106.92</v>
      </c>
      <c r="BM63" s="422">
        <v>138.94999999999999</v>
      </c>
      <c r="BN63" s="422">
        <v>38</v>
      </c>
      <c r="BO63" s="422">
        <v>153.05000000000001</v>
      </c>
      <c r="BP63" s="422">
        <v>22.41</v>
      </c>
      <c r="BQ63" s="422">
        <v>15.33</v>
      </c>
      <c r="BR63" s="422">
        <v>55.2</v>
      </c>
      <c r="BS63" s="422">
        <v>45.78</v>
      </c>
      <c r="BT63" s="422">
        <v>31.99</v>
      </c>
      <c r="BU63" s="422">
        <v>64.42</v>
      </c>
      <c r="BV63" s="422">
        <v>26.32</v>
      </c>
      <c r="BW63" s="422">
        <v>57.54</v>
      </c>
      <c r="BX63" s="422">
        <v>36.31</v>
      </c>
      <c r="BY63" s="422">
        <v>35.64</v>
      </c>
      <c r="BZ63" s="422">
        <v>19.41</v>
      </c>
      <c r="CA63" s="422">
        <v>32.14</v>
      </c>
      <c r="CB63" s="422">
        <v>37.729999999999997</v>
      </c>
      <c r="CC63" s="422">
        <v>8.09</v>
      </c>
      <c r="CD63" s="422">
        <v>10.68</v>
      </c>
      <c r="CE63" s="422">
        <v>0</v>
      </c>
      <c r="CF63" s="422">
        <v>38.36</v>
      </c>
      <c r="CG63" s="422">
        <v>14.73</v>
      </c>
      <c r="CH63" s="422">
        <v>0</v>
      </c>
      <c r="CI63" s="422">
        <v>0</v>
      </c>
      <c r="CJ63" s="422">
        <v>0</v>
      </c>
      <c r="CK63" s="422">
        <v>0</v>
      </c>
      <c r="CL63" s="422">
        <v>0</v>
      </c>
      <c r="CM63" s="422">
        <v>0</v>
      </c>
      <c r="CN63" s="422">
        <v>0</v>
      </c>
      <c r="CO63" s="422">
        <v>0</v>
      </c>
      <c r="CP63" s="464">
        <v>0</v>
      </c>
      <c r="CQ63" s="422">
        <v>0</v>
      </c>
      <c r="CR63" s="464">
        <v>0</v>
      </c>
      <c r="CS63" s="465">
        <v>0</v>
      </c>
      <c r="CT63" s="465">
        <v>0</v>
      </c>
      <c r="CU63" s="477">
        <v>9523.5299999999988</v>
      </c>
    </row>
    <row r="64" spans="1:99" ht="15.75" customHeight="1">
      <c r="A64" s="475" t="str">
        <f t="shared" si="7"/>
        <v>02-427</v>
      </c>
      <c r="B64" s="476">
        <v>30</v>
      </c>
      <c r="C64" s="422">
        <v>0</v>
      </c>
      <c r="D64" s="422">
        <v>0</v>
      </c>
      <c r="E64" s="422">
        <v>15.27</v>
      </c>
      <c r="F64" s="422">
        <v>3.46</v>
      </c>
      <c r="G64" s="422">
        <v>0.91</v>
      </c>
      <c r="H64" s="422">
        <v>5.45</v>
      </c>
      <c r="I64" s="422">
        <v>5.91</v>
      </c>
      <c r="J64" s="422">
        <v>3.18</v>
      </c>
      <c r="K64" s="422">
        <v>14.73</v>
      </c>
      <c r="L64" s="422">
        <v>9.08</v>
      </c>
      <c r="M64" s="422">
        <v>19.78</v>
      </c>
      <c r="N64" s="422">
        <v>9.08</v>
      </c>
      <c r="O64" s="422">
        <v>17.63</v>
      </c>
      <c r="P64" s="422">
        <v>0</v>
      </c>
      <c r="Q64" s="422">
        <v>9.08</v>
      </c>
      <c r="R64" s="422">
        <v>3.18</v>
      </c>
      <c r="S64" s="422">
        <v>36.020000000000003</v>
      </c>
      <c r="T64" s="422">
        <v>48.73</v>
      </c>
      <c r="U64" s="422">
        <v>343.6</v>
      </c>
      <c r="V64" s="422">
        <v>149.81</v>
      </c>
      <c r="W64" s="422">
        <v>320.42</v>
      </c>
      <c r="X64" s="422">
        <v>248.68</v>
      </c>
      <c r="Y64" s="422">
        <v>280.3</v>
      </c>
      <c r="Z64" s="422">
        <v>465.27</v>
      </c>
      <c r="AA64" s="422">
        <v>449.79</v>
      </c>
      <c r="AB64" s="422">
        <v>358.27</v>
      </c>
      <c r="AC64" s="422">
        <v>367.93</v>
      </c>
      <c r="AD64" s="422">
        <v>267.31</v>
      </c>
      <c r="AE64" s="422">
        <v>203.1</v>
      </c>
      <c r="AF64" s="422">
        <v>264.64999999999998</v>
      </c>
      <c r="AG64" s="422">
        <v>310.60000000000002</v>
      </c>
      <c r="AH64" s="422">
        <v>262.33999999999997</v>
      </c>
      <c r="AI64" s="422">
        <v>146.06</v>
      </c>
      <c r="AJ64" s="422">
        <v>146.9</v>
      </c>
      <c r="AK64" s="422">
        <v>144.78</v>
      </c>
      <c r="AL64" s="422">
        <v>155.22</v>
      </c>
      <c r="AM64" s="422">
        <v>161.36000000000001</v>
      </c>
      <c r="AN64" s="422">
        <v>152.15</v>
      </c>
      <c r="AO64" s="422">
        <v>75.47</v>
      </c>
      <c r="AP64" s="422">
        <v>110.9</v>
      </c>
      <c r="AQ64" s="422">
        <v>104.78</v>
      </c>
      <c r="AR64" s="422">
        <v>115.85</v>
      </c>
      <c r="AS64" s="422">
        <v>195.43</v>
      </c>
      <c r="AT64" s="422">
        <v>149.55000000000001</v>
      </c>
      <c r="AU64" s="422">
        <v>166.88</v>
      </c>
      <c r="AV64" s="422">
        <v>170.81</v>
      </c>
      <c r="AW64" s="422">
        <v>199.95</v>
      </c>
      <c r="AX64" s="422">
        <v>359.12</v>
      </c>
      <c r="AY64" s="422">
        <v>294.94</v>
      </c>
      <c r="AZ64" s="422">
        <v>188.53</v>
      </c>
      <c r="BA64" s="422">
        <v>198.03</v>
      </c>
      <c r="BB64" s="422">
        <v>267.02999999999997</v>
      </c>
      <c r="BC64" s="422">
        <v>254.71</v>
      </c>
      <c r="BD64" s="422">
        <v>305.22000000000003</v>
      </c>
      <c r="BE64" s="422">
        <v>260.12</v>
      </c>
      <c r="BF64" s="422">
        <v>230.09</v>
      </c>
      <c r="BG64" s="422">
        <v>166.66</v>
      </c>
      <c r="BH64" s="422">
        <v>184.12</v>
      </c>
      <c r="BI64" s="422">
        <v>110.62</v>
      </c>
      <c r="BJ64" s="422">
        <v>119.75</v>
      </c>
      <c r="BK64" s="422">
        <v>117.3</v>
      </c>
      <c r="BL64" s="422">
        <v>117.4</v>
      </c>
      <c r="BM64" s="422">
        <v>40.08</v>
      </c>
      <c r="BN64" s="422">
        <v>91.2</v>
      </c>
      <c r="BO64" s="422">
        <v>69.27</v>
      </c>
      <c r="BP64" s="422">
        <v>121.93</v>
      </c>
      <c r="BQ64" s="422">
        <v>69.19</v>
      </c>
      <c r="BR64" s="422">
        <v>71.489999999999995</v>
      </c>
      <c r="BS64" s="422">
        <v>61.04</v>
      </c>
      <c r="BT64" s="422">
        <v>96.63</v>
      </c>
      <c r="BU64" s="422">
        <v>40.590000000000003</v>
      </c>
      <c r="BV64" s="422">
        <v>80.349999999999994</v>
      </c>
      <c r="BW64" s="422">
        <v>9.91</v>
      </c>
      <c r="BX64" s="422">
        <v>11.54</v>
      </c>
      <c r="BY64" s="422">
        <v>22.38</v>
      </c>
      <c r="BZ64" s="422">
        <v>6</v>
      </c>
      <c r="CA64" s="422">
        <v>33.08</v>
      </c>
      <c r="CB64" s="422">
        <v>6.38</v>
      </c>
      <c r="CC64" s="422">
        <v>35.590000000000003</v>
      </c>
      <c r="CD64" s="422">
        <v>18.09</v>
      </c>
      <c r="CE64" s="422">
        <v>76.8</v>
      </c>
      <c r="CF64" s="422">
        <v>49.63</v>
      </c>
      <c r="CG64" s="422">
        <v>3.79</v>
      </c>
      <c r="CH64" s="422">
        <v>0</v>
      </c>
      <c r="CI64" s="422">
        <v>0</v>
      </c>
      <c r="CJ64" s="422">
        <v>0</v>
      </c>
      <c r="CK64" s="422">
        <v>0</v>
      </c>
      <c r="CL64" s="422">
        <v>0</v>
      </c>
      <c r="CM64" s="422">
        <v>0</v>
      </c>
      <c r="CN64" s="422">
        <v>0</v>
      </c>
      <c r="CO64" s="422">
        <v>0</v>
      </c>
      <c r="CP64" s="464">
        <v>0</v>
      </c>
      <c r="CQ64" s="422">
        <v>0</v>
      </c>
      <c r="CR64" s="464">
        <v>0</v>
      </c>
      <c r="CS64" s="465">
        <v>0</v>
      </c>
      <c r="CT64" s="465">
        <v>0</v>
      </c>
      <c r="CU64" s="477">
        <v>10878.25</v>
      </c>
    </row>
    <row r="65" spans="1:196" ht="15.75" customHeight="1" thickBot="1">
      <c r="A65" s="478" t="str">
        <f t="shared" si="7"/>
        <v>02-427</v>
      </c>
      <c r="B65" s="479">
        <v>31</v>
      </c>
      <c r="C65" s="467">
        <v>0</v>
      </c>
      <c r="D65" s="467">
        <v>4.54</v>
      </c>
      <c r="E65" s="467">
        <v>0</v>
      </c>
      <c r="F65" s="467">
        <v>5</v>
      </c>
      <c r="G65" s="467">
        <v>16.899999999999999</v>
      </c>
      <c r="H65" s="467">
        <v>14.45</v>
      </c>
      <c r="I65" s="467">
        <v>19.29</v>
      </c>
      <c r="J65" s="467">
        <v>8.17</v>
      </c>
      <c r="K65" s="467">
        <v>13.13</v>
      </c>
      <c r="L65" s="467">
        <v>30</v>
      </c>
      <c r="M65" s="467">
        <v>6.36</v>
      </c>
      <c r="N65" s="467">
        <v>33.25</v>
      </c>
      <c r="O65" s="467">
        <v>25.91</v>
      </c>
      <c r="P65" s="467">
        <v>22.68</v>
      </c>
      <c r="Q65" s="467">
        <v>25.36</v>
      </c>
      <c r="R65" s="467">
        <v>38.9</v>
      </c>
      <c r="S65" s="467">
        <v>8.91</v>
      </c>
      <c r="T65" s="467">
        <v>47.03</v>
      </c>
      <c r="U65" s="467">
        <v>130.93</v>
      </c>
      <c r="V65" s="467">
        <v>137.03</v>
      </c>
      <c r="W65" s="467">
        <v>192.54</v>
      </c>
      <c r="X65" s="467">
        <v>272.81</v>
      </c>
      <c r="Y65" s="467">
        <v>449.64</v>
      </c>
      <c r="Z65" s="467">
        <v>302.81</v>
      </c>
      <c r="AA65" s="467">
        <v>280.16000000000003</v>
      </c>
      <c r="AB65" s="467">
        <v>293.58999999999997</v>
      </c>
      <c r="AC65" s="467">
        <v>319.86</v>
      </c>
      <c r="AD65" s="467">
        <v>385.88</v>
      </c>
      <c r="AE65" s="467">
        <v>279.10000000000002</v>
      </c>
      <c r="AF65" s="467">
        <v>208.17</v>
      </c>
      <c r="AG65" s="467">
        <v>340.61</v>
      </c>
      <c r="AH65" s="467">
        <v>264.17</v>
      </c>
      <c r="AI65" s="467">
        <v>292.82</v>
      </c>
      <c r="AJ65" s="467">
        <v>177.78</v>
      </c>
      <c r="AK65" s="467">
        <v>226.01</v>
      </c>
      <c r="AL65" s="467">
        <v>162.72</v>
      </c>
      <c r="AM65" s="467">
        <v>67.349999999999994</v>
      </c>
      <c r="AN65" s="467">
        <v>107.56</v>
      </c>
      <c r="AO65" s="467">
        <v>69.5</v>
      </c>
      <c r="AP65" s="467">
        <v>113.83</v>
      </c>
      <c r="AQ65" s="467">
        <v>138.96</v>
      </c>
      <c r="AR65" s="467">
        <v>125.45</v>
      </c>
      <c r="AS65" s="467">
        <v>117.47</v>
      </c>
      <c r="AT65" s="467">
        <v>108.69</v>
      </c>
      <c r="AU65" s="467">
        <v>124.2</v>
      </c>
      <c r="AV65" s="467">
        <v>12.36</v>
      </c>
      <c r="AW65" s="467">
        <v>0</v>
      </c>
      <c r="AX65" s="467">
        <v>0</v>
      </c>
      <c r="AY65" s="467">
        <v>0</v>
      </c>
      <c r="AZ65" s="467">
        <v>0</v>
      </c>
      <c r="BA65" s="467">
        <v>0</v>
      </c>
      <c r="BB65" s="467">
        <v>0</v>
      </c>
      <c r="BC65" s="467">
        <v>0</v>
      </c>
      <c r="BD65" s="467">
        <v>0</v>
      </c>
      <c r="BE65" s="467">
        <v>0</v>
      </c>
      <c r="BF65" s="467">
        <v>0</v>
      </c>
      <c r="BG65" s="467">
        <v>0</v>
      </c>
      <c r="BH65" s="467">
        <v>0</v>
      </c>
      <c r="BI65" s="467">
        <v>0</v>
      </c>
      <c r="BJ65" s="467">
        <v>0</v>
      </c>
      <c r="BK65" s="467">
        <v>0</v>
      </c>
      <c r="BL65" s="467">
        <v>0</v>
      </c>
      <c r="BM65" s="467">
        <v>0</v>
      </c>
      <c r="BN65" s="467">
        <v>0</v>
      </c>
      <c r="BO65" s="467">
        <v>0</v>
      </c>
      <c r="BP65" s="467">
        <v>0</v>
      </c>
      <c r="BQ65" s="467">
        <v>0</v>
      </c>
      <c r="BR65" s="467">
        <v>0</v>
      </c>
      <c r="BS65" s="467">
        <v>0</v>
      </c>
      <c r="BT65" s="467">
        <v>0</v>
      </c>
      <c r="BU65" s="467">
        <v>0</v>
      </c>
      <c r="BV65" s="467">
        <v>0</v>
      </c>
      <c r="BW65" s="467">
        <v>0</v>
      </c>
      <c r="BX65" s="467">
        <v>0</v>
      </c>
      <c r="BY65" s="467">
        <v>0</v>
      </c>
      <c r="BZ65" s="467">
        <v>0</v>
      </c>
      <c r="CA65" s="467">
        <v>0</v>
      </c>
      <c r="CB65" s="467">
        <v>0</v>
      </c>
      <c r="CC65" s="467">
        <v>0</v>
      </c>
      <c r="CD65" s="467">
        <v>0</v>
      </c>
      <c r="CE65" s="467">
        <v>0</v>
      </c>
      <c r="CF65" s="467">
        <v>0</v>
      </c>
      <c r="CG65" s="467">
        <v>0</v>
      </c>
      <c r="CH65" s="467">
        <v>0</v>
      </c>
      <c r="CI65" s="467">
        <v>0</v>
      </c>
      <c r="CJ65" s="467">
        <v>0</v>
      </c>
      <c r="CK65" s="422">
        <v>0</v>
      </c>
      <c r="CL65" s="422">
        <v>0</v>
      </c>
      <c r="CM65" s="422">
        <v>0</v>
      </c>
      <c r="CN65" s="422">
        <v>0</v>
      </c>
      <c r="CO65" s="422">
        <v>0</v>
      </c>
      <c r="CP65" s="468">
        <v>0</v>
      </c>
      <c r="CQ65" s="422">
        <v>0</v>
      </c>
      <c r="CR65" s="468">
        <v>0</v>
      </c>
      <c r="CS65" s="465">
        <v>0</v>
      </c>
      <c r="CT65" s="465">
        <v>0</v>
      </c>
      <c r="CU65" s="477">
        <v>6021.88</v>
      </c>
    </row>
    <row r="66" spans="1:196" ht="15.75" hidden="1" thickBot="1">
      <c r="A66" s="480" t="str">
        <f t="shared" si="7"/>
        <v>02-427</v>
      </c>
      <c r="B66" s="440" t="s">
        <v>221</v>
      </c>
      <c r="C66" s="438">
        <f>SUM(C35:F65)</f>
        <v>980.2</v>
      </c>
      <c r="D66" s="438">
        <f>SUM(G35:J65)</f>
        <v>1805.7700000000011</v>
      </c>
      <c r="E66" s="438">
        <f>SUM(K35:N65)</f>
        <v>1997.5000000000002</v>
      </c>
      <c r="F66" s="438">
        <f>SUM(O35:R65)</f>
        <v>3042.8599999999983</v>
      </c>
      <c r="G66" s="438">
        <f>SUM(S35:V65)</f>
        <v>12973.040000000003</v>
      </c>
      <c r="H66" s="438">
        <f>SUM(W35:Z65)</f>
        <v>46841.419999999991</v>
      </c>
      <c r="I66" s="438">
        <f>SUM(AA35:AD65)</f>
        <v>40943.510000000009</v>
      </c>
      <c r="J66" s="438">
        <f>SUM(AE35:AH65)</f>
        <v>25004.429999999993</v>
      </c>
      <c r="K66" s="438">
        <f>SUM(AI35:AL65)</f>
        <v>17858.429999999993</v>
      </c>
      <c r="L66" s="438">
        <f>SUM(AM35:AP65)</f>
        <v>14653.489999999998</v>
      </c>
      <c r="M66" s="438">
        <f>SUM(AQ35:AT65)</f>
        <v>14175.819999999998</v>
      </c>
      <c r="N66" s="438">
        <f>SUM(AU35:AX65)</f>
        <v>21067.710000000003</v>
      </c>
      <c r="O66" s="438">
        <f>SUM(AY35:BB65)</f>
        <v>31788.200000000004</v>
      </c>
      <c r="P66" s="438">
        <f>SUM(BC35:BF65)</f>
        <v>28521.149999999994</v>
      </c>
      <c r="Q66" s="438">
        <f>SUM(BG35:BJ65)</f>
        <v>17796.939999999995</v>
      </c>
      <c r="R66" s="438">
        <f>SUM(BK35:BN65)</f>
        <v>10649.830000000004</v>
      </c>
      <c r="S66" s="438">
        <f>SUM(BO35:BR65)</f>
        <v>6182.3100000000022</v>
      </c>
      <c r="T66" s="438">
        <f>SUM(BS35:BV65)</f>
        <v>6026.2200000000012</v>
      </c>
      <c r="U66" s="438">
        <f>SUM(BW35:BZ65)</f>
        <v>3554.1499999999992</v>
      </c>
      <c r="V66" s="438">
        <f>SUM(CA35:CD65)</f>
        <v>2535.8300000000004</v>
      </c>
      <c r="W66" s="438">
        <f>SUM(CE35:CH65)</f>
        <v>1183.2499999999998</v>
      </c>
      <c r="X66" s="438">
        <f>SUBTOTAL(9,CI38:CL65)</f>
        <v>0</v>
      </c>
      <c r="Y66" s="438">
        <f>SUBTOTAL(9,CM38:CP65)</f>
        <v>0</v>
      </c>
      <c r="Z66" s="438">
        <f>SUBTOTAL(9,CQ38:CT65)</f>
        <v>8.18</v>
      </c>
      <c r="AA66" s="438"/>
      <c r="AB66" s="439"/>
      <c r="AC66" s="470"/>
      <c r="AD66" s="439"/>
      <c r="AE66" s="439"/>
      <c r="AF66" s="439"/>
      <c r="AG66" s="470"/>
      <c r="AH66" s="439"/>
      <c r="AI66" s="439"/>
      <c r="AJ66" s="439"/>
      <c r="AK66" s="470"/>
      <c r="AL66" s="439"/>
      <c r="AM66" s="439"/>
      <c r="AN66" s="470"/>
      <c r="AO66" s="439"/>
      <c r="AP66" s="439"/>
      <c r="AQ66" s="439"/>
      <c r="AR66" s="470"/>
      <c r="AS66" s="439"/>
      <c r="AT66" s="439"/>
      <c r="AU66" s="439"/>
      <c r="AV66" s="470"/>
      <c r="AW66" s="470"/>
      <c r="AX66" s="470"/>
      <c r="AY66" s="470"/>
      <c r="AZ66" s="470"/>
      <c r="BA66" s="470"/>
      <c r="BB66" s="470"/>
      <c r="BC66" s="470"/>
      <c r="BD66" s="470"/>
      <c r="BE66" s="470"/>
      <c r="BF66" s="470"/>
      <c r="BG66" s="470"/>
      <c r="BH66" s="470"/>
      <c r="BI66" s="470"/>
      <c r="BJ66" s="470"/>
      <c r="BK66" s="470"/>
      <c r="BL66" s="470"/>
      <c r="BM66" s="470"/>
      <c r="BN66" s="470"/>
      <c r="BO66" s="470"/>
      <c r="BP66" s="470"/>
      <c r="BQ66" s="439"/>
      <c r="BR66" s="439"/>
      <c r="BS66" s="439"/>
      <c r="BT66" s="470"/>
      <c r="BU66" s="470"/>
      <c r="BV66" s="470"/>
      <c r="BW66" s="470"/>
      <c r="BX66" s="470"/>
      <c r="BY66" s="470"/>
      <c r="BZ66" s="470"/>
      <c r="CA66" s="470"/>
      <c r="CB66" s="470"/>
      <c r="CC66" s="470"/>
      <c r="CD66" s="470"/>
      <c r="CE66" s="470"/>
      <c r="CF66" s="470"/>
      <c r="CG66" s="470"/>
      <c r="CH66" s="470"/>
      <c r="CI66" s="470"/>
      <c r="CJ66" s="470"/>
      <c r="CK66" s="441"/>
      <c r="CL66" s="441"/>
      <c r="CM66" s="441"/>
      <c r="CN66" s="441"/>
      <c r="CO66" s="441"/>
      <c r="CP66" s="442"/>
      <c r="CQ66" s="441"/>
      <c r="CR66" s="442"/>
      <c r="CS66" s="495"/>
      <c r="CU66" s="499">
        <f>SUM(CU35:CU65)</f>
        <v>309590.24000000011</v>
      </c>
    </row>
    <row r="67" spans="1:196" ht="15.75" customHeight="1">
      <c r="A67" s="481" t="s">
        <v>127</v>
      </c>
      <c r="B67" s="461">
        <v>1</v>
      </c>
      <c r="C67" s="461">
        <v>0</v>
      </c>
      <c r="D67" s="461">
        <v>0</v>
      </c>
      <c r="E67" s="461">
        <v>0</v>
      </c>
      <c r="F67" s="461">
        <v>0</v>
      </c>
      <c r="G67" s="461">
        <v>1.82</v>
      </c>
      <c r="H67" s="461">
        <v>6.36</v>
      </c>
      <c r="I67" s="461">
        <v>7.72</v>
      </c>
      <c r="J67" s="461">
        <v>18.63</v>
      </c>
      <c r="K67" s="461">
        <v>43.44</v>
      </c>
      <c r="L67" s="461">
        <v>12.17</v>
      </c>
      <c r="M67" s="461">
        <v>34.11</v>
      </c>
      <c r="N67" s="461">
        <v>27.81</v>
      </c>
      <c r="O67" s="461">
        <v>7.68</v>
      </c>
      <c r="P67" s="461">
        <v>13.36</v>
      </c>
      <c r="Q67" s="461">
        <v>14.08</v>
      </c>
      <c r="R67" s="461">
        <v>33.799999999999997</v>
      </c>
      <c r="S67" s="461">
        <v>27.64</v>
      </c>
      <c r="T67" s="461">
        <v>48.22</v>
      </c>
      <c r="U67" s="461">
        <v>38.58</v>
      </c>
      <c r="V67" s="461">
        <v>100.84</v>
      </c>
      <c r="W67" s="461">
        <v>196.37</v>
      </c>
      <c r="X67" s="461">
        <v>345.67</v>
      </c>
      <c r="Y67" s="461">
        <v>302.08999999999997</v>
      </c>
      <c r="Z67" s="461">
        <v>212.14</v>
      </c>
      <c r="AA67" s="461">
        <v>231.66</v>
      </c>
      <c r="AB67" s="461">
        <v>264.22000000000003</v>
      </c>
      <c r="AC67" s="461">
        <v>145.41999999999999</v>
      </c>
      <c r="AD67" s="461">
        <v>153.71</v>
      </c>
      <c r="AE67" s="461">
        <v>299.63</v>
      </c>
      <c r="AF67" s="461">
        <v>124.74</v>
      </c>
      <c r="AG67" s="461">
        <v>98.76</v>
      </c>
      <c r="AH67" s="461">
        <v>171.89</v>
      </c>
      <c r="AI67" s="461">
        <v>97.42</v>
      </c>
      <c r="AJ67" s="461">
        <v>91.98</v>
      </c>
      <c r="AK67" s="461">
        <v>96.9</v>
      </c>
      <c r="AL67" s="461">
        <v>56.37</v>
      </c>
      <c r="AM67" s="461">
        <v>93.74</v>
      </c>
      <c r="AN67" s="461">
        <v>144.51</v>
      </c>
      <c r="AO67" s="461">
        <v>70.19</v>
      </c>
      <c r="AP67" s="461">
        <v>54.27</v>
      </c>
      <c r="AQ67" s="461">
        <v>59.76</v>
      </c>
      <c r="AR67" s="461">
        <v>41.37</v>
      </c>
      <c r="AS67" s="461">
        <v>29.56</v>
      </c>
      <c r="AT67" s="461">
        <v>95.56</v>
      </c>
      <c r="AU67" s="461">
        <v>72.58</v>
      </c>
      <c r="AV67" s="461">
        <v>119.3</v>
      </c>
      <c r="AW67" s="461">
        <v>97.16</v>
      </c>
      <c r="AX67" s="461">
        <v>184.55</v>
      </c>
      <c r="AY67" s="461">
        <v>287.55</v>
      </c>
      <c r="AZ67" s="461">
        <v>176.84</v>
      </c>
      <c r="BA67" s="461">
        <v>215.46</v>
      </c>
      <c r="BB67" s="461">
        <v>271.60000000000002</v>
      </c>
      <c r="BC67" s="461">
        <v>198.29</v>
      </c>
      <c r="BD67" s="461">
        <v>224.52</v>
      </c>
      <c r="BE67" s="461">
        <v>127.79</v>
      </c>
      <c r="BF67" s="461">
        <v>101.49</v>
      </c>
      <c r="BG67" s="461">
        <v>167.51</v>
      </c>
      <c r="BH67" s="461">
        <v>149.47999999999999</v>
      </c>
      <c r="BI67" s="461">
        <v>146.38</v>
      </c>
      <c r="BJ67" s="461">
        <v>100.63</v>
      </c>
      <c r="BK67" s="461">
        <v>123.2</v>
      </c>
      <c r="BL67" s="461">
        <v>135.97999999999999</v>
      </c>
      <c r="BM67" s="461">
        <v>68.83</v>
      </c>
      <c r="BN67" s="461">
        <v>15.18</v>
      </c>
      <c r="BO67" s="461">
        <v>76.72</v>
      </c>
      <c r="BP67" s="461">
        <v>116.67</v>
      </c>
      <c r="BQ67" s="461">
        <v>68.040000000000006</v>
      </c>
      <c r="BR67" s="461">
        <v>31.36</v>
      </c>
      <c r="BS67" s="461">
        <v>84.63</v>
      </c>
      <c r="BT67" s="461">
        <v>48.54</v>
      </c>
      <c r="BU67" s="461">
        <v>94.06</v>
      </c>
      <c r="BV67" s="461">
        <v>60.81</v>
      </c>
      <c r="BW67" s="461">
        <v>39.72</v>
      </c>
      <c r="BX67" s="461">
        <v>82.72</v>
      </c>
      <c r="BY67" s="461">
        <v>78.92</v>
      </c>
      <c r="BZ67" s="461">
        <v>24.54</v>
      </c>
      <c r="CA67" s="461">
        <v>62.82</v>
      </c>
      <c r="CB67" s="461">
        <v>36.82</v>
      </c>
      <c r="CC67" s="461">
        <v>62.36</v>
      </c>
      <c r="CD67" s="461">
        <v>88.06</v>
      </c>
      <c r="CE67" s="461">
        <v>105.85</v>
      </c>
      <c r="CF67" s="461">
        <v>16.72</v>
      </c>
      <c r="CG67" s="461">
        <v>13.91</v>
      </c>
      <c r="CH67" s="461">
        <v>31.49</v>
      </c>
      <c r="CI67" s="461">
        <v>84.88</v>
      </c>
      <c r="CJ67" s="461">
        <v>28.91</v>
      </c>
      <c r="CK67" s="422">
        <v>26.36</v>
      </c>
      <c r="CL67" s="422">
        <v>62.22</v>
      </c>
      <c r="CM67" s="422">
        <v>39.26</v>
      </c>
      <c r="CN67" s="422">
        <v>54.46</v>
      </c>
      <c r="CO67" s="422">
        <v>35.25</v>
      </c>
      <c r="CP67" s="482">
        <v>23.18</v>
      </c>
      <c r="CQ67" s="422">
        <v>28.45</v>
      </c>
      <c r="CR67" s="482">
        <v>6.64</v>
      </c>
      <c r="CS67" s="465">
        <v>0</v>
      </c>
      <c r="CT67" s="465">
        <v>0</v>
      </c>
      <c r="CU67" s="477">
        <v>8512.880000000001</v>
      </c>
      <c r="CV67">
        <v>0</v>
      </c>
      <c r="CW67">
        <v>0</v>
      </c>
      <c r="CX67">
        <v>0</v>
      </c>
      <c r="CY67">
        <v>0</v>
      </c>
      <c r="CZ67">
        <v>10.54</v>
      </c>
      <c r="DA67">
        <v>4.09</v>
      </c>
      <c r="DB67">
        <v>19.54</v>
      </c>
      <c r="DC67">
        <v>11.27</v>
      </c>
      <c r="DD67">
        <v>34.53</v>
      </c>
      <c r="DE67">
        <v>32.450000000000003</v>
      </c>
      <c r="DF67">
        <v>13.75</v>
      </c>
      <c r="DG67">
        <v>0</v>
      </c>
      <c r="DH67">
        <v>10.17</v>
      </c>
      <c r="DI67">
        <v>2.27</v>
      </c>
      <c r="DJ67">
        <v>17.45</v>
      </c>
      <c r="DK67">
        <v>15</v>
      </c>
      <c r="DL67">
        <v>44.72</v>
      </c>
      <c r="DM67">
        <v>91.23</v>
      </c>
      <c r="DN67">
        <v>43.24</v>
      </c>
      <c r="DO67">
        <v>297.22000000000003</v>
      </c>
      <c r="DP67">
        <v>240.49</v>
      </c>
      <c r="DQ67">
        <v>520.76</v>
      </c>
      <c r="DR67">
        <v>492.84</v>
      </c>
      <c r="DS67">
        <v>570.45000000000005</v>
      </c>
      <c r="DT67">
        <v>502.31</v>
      </c>
      <c r="DU67">
        <v>305.07</v>
      </c>
      <c r="DV67">
        <v>192.95</v>
      </c>
      <c r="DW67">
        <v>314.36</v>
      </c>
      <c r="DX67">
        <v>223.81</v>
      </c>
      <c r="DY67">
        <v>156.47</v>
      </c>
      <c r="DZ67">
        <v>174.32</v>
      </c>
      <c r="EA67">
        <v>78.3</v>
      </c>
      <c r="EB67">
        <v>131.51</v>
      </c>
      <c r="EC67">
        <v>95.97</v>
      </c>
      <c r="ED67">
        <v>76.67</v>
      </c>
      <c r="EE67">
        <v>46.3</v>
      </c>
      <c r="EF67">
        <v>94.94</v>
      </c>
      <c r="EG67">
        <v>44.09</v>
      </c>
      <c r="EH67">
        <v>3.54</v>
      </c>
      <c r="EI67">
        <v>46.19</v>
      </c>
      <c r="EJ67">
        <v>55.4</v>
      </c>
      <c r="EK67">
        <v>11.18</v>
      </c>
      <c r="EL67">
        <v>110.39</v>
      </c>
      <c r="EM67">
        <v>79.87</v>
      </c>
      <c r="EN67">
        <v>109.34</v>
      </c>
      <c r="EO67">
        <v>248.43</v>
      </c>
      <c r="EP67">
        <v>305.83999999999997</v>
      </c>
      <c r="EQ67">
        <v>186.73</v>
      </c>
      <c r="ER67">
        <v>336.24</v>
      </c>
      <c r="ES67">
        <v>321.17</v>
      </c>
      <c r="ET67">
        <v>328.63</v>
      </c>
      <c r="EU67">
        <v>334.94</v>
      </c>
      <c r="EV67">
        <v>255.68</v>
      </c>
      <c r="EW67">
        <v>428.43</v>
      </c>
      <c r="EX67">
        <v>350.69</v>
      </c>
      <c r="EY67">
        <v>216.12</v>
      </c>
      <c r="EZ67">
        <v>178.29</v>
      </c>
      <c r="FA67">
        <v>235.44</v>
      </c>
      <c r="FB67">
        <v>132.97</v>
      </c>
      <c r="FC67">
        <v>75.53</v>
      </c>
      <c r="FD67">
        <v>38.799999999999997</v>
      </c>
      <c r="FE67">
        <v>99.28</v>
      </c>
      <c r="FF67">
        <v>128.97999999999999</v>
      </c>
      <c r="FG67">
        <v>105.81</v>
      </c>
      <c r="FH67">
        <v>121.57</v>
      </c>
      <c r="FI67">
        <v>106.54</v>
      </c>
      <c r="FJ67">
        <v>118.73</v>
      </c>
      <c r="FK67">
        <v>77.08</v>
      </c>
      <c r="FL67">
        <v>36.64</v>
      </c>
      <c r="FM67">
        <v>86.75</v>
      </c>
      <c r="FN67">
        <v>56.73</v>
      </c>
      <c r="FO67">
        <v>36.82</v>
      </c>
      <c r="FP67">
        <v>25.43</v>
      </c>
      <c r="FQ67">
        <v>75.7</v>
      </c>
      <c r="FR67">
        <v>28.27</v>
      </c>
      <c r="FS67">
        <v>74.61</v>
      </c>
      <c r="FT67">
        <v>37.18</v>
      </c>
      <c r="FU67">
        <v>19.13</v>
      </c>
      <c r="FV67">
        <v>46.81</v>
      </c>
      <c r="FW67">
        <v>45</v>
      </c>
      <c r="FX67">
        <v>38.369999999999997</v>
      </c>
      <c r="FY67">
        <v>38.28</v>
      </c>
      <c r="FZ67">
        <v>18.04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10720.670000000004</v>
      </c>
    </row>
    <row r="68" spans="1:196" ht="15.75" customHeight="1">
      <c r="A68" s="463" t="str">
        <f>A67</f>
        <v>03-089</v>
      </c>
      <c r="B68" s="422">
        <v>2</v>
      </c>
      <c r="C68" s="422">
        <v>0</v>
      </c>
      <c r="D68" s="422">
        <v>0</v>
      </c>
      <c r="E68" s="422">
        <v>0</v>
      </c>
      <c r="F68" s="422">
        <v>0</v>
      </c>
      <c r="G68" s="422">
        <v>0.91</v>
      </c>
      <c r="H68" s="422">
        <v>8.41</v>
      </c>
      <c r="I68" s="422">
        <v>37.76</v>
      </c>
      <c r="J68" s="422">
        <v>4.54</v>
      </c>
      <c r="K68" s="422">
        <v>8.92</v>
      </c>
      <c r="L68" s="422">
        <v>21.22</v>
      </c>
      <c r="M68" s="422">
        <v>5.45</v>
      </c>
      <c r="N68" s="422">
        <v>5.91</v>
      </c>
      <c r="O68" s="422">
        <v>6.35</v>
      </c>
      <c r="P68" s="422">
        <v>10.81</v>
      </c>
      <c r="Q68" s="422">
        <v>18.73</v>
      </c>
      <c r="R68" s="422">
        <v>11.82</v>
      </c>
      <c r="S68" s="422">
        <v>33.42</v>
      </c>
      <c r="T68" s="422">
        <v>24.26</v>
      </c>
      <c r="U68" s="422">
        <v>148.37</v>
      </c>
      <c r="V68" s="422">
        <v>228.84</v>
      </c>
      <c r="W68" s="422">
        <v>290.38</v>
      </c>
      <c r="X68" s="422">
        <v>407.26</v>
      </c>
      <c r="Y68" s="422">
        <v>455.42</v>
      </c>
      <c r="Z68" s="422">
        <v>554.49</v>
      </c>
      <c r="AA68" s="422">
        <v>416.03</v>
      </c>
      <c r="AB68" s="422">
        <v>531.04</v>
      </c>
      <c r="AC68" s="422">
        <v>291.92</v>
      </c>
      <c r="AD68" s="422">
        <v>357.42</v>
      </c>
      <c r="AE68" s="422">
        <v>135.72999999999999</v>
      </c>
      <c r="AF68" s="422">
        <v>109.12</v>
      </c>
      <c r="AG68" s="422">
        <v>137.85</v>
      </c>
      <c r="AH68" s="422">
        <v>168.63</v>
      </c>
      <c r="AI68" s="422">
        <v>119.86</v>
      </c>
      <c r="AJ68" s="422">
        <v>91.28</v>
      </c>
      <c r="AK68" s="422">
        <v>159.82</v>
      </c>
      <c r="AL68" s="422">
        <v>95.97</v>
      </c>
      <c r="AM68" s="422">
        <v>115.37</v>
      </c>
      <c r="AN68" s="422">
        <v>73.260000000000005</v>
      </c>
      <c r="AO68" s="422">
        <v>35.9</v>
      </c>
      <c r="AP68" s="422">
        <v>101.87</v>
      </c>
      <c r="AQ68" s="422">
        <v>110.09</v>
      </c>
      <c r="AR68" s="422">
        <v>149.71</v>
      </c>
      <c r="AS68" s="422">
        <v>104.92</v>
      </c>
      <c r="AT68" s="422">
        <v>164.71</v>
      </c>
      <c r="AU68" s="422">
        <v>66.52</v>
      </c>
      <c r="AV68" s="422">
        <v>137.97999999999999</v>
      </c>
      <c r="AW68" s="422">
        <v>99.79</v>
      </c>
      <c r="AX68" s="422">
        <v>140.99</v>
      </c>
      <c r="AY68" s="422">
        <v>234.52</v>
      </c>
      <c r="AZ68" s="422">
        <v>187.33</v>
      </c>
      <c r="BA68" s="422">
        <v>296.32</v>
      </c>
      <c r="BB68" s="422">
        <v>218.91</v>
      </c>
      <c r="BC68" s="422">
        <v>115.76</v>
      </c>
      <c r="BD68" s="422">
        <v>316.31</v>
      </c>
      <c r="BE68" s="422">
        <v>214.53</v>
      </c>
      <c r="BF68" s="422">
        <v>195.63</v>
      </c>
      <c r="BG68" s="422">
        <v>179.36</v>
      </c>
      <c r="BH68" s="422">
        <v>208.66</v>
      </c>
      <c r="BI68" s="422">
        <v>132.69</v>
      </c>
      <c r="BJ68" s="422">
        <v>105.21</v>
      </c>
      <c r="BK68" s="422">
        <v>158.91999999999999</v>
      </c>
      <c r="BL68" s="422">
        <v>73.03</v>
      </c>
      <c r="BM68" s="422">
        <v>82.19</v>
      </c>
      <c r="BN68" s="422">
        <v>69.540000000000006</v>
      </c>
      <c r="BO68" s="422">
        <v>52.85</v>
      </c>
      <c r="BP68" s="422">
        <v>46.54</v>
      </c>
      <c r="BQ68" s="422">
        <v>37.64</v>
      </c>
      <c r="BR68" s="422">
        <v>67.62</v>
      </c>
      <c r="BS68" s="422">
        <v>74.11</v>
      </c>
      <c r="BT68" s="422">
        <v>93.5</v>
      </c>
      <c r="BU68" s="422">
        <v>46.55</v>
      </c>
      <c r="BV68" s="422">
        <v>43</v>
      </c>
      <c r="BW68" s="422">
        <v>61.36</v>
      </c>
      <c r="BX68" s="422">
        <v>21.27</v>
      </c>
      <c r="BY68" s="422">
        <v>33.590000000000003</v>
      </c>
      <c r="BZ68" s="422">
        <v>89.1</v>
      </c>
      <c r="CA68" s="422">
        <v>38</v>
      </c>
      <c r="CB68" s="422">
        <v>77.41</v>
      </c>
      <c r="CC68" s="422">
        <v>17.91</v>
      </c>
      <c r="CD68" s="422">
        <v>63.85</v>
      </c>
      <c r="CE68" s="422">
        <v>82.24</v>
      </c>
      <c r="CF68" s="422">
        <v>41.79</v>
      </c>
      <c r="CG68" s="422">
        <v>53.36</v>
      </c>
      <c r="CH68" s="422">
        <v>57.19</v>
      </c>
      <c r="CI68" s="422">
        <v>23</v>
      </c>
      <c r="CJ68" s="422">
        <v>38.270000000000003</v>
      </c>
      <c r="CK68" s="422">
        <v>51</v>
      </c>
      <c r="CL68" s="422">
        <v>60.3</v>
      </c>
      <c r="CM68" s="422">
        <v>0</v>
      </c>
      <c r="CN68" s="422">
        <v>9.73</v>
      </c>
      <c r="CO68" s="422">
        <v>8.91</v>
      </c>
      <c r="CP68" s="464">
        <v>34.700000000000003</v>
      </c>
      <c r="CQ68" s="422">
        <v>24</v>
      </c>
      <c r="CR68" s="464">
        <v>24.64</v>
      </c>
      <c r="CS68" s="465">
        <v>9.09</v>
      </c>
      <c r="CT68" s="465">
        <v>0</v>
      </c>
      <c r="CU68" s="477">
        <v>10370.480000000007</v>
      </c>
      <c r="CV68">
        <v>0</v>
      </c>
      <c r="CW68">
        <v>0</v>
      </c>
      <c r="CX68">
        <v>0</v>
      </c>
      <c r="CY68">
        <v>0</v>
      </c>
      <c r="CZ68">
        <v>10.9</v>
      </c>
      <c r="DA68">
        <v>9.4499999999999993</v>
      </c>
      <c r="DB68">
        <v>9.08</v>
      </c>
      <c r="DC68">
        <v>27.37</v>
      </c>
      <c r="DD68">
        <v>9.09</v>
      </c>
      <c r="DE68">
        <v>6.91</v>
      </c>
      <c r="DF68">
        <v>25.74</v>
      </c>
      <c r="DG68">
        <v>4.59</v>
      </c>
      <c r="DH68">
        <v>32.36</v>
      </c>
      <c r="DI68">
        <v>7.43</v>
      </c>
      <c r="DJ68">
        <v>10.91</v>
      </c>
      <c r="DK68">
        <v>11.59</v>
      </c>
      <c r="DL68">
        <v>61.11</v>
      </c>
      <c r="DM68">
        <v>106.45</v>
      </c>
      <c r="DN68">
        <v>160.34</v>
      </c>
      <c r="DO68">
        <v>462.52</v>
      </c>
      <c r="DP68">
        <v>587.08000000000004</v>
      </c>
      <c r="DQ68">
        <v>896.29</v>
      </c>
      <c r="DR68">
        <v>761.47</v>
      </c>
      <c r="DS68">
        <v>710.74</v>
      </c>
      <c r="DT68">
        <v>484.43</v>
      </c>
      <c r="DU68">
        <v>551.70000000000005</v>
      </c>
      <c r="DV68">
        <v>434.35</v>
      </c>
      <c r="DW68">
        <v>254.91</v>
      </c>
      <c r="DX68">
        <v>235.53</v>
      </c>
      <c r="DY68">
        <v>180.53</v>
      </c>
      <c r="DZ68">
        <v>142.79</v>
      </c>
      <c r="EA68">
        <v>132.22999999999999</v>
      </c>
      <c r="EB68">
        <v>61.08</v>
      </c>
      <c r="EC68">
        <v>106.23</v>
      </c>
      <c r="ED68">
        <v>189.35</v>
      </c>
      <c r="EE68">
        <v>39.67</v>
      </c>
      <c r="EF68">
        <v>67.92</v>
      </c>
      <c r="EG68">
        <v>70.540000000000006</v>
      </c>
      <c r="EH68">
        <v>45.28</v>
      </c>
      <c r="EI68">
        <v>64.790000000000006</v>
      </c>
      <c r="EJ68">
        <v>58.09</v>
      </c>
      <c r="EK68">
        <v>101.04</v>
      </c>
      <c r="EL68">
        <v>51.99</v>
      </c>
      <c r="EM68">
        <v>60.56</v>
      </c>
      <c r="EN68">
        <v>198.62</v>
      </c>
      <c r="EO68">
        <v>184.92</v>
      </c>
      <c r="EP68">
        <v>290.22000000000003</v>
      </c>
      <c r="EQ68">
        <v>216.24</v>
      </c>
      <c r="ER68">
        <v>358.1</v>
      </c>
      <c r="ES68">
        <v>447.54</v>
      </c>
      <c r="ET68">
        <v>311.31</v>
      </c>
      <c r="EU68">
        <v>406.71</v>
      </c>
      <c r="EV68">
        <v>502.42</v>
      </c>
      <c r="EW68">
        <v>394.1</v>
      </c>
      <c r="EX68">
        <v>193.91</v>
      </c>
      <c r="EY68">
        <v>214.65</v>
      </c>
      <c r="EZ68">
        <v>137.61000000000001</v>
      </c>
      <c r="FA68">
        <v>172.91</v>
      </c>
      <c r="FB68">
        <v>63.98</v>
      </c>
      <c r="FC68">
        <v>141.87</v>
      </c>
      <c r="FD68">
        <v>211.89</v>
      </c>
      <c r="FE68">
        <v>160.27000000000001</v>
      </c>
      <c r="FF68">
        <v>144.11000000000001</v>
      </c>
      <c r="FG68">
        <v>148.31</v>
      </c>
      <c r="FH68">
        <v>114.61</v>
      </c>
      <c r="FI68">
        <v>111.51</v>
      </c>
      <c r="FJ68">
        <v>158.51</v>
      </c>
      <c r="FK68">
        <v>82.83</v>
      </c>
      <c r="FL68">
        <v>23.54</v>
      </c>
      <c r="FM68">
        <v>17.18</v>
      </c>
      <c r="FN68">
        <v>20.5</v>
      </c>
      <c r="FO68">
        <v>44.41</v>
      </c>
      <c r="FP68">
        <v>24.73</v>
      </c>
      <c r="FQ68">
        <v>52.86</v>
      </c>
      <c r="FR68">
        <v>74.81</v>
      </c>
      <c r="FS68">
        <v>49.4</v>
      </c>
      <c r="FT68">
        <v>0</v>
      </c>
      <c r="FU68">
        <v>49.63</v>
      </c>
      <c r="FV68">
        <v>0</v>
      </c>
      <c r="FW68">
        <v>11</v>
      </c>
      <c r="FX68">
        <v>17.82</v>
      </c>
      <c r="FY68">
        <v>24.82</v>
      </c>
      <c r="FZ68">
        <v>46.45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13068.73</v>
      </c>
    </row>
    <row r="69" spans="1:196" ht="15.75" customHeight="1">
      <c r="A69" s="463" t="str">
        <f t="shared" ref="A69:A98" si="8">A68</f>
        <v>03-089</v>
      </c>
      <c r="B69" s="422">
        <v>3</v>
      </c>
      <c r="C69" s="422">
        <v>0</v>
      </c>
      <c r="D69" s="422">
        <v>0</v>
      </c>
      <c r="E69" s="422">
        <v>0</v>
      </c>
      <c r="F69" s="422">
        <v>0</v>
      </c>
      <c r="G69" s="422">
        <v>0</v>
      </c>
      <c r="H69" s="422">
        <v>0</v>
      </c>
      <c r="I69" s="422">
        <v>9.08</v>
      </c>
      <c r="J69" s="422">
        <v>6.81</v>
      </c>
      <c r="K69" s="422">
        <v>11.63</v>
      </c>
      <c r="L69" s="422">
        <v>24.8</v>
      </c>
      <c r="M69" s="422">
        <v>9.99</v>
      </c>
      <c r="N69" s="422">
        <v>12.91</v>
      </c>
      <c r="O69" s="422">
        <v>11.63</v>
      </c>
      <c r="P69" s="422">
        <v>11.08</v>
      </c>
      <c r="Q69" s="422">
        <v>53.86</v>
      </c>
      <c r="R69" s="422">
        <v>47.23</v>
      </c>
      <c r="S69" s="422">
        <v>24.68</v>
      </c>
      <c r="T69" s="422">
        <v>40.44</v>
      </c>
      <c r="U69" s="422">
        <v>76.900000000000006</v>
      </c>
      <c r="V69" s="422">
        <v>16.28</v>
      </c>
      <c r="W69" s="422">
        <v>215.05</v>
      </c>
      <c r="X69" s="422">
        <v>335.89</v>
      </c>
      <c r="Y69" s="422">
        <v>384.57</v>
      </c>
      <c r="Z69" s="422">
        <v>358.27</v>
      </c>
      <c r="AA69" s="422">
        <v>384.07</v>
      </c>
      <c r="AB69" s="422">
        <v>267.86</v>
      </c>
      <c r="AC69" s="422">
        <v>211.3</v>
      </c>
      <c r="AD69" s="422">
        <v>276.04000000000002</v>
      </c>
      <c r="AE69" s="422">
        <v>230.11</v>
      </c>
      <c r="AF69" s="422">
        <v>188.81</v>
      </c>
      <c r="AG69" s="422">
        <v>156.02000000000001</v>
      </c>
      <c r="AH69" s="422">
        <v>102.9</v>
      </c>
      <c r="AI69" s="422">
        <v>106.8</v>
      </c>
      <c r="AJ69" s="422">
        <v>130.97999999999999</v>
      </c>
      <c r="AK69" s="422">
        <v>110.99</v>
      </c>
      <c r="AL69" s="422">
        <v>102.82</v>
      </c>
      <c r="AM69" s="422">
        <v>127.84</v>
      </c>
      <c r="AN69" s="422">
        <v>49.98</v>
      </c>
      <c r="AO69" s="422">
        <v>179.04</v>
      </c>
      <c r="AP69" s="422">
        <v>113.55</v>
      </c>
      <c r="AQ69" s="422">
        <v>107.1</v>
      </c>
      <c r="AR69" s="422">
        <v>84.53</v>
      </c>
      <c r="AS69" s="422">
        <v>74.19</v>
      </c>
      <c r="AT69" s="422">
        <v>141.78</v>
      </c>
      <c r="AU69" s="422">
        <v>80.06</v>
      </c>
      <c r="AV69" s="422">
        <v>180.9</v>
      </c>
      <c r="AW69" s="422">
        <v>205.03</v>
      </c>
      <c r="AX69" s="422">
        <v>209.73</v>
      </c>
      <c r="AY69" s="422">
        <v>228.1</v>
      </c>
      <c r="AZ69" s="422">
        <v>272.51</v>
      </c>
      <c r="BA69" s="422">
        <v>300.51</v>
      </c>
      <c r="BB69" s="422">
        <v>410.13</v>
      </c>
      <c r="BC69" s="422">
        <v>345.99</v>
      </c>
      <c r="BD69" s="422">
        <v>396.34</v>
      </c>
      <c r="BE69" s="422">
        <v>212.49</v>
      </c>
      <c r="BF69" s="422">
        <v>234.65</v>
      </c>
      <c r="BG69" s="422">
        <v>278.93</v>
      </c>
      <c r="BH69" s="422">
        <v>82.2</v>
      </c>
      <c r="BI69" s="422">
        <v>182.08</v>
      </c>
      <c r="BJ69" s="422">
        <v>111.35</v>
      </c>
      <c r="BK69" s="422">
        <v>161.77000000000001</v>
      </c>
      <c r="BL69" s="422">
        <v>83.77</v>
      </c>
      <c r="BM69" s="422">
        <v>90.07</v>
      </c>
      <c r="BN69" s="422">
        <v>82.82</v>
      </c>
      <c r="BO69" s="422">
        <v>82.39</v>
      </c>
      <c r="BP69" s="422">
        <v>69.67</v>
      </c>
      <c r="BQ69" s="422">
        <v>91.17</v>
      </c>
      <c r="BR69" s="422">
        <v>36.36</v>
      </c>
      <c r="BS69" s="422">
        <v>64.11</v>
      </c>
      <c r="BT69" s="422">
        <v>72.61</v>
      </c>
      <c r="BU69" s="422">
        <v>123.62</v>
      </c>
      <c r="BV69" s="422">
        <v>53.64</v>
      </c>
      <c r="BW69" s="422">
        <v>94.63</v>
      </c>
      <c r="BX69" s="422">
        <v>69.22</v>
      </c>
      <c r="BY69" s="422">
        <v>118.81</v>
      </c>
      <c r="BZ69" s="422">
        <v>20.05</v>
      </c>
      <c r="CA69" s="422">
        <v>97.43</v>
      </c>
      <c r="CB69" s="422">
        <v>64.45</v>
      </c>
      <c r="CC69" s="422">
        <v>74.73</v>
      </c>
      <c r="CD69" s="422">
        <v>44.45</v>
      </c>
      <c r="CE69" s="422">
        <v>70.180000000000007</v>
      </c>
      <c r="CF69" s="422">
        <v>45.57</v>
      </c>
      <c r="CG69" s="422">
        <v>31.4</v>
      </c>
      <c r="CH69" s="422">
        <v>9.4499999999999993</v>
      </c>
      <c r="CI69" s="422">
        <v>36.450000000000003</v>
      </c>
      <c r="CJ69" s="422">
        <v>78.58</v>
      </c>
      <c r="CK69" s="422">
        <v>0</v>
      </c>
      <c r="CL69" s="422">
        <v>6.82</v>
      </c>
      <c r="CM69" s="422">
        <v>0</v>
      </c>
      <c r="CN69" s="422">
        <v>20.36</v>
      </c>
      <c r="CO69" s="422">
        <v>21.54</v>
      </c>
      <c r="CP69" s="464">
        <v>35.5</v>
      </c>
      <c r="CQ69" s="422">
        <v>39.65</v>
      </c>
      <c r="CR69" s="464">
        <v>44.1</v>
      </c>
      <c r="CS69" s="465">
        <v>0</v>
      </c>
      <c r="CT69" s="465">
        <v>0</v>
      </c>
      <c r="CU69" s="477">
        <v>10564.180000000002</v>
      </c>
      <c r="CV69">
        <v>0</v>
      </c>
      <c r="CW69">
        <v>0</v>
      </c>
      <c r="CX69">
        <v>0</v>
      </c>
      <c r="CY69">
        <v>0</v>
      </c>
      <c r="CZ69">
        <v>7.41</v>
      </c>
      <c r="DA69">
        <v>17.39</v>
      </c>
      <c r="DB69">
        <v>16.03</v>
      </c>
      <c r="DC69">
        <v>6.36</v>
      </c>
      <c r="DD69">
        <v>15.45</v>
      </c>
      <c r="DE69">
        <v>20.09</v>
      </c>
      <c r="DF69">
        <v>9.1199999999999992</v>
      </c>
      <c r="DG69">
        <v>19.54</v>
      </c>
      <c r="DH69">
        <v>0</v>
      </c>
      <c r="DI69">
        <v>2.1800000000000002</v>
      </c>
      <c r="DJ69">
        <v>6.45</v>
      </c>
      <c r="DK69">
        <v>32.6</v>
      </c>
      <c r="DL69">
        <v>54.4</v>
      </c>
      <c r="DM69">
        <v>78.67</v>
      </c>
      <c r="DN69">
        <v>108.96</v>
      </c>
      <c r="DO69">
        <v>134.97999999999999</v>
      </c>
      <c r="DP69">
        <v>275.89</v>
      </c>
      <c r="DQ69">
        <v>455.4</v>
      </c>
      <c r="DR69">
        <v>537.82000000000005</v>
      </c>
      <c r="DS69">
        <v>433.96</v>
      </c>
      <c r="DT69">
        <v>461.51</v>
      </c>
      <c r="DU69">
        <v>281.95</v>
      </c>
      <c r="DV69">
        <v>234.71</v>
      </c>
      <c r="DW69">
        <v>201.31</v>
      </c>
      <c r="DX69">
        <v>145.03</v>
      </c>
      <c r="DY69">
        <v>160.75</v>
      </c>
      <c r="DZ69">
        <v>76.209999999999994</v>
      </c>
      <c r="EA69">
        <v>149.65</v>
      </c>
      <c r="EB69">
        <v>105.18</v>
      </c>
      <c r="EC69">
        <v>93.16</v>
      </c>
      <c r="ED69">
        <v>82.64</v>
      </c>
      <c r="EE69">
        <v>79.099999999999994</v>
      </c>
      <c r="EF69">
        <v>120.67</v>
      </c>
      <c r="EG69">
        <v>53.14</v>
      </c>
      <c r="EH69">
        <v>91.19</v>
      </c>
      <c r="EI69">
        <v>72.2</v>
      </c>
      <c r="EJ69">
        <v>35.5</v>
      </c>
      <c r="EK69">
        <v>55.81</v>
      </c>
      <c r="EL69">
        <v>410.86</v>
      </c>
      <c r="EM69">
        <v>89</v>
      </c>
      <c r="EN69">
        <v>103.77</v>
      </c>
      <c r="EO69">
        <v>145.96</v>
      </c>
      <c r="EP69">
        <v>233.06</v>
      </c>
      <c r="EQ69">
        <v>227.34</v>
      </c>
      <c r="ER69">
        <v>366.11</v>
      </c>
      <c r="ES69">
        <v>377.62</v>
      </c>
      <c r="ET69">
        <v>453.11</v>
      </c>
      <c r="EU69">
        <v>579.71</v>
      </c>
      <c r="EV69">
        <v>388.23</v>
      </c>
      <c r="EW69">
        <v>341.23</v>
      </c>
      <c r="EX69">
        <v>271.89</v>
      </c>
      <c r="EY69">
        <v>400.47</v>
      </c>
      <c r="EZ69">
        <v>300.12</v>
      </c>
      <c r="FA69">
        <v>170.5</v>
      </c>
      <c r="FB69">
        <v>81.650000000000006</v>
      </c>
      <c r="FC69">
        <v>82.99</v>
      </c>
      <c r="FD69">
        <v>151.51</v>
      </c>
      <c r="FE69">
        <v>147.78</v>
      </c>
      <c r="FF69">
        <v>67.23</v>
      </c>
      <c r="FG69">
        <v>134.96</v>
      </c>
      <c r="FH69">
        <v>166.12</v>
      </c>
      <c r="FI69">
        <v>168.28</v>
      </c>
      <c r="FJ69">
        <v>121.62</v>
      </c>
      <c r="FK69">
        <v>72.41</v>
      </c>
      <c r="FL69">
        <v>116.93</v>
      </c>
      <c r="FM69">
        <v>62.15</v>
      </c>
      <c r="FN69">
        <v>54.54</v>
      </c>
      <c r="FO69">
        <v>17.02</v>
      </c>
      <c r="FP69">
        <v>68.959999999999994</v>
      </c>
      <c r="FQ69">
        <v>79.989999999999995</v>
      </c>
      <c r="FR69">
        <v>45.82</v>
      </c>
      <c r="FS69">
        <v>14.73</v>
      </c>
      <c r="FT69">
        <v>32.549999999999997</v>
      </c>
      <c r="FU69">
        <v>78.22</v>
      </c>
      <c r="FV69">
        <v>8.5399999999999991</v>
      </c>
      <c r="FW69">
        <v>27.05</v>
      </c>
      <c r="FX69">
        <v>25.27</v>
      </c>
      <c r="FY69">
        <v>38.590000000000003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11456.3</v>
      </c>
    </row>
    <row r="70" spans="1:196" ht="15.75" customHeight="1">
      <c r="A70" s="463" t="str">
        <f t="shared" si="8"/>
        <v>03-089</v>
      </c>
      <c r="B70" s="422">
        <v>4</v>
      </c>
      <c r="C70" s="422">
        <v>0</v>
      </c>
      <c r="D70" s="422">
        <v>0</v>
      </c>
      <c r="E70" s="422">
        <v>0</v>
      </c>
      <c r="F70" s="422">
        <v>0</v>
      </c>
      <c r="G70" s="422">
        <v>4.54</v>
      </c>
      <c r="H70" s="422">
        <v>3.72</v>
      </c>
      <c r="I70" s="422">
        <v>33.79</v>
      </c>
      <c r="J70" s="422">
        <v>12.7</v>
      </c>
      <c r="K70" s="422">
        <v>30.14</v>
      </c>
      <c r="L70" s="422">
        <v>8.09</v>
      </c>
      <c r="M70" s="422">
        <v>23.35</v>
      </c>
      <c r="N70" s="422">
        <v>36</v>
      </c>
      <c r="O70" s="422">
        <v>21.4</v>
      </c>
      <c r="P70" s="422">
        <v>23.14</v>
      </c>
      <c r="Q70" s="422">
        <v>11.09</v>
      </c>
      <c r="R70" s="422">
        <v>19.54</v>
      </c>
      <c r="S70" s="422">
        <v>41.84</v>
      </c>
      <c r="T70" s="422">
        <v>63.08</v>
      </c>
      <c r="U70" s="422">
        <v>123.88</v>
      </c>
      <c r="V70" s="422">
        <v>120.43</v>
      </c>
      <c r="W70" s="422">
        <v>241.75</v>
      </c>
      <c r="X70" s="422">
        <v>338.42</v>
      </c>
      <c r="Y70" s="422">
        <v>356.17</v>
      </c>
      <c r="Z70" s="422">
        <v>357.69</v>
      </c>
      <c r="AA70" s="422">
        <v>357.14</v>
      </c>
      <c r="AB70" s="422">
        <v>446.19</v>
      </c>
      <c r="AC70" s="422">
        <v>410.01</v>
      </c>
      <c r="AD70" s="422">
        <v>282.5</v>
      </c>
      <c r="AE70" s="422">
        <v>288.48</v>
      </c>
      <c r="AF70" s="422">
        <v>140.96</v>
      </c>
      <c r="AG70" s="422">
        <v>181.39</v>
      </c>
      <c r="AH70" s="422">
        <v>155.68</v>
      </c>
      <c r="AI70" s="422">
        <v>229.6</v>
      </c>
      <c r="AJ70" s="422">
        <v>199.07</v>
      </c>
      <c r="AK70" s="422">
        <v>153.46</v>
      </c>
      <c r="AL70" s="422">
        <v>102.84</v>
      </c>
      <c r="AM70" s="422">
        <v>122.95</v>
      </c>
      <c r="AN70" s="422">
        <v>88.66</v>
      </c>
      <c r="AO70" s="422">
        <v>74.7</v>
      </c>
      <c r="AP70" s="422">
        <v>163.04</v>
      </c>
      <c r="AQ70" s="422">
        <v>92.05</v>
      </c>
      <c r="AR70" s="422">
        <v>140.81</v>
      </c>
      <c r="AS70" s="422">
        <v>99.39</v>
      </c>
      <c r="AT70" s="422">
        <v>102.91</v>
      </c>
      <c r="AU70" s="422">
        <v>99.69</v>
      </c>
      <c r="AV70" s="422">
        <v>199.67</v>
      </c>
      <c r="AW70" s="422">
        <v>254.68</v>
      </c>
      <c r="AX70" s="422">
        <v>264.56</v>
      </c>
      <c r="AY70" s="422">
        <v>241.87</v>
      </c>
      <c r="AZ70" s="422">
        <v>264.8</v>
      </c>
      <c r="BA70" s="422">
        <v>458.56</v>
      </c>
      <c r="BB70" s="422">
        <v>453.56</v>
      </c>
      <c r="BC70" s="422">
        <v>573.98</v>
      </c>
      <c r="BD70" s="422">
        <v>516.16</v>
      </c>
      <c r="BE70" s="422">
        <v>486.86</v>
      </c>
      <c r="BF70" s="422">
        <v>333.2</v>
      </c>
      <c r="BG70" s="422">
        <v>390.24</v>
      </c>
      <c r="BH70" s="422">
        <v>325.14999999999998</v>
      </c>
      <c r="BI70" s="422">
        <v>267.33999999999997</v>
      </c>
      <c r="BJ70" s="422">
        <v>315.01</v>
      </c>
      <c r="BK70" s="422">
        <v>165.99</v>
      </c>
      <c r="BL70" s="422">
        <v>192.43</v>
      </c>
      <c r="BM70" s="422">
        <v>257.77</v>
      </c>
      <c r="BN70" s="422">
        <v>236.19</v>
      </c>
      <c r="BO70" s="422">
        <v>114.08</v>
      </c>
      <c r="BP70" s="422">
        <v>117.89</v>
      </c>
      <c r="BQ70" s="422">
        <v>97.87</v>
      </c>
      <c r="BR70" s="422">
        <v>166.13</v>
      </c>
      <c r="BS70" s="422">
        <v>94.5</v>
      </c>
      <c r="BT70" s="422">
        <v>97.04</v>
      </c>
      <c r="BU70" s="422">
        <v>112.96</v>
      </c>
      <c r="BV70" s="422">
        <v>80.38</v>
      </c>
      <c r="BW70" s="422">
        <v>99.19</v>
      </c>
      <c r="BX70" s="422">
        <v>101.38</v>
      </c>
      <c r="BY70" s="422">
        <v>69.17</v>
      </c>
      <c r="BZ70" s="422">
        <v>137.41999999999999</v>
      </c>
      <c r="CA70" s="422">
        <v>99.83</v>
      </c>
      <c r="CB70" s="422">
        <v>144.18</v>
      </c>
      <c r="CC70" s="422">
        <v>130.91</v>
      </c>
      <c r="CD70" s="422">
        <v>74.06</v>
      </c>
      <c r="CE70" s="422">
        <v>115.61</v>
      </c>
      <c r="CF70" s="422">
        <v>68.73</v>
      </c>
      <c r="CG70" s="422">
        <v>142.97999999999999</v>
      </c>
      <c r="CH70" s="422">
        <v>128.21</v>
      </c>
      <c r="CI70" s="422">
        <v>129.63999999999999</v>
      </c>
      <c r="CJ70" s="422">
        <v>94.27</v>
      </c>
      <c r="CK70" s="422">
        <v>86.56</v>
      </c>
      <c r="CL70" s="422">
        <v>91.26</v>
      </c>
      <c r="CM70" s="422">
        <v>94.11</v>
      </c>
      <c r="CN70" s="422">
        <v>132.37</v>
      </c>
      <c r="CO70" s="422">
        <v>118.28</v>
      </c>
      <c r="CP70" s="464">
        <v>140.21</v>
      </c>
      <c r="CQ70" s="422">
        <v>57.77</v>
      </c>
      <c r="CR70" s="464">
        <v>98.09</v>
      </c>
      <c r="CS70" s="465">
        <v>41.09</v>
      </c>
      <c r="CT70" s="465">
        <v>35.909999999999997</v>
      </c>
      <c r="CU70" s="477">
        <v>15312.380000000003</v>
      </c>
      <c r="CV70">
        <v>0</v>
      </c>
      <c r="CW70">
        <v>0</v>
      </c>
      <c r="CX70">
        <v>0</v>
      </c>
      <c r="CY70">
        <v>0</v>
      </c>
      <c r="CZ70">
        <v>10.55</v>
      </c>
      <c r="DA70">
        <v>28.49</v>
      </c>
      <c r="DB70">
        <v>10.08</v>
      </c>
      <c r="DC70">
        <v>6.52</v>
      </c>
      <c r="DD70">
        <v>12.76</v>
      </c>
      <c r="DE70">
        <v>20.079999999999998</v>
      </c>
      <c r="DF70">
        <v>38.700000000000003</v>
      </c>
      <c r="DG70">
        <v>21.81</v>
      </c>
      <c r="DH70">
        <v>31.18</v>
      </c>
      <c r="DI70">
        <v>26.88</v>
      </c>
      <c r="DJ70">
        <v>6.82</v>
      </c>
      <c r="DK70">
        <v>33.270000000000003</v>
      </c>
      <c r="DL70">
        <v>62.57</v>
      </c>
      <c r="DM70">
        <v>57.59</v>
      </c>
      <c r="DN70">
        <v>69.38</v>
      </c>
      <c r="DO70">
        <v>187.46</v>
      </c>
      <c r="DP70">
        <v>272.82</v>
      </c>
      <c r="DQ70">
        <v>428.98</v>
      </c>
      <c r="DR70">
        <v>419.04</v>
      </c>
      <c r="DS70">
        <v>468.48</v>
      </c>
      <c r="DT70">
        <v>467.69</v>
      </c>
      <c r="DU70">
        <v>253.65</v>
      </c>
      <c r="DV70">
        <v>405.17</v>
      </c>
      <c r="DW70">
        <v>215.72</v>
      </c>
      <c r="DX70">
        <v>174.23</v>
      </c>
      <c r="DY70">
        <v>201.05</v>
      </c>
      <c r="DZ70">
        <v>138.05000000000001</v>
      </c>
      <c r="EA70">
        <v>66.55</v>
      </c>
      <c r="EB70">
        <v>66.510000000000005</v>
      </c>
      <c r="EC70">
        <v>42.59</v>
      </c>
      <c r="ED70">
        <v>154.25</v>
      </c>
      <c r="EE70">
        <v>62.91</v>
      </c>
      <c r="EF70">
        <v>61.71</v>
      </c>
      <c r="EG70">
        <v>21.09</v>
      </c>
      <c r="EH70">
        <v>95.51</v>
      </c>
      <c r="EI70">
        <v>62.22</v>
      </c>
      <c r="EJ70">
        <v>58.55</v>
      </c>
      <c r="EK70">
        <v>88.08</v>
      </c>
      <c r="EL70">
        <v>66.459999999999994</v>
      </c>
      <c r="EM70">
        <v>147.41999999999999</v>
      </c>
      <c r="EN70">
        <v>77.97</v>
      </c>
      <c r="EO70">
        <v>175.04</v>
      </c>
      <c r="EP70">
        <v>199.73</v>
      </c>
      <c r="EQ70">
        <v>356.02</v>
      </c>
      <c r="ER70">
        <v>462.05</v>
      </c>
      <c r="ES70">
        <v>580.03</v>
      </c>
      <c r="ET70">
        <v>624.35</v>
      </c>
      <c r="EU70">
        <v>591.62</v>
      </c>
      <c r="EV70">
        <v>608.24</v>
      </c>
      <c r="EW70">
        <v>899.72</v>
      </c>
      <c r="EX70">
        <v>570.42999999999995</v>
      </c>
      <c r="EY70">
        <v>655.58</v>
      </c>
      <c r="EZ70">
        <v>559.58000000000004</v>
      </c>
      <c r="FA70">
        <v>372.51</v>
      </c>
      <c r="FB70">
        <v>342.88</v>
      </c>
      <c r="FC70">
        <v>198.68</v>
      </c>
      <c r="FD70">
        <v>232.76</v>
      </c>
      <c r="FE70">
        <v>203.62</v>
      </c>
      <c r="FF70">
        <v>224.42</v>
      </c>
      <c r="FG70">
        <v>185.83</v>
      </c>
      <c r="FH70">
        <v>226.16</v>
      </c>
      <c r="FI70">
        <v>186.91</v>
      </c>
      <c r="FJ70">
        <v>120.1</v>
      </c>
      <c r="FK70">
        <v>96.94</v>
      </c>
      <c r="FL70">
        <v>127.9</v>
      </c>
      <c r="FM70">
        <v>113.19</v>
      </c>
      <c r="FN70">
        <v>77.33</v>
      </c>
      <c r="FO70">
        <v>172.6</v>
      </c>
      <c r="FP70">
        <v>95.81</v>
      </c>
      <c r="FQ70">
        <v>74.86</v>
      </c>
      <c r="FR70">
        <v>116.03</v>
      </c>
      <c r="FS70">
        <v>44.35</v>
      </c>
      <c r="FT70">
        <v>134.02000000000001</v>
      </c>
      <c r="FU70">
        <v>85.04</v>
      </c>
      <c r="FV70">
        <v>117.78</v>
      </c>
      <c r="FW70">
        <v>50</v>
      </c>
      <c r="FX70">
        <v>0</v>
      </c>
      <c r="FY70">
        <v>0</v>
      </c>
      <c r="FZ70">
        <v>30.9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15053.850000000006</v>
      </c>
    </row>
    <row r="71" spans="1:196" ht="15.75" customHeight="1">
      <c r="A71" s="463" t="str">
        <f t="shared" si="8"/>
        <v>03-089</v>
      </c>
      <c r="B71" s="422">
        <v>5</v>
      </c>
      <c r="C71" s="422">
        <v>0</v>
      </c>
      <c r="D71" s="422">
        <v>0</v>
      </c>
      <c r="E71" s="422">
        <v>0</v>
      </c>
      <c r="F71" s="422">
        <v>0</v>
      </c>
      <c r="G71" s="422">
        <v>3.18</v>
      </c>
      <c r="H71" s="422">
        <v>34.67</v>
      </c>
      <c r="I71" s="422">
        <v>9.09</v>
      </c>
      <c r="J71" s="422">
        <v>29.03</v>
      </c>
      <c r="K71" s="422">
        <v>26.58</v>
      </c>
      <c r="L71" s="422">
        <v>35.369999999999997</v>
      </c>
      <c r="M71" s="422">
        <v>2.27</v>
      </c>
      <c r="N71" s="422">
        <v>52.35</v>
      </c>
      <c r="O71" s="422">
        <v>26.66</v>
      </c>
      <c r="P71" s="422">
        <v>49.59</v>
      </c>
      <c r="Q71" s="422">
        <v>65.63</v>
      </c>
      <c r="R71" s="422">
        <v>61.81</v>
      </c>
      <c r="S71" s="422">
        <v>63.79</v>
      </c>
      <c r="T71" s="422">
        <v>126.93</v>
      </c>
      <c r="U71" s="422">
        <v>279.95999999999998</v>
      </c>
      <c r="V71" s="422">
        <v>277.08999999999997</v>
      </c>
      <c r="W71" s="422">
        <v>431.3</v>
      </c>
      <c r="X71" s="422">
        <v>539.01</v>
      </c>
      <c r="Y71" s="422">
        <v>535.28</v>
      </c>
      <c r="Z71" s="422">
        <v>732.95</v>
      </c>
      <c r="AA71" s="422">
        <v>659.87</v>
      </c>
      <c r="AB71" s="422">
        <v>650.20000000000005</v>
      </c>
      <c r="AC71" s="422">
        <v>705.07</v>
      </c>
      <c r="AD71" s="422">
        <v>616.33000000000004</v>
      </c>
      <c r="AE71" s="422">
        <v>483.34</v>
      </c>
      <c r="AF71" s="422">
        <v>602.01</v>
      </c>
      <c r="AG71" s="422">
        <v>524.11</v>
      </c>
      <c r="AH71" s="422">
        <v>625.46</v>
      </c>
      <c r="AI71" s="422">
        <v>297.61</v>
      </c>
      <c r="AJ71" s="422">
        <v>422.81</v>
      </c>
      <c r="AK71" s="422">
        <v>501.39</v>
      </c>
      <c r="AL71" s="422">
        <v>382.07</v>
      </c>
      <c r="AM71" s="422">
        <v>356.79</v>
      </c>
      <c r="AN71" s="422">
        <v>259.57</v>
      </c>
      <c r="AO71" s="422">
        <v>205.55</v>
      </c>
      <c r="AP71" s="422">
        <v>251.52</v>
      </c>
      <c r="AQ71" s="422">
        <v>294.10000000000002</v>
      </c>
      <c r="AR71" s="422">
        <v>375.1</v>
      </c>
      <c r="AS71" s="422">
        <v>360.36</v>
      </c>
      <c r="AT71" s="422">
        <v>244.11</v>
      </c>
      <c r="AU71" s="422">
        <v>274.13</v>
      </c>
      <c r="AV71" s="422">
        <v>463.71</v>
      </c>
      <c r="AW71" s="422">
        <v>252.51</v>
      </c>
      <c r="AX71" s="422">
        <v>279.22000000000003</v>
      </c>
      <c r="AY71" s="422">
        <v>417.57</v>
      </c>
      <c r="AZ71" s="422">
        <v>402.14</v>
      </c>
      <c r="BA71" s="422">
        <v>341.99</v>
      </c>
      <c r="BB71" s="422">
        <v>370.24</v>
      </c>
      <c r="BC71" s="422">
        <v>435.1</v>
      </c>
      <c r="BD71" s="422">
        <v>378.92</v>
      </c>
      <c r="BE71" s="422">
        <v>470.02</v>
      </c>
      <c r="BF71" s="422">
        <v>462.07</v>
      </c>
      <c r="BG71" s="422">
        <v>439.12</v>
      </c>
      <c r="BH71" s="422">
        <v>263.05</v>
      </c>
      <c r="BI71" s="422">
        <v>426.51</v>
      </c>
      <c r="BJ71" s="422">
        <v>230.53</v>
      </c>
      <c r="BK71" s="422">
        <v>313.32</v>
      </c>
      <c r="BL71" s="422">
        <v>198.04</v>
      </c>
      <c r="BM71" s="422">
        <v>276.66000000000003</v>
      </c>
      <c r="BN71" s="422">
        <v>122.87</v>
      </c>
      <c r="BO71" s="422">
        <v>56.59</v>
      </c>
      <c r="BP71" s="422">
        <v>93.18</v>
      </c>
      <c r="BQ71" s="422">
        <v>85.68</v>
      </c>
      <c r="BR71" s="422">
        <v>137.26</v>
      </c>
      <c r="BS71" s="422">
        <v>176.15</v>
      </c>
      <c r="BT71" s="422">
        <v>151.43</v>
      </c>
      <c r="BU71" s="422">
        <v>114.42</v>
      </c>
      <c r="BV71" s="422">
        <v>58.91</v>
      </c>
      <c r="BW71" s="422">
        <v>103.59</v>
      </c>
      <c r="BX71" s="422">
        <v>168.54</v>
      </c>
      <c r="BY71" s="422">
        <v>153.72999999999999</v>
      </c>
      <c r="BZ71" s="422">
        <v>138.31</v>
      </c>
      <c r="CA71" s="422">
        <v>136.63999999999999</v>
      </c>
      <c r="CB71" s="422">
        <v>73.91</v>
      </c>
      <c r="CC71" s="422">
        <v>159.29</v>
      </c>
      <c r="CD71" s="422">
        <v>164.43</v>
      </c>
      <c r="CE71" s="422">
        <v>156.37</v>
      </c>
      <c r="CF71" s="422">
        <v>75</v>
      </c>
      <c r="CG71" s="422">
        <v>91.09</v>
      </c>
      <c r="CH71" s="422">
        <v>111.02</v>
      </c>
      <c r="CI71" s="422">
        <v>77.39</v>
      </c>
      <c r="CJ71" s="422">
        <v>131.16999999999999</v>
      </c>
      <c r="CK71" s="422">
        <v>170.44</v>
      </c>
      <c r="CL71" s="422">
        <v>121.18</v>
      </c>
      <c r="CM71" s="422">
        <v>88.47</v>
      </c>
      <c r="CN71" s="422">
        <v>80.81</v>
      </c>
      <c r="CO71" s="422">
        <v>132.91</v>
      </c>
      <c r="CP71" s="464">
        <v>91.81</v>
      </c>
      <c r="CQ71" s="422">
        <v>55.13</v>
      </c>
      <c r="CR71" s="464">
        <v>137.41</v>
      </c>
      <c r="CS71" s="465">
        <v>92.35</v>
      </c>
      <c r="CT71" s="465">
        <v>60.84</v>
      </c>
      <c r="CU71" s="477">
        <v>22663.079999999994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9.2100000000000009</v>
      </c>
      <c r="DB71">
        <v>21.82</v>
      </c>
      <c r="DC71">
        <v>18.28</v>
      </c>
      <c r="DD71">
        <v>5.45</v>
      </c>
      <c r="DE71">
        <v>8.08</v>
      </c>
      <c r="DF71">
        <v>4.54</v>
      </c>
      <c r="DG71">
        <v>6.81</v>
      </c>
      <c r="DH71">
        <v>40.15</v>
      </c>
      <c r="DI71">
        <v>35.4</v>
      </c>
      <c r="DJ71">
        <v>37.33</v>
      </c>
      <c r="DK71">
        <v>29.6</v>
      </c>
      <c r="DL71">
        <v>48.45</v>
      </c>
      <c r="DM71">
        <v>123.82</v>
      </c>
      <c r="DN71">
        <v>176.84</v>
      </c>
      <c r="DO71">
        <v>329.5</v>
      </c>
      <c r="DP71">
        <v>411.41</v>
      </c>
      <c r="DQ71">
        <v>580.25</v>
      </c>
      <c r="DR71">
        <v>643.19000000000005</v>
      </c>
      <c r="DS71">
        <v>906.35</v>
      </c>
      <c r="DT71">
        <v>759.35</v>
      </c>
      <c r="DU71">
        <v>596.49</v>
      </c>
      <c r="DV71">
        <v>589.46</v>
      </c>
      <c r="DW71">
        <v>286.68</v>
      </c>
      <c r="DX71">
        <v>340.74</v>
      </c>
      <c r="DY71">
        <v>526.45000000000005</v>
      </c>
      <c r="DZ71">
        <v>429.35</v>
      </c>
      <c r="EA71">
        <v>286.5</v>
      </c>
      <c r="EB71">
        <v>537.9</v>
      </c>
      <c r="EC71">
        <v>298.95999999999998</v>
      </c>
      <c r="ED71">
        <v>208.09</v>
      </c>
      <c r="EE71">
        <v>211.27</v>
      </c>
      <c r="EF71">
        <v>220.75</v>
      </c>
      <c r="EG71">
        <v>124.33</v>
      </c>
      <c r="EH71">
        <v>210.65</v>
      </c>
      <c r="EI71">
        <v>157.43</v>
      </c>
      <c r="EJ71">
        <v>102.42</v>
      </c>
      <c r="EK71">
        <v>150.12</v>
      </c>
      <c r="EL71">
        <v>151.22</v>
      </c>
      <c r="EM71">
        <v>99.27</v>
      </c>
      <c r="EN71">
        <v>124.13</v>
      </c>
      <c r="EO71">
        <v>146.29</v>
      </c>
      <c r="EP71">
        <v>273.91000000000003</v>
      </c>
      <c r="EQ71">
        <v>297.85000000000002</v>
      </c>
      <c r="ER71">
        <v>512.97</v>
      </c>
      <c r="ES71">
        <v>500.72</v>
      </c>
      <c r="ET71">
        <v>429.8</v>
      </c>
      <c r="EU71">
        <v>336.08</v>
      </c>
      <c r="EV71">
        <v>618.24</v>
      </c>
      <c r="EW71">
        <v>583.17999999999995</v>
      </c>
      <c r="EX71">
        <v>482.85</v>
      </c>
      <c r="EY71">
        <v>459.22</v>
      </c>
      <c r="EZ71">
        <v>466.25</v>
      </c>
      <c r="FA71">
        <v>309.98</v>
      </c>
      <c r="FB71">
        <v>294.61</v>
      </c>
      <c r="FC71">
        <v>261.31</v>
      </c>
      <c r="FD71">
        <v>173</v>
      </c>
      <c r="FE71">
        <v>188.97</v>
      </c>
      <c r="FF71">
        <v>150.4</v>
      </c>
      <c r="FG71">
        <v>134.72</v>
      </c>
      <c r="FH71">
        <v>169.41</v>
      </c>
      <c r="FI71">
        <v>178.7</v>
      </c>
      <c r="FJ71">
        <v>192.13</v>
      </c>
      <c r="FK71">
        <v>190.13</v>
      </c>
      <c r="FL71">
        <v>101.72</v>
      </c>
      <c r="FM71">
        <v>194.79</v>
      </c>
      <c r="FN71">
        <v>189.01</v>
      </c>
      <c r="FO71">
        <v>116.25</v>
      </c>
      <c r="FP71">
        <v>131.91999999999999</v>
      </c>
      <c r="FQ71">
        <v>136</v>
      </c>
      <c r="FR71">
        <v>143.91</v>
      </c>
      <c r="FS71">
        <v>94.08</v>
      </c>
      <c r="FT71">
        <v>83.27</v>
      </c>
      <c r="FU71">
        <v>75.36</v>
      </c>
      <c r="FV71">
        <v>126.61</v>
      </c>
      <c r="FW71">
        <v>78.5</v>
      </c>
      <c r="FX71">
        <v>13.91</v>
      </c>
      <c r="FY71">
        <v>69.98</v>
      </c>
      <c r="FZ71">
        <v>17.059999999999999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18771.13</v>
      </c>
    </row>
    <row r="72" spans="1:196" ht="15.75" customHeight="1">
      <c r="A72" s="463" t="str">
        <f t="shared" si="8"/>
        <v>03-089</v>
      </c>
      <c r="B72" s="422">
        <v>6</v>
      </c>
      <c r="C72" s="422">
        <v>0</v>
      </c>
      <c r="D72" s="422">
        <v>0</v>
      </c>
      <c r="E72" s="422">
        <v>0</v>
      </c>
      <c r="F72" s="422">
        <v>0</v>
      </c>
      <c r="G72" s="422">
        <v>83.38</v>
      </c>
      <c r="H72" s="422">
        <v>1.45</v>
      </c>
      <c r="I72" s="422">
        <v>49.28</v>
      </c>
      <c r="J72" s="422">
        <v>25.09</v>
      </c>
      <c r="K72" s="422">
        <v>9</v>
      </c>
      <c r="L72" s="422">
        <v>19.36</v>
      </c>
      <c r="M72" s="422">
        <v>67.78</v>
      </c>
      <c r="N72" s="422">
        <v>32.99</v>
      </c>
      <c r="O72" s="422">
        <v>20</v>
      </c>
      <c r="P72" s="422">
        <v>20</v>
      </c>
      <c r="Q72" s="422">
        <v>21.45</v>
      </c>
      <c r="R72" s="422">
        <v>38.29</v>
      </c>
      <c r="S72" s="422">
        <v>24</v>
      </c>
      <c r="T72" s="422">
        <v>72.23</v>
      </c>
      <c r="U72" s="422">
        <v>117.67</v>
      </c>
      <c r="V72" s="422">
        <v>175.29</v>
      </c>
      <c r="W72" s="422">
        <v>212.85</v>
      </c>
      <c r="X72" s="422">
        <v>244.29</v>
      </c>
      <c r="Y72" s="422">
        <v>386.94</v>
      </c>
      <c r="Z72" s="422">
        <v>342.44</v>
      </c>
      <c r="AA72" s="422">
        <v>287.64</v>
      </c>
      <c r="AB72" s="422">
        <v>468.6</v>
      </c>
      <c r="AC72" s="422">
        <v>549.08000000000004</v>
      </c>
      <c r="AD72" s="422">
        <v>565.58000000000004</v>
      </c>
      <c r="AE72" s="422">
        <v>518.04999999999995</v>
      </c>
      <c r="AF72" s="422">
        <v>478.76</v>
      </c>
      <c r="AG72" s="422">
        <v>334.8</v>
      </c>
      <c r="AH72" s="422">
        <v>433.51</v>
      </c>
      <c r="AI72" s="422">
        <v>378.81</v>
      </c>
      <c r="AJ72" s="422">
        <v>257.20999999999998</v>
      </c>
      <c r="AK72" s="422">
        <v>305.20999999999998</v>
      </c>
      <c r="AL72" s="422">
        <v>357.97</v>
      </c>
      <c r="AM72" s="422">
        <v>324.74</v>
      </c>
      <c r="AN72" s="422">
        <v>360.71</v>
      </c>
      <c r="AO72" s="422">
        <v>303.22000000000003</v>
      </c>
      <c r="AP72" s="422">
        <v>326.94</v>
      </c>
      <c r="AQ72" s="422">
        <v>249.51</v>
      </c>
      <c r="AR72" s="422">
        <v>276.76</v>
      </c>
      <c r="AS72" s="422">
        <v>321.87</v>
      </c>
      <c r="AT72" s="422">
        <v>251.31</v>
      </c>
      <c r="AU72" s="422">
        <v>222.03</v>
      </c>
      <c r="AV72" s="422">
        <v>219.61</v>
      </c>
      <c r="AW72" s="422">
        <v>471.18</v>
      </c>
      <c r="AX72" s="422">
        <v>249.65</v>
      </c>
      <c r="AY72" s="422">
        <v>333.64</v>
      </c>
      <c r="AZ72" s="422">
        <v>403.61</v>
      </c>
      <c r="BA72" s="422">
        <v>441.29</v>
      </c>
      <c r="BB72" s="422">
        <v>503.9</v>
      </c>
      <c r="BC72" s="422">
        <v>502.22</v>
      </c>
      <c r="BD72" s="422">
        <v>378.44</v>
      </c>
      <c r="BE72" s="422">
        <v>206.14</v>
      </c>
      <c r="BF72" s="422">
        <v>261.08</v>
      </c>
      <c r="BG72" s="422">
        <v>163.22</v>
      </c>
      <c r="BH72" s="422">
        <v>269.39</v>
      </c>
      <c r="BI72" s="422">
        <v>95.42</v>
      </c>
      <c r="BJ72" s="422">
        <v>142.77000000000001</v>
      </c>
      <c r="BK72" s="422">
        <v>250.11</v>
      </c>
      <c r="BL72" s="422">
        <v>120.45</v>
      </c>
      <c r="BM72" s="422">
        <v>99.44</v>
      </c>
      <c r="BN72" s="422">
        <v>52.67</v>
      </c>
      <c r="BO72" s="422">
        <v>25.87</v>
      </c>
      <c r="BP72" s="422">
        <v>51.82</v>
      </c>
      <c r="BQ72" s="422">
        <v>94.49</v>
      </c>
      <c r="BR72" s="422">
        <v>86.49</v>
      </c>
      <c r="BS72" s="422">
        <v>73.459999999999994</v>
      </c>
      <c r="BT72" s="422">
        <v>76.23</v>
      </c>
      <c r="BU72" s="422">
        <v>68.180000000000007</v>
      </c>
      <c r="BV72" s="422">
        <v>70.23</v>
      </c>
      <c r="BW72" s="422">
        <v>53.31</v>
      </c>
      <c r="BX72" s="422">
        <v>83.54</v>
      </c>
      <c r="BY72" s="422">
        <v>80.989999999999995</v>
      </c>
      <c r="BZ72" s="422">
        <v>68.569999999999993</v>
      </c>
      <c r="CA72" s="422">
        <v>30.38</v>
      </c>
      <c r="CB72" s="422">
        <v>106.26</v>
      </c>
      <c r="CC72" s="422">
        <v>13.68</v>
      </c>
      <c r="CD72" s="422">
        <v>65.19</v>
      </c>
      <c r="CE72" s="422">
        <v>27.09</v>
      </c>
      <c r="CF72" s="422">
        <v>71.02</v>
      </c>
      <c r="CG72" s="422">
        <v>39.770000000000003</v>
      </c>
      <c r="CH72" s="422">
        <v>40.82</v>
      </c>
      <c r="CI72" s="422">
        <v>63.13</v>
      </c>
      <c r="CJ72" s="422">
        <v>91.14</v>
      </c>
      <c r="CK72" s="422">
        <v>48.64</v>
      </c>
      <c r="CL72" s="422">
        <v>8.18</v>
      </c>
      <c r="CM72" s="422">
        <v>44.2</v>
      </c>
      <c r="CN72" s="422">
        <v>26.56</v>
      </c>
      <c r="CO72" s="422">
        <v>62.72</v>
      </c>
      <c r="CP72" s="464">
        <v>9.73</v>
      </c>
      <c r="CQ72" s="422">
        <v>7.82</v>
      </c>
      <c r="CR72" s="464">
        <v>0</v>
      </c>
      <c r="CS72" s="465">
        <v>0</v>
      </c>
      <c r="CT72" s="465">
        <v>0</v>
      </c>
      <c r="CU72" s="477">
        <v>16289.83</v>
      </c>
      <c r="CV72">
        <v>0</v>
      </c>
      <c r="CW72">
        <v>0</v>
      </c>
      <c r="CX72">
        <v>0</v>
      </c>
      <c r="CY72">
        <v>0</v>
      </c>
      <c r="CZ72">
        <v>29.99</v>
      </c>
      <c r="DA72">
        <v>43.82</v>
      </c>
      <c r="DB72">
        <v>11.73</v>
      </c>
      <c r="DC72">
        <v>9.81</v>
      </c>
      <c r="DD72">
        <v>20.079999999999998</v>
      </c>
      <c r="DE72">
        <v>32.64</v>
      </c>
      <c r="DF72">
        <v>1.82</v>
      </c>
      <c r="DG72">
        <v>11.9</v>
      </c>
      <c r="DH72">
        <v>13.63</v>
      </c>
      <c r="DI72">
        <v>21.81</v>
      </c>
      <c r="DJ72">
        <v>41.05</v>
      </c>
      <c r="DK72">
        <v>88.85</v>
      </c>
      <c r="DL72">
        <v>51.13</v>
      </c>
      <c r="DM72">
        <v>92.09</v>
      </c>
      <c r="DN72">
        <v>160.94</v>
      </c>
      <c r="DO72">
        <v>215.89</v>
      </c>
      <c r="DP72">
        <v>227.23</v>
      </c>
      <c r="DQ72">
        <v>433.92</v>
      </c>
      <c r="DR72">
        <v>522.34</v>
      </c>
      <c r="DS72">
        <v>651.05999999999995</v>
      </c>
      <c r="DT72">
        <v>473.42</v>
      </c>
      <c r="DU72">
        <v>571.98</v>
      </c>
      <c r="DV72">
        <v>526.92999999999995</v>
      </c>
      <c r="DW72">
        <v>608.05999999999995</v>
      </c>
      <c r="DX72">
        <v>404.79</v>
      </c>
      <c r="DY72">
        <v>226.21</v>
      </c>
      <c r="DZ72">
        <v>402.24</v>
      </c>
      <c r="EA72">
        <v>269.54000000000002</v>
      </c>
      <c r="EB72">
        <v>329.7</v>
      </c>
      <c r="EC72">
        <v>184.13</v>
      </c>
      <c r="ED72">
        <v>204.31</v>
      </c>
      <c r="EE72">
        <v>197.88</v>
      </c>
      <c r="EF72">
        <v>205.93</v>
      </c>
      <c r="EG72">
        <v>211.75</v>
      </c>
      <c r="EH72">
        <v>155.05000000000001</v>
      </c>
      <c r="EI72">
        <v>152.09</v>
      </c>
      <c r="EJ72">
        <v>218.76</v>
      </c>
      <c r="EK72">
        <v>98.22</v>
      </c>
      <c r="EL72">
        <v>158.99</v>
      </c>
      <c r="EM72">
        <v>201.75</v>
      </c>
      <c r="EN72">
        <v>227.16</v>
      </c>
      <c r="EO72">
        <v>226.52</v>
      </c>
      <c r="EP72">
        <v>334.38</v>
      </c>
      <c r="EQ72">
        <v>429.43</v>
      </c>
      <c r="ER72">
        <v>671.28</v>
      </c>
      <c r="ES72">
        <v>500.98</v>
      </c>
      <c r="ET72">
        <v>468.06</v>
      </c>
      <c r="EU72">
        <v>496.93</v>
      </c>
      <c r="EV72">
        <v>761.17</v>
      </c>
      <c r="EW72">
        <v>613.48</v>
      </c>
      <c r="EX72">
        <v>509.23</v>
      </c>
      <c r="EY72">
        <v>423.84</v>
      </c>
      <c r="EZ72">
        <v>385.46</v>
      </c>
      <c r="FA72">
        <v>263.48</v>
      </c>
      <c r="FB72">
        <v>228.81</v>
      </c>
      <c r="FC72">
        <v>214.25</v>
      </c>
      <c r="FD72">
        <v>232.69</v>
      </c>
      <c r="FE72">
        <v>177.25</v>
      </c>
      <c r="FF72">
        <v>134.08000000000001</v>
      </c>
      <c r="FG72">
        <v>103.22</v>
      </c>
      <c r="FH72">
        <v>76.08</v>
      </c>
      <c r="FI72">
        <v>54.81</v>
      </c>
      <c r="FJ72">
        <v>208.51</v>
      </c>
      <c r="FK72">
        <v>113.83</v>
      </c>
      <c r="FL72">
        <v>78.19</v>
      </c>
      <c r="FM72">
        <v>38.520000000000003</v>
      </c>
      <c r="FN72">
        <v>95.03</v>
      </c>
      <c r="FO72">
        <v>32.49</v>
      </c>
      <c r="FP72">
        <v>30.54</v>
      </c>
      <c r="FQ72">
        <v>9.5399999999999991</v>
      </c>
      <c r="FR72">
        <v>15.36</v>
      </c>
      <c r="FS72">
        <v>26.55</v>
      </c>
      <c r="FT72">
        <v>0</v>
      </c>
      <c r="FU72">
        <v>10.32</v>
      </c>
      <c r="FV72">
        <v>9</v>
      </c>
      <c r="FW72">
        <v>0</v>
      </c>
      <c r="FX72">
        <v>0</v>
      </c>
      <c r="FY72">
        <v>0</v>
      </c>
      <c r="FZ72">
        <v>7.82</v>
      </c>
      <c r="GA72">
        <v>30.36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16722.11</v>
      </c>
    </row>
    <row r="73" spans="1:196" ht="15.75" customHeight="1">
      <c r="A73" s="463" t="str">
        <f t="shared" si="8"/>
        <v>03-089</v>
      </c>
      <c r="B73" s="422">
        <v>7</v>
      </c>
      <c r="C73" s="422">
        <v>0</v>
      </c>
      <c r="D73" s="422">
        <v>0</v>
      </c>
      <c r="E73" s="422">
        <v>0</v>
      </c>
      <c r="F73" s="422">
        <v>0</v>
      </c>
      <c r="G73" s="422">
        <v>17.920000000000002</v>
      </c>
      <c r="H73" s="422">
        <v>33.979999999999997</v>
      </c>
      <c r="I73" s="422">
        <v>4.54</v>
      </c>
      <c r="J73" s="422">
        <v>38.270000000000003</v>
      </c>
      <c r="K73" s="422">
        <v>18.64</v>
      </c>
      <c r="L73" s="422">
        <v>8.09</v>
      </c>
      <c r="M73" s="422">
        <v>18.079999999999998</v>
      </c>
      <c r="N73" s="422">
        <v>10.54</v>
      </c>
      <c r="O73" s="422">
        <v>13.27</v>
      </c>
      <c r="P73" s="422">
        <v>0</v>
      </c>
      <c r="Q73" s="422">
        <v>36.08</v>
      </c>
      <c r="R73" s="422">
        <v>58.79</v>
      </c>
      <c r="S73" s="422">
        <v>60.81</v>
      </c>
      <c r="T73" s="422">
        <v>12.18</v>
      </c>
      <c r="U73" s="422">
        <v>49.05</v>
      </c>
      <c r="V73" s="422">
        <v>103.82</v>
      </c>
      <c r="W73" s="422">
        <v>198.42</v>
      </c>
      <c r="X73" s="422">
        <v>347.81</v>
      </c>
      <c r="Y73" s="422">
        <v>308.42</v>
      </c>
      <c r="Z73" s="422">
        <v>255.86</v>
      </c>
      <c r="AA73" s="422">
        <v>254.04</v>
      </c>
      <c r="AB73" s="422">
        <v>201.06</v>
      </c>
      <c r="AC73" s="422">
        <v>140.91</v>
      </c>
      <c r="AD73" s="422">
        <v>196.98</v>
      </c>
      <c r="AE73" s="422">
        <v>247.62</v>
      </c>
      <c r="AF73" s="422">
        <v>134.54</v>
      </c>
      <c r="AG73" s="422">
        <v>218.07</v>
      </c>
      <c r="AH73" s="422">
        <v>89.72</v>
      </c>
      <c r="AI73" s="422">
        <v>170.96</v>
      </c>
      <c r="AJ73" s="422">
        <v>80.37</v>
      </c>
      <c r="AK73" s="422">
        <v>68.02</v>
      </c>
      <c r="AL73" s="422">
        <v>119.15</v>
      </c>
      <c r="AM73" s="422">
        <v>166.73</v>
      </c>
      <c r="AN73" s="422">
        <v>145.05000000000001</v>
      </c>
      <c r="AO73" s="422">
        <v>141.25</v>
      </c>
      <c r="AP73" s="422">
        <v>115.28</v>
      </c>
      <c r="AQ73" s="422">
        <v>181.28</v>
      </c>
      <c r="AR73" s="422">
        <v>162.05000000000001</v>
      </c>
      <c r="AS73" s="422">
        <v>143.58000000000001</v>
      </c>
      <c r="AT73" s="422">
        <v>68.62</v>
      </c>
      <c r="AU73" s="422">
        <v>88.93</v>
      </c>
      <c r="AV73" s="422">
        <v>57.67</v>
      </c>
      <c r="AW73" s="422">
        <v>103.64</v>
      </c>
      <c r="AX73" s="422">
        <v>148.99</v>
      </c>
      <c r="AY73" s="422">
        <v>163.79</v>
      </c>
      <c r="AZ73" s="422">
        <v>234.82</v>
      </c>
      <c r="BA73" s="422">
        <v>162.62</v>
      </c>
      <c r="BB73" s="422">
        <v>236.65</v>
      </c>
      <c r="BC73" s="422">
        <v>215.66</v>
      </c>
      <c r="BD73" s="422">
        <v>283.67</v>
      </c>
      <c r="BE73" s="422">
        <v>150.30000000000001</v>
      </c>
      <c r="BF73" s="422">
        <v>135.99</v>
      </c>
      <c r="BG73" s="422">
        <v>159.34</v>
      </c>
      <c r="BH73" s="422">
        <v>141.36000000000001</v>
      </c>
      <c r="BI73" s="422">
        <v>186.72</v>
      </c>
      <c r="BJ73" s="422">
        <v>98.11</v>
      </c>
      <c r="BK73" s="422">
        <v>130.65</v>
      </c>
      <c r="BL73" s="422">
        <v>177.01</v>
      </c>
      <c r="BM73" s="422">
        <v>118.41</v>
      </c>
      <c r="BN73" s="422">
        <v>106.6</v>
      </c>
      <c r="BO73" s="422">
        <v>104.26</v>
      </c>
      <c r="BP73" s="422">
        <v>76.290000000000006</v>
      </c>
      <c r="BQ73" s="422">
        <v>69.680000000000007</v>
      </c>
      <c r="BR73" s="422">
        <v>68.900000000000006</v>
      </c>
      <c r="BS73" s="422">
        <v>65.14</v>
      </c>
      <c r="BT73" s="422">
        <v>45.29</v>
      </c>
      <c r="BU73" s="422">
        <v>89.2</v>
      </c>
      <c r="BV73" s="422">
        <v>86.4</v>
      </c>
      <c r="BW73" s="422">
        <v>47.27</v>
      </c>
      <c r="BX73" s="422">
        <v>97.2</v>
      </c>
      <c r="BY73" s="422">
        <v>4.91</v>
      </c>
      <c r="BZ73" s="422">
        <v>46.95</v>
      </c>
      <c r="CA73" s="422">
        <v>86.98</v>
      </c>
      <c r="CB73" s="422">
        <v>52.45</v>
      </c>
      <c r="CC73" s="422">
        <v>36.909999999999997</v>
      </c>
      <c r="CD73" s="422">
        <v>51.05</v>
      </c>
      <c r="CE73" s="422">
        <v>21.63</v>
      </c>
      <c r="CF73" s="422">
        <v>34.450000000000003</v>
      </c>
      <c r="CG73" s="422">
        <v>69.19</v>
      </c>
      <c r="CH73" s="422">
        <v>28.27</v>
      </c>
      <c r="CI73" s="422">
        <v>59.88</v>
      </c>
      <c r="CJ73" s="422">
        <v>56.14</v>
      </c>
      <c r="CK73" s="422">
        <v>22.94</v>
      </c>
      <c r="CL73" s="422">
        <v>21.91</v>
      </c>
      <c r="CM73" s="422">
        <v>31.04</v>
      </c>
      <c r="CN73" s="422">
        <v>67.81</v>
      </c>
      <c r="CO73" s="422">
        <v>7.41</v>
      </c>
      <c r="CP73" s="464">
        <v>56.73</v>
      </c>
      <c r="CQ73" s="422">
        <v>25.82</v>
      </c>
      <c r="CR73" s="464">
        <v>0</v>
      </c>
      <c r="CS73" s="465">
        <v>4.5</v>
      </c>
      <c r="CT73" s="465">
        <v>0</v>
      </c>
      <c r="CU73" s="477">
        <v>9277.380000000001</v>
      </c>
      <c r="CV73">
        <v>0</v>
      </c>
      <c r="CW73">
        <v>0</v>
      </c>
      <c r="CX73">
        <v>0</v>
      </c>
      <c r="CY73">
        <v>0</v>
      </c>
      <c r="CZ73">
        <v>9.08</v>
      </c>
      <c r="DA73">
        <v>6.27</v>
      </c>
      <c r="DB73">
        <v>13.13</v>
      </c>
      <c r="DC73">
        <v>8.17</v>
      </c>
      <c r="DD73">
        <v>24.25</v>
      </c>
      <c r="DE73">
        <v>11.48</v>
      </c>
      <c r="DF73">
        <v>0</v>
      </c>
      <c r="DG73">
        <v>20.98</v>
      </c>
      <c r="DH73">
        <v>18.489999999999998</v>
      </c>
      <c r="DI73">
        <v>20.77</v>
      </c>
      <c r="DJ73">
        <v>13.73</v>
      </c>
      <c r="DK73">
        <v>10.91</v>
      </c>
      <c r="DL73">
        <v>27.69</v>
      </c>
      <c r="DM73">
        <v>102.09</v>
      </c>
      <c r="DN73">
        <v>105</v>
      </c>
      <c r="DO73">
        <v>191.55</v>
      </c>
      <c r="DP73">
        <v>385.66</v>
      </c>
      <c r="DQ73">
        <v>375.78</v>
      </c>
      <c r="DR73">
        <v>532.71</v>
      </c>
      <c r="DS73">
        <v>439.39</v>
      </c>
      <c r="DT73">
        <v>292.98</v>
      </c>
      <c r="DU73">
        <v>329.27</v>
      </c>
      <c r="DV73">
        <v>217.8</v>
      </c>
      <c r="DW73">
        <v>115.13</v>
      </c>
      <c r="DX73">
        <v>114.01</v>
      </c>
      <c r="DY73">
        <v>256.48</v>
      </c>
      <c r="DZ73">
        <v>143.97999999999999</v>
      </c>
      <c r="EA73">
        <v>132.54</v>
      </c>
      <c r="EB73">
        <v>129.66</v>
      </c>
      <c r="EC73">
        <v>55.32</v>
      </c>
      <c r="ED73">
        <v>97.45</v>
      </c>
      <c r="EE73">
        <v>156.57</v>
      </c>
      <c r="EF73">
        <v>89.07</v>
      </c>
      <c r="EG73">
        <v>85.72</v>
      </c>
      <c r="EH73">
        <v>61.78</v>
      </c>
      <c r="EI73">
        <v>64.03</v>
      </c>
      <c r="EJ73">
        <v>56.22</v>
      </c>
      <c r="EK73">
        <v>59.01</v>
      </c>
      <c r="EL73">
        <v>43.09</v>
      </c>
      <c r="EM73">
        <v>48.81</v>
      </c>
      <c r="EN73">
        <v>71.25</v>
      </c>
      <c r="EO73">
        <v>110.5</v>
      </c>
      <c r="EP73">
        <v>186.69</v>
      </c>
      <c r="EQ73">
        <v>159.9</v>
      </c>
      <c r="ER73">
        <v>269.62</v>
      </c>
      <c r="ES73">
        <v>308.24</v>
      </c>
      <c r="ET73">
        <v>357.69</v>
      </c>
      <c r="EU73">
        <v>172.77</v>
      </c>
      <c r="EV73">
        <v>289.52999999999997</v>
      </c>
      <c r="EW73">
        <v>236.57</v>
      </c>
      <c r="EX73">
        <v>321.07</v>
      </c>
      <c r="EY73">
        <v>277.02999999999997</v>
      </c>
      <c r="EZ73">
        <v>176.75</v>
      </c>
      <c r="FA73">
        <v>220.65</v>
      </c>
      <c r="FB73">
        <v>248.6</v>
      </c>
      <c r="FC73">
        <v>127.33</v>
      </c>
      <c r="FD73">
        <v>176.11</v>
      </c>
      <c r="FE73">
        <v>82.77</v>
      </c>
      <c r="FF73">
        <v>97.54</v>
      </c>
      <c r="FG73">
        <v>56.56</v>
      </c>
      <c r="FH73">
        <v>121.9</v>
      </c>
      <c r="FI73">
        <v>145.68</v>
      </c>
      <c r="FJ73">
        <v>23</v>
      </c>
      <c r="FK73">
        <v>107.56</v>
      </c>
      <c r="FL73">
        <v>79.67</v>
      </c>
      <c r="FM73">
        <v>36.4</v>
      </c>
      <c r="FN73">
        <v>20.37</v>
      </c>
      <c r="FO73">
        <v>57.4</v>
      </c>
      <c r="FP73">
        <v>67.39</v>
      </c>
      <c r="FQ73">
        <v>47.36</v>
      </c>
      <c r="FR73">
        <v>68.260000000000005</v>
      </c>
      <c r="FS73">
        <v>29.45</v>
      </c>
      <c r="FT73">
        <v>21.27</v>
      </c>
      <c r="FU73">
        <v>38.54</v>
      </c>
      <c r="FV73">
        <v>33.68</v>
      </c>
      <c r="FW73">
        <v>29.21</v>
      </c>
      <c r="FX73">
        <v>10.130000000000001</v>
      </c>
      <c r="FY73">
        <v>7.64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9758.1299999999992</v>
      </c>
    </row>
    <row r="74" spans="1:196" ht="15.75" customHeight="1">
      <c r="A74" s="463" t="str">
        <f t="shared" si="8"/>
        <v>03-089</v>
      </c>
      <c r="B74" s="422">
        <v>8</v>
      </c>
      <c r="C74" s="422">
        <v>0</v>
      </c>
      <c r="D74" s="422">
        <v>0</v>
      </c>
      <c r="E74" s="422">
        <v>0</v>
      </c>
      <c r="F74" s="422">
        <v>0</v>
      </c>
      <c r="G74" s="422">
        <v>0</v>
      </c>
      <c r="H74" s="422">
        <v>0</v>
      </c>
      <c r="I74" s="422">
        <v>44.54</v>
      </c>
      <c r="J74" s="422">
        <v>13.17</v>
      </c>
      <c r="K74" s="422">
        <v>9.9499999999999993</v>
      </c>
      <c r="L74" s="422">
        <v>15.36</v>
      </c>
      <c r="M74" s="422">
        <v>0.91</v>
      </c>
      <c r="N74" s="422">
        <v>14.22</v>
      </c>
      <c r="O74" s="422">
        <v>33.08</v>
      </c>
      <c r="P74" s="422">
        <v>12.39</v>
      </c>
      <c r="Q74" s="422">
        <v>21.63</v>
      </c>
      <c r="R74" s="422">
        <v>42.03</v>
      </c>
      <c r="S74" s="422">
        <v>38.51</v>
      </c>
      <c r="T74" s="422">
        <v>26.82</v>
      </c>
      <c r="U74" s="422">
        <v>81.650000000000006</v>
      </c>
      <c r="V74" s="422">
        <v>102.06</v>
      </c>
      <c r="W74" s="422">
        <v>182.92</v>
      </c>
      <c r="X74" s="422">
        <v>320.56</v>
      </c>
      <c r="Y74" s="422">
        <v>355.58</v>
      </c>
      <c r="Z74" s="422">
        <v>325.63</v>
      </c>
      <c r="AA74" s="422">
        <v>297.33999999999997</v>
      </c>
      <c r="AB74" s="422">
        <v>213.34</v>
      </c>
      <c r="AC74" s="422">
        <v>117.49</v>
      </c>
      <c r="AD74" s="422">
        <v>156.51</v>
      </c>
      <c r="AE74" s="422">
        <v>127.09</v>
      </c>
      <c r="AF74" s="422">
        <v>120.16</v>
      </c>
      <c r="AG74" s="422">
        <v>105.04</v>
      </c>
      <c r="AH74" s="422">
        <v>55.27</v>
      </c>
      <c r="AI74" s="422">
        <v>58.86</v>
      </c>
      <c r="AJ74" s="422">
        <v>27.53</v>
      </c>
      <c r="AK74" s="422">
        <v>81.72</v>
      </c>
      <c r="AL74" s="422">
        <v>131.47999999999999</v>
      </c>
      <c r="AM74" s="422">
        <v>109.32</v>
      </c>
      <c r="AN74" s="422">
        <v>67.5</v>
      </c>
      <c r="AO74" s="422">
        <v>106.41</v>
      </c>
      <c r="AP74" s="422">
        <v>57.56</v>
      </c>
      <c r="AQ74" s="422">
        <v>100.81</v>
      </c>
      <c r="AR74" s="422">
        <v>19.489999999999998</v>
      </c>
      <c r="AS74" s="422">
        <v>18.649999999999999</v>
      </c>
      <c r="AT74" s="422">
        <v>31.41</v>
      </c>
      <c r="AU74" s="422">
        <v>122.86</v>
      </c>
      <c r="AV74" s="422">
        <v>121.13</v>
      </c>
      <c r="AW74" s="422">
        <v>92.71</v>
      </c>
      <c r="AX74" s="422">
        <v>114.02</v>
      </c>
      <c r="AY74" s="422">
        <v>160.63999999999999</v>
      </c>
      <c r="AZ74" s="422">
        <v>231.72</v>
      </c>
      <c r="BA74" s="422">
        <v>223.41</v>
      </c>
      <c r="BB74" s="422">
        <v>244.64</v>
      </c>
      <c r="BC74" s="422">
        <v>177.29</v>
      </c>
      <c r="BD74" s="422">
        <v>132.26</v>
      </c>
      <c r="BE74" s="422">
        <v>112.09</v>
      </c>
      <c r="BF74" s="422">
        <v>178.1</v>
      </c>
      <c r="BG74" s="422">
        <v>136.9</v>
      </c>
      <c r="BH74" s="422">
        <v>144.09</v>
      </c>
      <c r="BI74" s="422">
        <v>133.09</v>
      </c>
      <c r="BJ74" s="422">
        <v>43.37</v>
      </c>
      <c r="BK74" s="422">
        <v>77.98</v>
      </c>
      <c r="BL74" s="422">
        <v>50.39</v>
      </c>
      <c r="BM74" s="422">
        <v>48.2</v>
      </c>
      <c r="BN74" s="422">
        <v>48.55</v>
      </c>
      <c r="BO74" s="422">
        <v>90.74</v>
      </c>
      <c r="BP74" s="422">
        <v>60.97</v>
      </c>
      <c r="BQ74" s="422">
        <v>85.08</v>
      </c>
      <c r="BR74" s="422">
        <v>21.77</v>
      </c>
      <c r="BS74" s="422">
        <v>91.4</v>
      </c>
      <c r="BT74" s="422">
        <v>66.27</v>
      </c>
      <c r="BU74" s="422">
        <v>60.28</v>
      </c>
      <c r="BV74" s="422">
        <v>15.27</v>
      </c>
      <c r="BW74" s="422">
        <v>59.72</v>
      </c>
      <c r="BX74" s="422">
        <v>21.36</v>
      </c>
      <c r="BY74" s="422">
        <v>88.22</v>
      </c>
      <c r="BZ74" s="422">
        <v>88.95</v>
      </c>
      <c r="CA74" s="422">
        <v>77.62</v>
      </c>
      <c r="CB74" s="422">
        <v>21.18</v>
      </c>
      <c r="CC74" s="422">
        <v>50.68</v>
      </c>
      <c r="CD74" s="422">
        <v>43.54</v>
      </c>
      <c r="CE74" s="422">
        <v>113.36</v>
      </c>
      <c r="CF74" s="422">
        <v>133.91</v>
      </c>
      <c r="CG74" s="422">
        <v>45.22</v>
      </c>
      <c r="CH74" s="422">
        <v>41.86</v>
      </c>
      <c r="CI74" s="422">
        <v>61.74</v>
      </c>
      <c r="CJ74" s="422">
        <v>41.09</v>
      </c>
      <c r="CK74" s="422">
        <v>85</v>
      </c>
      <c r="CL74" s="422">
        <v>40.159999999999997</v>
      </c>
      <c r="CM74" s="422">
        <v>57.01</v>
      </c>
      <c r="CN74" s="422">
        <v>19.690000000000001</v>
      </c>
      <c r="CO74" s="422">
        <v>32.29</v>
      </c>
      <c r="CP74" s="464">
        <v>9.82</v>
      </c>
      <c r="CQ74" s="422">
        <v>0</v>
      </c>
      <c r="CR74" s="464">
        <v>0</v>
      </c>
      <c r="CS74" s="465">
        <v>0</v>
      </c>
      <c r="CT74" s="465">
        <v>3.18</v>
      </c>
      <c r="CU74" s="477">
        <v>7864.81</v>
      </c>
      <c r="CV74">
        <v>0</v>
      </c>
      <c r="CW74">
        <v>0</v>
      </c>
      <c r="CX74">
        <v>0</v>
      </c>
      <c r="CY74">
        <v>0</v>
      </c>
      <c r="CZ74">
        <v>6.27</v>
      </c>
      <c r="DA74">
        <v>5.94</v>
      </c>
      <c r="DB74">
        <v>16.899999999999999</v>
      </c>
      <c r="DC74">
        <v>13.26</v>
      </c>
      <c r="DD74">
        <v>12.34</v>
      </c>
      <c r="DE74">
        <v>19.97</v>
      </c>
      <c r="DF74">
        <v>16.36</v>
      </c>
      <c r="DG74">
        <v>7.72</v>
      </c>
      <c r="DH74">
        <v>14.05</v>
      </c>
      <c r="DI74">
        <v>45.55</v>
      </c>
      <c r="DJ74">
        <v>28.93</v>
      </c>
      <c r="DK74">
        <v>18.79</v>
      </c>
      <c r="DL74">
        <v>20.07</v>
      </c>
      <c r="DM74">
        <v>58.67</v>
      </c>
      <c r="DN74">
        <v>118.34</v>
      </c>
      <c r="DO74">
        <v>218.24</v>
      </c>
      <c r="DP74">
        <v>276.43</v>
      </c>
      <c r="DQ74">
        <v>314.5</v>
      </c>
      <c r="DR74">
        <v>559.14</v>
      </c>
      <c r="DS74">
        <v>457.61</v>
      </c>
      <c r="DT74">
        <v>471.07</v>
      </c>
      <c r="DU74">
        <v>290.54000000000002</v>
      </c>
      <c r="DV74">
        <v>248.33</v>
      </c>
      <c r="DW74">
        <v>175.77</v>
      </c>
      <c r="DX74">
        <v>163.13</v>
      </c>
      <c r="DY74">
        <v>190.53</v>
      </c>
      <c r="DZ74">
        <v>91.57</v>
      </c>
      <c r="EA74">
        <v>78.44</v>
      </c>
      <c r="EB74">
        <v>117.57</v>
      </c>
      <c r="EC74">
        <v>161.77000000000001</v>
      </c>
      <c r="ED74">
        <v>133.68</v>
      </c>
      <c r="EE74">
        <v>103.89</v>
      </c>
      <c r="EF74">
        <v>73.97</v>
      </c>
      <c r="EG74">
        <v>125</v>
      </c>
      <c r="EH74">
        <v>65.209999999999994</v>
      </c>
      <c r="EI74">
        <v>45.51</v>
      </c>
      <c r="EJ74">
        <v>95.46</v>
      </c>
      <c r="EK74">
        <v>42.37</v>
      </c>
      <c r="EL74">
        <v>40.43</v>
      </c>
      <c r="EM74">
        <v>67.430000000000007</v>
      </c>
      <c r="EN74">
        <v>142.5</v>
      </c>
      <c r="EO74">
        <v>114.81</v>
      </c>
      <c r="EP74">
        <v>350.15</v>
      </c>
      <c r="EQ74">
        <v>281.57</v>
      </c>
      <c r="ER74">
        <v>174.94</v>
      </c>
      <c r="ES74">
        <v>283.37</v>
      </c>
      <c r="ET74">
        <v>289.24</v>
      </c>
      <c r="EU74">
        <v>414.59</v>
      </c>
      <c r="EV74">
        <v>254.01</v>
      </c>
      <c r="EW74">
        <v>251.88</v>
      </c>
      <c r="EX74">
        <v>315.48</v>
      </c>
      <c r="EY74">
        <v>222.26</v>
      </c>
      <c r="EZ74">
        <v>175.79</v>
      </c>
      <c r="FA74">
        <v>192.24</v>
      </c>
      <c r="FB74">
        <v>137</v>
      </c>
      <c r="FC74">
        <v>77.41</v>
      </c>
      <c r="FD74">
        <v>106.81</v>
      </c>
      <c r="FE74">
        <v>95.58</v>
      </c>
      <c r="FF74">
        <v>81.94</v>
      </c>
      <c r="FG74">
        <v>64.680000000000007</v>
      </c>
      <c r="FH74">
        <v>128.72</v>
      </c>
      <c r="FI74">
        <v>101.86</v>
      </c>
      <c r="FJ74">
        <v>145.63</v>
      </c>
      <c r="FK74">
        <v>82.98</v>
      </c>
      <c r="FL74">
        <v>67.55</v>
      </c>
      <c r="FM74">
        <v>94.4</v>
      </c>
      <c r="FN74">
        <v>55.26</v>
      </c>
      <c r="FO74">
        <v>81.17</v>
      </c>
      <c r="FP74">
        <v>46.85</v>
      </c>
      <c r="FQ74">
        <v>11.82</v>
      </c>
      <c r="FR74">
        <v>0</v>
      </c>
      <c r="FS74">
        <v>37.36</v>
      </c>
      <c r="FT74">
        <v>43.64</v>
      </c>
      <c r="FU74">
        <v>10.82</v>
      </c>
      <c r="FV74">
        <v>44.1</v>
      </c>
      <c r="FW74">
        <v>22.45</v>
      </c>
      <c r="FX74">
        <v>10.82</v>
      </c>
      <c r="FY74">
        <v>10</v>
      </c>
      <c r="FZ74">
        <v>15.04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10047.470000000003</v>
      </c>
    </row>
    <row r="75" spans="1:196" ht="15.75" customHeight="1">
      <c r="A75" s="463" t="str">
        <f t="shared" si="8"/>
        <v>03-089</v>
      </c>
      <c r="B75" s="422">
        <v>9</v>
      </c>
      <c r="C75" s="422">
        <v>0</v>
      </c>
      <c r="D75" s="422">
        <v>0</v>
      </c>
      <c r="E75" s="422">
        <v>0</v>
      </c>
      <c r="F75" s="422">
        <v>0</v>
      </c>
      <c r="G75" s="422">
        <v>7.27</v>
      </c>
      <c r="H75" s="422">
        <v>18.68</v>
      </c>
      <c r="I75" s="422">
        <v>4</v>
      </c>
      <c r="J75" s="422">
        <v>1.73</v>
      </c>
      <c r="K75" s="422">
        <v>4.3600000000000003</v>
      </c>
      <c r="L75" s="422">
        <v>15.92</v>
      </c>
      <c r="M75" s="422">
        <v>3.59</v>
      </c>
      <c r="N75" s="422">
        <v>7.18</v>
      </c>
      <c r="O75" s="422">
        <v>42.17</v>
      </c>
      <c r="P75" s="422">
        <v>5.45</v>
      </c>
      <c r="Q75" s="422">
        <v>14.72</v>
      </c>
      <c r="R75" s="422">
        <v>16.350000000000001</v>
      </c>
      <c r="S75" s="422">
        <v>67.87</v>
      </c>
      <c r="T75" s="422">
        <v>92.4</v>
      </c>
      <c r="U75" s="422">
        <v>146.04</v>
      </c>
      <c r="V75" s="422">
        <v>262.66000000000003</v>
      </c>
      <c r="W75" s="422">
        <v>446.37</v>
      </c>
      <c r="X75" s="422">
        <v>477.01</v>
      </c>
      <c r="Y75" s="422">
        <v>366.44</v>
      </c>
      <c r="Z75" s="422">
        <v>554.70000000000005</v>
      </c>
      <c r="AA75" s="422">
        <v>490.2</v>
      </c>
      <c r="AB75" s="422">
        <v>498.41</v>
      </c>
      <c r="AC75" s="422">
        <v>379.2</v>
      </c>
      <c r="AD75" s="422">
        <v>203.77</v>
      </c>
      <c r="AE75" s="422">
        <v>277.64</v>
      </c>
      <c r="AF75" s="422">
        <v>342.61</v>
      </c>
      <c r="AG75" s="422">
        <v>199.65</v>
      </c>
      <c r="AH75" s="422">
        <v>82.58</v>
      </c>
      <c r="AI75" s="422">
        <v>179.1</v>
      </c>
      <c r="AJ75" s="422">
        <v>147</v>
      </c>
      <c r="AK75" s="422">
        <v>153.09</v>
      </c>
      <c r="AL75" s="422">
        <v>116.88</v>
      </c>
      <c r="AM75" s="422">
        <v>188.99</v>
      </c>
      <c r="AN75" s="422">
        <v>160.16999999999999</v>
      </c>
      <c r="AO75" s="422">
        <v>96.34</v>
      </c>
      <c r="AP75" s="422">
        <v>146.59</v>
      </c>
      <c r="AQ75" s="422">
        <v>131.44999999999999</v>
      </c>
      <c r="AR75" s="422">
        <v>79.41</v>
      </c>
      <c r="AS75" s="422">
        <v>153.32</v>
      </c>
      <c r="AT75" s="422">
        <v>42.82</v>
      </c>
      <c r="AU75" s="422">
        <v>128</v>
      </c>
      <c r="AV75" s="422">
        <v>161.29</v>
      </c>
      <c r="AW75" s="422">
        <v>97.01</v>
      </c>
      <c r="AX75" s="422">
        <v>116.6</v>
      </c>
      <c r="AY75" s="422">
        <v>187</v>
      </c>
      <c r="AZ75" s="422">
        <v>205.95</v>
      </c>
      <c r="BA75" s="422">
        <v>269.26</v>
      </c>
      <c r="BB75" s="422">
        <v>212.35</v>
      </c>
      <c r="BC75" s="422">
        <v>283.14</v>
      </c>
      <c r="BD75" s="422">
        <v>279.74</v>
      </c>
      <c r="BE75" s="422">
        <v>268.72000000000003</v>
      </c>
      <c r="BF75" s="422">
        <v>172.5</v>
      </c>
      <c r="BG75" s="422">
        <v>75.12</v>
      </c>
      <c r="BH75" s="422">
        <v>200.28</v>
      </c>
      <c r="BI75" s="422">
        <v>111.58</v>
      </c>
      <c r="BJ75" s="422">
        <v>129.19999999999999</v>
      </c>
      <c r="BK75" s="422">
        <v>63.38</v>
      </c>
      <c r="BL75" s="422">
        <v>94.71</v>
      </c>
      <c r="BM75" s="422">
        <v>53.02</v>
      </c>
      <c r="BN75" s="422">
        <v>45.46</v>
      </c>
      <c r="BO75" s="422">
        <v>12.36</v>
      </c>
      <c r="BP75" s="422">
        <v>47.54</v>
      </c>
      <c r="BQ75" s="422">
        <v>94.55</v>
      </c>
      <c r="BR75" s="422">
        <v>47.91</v>
      </c>
      <c r="BS75" s="422">
        <v>41.81</v>
      </c>
      <c r="BT75" s="422">
        <v>34.869999999999997</v>
      </c>
      <c r="BU75" s="422">
        <v>47.72</v>
      </c>
      <c r="BV75" s="422">
        <v>119.09</v>
      </c>
      <c r="BW75" s="422">
        <v>74.09</v>
      </c>
      <c r="BX75" s="422">
        <v>121.37</v>
      </c>
      <c r="BY75" s="422">
        <v>60.91</v>
      </c>
      <c r="BZ75" s="422">
        <v>83.13</v>
      </c>
      <c r="CA75" s="422">
        <v>129.27000000000001</v>
      </c>
      <c r="CB75" s="422">
        <v>36.630000000000003</v>
      </c>
      <c r="CC75" s="422">
        <v>38</v>
      </c>
      <c r="CD75" s="422">
        <v>0</v>
      </c>
      <c r="CE75" s="422">
        <v>88.91</v>
      </c>
      <c r="CF75" s="422">
        <v>76.86</v>
      </c>
      <c r="CG75" s="422">
        <v>25.27</v>
      </c>
      <c r="CH75" s="422">
        <v>45.93</v>
      </c>
      <c r="CI75" s="422">
        <v>70.180000000000007</v>
      </c>
      <c r="CJ75" s="422">
        <v>73.61</v>
      </c>
      <c r="CK75" s="422">
        <v>49.58</v>
      </c>
      <c r="CL75" s="422">
        <v>17.97</v>
      </c>
      <c r="CM75" s="422">
        <v>18.36</v>
      </c>
      <c r="CN75" s="422">
        <v>11.62</v>
      </c>
      <c r="CO75" s="422">
        <v>55.46</v>
      </c>
      <c r="CP75" s="464">
        <v>46.09</v>
      </c>
      <c r="CQ75" s="422">
        <v>1.77</v>
      </c>
      <c r="CR75" s="464">
        <v>0</v>
      </c>
      <c r="CS75" s="465">
        <v>0</v>
      </c>
      <c r="CT75" s="465">
        <v>0</v>
      </c>
      <c r="CU75" s="477">
        <v>11349.300000000001</v>
      </c>
      <c r="CV75">
        <v>0</v>
      </c>
      <c r="CW75">
        <v>0</v>
      </c>
      <c r="CX75">
        <v>0</v>
      </c>
      <c r="CY75">
        <v>0</v>
      </c>
      <c r="CZ75">
        <v>6.82</v>
      </c>
      <c r="DA75">
        <v>18.63</v>
      </c>
      <c r="DB75">
        <v>25.05</v>
      </c>
      <c r="DC75">
        <v>22.9</v>
      </c>
      <c r="DD75">
        <v>24.11</v>
      </c>
      <c r="DE75">
        <v>18.350000000000001</v>
      </c>
      <c r="DF75">
        <v>26.31</v>
      </c>
      <c r="DG75">
        <v>0</v>
      </c>
      <c r="DH75">
        <v>22.24</v>
      </c>
      <c r="DI75">
        <v>15.85</v>
      </c>
      <c r="DJ75">
        <v>33.869999999999997</v>
      </c>
      <c r="DK75">
        <v>43.61</v>
      </c>
      <c r="DL75">
        <v>12.82</v>
      </c>
      <c r="DM75">
        <v>89.5</v>
      </c>
      <c r="DN75">
        <v>233.11</v>
      </c>
      <c r="DO75">
        <v>340.08</v>
      </c>
      <c r="DP75">
        <v>490.92</v>
      </c>
      <c r="DQ75">
        <v>910.85</v>
      </c>
      <c r="DR75">
        <v>653.24</v>
      </c>
      <c r="DS75">
        <v>654.49</v>
      </c>
      <c r="DT75">
        <v>594.52</v>
      </c>
      <c r="DU75">
        <v>586.22</v>
      </c>
      <c r="DV75">
        <v>339.46</v>
      </c>
      <c r="DW75">
        <v>358.89</v>
      </c>
      <c r="DX75">
        <v>114.56</v>
      </c>
      <c r="DY75">
        <v>135.80000000000001</v>
      </c>
      <c r="DZ75">
        <v>160.21</v>
      </c>
      <c r="EA75">
        <v>152.22</v>
      </c>
      <c r="EB75">
        <v>105.2</v>
      </c>
      <c r="EC75">
        <v>55.88</v>
      </c>
      <c r="ED75">
        <v>37.01</v>
      </c>
      <c r="EE75">
        <v>112.38</v>
      </c>
      <c r="EF75">
        <v>81.010000000000005</v>
      </c>
      <c r="EG75">
        <v>111.89</v>
      </c>
      <c r="EH75">
        <v>85.53</v>
      </c>
      <c r="EI75">
        <v>85.05</v>
      </c>
      <c r="EJ75">
        <v>40.49</v>
      </c>
      <c r="EK75">
        <v>100.61</v>
      </c>
      <c r="EL75">
        <v>56.77</v>
      </c>
      <c r="EM75">
        <v>112.15</v>
      </c>
      <c r="EN75">
        <v>117.15</v>
      </c>
      <c r="EO75">
        <v>151.94</v>
      </c>
      <c r="EP75">
        <v>266.94</v>
      </c>
      <c r="EQ75">
        <v>373.47</v>
      </c>
      <c r="ER75">
        <v>323.98</v>
      </c>
      <c r="ES75">
        <v>371.58</v>
      </c>
      <c r="ET75">
        <v>292.42</v>
      </c>
      <c r="EU75">
        <v>232.94</v>
      </c>
      <c r="EV75">
        <v>401.83</v>
      </c>
      <c r="EW75">
        <v>297.16000000000003</v>
      </c>
      <c r="EX75">
        <v>425.54</v>
      </c>
      <c r="EY75">
        <v>266.43</v>
      </c>
      <c r="EZ75">
        <v>149.32</v>
      </c>
      <c r="FA75">
        <v>231.46</v>
      </c>
      <c r="FB75">
        <v>79.459999999999994</v>
      </c>
      <c r="FC75">
        <v>88.62</v>
      </c>
      <c r="FD75">
        <v>55.22</v>
      </c>
      <c r="FE75">
        <v>152.72</v>
      </c>
      <c r="FF75">
        <v>46.63</v>
      </c>
      <c r="FG75">
        <v>61.22</v>
      </c>
      <c r="FH75">
        <v>76.55</v>
      </c>
      <c r="FI75">
        <v>66.819999999999993</v>
      </c>
      <c r="FJ75">
        <v>65.5</v>
      </c>
      <c r="FK75">
        <v>85.68</v>
      </c>
      <c r="FL75">
        <v>45.54</v>
      </c>
      <c r="FM75">
        <v>107.73</v>
      </c>
      <c r="FN75">
        <v>99.38</v>
      </c>
      <c r="FO75">
        <v>61.04</v>
      </c>
      <c r="FP75">
        <v>41.91</v>
      </c>
      <c r="FQ75">
        <v>45.24</v>
      </c>
      <c r="FR75">
        <v>55.04</v>
      </c>
      <c r="FS75">
        <v>23.91</v>
      </c>
      <c r="FT75">
        <v>19.73</v>
      </c>
      <c r="FU75">
        <v>34.89</v>
      </c>
      <c r="FV75">
        <v>43.05</v>
      </c>
      <c r="FW75">
        <v>90</v>
      </c>
      <c r="FX75">
        <v>10.61</v>
      </c>
      <c r="FY75">
        <v>0</v>
      </c>
      <c r="FZ75">
        <v>0</v>
      </c>
      <c r="GA75">
        <v>21.73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12448.979999999998</v>
      </c>
    </row>
    <row r="76" spans="1:196" ht="15.75" customHeight="1">
      <c r="A76" s="463" t="str">
        <f t="shared" si="8"/>
        <v>03-089</v>
      </c>
      <c r="B76" s="422">
        <v>10</v>
      </c>
      <c r="C76" s="422">
        <v>0</v>
      </c>
      <c r="D76" s="422">
        <v>0</v>
      </c>
      <c r="E76" s="422">
        <v>0</v>
      </c>
      <c r="F76" s="422">
        <v>0</v>
      </c>
      <c r="G76" s="422">
        <v>5.45</v>
      </c>
      <c r="H76" s="422">
        <v>0</v>
      </c>
      <c r="I76" s="422">
        <v>6.36</v>
      </c>
      <c r="J76" s="422">
        <v>24.99</v>
      </c>
      <c r="K76" s="422">
        <v>22.41</v>
      </c>
      <c r="L76" s="422">
        <v>20.23</v>
      </c>
      <c r="M76" s="422">
        <v>4.58</v>
      </c>
      <c r="N76" s="422">
        <v>11.36</v>
      </c>
      <c r="O76" s="422">
        <v>46.19</v>
      </c>
      <c r="P76" s="422">
        <v>15.81</v>
      </c>
      <c r="Q76" s="422">
        <v>18.899999999999999</v>
      </c>
      <c r="R76" s="422">
        <v>9.27</v>
      </c>
      <c r="S76" s="422">
        <v>5.36</v>
      </c>
      <c r="T76" s="422">
        <v>61.9</v>
      </c>
      <c r="U76" s="422">
        <v>70.84</v>
      </c>
      <c r="V76" s="422">
        <v>40.72</v>
      </c>
      <c r="W76" s="422">
        <v>217.98</v>
      </c>
      <c r="X76" s="422">
        <v>280.92</v>
      </c>
      <c r="Y76" s="422">
        <v>251.71</v>
      </c>
      <c r="Z76" s="422">
        <v>326.63</v>
      </c>
      <c r="AA76" s="422">
        <v>287.07</v>
      </c>
      <c r="AB76" s="422">
        <v>246.14</v>
      </c>
      <c r="AC76" s="422">
        <v>262.11</v>
      </c>
      <c r="AD76" s="422">
        <v>94.62</v>
      </c>
      <c r="AE76" s="422">
        <v>159.66999999999999</v>
      </c>
      <c r="AF76" s="422">
        <v>176.42</v>
      </c>
      <c r="AG76" s="422">
        <v>160.25</v>
      </c>
      <c r="AH76" s="422">
        <v>83.82</v>
      </c>
      <c r="AI76" s="422">
        <v>93.15</v>
      </c>
      <c r="AJ76" s="422">
        <v>98.21</v>
      </c>
      <c r="AK76" s="422">
        <v>64.040000000000006</v>
      </c>
      <c r="AL76" s="422">
        <v>115.41</v>
      </c>
      <c r="AM76" s="422">
        <v>130.5</v>
      </c>
      <c r="AN76" s="422">
        <v>82.32</v>
      </c>
      <c r="AO76" s="422">
        <v>72.540000000000006</v>
      </c>
      <c r="AP76" s="422">
        <v>90.71</v>
      </c>
      <c r="AQ76" s="422">
        <v>66.819999999999993</v>
      </c>
      <c r="AR76" s="422">
        <v>53.69</v>
      </c>
      <c r="AS76" s="422">
        <v>11.64</v>
      </c>
      <c r="AT76" s="422">
        <v>113.1</v>
      </c>
      <c r="AU76" s="422">
        <v>89.91</v>
      </c>
      <c r="AV76" s="422">
        <v>85.79</v>
      </c>
      <c r="AW76" s="422">
        <v>100.37</v>
      </c>
      <c r="AX76" s="422">
        <v>215.12</v>
      </c>
      <c r="AY76" s="422">
        <v>199.14</v>
      </c>
      <c r="AZ76" s="422">
        <v>139.65</v>
      </c>
      <c r="BA76" s="422">
        <v>195.23</v>
      </c>
      <c r="BB76" s="422">
        <v>193.38</v>
      </c>
      <c r="BC76" s="422">
        <v>261.39</v>
      </c>
      <c r="BD76" s="422">
        <v>190.85</v>
      </c>
      <c r="BE76" s="422">
        <v>176.2</v>
      </c>
      <c r="BF76" s="422">
        <v>316.27999999999997</v>
      </c>
      <c r="BG76" s="422">
        <v>115.09</v>
      </c>
      <c r="BH76" s="422">
        <v>133.43</v>
      </c>
      <c r="BI76" s="422">
        <v>169.93</v>
      </c>
      <c r="BJ76" s="422">
        <v>147</v>
      </c>
      <c r="BK76" s="422">
        <v>171.11</v>
      </c>
      <c r="BL76" s="422">
        <v>92.83</v>
      </c>
      <c r="BM76" s="422">
        <v>144.06</v>
      </c>
      <c r="BN76" s="422">
        <v>28.31</v>
      </c>
      <c r="BO76" s="422">
        <v>93.9</v>
      </c>
      <c r="BP76" s="422">
        <v>61.25</v>
      </c>
      <c r="BQ76" s="422">
        <v>133.62</v>
      </c>
      <c r="BR76" s="422">
        <v>44</v>
      </c>
      <c r="BS76" s="422">
        <v>132.01</v>
      </c>
      <c r="BT76" s="422">
        <v>142.24</v>
      </c>
      <c r="BU76" s="422">
        <v>95.71</v>
      </c>
      <c r="BV76" s="422">
        <v>77.010000000000005</v>
      </c>
      <c r="BW76" s="422">
        <v>64.83</v>
      </c>
      <c r="BX76" s="422">
        <v>39.450000000000003</v>
      </c>
      <c r="BY76" s="422">
        <v>45.81</v>
      </c>
      <c r="BZ76" s="422">
        <v>67.540000000000006</v>
      </c>
      <c r="CA76" s="422">
        <v>104.47</v>
      </c>
      <c r="CB76" s="422">
        <v>51.54</v>
      </c>
      <c r="CC76" s="422">
        <v>0</v>
      </c>
      <c r="CD76" s="422">
        <v>55.03</v>
      </c>
      <c r="CE76" s="422">
        <v>76.98</v>
      </c>
      <c r="CF76" s="422">
        <v>12.27</v>
      </c>
      <c r="CG76" s="422">
        <v>67.510000000000005</v>
      </c>
      <c r="CH76" s="422">
        <v>40.82</v>
      </c>
      <c r="CI76" s="422">
        <v>54.9</v>
      </c>
      <c r="CJ76" s="422">
        <v>55.99</v>
      </c>
      <c r="CK76" s="422">
        <v>55.05</v>
      </c>
      <c r="CL76" s="422">
        <v>78.55</v>
      </c>
      <c r="CM76" s="422">
        <v>59.83</v>
      </c>
      <c r="CN76" s="422">
        <v>10.45</v>
      </c>
      <c r="CO76" s="422">
        <v>19.91</v>
      </c>
      <c r="CP76" s="464">
        <v>36.36</v>
      </c>
      <c r="CQ76" s="422">
        <v>22.09</v>
      </c>
      <c r="CR76" s="464">
        <v>20.14</v>
      </c>
      <c r="CS76" s="465">
        <v>0</v>
      </c>
      <c r="CT76" s="465">
        <v>0</v>
      </c>
      <c r="CU76" s="477">
        <v>8888.1700000000019</v>
      </c>
      <c r="CV76">
        <v>0</v>
      </c>
      <c r="CW76">
        <v>0</v>
      </c>
      <c r="CX76">
        <v>0</v>
      </c>
      <c r="CY76">
        <v>0</v>
      </c>
      <c r="CZ76">
        <v>16.809999999999999</v>
      </c>
      <c r="DA76">
        <v>11.31</v>
      </c>
      <c r="DB76">
        <v>18.670000000000002</v>
      </c>
      <c r="DC76">
        <v>33.590000000000003</v>
      </c>
      <c r="DD76">
        <v>21.17</v>
      </c>
      <c r="DE76">
        <v>10.45</v>
      </c>
      <c r="DF76">
        <v>34.119999999999997</v>
      </c>
      <c r="DG76">
        <v>15.55</v>
      </c>
      <c r="DH76">
        <v>27.26</v>
      </c>
      <c r="DI76">
        <v>18.13</v>
      </c>
      <c r="DJ76">
        <v>7.27</v>
      </c>
      <c r="DK76">
        <v>4.5</v>
      </c>
      <c r="DL76">
        <v>17.27</v>
      </c>
      <c r="DM76">
        <v>64.180000000000007</v>
      </c>
      <c r="DN76">
        <v>161.41999999999999</v>
      </c>
      <c r="DO76">
        <v>232.6</v>
      </c>
      <c r="DP76">
        <v>127.45</v>
      </c>
      <c r="DQ76">
        <v>477.06</v>
      </c>
      <c r="DR76">
        <v>438.69</v>
      </c>
      <c r="DS76">
        <v>491</v>
      </c>
      <c r="DT76">
        <v>470.45</v>
      </c>
      <c r="DU76">
        <v>416.43</v>
      </c>
      <c r="DV76">
        <v>273.39</v>
      </c>
      <c r="DW76">
        <v>278.7</v>
      </c>
      <c r="DX76">
        <v>226.86</v>
      </c>
      <c r="DY76">
        <v>166.33</v>
      </c>
      <c r="DZ76">
        <v>118.92</v>
      </c>
      <c r="EA76">
        <v>213.75</v>
      </c>
      <c r="EB76">
        <v>151.08000000000001</v>
      </c>
      <c r="EC76">
        <v>108.5</v>
      </c>
      <c r="ED76">
        <v>94.52</v>
      </c>
      <c r="EE76">
        <v>48.62</v>
      </c>
      <c r="EF76">
        <v>99.48</v>
      </c>
      <c r="EG76">
        <v>49.41</v>
      </c>
      <c r="EH76">
        <v>74.41</v>
      </c>
      <c r="EI76">
        <v>24.72</v>
      </c>
      <c r="EJ76">
        <v>74.88</v>
      </c>
      <c r="EK76">
        <v>44.77</v>
      </c>
      <c r="EL76">
        <v>108.04</v>
      </c>
      <c r="EM76">
        <v>106.74</v>
      </c>
      <c r="EN76">
        <v>126.28</v>
      </c>
      <c r="EO76">
        <v>133.26</v>
      </c>
      <c r="EP76">
        <v>201.69</v>
      </c>
      <c r="EQ76">
        <v>244.14</v>
      </c>
      <c r="ER76">
        <v>332.61</v>
      </c>
      <c r="ES76">
        <v>359.14</v>
      </c>
      <c r="ET76">
        <v>361.45</v>
      </c>
      <c r="EU76">
        <v>416.19</v>
      </c>
      <c r="EV76">
        <v>352.73</v>
      </c>
      <c r="EW76">
        <v>312.38</v>
      </c>
      <c r="EX76">
        <v>294.22000000000003</v>
      </c>
      <c r="EY76">
        <v>447.77</v>
      </c>
      <c r="EZ76">
        <v>251.68</v>
      </c>
      <c r="FA76">
        <v>292.36</v>
      </c>
      <c r="FB76">
        <v>178.87</v>
      </c>
      <c r="FC76">
        <v>111.71</v>
      </c>
      <c r="FD76">
        <v>182.93</v>
      </c>
      <c r="FE76">
        <v>128.1</v>
      </c>
      <c r="FF76">
        <v>163.02000000000001</v>
      </c>
      <c r="FG76">
        <v>70.09</v>
      </c>
      <c r="FH76">
        <v>191.11</v>
      </c>
      <c r="FI76">
        <v>120.88</v>
      </c>
      <c r="FJ76">
        <v>118.85</v>
      </c>
      <c r="FK76">
        <v>116.12</v>
      </c>
      <c r="FL76">
        <v>56.59</v>
      </c>
      <c r="FM76">
        <v>84.65</v>
      </c>
      <c r="FN76">
        <v>70.23</v>
      </c>
      <c r="FO76">
        <v>173.44</v>
      </c>
      <c r="FP76">
        <v>70.81</v>
      </c>
      <c r="FQ76">
        <v>31.22</v>
      </c>
      <c r="FR76">
        <v>31.63</v>
      </c>
      <c r="FS76">
        <v>107.87</v>
      </c>
      <c r="FT76">
        <v>52.55</v>
      </c>
      <c r="FU76">
        <v>15.36</v>
      </c>
      <c r="FV76">
        <v>0</v>
      </c>
      <c r="FW76">
        <v>19.54</v>
      </c>
      <c r="FX76">
        <v>15.27</v>
      </c>
      <c r="FY76">
        <v>23.82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11639.06</v>
      </c>
    </row>
    <row r="77" spans="1:196" ht="15.75" customHeight="1">
      <c r="A77" s="463" t="str">
        <f t="shared" si="8"/>
        <v>03-089</v>
      </c>
      <c r="B77" s="422">
        <v>11</v>
      </c>
      <c r="C77" s="422">
        <v>0</v>
      </c>
      <c r="D77" s="422">
        <v>0</v>
      </c>
      <c r="E77" s="422">
        <v>0</v>
      </c>
      <c r="F77" s="422">
        <v>0</v>
      </c>
      <c r="G77" s="422">
        <v>33.630000000000003</v>
      </c>
      <c r="H77" s="422">
        <v>9.9499999999999993</v>
      </c>
      <c r="I77" s="422">
        <v>10</v>
      </c>
      <c r="J77" s="422">
        <v>25.69</v>
      </c>
      <c r="K77" s="422">
        <v>7.27</v>
      </c>
      <c r="L77" s="422">
        <v>48.27</v>
      </c>
      <c r="M77" s="422">
        <v>32.130000000000003</v>
      </c>
      <c r="N77" s="422">
        <v>9</v>
      </c>
      <c r="O77" s="422">
        <v>26.23</v>
      </c>
      <c r="P77" s="422">
        <v>40.590000000000003</v>
      </c>
      <c r="Q77" s="422">
        <v>32.54</v>
      </c>
      <c r="R77" s="422">
        <v>42.26</v>
      </c>
      <c r="S77" s="422">
        <v>75.88</v>
      </c>
      <c r="T77" s="422">
        <v>37.83</v>
      </c>
      <c r="U77" s="422">
        <v>171.1</v>
      </c>
      <c r="V77" s="422">
        <v>213.28</v>
      </c>
      <c r="W77" s="422">
        <v>221.4</v>
      </c>
      <c r="X77" s="422">
        <v>264.58999999999997</v>
      </c>
      <c r="Y77" s="422">
        <v>299.63</v>
      </c>
      <c r="Z77" s="422">
        <v>385.14</v>
      </c>
      <c r="AA77" s="422">
        <v>350.39</v>
      </c>
      <c r="AB77" s="422">
        <v>428.51</v>
      </c>
      <c r="AC77" s="422">
        <v>231.51</v>
      </c>
      <c r="AD77" s="422">
        <v>231.95</v>
      </c>
      <c r="AE77" s="422">
        <v>201.9</v>
      </c>
      <c r="AF77" s="422">
        <v>205.53</v>
      </c>
      <c r="AG77" s="422">
        <v>137.65</v>
      </c>
      <c r="AH77" s="422">
        <v>123.05</v>
      </c>
      <c r="AI77" s="422">
        <v>130.41999999999999</v>
      </c>
      <c r="AJ77" s="422">
        <v>141.86000000000001</v>
      </c>
      <c r="AK77" s="422">
        <v>170.58</v>
      </c>
      <c r="AL77" s="422">
        <v>119.41</v>
      </c>
      <c r="AM77" s="422">
        <v>87.8</v>
      </c>
      <c r="AN77" s="422">
        <v>108.19</v>
      </c>
      <c r="AO77" s="422">
        <v>141.04</v>
      </c>
      <c r="AP77" s="422">
        <v>121.46</v>
      </c>
      <c r="AQ77" s="422">
        <v>119.3</v>
      </c>
      <c r="AR77" s="422">
        <v>68.5</v>
      </c>
      <c r="AS77" s="422">
        <v>89.11</v>
      </c>
      <c r="AT77" s="422">
        <v>148.97999999999999</v>
      </c>
      <c r="AU77" s="422">
        <v>116.25</v>
      </c>
      <c r="AV77" s="422">
        <v>144.08000000000001</v>
      </c>
      <c r="AW77" s="422">
        <v>231.99</v>
      </c>
      <c r="AX77" s="422">
        <v>291.58999999999997</v>
      </c>
      <c r="AY77" s="422">
        <v>171.17</v>
      </c>
      <c r="AZ77" s="422">
        <v>219.24</v>
      </c>
      <c r="BA77" s="422">
        <v>340.72</v>
      </c>
      <c r="BB77" s="422">
        <v>312.39</v>
      </c>
      <c r="BC77" s="422">
        <v>365.21</v>
      </c>
      <c r="BD77" s="422">
        <v>431.79</v>
      </c>
      <c r="BE77" s="422">
        <v>439.58</v>
      </c>
      <c r="BF77" s="422">
        <v>410.62</v>
      </c>
      <c r="BG77" s="422">
        <v>361.51</v>
      </c>
      <c r="BH77" s="422">
        <v>377.63</v>
      </c>
      <c r="BI77" s="422">
        <v>368.85</v>
      </c>
      <c r="BJ77" s="422">
        <v>301.29000000000002</v>
      </c>
      <c r="BK77" s="422">
        <v>139.80000000000001</v>
      </c>
      <c r="BL77" s="422">
        <v>182.1</v>
      </c>
      <c r="BM77" s="422">
        <v>112.72</v>
      </c>
      <c r="BN77" s="422">
        <v>90.43</v>
      </c>
      <c r="BO77" s="422">
        <v>97.18</v>
      </c>
      <c r="BP77" s="422">
        <v>57.29</v>
      </c>
      <c r="BQ77" s="422">
        <v>84.85</v>
      </c>
      <c r="BR77" s="422">
        <v>40.18</v>
      </c>
      <c r="BS77" s="422">
        <v>97.58</v>
      </c>
      <c r="BT77" s="422">
        <v>104.62</v>
      </c>
      <c r="BU77" s="422">
        <v>106.73</v>
      </c>
      <c r="BV77" s="422">
        <v>122.82</v>
      </c>
      <c r="BW77" s="422">
        <v>93.08</v>
      </c>
      <c r="BX77" s="422">
        <v>87.19</v>
      </c>
      <c r="BY77" s="422">
        <v>106.43</v>
      </c>
      <c r="BZ77" s="422">
        <v>138.65</v>
      </c>
      <c r="CA77" s="422">
        <v>98.85</v>
      </c>
      <c r="CB77" s="422">
        <v>138.66</v>
      </c>
      <c r="CC77" s="422">
        <v>64.94</v>
      </c>
      <c r="CD77" s="422">
        <v>58.84</v>
      </c>
      <c r="CE77" s="422">
        <v>89.36</v>
      </c>
      <c r="CF77" s="422">
        <v>128.99</v>
      </c>
      <c r="CG77" s="422">
        <v>157.99</v>
      </c>
      <c r="CH77" s="422">
        <v>125.67</v>
      </c>
      <c r="CI77" s="422">
        <v>71.459999999999994</v>
      </c>
      <c r="CJ77" s="422">
        <v>89.24</v>
      </c>
      <c r="CK77" s="422">
        <v>93.27</v>
      </c>
      <c r="CL77" s="422">
        <v>79.67</v>
      </c>
      <c r="CM77" s="422">
        <v>78.44</v>
      </c>
      <c r="CN77" s="422">
        <v>118.64</v>
      </c>
      <c r="CO77" s="422">
        <v>124.02</v>
      </c>
      <c r="CP77" s="464">
        <v>109.84</v>
      </c>
      <c r="CQ77" s="422">
        <v>74.36</v>
      </c>
      <c r="CR77" s="464">
        <v>31.82</v>
      </c>
      <c r="CS77" s="465">
        <v>84.64</v>
      </c>
      <c r="CT77" s="465">
        <v>0</v>
      </c>
      <c r="CU77" s="477">
        <v>13707.810000000003</v>
      </c>
      <c r="CV77">
        <v>0</v>
      </c>
      <c r="CW77">
        <v>0</v>
      </c>
      <c r="CX77">
        <v>0</v>
      </c>
      <c r="CY77">
        <v>0</v>
      </c>
      <c r="CZ77">
        <v>24.55</v>
      </c>
      <c r="DA77">
        <v>20.04</v>
      </c>
      <c r="DB77">
        <v>18.3</v>
      </c>
      <c r="DC77">
        <v>19.95</v>
      </c>
      <c r="DD77">
        <v>6.36</v>
      </c>
      <c r="DE77">
        <v>13.27</v>
      </c>
      <c r="DF77">
        <v>33.51</v>
      </c>
      <c r="DG77">
        <v>14.64</v>
      </c>
      <c r="DH77">
        <v>29.53</v>
      </c>
      <c r="DI77">
        <v>38.159999999999997</v>
      </c>
      <c r="DJ77">
        <v>10.45</v>
      </c>
      <c r="DK77">
        <v>63.72</v>
      </c>
      <c r="DL77">
        <v>12.55</v>
      </c>
      <c r="DM77">
        <v>81.430000000000007</v>
      </c>
      <c r="DN77">
        <v>138.97999999999999</v>
      </c>
      <c r="DO77">
        <v>181.12</v>
      </c>
      <c r="DP77">
        <v>302.94</v>
      </c>
      <c r="DQ77">
        <v>396.97</v>
      </c>
      <c r="DR77">
        <v>524.72</v>
      </c>
      <c r="DS77">
        <v>543.20000000000005</v>
      </c>
      <c r="DT77">
        <v>453.99</v>
      </c>
      <c r="DU77">
        <v>387.98</v>
      </c>
      <c r="DV77">
        <v>489.79</v>
      </c>
      <c r="DW77">
        <v>168.79</v>
      </c>
      <c r="DX77">
        <v>297.95</v>
      </c>
      <c r="DY77">
        <v>248.21</v>
      </c>
      <c r="DZ77">
        <v>130.29</v>
      </c>
      <c r="EA77">
        <v>127.83</v>
      </c>
      <c r="EB77">
        <v>149.32</v>
      </c>
      <c r="EC77">
        <v>108.35</v>
      </c>
      <c r="ED77">
        <v>85.56</v>
      </c>
      <c r="EE77">
        <v>87.42</v>
      </c>
      <c r="EF77">
        <v>89.61</v>
      </c>
      <c r="EG77">
        <v>84.2</v>
      </c>
      <c r="EH77">
        <v>77.040000000000006</v>
      </c>
      <c r="EI77">
        <v>37</v>
      </c>
      <c r="EJ77">
        <v>42.09</v>
      </c>
      <c r="EK77">
        <v>57.32</v>
      </c>
      <c r="EL77">
        <v>104.28</v>
      </c>
      <c r="EM77">
        <v>122.01</v>
      </c>
      <c r="EN77">
        <v>52.46</v>
      </c>
      <c r="EO77">
        <v>212.21</v>
      </c>
      <c r="EP77">
        <v>181.72</v>
      </c>
      <c r="EQ77">
        <v>178.98</v>
      </c>
      <c r="ER77">
        <v>323.76</v>
      </c>
      <c r="ES77">
        <v>302.33999999999997</v>
      </c>
      <c r="ET77">
        <v>492.16</v>
      </c>
      <c r="EU77">
        <v>557.05999999999995</v>
      </c>
      <c r="EV77">
        <v>580.27</v>
      </c>
      <c r="EW77">
        <v>620.6</v>
      </c>
      <c r="EX77">
        <v>568.72</v>
      </c>
      <c r="EY77">
        <v>510.41</v>
      </c>
      <c r="EZ77">
        <v>462.1</v>
      </c>
      <c r="FA77">
        <v>310.52999999999997</v>
      </c>
      <c r="FB77">
        <v>178.72</v>
      </c>
      <c r="FC77">
        <v>331.86</v>
      </c>
      <c r="FD77">
        <v>159.94999999999999</v>
      </c>
      <c r="FE77">
        <v>83.28</v>
      </c>
      <c r="FF77">
        <v>171.8</v>
      </c>
      <c r="FG77">
        <v>198.07</v>
      </c>
      <c r="FH77">
        <v>178.01</v>
      </c>
      <c r="FI77">
        <v>172.54</v>
      </c>
      <c r="FJ77">
        <v>173.44</v>
      </c>
      <c r="FK77">
        <v>149.44</v>
      </c>
      <c r="FL77">
        <v>46.63</v>
      </c>
      <c r="FM77">
        <v>50.42</v>
      </c>
      <c r="FN77">
        <v>40.130000000000003</v>
      </c>
      <c r="FO77">
        <v>93.46</v>
      </c>
      <c r="FP77">
        <v>84.34</v>
      </c>
      <c r="FQ77">
        <v>100.44</v>
      </c>
      <c r="FR77">
        <v>103.99</v>
      </c>
      <c r="FS77">
        <v>50.86</v>
      </c>
      <c r="FT77">
        <v>81.180000000000007</v>
      </c>
      <c r="FU77">
        <v>60.36</v>
      </c>
      <c r="FV77">
        <v>81.05</v>
      </c>
      <c r="FW77">
        <v>95.46</v>
      </c>
      <c r="FX77">
        <v>105.9</v>
      </c>
      <c r="FY77">
        <v>143.13</v>
      </c>
      <c r="FZ77">
        <v>62.47</v>
      </c>
      <c r="GA77">
        <v>11.83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14185.5</v>
      </c>
    </row>
    <row r="78" spans="1:196" ht="15.75" customHeight="1">
      <c r="A78" s="463" t="str">
        <f t="shared" si="8"/>
        <v>03-089</v>
      </c>
      <c r="B78" s="422">
        <v>12</v>
      </c>
      <c r="C78" s="422">
        <v>0</v>
      </c>
      <c r="D78" s="422">
        <v>0</v>
      </c>
      <c r="E78" s="422">
        <v>0</v>
      </c>
      <c r="F78" s="422">
        <v>0</v>
      </c>
      <c r="G78" s="422">
        <v>20.63</v>
      </c>
      <c r="H78" s="422">
        <v>56.73</v>
      </c>
      <c r="I78" s="422">
        <v>4.91</v>
      </c>
      <c r="J78" s="422">
        <v>10.73</v>
      </c>
      <c r="K78" s="422">
        <v>9.09</v>
      </c>
      <c r="L78" s="422">
        <v>80.08</v>
      </c>
      <c r="M78" s="422">
        <v>20.45</v>
      </c>
      <c r="N78" s="422">
        <v>35.090000000000003</v>
      </c>
      <c r="O78" s="422">
        <v>10.37</v>
      </c>
      <c r="P78" s="422">
        <v>3.64</v>
      </c>
      <c r="Q78" s="422">
        <v>41.08</v>
      </c>
      <c r="R78" s="422">
        <v>3.64</v>
      </c>
      <c r="S78" s="422">
        <v>38.89</v>
      </c>
      <c r="T78" s="422">
        <v>85.01</v>
      </c>
      <c r="U78" s="422">
        <v>149.19999999999999</v>
      </c>
      <c r="V78" s="422">
        <v>229.33</v>
      </c>
      <c r="W78" s="422">
        <v>270.39999999999998</v>
      </c>
      <c r="X78" s="422">
        <v>595.22</v>
      </c>
      <c r="Y78" s="422">
        <v>521.65</v>
      </c>
      <c r="Z78" s="422">
        <v>593.5</v>
      </c>
      <c r="AA78" s="422">
        <v>898.28</v>
      </c>
      <c r="AB78" s="422">
        <v>796.33</v>
      </c>
      <c r="AC78" s="422">
        <v>713.93</v>
      </c>
      <c r="AD78" s="422">
        <v>500.55</v>
      </c>
      <c r="AE78" s="422">
        <v>780.15</v>
      </c>
      <c r="AF78" s="422">
        <v>564.37</v>
      </c>
      <c r="AG78" s="422">
        <v>392.08</v>
      </c>
      <c r="AH78" s="422">
        <v>311.16000000000003</v>
      </c>
      <c r="AI78" s="422">
        <v>463.01</v>
      </c>
      <c r="AJ78" s="422">
        <v>364.77</v>
      </c>
      <c r="AK78" s="422">
        <v>338.1</v>
      </c>
      <c r="AL78" s="422">
        <v>450.19</v>
      </c>
      <c r="AM78" s="422">
        <v>190.95</v>
      </c>
      <c r="AN78" s="422">
        <v>186.53</v>
      </c>
      <c r="AO78" s="422">
        <v>272.89999999999998</v>
      </c>
      <c r="AP78" s="422">
        <v>163.72999999999999</v>
      </c>
      <c r="AQ78" s="422">
        <v>272.36</v>
      </c>
      <c r="AR78" s="422">
        <v>269.25</v>
      </c>
      <c r="AS78" s="422">
        <v>303.3</v>
      </c>
      <c r="AT78" s="422">
        <v>324.39999999999998</v>
      </c>
      <c r="AU78" s="422">
        <v>262.05</v>
      </c>
      <c r="AV78" s="422">
        <v>242.76</v>
      </c>
      <c r="AW78" s="422">
        <v>353.25</v>
      </c>
      <c r="AX78" s="422">
        <v>151.51</v>
      </c>
      <c r="AY78" s="422">
        <v>302.77999999999997</v>
      </c>
      <c r="AZ78" s="422">
        <v>327.92</v>
      </c>
      <c r="BA78" s="422">
        <v>446.51</v>
      </c>
      <c r="BB78" s="422">
        <v>527.14</v>
      </c>
      <c r="BC78" s="422">
        <v>576.14</v>
      </c>
      <c r="BD78" s="422">
        <v>378.7</v>
      </c>
      <c r="BE78" s="422">
        <v>528.86</v>
      </c>
      <c r="BF78" s="422">
        <v>464.66</v>
      </c>
      <c r="BG78" s="422">
        <v>450.19</v>
      </c>
      <c r="BH78" s="422">
        <v>232.27</v>
      </c>
      <c r="BI78" s="422">
        <v>244.8</v>
      </c>
      <c r="BJ78" s="422">
        <v>108.37</v>
      </c>
      <c r="BK78" s="422">
        <v>301.94</v>
      </c>
      <c r="BL78" s="422">
        <v>232.62</v>
      </c>
      <c r="BM78" s="422">
        <v>178.78</v>
      </c>
      <c r="BN78" s="422">
        <v>28.65</v>
      </c>
      <c r="BO78" s="422">
        <v>64</v>
      </c>
      <c r="BP78" s="422">
        <v>87.05</v>
      </c>
      <c r="BQ78" s="422">
        <v>79.510000000000005</v>
      </c>
      <c r="BR78" s="422">
        <v>114.44</v>
      </c>
      <c r="BS78" s="422">
        <v>131.04</v>
      </c>
      <c r="BT78" s="422">
        <v>96.08</v>
      </c>
      <c r="BU78" s="422">
        <v>111.32</v>
      </c>
      <c r="BV78" s="422">
        <v>104.64</v>
      </c>
      <c r="BW78" s="422">
        <v>134.72</v>
      </c>
      <c r="BX78" s="422">
        <v>107.79</v>
      </c>
      <c r="BY78" s="422">
        <v>105.04</v>
      </c>
      <c r="BZ78" s="422">
        <v>169.36</v>
      </c>
      <c r="CA78" s="422">
        <v>134.84</v>
      </c>
      <c r="CB78" s="422">
        <v>96.05</v>
      </c>
      <c r="CC78" s="422">
        <v>95.22</v>
      </c>
      <c r="CD78" s="422">
        <v>130.96</v>
      </c>
      <c r="CE78" s="422">
        <v>68.53</v>
      </c>
      <c r="CF78" s="422">
        <v>106.83</v>
      </c>
      <c r="CG78" s="422">
        <v>105.71</v>
      </c>
      <c r="CH78" s="422">
        <v>91.64</v>
      </c>
      <c r="CI78" s="422">
        <v>103.48</v>
      </c>
      <c r="CJ78" s="422">
        <v>116.68</v>
      </c>
      <c r="CK78" s="422">
        <v>61.96</v>
      </c>
      <c r="CL78" s="422">
        <v>149.55000000000001</v>
      </c>
      <c r="CM78" s="422">
        <v>73.91</v>
      </c>
      <c r="CN78" s="422">
        <v>101.81</v>
      </c>
      <c r="CO78" s="422">
        <v>77.650000000000006</v>
      </c>
      <c r="CP78" s="464">
        <v>105.1</v>
      </c>
      <c r="CQ78" s="422">
        <v>116.32</v>
      </c>
      <c r="CR78" s="464">
        <v>108.75</v>
      </c>
      <c r="CS78" s="465">
        <v>24.82</v>
      </c>
      <c r="CT78" s="465">
        <v>0</v>
      </c>
      <c r="CU78" s="477">
        <v>20850.679999999997</v>
      </c>
      <c r="CV78">
        <v>0</v>
      </c>
      <c r="CW78">
        <v>0</v>
      </c>
      <c r="CX78">
        <v>0</v>
      </c>
      <c r="CY78">
        <v>0</v>
      </c>
      <c r="CZ78">
        <v>16.73</v>
      </c>
      <c r="DA78">
        <v>0</v>
      </c>
      <c r="DB78">
        <v>14.99</v>
      </c>
      <c r="DC78">
        <v>6.81</v>
      </c>
      <c r="DD78">
        <v>33.83</v>
      </c>
      <c r="DE78">
        <v>12.72</v>
      </c>
      <c r="DF78">
        <v>30.25</v>
      </c>
      <c r="DG78">
        <v>11.89</v>
      </c>
      <c r="DH78">
        <v>28.48</v>
      </c>
      <c r="DI78">
        <v>9.09</v>
      </c>
      <c r="DJ78">
        <v>13.63</v>
      </c>
      <c r="DK78">
        <v>35.36</v>
      </c>
      <c r="DL78">
        <v>54.56</v>
      </c>
      <c r="DM78">
        <v>65.31</v>
      </c>
      <c r="DN78">
        <v>79.81</v>
      </c>
      <c r="DO78">
        <v>316.73</v>
      </c>
      <c r="DP78">
        <v>542.66</v>
      </c>
      <c r="DQ78">
        <v>445.49</v>
      </c>
      <c r="DR78">
        <v>636.79</v>
      </c>
      <c r="DS78">
        <v>618.55999999999995</v>
      </c>
      <c r="DT78">
        <v>743.33</v>
      </c>
      <c r="DU78">
        <v>643.85</v>
      </c>
      <c r="DV78">
        <v>494</v>
      </c>
      <c r="DW78">
        <v>502.51</v>
      </c>
      <c r="DX78">
        <v>422.88</v>
      </c>
      <c r="DY78">
        <v>438.94</v>
      </c>
      <c r="DZ78">
        <v>335.52</v>
      </c>
      <c r="EA78">
        <v>403.83</v>
      </c>
      <c r="EB78">
        <v>295.48</v>
      </c>
      <c r="EC78">
        <v>183.14</v>
      </c>
      <c r="ED78">
        <v>224.31</v>
      </c>
      <c r="EE78">
        <v>331.11</v>
      </c>
      <c r="EF78">
        <v>145.94999999999999</v>
      </c>
      <c r="EG78">
        <v>208.1</v>
      </c>
      <c r="EH78">
        <v>181.29</v>
      </c>
      <c r="EI78">
        <v>183.52</v>
      </c>
      <c r="EJ78">
        <v>31.08</v>
      </c>
      <c r="EK78">
        <v>170.1</v>
      </c>
      <c r="EL78">
        <v>138.63</v>
      </c>
      <c r="EM78">
        <v>182.1</v>
      </c>
      <c r="EN78">
        <v>161.87</v>
      </c>
      <c r="EO78">
        <v>135.18</v>
      </c>
      <c r="EP78">
        <v>277.37</v>
      </c>
      <c r="EQ78">
        <v>283.56</v>
      </c>
      <c r="ER78">
        <v>322.87</v>
      </c>
      <c r="ES78">
        <v>393.71</v>
      </c>
      <c r="ET78">
        <v>655.39</v>
      </c>
      <c r="EU78">
        <v>479.4</v>
      </c>
      <c r="EV78">
        <v>447.41</v>
      </c>
      <c r="EW78">
        <v>494.59</v>
      </c>
      <c r="EX78">
        <v>493.98</v>
      </c>
      <c r="EY78">
        <v>453.54</v>
      </c>
      <c r="EZ78">
        <v>403.88</v>
      </c>
      <c r="FA78">
        <v>271.19</v>
      </c>
      <c r="FB78">
        <v>198.61</v>
      </c>
      <c r="FC78">
        <v>271.48</v>
      </c>
      <c r="FD78">
        <v>204.68</v>
      </c>
      <c r="FE78">
        <v>233.6</v>
      </c>
      <c r="FF78">
        <v>151.25</v>
      </c>
      <c r="FG78">
        <v>170.37</v>
      </c>
      <c r="FH78">
        <v>222.36</v>
      </c>
      <c r="FI78">
        <v>136.22</v>
      </c>
      <c r="FJ78">
        <v>160.19</v>
      </c>
      <c r="FK78">
        <v>213.04</v>
      </c>
      <c r="FL78">
        <v>167.22</v>
      </c>
      <c r="FM78">
        <v>99.66</v>
      </c>
      <c r="FN78">
        <v>153.24</v>
      </c>
      <c r="FO78">
        <v>148.87</v>
      </c>
      <c r="FP78">
        <v>109.68</v>
      </c>
      <c r="FQ78">
        <v>129.86000000000001</v>
      </c>
      <c r="FR78">
        <v>152.84</v>
      </c>
      <c r="FS78">
        <v>123.6</v>
      </c>
      <c r="FT78">
        <v>41.46</v>
      </c>
      <c r="FU78">
        <v>29.55</v>
      </c>
      <c r="FV78">
        <v>40.5</v>
      </c>
      <c r="FW78">
        <v>101.86</v>
      </c>
      <c r="FX78">
        <v>96.9</v>
      </c>
      <c r="FY78">
        <v>82.76</v>
      </c>
      <c r="FZ78">
        <v>60.31</v>
      </c>
      <c r="GA78">
        <v>21.09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18028.500000000004</v>
      </c>
    </row>
    <row r="79" spans="1:196" ht="15.75" customHeight="1">
      <c r="A79" s="463" t="str">
        <f t="shared" si="8"/>
        <v>03-089</v>
      </c>
      <c r="B79" s="422">
        <v>13</v>
      </c>
      <c r="C79" s="422">
        <v>0</v>
      </c>
      <c r="D79" s="422">
        <v>9.09</v>
      </c>
      <c r="E79" s="422">
        <v>9.09</v>
      </c>
      <c r="F79" s="422">
        <v>0</v>
      </c>
      <c r="G79" s="422">
        <v>20.91</v>
      </c>
      <c r="H79" s="422">
        <v>46.79</v>
      </c>
      <c r="I79" s="422">
        <v>0</v>
      </c>
      <c r="J79" s="422">
        <v>1.73</v>
      </c>
      <c r="K79" s="422">
        <v>4.09</v>
      </c>
      <c r="L79" s="422">
        <v>48.08</v>
      </c>
      <c r="M79" s="422">
        <v>0.91</v>
      </c>
      <c r="N79" s="422">
        <v>69</v>
      </c>
      <c r="O79" s="422">
        <v>13.8</v>
      </c>
      <c r="P79" s="422">
        <v>14.58</v>
      </c>
      <c r="Q79" s="422">
        <v>44.07</v>
      </c>
      <c r="R79" s="422">
        <v>24.45</v>
      </c>
      <c r="S79" s="422">
        <v>40.659999999999997</v>
      </c>
      <c r="T79" s="422">
        <v>47.07</v>
      </c>
      <c r="U79" s="422">
        <v>114.36</v>
      </c>
      <c r="V79" s="422">
        <v>89.32</v>
      </c>
      <c r="W79" s="422">
        <v>247.36</v>
      </c>
      <c r="X79" s="422">
        <v>335.2</v>
      </c>
      <c r="Y79" s="422">
        <v>391.52</v>
      </c>
      <c r="Z79" s="422">
        <v>536.98</v>
      </c>
      <c r="AA79" s="422">
        <v>494.24</v>
      </c>
      <c r="AB79" s="422">
        <v>600.44000000000005</v>
      </c>
      <c r="AC79" s="422">
        <v>551.5</v>
      </c>
      <c r="AD79" s="422">
        <v>517.02</v>
      </c>
      <c r="AE79" s="422">
        <v>420.98</v>
      </c>
      <c r="AF79" s="422">
        <v>445.87</v>
      </c>
      <c r="AG79" s="422">
        <v>438.4</v>
      </c>
      <c r="AH79" s="422">
        <v>430.47</v>
      </c>
      <c r="AI79" s="422">
        <v>242.01</v>
      </c>
      <c r="AJ79" s="422">
        <v>172.45</v>
      </c>
      <c r="AK79" s="422">
        <v>250.38</v>
      </c>
      <c r="AL79" s="422">
        <v>329.86</v>
      </c>
      <c r="AM79" s="422">
        <v>195.42</v>
      </c>
      <c r="AN79" s="422">
        <v>167.27</v>
      </c>
      <c r="AO79" s="422">
        <v>247.48</v>
      </c>
      <c r="AP79" s="422">
        <v>197.93</v>
      </c>
      <c r="AQ79" s="422">
        <v>282.11</v>
      </c>
      <c r="AR79" s="422">
        <v>266.82</v>
      </c>
      <c r="AS79" s="422">
        <v>274.76</v>
      </c>
      <c r="AT79" s="422">
        <v>373.33</v>
      </c>
      <c r="AU79" s="422">
        <v>364.9</v>
      </c>
      <c r="AV79" s="422">
        <v>264.83999999999997</v>
      </c>
      <c r="AW79" s="422">
        <v>204.97</v>
      </c>
      <c r="AX79" s="422">
        <v>261.36</v>
      </c>
      <c r="AY79" s="422">
        <v>400.5</v>
      </c>
      <c r="AZ79" s="422">
        <v>322.89</v>
      </c>
      <c r="BA79" s="422">
        <v>336.18</v>
      </c>
      <c r="BB79" s="422">
        <v>373.45</v>
      </c>
      <c r="BC79" s="422">
        <v>395.1</v>
      </c>
      <c r="BD79" s="422">
        <v>334.85</v>
      </c>
      <c r="BE79" s="422">
        <v>181.47</v>
      </c>
      <c r="BF79" s="422">
        <v>129.63999999999999</v>
      </c>
      <c r="BG79" s="422">
        <v>169.39</v>
      </c>
      <c r="BH79" s="422">
        <v>102.02</v>
      </c>
      <c r="BI79" s="422">
        <v>218.19</v>
      </c>
      <c r="BJ79" s="422">
        <v>201.04</v>
      </c>
      <c r="BK79" s="422">
        <v>161.12</v>
      </c>
      <c r="BL79" s="422">
        <v>100.99</v>
      </c>
      <c r="BM79" s="422">
        <v>74.31</v>
      </c>
      <c r="BN79" s="422">
        <v>77.680000000000007</v>
      </c>
      <c r="BO79" s="422">
        <v>129.44</v>
      </c>
      <c r="BP79" s="422">
        <v>147.66999999999999</v>
      </c>
      <c r="BQ79" s="422">
        <v>78.599999999999994</v>
      </c>
      <c r="BR79" s="422">
        <v>27.69</v>
      </c>
      <c r="BS79" s="422">
        <v>54.37</v>
      </c>
      <c r="BT79" s="422">
        <v>67.59</v>
      </c>
      <c r="BU79" s="422">
        <v>64.349999999999994</v>
      </c>
      <c r="BV79" s="422">
        <v>76.180000000000007</v>
      </c>
      <c r="BW79" s="422">
        <v>32.44</v>
      </c>
      <c r="BX79" s="422">
        <v>55.3</v>
      </c>
      <c r="BY79" s="422">
        <v>64.5</v>
      </c>
      <c r="BZ79" s="422">
        <v>71.08</v>
      </c>
      <c r="CA79" s="422">
        <v>103.92</v>
      </c>
      <c r="CB79" s="422">
        <v>72.67</v>
      </c>
      <c r="CC79" s="422">
        <v>57.45</v>
      </c>
      <c r="CD79" s="422">
        <v>133.63999999999999</v>
      </c>
      <c r="CE79" s="422">
        <v>60.52</v>
      </c>
      <c r="CF79" s="422">
        <v>28.27</v>
      </c>
      <c r="CG79" s="422">
        <v>102.91</v>
      </c>
      <c r="CH79" s="422">
        <v>61.02</v>
      </c>
      <c r="CI79" s="422">
        <v>61.03</v>
      </c>
      <c r="CJ79" s="422">
        <v>65</v>
      </c>
      <c r="CK79" s="422">
        <v>89.03</v>
      </c>
      <c r="CL79" s="422">
        <v>15.45</v>
      </c>
      <c r="CM79" s="422">
        <v>41.72</v>
      </c>
      <c r="CN79" s="422">
        <v>20.61</v>
      </c>
      <c r="CO79" s="422">
        <v>4.5</v>
      </c>
      <c r="CP79" s="464">
        <v>0</v>
      </c>
      <c r="CQ79" s="422">
        <v>0</v>
      </c>
      <c r="CR79" s="464">
        <v>9.59</v>
      </c>
      <c r="CS79" s="465">
        <v>0</v>
      </c>
      <c r="CT79" s="465">
        <v>0</v>
      </c>
      <c r="CU79" s="477">
        <v>15479.230000000007</v>
      </c>
      <c r="CV79">
        <v>0</v>
      </c>
      <c r="CW79">
        <v>0</v>
      </c>
      <c r="CX79">
        <v>0</v>
      </c>
      <c r="CY79">
        <v>0</v>
      </c>
      <c r="CZ79">
        <v>8.4499999999999993</v>
      </c>
      <c r="DA79">
        <v>1.82</v>
      </c>
      <c r="DB79">
        <v>29.46</v>
      </c>
      <c r="DC79">
        <v>16.809999999999999</v>
      </c>
      <c r="DD79">
        <v>7.27</v>
      </c>
      <c r="DE79">
        <v>10.45</v>
      </c>
      <c r="DF79">
        <v>24.04</v>
      </c>
      <c r="DG79">
        <v>10.91</v>
      </c>
      <c r="DH79">
        <v>30.44</v>
      </c>
      <c r="DI79">
        <v>52.38</v>
      </c>
      <c r="DJ79">
        <v>24.96</v>
      </c>
      <c r="DK79">
        <v>38.33</v>
      </c>
      <c r="DL79">
        <v>9.75</v>
      </c>
      <c r="DM79">
        <v>38.979999999999997</v>
      </c>
      <c r="DN79">
        <v>75.61</v>
      </c>
      <c r="DO79">
        <v>134.01</v>
      </c>
      <c r="DP79">
        <v>281.52999999999997</v>
      </c>
      <c r="DQ79">
        <v>459.14</v>
      </c>
      <c r="DR79">
        <v>396.93</v>
      </c>
      <c r="DS79">
        <v>494.15</v>
      </c>
      <c r="DT79">
        <v>493.46</v>
      </c>
      <c r="DU79">
        <v>662.9</v>
      </c>
      <c r="DV79">
        <v>620.6</v>
      </c>
      <c r="DW79">
        <v>416.38</v>
      </c>
      <c r="DX79">
        <v>406.05</v>
      </c>
      <c r="DY79">
        <v>324.10000000000002</v>
      </c>
      <c r="DZ79">
        <v>373.34</v>
      </c>
      <c r="EA79">
        <v>285.55</v>
      </c>
      <c r="EB79">
        <v>272.97000000000003</v>
      </c>
      <c r="EC79">
        <v>228.64</v>
      </c>
      <c r="ED79">
        <v>203.41</v>
      </c>
      <c r="EE79">
        <v>186.87</v>
      </c>
      <c r="EF79">
        <v>222.68</v>
      </c>
      <c r="EG79">
        <v>168.79</v>
      </c>
      <c r="EH79">
        <v>172.48</v>
      </c>
      <c r="EI79">
        <v>232.36</v>
      </c>
      <c r="EJ79">
        <v>170.79</v>
      </c>
      <c r="EK79">
        <v>138.34</v>
      </c>
      <c r="EL79">
        <v>90.12</v>
      </c>
      <c r="EM79">
        <v>108.83</v>
      </c>
      <c r="EN79">
        <v>166.95</v>
      </c>
      <c r="EO79">
        <v>254.9</v>
      </c>
      <c r="EP79">
        <v>350.39</v>
      </c>
      <c r="EQ79">
        <v>341.9</v>
      </c>
      <c r="ER79">
        <v>457.47</v>
      </c>
      <c r="ES79">
        <v>641.15</v>
      </c>
      <c r="ET79">
        <v>691.9</v>
      </c>
      <c r="EU79">
        <v>397.51</v>
      </c>
      <c r="EV79">
        <v>446.48</v>
      </c>
      <c r="EW79">
        <v>526.61</v>
      </c>
      <c r="EX79">
        <v>448.87</v>
      </c>
      <c r="EY79">
        <v>328.64</v>
      </c>
      <c r="EZ79">
        <v>264.10000000000002</v>
      </c>
      <c r="FA79">
        <v>194.69</v>
      </c>
      <c r="FB79">
        <v>194.53</v>
      </c>
      <c r="FC79">
        <v>118.36</v>
      </c>
      <c r="FD79">
        <v>104.7</v>
      </c>
      <c r="FE79">
        <v>169.04</v>
      </c>
      <c r="FF79">
        <v>111.72</v>
      </c>
      <c r="FG79">
        <v>86.61</v>
      </c>
      <c r="FH79">
        <v>177.35</v>
      </c>
      <c r="FI79">
        <v>77.88</v>
      </c>
      <c r="FJ79">
        <v>97.42</v>
      </c>
      <c r="FK79">
        <v>104.73</v>
      </c>
      <c r="FL79">
        <v>123.72</v>
      </c>
      <c r="FM79">
        <v>93.14</v>
      </c>
      <c r="FN79">
        <v>38.549999999999997</v>
      </c>
      <c r="FO79">
        <v>76.55</v>
      </c>
      <c r="FP79">
        <v>24.77</v>
      </c>
      <c r="FQ79">
        <v>51.27</v>
      </c>
      <c r="FR79">
        <v>0</v>
      </c>
      <c r="FS79">
        <v>22.31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15108.289999999999</v>
      </c>
    </row>
    <row r="80" spans="1:196" ht="15.75" customHeight="1">
      <c r="A80" s="463" t="str">
        <f t="shared" si="8"/>
        <v>03-089</v>
      </c>
      <c r="B80" s="422">
        <v>14</v>
      </c>
      <c r="C80" s="422">
        <v>0</v>
      </c>
      <c r="D80" s="422">
        <v>0</v>
      </c>
      <c r="E80" s="422">
        <v>0</v>
      </c>
      <c r="F80" s="422">
        <v>0</v>
      </c>
      <c r="G80" s="422">
        <v>2.73</v>
      </c>
      <c r="H80" s="422">
        <v>3.09</v>
      </c>
      <c r="I80" s="422">
        <v>16.09</v>
      </c>
      <c r="J80" s="422">
        <v>7.63</v>
      </c>
      <c r="K80" s="422">
        <v>29.64</v>
      </c>
      <c r="L80" s="422">
        <v>26.58</v>
      </c>
      <c r="M80" s="422">
        <v>72.34</v>
      </c>
      <c r="N80" s="422">
        <v>25.59</v>
      </c>
      <c r="O80" s="422">
        <v>9.25</v>
      </c>
      <c r="P80" s="422">
        <v>3.18</v>
      </c>
      <c r="Q80" s="422">
        <v>14.03</v>
      </c>
      <c r="R80" s="422">
        <v>15.82</v>
      </c>
      <c r="S80" s="422">
        <v>17.079999999999998</v>
      </c>
      <c r="T80" s="422">
        <v>36.090000000000003</v>
      </c>
      <c r="U80" s="422">
        <v>49.43</v>
      </c>
      <c r="V80" s="422">
        <v>178.65</v>
      </c>
      <c r="W80" s="422">
        <v>166.65</v>
      </c>
      <c r="X80" s="422">
        <v>183.36</v>
      </c>
      <c r="Y80" s="422">
        <v>199.54</v>
      </c>
      <c r="Z80" s="422">
        <v>292.89999999999998</v>
      </c>
      <c r="AA80" s="422">
        <v>358.32</v>
      </c>
      <c r="AB80" s="422">
        <v>219.03</v>
      </c>
      <c r="AC80" s="422">
        <v>153.03</v>
      </c>
      <c r="AD80" s="422">
        <v>313.63</v>
      </c>
      <c r="AE80" s="422">
        <v>144.97</v>
      </c>
      <c r="AF80" s="422">
        <v>134.30000000000001</v>
      </c>
      <c r="AG80" s="422">
        <v>214.8</v>
      </c>
      <c r="AH80" s="422">
        <v>100.59</v>
      </c>
      <c r="AI80" s="422">
        <v>126.19</v>
      </c>
      <c r="AJ80" s="422">
        <v>182.66</v>
      </c>
      <c r="AK80" s="422">
        <v>128.6</v>
      </c>
      <c r="AL80" s="422">
        <v>169.66</v>
      </c>
      <c r="AM80" s="422">
        <v>108.48</v>
      </c>
      <c r="AN80" s="422">
        <v>58.27</v>
      </c>
      <c r="AO80" s="422">
        <v>58.13</v>
      </c>
      <c r="AP80" s="422">
        <v>119.53</v>
      </c>
      <c r="AQ80" s="422">
        <v>41.63</v>
      </c>
      <c r="AR80" s="422">
        <v>170.44</v>
      </c>
      <c r="AS80" s="422">
        <v>42.59</v>
      </c>
      <c r="AT80" s="422">
        <v>90.92</v>
      </c>
      <c r="AU80" s="422">
        <v>95.66</v>
      </c>
      <c r="AV80" s="422">
        <v>112.65</v>
      </c>
      <c r="AW80" s="422">
        <v>77.099999999999994</v>
      </c>
      <c r="AX80" s="422">
        <v>107.24</v>
      </c>
      <c r="AY80" s="422">
        <v>225.23</v>
      </c>
      <c r="AZ80" s="422">
        <v>233.1</v>
      </c>
      <c r="BA80" s="422">
        <v>243.01</v>
      </c>
      <c r="BB80" s="422">
        <v>195.76</v>
      </c>
      <c r="BC80" s="422">
        <v>284.81</v>
      </c>
      <c r="BD80" s="422">
        <v>138.85</v>
      </c>
      <c r="BE80" s="422">
        <v>217.86</v>
      </c>
      <c r="BF80" s="422">
        <v>49.65</v>
      </c>
      <c r="BG80" s="422">
        <v>101.34</v>
      </c>
      <c r="BH80" s="422">
        <v>173.7</v>
      </c>
      <c r="BI80" s="422">
        <v>44.27</v>
      </c>
      <c r="BJ80" s="422">
        <v>83.34</v>
      </c>
      <c r="BK80" s="422">
        <v>85.62</v>
      </c>
      <c r="BL80" s="422">
        <v>65.17</v>
      </c>
      <c r="BM80" s="422">
        <v>61.08</v>
      </c>
      <c r="BN80" s="422">
        <v>31.58</v>
      </c>
      <c r="BO80" s="422">
        <v>85.18</v>
      </c>
      <c r="BP80" s="422">
        <v>33.44</v>
      </c>
      <c r="BQ80" s="422">
        <v>115.26</v>
      </c>
      <c r="BR80" s="422">
        <v>74.56</v>
      </c>
      <c r="BS80" s="422">
        <v>64.900000000000006</v>
      </c>
      <c r="BT80" s="422">
        <v>80.099999999999994</v>
      </c>
      <c r="BU80" s="422">
        <v>71.73</v>
      </c>
      <c r="BV80" s="422">
        <v>43.23</v>
      </c>
      <c r="BW80" s="422">
        <v>83.63</v>
      </c>
      <c r="BX80" s="422">
        <v>99.84</v>
      </c>
      <c r="BY80" s="422">
        <v>25.73</v>
      </c>
      <c r="BZ80" s="422">
        <v>7.27</v>
      </c>
      <c r="CA80" s="422">
        <v>73.41</v>
      </c>
      <c r="CB80" s="422">
        <v>77.37</v>
      </c>
      <c r="CC80" s="422">
        <v>42.38</v>
      </c>
      <c r="CD80" s="422">
        <v>57.83</v>
      </c>
      <c r="CE80" s="422">
        <v>46.36</v>
      </c>
      <c r="CF80" s="422">
        <v>132.16</v>
      </c>
      <c r="CG80" s="422">
        <v>44.22</v>
      </c>
      <c r="CH80" s="422">
        <v>50.09</v>
      </c>
      <c r="CI80" s="422">
        <v>98.46</v>
      </c>
      <c r="CJ80" s="422">
        <v>34.9</v>
      </c>
      <c r="CK80" s="422">
        <v>0</v>
      </c>
      <c r="CL80" s="422">
        <v>33.42</v>
      </c>
      <c r="CM80" s="422">
        <v>72.77</v>
      </c>
      <c r="CN80" s="422">
        <v>28.59</v>
      </c>
      <c r="CO80" s="422">
        <v>10.36</v>
      </c>
      <c r="CP80" s="464">
        <v>0</v>
      </c>
      <c r="CQ80" s="422">
        <v>16.73</v>
      </c>
      <c r="CR80" s="464">
        <v>0</v>
      </c>
      <c r="CS80" s="465">
        <v>0</v>
      </c>
      <c r="CT80" s="465">
        <v>13.82</v>
      </c>
      <c r="CU80" s="477">
        <v>8530.1999999999989</v>
      </c>
      <c r="CV80">
        <v>0</v>
      </c>
      <c r="CW80">
        <v>0</v>
      </c>
      <c r="CX80">
        <v>0</v>
      </c>
      <c r="CY80">
        <v>0</v>
      </c>
      <c r="CZ80">
        <v>8.58</v>
      </c>
      <c r="DA80">
        <v>10.64</v>
      </c>
      <c r="DB80">
        <v>6.27</v>
      </c>
      <c r="DC80">
        <v>10.9</v>
      </c>
      <c r="DD80">
        <v>6.27</v>
      </c>
      <c r="DE80">
        <v>13.85</v>
      </c>
      <c r="DF80">
        <v>10.44</v>
      </c>
      <c r="DG80">
        <v>11.36</v>
      </c>
      <c r="DH80">
        <v>12.22</v>
      </c>
      <c r="DI80">
        <v>29.55</v>
      </c>
      <c r="DJ80">
        <v>9.09</v>
      </c>
      <c r="DK80">
        <v>36.26</v>
      </c>
      <c r="DL80">
        <v>11.65</v>
      </c>
      <c r="DM80">
        <v>62.19</v>
      </c>
      <c r="DN80">
        <v>53.69</v>
      </c>
      <c r="DO80">
        <v>196.58</v>
      </c>
      <c r="DP80">
        <v>331.57</v>
      </c>
      <c r="DQ80">
        <v>356.89</v>
      </c>
      <c r="DR80">
        <v>387.16</v>
      </c>
      <c r="DS80">
        <v>423.51</v>
      </c>
      <c r="DT80">
        <v>371.02</v>
      </c>
      <c r="DU80">
        <v>352.72</v>
      </c>
      <c r="DV80">
        <v>304.10000000000002</v>
      </c>
      <c r="DW80">
        <v>197.87</v>
      </c>
      <c r="DX80">
        <v>131.97</v>
      </c>
      <c r="DY80">
        <v>160.34</v>
      </c>
      <c r="DZ80">
        <v>151.1</v>
      </c>
      <c r="EA80">
        <v>67.7</v>
      </c>
      <c r="EB80">
        <v>56.4</v>
      </c>
      <c r="EC80">
        <v>38.729999999999997</v>
      </c>
      <c r="ED80">
        <v>99.88</v>
      </c>
      <c r="EE80">
        <v>82.97</v>
      </c>
      <c r="EF80">
        <v>127.19</v>
      </c>
      <c r="EG80">
        <v>151.09</v>
      </c>
      <c r="EH80">
        <v>132.41999999999999</v>
      </c>
      <c r="EI80">
        <v>86.87</v>
      </c>
      <c r="EJ80">
        <v>74.36</v>
      </c>
      <c r="EK80">
        <v>8.4499999999999993</v>
      </c>
      <c r="EL80">
        <v>80.930000000000007</v>
      </c>
      <c r="EM80">
        <v>50.21</v>
      </c>
      <c r="EN80">
        <v>87.47</v>
      </c>
      <c r="EO80">
        <v>102.37</v>
      </c>
      <c r="EP80">
        <v>176.26</v>
      </c>
      <c r="EQ80">
        <v>170.84</v>
      </c>
      <c r="ER80">
        <v>263.22000000000003</v>
      </c>
      <c r="ES80">
        <v>236.04</v>
      </c>
      <c r="ET80">
        <v>376.25</v>
      </c>
      <c r="EU80">
        <v>255.05</v>
      </c>
      <c r="EV80">
        <v>248.19</v>
      </c>
      <c r="EW80">
        <v>411.03</v>
      </c>
      <c r="EX80">
        <v>253.45</v>
      </c>
      <c r="EY80">
        <v>144.09</v>
      </c>
      <c r="EZ80">
        <v>167.91</v>
      </c>
      <c r="FA80">
        <v>85.58</v>
      </c>
      <c r="FB80">
        <v>148.05000000000001</v>
      </c>
      <c r="FC80">
        <v>126.32</v>
      </c>
      <c r="FD80">
        <v>122.9</v>
      </c>
      <c r="FE80">
        <v>56.37</v>
      </c>
      <c r="FF80">
        <v>72.45</v>
      </c>
      <c r="FG80">
        <v>100.01</v>
      </c>
      <c r="FH80">
        <v>96.84</v>
      </c>
      <c r="FI80">
        <v>144.06</v>
      </c>
      <c r="FJ80">
        <v>135.4</v>
      </c>
      <c r="FK80">
        <v>130.97</v>
      </c>
      <c r="FL80">
        <v>46.01</v>
      </c>
      <c r="FM80">
        <v>63.73</v>
      </c>
      <c r="FN80">
        <v>92.86</v>
      </c>
      <c r="FO80">
        <v>20.36</v>
      </c>
      <c r="FP80">
        <v>59.72</v>
      </c>
      <c r="FQ80">
        <v>36.270000000000003</v>
      </c>
      <c r="FR80">
        <v>10.64</v>
      </c>
      <c r="FS80">
        <v>8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9163.6999999999971</v>
      </c>
    </row>
    <row r="81" spans="1:196" ht="15.75" customHeight="1">
      <c r="A81" s="463" t="str">
        <f t="shared" si="8"/>
        <v>03-089</v>
      </c>
      <c r="B81" s="422">
        <v>15</v>
      </c>
      <c r="C81" s="422">
        <v>0</v>
      </c>
      <c r="D81" s="422">
        <v>0</v>
      </c>
      <c r="E81" s="422">
        <v>0</v>
      </c>
      <c r="F81" s="422">
        <v>0</v>
      </c>
      <c r="G81" s="422">
        <v>0</v>
      </c>
      <c r="H81" s="422">
        <v>26.81</v>
      </c>
      <c r="I81" s="422">
        <v>46.59</v>
      </c>
      <c r="J81" s="422">
        <v>29.98</v>
      </c>
      <c r="K81" s="422">
        <v>12.9</v>
      </c>
      <c r="L81" s="422">
        <v>17.27</v>
      </c>
      <c r="M81" s="422">
        <v>21.81</v>
      </c>
      <c r="N81" s="422">
        <v>6.91</v>
      </c>
      <c r="O81" s="422">
        <v>6.36</v>
      </c>
      <c r="P81" s="422">
        <v>17.21</v>
      </c>
      <c r="Q81" s="422">
        <v>4</v>
      </c>
      <c r="R81" s="422">
        <v>16.91</v>
      </c>
      <c r="S81" s="422">
        <v>18.03</v>
      </c>
      <c r="T81" s="422">
        <v>58.14</v>
      </c>
      <c r="U81" s="422">
        <v>33.46</v>
      </c>
      <c r="V81" s="422">
        <v>139.81</v>
      </c>
      <c r="W81" s="422">
        <v>195.32</v>
      </c>
      <c r="X81" s="422">
        <v>314.36</v>
      </c>
      <c r="Y81" s="422">
        <v>288.18</v>
      </c>
      <c r="Z81" s="422">
        <v>263.39</v>
      </c>
      <c r="AA81" s="422">
        <v>333.53</v>
      </c>
      <c r="AB81" s="422">
        <v>216.31</v>
      </c>
      <c r="AC81" s="422">
        <v>254.1</v>
      </c>
      <c r="AD81" s="422">
        <v>213.4</v>
      </c>
      <c r="AE81" s="422">
        <v>213.67</v>
      </c>
      <c r="AF81" s="422">
        <v>182.11</v>
      </c>
      <c r="AG81" s="422">
        <v>139.9</v>
      </c>
      <c r="AH81" s="422">
        <v>133.94</v>
      </c>
      <c r="AI81" s="422">
        <v>118.11</v>
      </c>
      <c r="AJ81" s="422">
        <v>102.49</v>
      </c>
      <c r="AK81" s="422">
        <v>103.16</v>
      </c>
      <c r="AL81" s="422">
        <v>94.17</v>
      </c>
      <c r="AM81" s="422">
        <v>91.01</v>
      </c>
      <c r="AN81" s="422">
        <v>58.25</v>
      </c>
      <c r="AO81" s="422">
        <v>66.41</v>
      </c>
      <c r="AP81" s="422">
        <v>79.900000000000006</v>
      </c>
      <c r="AQ81" s="422">
        <v>19.3</v>
      </c>
      <c r="AR81" s="422">
        <v>104.64</v>
      </c>
      <c r="AS81" s="422">
        <v>67.59</v>
      </c>
      <c r="AT81" s="422">
        <v>43.54</v>
      </c>
      <c r="AU81" s="422">
        <v>106.81</v>
      </c>
      <c r="AV81" s="422">
        <v>166.81</v>
      </c>
      <c r="AW81" s="422">
        <v>199.4</v>
      </c>
      <c r="AX81" s="422">
        <v>106.67</v>
      </c>
      <c r="AY81" s="422">
        <v>133.1</v>
      </c>
      <c r="AZ81" s="422">
        <v>216.81</v>
      </c>
      <c r="BA81" s="422">
        <v>235.13</v>
      </c>
      <c r="BB81" s="422">
        <v>210.41</v>
      </c>
      <c r="BC81" s="422">
        <v>245.2</v>
      </c>
      <c r="BD81" s="422">
        <v>180.09</v>
      </c>
      <c r="BE81" s="422">
        <v>145.81</v>
      </c>
      <c r="BF81" s="422">
        <v>160.91999999999999</v>
      </c>
      <c r="BG81" s="422">
        <v>236.24</v>
      </c>
      <c r="BH81" s="422">
        <v>192.08</v>
      </c>
      <c r="BI81" s="422">
        <v>158.56</v>
      </c>
      <c r="BJ81" s="422">
        <v>159.02000000000001</v>
      </c>
      <c r="BK81" s="422">
        <v>119.55</v>
      </c>
      <c r="BL81" s="422">
        <v>73.290000000000006</v>
      </c>
      <c r="BM81" s="422">
        <v>72.150000000000006</v>
      </c>
      <c r="BN81" s="422">
        <v>50.68</v>
      </c>
      <c r="BO81" s="422">
        <v>42.91</v>
      </c>
      <c r="BP81" s="422">
        <v>28.64</v>
      </c>
      <c r="BQ81" s="422">
        <v>68.91</v>
      </c>
      <c r="BR81" s="422">
        <v>102.52</v>
      </c>
      <c r="BS81" s="422">
        <v>11.73</v>
      </c>
      <c r="BT81" s="422">
        <v>68.36</v>
      </c>
      <c r="BU81" s="422">
        <v>63.64</v>
      </c>
      <c r="BV81" s="422">
        <v>71.67</v>
      </c>
      <c r="BW81" s="422">
        <v>44.18</v>
      </c>
      <c r="BX81" s="422">
        <v>67.33</v>
      </c>
      <c r="BY81" s="422">
        <v>86.59</v>
      </c>
      <c r="BZ81" s="422">
        <v>41.27</v>
      </c>
      <c r="CA81" s="422">
        <v>24.17</v>
      </c>
      <c r="CB81" s="422">
        <v>34.229999999999997</v>
      </c>
      <c r="CC81" s="422">
        <v>46.9</v>
      </c>
      <c r="CD81" s="422">
        <v>59.82</v>
      </c>
      <c r="CE81" s="422">
        <v>12.09</v>
      </c>
      <c r="CF81" s="422">
        <v>39.549999999999997</v>
      </c>
      <c r="CG81" s="422">
        <v>41.9</v>
      </c>
      <c r="CH81" s="422">
        <v>99.28</v>
      </c>
      <c r="CI81" s="422">
        <v>45.26</v>
      </c>
      <c r="CJ81" s="422">
        <v>13.64</v>
      </c>
      <c r="CK81" s="422">
        <v>70.28</v>
      </c>
      <c r="CL81" s="422">
        <v>52.57</v>
      </c>
      <c r="CM81" s="422">
        <v>0</v>
      </c>
      <c r="CN81" s="422">
        <v>75.53</v>
      </c>
      <c r="CO81" s="422">
        <v>9</v>
      </c>
      <c r="CP81" s="464">
        <v>10.54</v>
      </c>
      <c r="CQ81" s="422">
        <v>16.3</v>
      </c>
      <c r="CR81" s="464">
        <v>0</v>
      </c>
      <c r="CS81" s="465">
        <v>11.32</v>
      </c>
      <c r="CT81" s="465">
        <v>0</v>
      </c>
      <c r="CU81" s="477">
        <v>8681.8300000000017</v>
      </c>
      <c r="CV81">
        <v>0</v>
      </c>
      <c r="CW81">
        <v>0</v>
      </c>
      <c r="CX81">
        <v>0</v>
      </c>
      <c r="CY81">
        <v>0</v>
      </c>
      <c r="CZ81">
        <v>27.76</v>
      </c>
      <c r="DA81">
        <v>8.6300000000000008</v>
      </c>
      <c r="DB81">
        <v>0</v>
      </c>
      <c r="DC81">
        <v>7.99</v>
      </c>
      <c r="DD81">
        <v>0.91</v>
      </c>
      <c r="DE81">
        <v>28.74</v>
      </c>
      <c r="DF81">
        <v>12.3</v>
      </c>
      <c r="DG81">
        <v>10.18</v>
      </c>
      <c r="DH81">
        <v>12.17</v>
      </c>
      <c r="DI81">
        <v>38.26</v>
      </c>
      <c r="DJ81">
        <v>13.27</v>
      </c>
      <c r="DK81">
        <v>38.29</v>
      </c>
      <c r="DL81">
        <v>80.94</v>
      </c>
      <c r="DM81">
        <v>30.44</v>
      </c>
      <c r="DN81">
        <v>86.01</v>
      </c>
      <c r="DO81">
        <v>180.22</v>
      </c>
      <c r="DP81">
        <v>377.77</v>
      </c>
      <c r="DQ81">
        <v>432.31</v>
      </c>
      <c r="DR81">
        <v>463.8</v>
      </c>
      <c r="DS81">
        <v>350.66</v>
      </c>
      <c r="DT81">
        <v>321.94</v>
      </c>
      <c r="DU81">
        <v>255.46</v>
      </c>
      <c r="DV81">
        <v>225.3</v>
      </c>
      <c r="DW81">
        <v>138.94999999999999</v>
      </c>
      <c r="DX81">
        <v>184.01</v>
      </c>
      <c r="DY81">
        <v>180.7</v>
      </c>
      <c r="DZ81">
        <v>146.65</v>
      </c>
      <c r="EA81">
        <v>204.23</v>
      </c>
      <c r="EB81">
        <v>78.13</v>
      </c>
      <c r="EC81">
        <v>49.27</v>
      </c>
      <c r="ED81">
        <v>111.89</v>
      </c>
      <c r="EE81">
        <v>48.13</v>
      </c>
      <c r="EF81">
        <v>46.78</v>
      </c>
      <c r="EG81">
        <v>91.43</v>
      </c>
      <c r="EH81">
        <v>73.790000000000006</v>
      </c>
      <c r="EI81">
        <v>41.72</v>
      </c>
      <c r="EJ81">
        <v>72.17</v>
      </c>
      <c r="EK81">
        <v>120.46</v>
      </c>
      <c r="EL81">
        <v>86.37</v>
      </c>
      <c r="EM81">
        <v>118.06</v>
      </c>
      <c r="EN81">
        <v>81.400000000000006</v>
      </c>
      <c r="EO81">
        <v>84.68</v>
      </c>
      <c r="EP81">
        <v>121.52</v>
      </c>
      <c r="EQ81">
        <v>185.79</v>
      </c>
      <c r="ER81">
        <v>247.03</v>
      </c>
      <c r="ES81">
        <v>248.52</v>
      </c>
      <c r="ET81">
        <v>226.34</v>
      </c>
      <c r="EU81">
        <v>243.52</v>
      </c>
      <c r="EV81">
        <v>365.81</v>
      </c>
      <c r="EW81">
        <v>301.02999999999997</v>
      </c>
      <c r="EX81">
        <v>261.76</v>
      </c>
      <c r="EY81">
        <v>144.41999999999999</v>
      </c>
      <c r="EZ81">
        <v>240.64</v>
      </c>
      <c r="FA81">
        <v>125.74</v>
      </c>
      <c r="FB81">
        <v>216.09</v>
      </c>
      <c r="FC81">
        <v>120.75</v>
      </c>
      <c r="FD81">
        <v>101.23</v>
      </c>
      <c r="FE81">
        <v>147.88</v>
      </c>
      <c r="FF81">
        <v>89.8</v>
      </c>
      <c r="FG81">
        <v>117.54</v>
      </c>
      <c r="FH81">
        <v>78.86</v>
      </c>
      <c r="FI81">
        <v>121.72</v>
      </c>
      <c r="FJ81">
        <v>117.65</v>
      </c>
      <c r="FK81">
        <v>70.62</v>
      </c>
      <c r="FL81">
        <v>129.01</v>
      </c>
      <c r="FM81">
        <v>72.36</v>
      </c>
      <c r="FN81">
        <v>150.07</v>
      </c>
      <c r="FO81">
        <v>59.97</v>
      </c>
      <c r="FP81">
        <v>33.729999999999997</v>
      </c>
      <c r="FQ81">
        <v>28.54</v>
      </c>
      <c r="FR81">
        <v>42.48</v>
      </c>
      <c r="FS81">
        <v>54.63</v>
      </c>
      <c r="FT81">
        <v>7.64</v>
      </c>
      <c r="FU81">
        <v>30.96</v>
      </c>
      <c r="FV81">
        <v>8.91</v>
      </c>
      <c r="FW81">
        <v>6.36</v>
      </c>
      <c r="FX81">
        <v>25.22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9506.31</v>
      </c>
    </row>
    <row r="82" spans="1:196" ht="15.75" customHeight="1">
      <c r="A82" s="463" t="str">
        <f t="shared" si="8"/>
        <v>03-089</v>
      </c>
      <c r="B82" s="422">
        <v>16</v>
      </c>
      <c r="C82" s="422">
        <v>0</v>
      </c>
      <c r="D82" s="422">
        <v>0</v>
      </c>
      <c r="E82" s="422">
        <v>0</v>
      </c>
      <c r="F82" s="422">
        <v>0</v>
      </c>
      <c r="G82" s="422">
        <v>6.63</v>
      </c>
      <c r="H82" s="422">
        <v>11.54</v>
      </c>
      <c r="I82" s="422">
        <v>21.22</v>
      </c>
      <c r="J82" s="422">
        <v>15.55</v>
      </c>
      <c r="K82" s="422">
        <v>26.99</v>
      </c>
      <c r="L82" s="422">
        <v>3.45</v>
      </c>
      <c r="M82" s="422">
        <v>14.9</v>
      </c>
      <c r="N82" s="422">
        <v>54.26</v>
      </c>
      <c r="O82" s="422">
        <v>0</v>
      </c>
      <c r="P82" s="422">
        <v>40.44</v>
      </c>
      <c r="Q82" s="422">
        <v>45.62</v>
      </c>
      <c r="R82" s="422">
        <v>16.010000000000002</v>
      </c>
      <c r="S82" s="422">
        <v>18.25</v>
      </c>
      <c r="T82" s="422">
        <v>33.85</v>
      </c>
      <c r="U82" s="422">
        <v>96.38</v>
      </c>
      <c r="V82" s="422">
        <v>320.47000000000003</v>
      </c>
      <c r="W82" s="422">
        <v>286.14</v>
      </c>
      <c r="X82" s="422">
        <v>297.91000000000003</v>
      </c>
      <c r="Y82" s="422">
        <v>455.65</v>
      </c>
      <c r="Z82" s="422">
        <v>559.66</v>
      </c>
      <c r="AA82" s="422">
        <v>461.11</v>
      </c>
      <c r="AB82" s="422">
        <v>460.98</v>
      </c>
      <c r="AC82" s="422">
        <v>375.18</v>
      </c>
      <c r="AD82" s="422">
        <v>250.29</v>
      </c>
      <c r="AE82" s="422">
        <v>194.59</v>
      </c>
      <c r="AF82" s="422">
        <v>191.23</v>
      </c>
      <c r="AG82" s="422">
        <v>228.42</v>
      </c>
      <c r="AH82" s="422">
        <v>197.44</v>
      </c>
      <c r="AI82" s="422">
        <v>154.58000000000001</v>
      </c>
      <c r="AJ82" s="422">
        <v>140.41999999999999</v>
      </c>
      <c r="AK82" s="422">
        <v>105.83</v>
      </c>
      <c r="AL82" s="422">
        <v>146.5</v>
      </c>
      <c r="AM82" s="422">
        <v>189.58</v>
      </c>
      <c r="AN82" s="422">
        <v>155.88</v>
      </c>
      <c r="AO82" s="422">
        <v>211.98</v>
      </c>
      <c r="AP82" s="422">
        <v>135.80000000000001</v>
      </c>
      <c r="AQ82" s="422">
        <v>111.61</v>
      </c>
      <c r="AR82" s="422">
        <v>158.82</v>
      </c>
      <c r="AS82" s="422">
        <v>113.08</v>
      </c>
      <c r="AT82" s="422">
        <v>108.77</v>
      </c>
      <c r="AU82" s="422">
        <v>131.34</v>
      </c>
      <c r="AV82" s="422">
        <v>192.32</v>
      </c>
      <c r="AW82" s="422">
        <v>177.71</v>
      </c>
      <c r="AX82" s="422">
        <v>192.36</v>
      </c>
      <c r="AY82" s="422">
        <v>281.67</v>
      </c>
      <c r="AZ82" s="422">
        <v>181.04</v>
      </c>
      <c r="BA82" s="422">
        <v>348.64</v>
      </c>
      <c r="BB82" s="422">
        <v>198.03</v>
      </c>
      <c r="BC82" s="422">
        <v>272.63</v>
      </c>
      <c r="BD82" s="422">
        <v>208.56</v>
      </c>
      <c r="BE82" s="422">
        <v>320.42</v>
      </c>
      <c r="BF82" s="422">
        <v>169.23</v>
      </c>
      <c r="BG82" s="422">
        <v>235.49</v>
      </c>
      <c r="BH82" s="422">
        <v>228.12</v>
      </c>
      <c r="BI82" s="422">
        <v>206.33</v>
      </c>
      <c r="BJ82" s="422">
        <v>152.28</v>
      </c>
      <c r="BK82" s="422">
        <v>93.69</v>
      </c>
      <c r="BL82" s="422">
        <v>116.48</v>
      </c>
      <c r="BM82" s="422">
        <v>128.54</v>
      </c>
      <c r="BN82" s="422">
        <v>35.08</v>
      </c>
      <c r="BO82" s="422">
        <v>85.55</v>
      </c>
      <c r="BP82" s="422">
        <v>87.6</v>
      </c>
      <c r="BQ82" s="422">
        <v>93.22</v>
      </c>
      <c r="BR82" s="422">
        <v>106.78</v>
      </c>
      <c r="BS82" s="422">
        <v>22.54</v>
      </c>
      <c r="BT82" s="422">
        <v>84.81</v>
      </c>
      <c r="BU82" s="422">
        <v>67.650000000000006</v>
      </c>
      <c r="BV82" s="422">
        <v>61.74</v>
      </c>
      <c r="BW82" s="422">
        <v>37.72</v>
      </c>
      <c r="BX82" s="422">
        <v>84.57</v>
      </c>
      <c r="BY82" s="422">
        <v>65.459999999999994</v>
      </c>
      <c r="BZ82" s="422">
        <v>113.31</v>
      </c>
      <c r="CA82" s="422">
        <v>85.95</v>
      </c>
      <c r="CB82" s="422">
        <v>92.15</v>
      </c>
      <c r="CC82" s="422">
        <v>60.56</v>
      </c>
      <c r="CD82" s="422">
        <v>74.849999999999994</v>
      </c>
      <c r="CE82" s="422">
        <v>59.37</v>
      </c>
      <c r="CF82" s="422">
        <v>31.27</v>
      </c>
      <c r="CG82" s="422">
        <v>27.09</v>
      </c>
      <c r="CH82" s="422">
        <v>85.68</v>
      </c>
      <c r="CI82" s="422">
        <v>58.2</v>
      </c>
      <c r="CJ82" s="422">
        <v>49.77</v>
      </c>
      <c r="CK82" s="422">
        <v>28.78</v>
      </c>
      <c r="CL82" s="422">
        <v>25.73</v>
      </c>
      <c r="CM82" s="422">
        <v>21.84</v>
      </c>
      <c r="CN82" s="422">
        <v>16.46</v>
      </c>
      <c r="CO82" s="422">
        <v>32.549999999999997</v>
      </c>
      <c r="CP82" s="464">
        <v>10.95</v>
      </c>
      <c r="CQ82" s="422">
        <v>6.91</v>
      </c>
      <c r="CR82" s="464">
        <v>0</v>
      </c>
      <c r="CS82" s="465">
        <v>0</v>
      </c>
      <c r="CT82" s="465">
        <v>9.91</v>
      </c>
      <c r="CU82" s="477">
        <v>11975.939999999999</v>
      </c>
      <c r="CV82">
        <v>0</v>
      </c>
      <c r="CW82">
        <v>0</v>
      </c>
      <c r="CX82">
        <v>0</v>
      </c>
      <c r="CY82">
        <v>0</v>
      </c>
      <c r="CZ82">
        <v>13.13</v>
      </c>
      <c r="DA82">
        <v>8.6300000000000008</v>
      </c>
      <c r="DB82">
        <v>14.59</v>
      </c>
      <c r="DC82">
        <v>23.25</v>
      </c>
      <c r="DD82">
        <v>27.58</v>
      </c>
      <c r="DE82">
        <v>6.81</v>
      </c>
      <c r="DF82">
        <v>11.13</v>
      </c>
      <c r="DG82">
        <v>16.809999999999999</v>
      </c>
      <c r="DH82">
        <v>13.8</v>
      </c>
      <c r="DI82">
        <v>5.28</v>
      </c>
      <c r="DJ82">
        <v>40.94</v>
      </c>
      <c r="DK82">
        <v>11.9</v>
      </c>
      <c r="DL82">
        <v>14.23</v>
      </c>
      <c r="DM82">
        <v>96.74</v>
      </c>
      <c r="DN82">
        <v>261.33999999999997</v>
      </c>
      <c r="DO82">
        <v>292.7</v>
      </c>
      <c r="DP82">
        <v>500.88</v>
      </c>
      <c r="DQ82">
        <v>656.41</v>
      </c>
      <c r="DR82">
        <v>555.88</v>
      </c>
      <c r="DS82">
        <v>836.13</v>
      </c>
      <c r="DT82">
        <v>601.94000000000005</v>
      </c>
      <c r="DU82">
        <v>402.05</v>
      </c>
      <c r="DV82">
        <v>388.47</v>
      </c>
      <c r="DW82">
        <v>374.76</v>
      </c>
      <c r="DX82">
        <v>139.35</v>
      </c>
      <c r="DY82">
        <v>117.97</v>
      </c>
      <c r="DZ82">
        <v>166.47</v>
      </c>
      <c r="EA82">
        <v>188.4</v>
      </c>
      <c r="EB82">
        <v>90.6</v>
      </c>
      <c r="EC82">
        <v>157.41999999999999</v>
      </c>
      <c r="ED82">
        <v>89.57</v>
      </c>
      <c r="EE82">
        <v>95.32</v>
      </c>
      <c r="EF82">
        <v>61.97</v>
      </c>
      <c r="EG82">
        <v>79.7</v>
      </c>
      <c r="EH82">
        <v>85.73</v>
      </c>
      <c r="EI82">
        <v>36.53</v>
      </c>
      <c r="EJ82">
        <v>38.81</v>
      </c>
      <c r="EK82">
        <v>35.340000000000003</v>
      </c>
      <c r="EL82">
        <v>46.97</v>
      </c>
      <c r="EM82">
        <v>94.76</v>
      </c>
      <c r="EN82">
        <v>29.76</v>
      </c>
      <c r="EO82">
        <v>154.38</v>
      </c>
      <c r="EP82">
        <v>228.06</v>
      </c>
      <c r="EQ82">
        <v>312.68</v>
      </c>
      <c r="ER82">
        <v>276.95</v>
      </c>
      <c r="ES82">
        <v>291.14999999999998</v>
      </c>
      <c r="ET82">
        <v>350.65</v>
      </c>
      <c r="EU82">
        <v>310.67</v>
      </c>
      <c r="EV82">
        <v>328.85</v>
      </c>
      <c r="EW82">
        <v>369.77</v>
      </c>
      <c r="EX82">
        <v>467.8</v>
      </c>
      <c r="EY82">
        <v>330.58</v>
      </c>
      <c r="EZ82">
        <v>211.26</v>
      </c>
      <c r="FA82">
        <v>294.37</v>
      </c>
      <c r="FB82">
        <v>173.85</v>
      </c>
      <c r="FC82">
        <v>240.95</v>
      </c>
      <c r="FD82">
        <v>136.51</v>
      </c>
      <c r="FE82">
        <v>226.02</v>
      </c>
      <c r="FF82">
        <v>222.07</v>
      </c>
      <c r="FG82">
        <v>68.56</v>
      </c>
      <c r="FH82">
        <v>68.16</v>
      </c>
      <c r="FI82">
        <v>59.54</v>
      </c>
      <c r="FJ82">
        <v>101</v>
      </c>
      <c r="FK82">
        <v>140.05000000000001</v>
      </c>
      <c r="FL82">
        <v>142.05000000000001</v>
      </c>
      <c r="FM82">
        <v>125.54</v>
      </c>
      <c r="FN82">
        <v>94.98</v>
      </c>
      <c r="FO82">
        <v>99.46</v>
      </c>
      <c r="FP82">
        <v>41.64</v>
      </c>
      <c r="FQ82">
        <v>40.229999999999997</v>
      </c>
      <c r="FR82">
        <v>20.55</v>
      </c>
      <c r="FS82">
        <v>19.59</v>
      </c>
      <c r="FT82">
        <v>24.2</v>
      </c>
      <c r="FU82">
        <v>12.86</v>
      </c>
      <c r="FV82">
        <v>21.27</v>
      </c>
      <c r="FW82">
        <v>19.23</v>
      </c>
      <c r="FX82">
        <v>21.13</v>
      </c>
      <c r="FY82">
        <v>15.32</v>
      </c>
      <c r="FZ82">
        <v>11.13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12803.11</v>
      </c>
    </row>
    <row r="83" spans="1:196" ht="15.75" customHeight="1">
      <c r="A83" s="463" t="str">
        <f t="shared" si="8"/>
        <v>03-089</v>
      </c>
      <c r="B83" s="422">
        <v>17</v>
      </c>
      <c r="C83" s="422">
        <v>0</v>
      </c>
      <c r="D83" s="422">
        <v>0</v>
      </c>
      <c r="E83" s="422">
        <v>0</v>
      </c>
      <c r="F83" s="422">
        <v>0</v>
      </c>
      <c r="G83" s="422">
        <v>0</v>
      </c>
      <c r="H83" s="422">
        <v>0</v>
      </c>
      <c r="I83" s="422">
        <v>0</v>
      </c>
      <c r="J83" s="422">
        <v>4.54</v>
      </c>
      <c r="K83" s="422">
        <v>41.62</v>
      </c>
      <c r="L83" s="422">
        <v>14.42</v>
      </c>
      <c r="M83" s="422">
        <v>34.78</v>
      </c>
      <c r="N83" s="422">
        <v>13.46</v>
      </c>
      <c r="O83" s="422">
        <v>26.26</v>
      </c>
      <c r="P83" s="422">
        <v>14.63</v>
      </c>
      <c r="Q83" s="422">
        <v>11.54</v>
      </c>
      <c r="R83" s="422">
        <v>11.36</v>
      </c>
      <c r="S83" s="422">
        <v>39.51</v>
      </c>
      <c r="T83" s="422">
        <v>65.67</v>
      </c>
      <c r="U83" s="422">
        <v>156.13999999999999</v>
      </c>
      <c r="V83" s="422">
        <v>146.1</v>
      </c>
      <c r="W83" s="422">
        <v>217.1</v>
      </c>
      <c r="X83" s="422">
        <v>258.55</v>
      </c>
      <c r="Y83" s="422">
        <v>237.5</v>
      </c>
      <c r="Z83" s="422">
        <v>349.14</v>
      </c>
      <c r="AA83" s="422">
        <v>442.64</v>
      </c>
      <c r="AB83" s="422">
        <v>343.6</v>
      </c>
      <c r="AC83" s="422">
        <v>277.85000000000002</v>
      </c>
      <c r="AD83" s="422">
        <v>125.65</v>
      </c>
      <c r="AE83" s="422">
        <v>237.54</v>
      </c>
      <c r="AF83" s="422">
        <v>209</v>
      </c>
      <c r="AG83" s="422">
        <v>123.86</v>
      </c>
      <c r="AH83" s="422">
        <v>158.25</v>
      </c>
      <c r="AI83" s="422">
        <v>143.13</v>
      </c>
      <c r="AJ83" s="422">
        <v>151.63999999999999</v>
      </c>
      <c r="AK83" s="422">
        <v>121.95</v>
      </c>
      <c r="AL83" s="422">
        <v>179.33</v>
      </c>
      <c r="AM83" s="422">
        <v>111.95</v>
      </c>
      <c r="AN83" s="422">
        <v>90.97</v>
      </c>
      <c r="AO83" s="422">
        <v>58.51</v>
      </c>
      <c r="AP83" s="422">
        <v>94.29</v>
      </c>
      <c r="AQ83" s="422">
        <v>68.14</v>
      </c>
      <c r="AR83" s="422">
        <v>97.39</v>
      </c>
      <c r="AS83" s="422">
        <v>104.99</v>
      </c>
      <c r="AT83" s="422">
        <v>238.95</v>
      </c>
      <c r="AU83" s="422">
        <v>159.94999999999999</v>
      </c>
      <c r="AV83" s="422">
        <v>129</v>
      </c>
      <c r="AW83" s="422">
        <v>106.33</v>
      </c>
      <c r="AX83" s="422">
        <v>190.63</v>
      </c>
      <c r="AY83" s="422">
        <v>217.85</v>
      </c>
      <c r="AZ83" s="422">
        <v>346.86</v>
      </c>
      <c r="BA83" s="422">
        <v>223.85</v>
      </c>
      <c r="BB83" s="422">
        <v>254.73</v>
      </c>
      <c r="BC83" s="422">
        <v>293.66000000000003</v>
      </c>
      <c r="BD83" s="422">
        <v>362.92</v>
      </c>
      <c r="BE83" s="422">
        <v>201.87</v>
      </c>
      <c r="BF83" s="422">
        <v>270.7</v>
      </c>
      <c r="BG83" s="422">
        <v>307.08</v>
      </c>
      <c r="BH83" s="422">
        <v>231.96</v>
      </c>
      <c r="BI83" s="422">
        <v>136.65</v>
      </c>
      <c r="BJ83" s="422">
        <v>70.48</v>
      </c>
      <c r="BK83" s="422">
        <v>132.57</v>
      </c>
      <c r="BL83" s="422">
        <v>198.24</v>
      </c>
      <c r="BM83" s="422">
        <v>182.37</v>
      </c>
      <c r="BN83" s="422">
        <v>83.25</v>
      </c>
      <c r="BO83" s="422">
        <v>83.59</v>
      </c>
      <c r="BP83" s="422">
        <v>73.849999999999994</v>
      </c>
      <c r="BQ83" s="422">
        <v>111.64</v>
      </c>
      <c r="BR83" s="422">
        <v>68.98</v>
      </c>
      <c r="BS83" s="422">
        <v>96.41</v>
      </c>
      <c r="BT83" s="422">
        <v>34.96</v>
      </c>
      <c r="BU83" s="422">
        <v>104.99</v>
      </c>
      <c r="BV83" s="422">
        <v>78.31</v>
      </c>
      <c r="BW83" s="422">
        <v>100.95</v>
      </c>
      <c r="BX83" s="422">
        <v>103.45</v>
      </c>
      <c r="BY83" s="422">
        <v>59.67</v>
      </c>
      <c r="BZ83" s="422">
        <v>36.08</v>
      </c>
      <c r="CA83" s="422">
        <v>121.1</v>
      </c>
      <c r="CB83" s="422">
        <v>75.13</v>
      </c>
      <c r="CC83" s="422">
        <v>72.58</v>
      </c>
      <c r="CD83" s="422">
        <v>45.46</v>
      </c>
      <c r="CE83" s="422">
        <v>54.5</v>
      </c>
      <c r="CF83" s="422">
        <v>56.1</v>
      </c>
      <c r="CG83" s="422">
        <v>87.19</v>
      </c>
      <c r="CH83" s="422">
        <v>22.9</v>
      </c>
      <c r="CI83" s="422">
        <v>50.09</v>
      </c>
      <c r="CJ83" s="422">
        <v>9.18</v>
      </c>
      <c r="CK83" s="422">
        <v>63.22</v>
      </c>
      <c r="CL83" s="422">
        <v>45.58</v>
      </c>
      <c r="CM83" s="422">
        <v>17.36</v>
      </c>
      <c r="CN83" s="422">
        <v>69.36</v>
      </c>
      <c r="CO83" s="422">
        <v>21.84</v>
      </c>
      <c r="CP83" s="464">
        <v>37.479999999999997</v>
      </c>
      <c r="CQ83" s="422">
        <v>61.16</v>
      </c>
      <c r="CR83" s="464">
        <v>65.63</v>
      </c>
      <c r="CS83" s="465">
        <v>43.98</v>
      </c>
      <c r="CT83" s="465">
        <v>0</v>
      </c>
      <c r="CU83" s="477">
        <v>11095.619999999997</v>
      </c>
      <c r="CV83">
        <v>0</v>
      </c>
      <c r="CW83">
        <v>0</v>
      </c>
      <c r="CX83">
        <v>0</v>
      </c>
      <c r="CY83">
        <v>0</v>
      </c>
      <c r="CZ83">
        <v>13.45</v>
      </c>
      <c r="DA83">
        <v>12.84</v>
      </c>
      <c r="DB83">
        <v>36.36</v>
      </c>
      <c r="DC83">
        <v>11.36</v>
      </c>
      <c r="DD83">
        <v>13.17</v>
      </c>
      <c r="DE83">
        <v>1.82</v>
      </c>
      <c r="DF83">
        <v>23.13</v>
      </c>
      <c r="DG83">
        <v>18.170000000000002</v>
      </c>
      <c r="DH83">
        <v>14.91</v>
      </c>
      <c r="DI83">
        <v>16.82</v>
      </c>
      <c r="DJ83">
        <v>13.74</v>
      </c>
      <c r="DK83">
        <v>31.82</v>
      </c>
      <c r="DL83">
        <v>57.72</v>
      </c>
      <c r="DM83">
        <v>17</v>
      </c>
      <c r="DN83">
        <v>57.72</v>
      </c>
      <c r="DO83">
        <v>215.57</v>
      </c>
      <c r="DP83">
        <v>286.35000000000002</v>
      </c>
      <c r="DQ83">
        <v>381.53</v>
      </c>
      <c r="DR83">
        <v>459.89</v>
      </c>
      <c r="DS83">
        <v>547.15</v>
      </c>
      <c r="DT83">
        <v>318.11</v>
      </c>
      <c r="DU83">
        <v>348.9</v>
      </c>
      <c r="DV83">
        <v>152.63999999999999</v>
      </c>
      <c r="DW83">
        <v>378.46</v>
      </c>
      <c r="DX83">
        <v>157.5</v>
      </c>
      <c r="DY83">
        <v>216.32</v>
      </c>
      <c r="DZ83">
        <v>123.33</v>
      </c>
      <c r="EA83">
        <v>23.45</v>
      </c>
      <c r="EB83">
        <v>139.54</v>
      </c>
      <c r="EC83">
        <v>104.43</v>
      </c>
      <c r="ED83">
        <v>62</v>
      </c>
      <c r="EE83">
        <v>68.900000000000006</v>
      </c>
      <c r="EF83">
        <v>35.08</v>
      </c>
      <c r="EG83">
        <v>46.12</v>
      </c>
      <c r="EH83">
        <v>77.069999999999993</v>
      </c>
      <c r="EI83">
        <v>62.2</v>
      </c>
      <c r="EJ83">
        <v>109.17</v>
      </c>
      <c r="EK83">
        <v>48.52</v>
      </c>
      <c r="EL83">
        <v>52.43</v>
      </c>
      <c r="EM83">
        <v>81.42</v>
      </c>
      <c r="EN83">
        <v>118.32</v>
      </c>
      <c r="EO83">
        <v>95.24</v>
      </c>
      <c r="EP83">
        <v>169.41</v>
      </c>
      <c r="EQ83">
        <v>194.14</v>
      </c>
      <c r="ER83">
        <v>256.10000000000002</v>
      </c>
      <c r="ES83">
        <v>329.97</v>
      </c>
      <c r="ET83">
        <v>302.39</v>
      </c>
      <c r="EU83">
        <v>257.82</v>
      </c>
      <c r="EV83">
        <v>319.81</v>
      </c>
      <c r="EW83">
        <v>279.54000000000002</v>
      </c>
      <c r="EX83">
        <v>203.15</v>
      </c>
      <c r="EY83">
        <v>287.02999999999997</v>
      </c>
      <c r="EZ83">
        <v>264.75</v>
      </c>
      <c r="FA83">
        <v>340.3</v>
      </c>
      <c r="FB83">
        <v>103.1</v>
      </c>
      <c r="FC83">
        <v>172.05</v>
      </c>
      <c r="FD83">
        <v>170.5</v>
      </c>
      <c r="FE83">
        <v>93.17</v>
      </c>
      <c r="FF83">
        <v>209.33</v>
      </c>
      <c r="FG83">
        <v>236.17</v>
      </c>
      <c r="FH83">
        <v>152.94999999999999</v>
      </c>
      <c r="FI83">
        <v>152.59</v>
      </c>
      <c r="FJ83">
        <v>85.33</v>
      </c>
      <c r="FK83">
        <v>134.78</v>
      </c>
      <c r="FL83">
        <v>93.26</v>
      </c>
      <c r="FM83">
        <v>99.55</v>
      </c>
      <c r="FN83">
        <v>49.09</v>
      </c>
      <c r="FO83">
        <v>55.44</v>
      </c>
      <c r="FP83">
        <v>48.55</v>
      </c>
      <c r="FQ83">
        <v>8.73</v>
      </c>
      <c r="FR83">
        <v>106.24</v>
      </c>
      <c r="FS83">
        <v>51.55</v>
      </c>
      <c r="FT83">
        <v>25.63</v>
      </c>
      <c r="FU83">
        <v>74.13</v>
      </c>
      <c r="FV83">
        <v>62.34</v>
      </c>
      <c r="FW83">
        <v>17.18</v>
      </c>
      <c r="FX83">
        <v>25.64</v>
      </c>
      <c r="FY83">
        <v>34.06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10515.439999999997</v>
      </c>
    </row>
    <row r="84" spans="1:196" ht="15.75" customHeight="1">
      <c r="A84" s="463" t="str">
        <f t="shared" si="8"/>
        <v>03-089</v>
      </c>
      <c r="B84" s="422">
        <v>18</v>
      </c>
      <c r="C84" s="422">
        <v>0</v>
      </c>
      <c r="D84" s="422">
        <v>0</v>
      </c>
      <c r="E84" s="422">
        <v>0</v>
      </c>
      <c r="F84" s="422">
        <v>0</v>
      </c>
      <c r="G84" s="422">
        <v>22.45</v>
      </c>
      <c r="H84" s="422">
        <v>16.760000000000002</v>
      </c>
      <c r="I84" s="422">
        <v>15.81</v>
      </c>
      <c r="J84" s="422">
        <v>29.99</v>
      </c>
      <c r="K84" s="422">
        <v>35.799999999999997</v>
      </c>
      <c r="L84" s="422">
        <v>8.91</v>
      </c>
      <c r="M84" s="422">
        <v>51.08</v>
      </c>
      <c r="N84" s="422">
        <v>5.73</v>
      </c>
      <c r="O84" s="422">
        <v>0</v>
      </c>
      <c r="P84" s="422">
        <v>5.45</v>
      </c>
      <c r="Q84" s="422">
        <v>45.78</v>
      </c>
      <c r="R84" s="422">
        <v>16.809999999999999</v>
      </c>
      <c r="S84" s="422">
        <v>38.479999999999997</v>
      </c>
      <c r="T84" s="422">
        <v>22.35</v>
      </c>
      <c r="U84" s="422">
        <v>132.15</v>
      </c>
      <c r="V84" s="422">
        <v>108.47</v>
      </c>
      <c r="W84" s="422">
        <v>268.26</v>
      </c>
      <c r="X84" s="422">
        <v>239.06</v>
      </c>
      <c r="Y84" s="422">
        <v>373.95</v>
      </c>
      <c r="Z84" s="422">
        <v>372.32</v>
      </c>
      <c r="AA84" s="422">
        <v>440.11</v>
      </c>
      <c r="AB84" s="422">
        <v>345.71</v>
      </c>
      <c r="AC84" s="422">
        <v>252.36</v>
      </c>
      <c r="AD84" s="422">
        <v>224.61</v>
      </c>
      <c r="AE84" s="422">
        <v>206.95</v>
      </c>
      <c r="AF84" s="422">
        <v>214.59</v>
      </c>
      <c r="AG84" s="422">
        <v>196.29</v>
      </c>
      <c r="AH84" s="422">
        <v>179.73</v>
      </c>
      <c r="AI84" s="422">
        <v>201.47</v>
      </c>
      <c r="AJ84" s="422">
        <v>178.03</v>
      </c>
      <c r="AK84" s="422">
        <v>118.41</v>
      </c>
      <c r="AL84" s="422">
        <v>238.07</v>
      </c>
      <c r="AM84" s="422">
        <v>117.13</v>
      </c>
      <c r="AN84" s="422">
        <v>135.75</v>
      </c>
      <c r="AO84" s="422">
        <v>64.5</v>
      </c>
      <c r="AP84" s="422">
        <v>132.19</v>
      </c>
      <c r="AQ84" s="422">
        <v>113.63</v>
      </c>
      <c r="AR84" s="422">
        <v>124.52</v>
      </c>
      <c r="AS84" s="422">
        <v>124.14</v>
      </c>
      <c r="AT84" s="422">
        <v>67.569999999999993</v>
      </c>
      <c r="AU84" s="422">
        <v>72.16</v>
      </c>
      <c r="AV84" s="422">
        <v>221.08</v>
      </c>
      <c r="AW84" s="422">
        <v>251.32</v>
      </c>
      <c r="AX84" s="422">
        <v>265.88</v>
      </c>
      <c r="AY84" s="422">
        <v>368.9</v>
      </c>
      <c r="AZ84" s="422">
        <v>350.86</v>
      </c>
      <c r="BA84" s="422">
        <v>360.34</v>
      </c>
      <c r="BB84" s="422">
        <v>522.95000000000005</v>
      </c>
      <c r="BC84" s="422">
        <v>536.24</v>
      </c>
      <c r="BD84" s="422">
        <v>420.59</v>
      </c>
      <c r="BE84" s="422">
        <v>342.09</v>
      </c>
      <c r="BF84" s="422">
        <v>543.39</v>
      </c>
      <c r="BG84" s="422">
        <v>491.4</v>
      </c>
      <c r="BH84" s="422">
        <v>463.32</v>
      </c>
      <c r="BI84" s="422">
        <v>544.74</v>
      </c>
      <c r="BJ84" s="422">
        <v>242.67</v>
      </c>
      <c r="BK84" s="422">
        <v>217.69</v>
      </c>
      <c r="BL84" s="422">
        <v>221.85</v>
      </c>
      <c r="BM84" s="422">
        <v>302.68</v>
      </c>
      <c r="BN84" s="422">
        <v>88.27</v>
      </c>
      <c r="BO84" s="422">
        <v>130.28</v>
      </c>
      <c r="BP84" s="422">
        <v>136.83000000000001</v>
      </c>
      <c r="BQ84" s="422">
        <v>133.28</v>
      </c>
      <c r="BR84" s="422">
        <v>112.81</v>
      </c>
      <c r="BS84" s="422">
        <v>186.97</v>
      </c>
      <c r="BT84" s="422">
        <v>119.62</v>
      </c>
      <c r="BU84" s="422">
        <v>119.89</v>
      </c>
      <c r="BV84" s="422">
        <v>90.77</v>
      </c>
      <c r="BW84" s="422">
        <v>103.59</v>
      </c>
      <c r="BX84" s="422">
        <v>105.28</v>
      </c>
      <c r="BY84" s="422">
        <v>108.69</v>
      </c>
      <c r="BZ84" s="422">
        <v>99.87</v>
      </c>
      <c r="CA84" s="422">
        <v>135.35</v>
      </c>
      <c r="CB84" s="422">
        <v>100.95</v>
      </c>
      <c r="CC84" s="422">
        <v>94.56</v>
      </c>
      <c r="CD84" s="422">
        <v>48.16</v>
      </c>
      <c r="CE84" s="422">
        <v>103.75</v>
      </c>
      <c r="CF84" s="422">
        <v>56.08</v>
      </c>
      <c r="CG84" s="422">
        <v>92.75</v>
      </c>
      <c r="CH84" s="422">
        <v>120.41</v>
      </c>
      <c r="CI84" s="422">
        <v>120.68</v>
      </c>
      <c r="CJ84" s="422">
        <v>112.58</v>
      </c>
      <c r="CK84" s="422">
        <v>129.38</v>
      </c>
      <c r="CL84" s="422">
        <v>83.29</v>
      </c>
      <c r="CM84" s="422">
        <v>98.81</v>
      </c>
      <c r="CN84" s="422">
        <v>95.41</v>
      </c>
      <c r="CO84" s="422">
        <v>98.78</v>
      </c>
      <c r="CP84" s="464">
        <v>110.37</v>
      </c>
      <c r="CQ84" s="422">
        <v>59.09</v>
      </c>
      <c r="CR84" s="464">
        <v>44.36</v>
      </c>
      <c r="CS84" s="465">
        <v>56.46</v>
      </c>
      <c r="CT84" s="465">
        <v>0</v>
      </c>
      <c r="CU84" s="477">
        <v>15522.890000000003</v>
      </c>
      <c r="CV84">
        <v>0</v>
      </c>
      <c r="CW84">
        <v>0</v>
      </c>
      <c r="CX84">
        <v>0</v>
      </c>
      <c r="CY84">
        <v>0</v>
      </c>
      <c r="CZ84">
        <v>1.36</v>
      </c>
      <c r="DA84">
        <v>4.6399999999999997</v>
      </c>
      <c r="DB84">
        <v>28.64</v>
      </c>
      <c r="DC84">
        <v>20.32</v>
      </c>
      <c r="DD84">
        <v>13.62</v>
      </c>
      <c r="DE84">
        <v>15.03</v>
      </c>
      <c r="DF84">
        <v>30.9</v>
      </c>
      <c r="DG84">
        <v>25.44</v>
      </c>
      <c r="DH84">
        <v>0.73</v>
      </c>
      <c r="DI84">
        <v>15.9</v>
      </c>
      <c r="DJ84">
        <v>9.9499999999999993</v>
      </c>
      <c r="DK84">
        <v>11.56</v>
      </c>
      <c r="DL84">
        <v>92.92</v>
      </c>
      <c r="DM84">
        <v>27.99</v>
      </c>
      <c r="DN84">
        <v>63.89</v>
      </c>
      <c r="DO84">
        <v>323.43</v>
      </c>
      <c r="DP84">
        <v>337.38</v>
      </c>
      <c r="DQ84">
        <v>354.06</v>
      </c>
      <c r="DR84">
        <v>465.04</v>
      </c>
      <c r="DS84">
        <v>489.59</v>
      </c>
      <c r="DT84">
        <v>447.02</v>
      </c>
      <c r="DU84">
        <v>488.71</v>
      </c>
      <c r="DV84">
        <v>325.08999999999997</v>
      </c>
      <c r="DW84">
        <v>345.04</v>
      </c>
      <c r="DX84">
        <v>297.63</v>
      </c>
      <c r="DY84">
        <v>172.33</v>
      </c>
      <c r="DZ84">
        <v>161.9</v>
      </c>
      <c r="EA84">
        <v>157.69999999999999</v>
      </c>
      <c r="EB84">
        <v>142.19</v>
      </c>
      <c r="EC84">
        <v>119.6</v>
      </c>
      <c r="ED84">
        <v>42.48</v>
      </c>
      <c r="EE84">
        <v>90.43</v>
      </c>
      <c r="EF84">
        <v>89.47</v>
      </c>
      <c r="EG84">
        <v>65.2</v>
      </c>
      <c r="EH84">
        <v>140.63999999999999</v>
      </c>
      <c r="EI84">
        <v>140.91999999999999</v>
      </c>
      <c r="EJ84">
        <v>70.010000000000005</v>
      </c>
      <c r="EK84">
        <v>47.91</v>
      </c>
      <c r="EL84">
        <v>113.63</v>
      </c>
      <c r="EM84">
        <v>67.69</v>
      </c>
      <c r="EN84">
        <v>100.66</v>
      </c>
      <c r="EO84">
        <v>72.959999999999994</v>
      </c>
      <c r="EP84">
        <v>158.57</v>
      </c>
      <c r="EQ84">
        <v>298.23</v>
      </c>
      <c r="ER84">
        <v>583.29</v>
      </c>
      <c r="ES84">
        <v>493.84</v>
      </c>
      <c r="ET84">
        <v>564.73</v>
      </c>
      <c r="EU84">
        <v>403.7</v>
      </c>
      <c r="EV84">
        <v>363.27</v>
      </c>
      <c r="EW84">
        <v>502.23</v>
      </c>
      <c r="EX84">
        <v>363.6</v>
      </c>
      <c r="EY84">
        <v>400.16</v>
      </c>
      <c r="EZ84">
        <v>517.52</v>
      </c>
      <c r="FA84">
        <v>373.73</v>
      </c>
      <c r="FB84">
        <v>349.13</v>
      </c>
      <c r="FC84">
        <v>338.74</v>
      </c>
      <c r="FD84">
        <v>271.66000000000003</v>
      </c>
      <c r="FE84">
        <v>179.49</v>
      </c>
      <c r="FF84">
        <v>163.63</v>
      </c>
      <c r="FG84">
        <v>175.31</v>
      </c>
      <c r="FH84">
        <v>185.61</v>
      </c>
      <c r="FI84">
        <v>101.85</v>
      </c>
      <c r="FJ84">
        <v>175.81</v>
      </c>
      <c r="FK84">
        <v>178.34</v>
      </c>
      <c r="FL84">
        <v>49.92</v>
      </c>
      <c r="FM84">
        <v>155.66999999999999</v>
      </c>
      <c r="FN84">
        <v>179.83</v>
      </c>
      <c r="FO84">
        <v>75.55</v>
      </c>
      <c r="FP84">
        <v>196.76</v>
      </c>
      <c r="FQ84">
        <v>70.959999999999994</v>
      </c>
      <c r="FR84">
        <v>126.48</v>
      </c>
      <c r="FS84">
        <v>44.81</v>
      </c>
      <c r="FT84">
        <v>153.44999999999999</v>
      </c>
      <c r="FU84">
        <v>54.5</v>
      </c>
      <c r="FV84">
        <v>43.45</v>
      </c>
      <c r="FW84">
        <v>52</v>
      </c>
      <c r="FX84">
        <v>38.18</v>
      </c>
      <c r="FY84">
        <v>73.37</v>
      </c>
      <c r="FZ84">
        <v>18.63</v>
      </c>
      <c r="GA84">
        <v>16.27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14523.869999999999</v>
      </c>
    </row>
    <row r="85" spans="1:196" ht="15.75" customHeight="1">
      <c r="A85" s="463" t="str">
        <f t="shared" si="8"/>
        <v>03-089</v>
      </c>
      <c r="B85" s="422">
        <v>19</v>
      </c>
      <c r="C85" s="422">
        <v>0</v>
      </c>
      <c r="D85" s="422">
        <v>0</v>
      </c>
      <c r="E85" s="422">
        <v>0</v>
      </c>
      <c r="F85" s="422">
        <v>0</v>
      </c>
      <c r="G85" s="422">
        <v>5.45</v>
      </c>
      <c r="H85" s="422">
        <v>15.42</v>
      </c>
      <c r="I85" s="422">
        <v>14.08</v>
      </c>
      <c r="J85" s="422">
        <v>8.18</v>
      </c>
      <c r="K85" s="422">
        <v>9.5</v>
      </c>
      <c r="L85" s="422">
        <v>50.7</v>
      </c>
      <c r="M85" s="422">
        <v>1.73</v>
      </c>
      <c r="N85" s="422">
        <v>38.130000000000003</v>
      </c>
      <c r="O85" s="422">
        <v>16.36</v>
      </c>
      <c r="P85" s="422">
        <v>5.36</v>
      </c>
      <c r="Q85" s="422">
        <v>26.73</v>
      </c>
      <c r="R85" s="422">
        <v>37.950000000000003</v>
      </c>
      <c r="S85" s="422">
        <v>53.89</v>
      </c>
      <c r="T85" s="422">
        <v>109.7</v>
      </c>
      <c r="U85" s="422">
        <v>147.69</v>
      </c>
      <c r="V85" s="422">
        <v>186.15</v>
      </c>
      <c r="W85" s="422">
        <v>330.24</v>
      </c>
      <c r="X85" s="422">
        <v>453.53</v>
      </c>
      <c r="Y85" s="422">
        <v>562.53</v>
      </c>
      <c r="Z85" s="422">
        <v>700.86</v>
      </c>
      <c r="AA85" s="422">
        <v>544.84</v>
      </c>
      <c r="AB85" s="422">
        <v>579.22</v>
      </c>
      <c r="AC85" s="422">
        <v>696.03</v>
      </c>
      <c r="AD85" s="422">
        <v>446.77</v>
      </c>
      <c r="AE85" s="422">
        <v>604.38</v>
      </c>
      <c r="AF85" s="422">
        <v>478.03</v>
      </c>
      <c r="AG85" s="422">
        <v>381.56</v>
      </c>
      <c r="AH85" s="422">
        <v>367.99</v>
      </c>
      <c r="AI85" s="422">
        <v>396.97</v>
      </c>
      <c r="AJ85" s="422">
        <v>325.36</v>
      </c>
      <c r="AK85" s="422">
        <v>396.32</v>
      </c>
      <c r="AL85" s="422">
        <v>288.82</v>
      </c>
      <c r="AM85" s="422">
        <v>349</v>
      </c>
      <c r="AN85" s="422">
        <v>291.04000000000002</v>
      </c>
      <c r="AO85" s="422">
        <v>384.8</v>
      </c>
      <c r="AP85" s="422">
        <v>343.78</v>
      </c>
      <c r="AQ85" s="422">
        <v>221.82</v>
      </c>
      <c r="AR85" s="422">
        <v>263.05</v>
      </c>
      <c r="AS85" s="422">
        <v>163.89</v>
      </c>
      <c r="AT85" s="422">
        <v>185.65</v>
      </c>
      <c r="AU85" s="422">
        <v>355.97</v>
      </c>
      <c r="AV85" s="422">
        <v>331.1</v>
      </c>
      <c r="AW85" s="422">
        <v>397.2</v>
      </c>
      <c r="AX85" s="422">
        <v>355.65</v>
      </c>
      <c r="AY85" s="422">
        <v>310.83999999999997</v>
      </c>
      <c r="AZ85" s="422">
        <v>336.21</v>
      </c>
      <c r="BA85" s="422">
        <v>475.77</v>
      </c>
      <c r="BB85" s="422">
        <v>420.62</v>
      </c>
      <c r="BC85" s="422">
        <v>269.33</v>
      </c>
      <c r="BD85" s="422">
        <v>511.98</v>
      </c>
      <c r="BE85" s="422">
        <v>470.69</v>
      </c>
      <c r="BF85" s="422">
        <v>394.31</v>
      </c>
      <c r="BG85" s="422">
        <v>327.95</v>
      </c>
      <c r="BH85" s="422">
        <v>273.14999999999998</v>
      </c>
      <c r="BI85" s="422">
        <v>375.95</v>
      </c>
      <c r="BJ85" s="422">
        <v>283.89999999999998</v>
      </c>
      <c r="BK85" s="422">
        <v>198.45</v>
      </c>
      <c r="BL85" s="422">
        <v>212.36</v>
      </c>
      <c r="BM85" s="422">
        <v>179.42</v>
      </c>
      <c r="BN85" s="422">
        <v>151.33000000000001</v>
      </c>
      <c r="BO85" s="422">
        <v>129.93</v>
      </c>
      <c r="BP85" s="422">
        <v>99.88</v>
      </c>
      <c r="BQ85" s="422">
        <v>72.08</v>
      </c>
      <c r="BR85" s="422">
        <v>86.59</v>
      </c>
      <c r="BS85" s="422">
        <v>82.05</v>
      </c>
      <c r="BT85" s="422">
        <v>153.81</v>
      </c>
      <c r="BU85" s="422">
        <v>64.44</v>
      </c>
      <c r="BV85" s="422">
        <v>71.930000000000007</v>
      </c>
      <c r="BW85" s="422">
        <v>89.33</v>
      </c>
      <c r="BX85" s="422">
        <v>69.52</v>
      </c>
      <c r="BY85" s="422">
        <v>105.77</v>
      </c>
      <c r="BZ85" s="422">
        <v>60.55</v>
      </c>
      <c r="CA85" s="422">
        <v>120.63</v>
      </c>
      <c r="CB85" s="422">
        <v>125.43</v>
      </c>
      <c r="CC85" s="422">
        <v>57.55</v>
      </c>
      <c r="CD85" s="422">
        <v>74.459999999999994</v>
      </c>
      <c r="CE85" s="422">
        <v>95.38</v>
      </c>
      <c r="CF85" s="422">
        <v>94.56</v>
      </c>
      <c r="CG85" s="422">
        <v>93.74</v>
      </c>
      <c r="CH85" s="422">
        <v>103.76</v>
      </c>
      <c r="CI85" s="422">
        <v>102.47</v>
      </c>
      <c r="CJ85" s="422">
        <v>44</v>
      </c>
      <c r="CK85" s="422">
        <v>115.19</v>
      </c>
      <c r="CL85" s="422">
        <v>56.74</v>
      </c>
      <c r="CM85" s="422">
        <v>152.9</v>
      </c>
      <c r="CN85" s="422">
        <v>85.7</v>
      </c>
      <c r="CO85" s="422">
        <v>46.36</v>
      </c>
      <c r="CP85" s="464">
        <v>114.56</v>
      </c>
      <c r="CQ85" s="422">
        <v>103.47</v>
      </c>
      <c r="CR85" s="464">
        <v>0</v>
      </c>
      <c r="CS85" s="465">
        <v>0</v>
      </c>
      <c r="CT85" s="465">
        <v>0</v>
      </c>
      <c r="CU85" s="477">
        <v>19788.460000000014</v>
      </c>
      <c r="CV85">
        <v>0</v>
      </c>
      <c r="CW85">
        <v>0</v>
      </c>
      <c r="CX85">
        <v>0</v>
      </c>
      <c r="CY85">
        <v>0</v>
      </c>
      <c r="CZ85">
        <v>23.95</v>
      </c>
      <c r="DA85">
        <v>36.75</v>
      </c>
      <c r="DB85">
        <v>5.37</v>
      </c>
      <c r="DC85">
        <v>18.170000000000002</v>
      </c>
      <c r="DD85">
        <v>20.9</v>
      </c>
      <c r="DE85">
        <v>13.63</v>
      </c>
      <c r="DF85">
        <v>13.95</v>
      </c>
      <c r="DG85">
        <v>38.07</v>
      </c>
      <c r="DH85">
        <v>18.18</v>
      </c>
      <c r="DI85">
        <v>13.78</v>
      </c>
      <c r="DJ85">
        <v>14.55</v>
      </c>
      <c r="DK85">
        <v>32.840000000000003</v>
      </c>
      <c r="DL85">
        <v>20.39</v>
      </c>
      <c r="DM85">
        <v>52.07</v>
      </c>
      <c r="DN85">
        <v>95.45</v>
      </c>
      <c r="DO85">
        <v>229.5</v>
      </c>
      <c r="DP85">
        <v>341.53</v>
      </c>
      <c r="DQ85">
        <v>481.57</v>
      </c>
      <c r="DR85">
        <v>434.46</v>
      </c>
      <c r="DS85">
        <v>533.65</v>
      </c>
      <c r="DT85">
        <v>744.15</v>
      </c>
      <c r="DU85">
        <v>637.47</v>
      </c>
      <c r="DV85">
        <v>573.87</v>
      </c>
      <c r="DW85">
        <v>447.88</v>
      </c>
      <c r="DX85">
        <v>480.77</v>
      </c>
      <c r="DY85">
        <v>388.17</v>
      </c>
      <c r="DZ85">
        <v>286.35000000000002</v>
      </c>
      <c r="EA85">
        <v>284.17</v>
      </c>
      <c r="EB85">
        <v>282.41000000000003</v>
      </c>
      <c r="EC85">
        <v>313.93</v>
      </c>
      <c r="ED85">
        <v>169.54</v>
      </c>
      <c r="EE85">
        <v>203.88</v>
      </c>
      <c r="EF85">
        <v>199.74</v>
      </c>
      <c r="EG85">
        <v>122.49</v>
      </c>
      <c r="EH85">
        <v>151.93</v>
      </c>
      <c r="EI85">
        <v>115.76</v>
      </c>
      <c r="EJ85">
        <v>60.65</v>
      </c>
      <c r="EK85">
        <v>50.24</v>
      </c>
      <c r="EL85">
        <v>120.54</v>
      </c>
      <c r="EM85">
        <v>18.34</v>
      </c>
      <c r="EN85">
        <v>94.33</v>
      </c>
      <c r="EO85">
        <v>171.99</v>
      </c>
      <c r="EP85">
        <v>115.37</v>
      </c>
      <c r="EQ85">
        <v>315.13</v>
      </c>
      <c r="ER85">
        <v>314.68</v>
      </c>
      <c r="ES85">
        <v>407.05</v>
      </c>
      <c r="ET85">
        <v>494.92</v>
      </c>
      <c r="EU85">
        <v>340.92</v>
      </c>
      <c r="EV85">
        <v>625.79</v>
      </c>
      <c r="EW85">
        <v>577.14</v>
      </c>
      <c r="EX85">
        <v>467.9</v>
      </c>
      <c r="EY85">
        <v>393.99</v>
      </c>
      <c r="EZ85">
        <v>357.1</v>
      </c>
      <c r="FA85">
        <v>385.85</v>
      </c>
      <c r="FB85">
        <v>216.69</v>
      </c>
      <c r="FC85">
        <v>285.02999999999997</v>
      </c>
      <c r="FD85">
        <v>235.37</v>
      </c>
      <c r="FE85">
        <v>199.36</v>
      </c>
      <c r="FF85">
        <v>182.7</v>
      </c>
      <c r="FG85">
        <v>124.73</v>
      </c>
      <c r="FH85">
        <v>148.13</v>
      </c>
      <c r="FI85">
        <v>57.77</v>
      </c>
      <c r="FJ85">
        <v>113.97</v>
      </c>
      <c r="FK85">
        <v>134.94</v>
      </c>
      <c r="FL85">
        <v>129.99</v>
      </c>
      <c r="FM85">
        <v>135.03</v>
      </c>
      <c r="FN85">
        <v>167.63</v>
      </c>
      <c r="FO85">
        <v>172.17</v>
      </c>
      <c r="FP85">
        <v>122.24</v>
      </c>
      <c r="FQ85">
        <v>64.03</v>
      </c>
      <c r="FR85">
        <v>195.33</v>
      </c>
      <c r="FS85">
        <v>126.5</v>
      </c>
      <c r="FT85">
        <v>55.3</v>
      </c>
      <c r="FU85">
        <v>94.24</v>
      </c>
      <c r="FV85">
        <v>115.08</v>
      </c>
      <c r="FW85">
        <v>90.13</v>
      </c>
      <c r="FX85">
        <v>68.739999999999995</v>
      </c>
      <c r="FY85">
        <v>90.4</v>
      </c>
      <c r="FZ85">
        <v>59.74</v>
      </c>
      <c r="GA85">
        <v>25.63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16564.070000000007</v>
      </c>
    </row>
    <row r="86" spans="1:196" ht="15.75" customHeight="1">
      <c r="A86" s="463" t="str">
        <f t="shared" si="8"/>
        <v>03-089</v>
      </c>
      <c r="B86" s="422">
        <v>20</v>
      </c>
      <c r="C86" s="422">
        <v>0</v>
      </c>
      <c r="D86" s="422">
        <v>36.44</v>
      </c>
      <c r="E86" s="422">
        <v>100.41</v>
      </c>
      <c r="F86" s="422">
        <v>104.01</v>
      </c>
      <c r="G86" s="422">
        <v>29.27</v>
      </c>
      <c r="H86" s="422">
        <v>1.45</v>
      </c>
      <c r="I86" s="422">
        <v>6.91</v>
      </c>
      <c r="J86" s="422">
        <v>27.18</v>
      </c>
      <c r="K86" s="422">
        <v>21.17</v>
      </c>
      <c r="L86" s="422">
        <v>34.35</v>
      </c>
      <c r="M86" s="422">
        <v>15.36</v>
      </c>
      <c r="N86" s="422">
        <v>28.63</v>
      </c>
      <c r="O86" s="422">
        <v>19.54</v>
      </c>
      <c r="P86" s="422">
        <v>11.77</v>
      </c>
      <c r="Q86" s="422">
        <v>11</v>
      </c>
      <c r="R86" s="422">
        <v>28.91</v>
      </c>
      <c r="S86" s="422">
        <v>100.23</v>
      </c>
      <c r="T86" s="422">
        <v>58.68</v>
      </c>
      <c r="U86" s="422">
        <v>86.75</v>
      </c>
      <c r="V86" s="422">
        <v>148.30000000000001</v>
      </c>
      <c r="W86" s="422">
        <v>131.16999999999999</v>
      </c>
      <c r="X86" s="422">
        <v>271.64999999999998</v>
      </c>
      <c r="Y86" s="422">
        <v>238.57</v>
      </c>
      <c r="Z86" s="422">
        <v>490.9</v>
      </c>
      <c r="AA86" s="422">
        <v>485.04</v>
      </c>
      <c r="AB86" s="422">
        <v>683.39</v>
      </c>
      <c r="AC86" s="422">
        <v>504.34</v>
      </c>
      <c r="AD86" s="422">
        <v>450.25</v>
      </c>
      <c r="AE86" s="422">
        <v>591.24</v>
      </c>
      <c r="AF86" s="422">
        <v>401.65</v>
      </c>
      <c r="AG86" s="422">
        <v>340.3</v>
      </c>
      <c r="AH86" s="422">
        <v>365.18</v>
      </c>
      <c r="AI86" s="422">
        <v>480.95</v>
      </c>
      <c r="AJ86" s="422">
        <v>313.64</v>
      </c>
      <c r="AK86" s="422">
        <v>276.49</v>
      </c>
      <c r="AL86" s="422">
        <v>434.27</v>
      </c>
      <c r="AM86" s="422">
        <v>464.64</v>
      </c>
      <c r="AN86" s="422">
        <v>188.02</v>
      </c>
      <c r="AO86" s="422">
        <v>322.20999999999998</v>
      </c>
      <c r="AP86" s="422">
        <v>222.46</v>
      </c>
      <c r="AQ86" s="422">
        <v>215.52</v>
      </c>
      <c r="AR86" s="422">
        <v>272.63</v>
      </c>
      <c r="AS86" s="422">
        <v>282.92</v>
      </c>
      <c r="AT86" s="422">
        <v>328.94</v>
      </c>
      <c r="AU86" s="422">
        <v>221.31</v>
      </c>
      <c r="AV86" s="422">
        <v>336.19</v>
      </c>
      <c r="AW86" s="422">
        <v>173.64</v>
      </c>
      <c r="AX86" s="422">
        <v>360.4</v>
      </c>
      <c r="AY86" s="422">
        <v>456.79</v>
      </c>
      <c r="AZ86" s="422">
        <v>479.86</v>
      </c>
      <c r="BA86" s="422">
        <v>313.74</v>
      </c>
      <c r="BB86" s="422">
        <v>545.29</v>
      </c>
      <c r="BC86" s="422">
        <v>575.45000000000005</v>
      </c>
      <c r="BD86" s="422">
        <v>475.18</v>
      </c>
      <c r="BE86" s="422">
        <v>458.12</v>
      </c>
      <c r="BF86" s="422">
        <v>309.01</v>
      </c>
      <c r="BG86" s="422">
        <v>262.39999999999998</v>
      </c>
      <c r="BH86" s="422">
        <v>199.94</v>
      </c>
      <c r="BI86" s="422">
        <v>228.95</v>
      </c>
      <c r="BJ86" s="422">
        <v>186.45</v>
      </c>
      <c r="BK86" s="422">
        <v>121.44</v>
      </c>
      <c r="BL86" s="422">
        <v>208.38</v>
      </c>
      <c r="BM86" s="422">
        <v>128.24</v>
      </c>
      <c r="BN86" s="422">
        <v>154.16</v>
      </c>
      <c r="BO86" s="422">
        <v>119.52</v>
      </c>
      <c r="BP86" s="422">
        <v>65.84</v>
      </c>
      <c r="BQ86" s="422">
        <v>18.989999999999998</v>
      </c>
      <c r="BR86" s="422">
        <v>66.94</v>
      </c>
      <c r="BS86" s="422">
        <v>56.27</v>
      </c>
      <c r="BT86" s="422">
        <v>54.96</v>
      </c>
      <c r="BU86" s="422">
        <v>63.82</v>
      </c>
      <c r="BV86" s="422">
        <v>102.42</v>
      </c>
      <c r="BW86" s="422">
        <v>103.26</v>
      </c>
      <c r="BX86" s="422">
        <v>78.13</v>
      </c>
      <c r="BY86" s="422">
        <v>55.84</v>
      </c>
      <c r="BZ86" s="422">
        <v>42.79</v>
      </c>
      <c r="CA86" s="422">
        <v>97.53</v>
      </c>
      <c r="CB86" s="422">
        <v>71.39</v>
      </c>
      <c r="CC86" s="422">
        <v>42.94</v>
      </c>
      <c r="CD86" s="422">
        <v>109.4</v>
      </c>
      <c r="CE86" s="422">
        <v>67.069999999999993</v>
      </c>
      <c r="CF86" s="422">
        <v>52</v>
      </c>
      <c r="CG86" s="422">
        <v>111.39</v>
      </c>
      <c r="CH86" s="422">
        <v>33.36</v>
      </c>
      <c r="CI86" s="422">
        <v>58.45</v>
      </c>
      <c r="CJ86" s="422">
        <v>74.7</v>
      </c>
      <c r="CK86" s="422">
        <v>71.31</v>
      </c>
      <c r="CL86" s="422">
        <v>125.26</v>
      </c>
      <c r="CM86" s="422">
        <v>40.049999999999997</v>
      </c>
      <c r="CN86" s="422">
        <v>38.32</v>
      </c>
      <c r="CO86" s="422">
        <v>0</v>
      </c>
      <c r="CP86" s="464">
        <v>71.459999999999994</v>
      </c>
      <c r="CQ86" s="422">
        <v>15.36</v>
      </c>
      <c r="CR86" s="464">
        <v>72</v>
      </c>
      <c r="CS86" s="465">
        <v>0</v>
      </c>
      <c r="CT86" s="465">
        <v>0</v>
      </c>
      <c r="CU86" s="477">
        <v>17802.440000000002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13.63</v>
      </c>
      <c r="DC86">
        <v>7.27</v>
      </c>
      <c r="DD86">
        <v>40.5</v>
      </c>
      <c r="DE86">
        <v>57.65</v>
      </c>
      <c r="DF86">
        <v>7.73</v>
      </c>
      <c r="DG86">
        <v>26.36</v>
      </c>
      <c r="DH86">
        <v>44.91</v>
      </c>
      <c r="DI86">
        <v>3.54</v>
      </c>
      <c r="DJ86">
        <v>51.31</v>
      </c>
      <c r="DK86">
        <v>24.54</v>
      </c>
      <c r="DL86">
        <v>39.82</v>
      </c>
      <c r="DM86">
        <v>31.13</v>
      </c>
      <c r="DN86">
        <v>114.66</v>
      </c>
      <c r="DO86">
        <v>95.32</v>
      </c>
      <c r="DP86">
        <v>226.32</v>
      </c>
      <c r="DQ86">
        <v>272.95999999999998</v>
      </c>
      <c r="DR86">
        <v>245.65</v>
      </c>
      <c r="DS86">
        <v>434.34</v>
      </c>
      <c r="DT86">
        <v>613.19000000000005</v>
      </c>
      <c r="DU86">
        <v>595.51</v>
      </c>
      <c r="DV86">
        <v>433.82</v>
      </c>
      <c r="DW86">
        <v>474.75</v>
      </c>
      <c r="DX86">
        <v>371.99</v>
      </c>
      <c r="DY86">
        <v>481.49</v>
      </c>
      <c r="DZ86">
        <v>408.75</v>
      </c>
      <c r="EA86">
        <v>420.27</v>
      </c>
      <c r="EB86">
        <v>246.6</v>
      </c>
      <c r="EC86">
        <v>195.71</v>
      </c>
      <c r="ED86">
        <v>360.93</v>
      </c>
      <c r="EE86">
        <v>222.76</v>
      </c>
      <c r="EF86">
        <v>128.32</v>
      </c>
      <c r="EG86">
        <v>139.24</v>
      </c>
      <c r="EH86">
        <v>113.53</v>
      </c>
      <c r="EI86">
        <v>153.91999999999999</v>
      </c>
      <c r="EJ86">
        <v>152.66</v>
      </c>
      <c r="EK86">
        <v>118.66</v>
      </c>
      <c r="EL86">
        <v>131.25</v>
      </c>
      <c r="EM86">
        <v>126.62</v>
      </c>
      <c r="EN86">
        <v>266.60000000000002</v>
      </c>
      <c r="EO86">
        <v>250.53</v>
      </c>
      <c r="EP86">
        <v>336.88</v>
      </c>
      <c r="EQ86">
        <v>329.18</v>
      </c>
      <c r="ER86">
        <v>488.61</v>
      </c>
      <c r="ES86">
        <v>457.6</v>
      </c>
      <c r="ET86">
        <v>373.12</v>
      </c>
      <c r="EU86">
        <v>604.65</v>
      </c>
      <c r="EV86">
        <v>509.77</v>
      </c>
      <c r="EW86">
        <v>503</v>
      </c>
      <c r="EX86">
        <v>530.51</v>
      </c>
      <c r="EY86">
        <v>348.86</v>
      </c>
      <c r="EZ86">
        <v>307</v>
      </c>
      <c r="FA86">
        <v>235.39</v>
      </c>
      <c r="FB86">
        <v>286.66000000000003</v>
      </c>
      <c r="FC86">
        <v>124.01</v>
      </c>
      <c r="FD86">
        <v>229.1</v>
      </c>
      <c r="FE86">
        <v>177.32</v>
      </c>
      <c r="FF86">
        <v>102.31</v>
      </c>
      <c r="FG86">
        <v>90.12</v>
      </c>
      <c r="FH86">
        <v>59.83</v>
      </c>
      <c r="FI86">
        <v>158.65</v>
      </c>
      <c r="FJ86">
        <v>101.3</v>
      </c>
      <c r="FK86">
        <v>112.92</v>
      </c>
      <c r="FL86">
        <v>106.31</v>
      </c>
      <c r="FM86">
        <v>68.569999999999993</v>
      </c>
      <c r="FN86">
        <v>28.63</v>
      </c>
      <c r="FO86">
        <v>152.12</v>
      </c>
      <c r="FP86">
        <v>76.81</v>
      </c>
      <c r="FQ86">
        <v>90.3</v>
      </c>
      <c r="FR86">
        <v>46.19</v>
      </c>
      <c r="FS86">
        <v>22.86</v>
      </c>
      <c r="FT86">
        <v>0</v>
      </c>
      <c r="FU86">
        <v>0</v>
      </c>
      <c r="FV86">
        <v>38.49</v>
      </c>
      <c r="FW86">
        <v>61.77</v>
      </c>
      <c r="FX86">
        <v>0</v>
      </c>
      <c r="FY86">
        <v>8.9499999999999993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15312.53</v>
      </c>
    </row>
    <row r="87" spans="1:196" ht="15.75" customHeight="1">
      <c r="A87" s="463" t="str">
        <f t="shared" si="8"/>
        <v>03-089</v>
      </c>
      <c r="B87" s="422">
        <v>21</v>
      </c>
      <c r="C87" s="422">
        <v>0</v>
      </c>
      <c r="D87" s="422">
        <v>0</v>
      </c>
      <c r="E87" s="422">
        <v>0</v>
      </c>
      <c r="F87" s="422">
        <v>0</v>
      </c>
      <c r="G87" s="422">
        <v>23.64</v>
      </c>
      <c r="H87" s="422">
        <v>4.09</v>
      </c>
      <c r="I87" s="422">
        <v>16.07</v>
      </c>
      <c r="J87" s="422">
        <v>12.2</v>
      </c>
      <c r="K87" s="422">
        <v>0</v>
      </c>
      <c r="L87" s="422">
        <v>0.91</v>
      </c>
      <c r="M87" s="422">
        <v>8.73</v>
      </c>
      <c r="N87" s="422">
        <v>13.18</v>
      </c>
      <c r="O87" s="422">
        <v>1.82</v>
      </c>
      <c r="P87" s="422">
        <v>18.45</v>
      </c>
      <c r="Q87" s="422">
        <v>15.64</v>
      </c>
      <c r="R87" s="422">
        <v>9.5399999999999991</v>
      </c>
      <c r="S87" s="422">
        <v>37.86</v>
      </c>
      <c r="T87" s="422">
        <v>72.569999999999993</v>
      </c>
      <c r="U87" s="422">
        <v>186.72</v>
      </c>
      <c r="V87" s="422">
        <v>335.48</v>
      </c>
      <c r="W87" s="422">
        <v>409.48</v>
      </c>
      <c r="X87" s="422">
        <v>577.63</v>
      </c>
      <c r="Y87" s="422">
        <v>573.09</v>
      </c>
      <c r="Z87" s="422">
        <v>612.44000000000005</v>
      </c>
      <c r="AA87" s="422">
        <v>683.23</v>
      </c>
      <c r="AB87" s="422">
        <v>664.84</v>
      </c>
      <c r="AC87" s="422">
        <v>397.57</v>
      </c>
      <c r="AD87" s="422">
        <v>649.09</v>
      </c>
      <c r="AE87" s="422">
        <v>435.2</v>
      </c>
      <c r="AF87" s="422">
        <v>331.47</v>
      </c>
      <c r="AG87" s="422">
        <v>322.58</v>
      </c>
      <c r="AH87" s="422">
        <v>319.25</v>
      </c>
      <c r="AI87" s="422">
        <v>181.03</v>
      </c>
      <c r="AJ87" s="422">
        <v>364.12</v>
      </c>
      <c r="AK87" s="422">
        <v>377.21</v>
      </c>
      <c r="AL87" s="422">
        <v>260.19</v>
      </c>
      <c r="AM87" s="422">
        <v>345.02</v>
      </c>
      <c r="AN87" s="422">
        <v>386.89</v>
      </c>
      <c r="AO87" s="422">
        <v>294.19</v>
      </c>
      <c r="AP87" s="422">
        <v>255.83</v>
      </c>
      <c r="AQ87" s="422">
        <v>189.9</v>
      </c>
      <c r="AR87" s="422">
        <v>195.33</v>
      </c>
      <c r="AS87" s="422">
        <v>172.03</v>
      </c>
      <c r="AT87" s="422">
        <v>188.21</v>
      </c>
      <c r="AU87" s="422">
        <v>186.22</v>
      </c>
      <c r="AV87" s="422">
        <v>273.61</v>
      </c>
      <c r="AW87" s="422">
        <v>304.07</v>
      </c>
      <c r="AX87" s="422">
        <v>324.55</v>
      </c>
      <c r="AY87" s="422">
        <v>234.46</v>
      </c>
      <c r="AZ87" s="422">
        <v>191.7</v>
      </c>
      <c r="BA87" s="422">
        <v>183.27</v>
      </c>
      <c r="BB87" s="422">
        <v>380.36</v>
      </c>
      <c r="BC87" s="422">
        <v>336.6</v>
      </c>
      <c r="BD87" s="422">
        <v>541.11</v>
      </c>
      <c r="BE87" s="422">
        <v>297.27999999999997</v>
      </c>
      <c r="BF87" s="422">
        <v>209.62</v>
      </c>
      <c r="BG87" s="422">
        <v>197.09</v>
      </c>
      <c r="BH87" s="422">
        <v>211.31</v>
      </c>
      <c r="BI87" s="422">
        <v>178.92</v>
      </c>
      <c r="BJ87" s="422">
        <v>284.27</v>
      </c>
      <c r="BK87" s="422">
        <v>120.34</v>
      </c>
      <c r="BL87" s="422">
        <v>164.76</v>
      </c>
      <c r="BM87" s="422">
        <v>124.05</v>
      </c>
      <c r="BN87" s="422">
        <v>64.63</v>
      </c>
      <c r="BO87" s="422">
        <v>86.5</v>
      </c>
      <c r="BP87" s="422">
        <v>33.99</v>
      </c>
      <c r="BQ87" s="422">
        <v>51.06</v>
      </c>
      <c r="BR87" s="422">
        <v>105.33</v>
      </c>
      <c r="BS87" s="422">
        <v>123.99</v>
      </c>
      <c r="BT87" s="422">
        <v>134.21</v>
      </c>
      <c r="BU87" s="422">
        <v>95.9</v>
      </c>
      <c r="BV87" s="422">
        <v>135.66999999999999</v>
      </c>
      <c r="BW87" s="422">
        <v>102.76</v>
      </c>
      <c r="BX87" s="422">
        <v>36.25</v>
      </c>
      <c r="BY87" s="422">
        <v>44.36</v>
      </c>
      <c r="BZ87" s="422">
        <v>87.96</v>
      </c>
      <c r="CA87" s="422">
        <v>94.24</v>
      </c>
      <c r="CB87" s="422">
        <v>50.51</v>
      </c>
      <c r="CC87" s="422">
        <v>78.73</v>
      </c>
      <c r="CD87" s="422">
        <v>118.87</v>
      </c>
      <c r="CE87" s="422">
        <v>52.01</v>
      </c>
      <c r="CF87" s="422">
        <v>130.04</v>
      </c>
      <c r="CG87" s="422">
        <v>86.97</v>
      </c>
      <c r="CH87" s="422">
        <v>26.95</v>
      </c>
      <c r="CI87" s="422">
        <v>12.82</v>
      </c>
      <c r="CJ87" s="422">
        <v>27.37</v>
      </c>
      <c r="CK87" s="422">
        <v>49.52</v>
      </c>
      <c r="CL87" s="422">
        <v>20.18</v>
      </c>
      <c r="CM87" s="422">
        <v>33.909999999999997</v>
      </c>
      <c r="CN87" s="422">
        <v>0</v>
      </c>
      <c r="CO87" s="422">
        <v>28.54</v>
      </c>
      <c r="CP87" s="464">
        <v>33.450000000000003</v>
      </c>
      <c r="CQ87" s="422">
        <v>24.63</v>
      </c>
      <c r="CR87" s="464">
        <v>-9.4499999999999993</v>
      </c>
      <c r="CS87" s="465">
        <v>0</v>
      </c>
      <c r="CT87" s="465">
        <v>0</v>
      </c>
      <c r="CU87" s="477">
        <v>16648.210000000003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29.01</v>
      </c>
      <c r="DB87">
        <v>7</v>
      </c>
      <c r="DC87">
        <v>16.13</v>
      </c>
      <c r="DD87">
        <v>13.73</v>
      </c>
      <c r="DE87">
        <v>18.809999999999999</v>
      </c>
      <c r="DF87">
        <v>28.32</v>
      </c>
      <c r="DG87">
        <v>2.31</v>
      </c>
      <c r="DH87">
        <v>5.9</v>
      </c>
      <c r="DI87">
        <v>28</v>
      </c>
      <c r="DJ87">
        <v>31.81</v>
      </c>
      <c r="DK87">
        <v>28.53</v>
      </c>
      <c r="DL87">
        <v>43.35</v>
      </c>
      <c r="DM87">
        <v>40.83</v>
      </c>
      <c r="DN87">
        <v>183.88</v>
      </c>
      <c r="DO87">
        <v>132.06</v>
      </c>
      <c r="DP87">
        <v>242.45</v>
      </c>
      <c r="DQ87">
        <v>558.15</v>
      </c>
      <c r="DR87">
        <v>602.08000000000004</v>
      </c>
      <c r="DS87">
        <v>445.26</v>
      </c>
      <c r="DT87">
        <v>638.07000000000005</v>
      </c>
      <c r="DU87">
        <v>453.68</v>
      </c>
      <c r="DV87">
        <v>430.51</v>
      </c>
      <c r="DW87">
        <v>411.55</v>
      </c>
      <c r="DX87">
        <v>301.29000000000002</v>
      </c>
      <c r="DY87">
        <v>338.99</v>
      </c>
      <c r="DZ87">
        <v>226.8</v>
      </c>
      <c r="EA87">
        <v>242.86</v>
      </c>
      <c r="EB87">
        <v>176.04</v>
      </c>
      <c r="EC87">
        <v>160.12</v>
      </c>
      <c r="ED87">
        <v>162.63999999999999</v>
      </c>
      <c r="EE87">
        <v>59.54</v>
      </c>
      <c r="EF87">
        <v>158.03</v>
      </c>
      <c r="EG87">
        <v>125.85</v>
      </c>
      <c r="EH87">
        <v>129.83000000000001</v>
      </c>
      <c r="EI87">
        <v>111.58</v>
      </c>
      <c r="EJ87">
        <v>60.01</v>
      </c>
      <c r="EK87">
        <v>79.239999999999995</v>
      </c>
      <c r="EL87">
        <v>13.64</v>
      </c>
      <c r="EM87">
        <v>79.23</v>
      </c>
      <c r="EN87">
        <v>46.05</v>
      </c>
      <c r="EO87">
        <v>82.14</v>
      </c>
      <c r="EP87">
        <v>83.91</v>
      </c>
      <c r="EQ87">
        <v>158.69</v>
      </c>
      <c r="ER87">
        <v>209.34</v>
      </c>
      <c r="ES87">
        <v>310.44</v>
      </c>
      <c r="ET87">
        <v>451.35</v>
      </c>
      <c r="EU87">
        <v>379.02</v>
      </c>
      <c r="EV87">
        <v>311.75</v>
      </c>
      <c r="EW87">
        <v>291.5</v>
      </c>
      <c r="EX87">
        <v>380.46</v>
      </c>
      <c r="EY87">
        <v>339.82</v>
      </c>
      <c r="EZ87">
        <v>312.33</v>
      </c>
      <c r="FA87">
        <v>258.31</v>
      </c>
      <c r="FB87">
        <v>133.57</v>
      </c>
      <c r="FC87">
        <v>267.33</v>
      </c>
      <c r="FD87">
        <v>151.81</v>
      </c>
      <c r="FE87">
        <v>193.31</v>
      </c>
      <c r="FF87">
        <v>133.77000000000001</v>
      </c>
      <c r="FG87">
        <v>156.21</v>
      </c>
      <c r="FH87">
        <v>130.77000000000001</v>
      </c>
      <c r="FI87">
        <v>51.3</v>
      </c>
      <c r="FJ87">
        <v>99.64</v>
      </c>
      <c r="FK87">
        <v>54.18</v>
      </c>
      <c r="FL87">
        <v>33.28</v>
      </c>
      <c r="FM87">
        <v>50.54</v>
      </c>
      <c r="FN87">
        <v>16.13</v>
      </c>
      <c r="FO87">
        <v>63.7</v>
      </c>
      <c r="FP87">
        <v>64.73</v>
      </c>
      <c r="FQ87">
        <v>28.99</v>
      </c>
      <c r="FR87">
        <v>35.89</v>
      </c>
      <c r="FS87">
        <v>15.41</v>
      </c>
      <c r="FT87">
        <v>25.64</v>
      </c>
      <c r="FU87">
        <v>36.67</v>
      </c>
      <c r="FV87">
        <v>8.09</v>
      </c>
      <c r="FW87">
        <v>10.75</v>
      </c>
      <c r="FX87">
        <v>26.45</v>
      </c>
      <c r="FY87">
        <v>38.18</v>
      </c>
      <c r="FZ87">
        <v>23.54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12282.099999999997</v>
      </c>
    </row>
    <row r="88" spans="1:196" ht="15.75" customHeight="1">
      <c r="A88" s="463" t="str">
        <f t="shared" si="8"/>
        <v>03-089</v>
      </c>
      <c r="B88" s="422">
        <v>22</v>
      </c>
      <c r="C88" s="422">
        <v>0</v>
      </c>
      <c r="D88" s="422">
        <v>0</v>
      </c>
      <c r="E88" s="422">
        <v>35</v>
      </c>
      <c r="F88" s="422">
        <v>11.55</v>
      </c>
      <c r="G88" s="422">
        <v>33.380000000000003</v>
      </c>
      <c r="H88" s="422">
        <v>22.99</v>
      </c>
      <c r="I88" s="422">
        <v>4.54</v>
      </c>
      <c r="J88" s="422">
        <v>1.36</v>
      </c>
      <c r="K88" s="422">
        <v>19.63</v>
      </c>
      <c r="L88" s="422">
        <v>13.95</v>
      </c>
      <c r="M88" s="422">
        <v>27.13</v>
      </c>
      <c r="N88" s="422">
        <v>40.92</v>
      </c>
      <c r="O88" s="422">
        <v>30.05</v>
      </c>
      <c r="P88" s="422">
        <v>20.45</v>
      </c>
      <c r="Q88" s="422">
        <v>25.09</v>
      </c>
      <c r="R88" s="422">
        <v>33.630000000000003</v>
      </c>
      <c r="S88" s="422">
        <v>38.82</v>
      </c>
      <c r="T88" s="422">
        <v>69.959999999999994</v>
      </c>
      <c r="U88" s="422">
        <v>144.19</v>
      </c>
      <c r="V88" s="422">
        <v>350.98</v>
      </c>
      <c r="W88" s="422">
        <v>360.84</v>
      </c>
      <c r="X88" s="422">
        <v>425.14</v>
      </c>
      <c r="Y88" s="422">
        <v>640.26</v>
      </c>
      <c r="Z88" s="422">
        <v>672.5</v>
      </c>
      <c r="AA88" s="422">
        <v>535.64</v>
      </c>
      <c r="AB88" s="422">
        <v>573.76</v>
      </c>
      <c r="AC88" s="422">
        <v>435.75</v>
      </c>
      <c r="AD88" s="422">
        <v>564.75</v>
      </c>
      <c r="AE88" s="422">
        <v>585.04</v>
      </c>
      <c r="AF88" s="422">
        <v>357.1</v>
      </c>
      <c r="AG88" s="422">
        <v>386.12</v>
      </c>
      <c r="AH88" s="422">
        <v>327.95</v>
      </c>
      <c r="AI88" s="422">
        <v>414.55</v>
      </c>
      <c r="AJ88" s="422">
        <v>254.26</v>
      </c>
      <c r="AK88" s="422">
        <v>226.05</v>
      </c>
      <c r="AL88" s="422">
        <v>336.79</v>
      </c>
      <c r="AM88" s="422">
        <v>234.1</v>
      </c>
      <c r="AN88" s="422">
        <v>304.99</v>
      </c>
      <c r="AO88" s="422">
        <v>287.12</v>
      </c>
      <c r="AP88" s="422">
        <v>283.37</v>
      </c>
      <c r="AQ88" s="422">
        <v>227.91</v>
      </c>
      <c r="AR88" s="422">
        <v>117.13</v>
      </c>
      <c r="AS88" s="422">
        <v>211.11</v>
      </c>
      <c r="AT88" s="422">
        <v>241.19</v>
      </c>
      <c r="AU88" s="422">
        <v>224.08</v>
      </c>
      <c r="AV88" s="422">
        <v>160.41999999999999</v>
      </c>
      <c r="AW88" s="422">
        <v>186.36</v>
      </c>
      <c r="AX88" s="422">
        <v>278.54000000000002</v>
      </c>
      <c r="AY88" s="422">
        <v>301.92</v>
      </c>
      <c r="AZ88" s="422">
        <v>333.59</v>
      </c>
      <c r="BA88" s="422">
        <v>345.05</v>
      </c>
      <c r="BB88" s="422">
        <v>526.45000000000005</v>
      </c>
      <c r="BC88" s="422">
        <v>360.58</v>
      </c>
      <c r="BD88" s="422">
        <v>420.19</v>
      </c>
      <c r="BE88" s="422">
        <v>285.18</v>
      </c>
      <c r="BF88" s="422">
        <v>381</v>
      </c>
      <c r="BG88" s="422">
        <v>387.04</v>
      </c>
      <c r="BH88" s="422">
        <v>318.14</v>
      </c>
      <c r="BI88" s="422">
        <v>240.03</v>
      </c>
      <c r="BJ88" s="422">
        <v>238.82</v>
      </c>
      <c r="BK88" s="422">
        <v>144.22</v>
      </c>
      <c r="BL88" s="422">
        <v>318.38</v>
      </c>
      <c r="BM88" s="422">
        <v>141.29</v>
      </c>
      <c r="BN88" s="422">
        <v>91.76</v>
      </c>
      <c r="BO88" s="422">
        <v>85.04</v>
      </c>
      <c r="BP88" s="422">
        <v>70.94</v>
      </c>
      <c r="BQ88" s="422">
        <v>99.3</v>
      </c>
      <c r="BR88" s="422">
        <v>98.33</v>
      </c>
      <c r="BS88" s="422">
        <v>87.27</v>
      </c>
      <c r="BT88" s="422">
        <v>38.65</v>
      </c>
      <c r="BU88" s="422">
        <v>100.24</v>
      </c>
      <c r="BV88" s="422">
        <v>61.54</v>
      </c>
      <c r="BW88" s="422">
        <v>84.9</v>
      </c>
      <c r="BX88" s="422">
        <v>87.7</v>
      </c>
      <c r="BY88" s="422">
        <v>111.61</v>
      </c>
      <c r="BZ88" s="422">
        <v>66.930000000000007</v>
      </c>
      <c r="CA88" s="422">
        <v>80.53</v>
      </c>
      <c r="CB88" s="422">
        <v>77.91</v>
      </c>
      <c r="CC88" s="422">
        <v>159.66</v>
      </c>
      <c r="CD88" s="422">
        <v>27</v>
      </c>
      <c r="CE88" s="422">
        <v>76.36</v>
      </c>
      <c r="CF88" s="422">
        <v>36.54</v>
      </c>
      <c r="CG88" s="422">
        <v>107.85</v>
      </c>
      <c r="CH88" s="422">
        <v>93.44</v>
      </c>
      <c r="CI88" s="422">
        <v>87.12</v>
      </c>
      <c r="CJ88" s="422">
        <v>78.09</v>
      </c>
      <c r="CK88" s="422">
        <v>36.44</v>
      </c>
      <c r="CL88" s="422">
        <v>25.31</v>
      </c>
      <c r="CM88" s="422">
        <v>52.82</v>
      </c>
      <c r="CN88" s="422">
        <v>30.45</v>
      </c>
      <c r="CO88" s="422">
        <v>19.86</v>
      </c>
      <c r="CP88" s="464">
        <v>37</v>
      </c>
      <c r="CQ88" s="422">
        <v>18.489999999999998</v>
      </c>
      <c r="CR88" s="464">
        <v>30.55</v>
      </c>
      <c r="CS88" s="465">
        <v>5.73</v>
      </c>
      <c r="CT88" s="465">
        <v>26.18</v>
      </c>
      <c r="CU88" s="477">
        <v>17709.860000000004</v>
      </c>
      <c r="CV88">
        <v>0</v>
      </c>
      <c r="CW88">
        <v>0</v>
      </c>
      <c r="CX88">
        <v>0</v>
      </c>
      <c r="CY88">
        <v>0</v>
      </c>
      <c r="CZ88">
        <v>4</v>
      </c>
      <c r="DA88">
        <v>16.36</v>
      </c>
      <c r="DB88">
        <v>3.18</v>
      </c>
      <c r="DC88">
        <v>23.97</v>
      </c>
      <c r="DD88">
        <v>11.69</v>
      </c>
      <c r="DE88">
        <v>5.56</v>
      </c>
      <c r="DF88">
        <v>9.08</v>
      </c>
      <c r="DG88">
        <v>20.72</v>
      </c>
      <c r="DH88">
        <v>4.54</v>
      </c>
      <c r="DI88">
        <v>0</v>
      </c>
      <c r="DJ88">
        <v>12.18</v>
      </c>
      <c r="DK88">
        <v>14.57</v>
      </c>
      <c r="DL88">
        <v>50.09</v>
      </c>
      <c r="DM88">
        <v>81.87</v>
      </c>
      <c r="DN88">
        <v>104.65</v>
      </c>
      <c r="DO88">
        <v>150.84</v>
      </c>
      <c r="DP88">
        <v>515.25</v>
      </c>
      <c r="DQ88">
        <v>549.98</v>
      </c>
      <c r="DR88">
        <v>638.69000000000005</v>
      </c>
      <c r="DS88">
        <v>614.73</v>
      </c>
      <c r="DT88">
        <v>614.52</v>
      </c>
      <c r="DU88">
        <v>608.17999999999995</v>
      </c>
      <c r="DV88">
        <v>449.75</v>
      </c>
      <c r="DW88">
        <v>362.08</v>
      </c>
      <c r="DX88">
        <v>337.94</v>
      </c>
      <c r="DY88">
        <v>220.6</v>
      </c>
      <c r="DZ88">
        <v>120.48</v>
      </c>
      <c r="EA88">
        <v>132.30000000000001</v>
      </c>
      <c r="EB88">
        <v>67.209999999999994</v>
      </c>
      <c r="EC88">
        <v>98.53</v>
      </c>
      <c r="ED88">
        <v>82.37</v>
      </c>
      <c r="EE88">
        <v>92.9</v>
      </c>
      <c r="EF88">
        <v>84.18</v>
      </c>
      <c r="EG88">
        <v>89.46</v>
      </c>
      <c r="EH88">
        <v>83.11</v>
      </c>
      <c r="EI88">
        <v>25.18</v>
      </c>
      <c r="EJ88">
        <v>100.93</v>
      </c>
      <c r="EK88">
        <v>57.22</v>
      </c>
      <c r="EL88">
        <v>88.01</v>
      </c>
      <c r="EM88">
        <v>60.65</v>
      </c>
      <c r="EN88">
        <v>137.43</v>
      </c>
      <c r="EO88">
        <v>107.97</v>
      </c>
      <c r="EP88">
        <v>240.66</v>
      </c>
      <c r="EQ88">
        <v>163.76</v>
      </c>
      <c r="ER88">
        <v>269.95999999999998</v>
      </c>
      <c r="ES88">
        <v>352.16</v>
      </c>
      <c r="ET88">
        <v>272.8</v>
      </c>
      <c r="EU88">
        <v>333.76</v>
      </c>
      <c r="EV88">
        <v>434.52</v>
      </c>
      <c r="EW88">
        <v>459.43</v>
      </c>
      <c r="EX88">
        <v>306.36</v>
      </c>
      <c r="EY88">
        <v>361.8</v>
      </c>
      <c r="EZ88">
        <v>188.09</v>
      </c>
      <c r="FA88">
        <v>191.47</v>
      </c>
      <c r="FB88">
        <v>226.6</v>
      </c>
      <c r="FC88">
        <v>238.03</v>
      </c>
      <c r="FD88">
        <v>136.86000000000001</v>
      </c>
      <c r="FE88">
        <v>245.88</v>
      </c>
      <c r="FF88">
        <v>197.28</v>
      </c>
      <c r="FG88">
        <v>163.62</v>
      </c>
      <c r="FH88">
        <v>76.97</v>
      </c>
      <c r="FI88">
        <v>105.34</v>
      </c>
      <c r="FJ88">
        <v>131.96</v>
      </c>
      <c r="FK88">
        <v>93</v>
      </c>
      <c r="FL88">
        <v>131.49</v>
      </c>
      <c r="FM88">
        <v>111.03</v>
      </c>
      <c r="FN88">
        <v>162.02000000000001</v>
      </c>
      <c r="FO88">
        <v>119.54</v>
      </c>
      <c r="FP88">
        <v>56.68</v>
      </c>
      <c r="FQ88">
        <v>138.18</v>
      </c>
      <c r="FR88">
        <v>10.36</v>
      </c>
      <c r="FS88">
        <v>2.68</v>
      </c>
      <c r="FT88">
        <v>25.73</v>
      </c>
      <c r="FU88">
        <v>39.18</v>
      </c>
      <c r="FV88">
        <v>37.049999999999997</v>
      </c>
      <c r="FW88">
        <v>0</v>
      </c>
      <c r="FX88">
        <v>97.58</v>
      </c>
      <c r="FY88">
        <v>20.37</v>
      </c>
      <c r="FZ88">
        <v>0</v>
      </c>
      <c r="GA88">
        <v>30.73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13025.880000000003</v>
      </c>
    </row>
    <row r="89" spans="1:196" ht="15.75" customHeight="1">
      <c r="A89" s="463" t="str">
        <f t="shared" si="8"/>
        <v>03-089</v>
      </c>
      <c r="B89" s="422">
        <v>23</v>
      </c>
      <c r="C89" s="422">
        <v>0</v>
      </c>
      <c r="D89" s="422">
        <v>0</v>
      </c>
      <c r="E89" s="422">
        <v>0</v>
      </c>
      <c r="F89" s="422">
        <v>0</v>
      </c>
      <c r="G89" s="422">
        <v>0</v>
      </c>
      <c r="H89" s="422">
        <v>0</v>
      </c>
      <c r="I89" s="422">
        <v>23.45</v>
      </c>
      <c r="J89" s="422">
        <v>19.57</v>
      </c>
      <c r="K89" s="422">
        <v>10.45</v>
      </c>
      <c r="L89" s="422">
        <v>46.23</v>
      </c>
      <c r="M89" s="422">
        <v>46.89</v>
      </c>
      <c r="N89" s="422">
        <v>25.09</v>
      </c>
      <c r="O89" s="422">
        <v>6.36</v>
      </c>
      <c r="P89" s="422">
        <v>5.45</v>
      </c>
      <c r="Q89" s="422">
        <v>32.729999999999997</v>
      </c>
      <c r="R89" s="422">
        <v>40.68</v>
      </c>
      <c r="S89" s="422">
        <v>36.54</v>
      </c>
      <c r="T89" s="422">
        <v>71.84</v>
      </c>
      <c r="U89" s="422">
        <v>133.69</v>
      </c>
      <c r="V89" s="422">
        <v>241.92</v>
      </c>
      <c r="W89" s="422">
        <v>341.87</v>
      </c>
      <c r="X89" s="422">
        <v>501.98</v>
      </c>
      <c r="Y89" s="422">
        <v>516.30999999999995</v>
      </c>
      <c r="Z89" s="422">
        <v>591.35</v>
      </c>
      <c r="AA89" s="422">
        <v>669.51</v>
      </c>
      <c r="AB89" s="422">
        <v>818.43</v>
      </c>
      <c r="AC89" s="422">
        <v>492.84</v>
      </c>
      <c r="AD89" s="422">
        <v>516.27</v>
      </c>
      <c r="AE89" s="422">
        <v>308.01</v>
      </c>
      <c r="AF89" s="422">
        <v>456.9</v>
      </c>
      <c r="AG89" s="422">
        <v>481.01</v>
      </c>
      <c r="AH89" s="422">
        <v>272.56</v>
      </c>
      <c r="AI89" s="422">
        <v>234.74</v>
      </c>
      <c r="AJ89" s="422">
        <v>291.64999999999998</v>
      </c>
      <c r="AK89" s="422">
        <v>289.56</v>
      </c>
      <c r="AL89" s="422">
        <v>338.78</v>
      </c>
      <c r="AM89" s="422">
        <v>352.61</v>
      </c>
      <c r="AN89" s="422">
        <v>258.37</v>
      </c>
      <c r="AO89" s="422">
        <v>176.3</v>
      </c>
      <c r="AP89" s="422">
        <v>186.91</v>
      </c>
      <c r="AQ89" s="422">
        <v>297.66000000000003</v>
      </c>
      <c r="AR89" s="422">
        <v>274.3</v>
      </c>
      <c r="AS89" s="422">
        <v>304.73</v>
      </c>
      <c r="AT89" s="422">
        <v>153.22999999999999</v>
      </c>
      <c r="AU89" s="422">
        <v>206.24</v>
      </c>
      <c r="AV89" s="422">
        <v>222.95</v>
      </c>
      <c r="AW89" s="422">
        <v>245.62</v>
      </c>
      <c r="AX89" s="422">
        <v>350.65</v>
      </c>
      <c r="AY89" s="422">
        <v>324.33</v>
      </c>
      <c r="AZ89" s="422">
        <v>237.53</v>
      </c>
      <c r="BA89" s="422">
        <v>427.54</v>
      </c>
      <c r="BB89" s="422">
        <v>412.04</v>
      </c>
      <c r="BC89" s="422">
        <v>487.41</v>
      </c>
      <c r="BD89" s="422">
        <v>371.08</v>
      </c>
      <c r="BE89" s="422">
        <v>343.23</v>
      </c>
      <c r="BF89" s="422">
        <v>485.83</v>
      </c>
      <c r="BG89" s="422">
        <v>386.2</v>
      </c>
      <c r="BH89" s="422">
        <v>322.13</v>
      </c>
      <c r="BI89" s="422">
        <v>290.52</v>
      </c>
      <c r="BJ89" s="422">
        <v>331.93</v>
      </c>
      <c r="BK89" s="422">
        <v>209.13</v>
      </c>
      <c r="BL89" s="422">
        <v>243.92</v>
      </c>
      <c r="BM89" s="422">
        <v>150.29</v>
      </c>
      <c r="BN89" s="422">
        <v>83.12</v>
      </c>
      <c r="BO89" s="422">
        <v>53.48</v>
      </c>
      <c r="BP89" s="422">
        <v>100.38</v>
      </c>
      <c r="BQ89" s="422">
        <v>78</v>
      </c>
      <c r="BR89" s="422">
        <v>113.72</v>
      </c>
      <c r="BS89" s="422">
        <v>90.96</v>
      </c>
      <c r="BT89" s="422">
        <v>85.95</v>
      </c>
      <c r="BU89" s="422">
        <v>115.54</v>
      </c>
      <c r="BV89" s="422">
        <v>137.38999999999999</v>
      </c>
      <c r="BW89" s="422">
        <v>102.1</v>
      </c>
      <c r="BX89" s="422">
        <v>85.6</v>
      </c>
      <c r="BY89" s="422">
        <v>55.43</v>
      </c>
      <c r="BZ89" s="422">
        <v>116.36</v>
      </c>
      <c r="CA89" s="422">
        <v>75.180000000000007</v>
      </c>
      <c r="CB89" s="422">
        <v>91.94</v>
      </c>
      <c r="CC89" s="422">
        <v>96.11</v>
      </c>
      <c r="CD89" s="422">
        <v>88.17</v>
      </c>
      <c r="CE89" s="422">
        <v>101.84</v>
      </c>
      <c r="CF89" s="422">
        <v>81.17</v>
      </c>
      <c r="CG89" s="422">
        <v>92.26</v>
      </c>
      <c r="CH89" s="422">
        <v>72.66</v>
      </c>
      <c r="CI89" s="422">
        <v>42.08</v>
      </c>
      <c r="CJ89" s="422">
        <v>26</v>
      </c>
      <c r="CK89" s="422">
        <v>0</v>
      </c>
      <c r="CL89" s="422">
        <v>91.72</v>
      </c>
      <c r="CM89" s="422">
        <v>36.590000000000003</v>
      </c>
      <c r="CN89" s="422">
        <v>59.46</v>
      </c>
      <c r="CO89" s="422">
        <v>108.08</v>
      </c>
      <c r="CP89" s="464">
        <v>77.41</v>
      </c>
      <c r="CQ89" s="422">
        <v>27.55</v>
      </c>
      <c r="CR89" s="464">
        <v>0</v>
      </c>
      <c r="CS89" s="465">
        <v>0</v>
      </c>
      <c r="CT89" s="465">
        <v>0</v>
      </c>
      <c r="CU89" s="477">
        <v>18301.589999999997</v>
      </c>
      <c r="CV89">
        <v>0</v>
      </c>
      <c r="CW89">
        <v>0</v>
      </c>
      <c r="CX89">
        <v>0</v>
      </c>
      <c r="CY89">
        <v>0</v>
      </c>
      <c r="CZ89">
        <v>18.350000000000001</v>
      </c>
      <c r="DA89">
        <v>26.46</v>
      </c>
      <c r="DB89">
        <v>10.35</v>
      </c>
      <c r="DC89">
        <v>2.31</v>
      </c>
      <c r="DD89">
        <v>0</v>
      </c>
      <c r="DE89">
        <v>15.71</v>
      </c>
      <c r="DF89">
        <v>18.37</v>
      </c>
      <c r="DG89">
        <v>1.36</v>
      </c>
      <c r="DH89">
        <v>4.54</v>
      </c>
      <c r="DI89">
        <v>14.54</v>
      </c>
      <c r="DJ89">
        <v>10.1</v>
      </c>
      <c r="DK89">
        <v>2.27</v>
      </c>
      <c r="DL89">
        <v>0</v>
      </c>
      <c r="DM89">
        <v>61.36</v>
      </c>
      <c r="DN89">
        <v>102.5</v>
      </c>
      <c r="DO89">
        <v>154.53</v>
      </c>
      <c r="DP89">
        <v>272.33999999999997</v>
      </c>
      <c r="DQ89">
        <v>367.45</v>
      </c>
      <c r="DR89">
        <v>631.5</v>
      </c>
      <c r="DS89">
        <v>637.35</v>
      </c>
      <c r="DT89">
        <v>543.41999999999996</v>
      </c>
      <c r="DU89">
        <v>409.95</v>
      </c>
      <c r="DV89">
        <v>337.36</v>
      </c>
      <c r="DW89">
        <v>472.94</v>
      </c>
      <c r="DX89">
        <v>232.94</v>
      </c>
      <c r="DY89">
        <v>192.24</v>
      </c>
      <c r="DZ89">
        <v>208.47</v>
      </c>
      <c r="EA89">
        <v>193.28</v>
      </c>
      <c r="EB89">
        <v>130.54</v>
      </c>
      <c r="EC89">
        <v>93.69</v>
      </c>
      <c r="ED89">
        <v>121.97</v>
      </c>
      <c r="EE89">
        <v>157.91</v>
      </c>
      <c r="EF89">
        <v>69.28</v>
      </c>
      <c r="EG89">
        <v>184.74</v>
      </c>
      <c r="EH89">
        <v>130.88999999999999</v>
      </c>
      <c r="EI89">
        <v>67.28</v>
      </c>
      <c r="EJ89">
        <v>143.41</v>
      </c>
      <c r="EK89">
        <v>84.71</v>
      </c>
      <c r="EL89">
        <v>148.18</v>
      </c>
      <c r="EM89">
        <v>57.74</v>
      </c>
      <c r="EN89">
        <v>165.24</v>
      </c>
      <c r="EO89">
        <v>54</v>
      </c>
      <c r="EP89">
        <v>212.66</v>
      </c>
      <c r="EQ89">
        <v>201.51</v>
      </c>
      <c r="ER89">
        <v>236.82</v>
      </c>
      <c r="ES89">
        <v>563.6</v>
      </c>
      <c r="ET89">
        <v>466.52</v>
      </c>
      <c r="EU89">
        <v>351.44</v>
      </c>
      <c r="EV89">
        <v>394.63</v>
      </c>
      <c r="EW89">
        <v>344.43</v>
      </c>
      <c r="EX89">
        <v>300.23</v>
      </c>
      <c r="EY89">
        <v>444.81</v>
      </c>
      <c r="EZ89">
        <v>320.49</v>
      </c>
      <c r="FA89">
        <v>320.47000000000003</v>
      </c>
      <c r="FB89">
        <v>211.62</v>
      </c>
      <c r="FC89">
        <v>198.24</v>
      </c>
      <c r="FD89">
        <v>134.41999999999999</v>
      </c>
      <c r="FE89">
        <v>153.81</v>
      </c>
      <c r="FF89">
        <v>135.84</v>
      </c>
      <c r="FG89">
        <v>179.84</v>
      </c>
      <c r="FH89">
        <v>203.2</v>
      </c>
      <c r="FI89">
        <v>138.83000000000001</v>
      </c>
      <c r="FJ89">
        <v>125.47</v>
      </c>
      <c r="FK89">
        <v>147.35</v>
      </c>
      <c r="FL89">
        <v>120.53</v>
      </c>
      <c r="FM89">
        <v>68.12</v>
      </c>
      <c r="FN89">
        <v>114.23</v>
      </c>
      <c r="FO89">
        <v>68.42</v>
      </c>
      <c r="FP89">
        <v>44.73</v>
      </c>
      <c r="FQ89">
        <v>66.989999999999995</v>
      </c>
      <c r="FR89">
        <v>33.950000000000003</v>
      </c>
      <c r="FS89">
        <v>55.9</v>
      </c>
      <c r="FT89">
        <v>30.27</v>
      </c>
      <c r="FU89">
        <v>41.8</v>
      </c>
      <c r="FV89">
        <v>33.18</v>
      </c>
      <c r="FW89">
        <v>38.369999999999997</v>
      </c>
      <c r="FX89">
        <v>43.64</v>
      </c>
      <c r="FY89">
        <v>54.31</v>
      </c>
      <c r="FZ89">
        <v>6.73</v>
      </c>
      <c r="GA89">
        <v>22.64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13181.609999999997</v>
      </c>
    </row>
    <row r="90" spans="1:196" ht="15.75" customHeight="1">
      <c r="A90" s="463" t="str">
        <f t="shared" si="8"/>
        <v>03-089</v>
      </c>
      <c r="B90" s="422">
        <v>24</v>
      </c>
      <c r="C90" s="422">
        <v>0</v>
      </c>
      <c r="D90" s="422">
        <v>0</v>
      </c>
      <c r="E90" s="422">
        <v>54.64</v>
      </c>
      <c r="F90" s="422">
        <v>0</v>
      </c>
      <c r="G90" s="422">
        <v>23.9</v>
      </c>
      <c r="H90" s="422">
        <v>3.73</v>
      </c>
      <c r="I90" s="422">
        <v>44.39</v>
      </c>
      <c r="J90" s="422">
        <v>5.18</v>
      </c>
      <c r="K90" s="422">
        <v>6.82</v>
      </c>
      <c r="L90" s="422">
        <v>6.81</v>
      </c>
      <c r="M90" s="422">
        <v>14.55</v>
      </c>
      <c r="N90" s="422">
        <v>16.27</v>
      </c>
      <c r="O90" s="422">
        <v>53</v>
      </c>
      <c r="P90" s="422">
        <v>22.54</v>
      </c>
      <c r="Q90" s="422">
        <v>9.82</v>
      </c>
      <c r="R90" s="422">
        <v>47.49</v>
      </c>
      <c r="S90" s="422">
        <v>71.430000000000007</v>
      </c>
      <c r="T90" s="422">
        <v>54.48</v>
      </c>
      <c r="U90" s="422">
        <v>162.46</v>
      </c>
      <c r="V90" s="422">
        <v>203.99</v>
      </c>
      <c r="W90" s="422">
        <v>248.18</v>
      </c>
      <c r="X90" s="422">
        <v>344.71</v>
      </c>
      <c r="Y90" s="422">
        <v>468.38</v>
      </c>
      <c r="Z90" s="422">
        <v>406.31</v>
      </c>
      <c r="AA90" s="422">
        <v>527.47</v>
      </c>
      <c r="AB90" s="422">
        <v>506.32</v>
      </c>
      <c r="AC90" s="422">
        <v>466.29</v>
      </c>
      <c r="AD90" s="422">
        <v>483.16</v>
      </c>
      <c r="AE90" s="422">
        <v>307.85000000000002</v>
      </c>
      <c r="AF90" s="422">
        <v>390.28</v>
      </c>
      <c r="AG90" s="422">
        <v>403.2</v>
      </c>
      <c r="AH90" s="422">
        <v>409.3</v>
      </c>
      <c r="AI90" s="422">
        <v>230.75</v>
      </c>
      <c r="AJ90" s="422">
        <v>319.35000000000002</v>
      </c>
      <c r="AK90" s="422">
        <v>255.39</v>
      </c>
      <c r="AL90" s="422">
        <v>334.54</v>
      </c>
      <c r="AM90" s="422">
        <v>214.43</v>
      </c>
      <c r="AN90" s="422">
        <v>245.02</v>
      </c>
      <c r="AO90" s="422">
        <v>232.11</v>
      </c>
      <c r="AP90" s="422">
        <v>267.97000000000003</v>
      </c>
      <c r="AQ90" s="422">
        <v>176.05</v>
      </c>
      <c r="AR90" s="422">
        <v>177.13</v>
      </c>
      <c r="AS90" s="422">
        <v>164.26</v>
      </c>
      <c r="AT90" s="422">
        <v>177.73</v>
      </c>
      <c r="AU90" s="422">
        <v>83.01</v>
      </c>
      <c r="AV90" s="422">
        <v>118.23</v>
      </c>
      <c r="AW90" s="422">
        <v>112.29</v>
      </c>
      <c r="AX90" s="422">
        <v>22.45</v>
      </c>
      <c r="AY90" s="422">
        <v>0</v>
      </c>
      <c r="AZ90" s="422">
        <v>0</v>
      </c>
      <c r="BA90" s="422">
        <v>0</v>
      </c>
      <c r="BB90" s="422">
        <v>0</v>
      </c>
      <c r="BC90" s="422">
        <v>0</v>
      </c>
      <c r="BD90" s="422">
        <v>0</v>
      </c>
      <c r="BE90" s="422">
        <v>0</v>
      </c>
      <c r="BF90" s="422">
        <v>0</v>
      </c>
      <c r="BG90" s="422">
        <v>0</v>
      </c>
      <c r="BH90" s="422">
        <v>0</v>
      </c>
      <c r="BI90" s="422">
        <v>0</v>
      </c>
      <c r="BJ90" s="422">
        <v>0</v>
      </c>
      <c r="BK90" s="422">
        <v>0</v>
      </c>
      <c r="BL90" s="422">
        <v>0</v>
      </c>
      <c r="BM90" s="422">
        <v>0</v>
      </c>
      <c r="BN90" s="422">
        <v>0</v>
      </c>
      <c r="BO90" s="422">
        <v>0</v>
      </c>
      <c r="BP90" s="422">
        <v>0</v>
      </c>
      <c r="BQ90" s="422">
        <v>0</v>
      </c>
      <c r="BR90" s="422">
        <v>0</v>
      </c>
      <c r="BS90" s="422">
        <v>0</v>
      </c>
      <c r="BT90" s="422">
        <v>0</v>
      </c>
      <c r="BU90" s="422">
        <v>0</v>
      </c>
      <c r="BV90" s="422">
        <v>0</v>
      </c>
      <c r="BW90" s="422">
        <v>0</v>
      </c>
      <c r="BX90" s="422">
        <v>0</v>
      </c>
      <c r="BY90" s="422">
        <v>0</v>
      </c>
      <c r="BZ90" s="422">
        <v>0</v>
      </c>
      <c r="CA90" s="422">
        <v>0</v>
      </c>
      <c r="CB90" s="422">
        <v>0</v>
      </c>
      <c r="CC90" s="422">
        <v>0</v>
      </c>
      <c r="CD90" s="422">
        <v>0</v>
      </c>
      <c r="CE90" s="422">
        <v>0</v>
      </c>
      <c r="CF90" s="422">
        <v>0</v>
      </c>
      <c r="CG90" s="422">
        <v>0</v>
      </c>
      <c r="CH90" s="422">
        <v>0</v>
      </c>
      <c r="CI90" s="422">
        <v>0</v>
      </c>
      <c r="CJ90" s="422">
        <v>0</v>
      </c>
      <c r="CK90" s="422">
        <v>0</v>
      </c>
      <c r="CL90" s="422">
        <v>0</v>
      </c>
      <c r="CM90" s="422">
        <v>0</v>
      </c>
      <c r="CN90" s="422">
        <v>0</v>
      </c>
      <c r="CO90" s="422">
        <v>0</v>
      </c>
      <c r="CP90" s="464">
        <v>0</v>
      </c>
      <c r="CQ90" s="422">
        <v>0</v>
      </c>
      <c r="CR90" s="464">
        <v>0</v>
      </c>
      <c r="CS90" s="465">
        <v>0</v>
      </c>
      <c r="CT90" s="465">
        <v>0</v>
      </c>
      <c r="CU90" s="477">
        <v>8893.6600000000035</v>
      </c>
      <c r="CV90">
        <v>0</v>
      </c>
      <c r="CW90">
        <v>0</v>
      </c>
      <c r="CX90">
        <v>0</v>
      </c>
      <c r="CY90">
        <v>0</v>
      </c>
      <c r="CZ90">
        <v>17.18</v>
      </c>
      <c r="DA90">
        <v>11.36</v>
      </c>
      <c r="DB90">
        <v>3.64</v>
      </c>
      <c r="DC90">
        <v>9.99</v>
      </c>
      <c r="DD90">
        <v>10.81</v>
      </c>
      <c r="DE90">
        <v>3.64</v>
      </c>
      <c r="DF90">
        <v>4.54</v>
      </c>
      <c r="DG90">
        <v>28.61</v>
      </c>
      <c r="DH90">
        <v>7.27</v>
      </c>
      <c r="DI90">
        <v>4.54</v>
      </c>
      <c r="DJ90">
        <v>25</v>
      </c>
      <c r="DK90">
        <v>28.03</v>
      </c>
      <c r="DL90">
        <v>40.86</v>
      </c>
      <c r="DM90">
        <v>15.41</v>
      </c>
      <c r="DN90">
        <v>133.44999999999999</v>
      </c>
      <c r="DO90">
        <v>164.27</v>
      </c>
      <c r="DP90">
        <v>189.84</v>
      </c>
      <c r="DQ90">
        <v>420.07</v>
      </c>
      <c r="DR90">
        <v>377.03</v>
      </c>
      <c r="DS90">
        <v>574.21</v>
      </c>
      <c r="DT90">
        <v>524.04999999999995</v>
      </c>
      <c r="DU90">
        <v>445.41</v>
      </c>
      <c r="DV90">
        <v>377.71</v>
      </c>
      <c r="DW90">
        <v>424.44</v>
      </c>
      <c r="DX90">
        <v>334.6</v>
      </c>
      <c r="DY90">
        <v>182.18</v>
      </c>
      <c r="DZ90">
        <v>191.91</v>
      </c>
      <c r="EA90">
        <v>199.82</v>
      </c>
      <c r="EB90">
        <v>180.03</v>
      </c>
      <c r="EC90">
        <v>150.22</v>
      </c>
      <c r="ED90">
        <v>140.63999999999999</v>
      </c>
      <c r="EE90">
        <v>130.65</v>
      </c>
      <c r="EF90">
        <v>134.94999999999999</v>
      </c>
      <c r="EG90">
        <v>43.27</v>
      </c>
      <c r="EH90">
        <v>77.989999999999995</v>
      </c>
      <c r="EI90">
        <v>87.83</v>
      </c>
      <c r="EJ90">
        <v>34.770000000000003</v>
      </c>
      <c r="EK90">
        <v>135.76</v>
      </c>
      <c r="EL90">
        <v>62.15</v>
      </c>
      <c r="EM90">
        <v>49.78</v>
      </c>
      <c r="EN90">
        <v>62.26</v>
      </c>
      <c r="EO90">
        <v>59.26</v>
      </c>
      <c r="EP90">
        <v>83.27</v>
      </c>
      <c r="EQ90">
        <v>21.64</v>
      </c>
      <c r="ER90">
        <v>52.33</v>
      </c>
      <c r="ES90">
        <v>70.430000000000007</v>
      </c>
      <c r="ET90">
        <v>137.88999999999999</v>
      </c>
      <c r="EU90">
        <v>49.18</v>
      </c>
      <c r="EV90">
        <v>28.27</v>
      </c>
      <c r="EW90">
        <v>31.09</v>
      </c>
      <c r="EX90">
        <v>146.18</v>
      </c>
      <c r="EY90">
        <v>102.88</v>
      </c>
      <c r="EZ90">
        <v>28.64</v>
      </c>
      <c r="FA90">
        <v>69.13</v>
      </c>
      <c r="FB90">
        <v>111.27</v>
      </c>
      <c r="FC90">
        <v>102.24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7133.8700000000035</v>
      </c>
    </row>
    <row r="91" spans="1:196" ht="15.75" customHeight="1">
      <c r="A91" s="463" t="str">
        <f t="shared" si="8"/>
        <v>03-089</v>
      </c>
      <c r="B91" s="422">
        <v>25</v>
      </c>
      <c r="C91" s="422">
        <v>0</v>
      </c>
      <c r="D91" s="422">
        <v>0</v>
      </c>
      <c r="E91" s="422">
        <v>0</v>
      </c>
      <c r="F91" s="422">
        <v>0</v>
      </c>
      <c r="G91" s="422">
        <v>0</v>
      </c>
      <c r="H91" s="422">
        <v>0</v>
      </c>
      <c r="I91" s="422">
        <v>0</v>
      </c>
      <c r="J91" s="422">
        <v>0</v>
      </c>
      <c r="K91" s="422">
        <v>0</v>
      </c>
      <c r="L91" s="422">
        <v>0</v>
      </c>
      <c r="M91" s="422">
        <v>0</v>
      </c>
      <c r="N91" s="422">
        <v>0</v>
      </c>
      <c r="O91" s="422">
        <v>0</v>
      </c>
      <c r="P91" s="422">
        <v>0</v>
      </c>
      <c r="Q91" s="422">
        <v>0</v>
      </c>
      <c r="R91" s="422">
        <v>0</v>
      </c>
      <c r="S91" s="422">
        <v>0</v>
      </c>
      <c r="T91" s="422">
        <v>0</v>
      </c>
      <c r="U91" s="422">
        <v>0</v>
      </c>
      <c r="V91" s="422">
        <v>0</v>
      </c>
      <c r="W91" s="422">
        <v>71.27</v>
      </c>
      <c r="X91" s="422">
        <v>100.99</v>
      </c>
      <c r="Y91" s="422">
        <v>90.52</v>
      </c>
      <c r="Z91" s="422">
        <v>184.01</v>
      </c>
      <c r="AA91" s="422">
        <v>92.55</v>
      </c>
      <c r="AB91" s="422">
        <v>117.08</v>
      </c>
      <c r="AC91" s="422">
        <v>95.34</v>
      </c>
      <c r="AD91" s="422">
        <v>86.28</v>
      </c>
      <c r="AE91" s="422">
        <v>177.35</v>
      </c>
      <c r="AF91" s="422">
        <v>129.41</v>
      </c>
      <c r="AG91" s="422">
        <v>175.27</v>
      </c>
      <c r="AH91" s="422">
        <v>67.12</v>
      </c>
      <c r="AI91" s="422">
        <v>75.12</v>
      </c>
      <c r="AJ91" s="422">
        <v>129.13</v>
      </c>
      <c r="AK91" s="422">
        <v>305.99</v>
      </c>
      <c r="AL91" s="422">
        <v>151.76</v>
      </c>
      <c r="AM91" s="422">
        <v>151.12</v>
      </c>
      <c r="AN91" s="422">
        <v>144.11000000000001</v>
      </c>
      <c r="AO91" s="422">
        <v>114.94</v>
      </c>
      <c r="AP91" s="422">
        <v>160.81</v>
      </c>
      <c r="AQ91" s="422">
        <v>79.430000000000007</v>
      </c>
      <c r="AR91" s="422">
        <v>113.56</v>
      </c>
      <c r="AS91" s="422">
        <v>88.27</v>
      </c>
      <c r="AT91" s="422">
        <v>77.819999999999993</v>
      </c>
      <c r="AU91" s="422">
        <v>97.78</v>
      </c>
      <c r="AV91" s="422">
        <v>89.95</v>
      </c>
      <c r="AW91" s="422">
        <v>164.87</v>
      </c>
      <c r="AX91" s="422">
        <v>185.38</v>
      </c>
      <c r="AY91" s="422">
        <v>315.95</v>
      </c>
      <c r="AZ91" s="422">
        <v>163.80000000000001</v>
      </c>
      <c r="BA91" s="422">
        <v>101.81</v>
      </c>
      <c r="BB91" s="422">
        <v>372.21</v>
      </c>
      <c r="BC91" s="422">
        <v>178.38</v>
      </c>
      <c r="BD91" s="422">
        <v>183.08</v>
      </c>
      <c r="BE91" s="422">
        <v>153.62</v>
      </c>
      <c r="BF91" s="422">
        <v>226.86</v>
      </c>
      <c r="BG91" s="422">
        <v>115.53</v>
      </c>
      <c r="BH91" s="422">
        <v>174.32</v>
      </c>
      <c r="BI91" s="422">
        <v>158.55000000000001</v>
      </c>
      <c r="BJ91" s="422">
        <v>126.18</v>
      </c>
      <c r="BK91" s="422">
        <v>130.6</v>
      </c>
      <c r="BL91" s="422">
        <v>79.599999999999994</v>
      </c>
      <c r="BM91" s="422">
        <v>53.89</v>
      </c>
      <c r="BN91" s="422">
        <v>104.28</v>
      </c>
      <c r="BO91" s="422">
        <v>75.5</v>
      </c>
      <c r="BP91" s="422">
        <v>63.42</v>
      </c>
      <c r="BQ91" s="422">
        <v>87.79</v>
      </c>
      <c r="BR91" s="422">
        <v>56.75</v>
      </c>
      <c r="BS91" s="422">
        <v>50.09</v>
      </c>
      <c r="BT91" s="422">
        <v>87</v>
      </c>
      <c r="BU91" s="422">
        <v>53.5</v>
      </c>
      <c r="BV91" s="422">
        <v>122.97</v>
      </c>
      <c r="BW91" s="422">
        <v>84.71</v>
      </c>
      <c r="BX91" s="422">
        <v>113.77</v>
      </c>
      <c r="BY91" s="422">
        <v>72.09</v>
      </c>
      <c r="BZ91" s="422">
        <v>63.23</v>
      </c>
      <c r="CA91" s="422">
        <v>126.4</v>
      </c>
      <c r="CB91" s="422">
        <v>79.34</v>
      </c>
      <c r="CC91" s="422">
        <v>79.45</v>
      </c>
      <c r="CD91" s="422">
        <v>44.17</v>
      </c>
      <c r="CE91" s="422">
        <v>53.01</v>
      </c>
      <c r="CF91" s="422">
        <v>118.41</v>
      </c>
      <c r="CG91" s="422">
        <v>76.25</v>
      </c>
      <c r="CH91" s="422">
        <v>77.760000000000005</v>
      </c>
      <c r="CI91" s="422">
        <v>98.95</v>
      </c>
      <c r="CJ91" s="422">
        <v>108.17</v>
      </c>
      <c r="CK91" s="422">
        <v>49.09</v>
      </c>
      <c r="CL91" s="422">
        <v>108.57</v>
      </c>
      <c r="CM91" s="422">
        <v>26.41</v>
      </c>
      <c r="CN91" s="422">
        <v>10.32</v>
      </c>
      <c r="CO91" s="422">
        <v>97.68</v>
      </c>
      <c r="CP91" s="464">
        <v>62.54</v>
      </c>
      <c r="CQ91" s="422">
        <v>47.54</v>
      </c>
      <c r="CR91" s="464">
        <v>54.91</v>
      </c>
      <c r="CS91" s="465">
        <v>0</v>
      </c>
      <c r="CT91" s="465">
        <v>0</v>
      </c>
      <c r="CU91" s="477">
        <v>8405.6800000000021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9.6300000000000008</v>
      </c>
      <c r="DM91">
        <v>10.14</v>
      </c>
      <c r="DN91">
        <v>45.98</v>
      </c>
      <c r="DO91">
        <v>30.68</v>
      </c>
      <c r="DP91">
        <v>95.71</v>
      </c>
      <c r="DQ91">
        <v>82.87</v>
      </c>
      <c r="DR91">
        <v>79.38</v>
      </c>
      <c r="DS91">
        <v>185.76</v>
      </c>
      <c r="DT91">
        <v>116.48</v>
      </c>
      <c r="DU91">
        <v>110.96</v>
      </c>
      <c r="DV91">
        <v>74.3</v>
      </c>
      <c r="DW91">
        <v>156.16999999999999</v>
      </c>
      <c r="DX91">
        <v>117.07</v>
      </c>
      <c r="DY91">
        <v>105.74</v>
      </c>
      <c r="DZ91">
        <v>74.739999999999995</v>
      </c>
      <c r="EA91">
        <v>199.46</v>
      </c>
      <c r="EB91">
        <v>91.94</v>
      </c>
      <c r="EC91">
        <v>138.41</v>
      </c>
      <c r="ED91">
        <v>51.16</v>
      </c>
      <c r="EE91">
        <v>50.27</v>
      </c>
      <c r="EF91">
        <v>85.34</v>
      </c>
      <c r="EG91">
        <v>107.67</v>
      </c>
      <c r="EH91">
        <v>62.36</v>
      </c>
      <c r="EI91">
        <v>190.7</v>
      </c>
      <c r="EJ91">
        <v>140.58000000000001</v>
      </c>
      <c r="EK91">
        <v>70.16</v>
      </c>
      <c r="EL91">
        <v>77.58</v>
      </c>
      <c r="EM91">
        <v>170.24</v>
      </c>
      <c r="EN91">
        <v>98.35</v>
      </c>
      <c r="EO91">
        <v>159.05000000000001</v>
      </c>
      <c r="EP91">
        <v>203.01</v>
      </c>
      <c r="EQ91">
        <v>215.78</v>
      </c>
      <c r="ER91">
        <v>141.5</v>
      </c>
      <c r="ES91">
        <v>279.54000000000002</v>
      </c>
      <c r="ET91">
        <v>252.21</v>
      </c>
      <c r="EU91">
        <v>230.53</v>
      </c>
      <c r="EV91">
        <v>181.53</v>
      </c>
      <c r="EW91">
        <v>305.49</v>
      </c>
      <c r="EX91">
        <v>277.52</v>
      </c>
      <c r="EY91">
        <v>156.88999999999999</v>
      </c>
      <c r="EZ91">
        <v>204.63</v>
      </c>
      <c r="FA91">
        <v>249.2</v>
      </c>
      <c r="FB91">
        <v>337.07</v>
      </c>
      <c r="FC91">
        <v>239.26</v>
      </c>
      <c r="FD91">
        <v>121.18</v>
      </c>
      <c r="FE91">
        <v>116.9</v>
      </c>
      <c r="FF91">
        <v>119.84</v>
      </c>
      <c r="FG91">
        <v>146.52000000000001</v>
      </c>
      <c r="FH91">
        <v>65.94</v>
      </c>
      <c r="FI91">
        <v>76.989999999999995</v>
      </c>
      <c r="FJ91">
        <v>157.52000000000001</v>
      </c>
      <c r="FK91">
        <v>91.27</v>
      </c>
      <c r="FL91">
        <v>82.54</v>
      </c>
      <c r="FM91">
        <v>112.64</v>
      </c>
      <c r="FN91">
        <v>96.92</v>
      </c>
      <c r="FO91">
        <v>79.67</v>
      </c>
      <c r="FP91">
        <v>83.09</v>
      </c>
      <c r="FQ91">
        <v>54.9</v>
      </c>
      <c r="FR91">
        <v>114.78</v>
      </c>
      <c r="FS91">
        <v>63.48</v>
      </c>
      <c r="FT91">
        <v>77.349999999999994</v>
      </c>
      <c r="FU91">
        <v>61.26</v>
      </c>
      <c r="FV91">
        <v>23.09</v>
      </c>
      <c r="FW91">
        <v>33.54</v>
      </c>
      <c r="FX91">
        <v>51.39</v>
      </c>
      <c r="FY91">
        <v>8.66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8102.5100000000011</v>
      </c>
    </row>
    <row r="92" spans="1:196" ht="15.75" customHeight="1">
      <c r="A92" s="463" t="str">
        <f t="shared" si="8"/>
        <v>03-089</v>
      </c>
      <c r="B92" s="422">
        <v>26</v>
      </c>
      <c r="C92" s="422">
        <v>0</v>
      </c>
      <c r="D92" s="422">
        <v>18.27</v>
      </c>
      <c r="E92" s="422">
        <v>16.14</v>
      </c>
      <c r="F92" s="422">
        <v>29.91</v>
      </c>
      <c r="G92" s="422">
        <v>36.22</v>
      </c>
      <c r="H92" s="422">
        <v>14.54</v>
      </c>
      <c r="I92" s="422">
        <v>14.86</v>
      </c>
      <c r="J92" s="422">
        <v>22.72</v>
      </c>
      <c r="K92" s="422">
        <v>27.9</v>
      </c>
      <c r="L92" s="422">
        <v>4.54</v>
      </c>
      <c r="M92" s="422">
        <v>19.989999999999998</v>
      </c>
      <c r="N92" s="422">
        <v>6.81</v>
      </c>
      <c r="O92" s="422">
        <v>19.54</v>
      </c>
      <c r="P92" s="422">
        <v>37.81</v>
      </c>
      <c r="Q92" s="422">
        <v>31.18</v>
      </c>
      <c r="R92" s="422">
        <v>57.47</v>
      </c>
      <c r="S92" s="422">
        <v>38.6</v>
      </c>
      <c r="T92" s="422">
        <v>89.19</v>
      </c>
      <c r="U92" s="422">
        <v>202.12</v>
      </c>
      <c r="V92" s="422">
        <v>115.82</v>
      </c>
      <c r="W92" s="422">
        <v>235.2</v>
      </c>
      <c r="X92" s="422">
        <v>400.7</v>
      </c>
      <c r="Y92" s="422">
        <v>354.89</v>
      </c>
      <c r="Z92" s="422">
        <v>520.61</v>
      </c>
      <c r="AA92" s="422">
        <v>294.08</v>
      </c>
      <c r="AB92" s="422">
        <v>507.58</v>
      </c>
      <c r="AC92" s="422">
        <v>598.48</v>
      </c>
      <c r="AD92" s="422">
        <v>448.31</v>
      </c>
      <c r="AE92" s="422">
        <v>664.72</v>
      </c>
      <c r="AF92" s="422">
        <v>532.38</v>
      </c>
      <c r="AG92" s="422">
        <v>587.03</v>
      </c>
      <c r="AH92" s="422">
        <v>359.92</v>
      </c>
      <c r="AI92" s="422">
        <v>416.62</v>
      </c>
      <c r="AJ92" s="422">
        <v>324.42</v>
      </c>
      <c r="AK92" s="422">
        <v>372.93</v>
      </c>
      <c r="AL92" s="422">
        <v>327.32</v>
      </c>
      <c r="AM92" s="422">
        <v>448.2</v>
      </c>
      <c r="AN92" s="422">
        <v>410.02</v>
      </c>
      <c r="AO92" s="422">
        <v>367.82</v>
      </c>
      <c r="AP92" s="422">
        <v>397.55</v>
      </c>
      <c r="AQ92" s="422">
        <v>209.88</v>
      </c>
      <c r="AR92" s="422">
        <v>355.87</v>
      </c>
      <c r="AS92" s="422">
        <v>373.1</v>
      </c>
      <c r="AT92" s="422">
        <v>286.56</v>
      </c>
      <c r="AU92" s="422">
        <v>248.58</v>
      </c>
      <c r="AV92" s="422">
        <v>285.25</v>
      </c>
      <c r="AW92" s="422">
        <v>388.24</v>
      </c>
      <c r="AX92" s="422">
        <v>315.87</v>
      </c>
      <c r="AY92" s="422">
        <v>326.11</v>
      </c>
      <c r="AZ92" s="422">
        <v>471.06</v>
      </c>
      <c r="BA92" s="422">
        <v>518.55999999999995</v>
      </c>
      <c r="BB92" s="422">
        <v>664.94</v>
      </c>
      <c r="BC92" s="422">
        <v>356.47</v>
      </c>
      <c r="BD92" s="422">
        <v>417.43</v>
      </c>
      <c r="BE92" s="422">
        <v>350.92</v>
      </c>
      <c r="BF92" s="422">
        <v>300.82</v>
      </c>
      <c r="BG92" s="422">
        <v>321.06</v>
      </c>
      <c r="BH92" s="422">
        <v>208</v>
      </c>
      <c r="BI92" s="422">
        <v>270.16000000000003</v>
      </c>
      <c r="BJ92" s="422">
        <v>320.08</v>
      </c>
      <c r="BK92" s="422">
        <v>206.59</v>
      </c>
      <c r="BL92" s="422">
        <v>233.91</v>
      </c>
      <c r="BM92" s="422">
        <v>79.36</v>
      </c>
      <c r="BN92" s="422">
        <v>103.93</v>
      </c>
      <c r="BO92" s="422">
        <v>47.29</v>
      </c>
      <c r="BP92" s="422">
        <v>107.54</v>
      </c>
      <c r="BQ92" s="422">
        <v>81.19</v>
      </c>
      <c r="BR92" s="422">
        <v>102.9</v>
      </c>
      <c r="BS92" s="422">
        <v>116.64</v>
      </c>
      <c r="BT92" s="422">
        <v>58.69</v>
      </c>
      <c r="BU92" s="422">
        <v>170.59</v>
      </c>
      <c r="BV92" s="422">
        <v>101.35</v>
      </c>
      <c r="BW92" s="422">
        <v>69.84</v>
      </c>
      <c r="BX92" s="422">
        <v>140.63999999999999</v>
      </c>
      <c r="BY92" s="422">
        <v>116.72</v>
      </c>
      <c r="BZ92" s="422">
        <v>118.78</v>
      </c>
      <c r="CA92" s="422">
        <v>132.93</v>
      </c>
      <c r="CB92" s="422">
        <v>80.83</v>
      </c>
      <c r="CC92" s="422">
        <v>114.34</v>
      </c>
      <c r="CD92" s="422">
        <v>130.27000000000001</v>
      </c>
      <c r="CE92" s="422">
        <v>100.41</v>
      </c>
      <c r="CF92" s="422">
        <v>96.96</v>
      </c>
      <c r="CG92" s="422">
        <v>106.76</v>
      </c>
      <c r="CH92" s="422">
        <v>114.91</v>
      </c>
      <c r="CI92" s="422">
        <v>195.73</v>
      </c>
      <c r="CJ92" s="422">
        <v>131.96</v>
      </c>
      <c r="CK92" s="422">
        <v>79.75</v>
      </c>
      <c r="CL92" s="422">
        <v>107.25</v>
      </c>
      <c r="CM92" s="422">
        <v>80.180000000000007</v>
      </c>
      <c r="CN92" s="422">
        <v>85.36</v>
      </c>
      <c r="CO92" s="422">
        <v>86.14</v>
      </c>
      <c r="CP92" s="464">
        <v>93.74</v>
      </c>
      <c r="CQ92" s="422">
        <v>64.72</v>
      </c>
      <c r="CR92" s="464">
        <v>102.2</v>
      </c>
      <c r="CS92" s="465">
        <v>0</v>
      </c>
      <c r="CT92" s="465">
        <v>0</v>
      </c>
      <c r="CU92" s="477">
        <v>20121.77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22.67</v>
      </c>
      <c r="DH92">
        <v>25.36</v>
      </c>
      <c r="DI92">
        <v>48.27</v>
      </c>
      <c r="DJ92">
        <v>27.63</v>
      </c>
      <c r="DK92">
        <v>11.36</v>
      </c>
      <c r="DL92">
        <v>16.399999999999999</v>
      </c>
      <c r="DM92">
        <v>87.21</v>
      </c>
      <c r="DN92">
        <v>135.35</v>
      </c>
      <c r="DO92">
        <v>194.28</v>
      </c>
      <c r="DP92">
        <v>303.26</v>
      </c>
      <c r="DQ92">
        <v>444.1</v>
      </c>
      <c r="DR92">
        <v>328.28</v>
      </c>
      <c r="DS92">
        <v>299.82</v>
      </c>
      <c r="DT92">
        <v>342.27</v>
      </c>
      <c r="DU92">
        <v>476.83</v>
      </c>
      <c r="DV92">
        <v>424.65</v>
      </c>
      <c r="DW92">
        <v>392.78</v>
      </c>
      <c r="DX92">
        <v>513.79</v>
      </c>
      <c r="DY92">
        <v>265.22000000000003</v>
      </c>
      <c r="DZ92">
        <v>181.89</v>
      </c>
      <c r="EA92">
        <v>303.33999999999997</v>
      </c>
      <c r="EB92">
        <v>256.25</v>
      </c>
      <c r="EC92">
        <v>291.75</v>
      </c>
      <c r="ED92">
        <v>319</v>
      </c>
      <c r="EE92">
        <v>208.19</v>
      </c>
      <c r="EF92">
        <v>166.08</v>
      </c>
      <c r="EG92">
        <v>121.01</v>
      </c>
      <c r="EH92">
        <v>70.459999999999994</v>
      </c>
      <c r="EI92">
        <v>118.29</v>
      </c>
      <c r="EJ92">
        <v>64.94</v>
      </c>
      <c r="EK92">
        <v>107.2</v>
      </c>
      <c r="EL92">
        <v>86.71</v>
      </c>
      <c r="EM92">
        <v>105.3</v>
      </c>
      <c r="EN92">
        <v>101.42</v>
      </c>
      <c r="EO92">
        <v>136.36000000000001</v>
      </c>
      <c r="EP92">
        <v>237.56</v>
      </c>
      <c r="EQ92">
        <v>382.97</v>
      </c>
      <c r="ER92">
        <v>187.6</v>
      </c>
      <c r="ES92">
        <v>231.47</v>
      </c>
      <c r="ET92">
        <v>268.98</v>
      </c>
      <c r="EU92">
        <v>370.49</v>
      </c>
      <c r="EV92">
        <v>339.75</v>
      </c>
      <c r="EW92">
        <v>513.71</v>
      </c>
      <c r="EX92">
        <v>494.09</v>
      </c>
      <c r="EY92">
        <v>337.31</v>
      </c>
      <c r="EZ92">
        <v>187.07</v>
      </c>
      <c r="FA92">
        <v>300.08</v>
      </c>
      <c r="FB92">
        <v>175.21</v>
      </c>
      <c r="FC92">
        <v>207.46</v>
      </c>
      <c r="FD92">
        <v>165.25</v>
      </c>
      <c r="FE92">
        <v>71.83</v>
      </c>
      <c r="FF92">
        <v>81.349999999999994</v>
      </c>
      <c r="FG92">
        <v>93.61</v>
      </c>
      <c r="FH92">
        <v>107.09</v>
      </c>
      <c r="FI92">
        <v>137.93</v>
      </c>
      <c r="FJ92">
        <v>147.57</v>
      </c>
      <c r="FK92">
        <v>142.30000000000001</v>
      </c>
      <c r="FL92">
        <v>110.02</v>
      </c>
      <c r="FM92">
        <v>82.12</v>
      </c>
      <c r="FN92">
        <v>133.36000000000001</v>
      </c>
      <c r="FO92">
        <v>123.95</v>
      </c>
      <c r="FP92">
        <v>138.52000000000001</v>
      </c>
      <c r="FQ92">
        <v>141.77000000000001</v>
      </c>
      <c r="FR92">
        <v>69.44</v>
      </c>
      <c r="FS92">
        <v>104.64</v>
      </c>
      <c r="FT92">
        <v>35.729999999999997</v>
      </c>
      <c r="FU92">
        <v>122.46</v>
      </c>
      <c r="FV92">
        <v>68.14</v>
      </c>
      <c r="FW92">
        <v>57.81</v>
      </c>
      <c r="FX92">
        <v>46.99</v>
      </c>
      <c r="FY92">
        <v>61.91</v>
      </c>
      <c r="FZ92">
        <v>82.7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13557.96</v>
      </c>
    </row>
    <row r="93" spans="1:196" ht="15.75" customHeight="1">
      <c r="A93" s="463" t="str">
        <f t="shared" si="8"/>
        <v>03-089</v>
      </c>
      <c r="B93" s="422">
        <v>27</v>
      </c>
      <c r="C93" s="422">
        <v>0</v>
      </c>
      <c r="D93" s="422">
        <v>0</v>
      </c>
      <c r="E93" s="422">
        <v>0</v>
      </c>
      <c r="F93" s="422">
        <v>38.36</v>
      </c>
      <c r="G93" s="422">
        <v>11.09</v>
      </c>
      <c r="H93" s="422">
        <v>2.27</v>
      </c>
      <c r="I93" s="422">
        <v>9.09</v>
      </c>
      <c r="J93" s="422">
        <v>37.18</v>
      </c>
      <c r="K93" s="422">
        <v>7.91</v>
      </c>
      <c r="L93" s="422">
        <v>18.45</v>
      </c>
      <c r="M93" s="422">
        <v>39.99</v>
      </c>
      <c r="N93" s="422">
        <v>0.91</v>
      </c>
      <c r="O93" s="422">
        <v>36.82</v>
      </c>
      <c r="P93" s="422">
        <v>37.39</v>
      </c>
      <c r="Q93" s="422">
        <v>14.45</v>
      </c>
      <c r="R93" s="422">
        <v>19.32</v>
      </c>
      <c r="S93" s="422">
        <v>28.58</v>
      </c>
      <c r="T93" s="422">
        <v>34.9</v>
      </c>
      <c r="U93" s="422">
        <v>53.31</v>
      </c>
      <c r="V93" s="422">
        <v>165.68</v>
      </c>
      <c r="W93" s="422">
        <v>231.38</v>
      </c>
      <c r="X93" s="422">
        <v>175.69</v>
      </c>
      <c r="Y93" s="422">
        <v>372.58</v>
      </c>
      <c r="Z93" s="422">
        <v>300.52999999999997</v>
      </c>
      <c r="AA93" s="422">
        <v>371.85</v>
      </c>
      <c r="AB93" s="422">
        <v>379.55</v>
      </c>
      <c r="AC93" s="422">
        <v>473.13</v>
      </c>
      <c r="AD93" s="422">
        <v>225.15</v>
      </c>
      <c r="AE93" s="422">
        <v>323.69</v>
      </c>
      <c r="AF93" s="422">
        <v>378.4</v>
      </c>
      <c r="AG93" s="422">
        <v>306.08</v>
      </c>
      <c r="AH93" s="422">
        <v>310.3</v>
      </c>
      <c r="AI93" s="422">
        <v>363.61</v>
      </c>
      <c r="AJ93" s="422">
        <v>234.32</v>
      </c>
      <c r="AK93" s="422">
        <v>324.26</v>
      </c>
      <c r="AL93" s="422">
        <v>395.01</v>
      </c>
      <c r="AM93" s="422">
        <v>267.38</v>
      </c>
      <c r="AN93" s="422">
        <v>231.35</v>
      </c>
      <c r="AO93" s="422">
        <v>231.88</v>
      </c>
      <c r="AP93" s="422">
        <v>275.93</v>
      </c>
      <c r="AQ93" s="422">
        <v>192.6</v>
      </c>
      <c r="AR93" s="422">
        <v>207.08</v>
      </c>
      <c r="AS93" s="422">
        <v>197.15</v>
      </c>
      <c r="AT93" s="422">
        <v>166.1</v>
      </c>
      <c r="AU93" s="422">
        <v>260.36</v>
      </c>
      <c r="AV93" s="422">
        <v>289.13</v>
      </c>
      <c r="AW93" s="422">
        <v>222.26</v>
      </c>
      <c r="AX93" s="422">
        <v>452.4</v>
      </c>
      <c r="AY93" s="422">
        <v>300.52</v>
      </c>
      <c r="AZ93" s="422">
        <v>326.81</v>
      </c>
      <c r="BA93" s="422">
        <v>303.85000000000002</v>
      </c>
      <c r="BB93" s="422">
        <v>414.37</v>
      </c>
      <c r="BC93" s="422">
        <v>525.77</v>
      </c>
      <c r="BD93" s="422">
        <v>348.9</v>
      </c>
      <c r="BE93" s="422">
        <v>258.12</v>
      </c>
      <c r="BF93" s="422">
        <v>212.07</v>
      </c>
      <c r="BG93" s="422">
        <v>173.16</v>
      </c>
      <c r="BH93" s="422">
        <v>180.74</v>
      </c>
      <c r="BI93" s="422">
        <v>88.02</v>
      </c>
      <c r="BJ93" s="422">
        <v>165.11</v>
      </c>
      <c r="BK93" s="422">
        <v>179.51</v>
      </c>
      <c r="BL93" s="422">
        <v>116.02</v>
      </c>
      <c r="BM93" s="422">
        <v>138.59</v>
      </c>
      <c r="BN93" s="422">
        <v>122.12</v>
      </c>
      <c r="BO93" s="422">
        <v>58.78</v>
      </c>
      <c r="BP93" s="422">
        <v>86.94</v>
      </c>
      <c r="BQ93" s="422">
        <v>42.99</v>
      </c>
      <c r="BR93" s="422">
        <v>106.73</v>
      </c>
      <c r="BS93" s="422">
        <v>42.91</v>
      </c>
      <c r="BT93" s="422">
        <v>123.36</v>
      </c>
      <c r="BU93" s="422">
        <v>68.63</v>
      </c>
      <c r="BV93" s="422">
        <v>39.270000000000003</v>
      </c>
      <c r="BW93" s="422">
        <v>105.54</v>
      </c>
      <c r="BX93" s="422">
        <v>73.959999999999994</v>
      </c>
      <c r="BY93" s="422">
        <v>56.58</v>
      </c>
      <c r="BZ93" s="422">
        <v>96.46</v>
      </c>
      <c r="CA93" s="422">
        <v>61.34</v>
      </c>
      <c r="CB93" s="422">
        <v>94.18</v>
      </c>
      <c r="CC93" s="422">
        <v>62.07</v>
      </c>
      <c r="CD93" s="422">
        <v>75.489999999999995</v>
      </c>
      <c r="CE93" s="422">
        <v>78.5</v>
      </c>
      <c r="CF93" s="422">
        <v>92.35</v>
      </c>
      <c r="CG93" s="422">
        <v>93.92</v>
      </c>
      <c r="CH93" s="422">
        <v>66.180000000000007</v>
      </c>
      <c r="CI93" s="422">
        <v>108.69</v>
      </c>
      <c r="CJ93" s="422">
        <v>8</v>
      </c>
      <c r="CK93" s="422">
        <v>96.9</v>
      </c>
      <c r="CL93" s="422">
        <v>77.430000000000007</v>
      </c>
      <c r="CM93" s="422">
        <v>13.64</v>
      </c>
      <c r="CN93" s="422">
        <v>57.72</v>
      </c>
      <c r="CO93" s="422">
        <v>33.96</v>
      </c>
      <c r="CP93" s="464">
        <v>51.54</v>
      </c>
      <c r="CQ93" s="422">
        <v>50.22</v>
      </c>
      <c r="CR93" s="464">
        <v>28.08</v>
      </c>
      <c r="CS93" s="465">
        <v>0</v>
      </c>
      <c r="CT93" s="465">
        <v>0</v>
      </c>
      <c r="CU93" s="477">
        <v>14620.890000000003</v>
      </c>
      <c r="CV93">
        <v>0</v>
      </c>
      <c r="CW93">
        <v>0</v>
      </c>
      <c r="CX93">
        <v>0</v>
      </c>
      <c r="CY93">
        <v>0</v>
      </c>
      <c r="CZ93">
        <v>20.36</v>
      </c>
      <c r="DA93">
        <v>30.54</v>
      </c>
      <c r="DB93">
        <v>49.23</v>
      </c>
      <c r="DC93">
        <v>22.63</v>
      </c>
      <c r="DD93">
        <v>22.63</v>
      </c>
      <c r="DE93">
        <v>11.36</v>
      </c>
      <c r="DF93">
        <v>9.41</v>
      </c>
      <c r="DG93">
        <v>54.66</v>
      </c>
      <c r="DH93">
        <v>30.81</v>
      </c>
      <c r="DI93">
        <v>36.81</v>
      </c>
      <c r="DJ93">
        <v>39.75</v>
      </c>
      <c r="DK93">
        <v>28.25</v>
      </c>
      <c r="DL93">
        <v>40.270000000000003</v>
      </c>
      <c r="DM93">
        <v>72.739999999999995</v>
      </c>
      <c r="DN93">
        <v>66.31</v>
      </c>
      <c r="DO93">
        <v>163.94</v>
      </c>
      <c r="DP93">
        <v>294.72000000000003</v>
      </c>
      <c r="DQ93">
        <v>359.55</v>
      </c>
      <c r="DR93">
        <v>334.9</v>
      </c>
      <c r="DS93">
        <v>420.48</v>
      </c>
      <c r="DT93">
        <v>397.26</v>
      </c>
      <c r="DU93">
        <v>382.95</v>
      </c>
      <c r="DV93">
        <v>217.88</v>
      </c>
      <c r="DW93">
        <v>225.09</v>
      </c>
      <c r="DX93">
        <v>384.06</v>
      </c>
      <c r="DY93">
        <v>378.75</v>
      </c>
      <c r="DZ93">
        <v>206.51</v>
      </c>
      <c r="EA93">
        <v>264.35000000000002</v>
      </c>
      <c r="EB93">
        <v>344.09</v>
      </c>
      <c r="EC93">
        <v>200.07</v>
      </c>
      <c r="ED93">
        <v>211.97</v>
      </c>
      <c r="EE93">
        <v>251.07</v>
      </c>
      <c r="EF93">
        <v>116.36</v>
      </c>
      <c r="EG93">
        <v>76.319999999999993</v>
      </c>
      <c r="EH93">
        <v>160.96</v>
      </c>
      <c r="EI93">
        <v>194.22</v>
      </c>
      <c r="EJ93">
        <v>159.71</v>
      </c>
      <c r="EK93">
        <v>96.63</v>
      </c>
      <c r="EL93">
        <v>146.56</v>
      </c>
      <c r="EM93">
        <v>145.37</v>
      </c>
      <c r="EN93">
        <v>171.04</v>
      </c>
      <c r="EO93">
        <v>288.83</v>
      </c>
      <c r="EP93">
        <v>346.29</v>
      </c>
      <c r="EQ93">
        <v>442.64</v>
      </c>
      <c r="ER93">
        <v>382.62</v>
      </c>
      <c r="ES93">
        <v>472.84</v>
      </c>
      <c r="ET93">
        <v>563.77</v>
      </c>
      <c r="EU93">
        <v>547.03</v>
      </c>
      <c r="EV93">
        <v>349.41</v>
      </c>
      <c r="EW93">
        <v>406.64</v>
      </c>
      <c r="EX93">
        <v>636.62</v>
      </c>
      <c r="EY93">
        <v>365.62</v>
      </c>
      <c r="EZ93">
        <v>407.84</v>
      </c>
      <c r="FA93">
        <v>313.63</v>
      </c>
      <c r="FB93">
        <v>286.24</v>
      </c>
      <c r="FC93">
        <v>165.68</v>
      </c>
      <c r="FD93">
        <v>194.26</v>
      </c>
      <c r="FE93">
        <v>140.91</v>
      </c>
      <c r="FF93">
        <v>110.54</v>
      </c>
      <c r="FG93">
        <v>143.49</v>
      </c>
      <c r="FH93">
        <v>155.87</v>
      </c>
      <c r="FI93">
        <v>187.6</v>
      </c>
      <c r="FJ93">
        <v>91.8</v>
      </c>
      <c r="FK93">
        <v>104.63</v>
      </c>
      <c r="FL93">
        <v>123.4</v>
      </c>
      <c r="FM93">
        <v>163.02000000000001</v>
      </c>
      <c r="FN93">
        <v>63.95</v>
      </c>
      <c r="FO93">
        <v>102.68</v>
      </c>
      <c r="FP93">
        <v>94.13</v>
      </c>
      <c r="FQ93">
        <v>53.22</v>
      </c>
      <c r="FR93">
        <v>44.46</v>
      </c>
      <c r="FS93">
        <v>54.08</v>
      </c>
      <c r="FT93">
        <v>68.91</v>
      </c>
      <c r="FU93">
        <v>56.6</v>
      </c>
      <c r="FV93">
        <v>33.49</v>
      </c>
      <c r="FW93">
        <v>9.7200000000000006</v>
      </c>
      <c r="FX93">
        <v>26.59</v>
      </c>
      <c r="FY93">
        <v>6.09</v>
      </c>
      <c r="FZ93">
        <v>21.08</v>
      </c>
      <c r="GA93">
        <v>21.45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14888.240000000002</v>
      </c>
    </row>
    <row r="94" spans="1:196" ht="15.75" customHeight="1">
      <c r="A94" s="463" t="str">
        <f t="shared" si="8"/>
        <v>03-089</v>
      </c>
      <c r="B94" s="422">
        <v>28</v>
      </c>
      <c r="C94" s="422">
        <v>0</v>
      </c>
      <c r="D94" s="422">
        <v>0</v>
      </c>
      <c r="E94" s="422">
        <v>0</v>
      </c>
      <c r="F94" s="422">
        <v>0</v>
      </c>
      <c r="G94" s="422">
        <v>11.36</v>
      </c>
      <c r="H94" s="422">
        <v>0</v>
      </c>
      <c r="I94" s="422">
        <v>23.08</v>
      </c>
      <c r="J94" s="422">
        <v>14.91</v>
      </c>
      <c r="K94" s="422">
        <v>4.91</v>
      </c>
      <c r="L94" s="422">
        <v>13.82</v>
      </c>
      <c r="M94" s="422">
        <v>11.35</v>
      </c>
      <c r="N94" s="422">
        <v>6.36</v>
      </c>
      <c r="O94" s="422">
        <v>10.41</v>
      </c>
      <c r="P94" s="422">
        <v>9.6300000000000008</v>
      </c>
      <c r="Q94" s="422">
        <v>20.190000000000001</v>
      </c>
      <c r="R94" s="422">
        <v>30.18</v>
      </c>
      <c r="S94" s="422">
        <v>6.45</v>
      </c>
      <c r="T94" s="422">
        <v>55.36</v>
      </c>
      <c r="U94" s="422">
        <v>124.7</v>
      </c>
      <c r="V94" s="422">
        <v>102.66</v>
      </c>
      <c r="W94" s="422">
        <v>242.38</v>
      </c>
      <c r="X94" s="422">
        <v>272.06</v>
      </c>
      <c r="Y94" s="422">
        <v>500.18</v>
      </c>
      <c r="Z94" s="422">
        <v>507.78</v>
      </c>
      <c r="AA94" s="422">
        <v>526.79999999999995</v>
      </c>
      <c r="AB94" s="422">
        <v>556.45000000000005</v>
      </c>
      <c r="AC94" s="422">
        <v>503.98</v>
      </c>
      <c r="AD94" s="422">
        <v>437.39</v>
      </c>
      <c r="AE94" s="422">
        <v>364.33</v>
      </c>
      <c r="AF94" s="422">
        <v>577.54</v>
      </c>
      <c r="AG94" s="422">
        <v>260.02999999999997</v>
      </c>
      <c r="AH94" s="422">
        <v>399.81</v>
      </c>
      <c r="AI94" s="422">
        <v>307.76</v>
      </c>
      <c r="AJ94" s="422">
        <v>348.31</v>
      </c>
      <c r="AK94" s="422">
        <v>346.14</v>
      </c>
      <c r="AL94" s="422">
        <v>299.51</v>
      </c>
      <c r="AM94" s="422">
        <v>294.73</v>
      </c>
      <c r="AN94" s="422">
        <v>345.1</v>
      </c>
      <c r="AO94" s="422">
        <v>239.07</v>
      </c>
      <c r="AP94" s="422">
        <v>296.25</v>
      </c>
      <c r="AQ94" s="422">
        <v>237.05</v>
      </c>
      <c r="AR94" s="422">
        <v>210.56</v>
      </c>
      <c r="AS94" s="422">
        <v>183.92</v>
      </c>
      <c r="AT94" s="422">
        <v>177.6</v>
      </c>
      <c r="AU94" s="422">
        <v>196.05</v>
      </c>
      <c r="AV94" s="422">
        <v>166.14</v>
      </c>
      <c r="AW94" s="422">
        <v>269.48</v>
      </c>
      <c r="AX94" s="422">
        <v>220.41</v>
      </c>
      <c r="AY94" s="422">
        <v>301.33999999999997</v>
      </c>
      <c r="AZ94" s="422">
        <v>310.32</v>
      </c>
      <c r="BA94" s="422">
        <v>412.67</v>
      </c>
      <c r="BB94" s="422">
        <v>321.14999999999998</v>
      </c>
      <c r="BC94" s="422">
        <v>259.86</v>
      </c>
      <c r="BD94" s="422">
        <v>367.7</v>
      </c>
      <c r="BE94" s="422">
        <v>281.5</v>
      </c>
      <c r="BF94" s="422">
        <v>254.51</v>
      </c>
      <c r="BG94" s="422">
        <v>192.28</v>
      </c>
      <c r="BH94" s="422">
        <v>151.56</v>
      </c>
      <c r="BI94" s="422">
        <v>293.89999999999998</v>
      </c>
      <c r="BJ94" s="422">
        <v>202.73</v>
      </c>
      <c r="BK94" s="422">
        <v>133.22999999999999</v>
      </c>
      <c r="BL94" s="422">
        <v>129.75</v>
      </c>
      <c r="BM94" s="422">
        <v>45.92</v>
      </c>
      <c r="BN94" s="422">
        <v>46.81</v>
      </c>
      <c r="BO94" s="422">
        <v>32.549999999999997</v>
      </c>
      <c r="BP94" s="422">
        <v>123.84</v>
      </c>
      <c r="BQ94" s="422">
        <v>106.38</v>
      </c>
      <c r="BR94" s="422">
        <v>139.16</v>
      </c>
      <c r="BS94" s="422">
        <v>49.31</v>
      </c>
      <c r="BT94" s="422">
        <v>96.64</v>
      </c>
      <c r="BU94" s="422">
        <v>114.86</v>
      </c>
      <c r="BV94" s="422">
        <v>72.680000000000007</v>
      </c>
      <c r="BW94" s="422">
        <v>95.39</v>
      </c>
      <c r="BX94" s="422">
        <v>92.04</v>
      </c>
      <c r="BY94" s="422">
        <v>31.5</v>
      </c>
      <c r="BZ94" s="422">
        <v>58</v>
      </c>
      <c r="CA94" s="422">
        <v>66.86</v>
      </c>
      <c r="CB94" s="422">
        <v>94.77</v>
      </c>
      <c r="CC94" s="422">
        <v>79.61</v>
      </c>
      <c r="CD94" s="422">
        <v>77.91</v>
      </c>
      <c r="CE94" s="422">
        <v>130.47999999999999</v>
      </c>
      <c r="CF94" s="422">
        <v>16.28</v>
      </c>
      <c r="CG94" s="422">
        <v>42.49</v>
      </c>
      <c r="CH94" s="422">
        <v>83.62</v>
      </c>
      <c r="CI94" s="422">
        <v>68.930000000000007</v>
      </c>
      <c r="CJ94" s="422">
        <v>76.11</v>
      </c>
      <c r="CK94" s="422">
        <v>5.45</v>
      </c>
      <c r="CL94" s="422">
        <v>20.18</v>
      </c>
      <c r="CM94" s="422">
        <v>58.04</v>
      </c>
      <c r="CN94" s="422">
        <v>11.41</v>
      </c>
      <c r="CO94" s="422">
        <v>104.36</v>
      </c>
      <c r="CP94" s="464">
        <v>73.680000000000007</v>
      </c>
      <c r="CQ94" s="422">
        <v>0</v>
      </c>
      <c r="CR94" s="464">
        <v>0</v>
      </c>
      <c r="CS94" s="465">
        <v>0</v>
      </c>
      <c r="CT94" s="465">
        <v>0</v>
      </c>
      <c r="CU94" s="477">
        <v>15459.940000000002</v>
      </c>
      <c r="CV94">
        <v>0</v>
      </c>
      <c r="CW94">
        <v>0</v>
      </c>
      <c r="CX94">
        <v>0</v>
      </c>
      <c r="CY94">
        <v>0</v>
      </c>
      <c r="CZ94">
        <v>5.83</v>
      </c>
      <c r="DA94">
        <v>4.54</v>
      </c>
      <c r="DB94">
        <v>27.14</v>
      </c>
      <c r="DC94">
        <v>10.9</v>
      </c>
      <c r="DD94">
        <v>17.38</v>
      </c>
      <c r="DE94">
        <v>8.18</v>
      </c>
      <c r="DF94">
        <v>21.79</v>
      </c>
      <c r="DG94">
        <v>0</v>
      </c>
      <c r="DH94">
        <v>12.83</v>
      </c>
      <c r="DI94">
        <v>11.55</v>
      </c>
      <c r="DJ94">
        <v>25.54</v>
      </c>
      <c r="DK94">
        <v>9.9499999999999993</v>
      </c>
      <c r="DL94">
        <v>20.399999999999999</v>
      </c>
      <c r="DM94">
        <v>84.15</v>
      </c>
      <c r="DN94">
        <v>22.5</v>
      </c>
      <c r="DO94">
        <v>152.86000000000001</v>
      </c>
      <c r="DP94">
        <v>322.41000000000003</v>
      </c>
      <c r="DQ94">
        <v>406.1</v>
      </c>
      <c r="DR94">
        <v>455.47</v>
      </c>
      <c r="DS94">
        <v>580.09</v>
      </c>
      <c r="DT94">
        <v>519.49</v>
      </c>
      <c r="DU94">
        <v>546.82000000000005</v>
      </c>
      <c r="DV94">
        <v>299.01</v>
      </c>
      <c r="DW94">
        <v>442.51</v>
      </c>
      <c r="DX94">
        <v>290.49</v>
      </c>
      <c r="DY94">
        <v>101.83</v>
      </c>
      <c r="DZ94">
        <v>243.12</v>
      </c>
      <c r="EA94">
        <v>230.34</v>
      </c>
      <c r="EB94">
        <v>215.69</v>
      </c>
      <c r="EC94">
        <v>225.35</v>
      </c>
      <c r="ED94">
        <v>184.73</v>
      </c>
      <c r="EE94">
        <v>134.75</v>
      </c>
      <c r="EF94">
        <v>221.68</v>
      </c>
      <c r="EG94">
        <v>104.37</v>
      </c>
      <c r="EH94">
        <v>79.28</v>
      </c>
      <c r="EI94">
        <v>94.76</v>
      </c>
      <c r="EJ94">
        <v>133.87</v>
      </c>
      <c r="EK94">
        <v>45.1</v>
      </c>
      <c r="EL94">
        <v>71.260000000000005</v>
      </c>
      <c r="EM94">
        <v>104.64</v>
      </c>
      <c r="EN94">
        <v>62.33</v>
      </c>
      <c r="EO94">
        <v>318.27999999999997</v>
      </c>
      <c r="EP94">
        <v>293.60000000000002</v>
      </c>
      <c r="EQ94">
        <v>275.56</v>
      </c>
      <c r="ER94">
        <v>403.72</v>
      </c>
      <c r="ES94">
        <v>275.22000000000003</v>
      </c>
      <c r="ET94">
        <v>398.02</v>
      </c>
      <c r="EU94">
        <v>361.83</v>
      </c>
      <c r="EV94">
        <v>312.62</v>
      </c>
      <c r="EW94">
        <v>316.05</v>
      </c>
      <c r="EX94">
        <v>265.8</v>
      </c>
      <c r="EY94">
        <v>269.2</v>
      </c>
      <c r="EZ94">
        <v>181.82</v>
      </c>
      <c r="FA94">
        <v>153.22999999999999</v>
      </c>
      <c r="FB94">
        <v>120.7</v>
      </c>
      <c r="FC94">
        <v>255.8</v>
      </c>
      <c r="FD94">
        <v>115.55</v>
      </c>
      <c r="FE94">
        <v>131.74</v>
      </c>
      <c r="FF94">
        <v>154.56</v>
      </c>
      <c r="FG94">
        <v>67.73</v>
      </c>
      <c r="FH94">
        <v>142.54</v>
      </c>
      <c r="FI94">
        <v>101.59</v>
      </c>
      <c r="FJ94">
        <v>52.4</v>
      </c>
      <c r="FK94">
        <v>117.34</v>
      </c>
      <c r="FL94">
        <v>138.04</v>
      </c>
      <c r="FM94">
        <v>80.5</v>
      </c>
      <c r="FN94">
        <v>119.45</v>
      </c>
      <c r="FO94">
        <v>91.36</v>
      </c>
      <c r="FP94">
        <v>76.5</v>
      </c>
      <c r="FQ94">
        <v>22.66</v>
      </c>
      <c r="FR94">
        <v>65.16</v>
      </c>
      <c r="FS94">
        <v>42.52</v>
      </c>
      <c r="FT94">
        <v>0</v>
      </c>
      <c r="FU94">
        <v>46.5</v>
      </c>
      <c r="FV94">
        <v>75.55</v>
      </c>
      <c r="FW94">
        <v>41.1</v>
      </c>
      <c r="FX94">
        <v>8</v>
      </c>
      <c r="FY94">
        <v>31.27</v>
      </c>
      <c r="FZ94">
        <v>18.82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12493.360000000002</v>
      </c>
    </row>
    <row r="95" spans="1:196" ht="15.75" customHeight="1">
      <c r="A95" s="463" t="str">
        <f t="shared" si="8"/>
        <v>03-089</v>
      </c>
      <c r="B95" s="422">
        <v>29</v>
      </c>
      <c r="C95" s="422">
        <v>28.77</v>
      </c>
      <c r="D95" s="422">
        <v>0.91</v>
      </c>
      <c r="E95" s="422">
        <v>0</v>
      </c>
      <c r="F95" s="422">
        <v>0</v>
      </c>
      <c r="G95" s="422">
        <v>30.31</v>
      </c>
      <c r="H95" s="422">
        <v>30.81</v>
      </c>
      <c r="I95" s="422">
        <v>41.82</v>
      </c>
      <c r="J95" s="422">
        <v>20.99</v>
      </c>
      <c r="K95" s="422">
        <v>7</v>
      </c>
      <c r="L95" s="422">
        <v>4.54</v>
      </c>
      <c r="M95" s="422">
        <v>15.46</v>
      </c>
      <c r="N95" s="422">
        <v>11.34</v>
      </c>
      <c r="O95" s="422">
        <v>13.9</v>
      </c>
      <c r="P95" s="422">
        <v>34</v>
      </c>
      <c r="Q95" s="422">
        <v>7.82</v>
      </c>
      <c r="R95" s="422">
        <v>34</v>
      </c>
      <c r="S95" s="422">
        <v>21.13</v>
      </c>
      <c r="T95" s="422">
        <v>87.06</v>
      </c>
      <c r="U95" s="422">
        <v>78.42</v>
      </c>
      <c r="V95" s="422">
        <v>268.58999999999997</v>
      </c>
      <c r="W95" s="422">
        <v>272.5</v>
      </c>
      <c r="X95" s="422">
        <v>313.51</v>
      </c>
      <c r="Y95" s="422">
        <v>353.51</v>
      </c>
      <c r="Z95" s="422">
        <v>542.76</v>
      </c>
      <c r="AA95" s="422">
        <v>503.88</v>
      </c>
      <c r="AB95" s="422">
        <v>367.67</v>
      </c>
      <c r="AC95" s="422">
        <v>479.25</v>
      </c>
      <c r="AD95" s="422">
        <v>432.08</v>
      </c>
      <c r="AE95" s="422">
        <v>449.11</v>
      </c>
      <c r="AF95" s="422">
        <v>460.96</v>
      </c>
      <c r="AG95" s="422">
        <v>335.04</v>
      </c>
      <c r="AH95" s="422">
        <v>312.85000000000002</v>
      </c>
      <c r="AI95" s="422">
        <v>282.38</v>
      </c>
      <c r="AJ95" s="422">
        <v>310.52</v>
      </c>
      <c r="AK95" s="422">
        <v>212.47</v>
      </c>
      <c r="AL95" s="422">
        <v>190.49</v>
      </c>
      <c r="AM95" s="422">
        <v>249.41</v>
      </c>
      <c r="AN95" s="422">
        <v>246.43</v>
      </c>
      <c r="AO95" s="422">
        <v>179.78</v>
      </c>
      <c r="AP95" s="422">
        <v>234.68</v>
      </c>
      <c r="AQ95" s="422">
        <v>258.39</v>
      </c>
      <c r="AR95" s="422">
        <v>116.37</v>
      </c>
      <c r="AS95" s="422">
        <v>198.97</v>
      </c>
      <c r="AT95" s="422">
        <v>124.46</v>
      </c>
      <c r="AU95" s="422">
        <v>167.11</v>
      </c>
      <c r="AV95" s="422">
        <v>167.23</v>
      </c>
      <c r="AW95" s="422">
        <v>363.33</v>
      </c>
      <c r="AX95" s="422">
        <v>423.45</v>
      </c>
      <c r="AY95" s="422">
        <v>238.22</v>
      </c>
      <c r="AZ95" s="422">
        <v>289.58999999999997</v>
      </c>
      <c r="BA95" s="422">
        <v>320.93</v>
      </c>
      <c r="BB95" s="422">
        <v>379.66</v>
      </c>
      <c r="BC95" s="422">
        <v>289.10000000000002</v>
      </c>
      <c r="BD95" s="422">
        <v>351.48</v>
      </c>
      <c r="BE95" s="422">
        <v>431.53</v>
      </c>
      <c r="BF95" s="422">
        <v>337.5</v>
      </c>
      <c r="BG95" s="422">
        <v>296.2</v>
      </c>
      <c r="BH95" s="422">
        <v>281.05</v>
      </c>
      <c r="BI95" s="422">
        <v>165.12</v>
      </c>
      <c r="BJ95" s="422">
        <v>231.88</v>
      </c>
      <c r="BK95" s="422">
        <v>169.78</v>
      </c>
      <c r="BL95" s="422">
        <v>175.79</v>
      </c>
      <c r="BM95" s="422">
        <v>137.03</v>
      </c>
      <c r="BN95" s="422">
        <v>85.25</v>
      </c>
      <c r="BO95" s="422">
        <v>29.61</v>
      </c>
      <c r="BP95" s="422">
        <v>84.72</v>
      </c>
      <c r="BQ95" s="422">
        <v>75.92</v>
      </c>
      <c r="BR95" s="422">
        <v>50.71</v>
      </c>
      <c r="BS95" s="422">
        <v>77.7</v>
      </c>
      <c r="BT95" s="422">
        <v>98.67</v>
      </c>
      <c r="BU95" s="422">
        <v>74.67</v>
      </c>
      <c r="BV95" s="422">
        <v>88.57</v>
      </c>
      <c r="BW95" s="422">
        <v>85.91</v>
      </c>
      <c r="BX95" s="422">
        <v>50.87</v>
      </c>
      <c r="BY95" s="422">
        <v>59.3</v>
      </c>
      <c r="BZ95" s="422">
        <v>16.46</v>
      </c>
      <c r="CA95" s="422">
        <v>109.67</v>
      </c>
      <c r="CB95" s="422">
        <v>72.540000000000006</v>
      </c>
      <c r="CC95" s="422">
        <v>142.71</v>
      </c>
      <c r="CD95" s="422">
        <v>98.59</v>
      </c>
      <c r="CE95" s="422">
        <v>95.38</v>
      </c>
      <c r="CF95" s="422">
        <v>72.63</v>
      </c>
      <c r="CG95" s="422">
        <v>92.17</v>
      </c>
      <c r="CH95" s="422">
        <v>47.53</v>
      </c>
      <c r="CI95" s="422">
        <v>49.78</v>
      </c>
      <c r="CJ95" s="422">
        <v>85.74</v>
      </c>
      <c r="CK95" s="422">
        <v>25.09</v>
      </c>
      <c r="CL95" s="422">
        <v>51.72</v>
      </c>
      <c r="CM95" s="422">
        <v>81.569999999999993</v>
      </c>
      <c r="CN95" s="422">
        <v>76.150000000000006</v>
      </c>
      <c r="CO95" s="422">
        <v>36.270000000000003</v>
      </c>
      <c r="CP95" s="464">
        <v>17.079999999999998</v>
      </c>
      <c r="CQ95" s="422">
        <v>0</v>
      </c>
      <c r="CR95" s="464">
        <v>63.72</v>
      </c>
      <c r="CS95" s="465">
        <v>28</v>
      </c>
      <c r="CT95" s="465">
        <v>8.64</v>
      </c>
      <c r="CU95" s="477">
        <v>15513.660000000002</v>
      </c>
      <c r="CV95">
        <v>0</v>
      </c>
      <c r="CW95">
        <v>0</v>
      </c>
      <c r="CX95">
        <v>0</v>
      </c>
      <c r="CY95">
        <v>0</v>
      </c>
      <c r="CZ95">
        <v>17.989999999999998</v>
      </c>
      <c r="DA95">
        <v>0</v>
      </c>
      <c r="DB95">
        <v>9.24</v>
      </c>
      <c r="DC95">
        <v>10.73</v>
      </c>
      <c r="DD95">
        <v>20.57</v>
      </c>
      <c r="DE95">
        <v>20.37</v>
      </c>
      <c r="DF95">
        <v>8.18</v>
      </c>
      <c r="DG95">
        <v>4.09</v>
      </c>
      <c r="DH95">
        <v>0.91</v>
      </c>
      <c r="DI95">
        <v>10.039999999999999</v>
      </c>
      <c r="DJ95">
        <v>15.89</v>
      </c>
      <c r="DK95">
        <v>8.18</v>
      </c>
      <c r="DL95">
        <v>23.45</v>
      </c>
      <c r="DM95">
        <v>34.61</v>
      </c>
      <c r="DN95">
        <v>68.66</v>
      </c>
      <c r="DO95">
        <v>276.52</v>
      </c>
      <c r="DP95">
        <v>376.48</v>
      </c>
      <c r="DQ95">
        <v>408.44</v>
      </c>
      <c r="DR95">
        <v>649.48</v>
      </c>
      <c r="DS95">
        <v>545.46</v>
      </c>
      <c r="DT95">
        <v>506.17</v>
      </c>
      <c r="DU95">
        <v>529.98</v>
      </c>
      <c r="DV95">
        <v>336.8</v>
      </c>
      <c r="DW95">
        <v>258.62</v>
      </c>
      <c r="DX95">
        <v>239.6</v>
      </c>
      <c r="DY95">
        <v>176.5</v>
      </c>
      <c r="DZ95">
        <v>275.35000000000002</v>
      </c>
      <c r="EA95">
        <v>248.77</v>
      </c>
      <c r="EB95">
        <v>187.29</v>
      </c>
      <c r="EC95">
        <v>242.18</v>
      </c>
      <c r="ED95">
        <v>220.68</v>
      </c>
      <c r="EE95">
        <v>160.31</v>
      </c>
      <c r="EF95">
        <v>102.1</v>
      </c>
      <c r="EG95">
        <v>94.81</v>
      </c>
      <c r="EH95">
        <v>77.02</v>
      </c>
      <c r="EI95">
        <v>97.6</v>
      </c>
      <c r="EJ95">
        <v>68.47</v>
      </c>
      <c r="EK95">
        <v>73.040000000000006</v>
      </c>
      <c r="EL95">
        <v>119.92</v>
      </c>
      <c r="EM95">
        <v>141.69</v>
      </c>
      <c r="EN95">
        <v>143.85</v>
      </c>
      <c r="EO95">
        <v>128.9</v>
      </c>
      <c r="EP95">
        <v>116.53</v>
      </c>
      <c r="EQ95">
        <v>196.35</v>
      </c>
      <c r="ER95">
        <v>307.44</v>
      </c>
      <c r="ES95">
        <v>469.52</v>
      </c>
      <c r="ET95">
        <v>394.49</v>
      </c>
      <c r="EU95">
        <v>418.37</v>
      </c>
      <c r="EV95">
        <v>520.20000000000005</v>
      </c>
      <c r="EW95">
        <v>390.22</v>
      </c>
      <c r="EX95">
        <v>518.39</v>
      </c>
      <c r="EY95">
        <v>424.03</v>
      </c>
      <c r="EZ95">
        <v>288.24</v>
      </c>
      <c r="FA95">
        <v>415.93</v>
      </c>
      <c r="FB95">
        <v>255.96</v>
      </c>
      <c r="FC95">
        <v>196.62</v>
      </c>
      <c r="FD95">
        <v>196.78</v>
      </c>
      <c r="FE95">
        <v>164.8</v>
      </c>
      <c r="FF95">
        <v>149.99</v>
      </c>
      <c r="FG95">
        <v>139.88</v>
      </c>
      <c r="FH95">
        <v>150.9</v>
      </c>
      <c r="FI95">
        <v>74.260000000000005</v>
      </c>
      <c r="FJ95">
        <v>134.47</v>
      </c>
      <c r="FK95">
        <v>74.41</v>
      </c>
      <c r="FL95">
        <v>38.729999999999997</v>
      </c>
      <c r="FM95">
        <v>44.09</v>
      </c>
      <c r="FN95">
        <v>76.069999999999993</v>
      </c>
      <c r="FO95">
        <v>122.18</v>
      </c>
      <c r="FP95">
        <v>80.180000000000007</v>
      </c>
      <c r="FQ95">
        <v>92.21</v>
      </c>
      <c r="FR95">
        <v>60.57</v>
      </c>
      <c r="FS95">
        <v>78.86</v>
      </c>
      <c r="FT95">
        <v>18.36</v>
      </c>
      <c r="FU95">
        <v>32.68</v>
      </c>
      <c r="FV95">
        <v>16.46</v>
      </c>
      <c r="FW95">
        <v>14.18</v>
      </c>
      <c r="FX95">
        <v>23.66</v>
      </c>
      <c r="FY95">
        <v>51.46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13686.410000000002</v>
      </c>
    </row>
    <row r="96" spans="1:196" ht="15.75" customHeight="1">
      <c r="A96" s="463" t="str">
        <f t="shared" si="8"/>
        <v>03-089</v>
      </c>
      <c r="B96" s="422">
        <v>30</v>
      </c>
      <c r="C96" s="422">
        <v>0</v>
      </c>
      <c r="D96" s="422">
        <v>0</v>
      </c>
      <c r="E96" s="422">
        <v>0</v>
      </c>
      <c r="F96" s="422">
        <v>0</v>
      </c>
      <c r="G96" s="422">
        <v>11</v>
      </c>
      <c r="H96" s="422">
        <v>26.64</v>
      </c>
      <c r="I96" s="422">
        <v>5.99</v>
      </c>
      <c r="J96" s="422">
        <v>11</v>
      </c>
      <c r="K96" s="422">
        <v>4.09</v>
      </c>
      <c r="L96" s="422">
        <v>22.63</v>
      </c>
      <c r="M96" s="422">
        <v>15.27</v>
      </c>
      <c r="N96" s="422">
        <v>13.5</v>
      </c>
      <c r="O96" s="422">
        <v>0.91</v>
      </c>
      <c r="P96" s="422">
        <v>37.65</v>
      </c>
      <c r="Q96" s="422">
        <v>35.78</v>
      </c>
      <c r="R96" s="422">
        <v>4.54</v>
      </c>
      <c r="S96" s="422">
        <v>24.54</v>
      </c>
      <c r="T96" s="422">
        <v>108.53</v>
      </c>
      <c r="U96" s="422">
        <v>212.9</v>
      </c>
      <c r="V96" s="422">
        <v>183.69</v>
      </c>
      <c r="W96" s="422">
        <v>305.99</v>
      </c>
      <c r="X96" s="422">
        <v>428.4</v>
      </c>
      <c r="Y96" s="422">
        <v>441.08</v>
      </c>
      <c r="Z96" s="422">
        <v>505.51</v>
      </c>
      <c r="AA96" s="422">
        <v>493.41</v>
      </c>
      <c r="AB96" s="422">
        <v>506.46</v>
      </c>
      <c r="AC96" s="422">
        <v>544.25</v>
      </c>
      <c r="AD96" s="422">
        <v>395.57</v>
      </c>
      <c r="AE96" s="422">
        <v>349.97</v>
      </c>
      <c r="AF96" s="422">
        <v>391.12</v>
      </c>
      <c r="AG96" s="422">
        <v>246.43</v>
      </c>
      <c r="AH96" s="422">
        <v>185.5</v>
      </c>
      <c r="AI96" s="422">
        <v>305.75</v>
      </c>
      <c r="AJ96" s="422">
        <v>191.13</v>
      </c>
      <c r="AK96" s="422">
        <v>230.38</v>
      </c>
      <c r="AL96" s="422">
        <v>175.87</v>
      </c>
      <c r="AM96" s="422">
        <v>280.83</v>
      </c>
      <c r="AN96" s="422">
        <v>257.52999999999997</v>
      </c>
      <c r="AO96" s="422">
        <v>256.47000000000003</v>
      </c>
      <c r="AP96" s="422">
        <v>220.95</v>
      </c>
      <c r="AQ96" s="422">
        <v>260.61</v>
      </c>
      <c r="AR96" s="422">
        <v>214.3</v>
      </c>
      <c r="AS96" s="422">
        <v>107.25</v>
      </c>
      <c r="AT96" s="422">
        <v>193.56</v>
      </c>
      <c r="AU96" s="422">
        <v>163.83000000000001</v>
      </c>
      <c r="AV96" s="422">
        <v>166.33</v>
      </c>
      <c r="AW96" s="422">
        <v>243.08</v>
      </c>
      <c r="AX96" s="422">
        <v>456</v>
      </c>
      <c r="AY96" s="422">
        <v>381.48</v>
      </c>
      <c r="AZ96" s="422">
        <v>331.41</v>
      </c>
      <c r="BA96" s="422">
        <v>351.38</v>
      </c>
      <c r="BB96" s="422">
        <v>359.26</v>
      </c>
      <c r="BC96" s="422">
        <v>337.4</v>
      </c>
      <c r="BD96" s="422">
        <v>424.64</v>
      </c>
      <c r="BE96" s="422">
        <v>305.44</v>
      </c>
      <c r="BF96" s="422">
        <v>366.81</v>
      </c>
      <c r="BG96" s="422">
        <v>350.17</v>
      </c>
      <c r="BH96" s="422">
        <v>276.17</v>
      </c>
      <c r="BI96" s="422">
        <v>248.83</v>
      </c>
      <c r="BJ96" s="422">
        <v>214.49</v>
      </c>
      <c r="BK96" s="422">
        <v>212.17</v>
      </c>
      <c r="BL96" s="422">
        <v>151.06</v>
      </c>
      <c r="BM96" s="422">
        <v>138.03</v>
      </c>
      <c r="BN96" s="422">
        <v>135.27000000000001</v>
      </c>
      <c r="BO96" s="422">
        <v>124.54</v>
      </c>
      <c r="BP96" s="422">
        <v>70.19</v>
      </c>
      <c r="BQ96" s="422">
        <v>35.229999999999997</v>
      </c>
      <c r="BR96" s="422">
        <v>58.22</v>
      </c>
      <c r="BS96" s="422">
        <v>111.08</v>
      </c>
      <c r="BT96" s="422">
        <v>93.01</v>
      </c>
      <c r="BU96" s="422">
        <v>100.68</v>
      </c>
      <c r="BV96" s="422">
        <v>64.27</v>
      </c>
      <c r="BW96" s="422">
        <v>119.05</v>
      </c>
      <c r="BX96" s="422">
        <v>95.87</v>
      </c>
      <c r="BY96" s="422">
        <v>74.37</v>
      </c>
      <c r="BZ96" s="422">
        <v>58.63</v>
      </c>
      <c r="CA96" s="422">
        <v>105.31</v>
      </c>
      <c r="CB96" s="422">
        <v>67.489999999999995</v>
      </c>
      <c r="CC96" s="422">
        <v>134.94999999999999</v>
      </c>
      <c r="CD96" s="422">
        <v>153.07</v>
      </c>
      <c r="CE96" s="422">
        <v>148.19999999999999</v>
      </c>
      <c r="CF96" s="422">
        <v>91.93</v>
      </c>
      <c r="CG96" s="422">
        <v>62.54</v>
      </c>
      <c r="CH96" s="422">
        <v>68.45</v>
      </c>
      <c r="CI96" s="422">
        <v>55.49</v>
      </c>
      <c r="CJ96" s="422">
        <v>102.36</v>
      </c>
      <c r="CK96" s="422">
        <v>50.45</v>
      </c>
      <c r="CL96" s="422">
        <v>25.95</v>
      </c>
      <c r="CM96" s="422">
        <v>56.74</v>
      </c>
      <c r="CN96" s="422">
        <v>0</v>
      </c>
      <c r="CO96" s="422">
        <v>29</v>
      </c>
      <c r="CP96" s="464">
        <v>0</v>
      </c>
      <c r="CQ96" s="422">
        <v>0</v>
      </c>
      <c r="CR96" s="464">
        <v>0</v>
      </c>
      <c r="CS96" s="465">
        <v>0</v>
      </c>
      <c r="CT96" s="465">
        <v>0</v>
      </c>
      <c r="CU96" s="477">
        <v>15977.300000000003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6.81</v>
      </c>
      <c r="DB96">
        <v>10.96</v>
      </c>
      <c r="DC96">
        <v>2.64</v>
      </c>
      <c r="DD96">
        <v>4.67</v>
      </c>
      <c r="DE96">
        <v>6.36</v>
      </c>
      <c r="DF96">
        <v>15.55</v>
      </c>
      <c r="DG96">
        <v>10.9</v>
      </c>
      <c r="DH96">
        <v>16.309999999999999</v>
      </c>
      <c r="DI96">
        <v>15.9</v>
      </c>
      <c r="DJ96">
        <v>28.39</v>
      </c>
      <c r="DK96">
        <v>39.82</v>
      </c>
      <c r="DL96">
        <v>3.91</v>
      </c>
      <c r="DM96">
        <v>16.46</v>
      </c>
      <c r="DN96">
        <v>162.85</v>
      </c>
      <c r="DO96">
        <v>193.29</v>
      </c>
      <c r="DP96">
        <v>377.6</v>
      </c>
      <c r="DQ96">
        <v>514.49</v>
      </c>
      <c r="DR96">
        <v>513.37</v>
      </c>
      <c r="DS96">
        <v>612.35</v>
      </c>
      <c r="DT96">
        <v>424.52</v>
      </c>
      <c r="DU96">
        <v>445.73</v>
      </c>
      <c r="DV96">
        <v>356.86</v>
      </c>
      <c r="DW96">
        <v>346.5</v>
      </c>
      <c r="DX96">
        <v>356.31</v>
      </c>
      <c r="DY96">
        <v>335.2</v>
      </c>
      <c r="DZ96">
        <v>132.09</v>
      </c>
      <c r="EA96">
        <v>313.29000000000002</v>
      </c>
      <c r="EB96">
        <v>277.49</v>
      </c>
      <c r="EC96">
        <v>146.16999999999999</v>
      </c>
      <c r="ED96">
        <v>112.83</v>
      </c>
      <c r="EE96">
        <v>176.96</v>
      </c>
      <c r="EF96">
        <v>139.56</v>
      </c>
      <c r="EG96">
        <v>114.87</v>
      </c>
      <c r="EH96">
        <v>109.47</v>
      </c>
      <c r="EI96">
        <v>116.08</v>
      </c>
      <c r="EJ96">
        <v>73.63</v>
      </c>
      <c r="EK96">
        <v>64.66</v>
      </c>
      <c r="EL96">
        <v>56.05</v>
      </c>
      <c r="EM96">
        <v>121.45</v>
      </c>
      <c r="EN96">
        <v>125.91</v>
      </c>
      <c r="EO96">
        <v>239.56</v>
      </c>
      <c r="EP96">
        <v>301.14999999999998</v>
      </c>
      <c r="EQ96">
        <v>358.34</v>
      </c>
      <c r="ER96">
        <v>168.16</v>
      </c>
      <c r="ES96">
        <v>326.32</v>
      </c>
      <c r="ET96">
        <v>251.49</v>
      </c>
      <c r="EU96">
        <v>383.18</v>
      </c>
      <c r="EV96">
        <v>510.62</v>
      </c>
      <c r="EW96">
        <v>446.4</v>
      </c>
      <c r="EX96">
        <v>360.98</v>
      </c>
      <c r="EY96">
        <v>512.22</v>
      </c>
      <c r="EZ96">
        <v>372.8</v>
      </c>
      <c r="FA96">
        <v>220.51</v>
      </c>
      <c r="FB96">
        <v>288.05</v>
      </c>
      <c r="FC96">
        <v>184.34</v>
      </c>
      <c r="FD96">
        <v>210.92</v>
      </c>
      <c r="FE96">
        <v>181.28</v>
      </c>
      <c r="FF96">
        <v>172.92</v>
      </c>
      <c r="FG96">
        <v>79.81</v>
      </c>
      <c r="FH96">
        <v>97.35</v>
      </c>
      <c r="FI96">
        <v>175.53</v>
      </c>
      <c r="FJ96">
        <v>115.12</v>
      </c>
      <c r="FK96">
        <v>63.32</v>
      </c>
      <c r="FL96">
        <v>119.23</v>
      </c>
      <c r="FM96">
        <v>123.32</v>
      </c>
      <c r="FN96">
        <v>144.24</v>
      </c>
      <c r="FO96">
        <v>66.209999999999994</v>
      </c>
      <c r="FP96">
        <v>77.69</v>
      </c>
      <c r="FQ96">
        <v>96.63</v>
      </c>
      <c r="FR96">
        <v>64.95</v>
      </c>
      <c r="FS96">
        <v>104.29</v>
      </c>
      <c r="FT96">
        <v>73.930000000000007</v>
      </c>
      <c r="FU96">
        <v>45.02</v>
      </c>
      <c r="FV96">
        <v>14.09</v>
      </c>
      <c r="FW96">
        <v>0</v>
      </c>
      <c r="FX96">
        <v>0</v>
      </c>
      <c r="FY96">
        <v>48.99</v>
      </c>
      <c r="FZ96">
        <v>68.39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13965.61</v>
      </c>
    </row>
    <row r="97" spans="1:196" ht="15.75" customHeight="1" thickBot="1">
      <c r="A97" s="466" t="str">
        <f t="shared" si="8"/>
        <v>03-089</v>
      </c>
      <c r="B97" s="467">
        <v>31</v>
      </c>
      <c r="C97" s="467">
        <v>0</v>
      </c>
      <c r="D97" s="467">
        <v>0</v>
      </c>
      <c r="E97" s="467">
        <v>0</v>
      </c>
      <c r="F97" s="467">
        <v>0</v>
      </c>
      <c r="G97" s="467">
        <v>0</v>
      </c>
      <c r="H97" s="467">
        <v>43.08</v>
      </c>
      <c r="I97" s="467">
        <v>8.51</v>
      </c>
      <c r="J97" s="467">
        <v>39.86</v>
      </c>
      <c r="K97" s="467">
        <v>6.33</v>
      </c>
      <c r="L97" s="467">
        <v>14.47</v>
      </c>
      <c r="M97" s="467">
        <v>6.36</v>
      </c>
      <c r="N97" s="467">
        <v>9.19</v>
      </c>
      <c r="O97" s="467">
        <v>31.28</v>
      </c>
      <c r="P97" s="467">
        <v>36.51</v>
      </c>
      <c r="Q97" s="467">
        <v>21.09</v>
      </c>
      <c r="R97" s="467">
        <v>9.3699999999999992</v>
      </c>
      <c r="S97" s="467">
        <v>7.72</v>
      </c>
      <c r="T97" s="467">
        <v>52.22</v>
      </c>
      <c r="U97" s="467">
        <v>152.75</v>
      </c>
      <c r="V97" s="467">
        <v>122.2</v>
      </c>
      <c r="W97" s="467">
        <v>242.42</v>
      </c>
      <c r="X97" s="467">
        <v>329.5</v>
      </c>
      <c r="Y97" s="467">
        <v>448.29</v>
      </c>
      <c r="Z97" s="467">
        <v>323.01</v>
      </c>
      <c r="AA97" s="467">
        <v>291.45999999999998</v>
      </c>
      <c r="AB97" s="467">
        <v>419.11</v>
      </c>
      <c r="AC97" s="467">
        <v>274.17</v>
      </c>
      <c r="AD97" s="467">
        <v>348.62</v>
      </c>
      <c r="AE97" s="467">
        <v>429.98</v>
      </c>
      <c r="AF97" s="467">
        <v>420.29</v>
      </c>
      <c r="AG97" s="467">
        <v>429.73</v>
      </c>
      <c r="AH97" s="467">
        <v>255.9</v>
      </c>
      <c r="AI97" s="467">
        <v>378.5</v>
      </c>
      <c r="AJ97" s="467">
        <v>253.89</v>
      </c>
      <c r="AK97" s="467">
        <v>243.6</v>
      </c>
      <c r="AL97" s="467">
        <v>142.19</v>
      </c>
      <c r="AM97" s="467">
        <v>116.69</v>
      </c>
      <c r="AN97" s="467">
        <v>258.57</v>
      </c>
      <c r="AO97" s="467">
        <v>230.54</v>
      </c>
      <c r="AP97" s="467">
        <v>218.55</v>
      </c>
      <c r="AQ97" s="467">
        <v>259.67</v>
      </c>
      <c r="AR97" s="467">
        <v>178.35</v>
      </c>
      <c r="AS97" s="467">
        <v>157.76</v>
      </c>
      <c r="AT97" s="467">
        <v>201.71</v>
      </c>
      <c r="AU97" s="467">
        <v>44.64</v>
      </c>
      <c r="AV97" s="467">
        <v>74.959999999999994</v>
      </c>
      <c r="AW97" s="467">
        <v>31.5</v>
      </c>
      <c r="AX97" s="467">
        <v>66.64</v>
      </c>
      <c r="AY97" s="467">
        <v>3.01</v>
      </c>
      <c r="AZ97" s="467">
        <v>0</v>
      </c>
      <c r="BA97" s="467">
        <v>0</v>
      </c>
      <c r="BB97" s="467">
        <v>0</v>
      </c>
      <c r="BC97" s="467">
        <v>0</v>
      </c>
      <c r="BD97" s="467">
        <v>0</v>
      </c>
      <c r="BE97" s="467">
        <v>0</v>
      </c>
      <c r="BF97" s="467">
        <v>0</v>
      </c>
      <c r="BG97" s="467">
        <v>0</v>
      </c>
      <c r="BH97" s="467">
        <v>0</v>
      </c>
      <c r="BI97" s="467">
        <v>0</v>
      </c>
      <c r="BJ97" s="467">
        <v>0</v>
      </c>
      <c r="BK97" s="467">
        <v>0</v>
      </c>
      <c r="BL97" s="467">
        <v>0</v>
      </c>
      <c r="BM97" s="467">
        <v>0</v>
      </c>
      <c r="BN97" s="467">
        <v>0</v>
      </c>
      <c r="BO97" s="467">
        <v>0</v>
      </c>
      <c r="BP97" s="467">
        <v>0</v>
      </c>
      <c r="BQ97" s="467">
        <v>0</v>
      </c>
      <c r="BR97" s="467">
        <v>0</v>
      </c>
      <c r="BS97" s="467">
        <v>0</v>
      </c>
      <c r="BT97" s="467">
        <v>0</v>
      </c>
      <c r="BU97" s="467">
        <v>0</v>
      </c>
      <c r="BV97" s="467">
        <v>0</v>
      </c>
      <c r="BW97" s="467">
        <v>0</v>
      </c>
      <c r="BX97" s="467">
        <v>0</v>
      </c>
      <c r="BY97" s="467">
        <v>0</v>
      </c>
      <c r="BZ97" s="467">
        <v>0</v>
      </c>
      <c r="CA97" s="467">
        <v>0</v>
      </c>
      <c r="CB97" s="467">
        <v>0</v>
      </c>
      <c r="CC97" s="467">
        <v>0</v>
      </c>
      <c r="CD97" s="467">
        <v>0</v>
      </c>
      <c r="CE97" s="467">
        <v>0</v>
      </c>
      <c r="CF97" s="467">
        <v>0</v>
      </c>
      <c r="CG97" s="467">
        <v>0</v>
      </c>
      <c r="CH97" s="467">
        <v>0</v>
      </c>
      <c r="CI97" s="467">
        <v>0</v>
      </c>
      <c r="CJ97" s="467">
        <v>0</v>
      </c>
      <c r="CK97" s="422">
        <v>0</v>
      </c>
      <c r="CL97" s="422">
        <v>0</v>
      </c>
      <c r="CM97" s="422">
        <v>0</v>
      </c>
      <c r="CN97" s="422">
        <v>0</v>
      </c>
      <c r="CO97" s="422">
        <v>0</v>
      </c>
      <c r="CP97" s="483">
        <v>0</v>
      </c>
      <c r="CQ97" s="422">
        <v>0</v>
      </c>
      <c r="CR97" s="483">
        <v>0</v>
      </c>
      <c r="CS97" s="465">
        <v>0</v>
      </c>
      <c r="CT97" s="465">
        <v>0</v>
      </c>
      <c r="CU97" s="477">
        <v>7634.1900000000014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41.71</v>
      </c>
      <c r="DE97">
        <v>30.63</v>
      </c>
      <c r="DF97">
        <v>10.039999999999999</v>
      </c>
      <c r="DG97">
        <v>1.82</v>
      </c>
      <c r="DH97">
        <v>10</v>
      </c>
      <c r="DI97">
        <v>44.55</v>
      </c>
      <c r="DJ97">
        <v>35.51</v>
      </c>
      <c r="DK97">
        <v>9.09</v>
      </c>
      <c r="DL97">
        <v>91.81</v>
      </c>
      <c r="DM97">
        <v>48.37</v>
      </c>
      <c r="DN97">
        <v>132.26</v>
      </c>
      <c r="DO97">
        <v>209.28</v>
      </c>
      <c r="DP97">
        <v>233.29</v>
      </c>
      <c r="DQ97">
        <v>280.45999999999998</v>
      </c>
      <c r="DR97">
        <v>564.02</v>
      </c>
      <c r="DS97">
        <v>423.93</v>
      </c>
      <c r="DT97">
        <v>422.42</v>
      </c>
      <c r="DU97">
        <v>560.96</v>
      </c>
      <c r="DV97">
        <v>500.56</v>
      </c>
      <c r="DW97">
        <v>326.62</v>
      </c>
      <c r="DX97">
        <v>278.35000000000002</v>
      </c>
      <c r="DY97">
        <v>266.8</v>
      </c>
      <c r="DZ97">
        <v>199.33</v>
      </c>
      <c r="EA97">
        <v>141.97999999999999</v>
      </c>
      <c r="EB97">
        <v>164.72</v>
      </c>
      <c r="EC97">
        <v>83.09</v>
      </c>
      <c r="ED97">
        <v>57.24</v>
      </c>
      <c r="EE97">
        <v>95.67</v>
      </c>
      <c r="EF97">
        <v>115.8</v>
      </c>
      <c r="EG97">
        <v>64.94</v>
      </c>
      <c r="EH97">
        <v>58.37</v>
      </c>
      <c r="EI97">
        <v>42.85</v>
      </c>
      <c r="EJ97">
        <v>68.900000000000006</v>
      </c>
      <c r="EK97">
        <v>66.09</v>
      </c>
      <c r="EL97">
        <v>70</v>
      </c>
      <c r="EM97">
        <v>104.32</v>
      </c>
      <c r="EN97">
        <v>93.82</v>
      </c>
      <c r="EO97">
        <v>34.71</v>
      </c>
      <c r="EP97">
        <v>46.37</v>
      </c>
      <c r="EQ97">
        <v>114.37</v>
      </c>
      <c r="ER97">
        <v>187.33</v>
      </c>
      <c r="ES97">
        <v>138.13</v>
      </c>
      <c r="ET97">
        <v>116.69</v>
      </c>
      <c r="EU97">
        <v>79.56</v>
      </c>
      <c r="EV97">
        <v>141.88999999999999</v>
      </c>
      <c r="EW97">
        <v>285.93</v>
      </c>
      <c r="EX97">
        <v>64.52</v>
      </c>
      <c r="EY97">
        <v>10.09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7169.1900000000005</v>
      </c>
    </row>
    <row r="98" spans="1:196" ht="15.75" hidden="1" thickBot="1">
      <c r="A98" s="480" t="str">
        <f t="shared" si="8"/>
        <v>03-089</v>
      </c>
      <c r="B98" s="440" t="s">
        <v>221</v>
      </c>
      <c r="C98" s="438">
        <f>SUM(C67:F97)</f>
        <v>492.59000000000003</v>
      </c>
      <c r="D98" s="438">
        <f>SUM(G67:J97)</f>
        <v>1945.73</v>
      </c>
      <c r="E98" s="438">
        <f>SUM(K67:N97)</f>
        <v>2419.2100000000009</v>
      </c>
      <c r="F98" s="438">
        <f>SUM(O67:R97)</f>
        <v>2744.6699999999996</v>
      </c>
      <c r="G98" s="438">
        <f>SUM(S67:V97)</f>
        <v>11959.230000000001</v>
      </c>
      <c r="H98" s="438">
        <f>SUM(W67:Z97)</f>
        <v>44412.349999999984</v>
      </c>
      <c r="I98" s="438">
        <f>SUM(AA67:AD97)</f>
        <v>50088.910000000018</v>
      </c>
      <c r="J98" s="438">
        <f>SUM(AE67:AH97)</f>
        <v>36829.080000000016</v>
      </c>
      <c r="K98" s="438">
        <f>SUM(AI67:AL97)</f>
        <v>27892.809999999994</v>
      </c>
      <c r="L98" s="438">
        <f>SUM(AM67:AP97)</f>
        <v>24112.25</v>
      </c>
      <c r="M98" s="438">
        <f>SUM(AQ67:AT97)</f>
        <v>20784.449999999983</v>
      </c>
      <c r="N98" s="438">
        <f>SUM(AU67:AX97)</f>
        <v>24692.240000000005</v>
      </c>
      <c r="O98" s="438">
        <f>SUM(AY67:BB97)</f>
        <v>35940.130000000012</v>
      </c>
      <c r="P98" s="438">
        <f>SUM(BC67:BF97)</f>
        <v>36527.360000000001</v>
      </c>
      <c r="Q98" s="438">
        <f>SUM(BG67:BJ97)</f>
        <v>25621.840000000011</v>
      </c>
      <c r="R98" s="438">
        <f>SUM(BK67:BN97)</f>
        <v>15241.040000000006</v>
      </c>
      <c r="S98" s="438">
        <f>SUM(BO67:BR97)</f>
        <v>9285.659999999998</v>
      </c>
      <c r="T98" s="438">
        <f>SUM(BS67:BV97)</f>
        <v>9858.2700000000041</v>
      </c>
      <c r="U98" s="438">
        <f>SUM(BW67:BZ97)</f>
        <v>9180.3000000000011</v>
      </c>
      <c r="V98" s="438">
        <f>SUM(CA67:CD97)</f>
        <v>9393.82</v>
      </c>
      <c r="W98" s="438">
        <f>SUM(CE67:CH97)</f>
        <v>8575.9500000000044</v>
      </c>
      <c r="X98" s="438">
        <f>SUM(CI67:CL97)</f>
        <v>7507.8200000000006</v>
      </c>
      <c r="Y98" s="438">
        <f>SUM(CM67:CP97)</f>
        <v>5849.64</v>
      </c>
      <c r="Z98" s="438">
        <f>SUBTOTAL(9,CQ77:CT97)</f>
        <v>1618.5100000000004</v>
      </c>
      <c r="AA98" s="439"/>
      <c r="AB98" s="439"/>
      <c r="AC98" s="439"/>
      <c r="AD98" s="439"/>
      <c r="AE98" s="439"/>
      <c r="AF98" s="439"/>
      <c r="AG98" s="439"/>
      <c r="AH98" s="439"/>
      <c r="AI98" s="439"/>
      <c r="AJ98" s="439"/>
      <c r="AK98" s="439"/>
      <c r="AL98" s="439"/>
      <c r="AM98" s="439"/>
      <c r="AN98" s="439"/>
      <c r="AO98" s="439"/>
      <c r="AP98" s="439"/>
      <c r="AQ98" s="439"/>
      <c r="AR98" s="439"/>
      <c r="AS98" s="439"/>
      <c r="AT98" s="439"/>
      <c r="AU98" s="439"/>
      <c r="AV98" s="439"/>
      <c r="AW98" s="439"/>
      <c r="AX98" s="439"/>
      <c r="AY98" s="439"/>
      <c r="AZ98" s="439"/>
      <c r="BA98" s="439"/>
      <c r="BB98" s="439"/>
      <c r="BC98" s="443"/>
      <c r="BD98" s="439"/>
      <c r="BE98" s="439"/>
      <c r="BF98" s="439"/>
      <c r="BG98" s="470"/>
      <c r="BH98" s="470"/>
      <c r="BI98" s="470"/>
      <c r="BJ98" s="470"/>
      <c r="BK98" s="470"/>
      <c r="BL98" s="470"/>
      <c r="BM98" s="470"/>
      <c r="BN98" s="470"/>
      <c r="BO98" s="470"/>
      <c r="BP98" s="470"/>
      <c r="BQ98" s="439"/>
      <c r="BR98" s="439"/>
      <c r="BS98" s="439"/>
      <c r="BT98" s="470"/>
      <c r="BU98" s="470"/>
      <c r="BV98" s="470"/>
      <c r="BW98" s="470"/>
      <c r="BX98" s="470"/>
      <c r="BY98" s="470"/>
      <c r="BZ98" s="470"/>
      <c r="CA98" s="470"/>
      <c r="CB98" s="470"/>
      <c r="CC98" s="470"/>
      <c r="CD98" s="470"/>
      <c r="CE98" s="470"/>
      <c r="CF98" s="470"/>
      <c r="CG98" s="470"/>
      <c r="CH98" s="470"/>
      <c r="CI98" s="470"/>
      <c r="CJ98" s="470"/>
      <c r="CK98" s="441"/>
      <c r="CL98" s="441"/>
      <c r="CM98" s="441"/>
      <c r="CN98" s="441"/>
      <c r="CO98" s="441"/>
      <c r="CP98" s="442"/>
      <c r="CQ98" s="441"/>
      <c r="CR98" s="442"/>
      <c r="CS98" s="495"/>
      <c r="CU98" s="499">
        <f>SUM(CU67:CU97)</f>
        <v>423814.34000000014</v>
      </c>
    </row>
    <row r="99" spans="1:196" ht="15.75" customHeight="1">
      <c r="A99" s="473" t="s">
        <v>220</v>
      </c>
      <c r="B99" s="474">
        <v>1</v>
      </c>
      <c r="C99" s="461">
        <v>0</v>
      </c>
      <c r="D99" s="461">
        <v>0</v>
      </c>
      <c r="E99" s="461">
        <v>0</v>
      </c>
      <c r="F99" s="461">
        <v>0</v>
      </c>
      <c r="G99" s="461">
        <v>10.54</v>
      </c>
      <c r="H99" s="461">
        <v>4.09</v>
      </c>
      <c r="I99" s="461">
        <v>19.54</v>
      </c>
      <c r="J99" s="461">
        <v>11.27</v>
      </c>
      <c r="K99" s="461">
        <v>34.53</v>
      </c>
      <c r="L99" s="461">
        <v>32.450000000000003</v>
      </c>
      <c r="M99" s="461">
        <v>13.75</v>
      </c>
      <c r="N99" s="461">
        <v>0</v>
      </c>
      <c r="O99" s="461">
        <v>10.17</v>
      </c>
      <c r="P99" s="461">
        <v>2.27</v>
      </c>
      <c r="Q99" s="461">
        <v>17.45</v>
      </c>
      <c r="R99" s="461">
        <v>15</v>
      </c>
      <c r="S99" s="461">
        <v>44.72</v>
      </c>
      <c r="T99" s="461">
        <v>91.23</v>
      </c>
      <c r="U99" s="461">
        <v>43.24</v>
      </c>
      <c r="V99" s="461">
        <v>297.22000000000003</v>
      </c>
      <c r="W99" s="461">
        <v>240.49</v>
      </c>
      <c r="X99" s="461">
        <v>520.76</v>
      </c>
      <c r="Y99" s="461">
        <v>492.84</v>
      </c>
      <c r="Z99" s="461">
        <v>570.45000000000005</v>
      </c>
      <c r="AA99" s="461">
        <v>502.31</v>
      </c>
      <c r="AB99" s="461">
        <v>305.07</v>
      </c>
      <c r="AC99" s="461">
        <v>192.95</v>
      </c>
      <c r="AD99" s="461">
        <v>314.36</v>
      </c>
      <c r="AE99" s="461">
        <v>223.81</v>
      </c>
      <c r="AF99" s="461">
        <v>156.47</v>
      </c>
      <c r="AG99" s="461">
        <v>174.32</v>
      </c>
      <c r="AH99" s="461">
        <v>78.3</v>
      </c>
      <c r="AI99" s="461">
        <v>131.51</v>
      </c>
      <c r="AJ99" s="461">
        <v>95.97</v>
      </c>
      <c r="AK99" s="461">
        <v>76.67</v>
      </c>
      <c r="AL99" s="461">
        <v>46.3</v>
      </c>
      <c r="AM99" s="461">
        <v>94.94</v>
      </c>
      <c r="AN99" s="461">
        <v>44.09</v>
      </c>
      <c r="AO99" s="461">
        <v>3.54</v>
      </c>
      <c r="AP99" s="461">
        <v>46.19</v>
      </c>
      <c r="AQ99" s="461">
        <v>55.4</v>
      </c>
      <c r="AR99" s="461">
        <v>11.18</v>
      </c>
      <c r="AS99" s="461">
        <v>110.39</v>
      </c>
      <c r="AT99" s="461">
        <v>79.87</v>
      </c>
      <c r="AU99" s="461">
        <v>109.34</v>
      </c>
      <c r="AV99" s="461">
        <v>248.43</v>
      </c>
      <c r="AW99" s="461">
        <v>305.83999999999997</v>
      </c>
      <c r="AX99" s="461">
        <v>186.73</v>
      </c>
      <c r="AY99" s="461">
        <v>336.24</v>
      </c>
      <c r="AZ99" s="461">
        <v>321.17</v>
      </c>
      <c r="BA99" s="461">
        <v>328.63</v>
      </c>
      <c r="BB99" s="461">
        <v>334.94</v>
      </c>
      <c r="BC99" s="461">
        <v>255.68</v>
      </c>
      <c r="BD99" s="461">
        <v>428.43</v>
      </c>
      <c r="BE99" s="461">
        <v>350.69</v>
      </c>
      <c r="BF99" s="461">
        <v>216.12</v>
      </c>
      <c r="BG99" s="461">
        <v>178.29</v>
      </c>
      <c r="BH99" s="461">
        <v>235.44</v>
      </c>
      <c r="BI99" s="461">
        <v>132.97</v>
      </c>
      <c r="BJ99" s="461">
        <v>75.53</v>
      </c>
      <c r="BK99" s="461">
        <v>38.799999999999997</v>
      </c>
      <c r="BL99" s="461">
        <v>99.28</v>
      </c>
      <c r="BM99" s="461">
        <v>128.97999999999999</v>
      </c>
      <c r="BN99" s="461">
        <v>105.81</v>
      </c>
      <c r="BO99" s="461">
        <v>121.57</v>
      </c>
      <c r="BP99" s="461">
        <v>106.54</v>
      </c>
      <c r="BQ99" s="461">
        <v>118.73</v>
      </c>
      <c r="BR99" s="461">
        <v>77.08</v>
      </c>
      <c r="BS99" s="461">
        <v>36.64</v>
      </c>
      <c r="BT99" s="461">
        <v>86.75</v>
      </c>
      <c r="BU99" s="461">
        <v>56.73</v>
      </c>
      <c r="BV99" s="461">
        <v>36.82</v>
      </c>
      <c r="BW99" s="461">
        <v>25.43</v>
      </c>
      <c r="BX99" s="461">
        <v>75.7</v>
      </c>
      <c r="BY99" s="461">
        <v>28.27</v>
      </c>
      <c r="BZ99" s="461">
        <v>74.61</v>
      </c>
      <c r="CA99" s="461">
        <v>37.18</v>
      </c>
      <c r="CB99" s="461">
        <v>19.13</v>
      </c>
      <c r="CC99" s="461">
        <v>46.81</v>
      </c>
      <c r="CD99" s="461">
        <v>45</v>
      </c>
      <c r="CE99" s="461">
        <v>38.369999999999997</v>
      </c>
      <c r="CF99" s="461">
        <v>38.28</v>
      </c>
      <c r="CG99" s="461">
        <v>18.04</v>
      </c>
      <c r="CH99" s="461">
        <v>0</v>
      </c>
      <c r="CI99" s="461">
        <v>0</v>
      </c>
      <c r="CJ99" s="461">
        <v>0</v>
      </c>
      <c r="CK99" s="422">
        <v>0</v>
      </c>
      <c r="CL99" s="422">
        <v>0</v>
      </c>
      <c r="CM99" s="422">
        <v>0</v>
      </c>
      <c r="CN99" s="422">
        <v>0</v>
      </c>
      <c r="CO99" s="422">
        <v>0</v>
      </c>
      <c r="CP99" s="484">
        <v>0</v>
      </c>
      <c r="CQ99" s="422">
        <v>0</v>
      </c>
      <c r="CR99" s="484">
        <v>0</v>
      </c>
      <c r="CS99" s="465">
        <v>0</v>
      </c>
      <c r="CT99" s="465">
        <v>0</v>
      </c>
      <c r="CU99" s="477">
        <v>10720.670000000004</v>
      </c>
    </row>
    <row r="100" spans="1:196" ht="15.75" customHeight="1">
      <c r="A100" s="475" t="str">
        <f>A99</f>
        <v>04-430</v>
      </c>
      <c r="B100" s="476">
        <v>2</v>
      </c>
      <c r="C100" s="422">
        <v>0</v>
      </c>
      <c r="D100" s="422">
        <v>0</v>
      </c>
      <c r="E100" s="422">
        <v>0</v>
      </c>
      <c r="F100" s="422">
        <v>0</v>
      </c>
      <c r="G100" s="422">
        <v>10.9</v>
      </c>
      <c r="H100" s="422">
        <v>9.4499999999999993</v>
      </c>
      <c r="I100" s="422">
        <v>9.08</v>
      </c>
      <c r="J100" s="422">
        <v>27.37</v>
      </c>
      <c r="K100" s="422">
        <v>9.09</v>
      </c>
      <c r="L100" s="422">
        <v>6.91</v>
      </c>
      <c r="M100" s="422">
        <v>25.74</v>
      </c>
      <c r="N100" s="422">
        <v>4.59</v>
      </c>
      <c r="O100" s="422">
        <v>32.36</v>
      </c>
      <c r="P100" s="422">
        <v>7.43</v>
      </c>
      <c r="Q100" s="422">
        <v>10.91</v>
      </c>
      <c r="R100" s="422">
        <v>11.59</v>
      </c>
      <c r="S100" s="422">
        <v>61.11</v>
      </c>
      <c r="T100" s="422">
        <v>106.45</v>
      </c>
      <c r="U100" s="422">
        <v>160.34</v>
      </c>
      <c r="V100" s="422">
        <v>462.52</v>
      </c>
      <c r="W100" s="422">
        <v>587.08000000000004</v>
      </c>
      <c r="X100" s="422">
        <v>896.29</v>
      </c>
      <c r="Y100" s="422">
        <v>761.47</v>
      </c>
      <c r="Z100" s="422">
        <v>710.74</v>
      </c>
      <c r="AA100" s="422">
        <v>484.43</v>
      </c>
      <c r="AB100" s="422">
        <v>551.70000000000005</v>
      </c>
      <c r="AC100" s="422">
        <v>434.35</v>
      </c>
      <c r="AD100" s="422">
        <v>254.91</v>
      </c>
      <c r="AE100" s="422">
        <v>235.53</v>
      </c>
      <c r="AF100" s="422">
        <v>180.53</v>
      </c>
      <c r="AG100" s="422">
        <v>142.79</v>
      </c>
      <c r="AH100" s="422">
        <v>132.22999999999999</v>
      </c>
      <c r="AI100" s="422">
        <v>61.08</v>
      </c>
      <c r="AJ100" s="422">
        <v>106.23</v>
      </c>
      <c r="AK100" s="422">
        <v>189.35</v>
      </c>
      <c r="AL100" s="422">
        <v>39.67</v>
      </c>
      <c r="AM100" s="422">
        <v>67.92</v>
      </c>
      <c r="AN100" s="422">
        <v>70.540000000000006</v>
      </c>
      <c r="AO100" s="422">
        <v>45.28</v>
      </c>
      <c r="AP100" s="422">
        <v>64.790000000000006</v>
      </c>
      <c r="AQ100" s="422">
        <v>58.09</v>
      </c>
      <c r="AR100" s="422">
        <v>101.04</v>
      </c>
      <c r="AS100" s="422">
        <v>51.99</v>
      </c>
      <c r="AT100" s="422">
        <v>60.56</v>
      </c>
      <c r="AU100" s="422">
        <v>198.62</v>
      </c>
      <c r="AV100" s="422">
        <v>184.92</v>
      </c>
      <c r="AW100" s="422">
        <v>290.22000000000003</v>
      </c>
      <c r="AX100" s="422">
        <v>216.24</v>
      </c>
      <c r="AY100" s="422">
        <v>358.1</v>
      </c>
      <c r="AZ100" s="422">
        <v>447.54</v>
      </c>
      <c r="BA100" s="422">
        <v>311.31</v>
      </c>
      <c r="BB100" s="422">
        <v>406.71</v>
      </c>
      <c r="BC100" s="422">
        <v>502.42</v>
      </c>
      <c r="BD100" s="422">
        <v>394.1</v>
      </c>
      <c r="BE100" s="422">
        <v>193.91</v>
      </c>
      <c r="BF100" s="422">
        <v>214.65</v>
      </c>
      <c r="BG100" s="422">
        <v>137.61000000000001</v>
      </c>
      <c r="BH100" s="422">
        <v>172.91</v>
      </c>
      <c r="BI100" s="422">
        <v>63.98</v>
      </c>
      <c r="BJ100" s="422">
        <v>141.87</v>
      </c>
      <c r="BK100" s="422">
        <v>211.89</v>
      </c>
      <c r="BL100" s="422">
        <v>160.27000000000001</v>
      </c>
      <c r="BM100" s="422">
        <v>144.11000000000001</v>
      </c>
      <c r="BN100" s="422">
        <v>148.31</v>
      </c>
      <c r="BO100" s="422">
        <v>114.61</v>
      </c>
      <c r="BP100" s="422">
        <v>111.51</v>
      </c>
      <c r="BQ100" s="422">
        <v>158.51</v>
      </c>
      <c r="BR100" s="422">
        <v>82.83</v>
      </c>
      <c r="BS100" s="422">
        <v>23.54</v>
      </c>
      <c r="BT100" s="422">
        <v>17.18</v>
      </c>
      <c r="BU100" s="422">
        <v>20.5</v>
      </c>
      <c r="BV100" s="422">
        <v>44.41</v>
      </c>
      <c r="BW100" s="422">
        <v>24.73</v>
      </c>
      <c r="BX100" s="422">
        <v>52.86</v>
      </c>
      <c r="BY100" s="422">
        <v>74.81</v>
      </c>
      <c r="BZ100" s="422">
        <v>49.4</v>
      </c>
      <c r="CA100" s="422">
        <v>0</v>
      </c>
      <c r="CB100" s="422">
        <v>49.63</v>
      </c>
      <c r="CC100" s="422">
        <v>0</v>
      </c>
      <c r="CD100" s="422">
        <v>11</v>
      </c>
      <c r="CE100" s="422">
        <v>17.82</v>
      </c>
      <c r="CF100" s="422">
        <v>24.82</v>
      </c>
      <c r="CG100" s="422">
        <v>46.45</v>
      </c>
      <c r="CH100" s="422">
        <v>0</v>
      </c>
      <c r="CI100" s="422">
        <v>0</v>
      </c>
      <c r="CJ100" s="422">
        <v>0</v>
      </c>
      <c r="CK100" s="422">
        <v>0</v>
      </c>
      <c r="CL100" s="422">
        <v>0</v>
      </c>
      <c r="CM100" s="422">
        <v>0</v>
      </c>
      <c r="CN100" s="422">
        <v>0</v>
      </c>
      <c r="CO100" s="422">
        <v>0</v>
      </c>
      <c r="CP100" s="464">
        <v>0</v>
      </c>
      <c r="CQ100" s="422">
        <v>0</v>
      </c>
      <c r="CR100" s="464">
        <v>0</v>
      </c>
      <c r="CS100" s="465">
        <v>0</v>
      </c>
      <c r="CT100" s="465">
        <v>0</v>
      </c>
      <c r="CU100" s="477">
        <v>13068.73</v>
      </c>
    </row>
    <row r="101" spans="1:196" ht="15.75" customHeight="1">
      <c r="A101" s="475" t="str">
        <f t="shared" ref="A101:A166" si="9">A100</f>
        <v>04-430</v>
      </c>
      <c r="B101" s="476">
        <v>3</v>
      </c>
      <c r="C101" s="422">
        <v>0</v>
      </c>
      <c r="D101" s="422">
        <v>0</v>
      </c>
      <c r="E101" s="422">
        <v>0</v>
      </c>
      <c r="F101" s="422">
        <v>0</v>
      </c>
      <c r="G101" s="422">
        <v>7.41</v>
      </c>
      <c r="H101" s="422">
        <v>17.39</v>
      </c>
      <c r="I101" s="422">
        <v>16.03</v>
      </c>
      <c r="J101" s="422">
        <v>6.36</v>
      </c>
      <c r="K101" s="422">
        <v>15.45</v>
      </c>
      <c r="L101" s="422">
        <v>20.09</v>
      </c>
      <c r="M101" s="422">
        <v>9.1199999999999992</v>
      </c>
      <c r="N101" s="422">
        <v>19.54</v>
      </c>
      <c r="O101" s="422">
        <v>0</v>
      </c>
      <c r="P101" s="422">
        <v>2.1800000000000002</v>
      </c>
      <c r="Q101" s="422">
        <v>6.45</v>
      </c>
      <c r="R101" s="422">
        <v>32.6</v>
      </c>
      <c r="S101" s="422">
        <v>54.4</v>
      </c>
      <c r="T101" s="422">
        <v>78.67</v>
      </c>
      <c r="U101" s="422">
        <v>108.96</v>
      </c>
      <c r="V101" s="422">
        <v>134.97999999999999</v>
      </c>
      <c r="W101" s="422">
        <v>275.89</v>
      </c>
      <c r="X101" s="422">
        <v>455.4</v>
      </c>
      <c r="Y101" s="422">
        <v>537.82000000000005</v>
      </c>
      <c r="Z101" s="422">
        <v>433.96</v>
      </c>
      <c r="AA101" s="422">
        <v>461.51</v>
      </c>
      <c r="AB101" s="422">
        <v>281.95</v>
      </c>
      <c r="AC101" s="422">
        <v>234.71</v>
      </c>
      <c r="AD101" s="422">
        <v>201.31</v>
      </c>
      <c r="AE101" s="422">
        <v>145.03</v>
      </c>
      <c r="AF101" s="422">
        <v>160.75</v>
      </c>
      <c r="AG101" s="422">
        <v>76.209999999999994</v>
      </c>
      <c r="AH101" s="422">
        <v>149.65</v>
      </c>
      <c r="AI101" s="422">
        <v>105.18</v>
      </c>
      <c r="AJ101" s="422">
        <v>93.16</v>
      </c>
      <c r="AK101" s="422">
        <v>82.64</v>
      </c>
      <c r="AL101" s="422">
        <v>79.099999999999994</v>
      </c>
      <c r="AM101" s="422">
        <v>120.67</v>
      </c>
      <c r="AN101" s="422">
        <v>53.14</v>
      </c>
      <c r="AO101" s="422">
        <v>91.19</v>
      </c>
      <c r="AP101" s="422">
        <v>72.2</v>
      </c>
      <c r="AQ101" s="422">
        <v>35.5</v>
      </c>
      <c r="AR101" s="422">
        <v>55.81</v>
      </c>
      <c r="AS101" s="422">
        <v>410.86</v>
      </c>
      <c r="AT101" s="422">
        <v>89</v>
      </c>
      <c r="AU101" s="422">
        <v>103.77</v>
      </c>
      <c r="AV101" s="422">
        <v>145.96</v>
      </c>
      <c r="AW101" s="422">
        <v>233.06</v>
      </c>
      <c r="AX101" s="422">
        <v>227.34</v>
      </c>
      <c r="AY101" s="422">
        <v>366.11</v>
      </c>
      <c r="AZ101" s="422">
        <v>377.62</v>
      </c>
      <c r="BA101" s="422">
        <v>453.11</v>
      </c>
      <c r="BB101" s="422">
        <v>579.71</v>
      </c>
      <c r="BC101" s="422">
        <v>388.23</v>
      </c>
      <c r="BD101" s="422">
        <v>341.23</v>
      </c>
      <c r="BE101" s="422">
        <v>271.89</v>
      </c>
      <c r="BF101" s="422">
        <v>400.47</v>
      </c>
      <c r="BG101" s="422">
        <v>300.12</v>
      </c>
      <c r="BH101" s="422">
        <v>170.5</v>
      </c>
      <c r="BI101" s="422">
        <v>81.650000000000006</v>
      </c>
      <c r="BJ101" s="422">
        <v>82.99</v>
      </c>
      <c r="BK101" s="422">
        <v>151.51</v>
      </c>
      <c r="BL101" s="422">
        <v>147.78</v>
      </c>
      <c r="BM101" s="422">
        <v>67.23</v>
      </c>
      <c r="BN101" s="422">
        <v>134.96</v>
      </c>
      <c r="BO101" s="422">
        <v>166.12</v>
      </c>
      <c r="BP101" s="422">
        <v>168.28</v>
      </c>
      <c r="BQ101" s="422">
        <v>121.62</v>
      </c>
      <c r="BR101" s="422">
        <v>72.41</v>
      </c>
      <c r="BS101" s="422">
        <v>116.93</v>
      </c>
      <c r="BT101" s="422">
        <v>62.15</v>
      </c>
      <c r="BU101" s="422">
        <v>54.54</v>
      </c>
      <c r="BV101" s="422">
        <v>17.02</v>
      </c>
      <c r="BW101" s="422">
        <v>68.959999999999994</v>
      </c>
      <c r="BX101" s="422">
        <v>79.989999999999995</v>
      </c>
      <c r="BY101" s="422">
        <v>45.82</v>
      </c>
      <c r="BZ101" s="422">
        <v>14.73</v>
      </c>
      <c r="CA101" s="422">
        <v>32.549999999999997</v>
      </c>
      <c r="CB101" s="422">
        <v>78.22</v>
      </c>
      <c r="CC101" s="422">
        <v>8.5399999999999991</v>
      </c>
      <c r="CD101" s="422">
        <v>27.05</v>
      </c>
      <c r="CE101" s="422">
        <v>25.27</v>
      </c>
      <c r="CF101" s="422">
        <v>38.590000000000003</v>
      </c>
      <c r="CG101" s="422">
        <v>0</v>
      </c>
      <c r="CH101" s="422">
        <v>0</v>
      </c>
      <c r="CI101" s="422">
        <v>0</v>
      </c>
      <c r="CJ101" s="422">
        <v>0</v>
      </c>
      <c r="CK101" s="422">
        <v>0</v>
      </c>
      <c r="CL101" s="422">
        <v>0</v>
      </c>
      <c r="CM101" s="422">
        <v>0</v>
      </c>
      <c r="CN101" s="422">
        <v>0</v>
      </c>
      <c r="CO101" s="422">
        <v>0</v>
      </c>
      <c r="CP101" s="464">
        <v>0</v>
      </c>
      <c r="CQ101" s="422">
        <v>0</v>
      </c>
      <c r="CR101" s="464">
        <v>0</v>
      </c>
      <c r="CS101" s="465">
        <v>0</v>
      </c>
      <c r="CT101" s="465">
        <v>0</v>
      </c>
      <c r="CU101" s="477">
        <v>11456.3</v>
      </c>
    </row>
    <row r="102" spans="1:196" ht="15.75" customHeight="1">
      <c r="A102" s="475" t="str">
        <f t="shared" si="9"/>
        <v>04-430</v>
      </c>
      <c r="B102" s="476">
        <v>4</v>
      </c>
      <c r="C102" s="422">
        <v>0</v>
      </c>
      <c r="D102" s="422">
        <v>0</v>
      </c>
      <c r="E102" s="422">
        <v>0</v>
      </c>
      <c r="F102" s="422">
        <v>0</v>
      </c>
      <c r="G102" s="422">
        <v>10.55</v>
      </c>
      <c r="H102" s="422">
        <v>28.49</v>
      </c>
      <c r="I102" s="422">
        <v>10.08</v>
      </c>
      <c r="J102" s="422">
        <v>6.52</v>
      </c>
      <c r="K102" s="422">
        <v>12.76</v>
      </c>
      <c r="L102" s="422">
        <v>20.079999999999998</v>
      </c>
      <c r="M102" s="422">
        <v>38.700000000000003</v>
      </c>
      <c r="N102" s="422">
        <v>21.81</v>
      </c>
      <c r="O102" s="422">
        <v>31.18</v>
      </c>
      <c r="P102" s="422">
        <v>26.88</v>
      </c>
      <c r="Q102" s="422">
        <v>6.82</v>
      </c>
      <c r="R102" s="422">
        <v>33.270000000000003</v>
      </c>
      <c r="S102" s="422">
        <v>62.57</v>
      </c>
      <c r="T102" s="422">
        <v>57.59</v>
      </c>
      <c r="U102" s="422">
        <v>69.38</v>
      </c>
      <c r="V102" s="422">
        <v>187.46</v>
      </c>
      <c r="W102" s="422">
        <v>272.82</v>
      </c>
      <c r="X102" s="422">
        <v>428.98</v>
      </c>
      <c r="Y102" s="422">
        <v>419.04</v>
      </c>
      <c r="Z102" s="422">
        <v>468.48</v>
      </c>
      <c r="AA102" s="422">
        <v>467.69</v>
      </c>
      <c r="AB102" s="422">
        <v>253.65</v>
      </c>
      <c r="AC102" s="422">
        <v>405.17</v>
      </c>
      <c r="AD102" s="422">
        <v>215.72</v>
      </c>
      <c r="AE102" s="422">
        <v>174.23</v>
      </c>
      <c r="AF102" s="422">
        <v>201.05</v>
      </c>
      <c r="AG102" s="422">
        <v>138.05000000000001</v>
      </c>
      <c r="AH102" s="422">
        <v>66.55</v>
      </c>
      <c r="AI102" s="422">
        <v>66.510000000000005</v>
      </c>
      <c r="AJ102" s="422">
        <v>42.59</v>
      </c>
      <c r="AK102" s="422">
        <v>154.25</v>
      </c>
      <c r="AL102" s="422">
        <v>62.91</v>
      </c>
      <c r="AM102" s="422">
        <v>61.71</v>
      </c>
      <c r="AN102" s="422">
        <v>21.09</v>
      </c>
      <c r="AO102" s="422">
        <v>95.51</v>
      </c>
      <c r="AP102" s="422">
        <v>62.22</v>
      </c>
      <c r="AQ102" s="422">
        <v>58.55</v>
      </c>
      <c r="AR102" s="422">
        <v>88.08</v>
      </c>
      <c r="AS102" s="422">
        <v>66.459999999999994</v>
      </c>
      <c r="AT102" s="422">
        <v>147.41999999999999</v>
      </c>
      <c r="AU102" s="422">
        <v>77.97</v>
      </c>
      <c r="AV102" s="422">
        <v>175.04</v>
      </c>
      <c r="AW102" s="422">
        <v>199.73</v>
      </c>
      <c r="AX102" s="422">
        <v>356.02</v>
      </c>
      <c r="AY102" s="422">
        <v>462.05</v>
      </c>
      <c r="AZ102" s="422">
        <v>580.03</v>
      </c>
      <c r="BA102" s="422">
        <v>624.35</v>
      </c>
      <c r="BB102" s="422">
        <v>591.62</v>
      </c>
      <c r="BC102" s="422">
        <v>608.24</v>
      </c>
      <c r="BD102" s="422">
        <v>899.72</v>
      </c>
      <c r="BE102" s="422">
        <v>570.42999999999995</v>
      </c>
      <c r="BF102" s="422">
        <v>655.58</v>
      </c>
      <c r="BG102" s="422">
        <v>559.58000000000004</v>
      </c>
      <c r="BH102" s="422">
        <v>372.51</v>
      </c>
      <c r="BI102" s="422">
        <v>342.88</v>
      </c>
      <c r="BJ102" s="422">
        <v>198.68</v>
      </c>
      <c r="BK102" s="422">
        <v>232.76</v>
      </c>
      <c r="BL102" s="422">
        <v>203.62</v>
      </c>
      <c r="BM102" s="422">
        <v>224.42</v>
      </c>
      <c r="BN102" s="422">
        <v>185.83</v>
      </c>
      <c r="BO102" s="422">
        <v>226.16</v>
      </c>
      <c r="BP102" s="422">
        <v>186.91</v>
      </c>
      <c r="BQ102" s="422">
        <v>120.1</v>
      </c>
      <c r="BR102" s="422">
        <v>96.94</v>
      </c>
      <c r="BS102" s="422">
        <v>127.9</v>
      </c>
      <c r="BT102" s="422">
        <v>113.19</v>
      </c>
      <c r="BU102" s="422">
        <v>77.33</v>
      </c>
      <c r="BV102" s="422">
        <v>172.6</v>
      </c>
      <c r="BW102" s="422">
        <v>95.81</v>
      </c>
      <c r="BX102" s="422">
        <v>74.86</v>
      </c>
      <c r="BY102" s="422">
        <v>116.03</v>
      </c>
      <c r="BZ102" s="422">
        <v>44.35</v>
      </c>
      <c r="CA102" s="422">
        <v>134.02000000000001</v>
      </c>
      <c r="CB102" s="422">
        <v>85.04</v>
      </c>
      <c r="CC102" s="422">
        <v>117.78</v>
      </c>
      <c r="CD102" s="422">
        <v>50</v>
      </c>
      <c r="CE102" s="422">
        <v>0</v>
      </c>
      <c r="CF102" s="422">
        <v>0</v>
      </c>
      <c r="CG102" s="422">
        <v>30.9</v>
      </c>
      <c r="CH102" s="422">
        <v>0</v>
      </c>
      <c r="CI102" s="422">
        <v>0</v>
      </c>
      <c r="CJ102" s="422">
        <v>0</v>
      </c>
      <c r="CK102" s="422">
        <v>0</v>
      </c>
      <c r="CL102" s="422">
        <v>0</v>
      </c>
      <c r="CM102" s="422">
        <v>0</v>
      </c>
      <c r="CN102" s="422">
        <v>0</v>
      </c>
      <c r="CO102" s="422">
        <v>0</v>
      </c>
      <c r="CP102" s="464">
        <v>0</v>
      </c>
      <c r="CQ102" s="422">
        <v>0</v>
      </c>
      <c r="CR102" s="464">
        <v>0</v>
      </c>
      <c r="CS102" s="465">
        <v>0</v>
      </c>
      <c r="CT102" s="465">
        <v>0</v>
      </c>
      <c r="CU102" s="477">
        <v>15053.850000000006</v>
      </c>
    </row>
    <row r="103" spans="1:196" ht="15.75" customHeight="1">
      <c r="A103" s="475" t="str">
        <f t="shared" si="9"/>
        <v>04-430</v>
      </c>
      <c r="B103" s="476">
        <v>5</v>
      </c>
      <c r="C103" s="422">
        <v>0</v>
      </c>
      <c r="D103" s="422">
        <v>0</v>
      </c>
      <c r="E103" s="422">
        <v>0</v>
      </c>
      <c r="F103" s="422">
        <v>0</v>
      </c>
      <c r="G103" s="422">
        <v>0</v>
      </c>
      <c r="H103" s="422">
        <v>9.2100000000000009</v>
      </c>
      <c r="I103" s="422">
        <v>21.82</v>
      </c>
      <c r="J103" s="422">
        <v>18.28</v>
      </c>
      <c r="K103" s="422">
        <v>5.45</v>
      </c>
      <c r="L103" s="422">
        <v>8.08</v>
      </c>
      <c r="M103" s="422">
        <v>4.54</v>
      </c>
      <c r="N103" s="422">
        <v>6.81</v>
      </c>
      <c r="O103" s="422">
        <v>40.15</v>
      </c>
      <c r="P103" s="422">
        <v>35.4</v>
      </c>
      <c r="Q103" s="422">
        <v>37.33</v>
      </c>
      <c r="R103" s="422">
        <v>29.6</v>
      </c>
      <c r="S103" s="422">
        <v>48.45</v>
      </c>
      <c r="T103" s="422">
        <v>123.82</v>
      </c>
      <c r="U103" s="422">
        <v>176.84</v>
      </c>
      <c r="V103" s="422">
        <v>329.5</v>
      </c>
      <c r="W103" s="422">
        <v>411.41</v>
      </c>
      <c r="X103" s="422">
        <v>580.25</v>
      </c>
      <c r="Y103" s="422">
        <v>643.19000000000005</v>
      </c>
      <c r="Z103" s="422">
        <v>906.35</v>
      </c>
      <c r="AA103" s="422">
        <v>759.35</v>
      </c>
      <c r="AB103" s="422">
        <v>596.49</v>
      </c>
      <c r="AC103" s="422">
        <v>589.46</v>
      </c>
      <c r="AD103" s="422">
        <v>286.68</v>
      </c>
      <c r="AE103" s="422">
        <v>340.74</v>
      </c>
      <c r="AF103" s="422">
        <v>526.45000000000005</v>
      </c>
      <c r="AG103" s="422">
        <v>429.35</v>
      </c>
      <c r="AH103" s="422">
        <v>286.5</v>
      </c>
      <c r="AI103" s="422">
        <v>537.9</v>
      </c>
      <c r="AJ103" s="422">
        <v>298.95999999999998</v>
      </c>
      <c r="AK103" s="422">
        <v>208.09</v>
      </c>
      <c r="AL103" s="422">
        <v>211.27</v>
      </c>
      <c r="AM103" s="422">
        <v>220.75</v>
      </c>
      <c r="AN103" s="422">
        <v>124.33</v>
      </c>
      <c r="AO103" s="422">
        <v>210.65</v>
      </c>
      <c r="AP103" s="422">
        <v>157.43</v>
      </c>
      <c r="AQ103" s="422">
        <v>102.42</v>
      </c>
      <c r="AR103" s="422">
        <v>150.12</v>
      </c>
      <c r="AS103" s="422">
        <v>151.22</v>
      </c>
      <c r="AT103" s="422">
        <v>99.27</v>
      </c>
      <c r="AU103" s="422">
        <v>124.13</v>
      </c>
      <c r="AV103" s="422">
        <v>146.29</v>
      </c>
      <c r="AW103" s="422">
        <v>273.91000000000003</v>
      </c>
      <c r="AX103" s="422">
        <v>297.85000000000002</v>
      </c>
      <c r="AY103" s="422">
        <v>512.97</v>
      </c>
      <c r="AZ103" s="422">
        <v>500.72</v>
      </c>
      <c r="BA103" s="422">
        <v>429.8</v>
      </c>
      <c r="BB103" s="422">
        <v>336.08</v>
      </c>
      <c r="BC103" s="422">
        <v>618.24</v>
      </c>
      <c r="BD103" s="422">
        <v>583.17999999999995</v>
      </c>
      <c r="BE103" s="422">
        <v>482.85</v>
      </c>
      <c r="BF103" s="422">
        <v>459.22</v>
      </c>
      <c r="BG103" s="422">
        <v>466.25</v>
      </c>
      <c r="BH103" s="422">
        <v>309.98</v>
      </c>
      <c r="BI103" s="422">
        <v>294.61</v>
      </c>
      <c r="BJ103" s="422">
        <v>261.31</v>
      </c>
      <c r="BK103" s="422">
        <v>173</v>
      </c>
      <c r="BL103" s="422">
        <v>188.97</v>
      </c>
      <c r="BM103" s="422">
        <v>150.4</v>
      </c>
      <c r="BN103" s="422">
        <v>134.72</v>
      </c>
      <c r="BO103" s="422">
        <v>169.41</v>
      </c>
      <c r="BP103" s="422">
        <v>178.7</v>
      </c>
      <c r="BQ103" s="422">
        <v>192.13</v>
      </c>
      <c r="BR103" s="422">
        <v>190.13</v>
      </c>
      <c r="BS103" s="422">
        <v>101.72</v>
      </c>
      <c r="BT103" s="422">
        <v>194.79</v>
      </c>
      <c r="BU103" s="422">
        <v>189.01</v>
      </c>
      <c r="BV103" s="422">
        <v>116.25</v>
      </c>
      <c r="BW103" s="422">
        <v>131.91999999999999</v>
      </c>
      <c r="BX103" s="422">
        <v>136</v>
      </c>
      <c r="BY103" s="422">
        <v>143.91</v>
      </c>
      <c r="BZ103" s="422">
        <v>94.08</v>
      </c>
      <c r="CA103" s="422">
        <v>83.27</v>
      </c>
      <c r="CB103" s="422">
        <v>75.36</v>
      </c>
      <c r="CC103" s="422">
        <v>126.61</v>
      </c>
      <c r="CD103" s="422">
        <v>78.5</v>
      </c>
      <c r="CE103" s="422">
        <v>13.91</v>
      </c>
      <c r="CF103" s="422">
        <v>69.98</v>
      </c>
      <c r="CG103" s="422">
        <v>17.059999999999999</v>
      </c>
      <c r="CH103" s="422">
        <v>0</v>
      </c>
      <c r="CI103" s="422">
        <v>0</v>
      </c>
      <c r="CJ103" s="422">
        <v>0</v>
      </c>
      <c r="CK103" s="422">
        <v>0</v>
      </c>
      <c r="CL103" s="422">
        <v>0</v>
      </c>
      <c r="CM103" s="422">
        <v>0</v>
      </c>
      <c r="CN103" s="422">
        <v>0</v>
      </c>
      <c r="CO103" s="422">
        <v>0</v>
      </c>
      <c r="CP103" s="464">
        <v>0</v>
      </c>
      <c r="CQ103" s="422">
        <v>0</v>
      </c>
      <c r="CR103" s="464">
        <v>0</v>
      </c>
      <c r="CS103" s="465">
        <v>0</v>
      </c>
      <c r="CT103" s="465">
        <v>0</v>
      </c>
      <c r="CU103" s="477">
        <v>18771.13</v>
      </c>
    </row>
    <row r="104" spans="1:196" ht="15.75" customHeight="1">
      <c r="A104" s="475" t="str">
        <f t="shared" si="9"/>
        <v>04-430</v>
      </c>
      <c r="B104" s="476">
        <v>6</v>
      </c>
      <c r="C104" s="422">
        <v>0</v>
      </c>
      <c r="D104" s="422">
        <v>0</v>
      </c>
      <c r="E104" s="422">
        <v>0</v>
      </c>
      <c r="F104" s="422">
        <v>0</v>
      </c>
      <c r="G104" s="422">
        <v>29.99</v>
      </c>
      <c r="H104" s="422">
        <v>43.82</v>
      </c>
      <c r="I104" s="422">
        <v>11.73</v>
      </c>
      <c r="J104" s="422">
        <v>9.81</v>
      </c>
      <c r="K104" s="422">
        <v>20.079999999999998</v>
      </c>
      <c r="L104" s="422">
        <v>32.64</v>
      </c>
      <c r="M104" s="422">
        <v>1.82</v>
      </c>
      <c r="N104" s="422">
        <v>11.9</v>
      </c>
      <c r="O104" s="422">
        <v>13.63</v>
      </c>
      <c r="P104" s="422">
        <v>21.81</v>
      </c>
      <c r="Q104" s="422">
        <v>41.05</v>
      </c>
      <c r="R104" s="422">
        <v>88.85</v>
      </c>
      <c r="S104" s="422">
        <v>51.13</v>
      </c>
      <c r="T104" s="422">
        <v>92.09</v>
      </c>
      <c r="U104" s="422">
        <v>160.94</v>
      </c>
      <c r="V104" s="422">
        <v>215.89</v>
      </c>
      <c r="W104" s="422">
        <v>227.23</v>
      </c>
      <c r="X104" s="422">
        <v>433.92</v>
      </c>
      <c r="Y104" s="422">
        <v>522.34</v>
      </c>
      <c r="Z104" s="422">
        <v>651.05999999999995</v>
      </c>
      <c r="AA104" s="422">
        <v>473.42</v>
      </c>
      <c r="AB104" s="422">
        <v>571.98</v>
      </c>
      <c r="AC104" s="422">
        <v>526.92999999999995</v>
      </c>
      <c r="AD104" s="422">
        <v>608.05999999999995</v>
      </c>
      <c r="AE104" s="422">
        <v>404.79</v>
      </c>
      <c r="AF104" s="422">
        <v>226.21</v>
      </c>
      <c r="AG104" s="422">
        <v>402.24</v>
      </c>
      <c r="AH104" s="422">
        <v>269.54000000000002</v>
      </c>
      <c r="AI104" s="422">
        <v>329.7</v>
      </c>
      <c r="AJ104" s="422">
        <v>184.13</v>
      </c>
      <c r="AK104" s="422">
        <v>204.31</v>
      </c>
      <c r="AL104" s="422">
        <v>197.88</v>
      </c>
      <c r="AM104" s="422">
        <v>205.93</v>
      </c>
      <c r="AN104" s="422">
        <v>211.75</v>
      </c>
      <c r="AO104" s="422">
        <v>155.05000000000001</v>
      </c>
      <c r="AP104" s="422">
        <v>152.09</v>
      </c>
      <c r="AQ104" s="422">
        <v>218.76</v>
      </c>
      <c r="AR104" s="422">
        <v>98.22</v>
      </c>
      <c r="AS104" s="422">
        <v>158.99</v>
      </c>
      <c r="AT104" s="422">
        <v>201.75</v>
      </c>
      <c r="AU104" s="422">
        <v>227.16</v>
      </c>
      <c r="AV104" s="422">
        <v>226.52</v>
      </c>
      <c r="AW104" s="422">
        <v>334.38</v>
      </c>
      <c r="AX104" s="422">
        <v>429.43</v>
      </c>
      <c r="AY104" s="422">
        <v>671.28</v>
      </c>
      <c r="AZ104" s="422">
        <v>500.98</v>
      </c>
      <c r="BA104" s="422">
        <v>468.06</v>
      </c>
      <c r="BB104" s="422">
        <v>496.93</v>
      </c>
      <c r="BC104" s="422">
        <v>761.17</v>
      </c>
      <c r="BD104" s="422">
        <v>613.48</v>
      </c>
      <c r="BE104" s="422">
        <v>509.23</v>
      </c>
      <c r="BF104" s="422">
        <v>423.84</v>
      </c>
      <c r="BG104" s="422">
        <v>385.46</v>
      </c>
      <c r="BH104" s="422">
        <v>263.48</v>
      </c>
      <c r="BI104" s="422">
        <v>228.81</v>
      </c>
      <c r="BJ104" s="422">
        <v>214.25</v>
      </c>
      <c r="BK104" s="422">
        <v>232.69</v>
      </c>
      <c r="BL104" s="422">
        <v>177.25</v>
      </c>
      <c r="BM104" s="422">
        <v>134.08000000000001</v>
      </c>
      <c r="BN104" s="422">
        <v>103.22</v>
      </c>
      <c r="BO104" s="422">
        <v>76.08</v>
      </c>
      <c r="BP104" s="422">
        <v>54.81</v>
      </c>
      <c r="BQ104" s="422">
        <v>208.51</v>
      </c>
      <c r="BR104" s="422">
        <v>113.83</v>
      </c>
      <c r="BS104" s="422">
        <v>78.19</v>
      </c>
      <c r="BT104" s="422">
        <v>38.520000000000003</v>
      </c>
      <c r="BU104" s="422">
        <v>95.03</v>
      </c>
      <c r="BV104" s="422">
        <v>32.49</v>
      </c>
      <c r="BW104" s="422">
        <v>30.54</v>
      </c>
      <c r="BX104" s="422">
        <v>9.5399999999999991</v>
      </c>
      <c r="BY104" s="422">
        <v>15.36</v>
      </c>
      <c r="BZ104" s="422">
        <v>26.55</v>
      </c>
      <c r="CA104" s="422">
        <v>0</v>
      </c>
      <c r="CB104" s="422">
        <v>10.32</v>
      </c>
      <c r="CC104" s="422">
        <v>9</v>
      </c>
      <c r="CD104" s="422">
        <v>0</v>
      </c>
      <c r="CE104" s="422">
        <v>0</v>
      </c>
      <c r="CF104" s="422">
        <v>0</v>
      </c>
      <c r="CG104" s="422">
        <v>7.82</v>
      </c>
      <c r="CH104" s="422">
        <v>30.36</v>
      </c>
      <c r="CI104" s="422">
        <v>0</v>
      </c>
      <c r="CJ104" s="422">
        <v>0</v>
      </c>
      <c r="CK104" s="422">
        <v>0</v>
      </c>
      <c r="CL104" s="422">
        <v>0</v>
      </c>
      <c r="CM104" s="422">
        <v>0</v>
      </c>
      <c r="CN104" s="422">
        <v>0</v>
      </c>
      <c r="CO104" s="422">
        <v>0</v>
      </c>
      <c r="CP104" s="464">
        <v>0</v>
      </c>
      <c r="CQ104" s="422">
        <v>0</v>
      </c>
      <c r="CR104" s="464">
        <v>0</v>
      </c>
      <c r="CS104" s="465">
        <v>0</v>
      </c>
      <c r="CT104" s="465">
        <v>0</v>
      </c>
      <c r="CU104" s="477">
        <v>16722.11</v>
      </c>
    </row>
    <row r="105" spans="1:196" ht="15.75" customHeight="1">
      <c r="A105" s="475" t="str">
        <f t="shared" si="9"/>
        <v>04-430</v>
      </c>
      <c r="B105" s="476">
        <v>7</v>
      </c>
      <c r="C105" s="422">
        <v>0</v>
      </c>
      <c r="D105" s="422">
        <v>0</v>
      </c>
      <c r="E105" s="422">
        <v>0</v>
      </c>
      <c r="F105" s="422">
        <v>0</v>
      </c>
      <c r="G105" s="422">
        <v>9.08</v>
      </c>
      <c r="H105" s="422">
        <v>6.27</v>
      </c>
      <c r="I105" s="422">
        <v>13.13</v>
      </c>
      <c r="J105" s="422">
        <v>8.17</v>
      </c>
      <c r="K105" s="422">
        <v>24.25</v>
      </c>
      <c r="L105" s="422">
        <v>11.48</v>
      </c>
      <c r="M105" s="422">
        <v>0</v>
      </c>
      <c r="N105" s="422">
        <v>20.98</v>
      </c>
      <c r="O105" s="422">
        <v>18.489999999999998</v>
      </c>
      <c r="P105" s="422">
        <v>20.77</v>
      </c>
      <c r="Q105" s="422">
        <v>13.73</v>
      </c>
      <c r="R105" s="422">
        <v>10.91</v>
      </c>
      <c r="S105" s="422">
        <v>27.69</v>
      </c>
      <c r="T105" s="422">
        <v>102.09</v>
      </c>
      <c r="U105" s="422">
        <v>105</v>
      </c>
      <c r="V105" s="422">
        <v>191.55</v>
      </c>
      <c r="W105" s="422">
        <v>385.66</v>
      </c>
      <c r="X105" s="422">
        <v>375.78</v>
      </c>
      <c r="Y105" s="422">
        <v>532.71</v>
      </c>
      <c r="Z105" s="422">
        <v>439.39</v>
      </c>
      <c r="AA105" s="422">
        <v>292.98</v>
      </c>
      <c r="AB105" s="422">
        <v>329.27</v>
      </c>
      <c r="AC105" s="422">
        <v>217.8</v>
      </c>
      <c r="AD105" s="422">
        <v>115.13</v>
      </c>
      <c r="AE105" s="422">
        <v>114.01</v>
      </c>
      <c r="AF105" s="422">
        <v>256.48</v>
      </c>
      <c r="AG105" s="422">
        <v>143.97999999999999</v>
      </c>
      <c r="AH105" s="422">
        <v>132.54</v>
      </c>
      <c r="AI105" s="422">
        <v>129.66</v>
      </c>
      <c r="AJ105" s="422">
        <v>55.32</v>
      </c>
      <c r="AK105" s="422">
        <v>97.45</v>
      </c>
      <c r="AL105" s="422">
        <v>156.57</v>
      </c>
      <c r="AM105" s="422">
        <v>89.07</v>
      </c>
      <c r="AN105" s="422">
        <v>85.72</v>
      </c>
      <c r="AO105" s="422">
        <v>61.78</v>
      </c>
      <c r="AP105" s="422">
        <v>64.03</v>
      </c>
      <c r="AQ105" s="422">
        <v>56.22</v>
      </c>
      <c r="AR105" s="422">
        <v>59.01</v>
      </c>
      <c r="AS105" s="422">
        <v>43.09</v>
      </c>
      <c r="AT105" s="422">
        <v>48.81</v>
      </c>
      <c r="AU105" s="422">
        <v>71.25</v>
      </c>
      <c r="AV105" s="422">
        <v>110.5</v>
      </c>
      <c r="AW105" s="422">
        <v>186.69</v>
      </c>
      <c r="AX105" s="422">
        <v>159.9</v>
      </c>
      <c r="AY105" s="422">
        <v>269.62</v>
      </c>
      <c r="AZ105" s="422">
        <v>308.24</v>
      </c>
      <c r="BA105" s="422">
        <v>357.69</v>
      </c>
      <c r="BB105" s="422">
        <v>172.77</v>
      </c>
      <c r="BC105" s="422">
        <v>289.52999999999997</v>
      </c>
      <c r="BD105" s="422">
        <v>236.57</v>
      </c>
      <c r="BE105" s="422">
        <v>321.07</v>
      </c>
      <c r="BF105" s="422">
        <v>277.02999999999997</v>
      </c>
      <c r="BG105" s="422">
        <v>176.75</v>
      </c>
      <c r="BH105" s="422">
        <v>220.65</v>
      </c>
      <c r="BI105" s="422">
        <v>248.6</v>
      </c>
      <c r="BJ105" s="422">
        <v>127.33</v>
      </c>
      <c r="BK105" s="422">
        <v>176.11</v>
      </c>
      <c r="BL105" s="422">
        <v>82.77</v>
      </c>
      <c r="BM105" s="422">
        <v>97.54</v>
      </c>
      <c r="BN105" s="422">
        <v>56.56</v>
      </c>
      <c r="BO105" s="422">
        <v>121.9</v>
      </c>
      <c r="BP105" s="422">
        <v>145.68</v>
      </c>
      <c r="BQ105" s="422">
        <v>23</v>
      </c>
      <c r="BR105" s="422">
        <v>107.56</v>
      </c>
      <c r="BS105" s="422">
        <v>79.67</v>
      </c>
      <c r="BT105" s="422">
        <v>36.4</v>
      </c>
      <c r="BU105" s="422">
        <v>20.37</v>
      </c>
      <c r="BV105" s="422">
        <v>57.4</v>
      </c>
      <c r="BW105" s="422">
        <v>67.39</v>
      </c>
      <c r="BX105" s="422">
        <v>47.36</v>
      </c>
      <c r="BY105" s="422">
        <v>68.260000000000005</v>
      </c>
      <c r="BZ105" s="422">
        <v>29.45</v>
      </c>
      <c r="CA105" s="422">
        <v>21.27</v>
      </c>
      <c r="CB105" s="422">
        <v>38.54</v>
      </c>
      <c r="CC105" s="422">
        <v>33.68</v>
      </c>
      <c r="CD105" s="422">
        <v>29.21</v>
      </c>
      <c r="CE105" s="422">
        <v>10.130000000000001</v>
      </c>
      <c r="CF105" s="422">
        <v>7.64</v>
      </c>
      <c r="CG105" s="422">
        <v>0</v>
      </c>
      <c r="CH105" s="422">
        <v>0</v>
      </c>
      <c r="CI105" s="422">
        <v>0</v>
      </c>
      <c r="CJ105" s="422">
        <v>0</v>
      </c>
      <c r="CK105" s="422">
        <v>0</v>
      </c>
      <c r="CL105" s="422">
        <v>0</v>
      </c>
      <c r="CM105" s="422">
        <v>0</v>
      </c>
      <c r="CN105" s="422">
        <v>0</v>
      </c>
      <c r="CO105" s="422">
        <v>0</v>
      </c>
      <c r="CP105" s="464">
        <v>0</v>
      </c>
      <c r="CQ105" s="422">
        <v>0</v>
      </c>
      <c r="CR105" s="464">
        <v>0</v>
      </c>
      <c r="CS105" s="465">
        <v>0</v>
      </c>
      <c r="CT105" s="465">
        <v>0</v>
      </c>
      <c r="CU105" s="477">
        <v>9758.1299999999992</v>
      </c>
    </row>
    <row r="106" spans="1:196" ht="15.75" customHeight="1">
      <c r="A106" s="475" t="str">
        <f t="shared" si="9"/>
        <v>04-430</v>
      </c>
      <c r="B106" s="476">
        <v>8</v>
      </c>
      <c r="C106" s="422">
        <v>0</v>
      </c>
      <c r="D106" s="422">
        <v>0</v>
      </c>
      <c r="E106" s="422">
        <v>0</v>
      </c>
      <c r="F106" s="422">
        <v>0</v>
      </c>
      <c r="G106" s="422">
        <v>6.27</v>
      </c>
      <c r="H106" s="422">
        <v>5.94</v>
      </c>
      <c r="I106" s="422">
        <v>16.899999999999999</v>
      </c>
      <c r="J106" s="422">
        <v>13.26</v>
      </c>
      <c r="K106" s="422">
        <v>12.34</v>
      </c>
      <c r="L106" s="422">
        <v>19.97</v>
      </c>
      <c r="M106" s="422">
        <v>16.36</v>
      </c>
      <c r="N106" s="422">
        <v>7.72</v>
      </c>
      <c r="O106" s="422">
        <v>14.05</v>
      </c>
      <c r="P106" s="422">
        <v>45.55</v>
      </c>
      <c r="Q106" s="422">
        <v>28.93</v>
      </c>
      <c r="R106" s="422">
        <v>18.79</v>
      </c>
      <c r="S106" s="422">
        <v>20.07</v>
      </c>
      <c r="T106" s="422">
        <v>58.67</v>
      </c>
      <c r="U106" s="422">
        <v>118.34</v>
      </c>
      <c r="V106" s="422">
        <v>218.24</v>
      </c>
      <c r="W106" s="422">
        <v>276.43</v>
      </c>
      <c r="X106" s="422">
        <v>314.5</v>
      </c>
      <c r="Y106" s="422">
        <v>559.14</v>
      </c>
      <c r="Z106" s="422">
        <v>457.61</v>
      </c>
      <c r="AA106" s="422">
        <v>471.07</v>
      </c>
      <c r="AB106" s="422">
        <v>290.54000000000002</v>
      </c>
      <c r="AC106" s="422">
        <v>248.33</v>
      </c>
      <c r="AD106" s="422">
        <v>175.77</v>
      </c>
      <c r="AE106" s="422">
        <v>163.13</v>
      </c>
      <c r="AF106" s="422">
        <v>190.53</v>
      </c>
      <c r="AG106" s="422">
        <v>91.57</v>
      </c>
      <c r="AH106" s="422">
        <v>78.44</v>
      </c>
      <c r="AI106" s="422">
        <v>117.57</v>
      </c>
      <c r="AJ106" s="422">
        <v>161.77000000000001</v>
      </c>
      <c r="AK106" s="422">
        <v>133.68</v>
      </c>
      <c r="AL106" s="422">
        <v>103.89</v>
      </c>
      <c r="AM106" s="422">
        <v>73.97</v>
      </c>
      <c r="AN106" s="422">
        <v>125</v>
      </c>
      <c r="AO106" s="422">
        <v>65.209999999999994</v>
      </c>
      <c r="AP106" s="422">
        <v>45.51</v>
      </c>
      <c r="AQ106" s="422">
        <v>95.46</v>
      </c>
      <c r="AR106" s="422">
        <v>42.37</v>
      </c>
      <c r="AS106" s="422">
        <v>40.43</v>
      </c>
      <c r="AT106" s="422">
        <v>67.430000000000007</v>
      </c>
      <c r="AU106" s="422">
        <v>142.5</v>
      </c>
      <c r="AV106" s="422">
        <v>114.81</v>
      </c>
      <c r="AW106" s="422">
        <v>350.15</v>
      </c>
      <c r="AX106" s="422">
        <v>281.57</v>
      </c>
      <c r="AY106" s="422">
        <v>174.94</v>
      </c>
      <c r="AZ106" s="422">
        <v>283.37</v>
      </c>
      <c r="BA106" s="422">
        <v>289.24</v>
      </c>
      <c r="BB106" s="422">
        <v>414.59</v>
      </c>
      <c r="BC106" s="422">
        <v>254.01</v>
      </c>
      <c r="BD106" s="422">
        <v>251.88</v>
      </c>
      <c r="BE106" s="422">
        <v>315.48</v>
      </c>
      <c r="BF106" s="422">
        <v>222.26</v>
      </c>
      <c r="BG106" s="422">
        <v>175.79</v>
      </c>
      <c r="BH106" s="422">
        <v>192.24</v>
      </c>
      <c r="BI106" s="422">
        <v>137</v>
      </c>
      <c r="BJ106" s="422">
        <v>77.41</v>
      </c>
      <c r="BK106" s="422">
        <v>106.81</v>
      </c>
      <c r="BL106" s="422">
        <v>95.58</v>
      </c>
      <c r="BM106" s="422">
        <v>81.94</v>
      </c>
      <c r="BN106" s="422">
        <v>64.680000000000007</v>
      </c>
      <c r="BO106" s="422">
        <v>128.72</v>
      </c>
      <c r="BP106" s="422">
        <v>101.86</v>
      </c>
      <c r="BQ106" s="422">
        <v>145.63</v>
      </c>
      <c r="BR106" s="422">
        <v>82.98</v>
      </c>
      <c r="BS106" s="422">
        <v>67.55</v>
      </c>
      <c r="BT106" s="422">
        <v>94.4</v>
      </c>
      <c r="BU106" s="422">
        <v>55.26</v>
      </c>
      <c r="BV106" s="422">
        <v>81.17</v>
      </c>
      <c r="BW106" s="422">
        <v>46.85</v>
      </c>
      <c r="BX106" s="422">
        <v>11.82</v>
      </c>
      <c r="BY106" s="422">
        <v>0</v>
      </c>
      <c r="BZ106" s="422">
        <v>37.36</v>
      </c>
      <c r="CA106" s="422">
        <v>43.64</v>
      </c>
      <c r="CB106" s="422">
        <v>10.82</v>
      </c>
      <c r="CC106" s="422">
        <v>44.1</v>
      </c>
      <c r="CD106" s="422">
        <v>22.45</v>
      </c>
      <c r="CE106" s="422">
        <v>10.82</v>
      </c>
      <c r="CF106" s="422">
        <v>10</v>
      </c>
      <c r="CG106" s="422">
        <v>15.04</v>
      </c>
      <c r="CH106" s="422">
        <v>0</v>
      </c>
      <c r="CI106" s="422">
        <v>0</v>
      </c>
      <c r="CJ106" s="422">
        <v>0</v>
      </c>
      <c r="CK106" s="422">
        <v>0</v>
      </c>
      <c r="CL106" s="422">
        <v>0</v>
      </c>
      <c r="CM106" s="422">
        <v>0</v>
      </c>
      <c r="CN106" s="422">
        <v>0</v>
      </c>
      <c r="CO106" s="422">
        <v>0</v>
      </c>
      <c r="CP106" s="464">
        <v>0</v>
      </c>
      <c r="CQ106" s="422">
        <v>0</v>
      </c>
      <c r="CR106" s="464">
        <v>0</v>
      </c>
      <c r="CS106" s="465">
        <v>0</v>
      </c>
      <c r="CT106" s="465">
        <v>0</v>
      </c>
      <c r="CU106" s="477">
        <v>10047.470000000003</v>
      </c>
    </row>
    <row r="107" spans="1:196" ht="15.75" customHeight="1">
      <c r="A107" s="475" t="str">
        <f t="shared" si="9"/>
        <v>04-430</v>
      </c>
      <c r="B107" s="476">
        <v>9</v>
      </c>
      <c r="C107" s="422">
        <v>0</v>
      </c>
      <c r="D107" s="422">
        <v>0</v>
      </c>
      <c r="E107" s="422">
        <v>0</v>
      </c>
      <c r="F107" s="422">
        <v>0</v>
      </c>
      <c r="G107" s="422">
        <v>6.82</v>
      </c>
      <c r="H107" s="422">
        <v>18.63</v>
      </c>
      <c r="I107" s="422">
        <v>25.05</v>
      </c>
      <c r="J107" s="422">
        <v>22.9</v>
      </c>
      <c r="K107" s="422">
        <v>24.11</v>
      </c>
      <c r="L107" s="422">
        <v>18.350000000000001</v>
      </c>
      <c r="M107" s="422">
        <v>26.31</v>
      </c>
      <c r="N107" s="422">
        <v>0</v>
      </c>
      <c r="O107" s="422">
        <v>22.24</v>
      </c>
      <c r="P107" s="422">
        <v>15.85</v>
      </c>
      <c r="Q107" s="422">
        <v>33.869999999999997</v>
      </c>
      <c r="R107" s="422">
        <v>43.61</v>
      </c>
      <c r="S107" s="422">
        <v>12.82</v>
      </c>
      <c r="T107" s="422">
        <v>89.5</v>
      </c>
      <c r="U107" s="422">
        <v>233.11</v>
      </c>
      <c r="V107" s="422">
        <v>340.08</v>
      </c>
      <c r="W107" s="422">
        <v>490.92</v>
      </c>
      <c r="X107" s="422">
        <v>910.85</v>
      </c>
      <c r="Y107" s="422">
        <v>653.24</v>
      </c>
      <c r="Z107" s="422">
        <v>654.49</v>
      </c>
      <c r="AA107" s="422">
        <v>594.52</v>
      </c>
      <c r="AB107" s="422">
        <v>586.22</v>
      </c>
      <c r="AC107" s="422">
        <v>339.46</v>
      </c>
      <c r="AD107" s="422">
        <v>358.89</v>
      </c>
      <c r="AE107" s="422">
        <v>114.56</v>
      </c>
      <c r="AF107" s="422">
        <v>135.80000000000001</v>
      </c>
      <c r="AG107" s="422">
        <v>160.21</v>
      </c>
      <c r="AH107" s="422">
        <v>152.22</v>
      </c>
      <c r="AI107" s="422">
        <v>105.2</v>
      </c>
      <c r="AJ107" s="422">
        <v>55.88</v>
      </c>
      <c r="AK107" s="422">
        <v>37.01</v>
      </c>
      <c r="AL107" s="422">
        <v>112.38</v>
      </c>
      <c r="AM107" s="422">
        <v>81.010000000000005</v>
      </c>
      <c r="AN107" s="422">
        <v>111.89</v>
      </c>
      <c r="AO107" s="422">
        <v>85.53</v>
      </c>
      <c r="AP107" s="422">
        <v>85.05</v>
      </c>
      <c r="AQ107" s="422">
        <v>40.49</v>
      </c>
      <c r="AR107" s="422">
        <v>100.61</v>
      </c>
      <c r="AS107" s="422">
        <v>56.77</v>
      </c>
      <c r="AT107" s="422">
        <v>112.15</v>
      </c>
      <c r="AU107" s="422">
        <v>117.15</v>
      </c>
      <c r="AV107" s="422">
        <v>151.94</v>
      </c>
      <c r="AW107" s="422">
        <v>266.94</v>
      </c>
      <c r="AX107" s="422">
        <v>373.47</v>
      </c>
      <c r="AY107" s="422">
        <v>323.98</v>
      </c>
      <c r="AZ107" s="422">
        <v>371.58</v>
      </c>
      <c r="BA107" s="422">
        <v>292.42</v>
      </c>
      <c r="BB107" s="422">
        <v>232.94</v>
      </c>
      <c r="BC107" s="422">
        <v>401.83</v>
      </c>
      <c r="BD107" s="422">
        <v>297.16000000000003</v>
      </c>
      <c r="BE107" s="422">
        <v>425.54</v>
      </c>
      <c r="BF107" s="422">
        <v>266.43</v>
      </c>
      <c r="BG107" s="422">
        <v>149.32</v>
      </c>
      <c r="BH107" s="422">
        <v>231.46</v>
      </c>
      <c r="BI107" s="422">
        <v>79.459999999999994</v>
      </c>
      <c r="BJ107" s="422">
        <v>88.62</v>
      </c>
      <c r="BK107" s="422">
        <v>55.22</v>
      </c>
      <c r="BL107" s="422">
        <v>152.72</v>
      </c>
      <c r="BM107" s="422">
        <v>46.63</v>
      </c>
      <c r="BN107" s="422">
        <v>61.22</v>
      </c>
      <c r="BO107" s="422">
        <v>76.55</v>
      </c>
      <c r="BP107" s="422">
        <v>66.819999999999993</v>
      </c>
      <c r="BQ107" s="422">
        <v>65.5</v>
      </c>
      <c r="BR107" s="422">
        <v>85.68</v>
      </c>
      <c r="BS107" s="422">
        <v>45.54</v>
      </c>
      <c r="BT107" s="422">
        <v>107.73</v>
      </c>
      <c r="BU107" s="422">
        <v>99.38</v>
      </c>
      <c r="BV107" s="422">
        <v>61.04</v>
      </c>
      <c r="BW107" s="422">
        <v>41.91</v>
      </c>
      <c r="BX107" s="422">
        <v>45.24</v>
      </c>
      <c r="BY107" s="422">
        <v>55.04</v>
      </c>
      <c r="BZ107" s="422">
        <v>23.91</v>
      </c>
      <c r="CA107" s="422">
        <v>19.73</v>
      </c>
      <c r="CB107" s="422">
        <v>34.89</v>
      </c>
      <c r="CC107" s="422">
        <v>43.05</v>
      </c>
      <c r="CD107" s="422">
        <v>90</v>
      </c>
      <c r="CE107" s="422">
        <v>10.61</v>
      </c>
      <c r="CF107" s="422">
        <v>0</v>
      </c>
      <c r="CG107" s="422">
        <v>0</v>
      </c>
      <c r="CH107" s="422">
        <v>21.73</v>
      </c>
      <c r="CI107" s="422">
        <v>0</v>
      </c>
      <c r="CJ107" s="422">
        <v>0</v>
      </c>
      <c r="CK107" s="422">
        <v>0</v>
      </c>
      <c r="CL107" s="422">
        <v>0</v>
      </c>
      <c r="CM107" s="422">
        <v>0</v>
      </c>
      <c r="CN107" s="422">
        <v>0</v>
      </c>
      <c r="CO107" s="422">
        <v>0</v>
      </c>
      <c r="CP107" s="464">
        <v>0</v>
      </c>
      <c r="CQ107" s="422">
        <v>0</v>
      </c>
      <c r="CR107" s="464">
        <v>0</v>
      </c>
      <c r="CS107" s="465">
        <v>0</v>
      </c>
      <c r="CT107" s="465">
        <v>0</v>
      </c>
      <c r="CU107" s="477">
        <v>12448.979999999998</v>
      </c>
    </row>
    <row r="108" spans="1:196" ht="15.75" customHeight="1">
      <c r="A108" s="475" t="str">
        <f t="shared" si="9"/>
        <v>04-430</v>
      </c>
      <c r="B108" s="476">
        <v>10</v>
      </c>
      <c r="C108" s="422">
        <v>0</v>
      </c>
      <c r="D108" s="422">
        <v>0</v>
      </c>
      <c r="E108" s="422">
        <v>0</v>
      </c>
      <c r="F108" s="422">
        <v>0</v>
      </c>
      <c r="G108" s="422">
        <v>16.809999999999999</v>
      </c>
      <c r="H108" s="422">
        <v>11.31</v>
      </c>
      <c r="I108" s="422">
        <v>18.670000000000002</v>
      </c>
      <c r="J108" s="422">
        <v>33.590000000000003</v>
      </c>
      <c r="K108" s="422">
        <v>21.17</v>
      </c>
      <c r="L108" s="422">
        <v>10.45</v>
      </c>
      <c r="M108" s="422">
        <v>34.119999999999997</v>
      </c>
      <c r="N108" s="422">
        <v>15.55</v>
      </c>
      <c r="O108" s="422">
        <v>27.26</v>
      </c>
      <c r="P108" s="422">
        <v>18.13</v>
      </c>
      <c r="Q108" s="422">
        <v>7.27</v>
      </c>
      <c r="R108" s="422">
        <v>4.5</v>
      </c>
      <c r="S108" s="422">
        <v>17.27</v>
      </c>
      <c r="T108" s="422">
        <v>64.180000000000007</v>
      </c>
      <c r="U108" s="422">
        <v>161.41999999999999</v>
      </c>
      <c r="V108" s="422">
        <v>232.6</v>
      </c>
      <c r="W108" s="422">
        <v>127.45</v>
      </c>
      <c r="X108" s="422">
        <v>477.06</v>
      </c>
      <c r="Y108" s="422">
        <v>438.69</v>
      </c>
      <c r="Z108" s="422">
        <v>491</v>
      </c>
      <c r="AA108" s="422">
        <v>470.45</v>
      </c>
      <c r="AB108" s="422">
        <v>416.43</v>
      </c>
      <c r="AC108" s="422">
        <v>273.39</v>
      </c>
      <c r="AD108" s="422">
        <v>278.7</v>
      </c>
      <c r="AE108" s="422">
        <v>226.86</v>
      </c>
      <c r="AF108" s="422">
        <v>166.33</v>
      </c>
      <c r="AG108" s="422">
        <v>118.92</v>
      </c>
      <c r="AH108" s="422">
        <v>213.75</v>
      </c>
      <c r="AI108" s="422">
        <v>151.08000000000001</v>
      </c>
      <c r="AJ108" s="422">
        <v>108.5</v>
      </c>
      <c r="AK108" s="422">
        <v>94.52</v>
      </c>
      <c r="AL108" s="422">
        <v>48.62</v>
      </c>
      <c r="AM108" s="422">
        <v>99.48</v>
      </c>
      <c r="AN108" s="422">
        <v>49.41</v>
      </c>
      <c r="AO108" s="422">
        <v>74.41</v>
      </c>
      <c r="AP108" s="422">
        <v>24.72</v>
      </c>
      <c r="AQ108" s="422">
        <v>74.88</v>
      </c>
      <c r="AR108" s="422">
        <v>44.77</v>
      </c>
      <c r="AS108" s="422">
        <v>108.04</v>
      </c>
      <c r="AT108" s="422">
        <v>106.74</v>
      </c>
      <c r="AU108" s="422">
        <v>126.28</v>
      </c>
      <c r="AV108" s="422">
        <v>133.26</v>
      </c>
      <c r="AW108" s="422">
        <v>201.69</v>
      </c>
      <c r="AX108" s="422">
        <v>244.14</v>
      </c>
      <c r="AY108" s="422">
        <v>332.61</v>
      </c>
      <c r="AZ108" s="422">
        <v>359.14</v>
      </c>
      <c r="BA108" s="422">
        <v>361.45</v>
      </c>
      <c r="BB108" s="422">
        <v>416.19</v>
      </c>
      <c r="BC108" s="422">
        <v>352.73</v>
      </c>
      <c r="BD108" s="422">
        <v>312.38</v>
      </c>
      <c r="BE108" s="422">
        <v>294.22000000000003</v>
      </c>
      <c r="BF108" s="422">
        <v>447.77</v>
      </c>
      <c r="BG108" s="422">
        <v>251.68</v>
      </c>
      <c r="BH108" s="422">
        <v>292.36</v>
      </c>
      <c r="BI108" s="422">
        <v>178.87</v>
      </c>
      <c r="BJ108" s="422">
        <v>111.71</v>
      </c>
      <c r="BK108" s="422">
        <v>182.93</v>
      </c>
      <c r="BL108" s="422">
        <v>128.1</v>
      </c>
      <c r="BM108" s="422">
        <v>163.02000000000001</v>
      </c>
      <c r="BN108" s="422">
        <v>70.09</v>
      </c>
      <c r="BO108" s="422">
        <v>191.11</v>
      </c>
      <c r="BP108" s="422">
        <v>120.88</v>
      </c>
      <c r="BQ108" s="422">
        <v>118.85</v>
      </c>
      <c r="BR108" s="422">
        <v>116.12</v>
      </c>
      <c r="BS108" s="422">
        <v>56.59</v>
      </c>
      <c r="BT108" s="422">
        <v>84.65</v>
      </c>
      <c r="BU108" s="422">
        <v>70.23</v>
      </c>
      <c r="BV108" s="422">
        <v>173.44</v>
      </c>
      <c r="BW108" s="422">
        <v>70.81</v>
      </c>
      <c r="BX108" s="422">
        <v>31.22</v>
      </c>
      <c r="BY108" s="422">
        <v>31.63</v>
      </c>
      <c r="BZ108" s="422">
        <v>107.87</v>
      </c>
      <c r="CA108" s="422">
        <v>52.55</v>
      </c>
      <c r="CB108" s="422">
        <v>15.36</v>
      </c>
      <c r="CC108" s="422">
        <v>0</v>
      </c>
      <c r="CD108" s="422">
        <v>19.54</v>
      </c>
      <c r="CE108" s="422">
        <v>15.27</v>
      </c>
      <c r="CF108" s="422">
        <v>23.82</v>
      </c>
      <c r="CG108" s="422">
        <v>0</v>
      </c>
      <c r="CH108" s="422">
        <v>0</v>
      </c>
      <c r="CI108" s="422">
        <v>0</v>
      </c>
      <c r="CJ108" s="422">
        <v>0</v>
      </c>
      <c r="CK108" s="422">
        <v>0</v>
      </c>
      <c r="CL108" s="422">
        <v>0</v>
      </c>
      <c r="CM108" s="422">
        <v>0</v>
      </c>
      <c r="CN108" s="422">
        <v>0</v>
      </c>
      <c r="CO108" s="422">
        <v>0</v>
      </c>
      <c r="CP108" s="464">
        <v>0</v>
      </c>
      <c r="CQ108" s="422">
        <v>0</v>
      </c>
      <c r="CR108" s="464">
        <v>0</v>
      </c>
      <c r="CS108" s="465">
        <v>0</v>
      </c>
      <c r="CT108" s="465">
        <v>0</v>
      </c>
      <c r="CU108" s="477">
        <v>11639.06</v>
      </c>
    </row>
    <row r="109" spans="1:196" ht="15.75" customHeight="1">
      <c r="A109" s="475" t="str">
        <f t="shared" si="9"/>
        <v>04-430</v>
      </c>
      <c r="B109" s="476">
        <v>11</v>
      </c>
      <c r="C109" s="422">
        <v>0</v>
      </c>
      <c r="D109" s="422">
        <v>0</v>
      </c>
      <c r="E109" s="422">
        <v>0</v>
      </c>
      <c r="F109" s="422">
        <v>0</v>
      </c>
      <c r="G109" s="422">
        <v>24.55</v>
      </c>
      <c r="H109" s="422">
        <v>20.04</v>
      </c>
      <c r="I109" s="422">
        <v>18.3</v>
      </c>
      <c r="J109" s="422">
        <v>19.95</v>
      </c>
      <c r="K109" s="422">
        <v>6.36</v>
      </c>
      <c r="L109" s="422">
        <v>13.27</v>
      </c>
      <c r="M109" s="422">
        <v>33.51</v>
      </c>
      <c r="N109" s="422">
        <v>14.64</v>
      </c>
      <c r="O109" s="422">
        <v>29.53</v>
      </c>
      <c r="P109" s="422">
        <v>38.159999999999997</v>
      </c>
      <c r="Q109" s="422">
        <v>10.45</v>
      </c>
      <c r="R109" s="422">
        <v>63.72</v>
      </c>
      <c r="S109" s="422">
        <v>12.55</v>
      </c>
      <c r="T109" s="422">
        <v>81.430000000000007</v>
      </c>
      <c r="U109" s="422">
        <v>138.97999999999999</v>
      </c>
      <c r="V109" s="422">
        <v>181.12</v>
      </c>
      <c r="W109" s="422">
        <v>302.94</v>
      </c>
      <c r="X109" s="422">
        <v>396.97</v>
      </c>
      <c r="Y109" s="422">
        <v>524.72</v>
      </c>
      <c r="Z109" s="422">
        <v>543.20000000000005</v>
      </c>
      <c r="AA109" s="422">
        <v>453.99</v>
      </c>
      <c r="AB109" s="422">
        <v>387.98</v>
      </c>
      <c r="AC109" s="422">
        <v>489.79</v>
      </c>
      <c r="AD109" s="422">
        <v>168.79</v>
      </c>
      <c r="AE109" s="422">
        <v>297.95</v>
      </c>
      <c r="AF109" s="422">
        <v>248.21</v>
      </c>
      <c r="AG109" s="422">
        <v>130.29</v>
      </c>
      <c r="AH109" s="422">
        <v>127.83</v>
      </c>
      <c r="AI109" s="422">
        <v>149.32</v>
      </c>
      <c r="AJ109" s="422">
        <v>108.35</v>
      </c>
      <c r="AK109" s="422">
        <v>85.56</v>
      </c>
      <c r="AL109" s="422">
        <v>87.42</v>
      </c>
      <c r="AM109" s="422">
        <v>89.61</v>
      </c>
      <c r="AN109" s="422">
        <v>84.2</v>
      </c>
      <c r="AO109" s="422">
        <v>77.040000000000006</v>
      </c>
      <c r="AP109" s="422">
        <v>37</v>
      </c>
      <c r="AQ109" s="422">
        <v>42.09</v>
      </c>
      <c r="AR109" s="422">
        <v>57.32</v>
      </c>
      <c r="AS109" s="422">
        <v>104.28</v>
      </c>
      <c r="AT109" s="422">
        <v>122.01</v>
      </c>
      <c r="AU109" s="422">
        <v>52.46</v>
      </c>
      <c r="AV109" s="422">
        <v>212.21</v>
      </c>
      <c r="AW109" s="422">
        <v>181.72</v>
      </c>
      <c r="AX109" s="422">
        <v>178.98</v>
      </c>
      <c r="AY109" s="422">
        <v>323.76</v>
      </c>
      <c r="AZ109" s="422">
        <v>302.33999999999997</v>
      </c>
      <c r="BA109" s="422">
        <v>492.16</v>
      </c>
      <c r="BB109" s="422">
        <v>557.05999999999995</v>
      </c>
      <c r="BC109" s="422">
        <v>580.27</v>
      </c>
      <c r="BD109" s="422">
        <v>620.6</v>
      </c>
      <c r="BE109" s="422">
        <v>568.72</v>
      </c>
      <c r="BF109" s="422">
        <v>510.41</v>
      </c>
      <c r="BG109" s="422">
        <v>462.1</v>
      </c>
      <c r="BH109" s="422">
        <v>310.52999999999997</v>
      </c>
      <c r="BI109" s="422">
        <v>178.72</v>
      </c>
      <c r="BJ109" s="422">
        <v>331.86</v>
      </c>
      <c r="BK109" s="422">
        <v>159.94999999999999</v>
      </c>
      <c r="BL109" s="422">
        <v>83.28</v>
      </c>
      <c r="BM109" s="422">
        <v>171.8</v>
      </c>
      <c r="BN109" s="422">
        <v>198.07</v>
      </c>
      <c r="BO109" s="422">
        <v>178.01</v>
      </c>
      <c r="BP109" s="422">
        <v>172.54</v>
      </c>
      <c r="BQ109" s="422">
        <v>173.44</v>
      </c>
      <c r="BR109" s="422">
        <v>149.44</v>
      </c>
      <c r="BS109" s="422">
        <v>46.63</v>
      </c>
      <c r="BT109" s="422">
        <v>50.42</v>
      </c>
      <c r="BU109" s="422">
        <v>40.130000000000003</v>
      </c>
      <c r="BV109" s="422">
        <v>93.46</v>
      </c>
      <c r="BW109" s="422">
        <v>84.34</v>
      </c>
      <c r="BX109" s="422">
        <v>100.44</v>
      </c>
      <c r="BY109" s="422">
        <v>103.99</v>
      </c>
      <c r="BZ109" s="422">
        <v>50.86</v>
      </c>
      <c r="CA109" s="422">
        <v>81.180000000000007</v>
      </c>
      <c r="CB109" s="422">
        <v>60.36</v>
      </c>
      <c r="CC109" s="422">
        <v>81.05</v>
      </c>
      <c r="CD109" s="422">
        <v>95.46</v>
      </c>
      <c r="CE109" s="422">
        <v>105.9</v>
      </c>
      <c r="CF109" s="422">
        <v>143.13</v>
      </c>
      <c r="CG109" s="422">
        <v>62.47</v>
      </c>
      <c r="CH109" s="422">
        <v>11.83</v>
      </c>
      <c r="CI109" s="422">
        <v>0</v>
      </c>
      <c r="CJ109" s="422">
        <v>0</v>
      </c>
      <c r="CK109" s="422">
        <v>0</v>
      </c>
      <c r="CL109" s="422">
        <v>0</v>
      </c>
      <c r="CM109" s="422">
        <v>0</v>
      </c>
      <c r="CN109" s="422">
        <v>0</v>
      </c>
      <c r="CO109" s="422">
        <v>0</v>
      </c>
      <c r="CP109" s="464">
        <v>0</v>
      </c>
      <c r="CQ109" s="422">
        <v>0</v>
      </c>
      <c r="CR109" s="464">
        <v>0</v>
      </c>
      <c r="CS109" s="465">
        <v>0</v>
      </c>
      <c r="CT109" s="465">
        <v>0</v>
      </c>
      <c r="CU109" s="477">
        <v>14185.5</v>
      </c>
    </row>
    <row r="110" spans="1:196" ht="15.75" customHeight="1">
      <c r="A110" s="475" t="str">
        <f t="shared" si="9"/>
        <v>04-430</v>
      </c>
      <c r="B110" s="476">
        <v>12</v>
      </c>
      <c r="C110" s="422">
        <v>0</v>
      </c>
      <c r="D110" s="422">
        <v>0</v>
      </c>
      <c r="E110" s="422">
        <v>0</v>
      </c>
      <c r="F110" s="422">
        <v>0</v>
      </c>
      <c r="G110" s="422">
        <v>16.73</v>
      </c>
      <c r="H110" s="422">
        <v>0</v>
      </c>
      <c r="I110" s="422">
        <v>14.99</v>
      </c>
      <c r="J110" s="422">
        <v>6.81</v>
      </c>
      <c r="K110" s="422">
        <v>33.83</v>
      </c>
      <c r="L110" s="422">
        <v>12.72</v>
      </c>
      <c r="M110" s="422">
        <v>30.25</v>
      </c>
      <c r="N110" s="422">
        <v>11.89</v>
      </c>
      <c r="O110" s="422">
        <v>28.48</v>
      </c>
      <c r="P110" s="422">
        <v>9.09</v>
      </c>
      <c r="Q110" s="422">
        <v>13.63</v>
      </c>
      <c r="R110" s="422">
        <v>35.36</v>
      </c>
      <c r="S110" s="422">
        <v>54.56</v>
      </c>
      <c r="T110" s="422">
        <v>65.31</v>
      </c>
      <c r="U110" s="422">
        <v>79.81</v>
      </c>
      <c r="V110" s="422">
        <v>316.73</v>
      </c>
      <c r="W110" s="422">
        <v>542.66</v>
      </c>
      <c r="X110" s="422">
        <v>445.49</v>
      </c>
      <c r="Y110" s="422">
        <v>636.79</v>
      </c>
      <c r="Z110" s="422">
        <v>618.55999999999995</v>
      </c>
      <c r="AA110" s="422">
        <v>743.33</v>
      </c>
      <c r="AB110" s="422">
        <v>643.85</v>
      </c>
      <c r="AC110" s="422">
        <v>494</v>
      </c>
      <c r="AD110" s="422">
        <v>502.51</v>
      </c>
      <c r="AE110" s="422">
        <v>422.88</v>
      </c>
      <c r="AF110" s="422">
        <v>438.94</v>
      </c>
      <c r="AG110" s="422">
        <v>335.52</v>
      </c>
      <c r="AH110" s="422">
        <v>403.83</v>
      </c>
      <c r="AI110" s="422">
        <v>295.48</v>
      </c>
      <c r="AJ110" s="422">
        <v>183.14</v>
      </c>
      <c r="AK110" s="422">
        <v>224.31</v>
      </c>
      <c r="AL110" s="422">
        <v>331.11</v>
      </c>
      <c r="AM110" s="422">
        <v>145.94999999999999</v>
      </c>
      <c r="AN110" s="422">
        <v>208.1</v>
      </c>
      <c r="AO110" s="422">
        <v>181.29</v>
      </c>
      <c r="AP110" s="422">
        <v>183.52</v>
      </c>
      <c r="AQ110" s="422">
        <v>31.08</v>
      </c>
      <c r="AR110" s="422">
        <v>170.1</v>
      </c>
      <c r="AS110" s="422">
        <v>138.63</v>
      </c>
      <c r="AT110" s="422">
        <v>182.1</v>
      </c>
      <c r="AU110" s="422">
        <v>161.87</v>
      </c>
      <c r="AV110" s="422">
        <v>135.18</v>
      </c>
      <c r="AW110" s="422">
        <v>277.37</v>
      </c>
      <c r="AX110" s="422">
        <v>283.56</v>
      </c>
      <c r="AY110" s="422">
        <v>322.87</v>
      </c>
      <c r="AZ110" s="422">
        <v>393.71</v>
      </c>
      <c r="BA110" s="422">
        <v>655.39</v>
      </c>
      <c r="BB110" s="422">
        <v>479.4</v>
      </c>
      <c r="BC110" s="422">
        <v>447.41</v>
      </c>
      <c r="BD110" s="422">
        <v>494.59</v>
      </c>
      <c r="BE110" s="422">
        <v>493.98</v>
      </c>
      <c r="BF110" s="422">
        <v>453.54</v>
      </c>
      <c r="BG110" s="422">
        <v>403.88</v>
      </c>
      <c r="BH110" s="422">
        <v>271.19</v>
      </c>
      <c r="BI110" s="422">
        <v>198.61</v>
      </c>
      <c r="BJ110" s="422">
        <v>271.48</v>
      </c>
      <c r="BK110" s="422">
        <v>204.68</v>
      </c>
      <c r="BL110" s="422">
        <v>233.6</v>
      </c>
      <c r="BM110" s="422">
        <v>151.25</v>
      </c>
      <c r="BN110" s="422">
        <v>170.37</v>
      </c>
      <c r="BO110" s="422">
        <v>222.36</v>
      </c>
      <c r="BP110" s="422">
        <v>136.22</v>
      </c>
      <c r="BQ110" s="422">
        <v>160.19</v>
      </c>
      <c r="BR110" s="422">
        <v>213.04</v>
      </c>
      <c r="BS110" s="422">
        <v>167.22</v>
      </c>
      <c r="BT110" s="422">
        <v>99.66</v>
      </c>
      <c r="BU110" s="422">
        <v>153.24</v>
      </c>
      <c r="BV110" s="422">
        <v>148.87</v>
      </c>
      <c r="BW110" s="422">
        <v>109.68</v>
      </c>
      <c r="BX110" s="422">
        <v>129.86000000000001</v>
      </c>
      <c r="BY110" s="422">
        <v>152.84</v>
      </c>
      <c r="BZ110" s="422">
        <v>123.6</v>
      </c>
      <c r="CA110" s="422">
        <v>41.46</v>
      </c>
      <c r="CB110" s="422">
        <v>29.55</v>
      </c>
      <c r="CC110" s="422">
        <v>40.5</v>
      </c>
      <c r="CD110" s="422">
        <v>101.86</v>
      </c>
      <c r="CE110" s="422">
        <v>96.9</v>
      </c>
      <c r="CF110" s="422">
        <v>82.76</v>
      </c>
      <c r="CG110" s="422">
        <v>60.31</v>
      </c>
      <c r="CH110" s="422">
        <v>21.09</v>
      </c>
      <c r="CI110" s="422">
        <v>0</v>
      </c>
      <c r="CJ110" s="422">
        <v>0</v>
      </c>
      <c r="CK110" s="422">
        <v>0</v>
      </c>
      <c r="CL110" s="422">
        <v>0</v>
      </c>
      <c r="CM110" s="422">
        <v>0</v>
      </c>
      <c r="CN110" s="422">
        <v>0</v>
      </c>
      <c r="CO110" s="422">
        <v>0</v>
      </c>
      <c r="CP110" s="464">
        <v>0</v>
      </c>
      <c r="CQ110" s="422">
        <v>0</v>
      </c>
      <c r="CR110" s="464">
        <v>0</v>
      </c>
      <c r="CS110" s="465">
        <v>0</v>
      </c>
      <c r="CT110" s="465">
        <v>0</v>
      </c>
      <c r="CU110" s="477">
        <v>18028.500000000004</v>
      </c>
    </row>
    <row r="111" spans="1:196" ht="15.75" customHeight="1">
      <c r="A111" s="475" t="str">
        <f t="shared" si="9"/>
        <v>04-430</v>
      </c>
      <c r="B111" s="476">
        <v>13</v>
      </c>
      <c r="C111" s="422">
        <v>0</v>
      </c>
      <c r="D111" s="422">
        <v>0</v>
      </c>
      <c r="E111" s="422">
        <v>0</v>
      </c>
      <c r="F111" s="422">
        <v>0</v>
      </c>
      <c r="G111" s="422">
        <v>8.4499999999999993</v>
      </c>
      <c r="H111" s="422">
        <v>1.82</v>
      </c>
      <c r="I111" s="422">
        <v>29.46</v>
      </c>
      <c r="J111" s="422">
        <v>16.809999999999999</v>
      </c>
      <c r="K111" s="422">
        <v>7.27</v>
      </c>
      <c r="L111" s="422">
        <v>10.45</v>
      </c>
      <c r="M111" s="422">
        <v>24.04</v>
      </c>
      <c r="N111" s="422">
        <v>10.91</v>
      </c>
      <c r="O111" s="422">
        <v>30.44</v>
      </c>
      <c r="P111" s="422">
        <v>52.38</v>
      </c>
      <c r="Q111" s="422">
        <v>24.96</v>
      </c>
      <c r="R111" s="422">
        <v>38.33</v>
      </c>
      <c r="S111" s="422">
        <v>9.75</v>
      </c>
      <c r="T111" s="422">
        <v>38.979999999999997</v>
      </c>
      <c r="U111" s="422">
        <v>75.61</v>
      </c>
      <c r="V111" s="422">
        <v>134.01</v>
      </c>
      <c r="W111" s="422">
        <v>281.52999999999997</v>
      </c>
      <c r="X111" s="422">
        <v>459.14</v>
      </c>
      <c r="Y111" s="422">
        <v>396.93</v>
      </c>
      <c r="Z111" s="422">
        <v>494.15</v>
      </c>
      <c r="AA111" s="422">
        <v>493.46</v>
      </c>
      <c r="AB111" s="422">
        <v>662.9</v>
      </c>
      <c r="AC111" s="422">
        <v>620.6</v>
      </c>
      <c r="AD111" s="422">
        <v>416.38</v>
      </c>
      <c r="AE111" s="422">
        <v>406.05</v>
      </c>
      <c r="AF111" s="422">
        <v>324.10000000000002</v>
      </c>
      <c r="AG111" s="422">
        <v>373.34</v>
      </c>
      <c r="AH111" s="422">
        <v>285.55</v>
      </c>
      <c r="AI111" s="422">
        <v>272.97000000000003</v>
      </c>
      <c r="AJ111" s="422">
        <v>228.64</v>
      </c>
      <c r="AK111" s="422">
        <v>203.41</v>
      </c>
      <c r="AL111" s="422">
        <v>186.87</v>
      </c>
      <c r="AM111" s="422">
        <v>222.68</v>
      </c>
      <c r="AN111" s="422">
        <v>168.79</v>
      </c>
      <c r="AO111" s="422">
        <v>172.48</v>
      </c>
      <c r="AP111" s="422">
        <v>232.36</v>
      </c>
      <c r="AQ111" s="422">
        <v>170.79</v>
      </c>
      <c r="AR111" s="422">
        <v>138.34</v>
      </c>
      <c r="AS111" s="422">
        <v>90.12</v>
      </c>
      <c r="AT111" s="422">
        <v>108.83</v>
      </c>
      <c r="AU111" s="422">
        <v>166.95</v>
      </c>
      <c r="AV111" s="422">
        <v>254.9</v>
      </c>
      <c r="AW111" s="422">
        <v>350.39</v>
      </c>
      <c r="AX111" s="422">
        <v>341.9</v>
      </c>
      <c r="AY111" s="422">
        <v>457.47</v>
      </c>
      <c r="AZ111" s="422">
        <v>641.15</v>
      </c>
      <c r="BA111" s="422">
        <v>691.9</v>
      </c>
      <c r="BB111" s="422">
        <v>397.51</v>
      </c>
      <c r="BC111" s="422">
        <v>446.48</v>
      </c>
      <c r="BD111" s="422">
        <v>526.61</v>
      </c>
      <c r="BE111" s="422">
        <v>448.87</v>
      </c>
      <c r="BF111" s="422">
        <v>328.64</v>
      </c>
      <c r="BG111" s="422">
        <v>264.10000000000002</v>
      </c>
      <c r="BH111" s="422">
        <v>194.69</v>
      </c>
      <c r="BI111" s="422">
        <v>194.53</v>
      </c>
      <c r="BJ111" s="422">
        <v>118.36</v>
      </c>
      <c r="BK111" s="422">
        <v>104.7</v>
      </c>
      <c r="BL111" s="422">
        <v>169.04</v>
      </c>
      <c r="BM111" s="422">
        <v>111.72</v>
      </c>
      <c r="BN111" s="422">
        <v>86.61</v>
      </c>
      <c r="BO111" s="422">
        <v>177.35</v>
      </c>
      <c r="BP111" s="422">
        <v>77.88</v>
      </c>
      <c r="BQ111" s="422">
        <v>97.42</v>
      </c>
      <c r="BR111" s="422">
        <v>104.73</v>
      </c>
      <c r="BS111" s="422">
        <v>123.72</v>
      </c>
      <c r="BT111" s="422">
        <v>93.14</v>
      </c>
      <c r="BU111" s="422">
        <v>38.549999999999997</v>
      </c>
      <c r="BV111" s="422">
        <v>76.55</v>
      </c>
      <c r="BW111" s="422">
        <v>24.77</v>
      </c>
      <c r="BX111" s="422">
        <v>51.27</v>
      </c>
      <c r="BY111" s="422">
        <v>0</v>
      </c>
      <c r="BZ111" s="422">
        <v>22.31</v>
      </c>
      <c r="CA111" s="422">
        <v>0</v>
      </c>
      <c r="CB111" s="422">
        <v>0</v>
      </c>
      <c r="CC111" s="422">
        <v>0</v>
      </c>
      <c r="CD111" s="422">
        <v>0</v>
      </c>
      <c r="CE111" s="422">
        <v>0</v>
      </c>
      <c r="CF111" s="422">
        <v>0</v>
      </c>
      <c r="CG111" s="422">
        <v>0</v>
      </c>
      <c r="CH111" s="422">
        <v>0</v>
      </c>
      <c r="CI111" s="422">
        <v>0</v>
      </c>
      <c r="CJ111" s="422">
        <v>0</v>
      </c>
      <c r="CK111" s="422">
        <v>0</v>
      </c>
      <c r="CL111" s="422">
        <v>0</v>
      </c>
      <c r="CM111" s="422">
        <v>0</v>
      </c>
      <c r="CN111" s="422">
        <v>0</v>
      </c>
      <c r="CO111" s="422">
        <v>0</v>
      </c>
      <c r="CP111" s="464">
        <v>0</v>
      </c>
      <c r="CQ111" s="422">
        <v>0</v>
      </c>
      <c r="CR111" s="464">
        <v>0</v>
      </c>
      <c r="CS111" s="465">
        <v>0</v>
      </c>
      <c r="CT111" s="465">
        <v>0</v>
      </c>
      <c r="CU111" s="477">
        <v>15108.289999999999</v>
      </c>
    </row>
    <row r="112" spans="1:196" ht="15.75" customHeight="1">
      <c r="A112" s="475" t="str">
        <f t="shared" si="9"/>
        <v>04-430</v>
      </c>
      <c r="B112" s="476">
        <v>14</v>
      </c>
      <c r="C112" s="422">
        <v>0</v>
      </c>
      <c r="D112" s="422">
        <v>0</v>
      </c>
      <c r="E112" s="422">
        <v>0</v>
      </c>
      <c r="F112" s="422">
        <v>0</v>
      </c>
      <c r="G112" s="422">
        <v>8.58</v>
      </c>
      <c r="H112" s="422">
        <v>10.64</v>
      </c>
      <c r="I112" s="422">
        <v>6.27</v>
      </c>
      <c r="J112" s="422">
        <v>10.9</v>
      </c>
      <c r="K112" s="422">
        <v>6.27</v>
      </c>
      <c r="L112" s="422">
        <v>13.85</v>
      </c>
      <c r="M112" s="422">
        <v>10.44</v>
      </c>
      <c r="N112" s="422">
        <v>11.36</v>
      </c>
      <c r="O112" s="422">
        <v>12.22</v>
      </c>
      <c r="P112" s="422">
        <v>29.55</v>
      </c>
      <c r="Q112" s="422">
        <v>9.09</v>
      </c>
      <c r="R112" s="422">
        <v>36.26</v>
      </c>
      <c r="S112" s="422">
        <v>11.65</v>
      </c>
      <c r="T112" s="422">
        <v>62.19</v>
      </c>
      <c r="U112" s="422">
        <v>53.69</v>
      </c>
      <c r="V112" s="422">
        <v>196.58</v>
      </c>
      <c r="W112" s="422">
        <v>331.57</v>
      </c>
      <c r="X112" s="422">
        <v>356.89</v>
      </c>
      <c r="Y112" s="422">
        <v>387.16</v>
      </c>
      <c r="Z112" s="422">
        <v>423.51</v>
      </c>
      <c r="AA112" s="422">
        <v>371.02</v>
      </c>
      <c r="AB112" s="422">
        <v>352.72</v>
      </c>
      <c r="AC112" s="422">
        <v>304.10000000000002</v>
      </c>
      <c r="AD112" s="422">
        <v>197.87</v>
      </c>
      <c r="AE112" s="422">
        <v>131.97</v>
      </c>
      <c r="AF112" s="422">
        <v>160.34</v>
      </c>
      <c r="AG112" s="422">
        <v>151.1</v>
      </c>
      <c r="AH112" s="422">
        <v>67.7</v>
      </c>
      <c r="AI112" s="422">
        <v>56.4</v>
      </c>
      <c r="AJ112" s="422">
        <v>38.729999999999997</v>
      </c>
      <c r="AK112" s="422">
        <v>99.88</v>
      </c>
      <c r="AL112" s="422">
        <v>82.97</v>
      </c>
      <c r="AM112" s="422">
        <v>127.19</v>
      </c>
      <c r="AN112" s="422">
        <v>151.09</v>
      </c>
      <c r="AO112" s="422">
        <v>132.41999999999999</v>
      </c>
      <c r="AP112" s="422">
        <v>86.87</v>
      </c>
      <c r="AQ112" s="422">
        <v>74.36</v>
      </c>
      <c r="AR112" s="422">
        <v>8.4499999999999993</v>
      </c>
      <c r="AS112" s="422">
        <v>80.930000000000007</v>
      </c>
      <c r="AT112" s="422">
        <v>50.21</v>
      </c>
      <c r="AU112" s="422">
        <v>87.47</v>
      </c>
      <c r="AV112" s="422">
        <v>102.37</v>
      </c>
      <c r="AW112" s="422">
        <v>176.26</v>
      </c>
      <c r="AX112" s="422">
        <v>170.84</v>
      </c>
      <c r="AY112" s="422">
        <v>263.22000000000003</v>
      </c>
      <c r="AZ112" s="422">
        <v>236.04</v>
      </c>
      <c r="BA112" s="422">
        <v>376.25</v>
      </c>
      <c r="BB112" s="422">
        <v>255.05</v>
      </c>
      <c r="BC112" s="422">
        <v>248.19</v>
      </c>
      <c r="BD112" s="422">
        <v>411.03</v>
      </c>
      <c r="BE112" s="422">
        <v>253.45</v>
      </c>
      <c r="BF112" s="422">
        <v>144.09</v>
      </c>
      <c r="BG112" s="422">
        <v>167.91</v>
      </c>
      <c r="BH112" s="422">
        <v>85.58</v>
      </c>
      <c r="BI112" s="422">
        <v>148.05000000000001</v>
      </c>
      <c r="BJ112" s="422">
        <v>126.32</v>
      </c>
      <c r="BK112" s="422">
        <v>122.9</v>
      </c>
      <c r="BL112" s="422">
        <v>56.37</v>
      </c>
      <c r="BM112" s="422">
        <v>72.45</v>
      </c>
      <c r="BN112" s="422">
        <v>100.01</v>
      </c>
      <c r="BO112" s="422">
        <v>96.84</v>
      </c>
      <c r="BP112" s="422">
        <v>144.06</v>
      </c>
      <c r="BQ112" s="422">
        <v>135.4</v>
      </c>
      <c r="BR112" s="422">
        <v>130.97</v>
      </c>
      <c r="BS112" s="422">
        <v>46.01</v>
      </c>
      <c r="BT112" s="422">
        <v>63.73</v>
      </c>
      <c r="BU112" s="422">
        <v>92.86</v>
      </c>
      <c r="BV112" s="422">
        <v>20.36</v>
      </c>
      <c r="BW112" s="422">
        <v>59.72</v>
      </c>
      <c r="BX112" s="422">
        <v>36.270000000000003</v>
      </c>
      <c r="BY112" s="422">
        <v>10.64</v>
      </c>
      <c r="BZ112" s="422">
        <v>8</v>
      </c>
      <c r="CA112" s="422">
        <v>0</v>
      </c>
      <c r="CB112" s="422">
        <v>0</v>
      </c>
      <c r="CC112" s="422">
        <v>0</v>
      </c>
      <c r="CD112" s="422">
        <v>0</v>
      </c>
      <c r="CE112" s="422">
        <v>0</v>
      </c>
      <c r="CF112" s="422">
        <v>0</v>
      </c>
      <c r="CG112" s="422">
        <v>0</v>
      </c>
      <c r="CH112" s="422">
        <v>0</v>
      </c>
      <c r="CI112" s="422">
        <v>0</v>
      </c>
      <c r="CJ112" s="422">
        <v>0</v>
      </c>
      <c r="CK112" s="422">
        <v>0</v>
      </c>
      <c r="CL112" s="422">
        <v>0</v>
      </c>
      <c r="CM112" s="422">
        <v>0</v>
      </c>
      <c r="CN112" s="422">
        <v>0</v>
      </c>
      <c r="CO112" s="422">
        <v>0</v>
      </c>
      <c r="CP112" s="464">
        <v>0</v>
      </c>
      <c r="CQ112" s="422">
        <v>0</v>
      </c>
      <c r="CR112" s="464">
        <v>0</v>
      </c>
      <c r="CS112" s="465">
        <v>0</v>
      </c>
      <c r="CT112" s="465">
        <v>0</v>
      </c>
      <c r="CU112" s="477">
        <v>9163.6999999999971</v>
      </c>
    </row>
    <row r="113" spans="1:99" ht="15.75" customHeight="1">
      <c r="A113" s="475" t="str">
        <f t="shared" si="9"/>
        <v>04-430</v>
      </c>
      <c r="B113" s="476">
        <v>15</v>
      </c>
      <c r="C113" s="422">
        <v>0</v>
      </c>
      <c r="D113" s="422">
        <v>0</v>
      </c>
      <c r="E113" s="422">
        <v>0</v>
      </c>
      <c r="F113" s="422">
        <v>0</v>
      </c>
      <c r="G113" s="422">
        <v>27.76</v>
      </c>
      <c r="H113" s="422">
        <v>8.6300000000000008</v>
      </c>
      <c r="I113" s="422">
        <v>0</v>
      </c>
      <c r="J113" s="422">
        <v>7.99</v>
      </c>
      <c r="K113" s="422">
        <v>0.91</v>
      </c>
      <c r="L113" s="422">
        <v>28.74</v>
      </c>
      <c r="M113" s="422">
        <v>12.3</v>
      </c>
      <c r="N113" s="422">
        <v>10.18</v>
      </c>
      <c r="O113" s="422">
        <v>12.17</v>
      </c>
      <c r="P113" s="422">
        <v>38.26</v>
      </c>
      <c r="Q113" s="422">
        <v>13.27</v>
      </c>
      <c r="R113" s="422">
        <v>38.29</v>
      </c>
      <c r="S113" s="422">
        <v>80.94</v>
      </c>
      <c r="T113" s="422">
        <v>30.44</v>
      </c>
      <c r="U113" s="422">
        <v>86.01</v>
      </c>
      <c r="V113" s="422">
        <v>180.22</v>
      </c>
      <c r="W113" s="422">
        <v>377.77</v>
      </c>
      <c r="X113" s="422">
        <v>432.31</v>
      </c>
      <c r="Y113" s="422">
        <v>463.8</v>
      </c>
      <c r="Z113" s="422">
        <v>350.66</v>
      </c>
      <c r="AA113" s="422">
        <v>321.94</v>
      </c>
      <c r="AB113" s="422">
        <v>255.46</v>
      </c>
      <c r="AC113" s="422">
        <v>225.3</v>
      </c>
      <c r="AD113" s="422">
        <v>138.94999999999999</v>
      </c>
      <c r="AE113" s="422">
        <v>184.01</v>
      </c>
      <c r="AF113" s="422">
        <v>180.7</v>
      </c>
      <c r="AG113" s="422">
        <v>146.65</v>
      </c>
      <c r="AH113" s="422">
        <v>204.23</v>
      </c>
      <c r="AI113" s="422">
        <v>78.13</v>
      </c>
      <c r="AJ113" s="422">
        <v>49.27</v>
      </c>
      <c r="AK113" s="422">
        <v>111.89</v>
      </c>
      <c r="AL113" s="422">
        <v>48.13</v>
      </c>
      <c r="AM113" s="422">
        <v>46.78</v>
      </c>
      <c r="AN113" s="422">
        <v>91.43</v>
      </c>
      <c r="AO113" s="422">
        <v>73.790000000000006</v>
      </c>
      <c r="AP113" s="422">
        <v>41.72</v>
      </c>
      <c r="AQ113" s="422">
        <v>72.17</v>
      </c>
      <c r="AR113" s="422">
        <v>120.46</v>
      </c>
      <c r="AS113" s="422">
        <v>86.37</v>
      </c>
      <c r="AT113" s="422">
        <v>118.06</v>
      </c>
      <c r="AU113" s="422">
        <v>81.400000000000006</v>
      </c>
      <c r="AV113" s="422">
        <v>84.68</v>
      </c>
      <c r="AW113" s="422">
        <v>121.52</v>
      </c>
      <c r="AX113" s="422">
        <v>185.79</v>
      </c>
      <c r="AY113" s="422">
        <v>247.03</v>
      </c>
      <c r="AZ113" s="422">
        <v>248.52</v>
      </c>
      <c r="BA113" s="422">
        <v>226.34</v>
      </c>
      <c r="BB113" s="422">
        <v>243.52</v>
      </c>
      <c r="BC113" s="422">
        <v>365.81</v>
      </c>
      <c r="BD113" s="422">
        <v>301.02999999999997</v>
      </c>
      <c r="BE113" s="422">
        <v>261.76</v>
      </c>
      <c r="BF113" s="422">
        <v>144.41999999999999</v>
      </c>
      <c r="BG113" s="422">
        <v>240.64</v>
      </c>
      <c r="BH113" s="422">
        <v>125.74</v>
      </c>
      <c r="BI113" s="422">
        <v>216.09</v>
      </c>
      <c r="BJ113" s="422">
        <v>120.75</v>
      </c>
      <c r="BK113" s="422">
        <v>101.23</v>
      </c>
      <c r="BL113" s="422">
        <v>147.88</v>
      </c>
      <c r="BM113" s="422">
        <v>89.8</v>
      </c>
      <c r="BN113" s="422">
        <v>117.54</v>
      </c>
      <c r="BO113" s="422">
        <v>78.86</v>
      </c>
      <c r="BP113" s="422">
        <v>121.72</v>
      </c>
      <c r="BQ113" s="422">
        <v>117.65</v>
      </c>
      <c r="BR113" s="422">
        <v>70.62</v>
      </c>
      <c r="BS113" s="422">
        <v>129.01</v>
      </c>
      <c r="BT113" s="422">
        <v>72.36</v>
      </c>
      <c r="BU113" s="422">
        <v>150.07</v>
      </c>
      <c r="BV113" s="422">
        <v>59.97</v>
      </c>
      <c r="BW113" s="422">
        <v>33.729999999999997</v>
      </c>
      <c r="BX113" s="422">
        <v>28.54</v>
      </c>
      <c r="BY113" s="422">
        <v>42.48</v>
      </c>
      <c r="BZ113" s="422">
        <v>54.63</v>
      </c>
      <c r="CA113" s="422">
        <v>7.64</v>
      </c>
      <c r="CB113" s="422">
        <v>30.96</v>
      </c>
      <c r="CC113" s="422">
        <v>8.91</v>
      </c>
      <c r="CD113" s="422">
        <v>6.36</v>
      </c>
      <c r="CE113" s="422">
        <v>25.22</v>
      </c>
      <c r="CF113" s="422">
        <v>0</v>
      </c>
      <c r="CG113" s="422">
        <v>0</v>
      </c>
      <c r="CH113" s="422">
        <v>0</v>
      </c>
      <c r="CI113" s="422">
        <v>0</v>
      </c>
      <c r="CJ113" s="422">
        <v>0</v>
      </c>
      <c r="CK113" s="422">
        <v>0</v>
      </c>
      <c r="CL113" s="422">
        <v>0</v>
      </c>
      <c r="CM113" s="422">
        <v>0</v>
      </c>
      <c r="CN113" s="422">
        <v>0</v>
      </c>
      <c r="CO113" s="422">
        <v>0</v>
      </c>
      <c r="CP113" s="464">
        <v>0</v>
      </c>
      <c r="CQ113" s="422">
        <v>0</v>
      </c>
      <c r="CR113" s="464">
        <v>0</v>
      </c>
      <c r="CS113" s="465">
        <v>0</v>
      </c>
      <c r="CT113" s="465">
        <v>0</v>
      </c>
      <c r="CU113" s="477">
        <v>9506.31</v>
      </c>
    </row>
    <row r="114" spans="1:99" ht="15.75" customHeight="1">
      <c r="A114" s="475" t="str">
        <f t="shared" si="9"/>
        <v>04-430</v>
      </c>
      <c r="B114" s="476">
        <v>16</v>
      </c>
      <c r="C114" s="422">
        <v>0</v>
      </c>
      <c r="D114" s="422">
        <v>0</v>
      </c>
      <c r="E114" s="422">
        <v>0</v>
      </c>
      <c r="F114" s="422">
        <v>0</v>
      </c>
      <c r="G114" s="422">
        <v>13.13</v>
      </c>
      <c r="H114" s="422">
        <v>8.6300000000000008</v>
      </c>
      <c r="I114" s="422">
        <v>14.59</v>
      </c>
      <c r="J114" s="422">
        <v>23.25</v>
      </c>
      <c r="K114" s="422">
        <v>27.58</v>
      </c>
      <c r="L114" s="422">
        <v>6.81</v>
      </c>
      <c r="M114" s="422">
        <v>11.13</v>
      </c>
      <c r="N114" s="422">
        <v>16.809999999999999</v>
      </c>
      <c r="O114" s="422">
        <v>13.8</v>
      </c>
      <c r="P114" s="422">
        <v>5.28</v>
      </c>
      <c r="Q114" s="422">
        <v>40.94</v>
      </c>
      <c r="R114" s="422">
        <v>11.9</v>
      </c>
      <c r="S114" s="422">
        <v>14.23</v>
      </c>
      <c r="T114" s="422">
        <v>96.74</v>
      </c>
      <c r="U114" s="422">
        <v>261.33999999999997</v>
      </c>
      <c r="V114" s="422">
        <v>292.7</v>
      </c>
      <c r="W114" s="422">
        <v>500.88</v>
      </c>
      <c r="X114" s="422">
        <v>656.41</v>
      </c>
      <c r="Y114" s="422">
        <v>555.88</v>
      </c>
      <c r="Z114" s="422">
        <v>836.13</v>
      </c>
      <c r="AA114" s="422">
        <v>601.94000000000005</v>
      </c>
      <c r="AB114" s="422">
        <v>402.05</v>
      </c>
      <c r="AC114" s="422">
        <v>388.47</v>
      </c>
      <c r="AD114" s="422">
        <v>374.76</v>
      </c>
      <c r="AE114" s="422">
        <v>139.35</v>
      </c>
      <c r="AF114" s="422">
        <v>117.97</v>
      </c>
      <c r="AG114" s="422">
        <v>166.47</v>
      </c>
      <c r="AH114" s="422">
        <v>188.4</v>
      </c>
      <c r="AI114" s="422">
        <v>90.6</v>
      </c>
      <c r="AJ114" s="422">
        <v>157.41999999999999</v>
      </c>
      <c r="AK114" s="422">
        <v>89.57</v>
      </c>
      <c r="AL114" s="422">
        <v>95.32</v>
      </c>
      <c r="AM114" s="422">
        <v>61.97</v>
      </c>
      <c r="AN114" s="422">
        <v>79.7</v>
      </c>
      <c r="AO114" s="422">
        <v>85.73</v>
      </c>
      <c r="AP114" s="422">
        <v>36.53</v>
      </c>
      <c r="AQ114" s="422">
        <v>38.81</v>
      </c>
      <c r="AR114" s="422">
        <v>35.340000000000003</v>
      </c>
      <c r="AS114" s="422">
        <v>46.97</v>
      </c>
      <c r="AT114" s="422">
        <v>94.76</v>
      </c>
      <c r="AU114" s="422">
        <v>29.76</v>
      </c>
      <c r="AV114" s="422">
        <v>154.38</v>
      </c>
      <c r="AW114" s="422">
        <v>228.06</v>
      </c>
      <c r="AX114" s="422">
        <v>312.68</v>
      </c>
      <c r="AY114" s="422">
        <v>276.95</v>
      </c>
      <c r="AZ114" s="422">
        <v>291.14999999999998</v>
      </c>
      <c r="BA114" s="422">
        <v>350.65</v>
      </c>
      <c r="BB114" s="422">
        <v>310.67</v>
      </c>
      <c r="BC114" s="422">
        <v>328.85</v>
      </c>
      <c r="BD114" s="422">
        <v>369.77</v>
      </c>
      <c r="BE114" s="422">
        <v>467.8</v>
      </c>
      <c r="BF114" s="422">
        <v>330.58</v>
      </c>
      <c r="BG114" s="422">
        <v>211.26</v>
      </c>
      <c r="BH114" s="422">
        <v>294.37</v>
      </c>
      <c r="BI114" s="422">
        <v>173.85</v>
      </c>
      <c r="BJ114" s="422">
        <v>240.95</v>
      </c>
      <c r="BK114" s="422">
        <v>136.51</v>
      </c>
      <c r="BL114" s="422">
        <v>226.02</v>
      </c>
      <c r="BM114" s="422">
        <v>222.07</v>
      </c>
      <c r="BN114" s="422">
        <v>68.56</v>
      </c>
      <c r="BO114" s="422">
        <v>68.16</v>
      </c>
      <c r="BP114" s="422">
        <v>59.54</v>
      </c>
      <c r="BQ114" s="422">
        <v>101</v>
      </c>
      <c r="BR114" s="422">
        <v>140.05000000000001</v>
      </c>
      <c r="BS114" s="422">
        <v>142.05000000000001</v>
      </c>
      <c r="BT114" s="422">
        <v>125.54</v>
      </c>
      <c r="BU114" s="422">
        <v>94.98</v>
      </c>
      <c r="BV114" s="422">
        <v>99.46</v>
      </c>
      <c r="BW114" s="422">
        <v>41.64</v>
      </c>
      <c r="BX114" s="422">
        <v>40.229999999999997</v>
      </c>
      <c r="BY114" s="422">
        <v>20.55</v>
      </c>
      <c r="BZ114" s="422">
        <v>19.59</v>
      </c>
      <c r="CA114" s="422">
        <v>24.2</v>
      </c>
      <c r="CB114" s="422">
        <v>12.86</v>
      </c>
      <c r="CC114" s="422">
        <v>21.27</v>
      </c>
      <c r="CD114" s="422">
        <v>19.23</v>
      </c>
      <c r="CE114" s="422">
        <v>21.13</v>
      </c>
      <c r="CF114" s="422">
        <v>15.32</v>
      </c>
      <c r="CG114" s="422">
        <v>11.13</v>
      </c>
      <c r="CH114" s="422">
        <v>0</v>
      </c>
      <c r="CI114" s="422">
        <v>0</v>
      </c>
      <c r="CJ114" s="422">
        <v>0</v>
      </c>
      <c r="CK114" s="422">
        <v>0</v>
      </c>
      <c r="CL114" s="422">
        <v>0</v>
      </c>
      <c r="CM114" s="422">
        <v>0</v>
      </c>
      <c r="CN114" s="422">
        <v>0</v>
      </c>
      <c r="CO114" s="422">
        <v>0</v>
      </c>
      <c r="CP114" s="464">
        <v>0</v>
      </c>
      <c r="CQ114" s="422">
        <v>0</v>
      </c>
      <c r="CR114" s="464">
        <v>0</v>
      </c>
      <c r="CS114" s="465">
        <v>0</v>
      </c>
      <c r="CT114" s="465">
        <v>0</v>
      </c>
      <c r="CU114" s="477">
        <v>12803.11</v>
      </c>
    </row>
    <row r="115" spans="1:99" ht="15.75" customHeight="1">
      <c r="A115" s="475" t="str">
        <f t="shared" si="9"/>
        <v>04-430</v>
      </c>
      <c r="B115" s="476">
        <v>17</v>
      </c>
      <c r="C115" s="422">
        <v>0</v>
      </c>
      <c r="D115" s="422">
        <v>0</v>
      </c>
      <c r="E115" s="422">
        <v>0</v>
      </c>
      <c r="F115" s="422">
        <v>0</v>
      </c>
      <c r="G115" s="422">
        <v>13.45</v>
      </c>
      <c r="H115" s="422">
        <v>12.84</v>
      </c>
      <c r="I115" s="422">
        <v>36.36</v>
      </c>
      <c r="J115" s="422">
        <v>11.36</v>
      </c>
      <c r="K115" s="422">
        <v>13.17</v>
      </c>
      <c r="L115" s="422">
        <v>1.82</v>
      </c>
      <c r="M115" s="422">
        <v>23.13</v>
      </c>
      <c r="N115" s="422">
        <v>18.170000000000002</v>
      </c>
      <c r="O115" s="422">
        <v>14.91</v>
      </c>
      <c r="P115" s="422">
        <v>16.82</v>
      </c>
      <c r="Q115" s="422">
        <v>13.74</v>
      </c>
      <c r="R115" s="422">
        <v>31.82</v>
      </c>
      <c r="S115" s="422">
        <v>57.72</v>
      </c>
      <c r="T115" s="422">
        <v>17</v>
      </c>
      <c r="U115" s="422">
        <v>57.72</v>
      </c>
      <c r="V115" s="422">
        <v>215.57</v>
      </c>
      <c r="W115" s="422">
        <v>286.35000000000002</v>
      </c>
      <c r="X115" s="422">
        <v>381.53</v>
      </c>
      <c r="Y115" s="422">
        <v>459.89</v>
      </c>
      <c r="Z115" s="422">
        <v>547.15</v>
      </c>
      <c r="AA115" s="422">
        <v>318.11</v>
      </c>
      <c r="AB115" s="422">
        <v>348.9</v>
      </c>
      <c r="AC115" s="422">
        <v>152.63999999999999</v>
      </c>
      <c r="AD115" s="422">
        <v>378.46</v>
      </c>
      <c r="AE115" s="422">
        <v>157.5</v>
      </c>
      <c r="AF115" s="422">
        <v>216.32</v>
      </c>
      <c r="AG115" s="422">
        <v>123.33</v>
      </c>
      <c r="AH115" s="422">
        <v>23.45</v>
      </c>
      <c r="AI115" s="422">
        <v>139.54</v>
      </c>
      <c r="AJ115" s="422">
        <v>104.43</v>
      </c>
      <c r="AK115" s="422">
        <v>62</v>
      </c>
      <c r="AL115" s="422">
        <v>68.900000000000006</v>
      </c>
      <c r="AM115" s="422">
        <v>35.08</v>
      </c>
      <c r="AN115" s="422">
        <v>46.12</v>
      </c>
      <c r="AO115" s="422">
        <v>77.069999999999993</v>
      </c>
      <c r="AP115" s="422">
        <v>62.2</v>
      </c>
      <c r="AQ115" s="422">
        <v>109.17</v>
      </c>
      <c r="AR115" s="422">
        <v>48.52</v>
      </c>
      <c r="AS115" s="422">
        <v>52.43</v>
      </c>
      <c r="AT115" s="422">
        <v>81.42</v>
      </c>
      <c r="AU115" s="422">
        <v>118.32</v>
      </c>
      <c r="AV115" s="422">
        <v>95.24</v>
      </c>
      <c r="AW115" s="422">
        <v>169.41</v>
      </c>
      <c r="AX115" s="422">
        <v>194.14</v>
      </c>
      <c r="AY115" s="422">
        <v>256.10000000000002</v>
      </c>
      <c r="AZ115" s="422">
        <v>329.97</v>
      </c>
      <c r="BA115" s="422">
        <v>302.39</v>
      </c>
      <c r="BB115" s="422">
        <v>257.82</v>
      </c>
      <c r="BC115" s="422">
        <v>319.81</v>
      </c>
      <c r="BD115" s="422">
        <v>279.54000000000002</v>
      </c>
      <c r="BE115" s="422">
        <v>203.15</v>
      </c>
      <c r="BF115" s="422">
        <v>287.02999999999997</v>
      </c>
      <c r="BG115" s="422">
        <v>264.75</v>
      </c>
      <c r="BH115" s="422">
        <v>340.3</v>
      </c>
      <c r="BI115" s="422">
        <v>103.1</v>
      </c>
      <c r="BJ115" s="422">
        <v>172.05</v>
      </c>
      <c r="BK115" s="422">
        <v>170.5</v>
      </c>
      <c r="BL115" s="422">
        <v>93.17</v>
      </c>
      <c r="BM115" s="422">
        <v>209.33</v>
      </c>
      <c r="BN115" s="422">
        <v>236.17</v>
      </c>
      <c r="BO115" s="422">
        <v>152.94999999999999</v>
      </c>
      <c r="BP115" s="422">
        <v>152.59</v>
      </c>
      <c r="BQ115" s="422">
        <v>85.33</v>
      </c>
      <c r="BR115" s="422">
        <v>134.78</v>
      </c>
      <c r="BS115" s="422">
        <v>93.26</v>
      </c>
      <c r="BT115" s="422">
        <v>99.55</v>
      </c>
      <c r="BU115" s="422">
        <v>49.09</v>
      </c>
      <c r="BV115" s="422">
        <v>55.44</v>
      </c>
      <c r="BW115" s="422">
        <v>48.55</v>
      </c>
      <c r="BX115" s="422">
        <v>8.73</v>
      </c>
      <c r="BY115" s="422">
        <v>106.24</v>
      </c>
      <c r="BZ115" s="422">
        <v>51.55</v>
      </c>
      <c r="CA115" s="422">
        <v>25.63</v>
      </c>
      <c r="CB115" s="422">
        <v>74.13</v>
      </c>
      <c r="CC115" s="422">
        <v>62.34</v>
      </c>
      <c r="CD115" s="422">
        <v>17.18</v>
      </c>
      <c r="CE115" s="422">
        <v>25.64</v>
      </c>
      <c r="CF115" s="422">
        <v>34.06</v>
      </c>
      <c r="CG115" s="422">
        <v>0</v>
      </c>
      <c r="CH115" s="422">
        <v>0</v>
      </c>
      <c r="CI115" s="422">
        <v>0</v>
      </c>
      <c r="CJ115" s="422">
        <v>0</v>
      </c>
      <c r="CK115" s="422">
        <v>0</v>
      </c>
      <c r="CL115" s="422">
        <v>0</v>
      </c>
      <c r="CM115" s="422">
        <v>0</v>
      </c>
      <c r="CN115" s="422">
        <v>0</v>
      </c>
      <c r="CO115" s="422">
        <v>0</v>
      </c>
      <c r="CP115" s="464">
        <v>0</v>
      </c>
      <c r="CQ115" s="422">
        <v>0</v>
      </c>
      <c r="CR115" s="464">
        <v>0</v>
      </c>
      <c r="CS115" s="465">
        <v>0</v>
      </c>
      <c r="CT115" s="465">
        <v>0</v>
      </c>
      <c r="CU115" s="477">
        <v>10515.439999999997</v>
      </c>
    </row>
    <row r="116" spans="1:99" ht="15.75" customHeight="1">
      <c r="A116" s="475" t="str">
        <f t="shared" si="9"/>
        <v>04-430</v>
      </c>
      <c r="B116" s="476">
        <v>18</v>
      </c>
      <c r="C116" s="422">
        <v>0</v>
      </c>
      <c r="D116" s="422">
        <v>0</v>
      </c>
      <c r="E116" s="422">
        <v>0</v>
      </c>
      <c r="F116" s="422">
        <v>0</v>
      </c>
      <c r="G116" s="422">
        <v>1.36</v>
      </c>
      <c r="H116" s="422">
        <v>4.6399999999999997</v>
      </c>
      <c r="I116" s="422">
        <v>28.64</v>
      </c>
      <c r="J116" s="422">
        <v>20.32</v>
      </c>
      <c r="K116" s="422">
        <v>13.62</v>
      </c>
      <c r="L116" s="422">
        <v>15.03</v>
      </c>
      <c r="M116" s="422">
        <v>30.9</v>
      </c>
      <c r="N116" s="422">
        <v>25.44</v>
      </c>
      <c r="O116" s="422">
        <v>0.73</v>
      </c>
      <c r="P116" s="422">
        <v>15.9</v>
      </c>
      <c r="Q116" s="422">
        <v>9.9499999999999993</v>
      </c>
      <c r="R116" s="422">
        <v>11.56</v>
      </c>
      <c r="S116" s="422">
        <v>92.92</v>
      </c>
      <c r="T116" s="422">
        <v>27.99</v>
      </c>
      <c r="U116" s="422">
        <v>63.89</v>
      </c>
      <c r="V116" s="422">
        <v>323.43</v>
      </c>
      <c r="W116" s="422">
        <v>337.38</v>
      </c>
      <c r="X116" s="422">
        <v>354.06</v>
      </c>
      <c r="Y116" s="422">
        <v>465.04</v>
      </c>
      <c r="Z116" s="422">
        <v>489.59</v>
      </c>
      <c r="AA116" s="422">
        <v>447.02</v>
      </c>
      <c r="AB116" s="422">
        <v>488.71</v>
      </c>
      <c r="AC116" s="422">
        <v>325.08999999999997</v>
      </c>
      <c r="AD116" s="422">
        <v>345.04</v>
      </c>
      <c r="AE116" s="422">
        <v>297.63</v>
      </c>
      <c r="AF116" s="422">
        <v>172.33</v>
      </c>
      <c r="AG116" s="422">
        <v>161.9</v>
      </c>
      <c r="AH116" s="422">
        <v>157.69999999999999</v>
      </c>
      <c r="AI116" s="422">
        <v>142.19</v>
      </c>
      <c r="AJ116" s="422">
        <v>119.6</v>
      </c>
      <c r="AK116" s="422">
        <v>42.48</v>
      </c>
      <c r="AL116" s="422">
        <v>90.43</v>
      </c>
      <c r="AM116" s="422">
        <v>89.47</v>
      </c>
      <c r="AN116" s="422">
        <v>65.2</v>
      </c>
      <c r="AO116" s="422">
        <v>140.63999999999999</v>
      </c>
      <c r="AP116" s="422">
        <v>140.91999999999999</v>
      </c>
      <c r="AQ116" s="422">
        <v>70.010000000000005</v>
      </c>
      <c r="AR116" s="422">
        <v>47.91</v>
      </c>
      <c r="AS116" s="422">
        <v>113.63</v>
      </c>
      <c r="AT116" s="422">
        <v>67.69</v>
      </c>
      <c r="AU116" s="422">
        <v>100.66</v>
      </c>
      <c r="AV116" s="422">
        <v>72.959999999999994</v>
      </c>
      <c r="AW116" s="422">
        <v>158.57</v>
      </c>
      <c r="AX116" s="422">
        <v>298.23</v>
      </c>
      <c r="AY116" s="422">
        <v>583.29</v>
      </c>
      <c r="AZ116" s="422">
        <v>493.84</v>
      </c>
      <c r="BA116" s="422">
        <v>564.73</v>
      </c>
      <c r="BB116" s="422">
        <v>403.7</v>
      </c>
      <c r="BC116" s="422">
        <v>363.27</v>
      </c>
      <c r="BD116" s="422">
        <v>502.23</v>
      </c>
      <c r="BE116" s="422">
        <v>363.6</v>
      </c>
      <c r="BF116" s="422">
        <v>400.16</v>
      </c>
      <c r="BG116" s="422">
        <v>517.52</v>
      </c>
      <c r="BH116" s="422">
        <v>373.73</v>
      </c>
      <c r="BI116" s="422">
        <v>349.13</v>
      </c>
      <c r="BJ116" s="422">
        <v>338.74</v>
      </c>
      <c r="BK116" s="422">
        <v>271.66000000000003</v>
      </c>
      <c r="BL116" s="422">
        <v>179.49</v>
      </c>
      <c r="BM116" s="422">
        <v>163.63</v>
      </c>
      <c r="BN116" s="422">
        <v>175.31</v>
      </c>
      <c r="BO116" s="422">
        <v>185.61</v>
      </c>
      <c r="BP116" s="422">
        <v>101.85</v>
      </c>
      <c r="BQ116" s="422">
        <v>175.81</v>
      </c>
      <c r="BR116" s="422">
        <v>178.34</v>
      </c>
      <c r="BS116" s="422">
        <v>49.92</v>
      </c>
      <c r="BT116" s="422">
        <v>155.66999999999999</v>
      </c>
      <c r="BU116" s="422">
        <v>179.83</v>
      </c>
      <c r="BV116" s="422">
        <v>75.55</v>
      </c>
      <c r="BW116" s="422">
        <v>196.76</v>
      </c>
      <c r="BX116" s="422">
        <v>70.959999999999994</v>
      </c>
      <c r="BY116" s="422">
        <v>126.48</v>
      </c>
      <c r="BZ116" s="422">
        <v>44.81</v>
      </c>
      <c r="CA116" s="422">
        <v>153.44999999999999</v>
      </c>
      <c r="CB116" s="422">
        <v>54.5</v>
      </c>
      <c r="CC116" s="422">
        <v>43.45</v>
      </c>
      <c r="CD116" s="422">
        <v>52</v>
      </c>
      <c r="CE116" s="422">
        <v>38.18</v>
      </c>
      <c r="CF116" s="422">
        <v>73.37</v>
      </c>
      <c r="CG116" s="422">
        <v>18.63</v>
      </c>
      <c r="CH116" s="422">
        <v>16.27</v>
      </c>
      <c r="CI116" s="422">
        <v>0</v>
      </c>
      <c r="CJ116" s="422">
        <v>0</v>
      </c>
      <c r="CK116" s="422">
        <v>0</v>
      </c>
      <c r="CL116" s="422">
        <v>0</v>
      </c>
      <c r="CM116" s="422">
        <v>0</v>
      </c>
      <c r="CN116" s="422">
        <v>0</v>
      </c>
      <c r="CO116" s="422">
        <v>0</v>
      </c>
      <c r="CP116" s="464">
        <v>0</v>
      </c>
      <c r="CQ116" s="422">
        <v>0</v>
      </c>
      <c r="CR116" s="464">
        <v>0</v>
      </c>
      <c r="CS116" s="465">
        <v>0</v>
      </c>
      <c r="CT116" s="465">
        <v>0</v>
      </c>
      <c r="CU116" s="477">
        <v>14523.869999999999</v>
      </c>
    </row>
    <row r="117" spans="1:99" ht="15.75" customHeight="1">
      <c r="A117" s="475" t="str">
        <f t="shared" si="9"/>
        <v>04-430</v>
      </c>
      <c r="B117" s="476">
        <v>19</v>
      </c>
      <c r="C117" s="422">
        <v>0</v>
      </c>
      <c r="D117" s="422">
        <v>0</v>
      </c>
      <c r="E117" s="422">
        <v>0</v>
      </c>
      <c r="F117" s="422">
        <v>0</v>
      </c>
      <c r="G117" s="422">
        <v>23.95</v>
      </c>
      <c r="H117" s="422">
        <v>36.75</v>
      </c>
      <c r="I117" s="422">
        <v>5.37</v>
      </c>
      <c r="J117" s="422">
        <v>18.170000000000002</v>
      </c>
      <c r="K117" s="422">
        <v>20.9</v>
      </c>
      <c r="L117" s="422">
        <v>13.63</v>
      </c>
      <c r="M117" s="422">
        <v>13.95</v>
      </c>
      <c r="N117" s="422">
        <v>38.07</v>
      </c>
      <c r="O117" s="422">
        <v>18.18</v>
      </c>
      <c r="P117" s="422">
        <v>13.78</v>
      </c>
      <c r="Q117" s="422">
        <v>14.55</v>
      </c>
      <c r="R117" s="422">
        <v>32.840000000000003</v>
      </c>
      <c r="S117" s="422">
        <v>20.39</v>
      </c>
      <c r="T117" s="422">
        <v>52.07</v>
      </c>
      <c r="U117" s="422">
        <v>95.45</v>
      </c>
      <c r="V117" s="422">
        <v>229.5</v>
      </c>
      <c r="W117" s="422">
        <v>341.53</v>
      </c>
      <c r="X117" s="422">
        <v>481.57</v>
      </c>
      <c r="Y117" s="422">
        <v>434.46</v>
      </c>
      <c r="Z117" s="422">
        <v>533.65</v>
      </c>
      <c r="AA117" s="422">
        <v>744.15</v>
      </c>
      <c r="AB117" s="422">
        <v>637.47</v>
      </c>
      <c r="AC117" s="422">
        <v>573.87</v>
      </c>
      <c r="AD117" s="422">
        <v>447.88</v>
      </c>
      <c r="AE117" s="422">
        <v>480.77</v>
      </c>
      <c r="AF117" s="422">
        <v>388.17</v>
      </c>
      <c r="AG117" s="422">
        <v>286.35000000000002</v>
      </c>
      <c r="AH117" s="422">
        <v>284.17</v>
      </c>
      <c r="AI117" s="422">
        <v>282.41000000000003</v>
      </c>
      <c r="AJ117" s="422">
        <v>313.93</v>
      </c>
      <c r="AK117" s="422">
        <v>169.54</v>
      </c>
      <c r="AL117" s="422">
        <v>203.88</v>
      </c>
      <c r="AM117" s="422">
        <v>199.74</v>
      </c>
      <c r="AN117" s="422">
        <v>122.49</v>
      </c>
      <c r="AO117" s="422">
        <v>151.93</v>
      </c>
      <c r="AP117" s="422">
        <v>115.76</v>
      </c>
      <c r="AQ117" s="422">
        <v>60.65</v>
      </c>
      <c r="AR117" s="422">
        <v>50.24</v>
      </c>
      <c r="AS117" s="422">
        <v>120.54</v>
      </c>
      <c r="AT117" s="422">
        <v>18.34</v>
      </c>
      <c r="AU117" s="422">
        <v>94.33</v>
      </c>
      <c r="AV117" s="422">
        <v>171.99</v>
      </c>
      <c r="AW117" s="422">
        <v>115.37</v>
      </c>
      <c r="AX117" s="422">
        <v>315.13</v>
      </c>
      <c r="AY117" s="422">
        <v>314.68</v>
      </c>
      <c r="AZ117" s="422">
        <v>407.05</v>
      </c>
      <c r="BA117" s="422">
        <v>494.92</v>
      </c>
      <c r="BB117" s="422">
        <v>340.92</v>
      </c>
      <c r="BC117" s="422">
        <v>625.79</v>
      </c>
      <c r="BD117" s="422">
        <v>577.14</v>
      </c>
      <c r="BE117" s="422">
        <v>467.9</v>
      </c>
      <c r="BF117" s="422">
        <v>393.99</v>
      </c>
      <c r="BG117" s="422">
        <v>357.1</v>
      </c>
      <c r="BH117" s="422">
        <v>385.85</v>
      </c>
      <c r="BI117" s="422">
        <v>216.69</v>
      </c>
      <c r="BJ117" s="422">
        <v>285.02999999999997</v>
      </c>
      <c r="BK117" s="422">
        <v>235.37</v>
      </c>
      <c r="BL117" s="422">
        <v>199.36</v>
      </c>
      <c r="BM117" s="422">
        <v>182.7</v>
      </c>
      <c r="BN117" s="422">
        <v>124.73</v>
      </c>
      <c r="BO117" s="422">
        <v>148.13</v>
      </c>
      <c r="BP117" s="422">
        <v>57.77</v>
      </c>
      <c r="BQ117" s="422">
        <v>113.97</v>
      </c>
      <c r="BR117" s="422">
        <v>134.94</v>
      </c>
      <c r="BS117" s="422">
        <v>129.99</v>
      </c>
      <c r="BT117" s="422">
        <v>135.03</v>
      </c>
      <c r="BU117" s="422">
        <v>167.63</v>
      </c>
      <c r="BV117" s="422">
        <v>172.17</v>
      </c>
      <c r="BW117" s="422">
        <v>122.24</v>
      </c>
      <c r="BX117" s="422">
        <v>64.03</v>
      </c>
      <c r="BY117" s="422">
        <v>195.33</v>
      </c>
      <c r="BZ117" s="422">
        <v>126.5</v>
      </c>
      <c r="CA117" s="422">
        <v>55.3</v>
      </c>
      <c r="CB117" s="422">
        <v>94.24</v>
      </c>
      <c r="CC117" s="422">
        <v>115.08</v>
      </c>
      <c r="CD117" s="422">
        <v>90.13</v>
      </c>
      <c r="CE117" s="422">
        <v>68.739999999999995</v>
      </c>
      <c r="CF117" s="422">
        <v>90.4</v>
      </c>
      <c r="CG117" s="422">
        <v>59.74</v>
      </c>
      <c r="CH117" s="422">
        <v>25.63</v>
      </c>
      <c r="CI117" s="422">
        <v>0</v>
      </c>
      <c r="CJ117" s="422">
        <v>0</v>
      </c>
      <c r="CK117" s="422">
        <v>0</v>
      </c>
      <c r="CL117" s="422">
        <v>0</v>
      </c>
      <c r="CM117" s="422">
        <v>0</v>
      </c>
      <c r="CN117" s="422">
        <v>0</v>
      </c>
      <c r="CO117" s="422">
        <v>0</v>
      </c>
      <c r="CP117" s="464">
        <v>0</v>
      </c>
      <c r="CQ117" s="422">
        <v>0</v>
      </c>
      <c r="CR117" s="464">
        <v>0</v>
      </c>
      <c r="CS117" s="465">
        <v>0</v>
      </c>
      <c r="CT117" s="465">
        <v>0</v>
      </c>
      <c r="CU117" s="477">
        <v>16564.070000000007</v>
      </c>
    </row>
    <row r="118" spans="1:99" ht="15.75" customHeight="1">
      <c r="A118" s="475" t="str">
        <f t="shared" si="9"/>
        <v>04-430</v>
      </c>
      <c r="B118" s="476">
        <v>20</v>
      </c>
      <c r="C118" s="422">
        <v>0</v>
      </c>
      <c r="D118" s="422">
        <v>0</v>
      </c>
      <c r="E118" s="422">
        <v>0</v>
      </c>
      <c r="F118" s="422">
        <v>0</v>
      </c>
      <c r="G118" s="422">
        <v>0</v>
      </c>
      <c r="H118" s="422">
        <v>0</v>
      </c>
      <c r="I118" s="422">
        <v>13.63</v>
      </c>
      <c r="J118" s="422">
        <v>7.27</v>
      </c>
      <c r="K118" s="422">
        <v>40.5</v>
      </c>
      <c r="L118" s="422">
        <v>57.65</v>
      </c>
      <c r="M118" s="422">
        <v>7.73</v>
      </c>
      <c r="N118" s="422">
        <v>26.36</v>
      </c>
      <c r="O118" s="422">
        <v>44.91</v>
      </c>
      <c r="P118" s="422">
        <v>3.54</v>
      </c>
      <c r="Q118" s="422">
        <v>51.31</v>
      </c>
      <c r="R118" s="422">
        <v>24.54</v>
      </c>
      <c r="S118" s="422">
        <v>39.82</v>
      </c>
      <c r="T118" s="422">
        <v>31.13</v>
      </c>
      <c r="U118" s="422">
        <v>114.66</v>
      </c>
      <c r="V118" s="422">
        <v>95.32</v>
      </c>
      <c r="W118" s="422">
        <v>226.32</v>
      </c>
      <c r="X118" s="422">
        <v>272.95999999999998</v>
      </c>
      <c r="Y118" s="422">
        <v>245.65</v>
      </c>
      <c r="Z118" s="422">
        <v>434.34</v>
      </c>
      <c r="AA118" s="422">
        <v>613.19000000000005</v>
      </c>
      <c r="AB118" s="422">
        <v>595.51</v>
      </c>
      <c r="AC118" s="422">
        <v>433.82</v>
      </c>
      <c r="AD118" s="422">
        <v>474.75</v>
      </c>
      <c r="AE118" s="422">
        <v>371.99</v>
      </c>
      <c r="AF118" s="422">
        <v>481.49</v>
      </c>
      <c r="AG118" s="422">
        <v>408.75</v>
      </c>
      <c r="AH118" s="422">
        <v>420.27</v>
      </c>
      <c r="AI118" s="422">
        <v>246.6</v>
      </c>
      <c r="AJ118" s="422">
        <v>195.71</v>
      </c>
      <c r="AK118" s="422">
        <v>360.93</v>
      </c>
      <c r="AL118" s="422">
        <v>222.76</v>
      </c>
      <c r="AM118" s="422">
        <v>128.32</v>
      </c>
      <c r="AN118" s="422">
        <v>139.24</v>
      </c>
      <c r="AO118" s="422">
        <v>113.53</v>
      </c>
      <c r="AP118" s="422">
        <v>153.91999999999999</v>
      </c>
      <c r="AQ118" s="422">
        <v>152.66</v>
      </c>
      <c r="AR118" s="422">
        <v>118.66</v>
      </c>
      <c r="AS118" s="422">
        <v>131.25</v>
      </c>
      <c r="AT118" s="422">
        <v>126.62</v>
      </c>
      <c r="AU118" s="422">
        <v>266.60000000000002</v>
      </c>
      <c r="AV118" s="422">
        <v>250.53</v>
      </c>
      <c r="AW118" s="422">
        <v>336.88</v>
      </c>
      <c r="AX118" s="422">
        <v>329.18</v>
      </c>
      <c r="AY118" s="422">
        <v>488.61</v>
      </c>
      <c r="AZ118" s="422">
        <v>457.6</v>
      </c>
      <c r="BA118" s="422">
        <v>373.12</v>
      </c>
      <c r="BB118" s="422">
        <v>604.65</v>
      </c>
      <c r="BC118" s="422">
        <v>509.77</v>
      </c>
      <c r="BD118" s="422">
        <v>503</v>
      </c>
      <c r="BE118" s="422">
        <v>530.51</v>
      </c>
      <c r="BF118" s="422">
        <v>348.86</v>
      </c>
      <c r="BG118" s="422">
        <v>307</v>
      </c>
      <c r="BH118" s="422">
        <v>235.39</v>
      </c>
      <c r="BI118" s="422">
        <v>286.66000000000003</v>
      </c>
      <c r="BJ118" s="422">
        <v>124.01</v>
      </c>
      <c r="BK118" s="422">
        <v>229.1</v>
      </c>
      <c r="BL118" s="422">
        <v>177.32</v>
      </c>
      <c r="BM118" s="422">
        <v>102.31</v>
      </c>
      <c r="BN118" s="422">
        <v>90.12</v>
      </c>
      <c r="BO118" s="422">
        <v>59.83</v>
      </c>
      <c r="BP118" s="422">
        <v>158.65</v>
      </c>
      <c r="BQ118" s="422">
        <v>101.3</v>
      </c>
      <c r="BR118" s="422">
        <v>112.92</v>
      </c>
      <c r="BS118" s="422">
        <v>106.31</v>
      </c>
      <c r="BT118" s="422">
        <v>68.569999999999993</v>
      </c>
      <c r="BU118" s="422">
        <v>28.63</v>
      </c>
      <c r="BV118" s="422">
        <v>152.12</v>
      </c>
      <c r="BW118" s="422">
        <v>76.81</v>
      </c>
      <c r="BX118" s="422">
        <v>90.3</v>
      </c>
      <c r="BY118" s="422">
        <v>46.19</v>
      </c>
      <c r="BZ118" s="422">
        <v>22.86</v>
      </c>
      <c r="CA118" s="422">
        <v>0</v>
      </c>
      <c r="CB118" s="422">
        <v>0</v>
      </c>
      <c r="CC118" s="422">
        <v>38.49</v>
      </c>
      <c r="CD118" s="422">
        <v>61.77</v>
      </c>
      <c r="CE118" s="422">
        <v>0</v>
      </c>
      <c r="CF118" s="422">
        <v>8.9499999999999993</v>
      </c>
      <c r="CG118" s="422">
        <v>0</v>
      </c>
      <c r="CH118" s="422">
        <v>0</v>
      </c>
      <c r="CI118" s="422">
        <v>0</v>
      </c>
      <c r="CJ118" s="422">
        <v>0</v>
      </c>
      <c r="CK118" s="422">
        <v>0</v>
      </c>
      <c r="CL118" s="422">
        <v>0</v>
      </c>
      <c r="CM118" s="422">
        <v>0</v>
      </c>
      <c r="CN118" s="422">
        <v>0</v>
      </c>
      <c r="CO118" s="422">
        <v>0</v>
      </c>
      <c r="CP118" s="464">
        <v>0</v>
      </c>
      <c r="CQ118" s="422">
        <v>0</v>
      </c>
      <c r="CR118" s="464">
        <v>0</v>
      </c>
      <c r="CS118" s="465">
        <v>0</v>
      </c>
      <c r="CT118" s="465">
        <v>0</v>
      </c>
      <c r="CU118" s="477">
        <v>15312.53</v>
      </c>
    </row>
    <row r="119" spans="1:99" ht="15.75" customHeight="1">
      <c r="A119" s="475" t="str">
        <f t="shared" si="9"/>
        <v>04-430</v>
      </c>
      <c r="B119" s="476">
        <v>21</v>
      </c>
      <c r="C119" s="422">
        <v>0</v>
      </c>
      <c r="D119" s="422">
        <v>0</v>
      </c>
      <c r="E119" s="422">
        <v>0</v>
      </c>
      <c r="F119" s="422">
        <v>0</v>
      </c>
      <c r="G119" s="422">
        <v>0</v>
      </c>
      <c r="H119" s="422">
        <v>29.01</v>
      </c>
      <c r="I119" s="422">
        <v>7</v>
      </c>
      <c r="J119" s="422">
        <v>16.13</v>
      </c>
      <c r="K119" s="422">
        <v>13.73</v>
      </c>
      <c r="L119" s="422">
        <v>18.809999999999999</v>
      </c>
      <c r="M119" s="422">
        <v>28.32</v>
      </c>
      <c r="N119" s="422">
        <v>2.31</v>
      </c>
      <c r="O119" s="422">
        <v>5.9</v>
      </c>
      <c r="P119" s="422">
        <v>28</v>
      </c>
      <c r="Q119" s="422">
        <v>31.81</v>
      </c>
      <c r="R119" s="422">
        <v>28.53</v>
      </c>
      <c r="S119" s="422">
        <v>43.35</v>
      </c>
      <c r="T119" s="422">
        <v>40.83</v>
      </c>
      <c r="U119" s="422">
        <v>183.88</v>
      </c>
      <c r="V119" s="422">
        <v>132.06</v>
      </c>
      <c r="W119" s="422">
        <v>242.45</v>
      </c>
      <c r="X119" s="422">
        <v>558.15</v>
      </c>
      <c r="Y119" s="422">
        <v>602.08000000000004</v>
      </c>
      <c r="Z119" s="422">
        <v>445.26</v>
      </c>
      <c r="AA119" s="422">
        <v>638.07000000000005</v>
      </c>
      <c r="AB119" s="422">
        <v>453.68</v>
      </c>
      <c r="AC119" s="422">
        <v>430.51</v>
      </c>
      <c r="AD119" s="422">
        <v>411.55</v>
      </c>
      <c r="AE119" s="422">
        <v>301.29000000000002</v>
      </c>
      <c r="AF119" s="422">
        <v>338.99</v>
      </c>
      <c r="AG119" s="422">
        <v>226.8</v>
      </c>
      <c r="AH119" s="422">
        <v>242.86</v>
      </c>
      <c r="AI119" s="422">
        <v>176.04</v>
      </c>
      <c r="AJ119" s="422">
        <v>160.12</v>
      </c>
      <c r="AK119" s="422">
        <v>162.63999999999999</v>
      </c>
      <c r="AL119" s="422">
        <v>59.54</v>
      </c>
      <c r="AM119" s="422">
        <v>158.03</v>
      </c>
      <c r="AN119" s="422">
        <v>125.85</v>
      </c>
      <c r="AO119" s="422">
        <v>129.83000000000001</v>
      </c>
      <c r="AP119" s="422">
        <v>111.58</v>
      </c>
      <c r="AQ119" s="422">
        <v>60.01</v>
      </c>
      <c r="AR119" s="422">
        <v>79.239999999999995</v>
      </c>
      <c r="AS119" s="422">
        <v>13.64</v>
      </c>
      <c r="AT119" s="422">
        <v>79.23</v>
      </c>
      <c r="AU119" s="422">
        <v>46.05</v>
      </c>
      <c r="AV119" s="422">
        <v>82.14</v>
      </c>
      <c r="AW119" s="422">
        <v>83.91</v>
      </c>
      <c r="AX119" s="422">
        <v>158.69</v>
      </c>
      <c r="AY119" s="422">
        <v>209.34</v>
      </c>
      <c r="AZ119" s="422">
        <v>310.44</v>
      </c>
      <c r="BA119" s="422">
        <v>451.35</v>
      </c>
      <c r="BB119" s="422">
        <v>379.02</v>
      </c>
      <c r="BC119" s="422">
        <v>311.75</v>
      </c>
      <c r="BD119" s="422">
        <v>291.5</v>
      </c>
      <c r="BE119" s="422">
        <v>380.46</v>
      </c>
      <c r="BF119" s="422">
        <v>339.82</v>
      </c>
      <c r="BG119" s="422">
        <v>312.33</v>
      </c>
      <c r="BH119" s="422">
        <v>258.31</v>
      </c>
      <c r="BI119" s="422">
        <v>133.57</v>
      </c>
      <c r="BJ119" s="422">
        <v>267.33</v>
      </c>
      <c r="BK119" s="422">
        <v>151.81</v>
      </c>
      <c r="BL119" s="422">
        <v>193.31</v>
      </c>
      <c r="BM119" s="422">
        <v>133.77000000000001</v>
      </c>
      <c r="BN119" s="422">
        <v>156.21</v>
      </c>
      <c r="BO119" s="422">
        <v>130.77000000000001</v>
      </c>
      <c r="BP119" s="422">
        <v>51.3</v>
      </c>
      <c r="BQ119" s="422">
        <v>99.64</v>
      </c>
      <c r="BR119" s="422">
        <v>54.18</v>
      </c>
      <c r="BS119" s="422">
        <v>33.28</v>
      </c>
      <c r="BT119" s="422">
        <v>50.54</v>
      </c>
      <c r="BU119" s="422">
        <v>16.13</v>
      </c>
      <c r="BV119" s="422">
        <v>63.7</v>
      </c>
      <c r="BW119" s="422">
        <v>64.73</v>
      </c>
      <c r="BX119" s="422">
        <v>28.99</v>
      </c>
      <c r="BY119" s="422">
        <v>35.89</v>
      </c>
      <c r="BZ119" s="422">
        <v>15.41</v>
      </c>
      <c r="CA119" s="422">
        <v>25.64</v>
      </c>
      <c r="CB119" s="422">
        <v>36.67</v>
      </c>
      <c r="CC119" s="422">
        <v>8.09</v>
      </c>
      <c r="CD119" s="422">
        <v>10.75</v>
      </c>
      <c r="CE119" s="422">
        <v>26.45</v>
      </c>
      <c r="CF119" s="422">
        <v>38.18</v>
      </c>
      <c r="CG119" s="422">
        <v>23.54</v>
      </c>
      <c r="CH119" s="422">
        <v>0</v>
      </c>
      <c r="CI119" s="422">
        <v>0</v>
      </c>
      <c r="CJ119" s="422">
        <v>0</v>
      </c>
      <c r="CK119" s="422">
        <v>0</v>
      </c>
      <c r="CL119" s="422">
        <v>0</v>
      </c>
      <c r="CM119" s="422">
        <v>0</v>
      </c>
      <c r="CN119" s="422">
        <v>0</v>
      </c>
      <c r="CO119" s="422">
        <v>0</v>
      </c>
      <c r="CP119" s="464">
        <v>0</v>
      </c>
      <c r="CQ119" s="422">
        <v>0</v>
      </c>
      <c r="CR119" s="464">
        <v>0</v>
      </c>
      <c r="CS119" s="465">
        <v>0</v>
      </c>
      <c r="CT119" s="465">
        <v>0</v>
      </c>
      <c r="CU119" s="477">
        <v>12282.099999999997</v>
      </c>
    </row>
    <row r="120" spans="1:99" ht="15.75" customHeight="1">
      <c r="A120" s="475" t="str">
        <f t="shared" si="9"/>
        <v>04-430</v>
      </c>
      <c r="B120" s="476">
        <v>22</v>
      </c>
      <c r="C120" s="422">
        <v>0</v>
      </c>
      <c r="D120" s="422">
        <v>0</v>
      </c>
      <c r="E120" s="422">
        <v>0</v>
      </c>
      <c r="F120" s="422">
        <v>0</v>
      </c>
      <c r="G120" s="422">
        <v>4</v>
      </c>
      <c r="H120" s="422">
        <v>16.36</v>
      </c>
      <c r="I120" s="422">
        <v>3.18</v>
      </c>
      <c r="J120" s="422">
        <v>23.97</v>
      </c>
      <c r="K120" s="422">
        <v>11.69</v>
      </c>
      <c r="L120" s="422">
        <v>5.56</v>
      </c>
      <c r="M120" s="422">
        <v>9.08</v>
      </c>
      <c r="N120" s="422">
        <v>20.72</v>
      </c>
      <c r="O120" s="422">
        <v>4.54</v>
      </c>
      <c r="P120" s="422">
        <v>0</v>
      </c>
      <c r="Q120" s="422">
        <v>12.18</v>
      </c>
      <c r="R120" s="422">
        <v>14.57</v>
      </c>
      <c r="S120" s="422">
        <v>50.09</v>
      </c>
      <c r="T120" s="422">
        <v>81.87</v>
      </c>
      <c r="U120" s="422">
        <v>104.65</v>
      </c>
      <c r="V120" s="422">
        <v>150.84</v>
      </c>
      <c r="W120" s="422">
        <v>515.25</v>
      </c>
      <c r="X120" s="422">
        <v>549.98</v>
      </c>
      <c r="Y120" s="422">
        <v>638.69000000000005</v>
      </c>
      <c r="Z120" s="422">
        <v>614.73</v>
      </c>
      <c r="AA120" s="422">
        <v>614.52</v>
      </c>
      <c r="AB120" s="422">
        <v>608.17999999999995</v>
      </c>
      <c r="AC120" s="422">
        <v>449.75</v>
      </c>
      <c r="AD120" s="422">
        <v>362.08</v>
      </c>
      <c r="AE120" s="422">
        <v>337.94</v>
      </c>
      <c r="AF120" s="422">
        <v>220.6</v>
      </c>
      <c r="AG120" s="422">
        <v>120.48</v>
      </c>
      <c r="AH120" s="422">
        <v>132.30000000000001</v>
      </c>
      <c r="AI120" s="422">
        <v>67.209999999999994</v>
      </c>
      <c r="AJ120" s="422">
        <v>98.53</v>
      </c>
      <c r="AK120" s="422">
        <v>82.37</v>
      </c>
      <c r="AL120" s="422">
        <v>92.9</v>
      </c>
      <c r="AM120" s="422">
        <v>84.18</v>
      </c>
      <c r="AN120" s="422">
        <v>89.46</v>
      </c>
      <c r="AO120" s="422">
        <v>83.11</v>
      </c>
      <c r="AP120" s="422">
        <v>25.18</v>
      </c>
      <c r="AQ120" s="422">
        <v>100.93</v>
      </c>
      <c r="AR120" s="422">
        <v>57.22</v>
      </c>
      <c r="AS120" s="422">
        <v>88.01</v>
      </c>
      <c r="AT120" s="422">
        <v>60.65</v>
      </c>
      <c r="AU120" s="422">
        <v>137.43</v>
      </c>
      <c r="AV120" s="422">
        <v>107.97</v>
      </c>
      <c r="AW120" s="422">
        <v>240.66</v>
      </c>
      <c r="AX120" s="422">
        <v>163.76</v>
      </c>
      <c r="AY120" s="422">
        <v>269.95999999999998</v>
      </c>
      <c r="AZ120" s="422">
        <v>352.16</v>
      </c>
      <c r="BA120" s="422">
        <v>272.8</v>
      </c>
      <c r="BB120" s="422">
        <v>333.76</v>
      </c>
      <c r="BC120" s="422">
        <v>434.52</v>
      </c>
      <c r="BD120" s="422">
        <v>459.43</v>
      </c>
      <c r="BE120" s="422">
        <v>306.36</v>
      </c>
      <c r="BF120" s="422">
        <v>361.8</v>
      </c>
      <c r="BG120" s="422">
        <v>188.09</v>
      </c>
      <c r="BH120" s="422">
        <v>191.47</v>
      </c>
      <c r="BI120" s="422">
        <v>226.6</v>
      </c>
      <c r="BJ120" s="422">
        <v>238.03</v>
      </c>
      <c r="BK120" s="422">
        <v>136.86000000000001</v>
      </c>
      <c r="BL120" s="422">
        <v>245.88</v>
      </c>
      <c r="BM120" s="422">
        <v>197.28</v>
      </c>
      <c r="BN120" s="422">
        <v>163.62</v>
      </c>
      <c r="BO120" s="422">
        <v>76.97</v>
      </c>
      <c r="BP120" s="422">
        <v>105.34</v>
      </c>
      <c r="BQ120" s="422">
        <v>131.96</v>
      </c>
      <c r="BR120" s="422">
        <v>93</v>
      </c>
      <c r="BS120" s="422">
        <v>131.49</v>
      </c>
      <c r="BT120" s="422">
        <v>111.03</v>
      </c>
      <c r="BU120" s="422">
        <v>162.02000000000001</v>
      </c>
      <c r="BV120" s="422">
        <v>119.54</v>
      </c>
      <c r="BW120" s="422">
        <v>56.68</v>
      </c>
      <c r="BX120" s="422">
        <v>138.18</v>
      </c>
      <c r="BY120" s="422">
        <v>10.36</v>
      </c>
      <c r="BZ120" s="422">
        <v>2.68</v>
      </c>
      <c r="CA120" s="422">
        <v>25.73</v>
      </c>
      <c r="CB120" s="422">
        <v>39.18</v>
      </c>
      <c r="CC120" s="422">
        <v>37.049999999999997</v>
      </c>
      <c r="CD120" s="422">
        <v>0</v>
      </c>
      <c r="CE120" s="422">
        <v>97.58</v>
      </c>
      <c r="CF120" s="422">
        <v>20.37</v>
      </c>
      <c r="CG120" s="422">
        <v>0</v>
      </c>
      <c r="CH120" s="422">
        <v>30.73</v>
      </c>
      <c r="CI120" s="422">
        <v>0</v>
      </c>
      <c r="CJ120" s="422">
        <v>0</v>
      </c>
      <c r="CK120" s="422">
        <v>0</v>
      </c>
      <c r="CL120" s="422">
        <v>0</v>
      </c>
      <c r="CM120" s="422">
        <v>0</v>
      </c>
      <c r="CN120" s="422">
        <v>0</v>
      </c>
      <c r="CO120" s="422">
        <v>0</v>
      </c>
      <c r="CP120" s="464">
        <v>0</v>
      </c>
      <c r="CQ120" s="422">
        <v>0</v>
      </c>
      <c r="CR120" s="464">
        <v>0</v>
      </c>
      <c r="CS120" s="465">
        <v>0</v>
      </c>
      <c r="CT120" s="465">
        <v>0</v>
      </c>
      <c r="CU120" s="477">
        <v>13025.880000000003</v>
      </c>
    </row>
    <row r="121" spans="1:99" ht="15.75" customHeight="1">
      <c r="A121" s="475" t="str">
        <f t="shared" si="9"/>
        <v>04-430</v>
      </c>
      <c r="B121" s="476">
        <v>23</v>
      </c>
      <c r="C121" s="422">
        <v>0</v>
      </c>
      <c r="D121" s="422">
        <v>0</v>
      </c>
      <c r="E121" s="422">
        <v>0</v>
      </c>
      <c r="F121" s="422">
        <v>0</v>
      </c>
      <c r="G121" s="422">
        <v>18.350000000000001</v>
      </c>
      <c r="H121" s="422">
        <v>26.46</v>
      </c>
      <c r="I121" s="422">
        <v>10.35</v>
      </c>
      <c r="J121" s="422">
        <v>2.31</v>
      </c>
      <c r="K121" s="422">
        <v>0</v>
      </c>
      <c r="L121" s="422">
        <v>15.71</v>
      </c>
      <c r="M121" s="422">
        <v>18.37</v>
      </c>
      <c r="N121" s="422">
        <v>1.36</v>
      </c>
      <c r="O121" s="422">
        <v>4.54</v>
      </c>
      <c r="P121" s="422">
        <v>14.54</v>
      </c>
      <c r="Q121" s="422">
        <v>10.1</v>
      </c>
      <c r="R121" s="422">
        <v>2.27</v>
      </c>
      <c r="S121" s="422">
        <v>0</v>
      </c>
      <c r="T121" s="422">
        <v>61.36</v>
      </c>
      <c r="U121" s="422">
        <v>102.5</v>
      </c>
      <c r="V121" s="422">
        <v>154.53</v>
      </c>
      <c r="W121" s="422">
        <v>272.33999999999997</v>
      </c>
      <c r="X121" s="422">
        <v>367.45</v>
      </c>
      <c r="Y121" s="422">
        <v>631.5</v>
      </c>
      <c r="Z121" s="422">
        <v>637.35</v>
      </c>
      <c r="AA121" s="422">
        <v>543.41999999999996</v>
      </c>
      <c r="AB121" s="422">
        <v>409.95</v>
      </c>
      <c r="AC121" s="422">
        <v>337.36</v>
      </c>
      <c r="AD121" s="422">
        <v>472.94</v>
      </c>
      <c r="AE121" s="422">
        <v>232.94</v>
      </c>
      <c r="AF121" s="422">
        <v>192.24</v>
      </c>
      <c r="AG121" s="422">
        <v>208.47</v>
      </c>
      <c r="AH121" s="422">
        <v>193.28</v>
      </c>
      <c r="AI121" s="422">
        <v>130.54</v>
      </c>
      <c r="AJ121" s="422">
        <v>93.69</v>
      </c>
      <c r="AK121" s="422">
        <v>121.97</v>
      </c>
      <c r="AL121" s="422">
        <v>157.91</v>
      </c>
      <c r="AM121" s="422">
        <v>69.28</v>
      </c>
      <c r="AN121" s="422">
        <v>184.74</v>
      </c>
      <c r="AO121" s="422">
        <v>130.88999999999999</v>
      </c>
      <c r="AP121" s="422">
        <v>67.28</v>
      </c>
      <c r="AQ121" s="422">
        <v>143.41</v>
      </c>
      <c r="AR121" s="422">
        <v>84.71</v>
      </c>
      <c r="AS121" s="422">
        <v>148.18</v>
      </c>
      <c r="AT121" s="422">
        <v>57.74</v>
      </c>
      <c r="AU121" s="422">
        <v>165.24</v>
      </c>
      <c r="AV121" s="422">
        <v>54</v>
      </c>
      <c r="AW121" s="422">
        <v>212.66</v>
      </c>
      <c r="AX121" s="422">
        <v>201.51</v>
      </c>
      <c r="AY121" s="422">
        <v>236.82</v>
      </c>
      <c r="AZ121" s="422">
        <v>563.6</v>
      </c>
      <c r="BA121" s="422">
        <v>466.52</v>
      </c>
      <c r="BB121" s="422">
        <v>351.44</v>
      </c>
      <c r="BC121" s="422">
        <v>394.63</v>
      </c>
      <c r="BD121" s="422">
        <v>344.43</v>
      </c>
      <c r="BE121" s="422">
        <v>300.23</v>
      </c>
      <c r="BF121" s="422">
        <v>444.81</v>
      </c>
      <c r="BG121" s="422">
        <v>320.49</v>
      </c>
      <c r="BH121" s="422">
        <v>320.47000000000003</v>
      </c>
      <c r="BI121" s="422">
        <v>211.62</v>
      </c>
      <c r="BJ121" s="422">
        <v>198.24</v>
      </c>
      <c r="BK121" s="422">
        <v>134.41999999999999</v>
      </c>
      <c r="BL121" s="422">
        <v>153.81</v>
      </c>
      <c r="BM121" s="422">
        <v>135.84</v>
      </c>
      <c r="BN121" s="422">
        <v>179.84</v>
      </c>
      <c r="BO121" s="422">
        <v>203.2</v>
      </c>
      <c r="BP121" s="422">
        <v>138.83000000000001</v>
      </c>
      <c r="BQ121" s="422">
        <v>125.47</v>
      </c>
      <c r="BR121" s="422">
        <v>147.35</v>
      </c>
      <c r="BS121" s="422">
        <v>120.53</v>
      </c>
      <c r="BT121" s="422">
        <v>68.12</v>
      </c>
      <c r="BU121" s="422">
        <v>114.23</v>
      </c>
      <c r="BV121" s="422">
        <v>68.42</v>
      </c>
      <c r="BW121" s="422">
        <v>44.73</v>
      </c>
      <c r="BX121" s="422">
        <v>66.989999999999995</v>
      </c>
      <c r="BY121" s="422">
        <v>33.950000000000003</v>
      </c>
      <c r="BZ121" s="422">
        <v>55.9</v>
      </c>
      <c r="CA121" s="422">
        <v>30.27</v>
      </c>
      <c r="CB121" s="422">
        <v>41.8</v>
      </c>
      <c r="CC121" s="422">
        <v>33.18</v>
      </c>
      <c r="CD121" s="422">
        <v>38.369999999999997</v>
      </c>
      <c r="CE121" s="422">
        <v>43.64</v>
      </c>
      <c r="CF121" s="422">
        <v>54.31</v>
      </c>
      <c r="CG121" s="422">
        <v>6.73</v>
      </c>
      <c r="CH121" s="422">
        <v>22.64</v>
      </c>
      <c r="CI121" s="422">
        <v>0</v>
      </c>
      <c r="CJ121" s="422">
        <v>0</v>
      </c>
      <c r="CK121" s="422">
        <v>0</v>
      </c>
      <c r="CL121" s="422">
        <v>0</v>
      </c>
      <c r="CM121" s="422">
        <v>0</v>
      </c>
      <c r="CN121" s="422">
        <v>0</v>
      </c>
      <c r="CO121" s="422">
        <v>0</v>
      </c>
      <c r="CP121" s="464">
        <v>0</v>
      </c>
      <c r="CQ121" s="422">
        <v>0</v>
      </c>
      <c r="CR121" s="464">
        <v>0</v>
      </c>
      <c r="CS121" s="465">
        <v>0</v>
      </c>
      <c r="CT121" s="465">
        <v>0</v>
      </c>
      <c r="CU121" s="477">
        <v>13181.609999999997</v>
      </c>
    </row>
    <row r="122" spans="1:99" ht="15.75" customHeight="1">
      <c r="A122" s="475" t="str">
        <f t="shared" si="9"/>
        <v>04-430</v>
      </c>
      <c r="B122" s="476">
        <v>24</v>
      </c>
      <c r="C122" s="422">
        <v>0</v>
      </c>
      <c r="D122" s="422">
        <v>0</v>
      </c>
      <c r="E122" s="422">
        <v>0</v>
      </c>
      <c r="F122" s="422">
        <v>0</v>
      </c>
      <c r="G122" s="422">
        <v>17.18</v>
      </c>
      <c r="H122" s="422">
        <v>11.36</v>
      </c>
      <c r="I122" s="422">
        <v>3.64</v>
      </c>
      <c r="J122" s="422">
        <v>9.99</v>
      </c>
      <c r="K122" s="422">
        <v>10.81</v>
      </c>
      <c r="L122" s="422">
        <v>3.64</v>
      </c>
      <c r="M122" s="422">
        <v>4.54</v>
      </c>
      <c r="N122" s="422">
        <v>28.61</v>
      </c>
      <c r="O122" s="422">
        <v>7.27</v>
      </c>
      <c r="P122" s="422">
        <v>4.54</v>
      </c>
      <c r="Q122" s="422">
        <v>25</v>
      </c>
      <c r="R122" s="422">
        <v>28.03</v>
      </c>
      <c r="S122" s="422">
        <v>40.86</v>
      </c>
      <c r="T122" s="422">
        <v>15.41</v>
      </c>
      <c r="U122" s="422">
        <v>133.44999999999999</v>
      </c>
      <c r="V122" s="422">
        <v>164.27</v>
      </c>
      <c r="W122" s="422">
        <v>189.84</v>
      </c>
      <c r="X122" s="422">
        <v>420.07</v>
      </c>
      <c r="Y122" s="422">
        <v>377.03</v>
      </c>
      <c r="Z122" s="422">
        <v>574.21</v>
      </c>
      <c r="AA122" s="422">
        <v>524.04999999999995</v>
      </c>
      <c r="AB122" s="422">
        <v>445.41</v>
      </c>
      <c r="AC122" s="422">
        <v>377.71</v>
      </c>
      <c r="AD122" s="422">
        <v>424.44</v>
      </c>
      <c r="AE122" s="422">
        <v>334.6</v>
      </c>
      <c r="AF122" s="422">
        <v>182.18</v>
      </c>
      <c r="AG122" s="422">
        <v>191.91</v>
      </c>
      <c r="AH122" s="422">
        <v>199.82</v>
      </c>
      <c r="AI122" s="422">
        <v>180.03</v>
      </c>
      <c r="AJ122" s="422">
        <v>150.22</v>
      </c>
      <c r="AK122" s="422">
        <v>140.63999999999999</v>
      </c>
      <c r="AL122" s="422">
        <v>130.65</v>
      </c>
      <c r="AM122" s="422">
        <v>134.94999999999999</v>
      </c>
      <c r="AN122" s="422">
        <v>43.27</v>
      </c>
      <c r="AO122" s="422">
        <v>77.989999999999995</v>
      </c>
      <c r="AP122" s="422">
        <v>87.83</v>
      </c>
      <c r="AQ122" s="422">
        <v>34.770000000000003</v>
      </c>
      <c r="AR122" s="422">
        <v>135.76</v>
      </c>
      <c r="AS122" s="422">
        <v>62.15</v>
      </c>
      <c r="AT122" s="422">
        <v>49.78</v>
      </c>
      <c r="AU122" s="422">
        <v>62.26</v>
      </c>
      <c r="AV122" s="422">
        <v>59.26</v>
      </c>
      <c r="AW122" s="422">
        <v>83.27</v>
      </c>
      <c r="AX122" s="422">
        <v>21.64</v>
      </c>
      <c r="AY122" s="422">
        <v>52.33</v>
      </c>
      <c r="AZ122" s="422">
        <v>70.430000000000007</v>
      </c>
      <c r="BA122" s="422">
        <v>137.88999999999999</v>
      </c>
      <c r="BB122" s="422">
        <v>49.18</v>
      </c>
      <c r="BC122" s="422">
        <v>28.27</v>
      </c>
      <c r="BD122" s="422">
        <v>31.09</v>
      </c>
      <c r="BE122" s="422">
        <v>146.18</v>
      </c>
      <c r="BF122" s="422">
        <v>102.88</v>
      </c>
      <c r="BG122" s="422">
        <v>28.64</v>
      </c>
      <c r="BH122" s="422">
        <v>69.13</v>
      </c>
      <c r="BI122" s="422">
        <v>111.27</v>
      </c>
      <c r="BJ122" s="422">
        <v>102.24</v>
      </c>
      <c r="BK122" s="422">
        <v>0</v>
      </c>
      <c r="BL122" s="422">
        <v>0</v>
      </c>
      <c r="BM122" s="422">
        <v>0</v>
      </c>
      <c r="BN122" s="422">
        <v>0</v>
      </c>
      <c r="BO122" s="422">
        <v>0</v>
      </c>
      <c r="BP122" s="422">
        <v>0</v>
      </c>
      <c r="BQ122" s="422">
        <v>0</v>
      </c>
      <c r="BR122" s="422">
        <v>0</v>
      </c>
      <c r="BS122" s="422">
        <v>0</v>
      </c>
      <c r="BT122" s="422">
        <v>0</v>
      </c>
      <c r="BU122" s="422">
        <v>0</v>
      </c>
      <c r="BV122" s="422">
        <v>0</v>
      </c>
      <c r="BW122" s="422">
        <v>0</v>
      </c>
      <c r="BX122" s="422">
        <v>0</v>
      </c>
      <c r="BY122" s="422">
        <v>0</v>
      </c>
      <c r="BZ122" s="422">
        <v>0</v>
      </c>
      <c r="CA122" s="422">
        <v>0</v>
      </c>
      <c r="CB122" s="422">
        <v>0</v>
      </c>
      <c r="CC122" s="422">
        <v>0</v>
      </c>
      <c r="CD122" s="422">
        <v>0</v>
      </c>
      <c r="CE122" s="422">
        <v>0</v>
      </c>
      <c r="CF122" s="422">
        <v>0</v>
      </c>
      <c r="CG122" s="422">
        <v>0</v>
      </c>
      <c r="CH122" s="422">
        <v>0</v>
      </c>
      <c r="CI122" s="422">
        <v>0</v>
      </c>
      <c r="CJ122" s="422">
        <v>0</v>
      </c>
      <c r="CK122" s="422">
        <v>0</v>
      </c>
      <c r="CL122" s="422">
        <v>0</v>
      </c>
      <c r="CM122" s="422">
        <v>0</v>
      </c>
      <c r="CN122" s="422">
        <v>0</v>
      </c>
      <c r="CO122" s="422">
        <v>0</v>
      </c>
      <c r="CP122" s="464">
        <v>0</v>
      </c>
      <c r="CQ122" s="422">
        <v>0</v>
      </c>
      <c r="CR122" s="464">
        <v>0</v>
      </c>
      <c r="CS122" s="465">
        <v>0</v>
      </c>
      <c r="CT122" s="465">
        <v>0</v>
      </c>
      <c r="CU122" s="477">
        <v>7133.8700000000035</v>
      </c>
    </row>
    <row r="123" spans="1:99" ht="15.75" customHeight="1">
      <c r="A123" s="475" t="str">
        <f t="shared" si="9"/>
        <v>04-430</v>
      </c>
      <c r="B123" s="476">
        <v>25</v>
      </c>
      <c r="C123" s="422">
        <v>0</v>
      </c>
      <c r="D123" s="422">
        <v>0</v>
      </c>
      <c r="E123" s="422">
        <v>0</v>
      </c>
      <c r="F123" s="422">
        <v>0</v>
      </c>
      <c r="G123" s="422">
        <v>0</v>
      </c>
      <c r="H123" s="422">
        <v>0</v>
      </c>
      <c r="I123" s="422">
        <v>0</v>
      </c>
      <c r="J123" s="422">
        <v>0</v>
      </c>
      <c r="K123" s="422">
        <v>0</v>
      </c>
      <c r="L123" s="422">
        <v>0</v>
      </c>
      <c r="M123" s="422">
        <v>0</v>
      </c>
      <c r="N123" s="422">
        <v>0</v>
      </c>
      <c r="O123" s="422">
        <v>0</v>
      </c>
      <c r="P123" s="422">
        <v>0</v>
      </c>
      <c r="Q123" s="422">
        <v>0</v>
      </c>
      <c r="R123" s="422">
        <v>0</v>
      </c>
      <c r="S123" s="422">
        <v>9.6300000000000008</v>
      </c>
      <c r="T123" s="422">
        <v>10.14</v>
      </c>
      <c r="U123" s="422">
        <v>45.98</v>
      </c>
      <c r="V123" s="422">
        <v>30.68</v>
      </c>
      <c r="W123" s="422">
        <v>95.71</v>
      </c>
      <c r="X123" s="422">
        <v>82.87</v>
      </c>
      <c r="Y123" s="422">
        <v>79.38</v>
      </c>
      <c r="Z123" s="422">
        <v>185.76</v>
      </c>
      <c r="AA123" s="422">
        <v>116.48</v>
      </c>
      <c r="AB123" s="422">
        <v>110.96</v>
      </c>
      <c r="AC123" s="422">
        <v>74.3</v>
      </c>
      <c r="AD123" s="422">
        <v>156.16999999999999</v>
      </c>
      <c r="AE123" s="422">
        <v>117.07</v>
      </c>
      <c r="AF123" s="422">
        <v>105.74</v>
      </c>
      <c r="AG123" s="422">
        <v>74.739999999999995</v>
      </c>
      <c r="AH123" s="422">
        <v>199.46</v>
      </c>
      <c r="AI123" s="422">
        <v>91.94</v>
      </c>
      <c r="AJ123" s="422">
        <v>138.41</v>
      </c>
      <c r="AK123" s="422">
        <v>51.16</v>
      </c>
      <c r="AL123" s="422">
        <v>50.27</v>
      </c>
      <c r="AM123" s="422">
        <v>85.34</v>
      </c>
      <c r="AN123" s="422">
        <v>107.67</v>
      </c>
      <c r="AO123" s="422">
        <v>62.36</v>
      </c>
      <c r="AP123" s="422">
        <v>190.7</v>
      </c>
      <c r="AQ123" s="422">
        <v>140.58000000000001</v>
      </c>
      <c r="AR123" s="422">
        <v>70.16</v>
      </c>
      <c r="AS123" s="422">
        <v>77.58</v>
      </c>
      <c r="AT123" s="422">
        <v>170.24</v>
      </c>
      <c r="AU123" s="422">
        <v>98.35</v>
      </c>
      <c r="AV123" s="422">
        <v>159.05000000000001</v>
      </c>
      <c r="AW123" s="422">
        <v>203.01</v>
      </c>
      <c r="AX123" s="422">
        <v>215.78</v>
      </c>
      <c r="AY123" s="422">
        <v>141.5</v>
      </c>
      <c r="AZ123" s="422">
        <v>279.54000000000002</v>
      </c>
      <c r="BA123" s="422">
        <v>252.21</v>
      </c>
      <c r="BB123" s="422">
        <v>230.53</v>
      </c>
      <c r="BC123" s="422">
        <v>181.53</v>
      </c>
      <c r="BD123" s="422">
        <v>305.49</v>
      </c>
      <c r="BE123" s="422">
        <v>277.52</v>
      </c>
      <c r="BF123" s="422">
        <v>156.88999999999999</v>
      </c>
      <c r="BG123" s="422">
        <v>204.63</v>
      </c>
      <c r="BH123" s="422">
        <v>249.2</v>
      </c>
      <c r="BI123" s="422">
        <v>337.07</v>
      </c>
      <c r="BJ123" s="422">
        <v>239.26</v>
      </c>
      <c r="BK123" s="422">
        <v>121.18</v>
      </c>
      <c r="BL123" s="422">
        <v>116.9</v>
      </c>
      <c r="BM123" s="422">
        <v>119.84</v>
      </c>
      <c r="BN123" s="422">
        <v>146.52000000000001</v>
      </c>
      <c r="BO123" s="422">
        <v>65.94</v>
      </c>
      <c r="BP123" s="422">
        <v>76.989999999999995</v>
      </c>
      <c r="BQ123" s="422">
        <v>157.52000000000001</v>
      </c>
      <c r="BR123" s="422">
        <v>91.27</v>
      </c>
      <c r="BS123" s="422">
        <v>82.54</v>
      </c>
      <c r="BT123" s="422">
        <v>112.64</v>
      </c>
      <c r="BU123" s="422">
        <v>96.92</v>
      </c>
      <c r="BV123" s="422">
        <v>79.67</v>
      </c>
      <c r="BW123" s="422">
        <v>83.09</v>
      </c>
      <c r="BX123" s="422">
        <v>54.9</v>
      </c>
      <c r="BY123" s="422">
        <v>114.78</v>
      </c>
      <c r="BZ123" s="422">
        <v>63.48</v>
      </c>
      <c r="CA123" s="422">
        <v>77.349999999999994</v>
      </c>
      <c r="CB123" s="422">
        <v>61.26</v>
      </c>
      <c r="CC123" s="422">
        <v>23.09</v>
      </c>
      <c r="CD123" s="422">
        <v>33.54</v>
      </c>
      <c r="CE123" s="422">
        <v>51.39</v>
      </c>
      <c r="CF123" s="422">
        <v>8.66</v>
      </c>
      <c r="CG123" s="422">
        <v>0</v>
      </c>
      <c r="CH123" s="422">
        <v>0</v>
      </c>
      <c r="CI123" s="422">
        <v>0</v>
      </c>
      <c r="CJ123" s="422">
        <v>0</v>
      </c>
      <c r="CK123" s="422">
        <v>0</v>
      </c>
      <c r="CL123" s="422">
        <v>0</v>
      </c>
      <c r="CM123" s="422">
        <v>0</v>
      </c>
      <c r="CN123" s="422">
        <v>0</v>
      </c>
      <c r="CO123" s="422">
        <v>0</v>
      </c>
      <c r="CP123" s="464">
        <v>0</v>
      </c>
      <c r="CQ123" s="422">
        <v>0</v>
      </c>
      <c r="CR123" s="464">
        <v>0</v>
      </c>
      <c r="CS123" s="465">
        <v>0</v>
      </c>
      <c r="CT123" s="465">
        <v>0</v>
      </c>
      <c r="CU123" s="477">
        <v>8102.5100000000011</v>
      </c>
    </row>
    <row r="124" spans="1:99" ht="15.75" customHeight="1">
      <c r="A124" s="475" t="str">
        <f t="shared" si="9"/>
        <v>04-430</v>
      </c>
      <c r="B124" s="476">
        <v>26</v>
      </c>
      <c r="C124" s="422">
        <v>0</v>
      </c>
      <c r="D124" s="422">
        <v>0</v>
      </c>
      <c r="E124" s="422">
        <v>0</v>
      </c>
      <c r="F124" s="422">
        <v>0</v>
      </c>
      <c r="G124" s="422">
        <v>0</v>
      </c>
      <c r="H124" s="422">
        <v>0</v>
      </c>
      <c r="I124" s="422">
        <v>0</v>
      </c>
      <c r="J124" s="422">
        <v>0</v>
      </c>
      <c r="K124" s="422">
        <v>0</v>
      </c>
      <c r="L124" s="422">
        <v>0</v>
      </c>
      <c r="M124" s="422">
        <v>0</v>
      </c>
      <c r="N124" s="422">
        <v>22.67</v>
      </c>
      <c r="O124" s="422">
        <v>25.36</v>
      </c>
      <c r="P124" s="422">
        <v>48.27</v>
      </c>
      <c r="Q124" s="422">
        <v>27.63</v>
      </c>
      <c r="R124" s="422">
        <v>11.36</v>
      </c>
      <c r="S124" s="422">
        <v>16.399999999999999</v>
      </c>
      <c r="T124" s="422">
        <v>87.21</v>
      </c>
      <c r="U124" s="422">
        <v>135.35</v>
      </c>
      <c r="V124" s="422">
        <v>194.28</v>
      </c>
      <c r="W124" s="422">
        <v>303.26</v>
      </c>
      <c r="X124" s="422">
        <v>444.1</v>
      </c>
      <c r="Y124" s="422">
        <v>328.28</v>
      </c>
      <c r="Z124" s="422">
        <v>299.82</v>
      </c>
      <c r="AA124" s="422">
        <v>342.27</v>
      </c>
      <c r="AB124" s="422">
        <v>476.83</v>
      </c>
      <c r="AC124" s="422">
        <v>424.65</v>
      </c>
      <c r="AD124" s="422">
        <v>392.78</v>
      </c>
      <c r="AE124" s="422">
        <v>513.79</v>
      </c>
      <c r="AF124" s="422">
        <v>265.22000000000003</v>
      </c>
      <c r="AG124" s="422">
        <v>181.89</v>
      </c>
      <c r="AH124" s="422">
        <v>303.33999999999997</v>
      </c>
      <c r="AI124" s="422">
        <v>256.25</v>
      </c>
      <c r="AJ124" s="422">
        <v>291.75</v>
      </c>
      <c r="AK124" s="422">
        <v>319</v>
      </c>
      <c r="AL124" s="422">
        <v>208.19</v>
      </c>
      <c r="AM124" s="422">
        <v>166.08</v>
      </c>
      <c r="AN124" s="422">
        <v>121.01</v>
      </c>
      <c r="AO124" s="422">
        <v>70.459999999999994</v>
      </c>
      <c r="AP124" s="422">
        <v>118.29</v>
      </c>
      <c r="AQ124" s="422">
        <v>64.94</v>
      </c>
      <c r="AR124" s="422">
        <v>107.2</v>
      </c>
      <c r="AS124" s="422">
        <v>86.71</v>
      </c>
      <c r="AT124" s="422">
        <v>105.3</v>
      </c>
      <c r="AU124" s="422">
        <v>101.42</v>
      </c>
      <c r="AV124" s="422">
        <v>136.36000000000001</v>
      </c>
      <c r="AW124" s="422">
        <v>237.56</v>
      </c>
      <c r="AX124" s="422">
        <v>382.97</v>
      </c>
      <c r="AY124" s="422">
        <v>187.6</v>
      </c>
      <c r="AZ124" s="422">
        <v>231.47</v>
      </c>
      <c r="BA124" s="422">
        <v>268.98</v>
      </c>
      <c r="BB124" s="422">
        <v>370.49</v>
      </c>
      <c r="BC124" s="422">
        <v>339.75</v>
      </c>
      <c r="BD124" s="422">
        <v>513.71</v>
      </c>
      <c r="BE124" s="422">
        <v>494.09</v>
      </c>
      <c r="BF124" s="422">
        <v>337.31</v>
      </c>
      <c r="BG124" s="422">
        <v>187.07</v>
      </c>
      <c r="BH124" s="422">
        <v>300.08</v>
      </c>
      <c r="BI124" s="422">
        <v>175.21</v>
      </c>
      <c r="BJ124" s="422">
        <v>207.46</v>
      </c>
      <c r="BK124" s="422">
        <v>165.25</v>
      </c>
      <c r="BL124" s="422">
        <v>71.83</v>
      </c>
      <c r="BM124" s="422">
        <v>81.349999999999994</v>
      </c>
      <c r="BN124" s="422">
        <v>93.61</v>
      </c>
      <c r="BO124" s="422">
        <v>107.09</v>
      </c>
      <c r="BP124" s="422">
        <v>137.93</v>
      </c>
      <c r="BQ124" s="422">
        <v>147.57</v>
      </c>
      <c r="BR124" s="422">
        <v>142.30000000000001</v>
      </c>
      <c r="BS124" s="422">
        <v>110.02</v>
      </c>
      <c r="BT124" s="422">
        <v>82.12</v>
      </c>
      <c r="BU124" s="422">
        <v>133.36000000000001</v>
      </c>
      <c r="BV124" s="422">
        <v>123.95</v>
      </c>
      <c r="BW124" s="422">
        <v>138.52000000000001</v>
      </c>
      <c r="BX124" s="422">
        <v>141.77000000000001</v>
      </c>
      <c r="BY124" s="422">
        <v>69.44</v>
      </c>
      <c r="BZ124" s="422">
        <v>104.64</v>
      </c>
      <c r="CA124" s="422">
        <v>35.729999999999997</v>
      </c>
      <c r="CB124" s="422">
        <v>122.46</v>
      </c>
      <c r="CC124" s="422">
        <v>68.14</v>
      </c>
      <c r="CD124" s="422">
        <v>57.81</v>
      </c>
      <c r="CE124" s="422">
        <v>46.99</v>
      </c>
      <c r="CF124" s="422">
        <v>61.91</v>
      </c>
      <c r="CG124" s="422">
        <v>82.7</v>
      </c>
      <c r="CH124" s="422">
        <v>0</v>
      </c>
      <c r="CI124" s="422">
        <v>0</v>
      </c>
      <c r="CJ124" s="422">
        <v>0</v>
      </c>
      <c r="CK124" s="422">
        <v>0</v>
      </c>
      <c r="CL124" s="422">
        <v>0</v>
      </c>
      <c r="CM124" s="422">
        <v>0</v>
      </c>
      <c r="CN124" s="422">
        <v>0</v>
      </c>
      <c r="CO124" s="422">
        <v>0</v>
      </c>
      <c r="CP124" s="464">
        <v>0</v>
      </c>
      <c r="CQ124" s="422">
        <v>0</v>
      </c>
      <c r="CR124" s="464">
        <v>0</v>
      </c>
      <c r="CS124" s="465">
        <v>0</v>
      </c>
      <c r="CT124" s="465">
        <v>0</v>
      </c>
      <c r="CU124" s="477">
        <v>13557.96</v>
      </c>
    </row>
    <row r="125" spans="1:99" ht="15.75" customHeight="1">
      <c r="A125" s="475" t="str">
        <f t="shared" si="9"/>
        <v>04-430</v>
      </c>
      <c r="B125" s="476">
        <v>27</v>
      </c>
      <c r="C125" s="422">
        <v>0</v>
      </c>
      <c r="D125" s="422">
        <v>0</v>
      </c>
      <c r="E125" s="422">
        <v>0</v>
      </c>
      <c r="F125" s="422">
        <v>0</v>
      </c>
      <c r="G125" s="422">
        <v>20.36</v>
      </c>
      <c r="H125" s="422">
        <v>30.54</v>
      </c>
      <c r="I125" s="422">
        <v>49.23</v>
      </c>
      <c r="J125" s="422">
        <v>22.63</v>
      </c>
      <c r="K125" s="422">
        <v>22.63</v>
      </c>
      <c r="L125" s="422">
        <v>11.36</v>
      </c>
      <c r="M125" s="422">
        <v>9.41</v>
      </c>
      <c r="N125" s="422">
        <v>54.66</v>
      </c>
      <c r="O125" s="422">
        <v>30.81</v>
      </c>
      <c r="P125" s="422">
        <v>36.81</v>
      </c>
      <c r="Q125" s="422">
        <v>39.75</v>
      </c>
      <c r="R125" s="422">
        <v>28.25</v>
      </c>
      <c r="S125" s="422">
        <v>40.270000000000003</v>
      </c>
      <c r="T125" s="422">
        <v>72.739999999999995</v>
      </c>
      <c r="U125" s="422">
        <v>66.31</v>
      </c>
      <c r="V125" s="422">
        <v>163.94</v>
      </c>
      <c r="W125" s="422">
        <v>294.72000000000003</v>
      </c>
      <c r="X125" s="422">
        <v>359.55</v>
      </c>
      <c r="Y125" s="422">
        <v>334.9</v>
      </c>
      <c r="Z125" s="422">
        <v>420.48</v>
      </c>
      <c r="AA125" s="422">
        <v>397.26</v>
      </c>
      <c r="AB125" s="422">
        <v>382.95</v>
      </c>
      <c r="AC125" s="422">
        <v>217.88</v>
      </c>
      <c r="AD125" s="422">
        <v>225.09</v>
      </c>
      <c r="AE125" s="422">
        <v>384.06</v>
      </c>
      <c r="AF125" s="422">
        <v>378.75</v>
      </c>
      <c r="AG125" s="422">
        <v>206.51</v>
      </c>
      <c r="AH125" s="422">
        <v>264.35000000000002</v>
      </c>
      <c r="AI125" s="422">
        <v>344.09</v>
      </c>
      <c r="AJ125" s="422">
        <v>200.07</v>
      </c>
      <c r="AK125" s="422">
        <v>211.97</v>
      </c>
      <c r="AL125" s="422">
        <v>251.07</v>
      </c>
      <c r="AM125" s="422">
        <v>116.36</v>
      </c>
      <c r="AN125" s="422">
        <v>76.319999999999993</v>
      </c>
      <c r="AO125" s="422">
        <v>160.96</v>
      </c>
      <c r="AP125" s="422">
        <v>194.22</v>
      </c>
      <c r="AQ125" s="422">
        <v>159.71</v>
      </c>
      <c r="AR125" s="422">
        <v>96.63</v>
      </c>
      <c r="AS125" s="422">
        <v>146.56</v>
      </c>
      <c r="AT125" s="422">
        <v>145.37</v>
      </c>
      <c r="AU125" s="422">
        <v>171.04</v>
      </c>
      <c r="AV125" s="422">
        <v>288.83</v>
      </c>
      <c r="AW125" s="422">
        <v>346.29</v>
      </c>
      <c r="AX125" s="422">
        <v>442.64</v>
      </c>
      <c r="AY125" s="422">
        <v>382.62</v>
      </c>
      <c r="AZ125" s="422">
        <v>472.84</v>
      </c>
      <c r="BA125" s="422">
        <v>563.77</v>
      </c>
      <c r="BB125" s="422">
        <v>547.03</v>
      </c>
      <c r="BC125" s="422">
        <v>349.41</v>
      </c>
      <c r="BD125" s="422">
        <v>406.64</v>
      </c>
      <c r="BE125" s="422">
        <v>636.62</v>
      </c>
      <c r="BF125" s="422">
        <v>365.62</v>
      </c>
      <c r="BG125" s="422">
        <v>407.84</v>
      </c>
      <c r="BH125" s="422">
        <v>313.63</v>
      </c>
      <c r="BI125" s="422">
        <v>286.24</v>
      </c>
      <c r="BJ125" s="422">
        <v>165.68</v>
      </c>
      <c r="BK125" s="422">
        <v>194.26</v>
      </c>
      <c r="BL125" s="422">
        <v>140.91</v>
      </c>
      <c r="BM125" s="422">
        <v>110.54</v>
      </c>
      <c r="BN125" s="422">
        <v>143.49</v>
      </c>
      <c r="BO125" s="422">
        <v>155.87</v>
      </c>
      <c r="BP125" s="422">
        <v>187.6</v>
      </c>
      <c r="BQ125" s="422">
        <v>91.8</v>
      </c>
      <c r="BR125" s="422">
        <v>104.63</v>
      </c>
      <c r="BS125" s="422">
        <v>123.4</v>
      </c>
      <c r="BT125" s="422">
        <v>163.02000000000001</v>
      </c>
      <c r="BU125" s="422">
        <v>63.95</v>
      </c>
      <c r="BV125" s="422">
        <v>102.68</v>
      </c>
      <c r="BW125" s="422">
        <v>94.13</v>
      </c>
      <c r="BX125" s="422">
        <v>53.22</v>
      </c>
      <c r="BY125" s="422">
        <v>44.46</v>
      </c>
      <c r="BZ125" s="422">
        <v>54.08</v>
      </c>
      <c r="CA125" s="422">
        <v>68.91</v>
      </c>
      <c r="CB125" s="422">
        <v>56.6</v>
      </c>
      <c r="CC125" s="422">
        <v>33.49</v>
      </c>
      <c r="CD125" s="422">
        <v>9.7200000000000006</v>
      </c>
      <c r="CE125" s="422">
        <v>26.59</v>
      </c>
      <c r="CF125" s="422">
        <v>6.09</v>
      </c>
      <c r="CG125" s="422">
        <v>21.08</v>
      </c>
      <c r="CH125" s="422">
        <v>21.45</v>
      </c>
      <c r="CI125" s="422">
        <v>0</v>
      </c>
      <c r="CJ125" s="422">
        <v>0</v>
      </c>
      <c r="CK125" s="422">
        <v>0</v>
      </c>
      <c r="CL125" s="422">
        <v>0</v>
      </c>
      <c r="CM125" s="422">
        <v>0</v>
      </c>
      <c r="CN125" s="422">
        <v>0</v>
      </c>
      <c r="CO125" s="422">
        <v>0</v>
      </c>
      <c r="CP125" s="464">
        <v>0</v>
      </c>
      <c r="CQ125" s="422">
        <v>0</v>
      </c>
      <c r="CR125" s="464">
        <v>0</v>
      </c>
      <c r="CS125" s="465">
        <v>0</v>
      </c>
      <c r="CT125" s="465">
        <v>0</v>
      </c>
      <c r="CU125" s="477">
        <v>14888.240000000002</v>
      </c>
    </row>
    <row r="126" spans="1:99" ht="15.75" customHeight="1">
      <c r="A126" s="475" t="str">
        <f t="shared" si="9"/>
        <v>04-430</v>
      </c>
      <c r="B126" s="476">
        <v>28</v>
      </c>
      <c r="C126" s="422">
        <v>0</v>
      </c>
      <c r="D126" s="422">
        <v>0</v>
      </c>
      <c r="E126" s="422">
        <v>0</v>
      </c>
      <c r="F126" s="422">
        <v>0</v>
      </c>
      <c r="G126" s="422">
        <v>5.83</v>
      </c>
      <c r="H126" s="422">
        <v>4.54</v>
      </c>
      <c r="I126" s="422">
        <v>27.14</v>
      </c>
      <c r="J126" s="422">
        <v>10.9</v>
      </c>
      <c r="K126" s="422">
        <v>17.38</v>
      </c>
      <c r="L126" s="422">
        <v>8.18</v>
      </c>
      <c r="M126" s="422">
        <v>21.79</v>
      </c>
      <c r="N126" s="422">
        <v>0</v>
      </c>
      <c r="O126" s="422">
        <v>12.83</v>
      </c>
      <c r="P126" s="422">
        <v>11.55</v>
      </c>
      <c r="Q126" s="422">
        <v>25.54</v>
      </c>
      <c r="R126" s="422">
        <v>9.9499999999999993</v>
      </c>
      <c r="S126" s="422">
        <v>20.399999999999999</v>
      </c>
      <c r="T126" s="422">
        <v>84.15</v>
      </c>
      <c r="U126" s="422">
        <v>22.5</v>
      </c>
      <c r="V126" s="422">
        <v>152.86000000000001</v>
      </c>
      <c r="W126" s="422">
        <v>322.41000000000003</v>
      </c>
      <c r="X126" s="422">
        <v>406.1</v>
      </c>
      <c r="Y126" s="422">
        <v>455.47</v>
      </c>
      <c r="Z126" s="422">
        <v>580.09</v>
      </c>
      <c r="AA126" s="422">
        <v>519.49</v>
      </c>
      <c r="AB126" s="422">
        <v>546.82000000000005</v>
      </c>
      <c r="AC126" s="422">
        <v>299.01</v>
      </c>
      <c r="AD126" s="422">
        <v>442.51</v>
      </c>
      <c r="AE126" s="422">
        <v>290.49</v>
      </c>
      <c r="AF126" s="422">
        <v>101.83</v>
      </c>
      <c r="AG126" s="422">
        <v>243.12</v>
      </c>
      <c r="AH126" s="422">
        <v>230.34</v>
      </c>
      <c r="AI126" s="422">
        <v>215.69</v>
      </c>
      <c r="AJ126" s="422">
        <v>225.35</v>
      </c>
      <c r="AK126" s="422">
        <v>184.73</v>
      </c>
      <c r="AL126" s="422">
        <v>134.75</v>
      </c>
      <c r="AM126" s="422">
        <v>221.68</v>
      </c>
      <c r="AN126" s="422">
        <v>104.37</v>
      </c>
      <c r="AO126" s="422">
        <v>79.28</v>
      </c>
      <c r="AP126" s="422">
        <v>94.76</v>
      </c>
      <c r="AQ126" s="422">
        <v>133.87</v>
      </c>
      <c r="AR126" s="422">
        <v>45.1</v>
      </c>
      <c r="AS126" s="422">
        <v>71.260000000000005</v>
      </c>
      <c r="AT126" s="422">
        <v>104.64</v>
      </c>
      <c r="AU126" s="422">
        <v>62.33</v>
      </c>
      <c r="AV126" s="422">
        <v>318.27999999999997</v>
      </c>
      <c r="AW126" s="422">
        <v>293.60000000000002</v>
      </c>
      <c r="AX126" s="422">
        <v>275.56</v>
      </c>
      <c r="AY126" s="422">
        <v>403.72</v>
      </c>
      <c r="AZ126" s="422">
        <v>275.22000000000003</v>
      </c>
      <c r="BA126" s="422">
        <v>398.02</v>
      </c>
      <c r="BB126" s="422">
        <v>361.83</v>
      </c>
      <c r="BC126" s="422">
        <v>312.62</v>
      </c>
      <c r="BD126" s="422">
        <v>316.05</v>
      </c>
      <c r="BE126" s="422">
        <v>265.8</v>
      </c>
      <c r="BF126" s="422">
        <v>269.2</v>
      </c>
      <c r="BG126" s="422">
        <v>181.82</v>
      </c>
      <c r="BH126" s="422">
        <v>153.22999999999999</v>
      </c>
      <c r="BI126" s="422">
        <v>120.7</v>
      </c>
      <c r="BJ126" s="422">
        <v>255.8</v>
      </c>
      <c r="BK126" s="422">
        <v>115.55</v>
      </c>
      <c r="BL126" s="422">
        <v>131.74</v>
      </c>
      <c r="BM126" s="422">
        <v>154.56</v>
      </c>
      <c r="BN126" s="422">
        <v>67.73</v>
      </c>
      <c r="BO126" s="422">
        <v>142.54</v>
      </c>
      <c r="BP126" s="422">
        <v>101.59</v>
      </c>
      <c r="BQ126" s="422">
        <v>52.4</v>
      </c>
      <c r="BR126" s="422">
        <v>117.34</v>
      </c>
      <c r="BS126" s="422">
        <v>138.04</v>
      </c>
      <c r="BT126" s="422">
        <v>80.5</v>
      </c>
      <c r="BU126" s="422">
        <v>119.45</v>
      </c>
      <c r="BV126" s="422">
        <v>91.36</v>
      </c>
      <c r="BW126" s="422">
        <v>76.5</v>
      </c>
      <c r="BX126" s="422">
        <v>22.66</v>
      </c>
      <c r="BY126" s="422">
        <v>65.16</v>
      </c>
      <c r="BZ126" s="422">
        <v>42.52</v>
      </c>
      <c r="CA126" s="422">
        <v>0</v>
      </c>
      <c r="CB126" s="422">
        <v>46.5</v>
      </c>
      <c r="CC126" s="422">
        <v>75.55</v>
      </c>
      <c r="CD126" s="422">
        <v>41.1</v>
      </c>
      <c r="CE126" s="422">
        <v>8</v>
      </c>
      <c r="CF126" s="422">
        <v>31.27</v>
      </c>
      <c r="CG126" s="422">
        <v>18.82</v>
      </c>
      <c r="CH126" s="422">
        <v>0</v>
      </c>
      <c r="CI126" s="422">
        <v>0</v>
      </c>
      <c r="CJ126" s="422">
        <v>0</v>
      </c>
      <c r="CK126" s="422">
        <v>0</v>
      </c>
      <c r="CL126" s="422">
        <v>0</v>
      </c>
      <c r="CM126" s="422">
        <v>0</v>
      </c>
      <c r="CN126" s="422">
        <v>0</v>
      </c>
      <c r="CO126" s="422">
        <v>0</v>
      </c>
      <c r="CP126" s="464">
        <v>0</v>
      </c>
      <c r="CQ126" s="422">
        <v>0</v>
      </c>
      <c r="CR126" s="464">
        <v>0</v>
      </c>
      <c r="CS126" s="465">
        <v>0</v>
      </c>
      <c r="CT126" s="465">
        <v>0</v>
      </c>
      <c r="CU126" s="477">
        <v>12493.360000000002</v>
      </c>
    </row>
    <row r="127" spans="1:99" ht="15.75" customHeight="1">
      <c r="A127" s="475" t="str">
        <f t="shared" si="9"/>
        <v>04-430</v>
      </c>
      <c r="B127" s="476">
        <v>29</v>
      </c>
      <c r="C127" s="422">
        <v>0</v>
      </c>
      <c r="D127" s="422">
        <v>0</v>
      </c>
      <c r="E127" s="422">
        <v>0</v>
      </c>
      <c r="F127" s="422">
        <v>0</v>
      </c>
      <c r="G127" s="422">
        <v>17.989999999999998</v>
      </c>
      <c r="H127" s="422">
        <v>0</v>
      </c>
      <c r="I127" s="422">
        <v>9.24</v>
      </c>
      <c r="J127" s="422">
        <v>10.73</v>
      </c>
      <c r="K127" s="422">
        <v>20.57</v>
      </c>
      <c r="L127" s="422">
        <v>20.37</v>
      </c>
      <c r="M127" s="422">
        <v>8.18</v>
      </c>
      <c r="N127" s="422">
        <v>4.09</v>
      </c>
      <c r="O127" s="422">
        <v>0.91</v>
      </c>
      <c r="P127" s="422">
        <v>10.039999999999999</v>
      </c>
      <c r="Q127" s="422">
        <v>15.89</v>
      </c>
      <c r="R127" s="422">
        <v>8.18</v>
      </c>
      <c r="S127" s="422">
        <v>23.45</v>
      </c>
      <c r="T127" s="422">
        <v>34.61</v>
      </c>
      <c r="U127" s="422">
        <v>68.66</v>
      </c>
      <c r="V127" s="422">
        <v>276.52</v>
      </c>
      <c r="W127" s="422">
        <v>376.48</v>
      </c>
      <c r="X127" s="422">
        <v>408.44</v>
      </c>
      <c r="Y127" s="422">
        <v>649.48</v>
      </c>
      <c r="Z127" s="422">
        <v>545.46</v>
      </c>
      <c r="AA127" s="422">
        <v>506.17</v>
      </c>
      <c r="AB127" s="422">
        <v>529.98</v>
      </c>
      <c r="AC127" s="422">
        <v>336.8</v>
      </c>
      <c r="AD127" s="422">
        <v>258.62</v>
      </c>
      <c r="AE127" s="422">
        <v>239.6</v>
      </c>
      <c r="AF127" s="422">
        <v>176.5</v>
      </c>
      <c r="AG127" s="422">
        <v>275.35000000000002</v>
      </c>
      <c r="AH127" s="422">
        <v>248.77</v>
      </c>
      <c r="AI127" s="422">
        <v>187.29</v>
      </c>
      <c r="AJ127" s="422">
        <v>242.18</v>
      </c>
      <c r="AK127" s="422">
        <v>220.68</v>
      </c>
      <c r="AL127" s="422">
        <v>160.31</v>
      </c>
      <c r="AM127" s="422">
        <v>102.1</v>
      </c>
      <c r="AN127" s="422">
        <v>94.81</v>
      </c>
      <c r="AO127" s="422">
        <v>77.02</v>
      </c>
      <c r="AP127" s="422">
        <v>97.6</v>
      </c>
      <c r="AQ127" s="422">
        <v>68.47</v>
      </c>
      <c r="AR127" s="422">
        <v>73.040000000000006</v>
      </c>
      <c r="AS127" s="422">
        <v>119.92</v>
      </c>
      <c r="AT127" s="422">
        <v>141.69</v>
      </c>
      <c r="AU127" s="422">
        <v>143.85</v>
      </c>
      <c r="AV127" s="422">
        <v>128.9</v>
      </c>
      <c r="AW127" s="422">
        <v>116.53</v>
      </c>
      <c r="AX127" s="422">
        <v>196.35</v>
      </c>
      <c r="AY127" s="422">
        <v>307.44</v>
      </c>
      <c r="AZ127" s="422">
        <v>469.52</v>
      </c>
      <c r="BA127" s="422">
        <v>394.49</v>
      </c>
      <c r="BB127" s="422">
        <v>418.37</v>
      </c>
      <c r="BC127" s="422">
        <v>520.20000000000005</v>
      </c>
      <c r="BD127" s="422">
        <v>390.22</v>
      </c>
      <c r="BE127" s="422">
        <v>518.39</v>
      </c>
      <c r="BF127" s="422">
        <v>424.03</v>
      </c>
      <c r="BG127" s="422">
        <v>288.24</v>
      </c>
      <c r="BH127" s="422">
        <v>415.93</v>
      </c>
      <c r="BI127" s="422">
        <v>255.96</v>
      </c>
      <c r="BJ127" s="422">
        <v>196.62</v>
      </c>
      <c r="BK127" s="422">
        <v>196.78</v>
      </c>
      <c r="BL127" s="422">
        <v>164.8</v>
      </c>
      <c r="BM127" s="422">
        <v>149.99</v>
      </c>
      <c r="BN127" s="422">
        <v>139.88</v>
      </c>
      <c r="BO127" s="422">
        <v>150.9</v>
      </c>
      <c r="BP127" s="422">
        <v>74.260000000000005</v>
      </c>
      <c r="BQ127" s="422">
        <v>134.47</v>
      </c>
      <c r="BR127" s="422">
        <v>74.41</v>
      </c>
      <c r="BS127" s="422">
        <v>38.729999999999997</v>
      </c>
      <c r="BT127" s="422">
        <v>44.09</v>
      </c>
      <c r="BU127" s="422">
        <v>76.069999999999993</v>
      </c>
      <c r="BV127" s="422">
        <v>122.18</v>
      </c>
      <c r="BW127" s="422">
        <v>80.180000000000007</v>
      </c>
      <c r="BX127" s="422">
        <v>92.21</v>
      </c>
      <c r="BY127" s="422">
        <v>60.57</v>
      </c>
      <c r="BZ127" s="422">
        <v>78.86</v>
      </c>
      <c r="CA127" s="422">
        <v>18.36</v>
      </c>
      <c r="CB127" s="422">
        <v>32.68</v>
      </c>
      <c r="CC127" s="422">
        <v>16.46</v>
      </c>
      <c r="CD127" s="422">
        <v>14.18</v>
      </c>
      <c r="CE127" s="422">
        <v>23.66</v>
      </c>
      <c r="CF127" s="422">
        <v>51.46</v>
      </c>
      <c r="CG127" s="422">
        <v>0</v>
      </c>
      <c r="CH127" s="422">
        <v>0</v>
      </c>
      <c r="CI127" s="422">
        <v>0</v>
      </c>
      <c r="CJ127" s="422">
        <v>0</v>
      </c>
      <c r="CK127" s="422">
        <v>0</v>
      </c>
      <c r="CL127" s="422">
        <v>0</v>
      </c>
      <c r="CM127" s="422">
        <v>0</v>
      </c>
      <c r="CN127" s="422">
        <v>0</v>
      </c>
      <c r="CO127" s="422">
        <v>0</v>
      </c>
      <c r="CP127" s="464">
        <v>0</v>
      </c>
      <c r="CQ127" s="422">
        <v>0</v>
      </c>
      <c r="CR127" s="464">
        <v>0</v>
      </c>
      <c r="CS127" s="465">
        <v>0</v>
      </c>
      <c r="CT127" s="465">
        <v>0</v>
      </c>
      <c r="CU127" s="477">
        <v>13686.410000000002</v>
      </c>
    </row>
    <row r="128" spans="1:99" ht="15.75" customHeight="1">
      <c r="A128" s="475" t="str">
        <f t="shared" si="9"/>
        <v>04-430</v>
      </c>
      <c r="B128" s="476">
        <v>30</v>
      </c>
      <c r="C128" s="422">
        <v>0</v>
      </c>
      <c r="D128" s="422">
        <v>0</v>
      </c>
      <c r="E128" s="422">
        <v>0</v>
      </c>
      <c r="F128" s="422">
        <v>0</v>
      </c>
      <c r="G128" s="422">
        <v>0</v>
      </c>
      <c r="H128" s="422">
        <v>6.81</v>
      </c>
      <c r="I128" s="422">
        <v>10.96</v>
      </c>
      <c r="J128" s="422">
        <v>2.64</v>
      </c>
      <c r="K128" s="422">
        <v>4.67</v>
      </c>
      <c r="L128" s="422">
        <v>6.36</v>
      </c>
      <c r="M128" s="422">
        <v>15.55</v>
      </c>
      <c r="N128" s="422">
        <v>10.9</v>
      </c>
      <c r="O128" s="422">
        <v>16.309999999999999</v>
      </c>
      <c r="P128" s="422">
        <v>15.9</v>
      </c>
      <c r="Q128" s="422">
        <v>28.39</v>
      </c>
      <c r="R128" s="422">
        <v>39.82</v>
      </c>
      <c r="S128" s="422">
        <v>3.91</v>
      </c>
      <c r="T128" s="422">
        <v>16.46</v>
      </c>
      <c r="U128" s="422">
        <v>162.85</v>
      </c>
      <c r="V128" s="422">
        <v>193.29</v>
      </c>
      <c r="W128" s="422">
        <v>377.6</v>
      </c>
      <c r="X128" s="422">
        <v>514.49</v>
      </c>
      <c r="Y128" s="422">
        <v>513.37</v>
      </c>
      <c r="Z128" s="422">
        <v>612.35</v>
      </c>
      <c r="AA128" s="422">
        <v>424.52</v>
      </c>
      <c r="AB128" s="422">
        <v>445.73</v>
      </c>
      <c r="AC128" s="422">
        <v>356.86</v>
      </c>
      <c r="AD128" s="422">
        <v>346.5</v>
      </c>
      <c r="AE128" s="422">
        <v>356.31</v>
      </c>
      <c r="AF128" s="422">
        <v>335.2</v>
      </c>
      <c r="AG128" s="422">
        <v>132.09</v>
      </c>
      <c r="AH128" s="422">
        <v>313.29000000000002</v>
      </c>
      <c r="AI128" s="422">
        <v>277.49</v>
      </c>
      <c r="AJ128" s="422">
        <v>146.16999999999999</v>
      </c>
      <c r="AK128" s="422">
        <v>112.83</v>
      </c>
      <c r="AL128" s="422">
        <v>176.96</v>
      </c>
      <c r="AM128" s="422">
        <v>139.56</v>
      </c>
      <c r="AN128" s="422">
        <v>114.87</v>
      </c>
      <c r="AO128" s="422">
        <v>109.47</v>
      </c>
      <c r="AP128" s="422">
        <v>116.08</v>
      </c>
      <c r="AQ128" s="422">
        <v>73.63</v>
      </c>
      <c r="AR128" s="422">
        <v>64.66</v>
      </c>
      <c r="AS128" s="422">
        <v>56.05</v>
      </c>
      <c r="AT128" s="422">
        <v>121.45</v>
      </c>
      <c r="AU128" s="422">
        <v>125.91</v>
      </c>
      <c r="AV128" s="422">
        <v>239.56</v>
      </c>
      <c r="AW128" s="422">
        <v>301.14999999999998</v>
      </c>
      <c r="AX128" s="422">
        <v>358.34</v>
      </c>
      <c r="AY128" s="422">
        <v>168.16</v>
      </c>
      <c r="AZ128" s="422">
        <v>326.32</v>
      </c>
      <c r="BA128" s="422">
        <v>251.49</v>
      </c>
      <c r="BB128" s="422">
        <v>383.18</v>
      </c>
      <c r="BC128" s="422">
        <v>510.62</v>
      </c>
      <c r="BD128" s="422">
        <v>446.4</v>
      </c>
      <c r="BE128" s="422">
        <v>360.98</v>
      </c>
      <c r="BF128" s="422">
        <v>512.22</v>
      </c>
      <c r="BG128" s="422">
        <v>372.8</v>
      </c>
      <c r="BH128" s="422">
        <v>220.51</v>
      </c>
      <c r="BI128" s="422">
        <v>288.05</v>
      </c>
      <c r="BJ128" s="422">
        <v>184.34</v>
      </c>
      <c r="BK128" s="422">
        <v>210.92</v>
      </c>
      <c r="BL128" s="422">
        <v>181.28</v>
      </c>
      <c r="BM128" s="422">
        <v>172.92</v>
      </c>
      <c r="BN128" s="422">
        <v>79.81</v>
      </c>
      <c r="BO128" s="422">
        <v>97.35</v>
      </c>
      <c r="BP128" s="422">
        <v>175.53</v>
      </c>
      <c r="BQ128" s="422">
        <v>115.12</v>
      </c>
      <c r="BR128" s="422">
        <v>63.32</v>
      </c>
      <c r="BS128" s="422">
        <v>119.23</v>
      </c>
      <c r="BT128" s="422">
        <v>123.32</v>
      </c>
      <c r="BU128" s="422">
        <v>144.24</v>
      </c>
      <c r="BV128" s="422">
        <v>66.209999999999994</v>
      </c>
      <c r="BW128" s="422">
        <v>77.69</v>
      </c>
      <c r="BX128" s="422">
        <v>96.63</v>
      </c>
      <c r="BY128" s="422">
        <v>64.95</v>
      </c>
      <c r="BZ128" s="422">
        <v>104.29</v>
      </c>
      <c r="CA128" s="422">
        <v>73.930000000000007</v>
      </c>
      <c r="CB128" s="422">
        <v>45.02</v>
      </c>
      <c r="CC128" s="422">
        <v>14.09</v>
      </c>
      <c r="CD128" s="422">
        <v>0</v>
      </c>
      <c r="CE128" s="422">
        <v>0</v>
      </c>
      <c r="CF128" s="422">
        <v>48.99</v>
      </c>
      <c r="CG128" s="422">
        <v>68.39</v>
      </c>
      <c r="CH128" s="422">
        <v>0</v>
      </c>
      <c r="CI128" s="422">
        <v>0</v>
      </c>
      <c r="CJ128" s="422">
        <v>0</v>
      </c>
      <c r="CK128" s="422">
        <v>0</v>
      </c>
      <c r="CL128" s="422">
        <v>0</v>
      </c>
      <c r="CM128" s="422">
        <v>0</v>
      </c>
      <c r="CN128" s="422">
        <v>0</v>
      </c>
      <c r="CO128" s="422">
        <v>0</v>
      </c>
      <c r="CP128" s="464">
        <v>0</v>
      </c>
      <c r="CQ128" s="422">
        <v>0</v>
      </c>
      <c r="CR128" s="464">
        <v>0</v>
      </c>
      <c r="CS128" s="465">
        <v>0</v>
      </c>
      <c r="CT128" s="465">
        <v>0</v>
      </c>
      <c r="CU128" s="477">
        <v>13965.61</v>
      </c>
    </row>
    <row r="129" spans="1:99" ht="15.75" customHeight="1" thickBot="1">
      <c r="A129" s="478" t="str">
        <f t="shared" si="9"/>
        <v>04-430</v>
      </c>
      <c r="B129" s="479">
        <v>31</v>
      </c>
      <c r="C129" s="467">
        <v>0</v>
      </c>
      <c r="D129" s="467">
        <v>0</v>
      </c>
      <c r="E129" s="467">
        <v>0</v>
      </c>
      <c r="F129" s="467">
        <v>0</v>
      </c>
      <c r="G129" s="467">
        <v>0</v>
      </c>
      <c r="H129" s="467">
        <v>0</v>
      </c>
      <c r="I129" s="467">
        <v>0</v>
      </c>
      <c r="J129" s="467">
        <v>0</v>
      </c>
      <c r="K129" s="467">
        <v>41.71</v>
      </c>
      <c r="L129" s="467">
        <v>30.63</v>
      </c>
      <c r="M129" s="467">
        <v>10.039999999999999</v>
      </c>
      <c r="N129" s="467">
        <v>1.82</v>
      </c>
      <c r="O129" s="467">
        <v>10</v>
      </c>
      <c r="P129" s="467">
        <v>44.55</v>
      </c>
      <c r="Q129" s="467">
        <v>35.51</v>
      </c>
      <c r="R129" s="467">
        <v>9.09</v>
      </c>
      <c r="S129" s="467">
        <v>91.81</v>
      </c>
      <c r="T129" s="467">
        <v>48.37</v>
      </c>
      <c r="U129" s="467">
        <v>132.26</v>
      </c>
      <c r="V129" s="467">
        <v>209.28</v>
      </c>
      <c r="W129" s="467">
        <v>233.29</v>
      </c>
      <c r="X129" s="467">
        <v>280.45999999999998</v>
      </c>
      <c r="Y129" s="467">
        <v>564.02</v>
      </c>
      <c r="Z129" s="467">
        <v>423.93</v>
      </c>
      <c r="AA129" s="467">
        <v>422.42</v>
      </c>
      <c r="AB129" s="467">
        <v>560.96</v>
      </c>
      <c r="AC129" s="467">
        <v>500.56</v>
      </c>
      <c r="AD129" s="467">
        <v>326.62</v>
      </c>
      <c r="AE129" s="467">
        <v>278.35000000000002</v>
      </c>
      <c r="AF129" s="467">
        <v>266.8</v>
      </c>
      <c r="AG129" s="467">
        <v>199.33</v>
      </c>
      <c r="AH129" s="467">
        <v>141.97999999999999</v>
      </c>
      <c r="AI129" s="467">
        <v>164.72</v>
      </c>
      <c r="AJ129" s="467">
        <v>83.09</v>
      </c>
      <c r="AK129" s="467">
        <v>57.24</v>
      </c>
      <c r="AL129" s="467">
        <v>95.67</v>
      </c>
      <c r="AM129" s="467">
        <v>115.8</v>
      </c>
      <c r="AN129" s="467">
        <v>64.94</v>
      </c>
      <c r="AO129" s="467">
        <v>58.37</v>
      </c>
      <c r="AP129" s="467">
        <v>42.85</v>
      </c>
      <c r="AQ129" s="467">
        <v>68.900000000000006</v>
      </c>
      <c r="AR129" s="467">
        <v>66.09</v>
      </c>
      <c r="AS129" s="467">
        <v>70</v>
      </c>
      <c r="AT129" s="467">
        <v>104.32</v>
      </c>
      <c r="AU129" s="467">
        <v>93.82</v>
      </c>
      <c r="AV129" s="467">
        <v>34.71</v>
      </c>
      <c r="AW129" s="467">
        <v>46.37</v>
      </c>
      <c r="AX129" s="467">
        <v>114.37</v>
      </c>
      <c r="AY129" s="467">
        <v>187.33</v>
      </c>
      <c r="AZ129" s="467">
        <v>138.13</v>
      </c>
      <c r="BA129" s="467">
        <v>116.69</v>
      </c>
      <c r="BB129" s="467">
        <v>79.56</v>
      </c>
      <c r="BC129" s="467">
        <v>141.88999999999999</v>
      </c>
      <c r="BD129" s="467">
        <v>285.93</v>
      </c>
      <c r="BE129" s="467">
        <v>64.52</v>
      </c>
      <c r="BF129" s="467">
        <v>10.09</v>
      </c>
      <c r="BG129" s="467">
        <v>0</v>
      </c>
      <c r="BH129" s="467">
        <v>0</v>
      </c>
      <c r="BI129" s="467">
        <v>0</v>
      </c>
      <c r="BJ129" s="467">
        <v>0</v>
      </c>
      <c r="BK129" s="467">
        <v>0</v>
      </c>
      <c r="BL129" s="467">
        <v>0</v>
      </c>
      <c r="BM129" s="467">
        <v>0</v>
      </c>
      <c r="BN129" s="467">
        <v>0</v>
      </c>
      <c r="BO129" s="467">
        <v>0</v>
      </c>
      <c r="BP129" s="467">
        <v>0</v>
      </c>
      <c r="BQ129" s="467">
        <v>0</v>
      </c>
      <c r="BR129" s="467">
        <v>0</v>
      </c>
      <c r="BS129" s="467">
        <v>0</v>
      </c>
      <c r="BT129" s="467">
        <v>0</v>
      </c>
      <c r="BU129" s="467">
        <v>0</v>
      </c>
      <c r="BV129" s="467">
        <v>0</v>
      </c>
      <c r="BW129" s="467">
        <v>0</v>
      </c>
      <c r="BX129" s="467">
        <v>0</v>
      </c>
      <c r="BY129" s="467">
        <v>0</v>
      </c>
      <c r="BZ129" s="467">
        <v>0</v>
      </c>
      <c r="CA129" s="467">
        <v>0</v>
      </c>
      <c r="CB129" s="467">
        <v>0</v>
      </c>
      <c r="CC129" s="467">
        <v>0</v>
      </c>
      <c r="CD129" s="467">
        <v>0</v>
      </c>
      <c r="CE129" s="467">
        <v>0</v>
      </c>
      <c r="CF129" s="467">
        <v>0</v>
      </c>
      <c r="CG129" s="467">
        <v>0</v>
      </c>
      <c r="CH129" s="467">
        <v>0</v>
      </c>
      <c r="CI129" s="467">
        <v>0</v>
      </c>
      <c r="CJ129" s="467">
        <v>0</v>
      </c>
      <c r="CK129" s="422">
        <v>0</v>
      </c>
      <c r="CL129" s="422">
        <v>0</v>
      </c>
      <c r="CM129" s="422">
        <v>0</v>
      </c>
      <c r="CN129" s="422">
        <v>0</v>
      </c>
      <c r="CO129" s="422">
        <v>0</v>
      </c>
      <c r="CP129" s="468">
        <v>0</v>
      </c>
      <c r="CQ129" s="422">
        <v>0</v>
      </c>
      <c r="CR129" s="468">
        <v>0</v>
      </c>
      <c r="CS129" s="465">
        <v>0</v>
      </c>
      <c r="CT129" s="465">
        <v>0</v>
      </c>
      <c r="CU129" s="477">
        <v>7169.1900000000005</v>
      </c>
    </row>
    <row r="130" spans="1:99" ht="15.75" hidden="1" thickBot="1">
      <c r="A130" s="480" t="str">
        <f t="shared" si="9"/>
        <v>04-430</v>
      </c>
      <c r="B130" s="440" t="s">
        <v>221</v>
      </c>
      <c r="C130" s="438">
        <f>SUM(C99:F129)</f>
        <v>0</v>
      </c>
      <c r="D130" s="438">
        <f>SUM(G99:J129)</f>
        <v>1563.7500000000002</v>
      </c>
      <c r="E130" s="438">
        <f>SUM(K99:N129)</f>
        <v>1900.9099999999999</v>
      </c>
      <c r="F130" s="438">
        <f>SUM(O99:R129)</f>
        <v>2617.4899999999998</v>
      </c>
      <c r="G130" s="438">
        <f>SUM(S99:V129)</f>
        <v>13176.54</v>
      </c>
      <c r="H130" s="438">
        <f>SUM(W99:Z129)</f>
        <v>55769.350000000006</v>
      </c>
      <c r="I130" s="438">
        <f>SUM(AA99:AD129)</f>
        <v>50414.69</v>
      </c>
      <c r="J130" s="438">
        <f>SUM(AE99:AH129)</f>
        <v>28327.120000000003</v>
      </c>
      <c r="K130" s="438">
        <f>SUM(AI99:AL129)</f>
        <v>18499.000000000011</v>
      </c>
      <c r="L130" s="438">
        <f>SUM(AM99:AP129)</f>
        <v>12981.440000000006</v>
      </c>
      <c r="M130" s="438">
        <f>SUM(AQ99:AT129)</f>
        <v>11320.04</v>
      </c>
      <c r="N130" s="438">
        <f>SUM(AU99:AX129)</f>
        <v>23284.759999999984</v>
      </c>
      <c r="O130" s="438">
        <f>SUM(AY99:BB129)</f>
        <v>44585.420000000006</v>
      </c>
      <c r="P130" s="438">
        <f>SUM(BC99:BF129)</f>
        <v>46723.439999999981</v>
      </c>
      <c r="Q130" s="438">
        <f>SUM(BG99:BJ129)</f>
        <v>27604.720000000001</v>
      </c>
      <c r="R130" s="438">
        <f>SUM(BK99:BN129)</f>
        <v>16702.78</v>
      </c>
      <c r="S130" s="438">
        <f>SUM(BO99:BR129)</f>
        <v>14238.369999999999</v>
      </c>
      <c r="T130" s="438">
        <f>SUM(BS99:BV129)</f>
        <v>10544.520000000002</v>
      </c>
      <c r="U130" s="438">
        <f>SUM(BW99:BZ129)</f>
        <v>7431.9199999999973</v>
      </c>
      <c r="V130" s="438">
        <f>SUM(CA99:CD129)</f>
        <v>4597.0800000000017</v>
      </c>
      <c r="W130" s="438">
        <f>SUM(CE99:CH129)</f>
        <v>2601.15</v>
      </c>
      <c r="X130" s="438">
        <f>SUM(CI99:CK129)</f>
        <v>0</v>
      </c>
      <c r="Y130" s="439"/>
      <c r="Z130" s="439"/>
      <c r="AA130" s="439"/>
      <c r="AB130" s="439"/>
      <c r="AC130" s="470"/>
      <c r="AD130" s="439"/>
      <c r="AE130" s="439"/>
      <c r="AF130" s="439"/>
      <c r="AG130" s="470"/>
      <c r="AH130" s="439"/>
      <c r="AI130" s="439"/>
      <c r="AJ130" s="439"/>
      <c r="AK130" s="470"/>
      <c r="AL130" s="439"/>
      <c r="AM130" s="439"/>
      <c r="AN130" s="470"/>
      <c r="AO130" s="439"/>
      <c r="AP130" s="439"/>
      <c r="AQ130" s="439"/>
      <c r="AR130" s="470"/>
      <c r="AS130" s="439"/>
      <c r="AT130" s="439"/>
      <c r="AU130" s="439"/>
      <c r="AV130" s="470"/>
      <c r="AW130" s="470"/>
      <c r="AX130" s="470"/>
      <c r="AY130" s="470"/>
      <c r="AZ130" s="470"/>
      <c r="BA130" s="470"/>
      <c r="BB130" s="470"/>
      <c r="BC130" s="470"/>
      <c r="BD130" s="470"/>
      <c r="BE130" s="470"/>
      <c r="BF130" s="470"/>
      <c r="BG130" s="470"/>
      <c r="BH130" s="470"/>
      <c r="BI130" s="470"/>
      <c r="BJ130" s="470"/>
      <c r="BK130" s="470"/>
      <c r="BL130" s="470"/>
      <c r="BM130" s="470"/>
      <c r="BN130" s="470"/>
      <c r="BO130" s="470"/>
      <c r="BP130" s="470"/>
      <c r="BQ130" s="439"/>
      <c r="BR130" s="439"/>
      <c r="BS130" s="439"/>
      <c r="BT130" s="470"/>
      <c r="BU130" s="470"/>
      <c r="BV130" s="470"/>
      <c r="BW130" s="470"/>
      <c r="BX130" s="470"/>
      <c r="BY130" s="470"/>
      <c r="BZ130" s="470"/>
      <c r="CA130" s="470"/>
      <c r="CB130" s="470"/>
      <c r="CC130" s="470"/>
      <c r="CD130" s="470"/>
      <c r="CE130" s="470"/>
      <c r="CF130" s="470"/>
      <c r="CG130" s="470"/>
      <c r="CH130" s="470"/>
      <c r="CI130" s="470"/>
      <c r="CJ130" s="470"/>
      <c r="CK130" s="441"/>
      <c r="CL130" s="441"/>
      <c r="CM130" s="441"/>
      <c r="CN130" s="441"/>
      <c r="CO130" s="441"/>
      <c r="CP130" s="442"/>
      <c r="CQ130" s="441"/>
      <c r="CR130" s="442"/>
      <c r="CS130" s="495"/>
      <c r="CU130" s="499">
        <f>SUM(CU99:CU129)</f>
        <v>394884.48999999993</v>
      </c>
    </row>
    <row r="131" spans="1:99" ht="15" customHeight="1">
      <c r="A131" s="485" t="s">
        <v>128</v>
      </c>
      <c r="B131" s="461">
        <v>1</v>
      </c>
      <c r="C131" s="461">
        <v>0</v>
      </c>
      <c r="D131" s="461">
        <v>0</v>
      </c>
      <c r="E131" s="461">
        <v>0</v>
      </c>
      <c r="F131" s="461">
        <v>0</v>
      </c>
      <c r="G131" s="461">
        <v>0</v>
      </c>
      <c r="H131" s="461">
        <v>10.45</v>
      </c>
      <c r="I131" s="461">
        <v>13.64</v>
      </c>
      <c r="J131" s="461">
        <v>8.6300000000000008</v>
      </c>
      <c r="K131" s="461">
        <v>6.81</v>
      </c>
      <c r="L131" s="461">
        <v>14.99</v>
      </c>
      <c r="M131" s="461">
        <v>28.17</v>
      </c>
      <c r="N131" s="461">
        <v>16.32</v>
      </c>
      <c r="O131" s="461">
        <v>11.81</v>
      </c>
      <c r="P131" s="461">
        <v>1.82</v>
      </c>
      <c r="Q131" s="461">
        <v>18.36</v>
      </c>
      <c r="R131" s="461">
        <v>14.94</v>
      </c>
      <c r="S131" s="461">
        <v>25.32</v>
      </c>
      <c r="T131" s="461">
        <v>23.1</v>
      </c>
      <c r="U131" s="461">
        <v>64.930000000000007</v>
      </c>
      <c r="V131" s="461">
        <v>137.9</v>
      </c>
      <c r="W131" s="461">
        <v>151.19999999999999</v>
      </c>
      <c r="X131" s="461">
        <v>190.7</v>
      </c>
      <c r="Y131" s="461">
        <v>158.97999999999999</v>
      </c>
      <c r="Z131" s="461">
        <v>205.81</v>
      </c>
      <c r="AA131" s="461">
        <v>161.69999999999999</v>
      </c>
      <c r="AB131" s="461">
        <v>105.86</v>
      </c>
      <c r="AC131" s="461">
        <v>130.57</v>
      </c>
      <c r="AD131" s="461">
        <v>60.29</v>
      </c>
      <c r="AE131" s="461">
        <v>56.52</v>
      </c>
      <c r="AF131" s="461">
        <v>45.81</v>
      </c>
      <c r="AG131" s="461">
        <v>70.73</v>
      </c>
      <c r="AH131" s="461">
        <v>66.91</v>
      </c>
      <c r="AI131" s="461">
        <v>44.21</v>
      </c>
      <c r="AJ131" s="461">
        <v>25.99</v>
      </c>
      <c r="AK131" s="461">
        <v>17.14</v>
      </c>
      <c r="AL131" s="461">
        <v>48.52</v>
      </c>
      <c r="AM131" s="461">
        <v>50.36</v>
      </c>
      <c r="AN131" s="461">
        <v>12.5</v>
      </c>
      <c r="AO131" s="461">
        <v>37.450000000000003</v>
      </c>
      <c r="AP131" s="461">
        <v>91.53</v>
      </c>
      <c r="AQ131" s="461">
        <v>41.08</v>
      </c>
      <c r="AR131" s="461">
        <v>34.36</v>
      </c>
      <c r="AS131" s="461">
        <v>27.22</v>
      </c>
      <c r="AT131" s="461">
        <v>14.31</v>
      </c>
      <c r="AU131" s="461">
        <v>54.54</v>
      </c>
      <c r="AV131" s="461">
        <v>101.77</v>
      </c>
      <c r="AW131" s="461">
        <v>90.87</v>
      </c>
      <c r="AX131" s="461">
        <v>62.66</v>
      </c>
      <c r="AY131" s="461">
        <v>91.49</v>
      </c>
      <c r="AZ131" s="461">
        <v>139</v>
      </c>
      <c r="BA131" s="461">
        <v>86.53</v>
      </c>
      <c r="BB131" s="461">
        <v>118.15</v>
      </c>
      <c r="BC131" s="461">
        <v>90.66</v>
      </c>
      <c r="BD131" s="461">
        <v>50.55</v>
      </c>
      <c r="BE131" s="461">
        <v>133.72999999999999</v>
      </c>
      <c r="BF131" s="461">
        <v>100.14</v>
      </c>
      <c r="BG131" s="461">
        <v>20.36</v>
      </c>
      <c r="BH131" s="461">
        <v>69.73</v>
      </c>
      <c r="BI131" s="461">
        <v>103.06</v>
      </c>
      <c r="BJ131" s="461">
        <v>62.68</v>
      </c>
      <c r="BK131" s="461">
        <v>113.49</v>
      </c>
      <c r="BL131" s="461">
        <v>77.92</v>
      </c>
      <c r="BM131" s="461">
        <v>83.1</v>
      </c>
      <c r="BN131" s="461">
        <v>65.27</v>
      </c>
      <c r="BO131" s="461">
        <v>71.34</v>
      </c>
      <c r="BP131" s="461">
        <v>26.63</v>
      </c>
      <c r="BQ131" s="461">
        <v>67.58</v>
      </c>
      <c r="BR131" s="461">
        <v>36.450000000000003</v>
      </c>
      <c r="BS131" s="461">
        <v>19.23</v>
      </c>
      <c r="BT131" s="461">
        <v>19.77</v>
      </c>
      <c r="BU131" s="461">
        <v>20.18</v>
      </c>
      <c r="BV131" s="461">
        <v>15.46</v>
      </c>
      <c r="BW131" s="461">
        <v>47.36</v>
      </c>
      <c r="BX131" s="461">
        <v>0</v>
      </c>
      <c r="BY131" s="461">
        <v>13.45</v>
      </c>
      <c r="BZ131" s="461">
        <v>0</v>
      </c>
      <c r="CA131" s="461">
        <v>0</v>
      </c>
      <c r="CB131" s="461">
        <v>0</v>
      </c>
      <c r="CC131" s="461">
        <v>0</v>
      </c>
      <c r="CD131" s="461">
        <v>0</v>
      </c>
      <c r="CE131" s="461">
        <v>0</v>
      </c>
      <c r="CF131" s="461">
        <v>0</v>
      </c>
      <c r="CG131" s="461">
        <v>0</v>
      </c>
      <c r="CH131" s="461">
        <v>0</v>
      </c>
      <c r="CI131" s="461">
        <v>0</v>
      </c>
      <c r="CJ131" s="461">
        <v>0</v>
      </c>
      <c r="CK131" s="422">
        <v>0</v>
      </c>
      <c r="CL131" s="422">
        <v>0</v>
      </c>
      <c r="CM131" s="422">
        <v>0</v>
      </c>
      <c r="CN131" s="422">
        <v>0</v>
      </c>
      <c r="CO131" s="422">
        <v>0</v>
      </c>
      <c r="CP131" s="462">
        <v>0</v>
      </c>
      <c r="CQ131" s="422">
        <v>0</v>
      </c>
      <c r="CR131" s="462">
        <v>0</v>
      </c>
      <c r="CS131" s="465">
        <v>0</v>
      </c>
      <c r="CT131" s="465">
        <v>0</v>
      </c>
      <c r="CU131" s="477">
        <v>4300.0899999999992</v>
      </c>
    </row>
    <row r="132" spans="1:99" ht="15" customHeight="1">
      <c r="A132" s="486" t="str">
        <f t="shared" si="9"/>
        <v>05-200</v>
      </c>
      <c r="B132" s="422">
        <v>2</v>
      </c>
      <c r="C132" s="422">
        <v>0</v>
      </c>
      <c r="D132" s="422">
        <v>0</v>
      </c>
      <c r="E132" s="422">
        <v>0</v>
      </c>
      <c r="F132" s="422">
        <v>0</v>
      </c>
      <c r="G132" s="422">
        <v>10.45</v>
      </c>
      <c r="H132" s="422">
        <v>5.45</v>
      </c>
      <c r="I132" s="422">
        <v>19.59</v>
      </c>
      <c r="J132" s="422">
        <v>5.49</v>
      </c>
      <c r="K132" s="422">
        <v>15.36</v>
      </c>
      <c r="L132" s="422">
        <v>11.36</v>
      </c>
      <c r="M132" s="422">
        <v>17.079999999999998</v>
      </c>
      <c r="N132" s="422">
        <v>12.45</v>
      </c>
      <c r="O132" s="422">
        <v>10.58</v>
      </c>
      <c r="P132" s="422">
        <v>0</v>
      </c>
      <c r="Q132" s="422">
        <v>8.27</v>
      </c>
      <c r="R132" s="422">
        <v>0</v>
      </c>
      <c r="S132" s="422">
        <v>16.91</v>
      </c>
      <c r="T132" s="422">
        <v>40.72</v>
      </c>
      <c r="U132" s="422">
        <v>69.37</v>
      </c>
      <c r="V132" s="422">
        <v>126.15</v>
      </c>
      <c r="W132" s="422">
        <v>160.04</v>
      </c>
      <c r="X132" s="422">
        <v>288.69</v>
      </c>
      <c r="Y132" s="422">
        <v>277.44</v>
      </c>
      <c r="Z132" s="422">
        <v>427.49</v>
      </c>
      <c r="AA132" s="422">
        <v>187.75</v>
      </c>
      <c r="AB132" s="422">
        <v>207.84</v>
      </c>
      <c r="AC132" s="422">
        <v>193.24</v>
      </c>
      <c r="AD132" s="422">
        <v>237.96</v>
      </c>
      <c r="AE132" s="422">
        <v>84.97</v>
      </c>
      <c r="AF132" s="422">
        <v>28.54</v>
      </c>
      <c r="AG132" s="422">
        <v>16.46</v>
      </c>
      <c r="AH132" s="422">
        <v>66.599999999999994</v>
      </c>
      <c r="AI132" s="422">
        <v>56.25</v>
      </c>
      <c r="AJ132" s="422">
        <v>34.26</v>
      </c>
      <c r="AK132" s="422">
        <v>61.91</v>
      </c>
      <c r="AL132" s="422">
        <v>65.959999999999994</v>
      </c>
      <c r="AM132" s="422">
        <v>58.05</v>
      </c>
      <c r="AN132" s="422">
        <v>70.8</v>
      </c>
      <c r="AO132" s="422">
        <v>21.5</v>
      </c>
      <c r="AP132" s="422">
        <v>55.25</v>
      </c>
      <c r="AQ132" s="422">
        <v>38.85</v>
      </c>
      <c r="AR132" s="422">
        <v>63.22</v>
      </c>
      <c r="AS132" s="422">
        <v>72.290000000000006</v>
      </c>
      <c r="AT132" s="422">
        <v>44.46</v>
      </c>
      <c r="AU132" s="422">
        <v>19.7</v>
      </c>
      <c r="AV132" s="422">
        <v>67.239999999999995</v>
      </c>
      <c r="AW132" s="422">
        <v>74.430000000000007</v>
      </c>
      <c r="AX132" s="422">
        <v>97.22</v>
      </c>
      <c r="AY132" s="422">
        <v>204.24</v>
      </c>
      <c r="AZ132" s="422">
        <v>118.46</v>
      </c>
      <c r="BA132" s="422">
        <v>202.26</v>
      </c>
      <c r="BB132" s="422">
        <v>251.29</v>
      </c>
      <c r="BC132" s="422">
        <v>157.66999999999999</v>
      </c>
      <c r="BD132" s="422">
        <v>198.48</v>
      </c>
      <c r="BE132" s="422">
        <v>77.260000000000005</v>
      </c>
      <c r="BF132" s="422">
        <v>189.95</v>
      </c>
      <c r="BG132" s="422">
        <v>98.43</v>
      </c>
      <c r="BH132" s="422">
        <v>65.73</v>
      </c>
      <c r="BI132" s="422">
        <v>41.91</v>
      </c>
      <c r="BJ132" s="422">
        <v>93.27</v>
      </c>
      <c r="BK132" s="422">
        <v>78.13</v>
      </c>
      <c r="BL132" s="422">
        <v>115.72</v>
      </c>
      <c r="BM132" s="422">
        <v>26.36</v>
      </c>
      <c r="BN132" s="422">
        <v>31.77</v>
      </c>
      <c r="BO132" s="422">
        <v>41.44</v>
      </c>
      <c r="BP132" s="422">
        <v>21.14</v>
      </c>
      <c r="BQ132" s="422">
        <v>49.02</v>
      </c>
      <c r="BR132" s="422">
        <v>57.86</v>
      </c>
      <c r="BS132" s="422">
        <v>70.45</v>
      </c>
      <c r="BT132" s="422">
        <v>21.27</v>
      </c>
      <c r="BU132" s="422">
        <v>35.56</v>
      </c>
      <c r="BV132" s="422">
        <v>56.26</v>
      </c>
      <c r="BW132" s="422">
        <v>41.68</v>
      </c>
      <c r="BX132" s="422">
        <v>25.09</v>
      </c>
      <c r="BY132" s="422">
        <v>13.13</v>
      </c>
      <c r="BZ132" s="422">
        <v>0</v>
      </c>
      <c r="CA132" s="422">
        <v>0</v>
      </c>
      <c r="CB132" s="422">
        <v>0</v>
      </c>
      <c r="CC132" s="422">
        <v>0</v>
      </c>
      <c r="CD132" s="422">
        <v>0</v>
      </c>
      <c r="CE132" s="422">
        <v>0</v>
      </c>
      <c r="CF132" s="422">
        <v>0</v>
      </c>
      <c r="CG132" s="422">
        <v>0</v>
      </c>
      <c r="CH132" s="422">
        <v>0</v>
      </c>
      <c r="CI132" s="422">
        <v>0</v>
      </c>
      <c r="CJ132" s="422">
        <v>0</v>
      </c>
      <c r="CK132" s="422">
        <v>0</v>
      </c>
      <c r="CL132" s="422">
        <v>0</v>
      </c>
      <c r="CM132" s="422">
        <v>0</v>
      </c>
      <c r="CN132" s="422">
        <v>0</v>
      </c>
      <c r="CO132" s="422">
        <v>0</v>
      </c>
      <c r="CP132" s="464">
        <v>0</v>
      </c>
      <c r="CQ132" s="422">
        <v>0</v>
      </c>
      <c r="CR132" s="464">
        <v>0</v>
      </c>
      <c r="CS132" s="465">
        <v>0</v>
      </c>
      <c r="CT132" s="465">
        <v>0</v>
      </c>
      <c r="CU132" s="477">
        <v>5831.4700000000012</v>
      </c>
    </row>
    <row r="133" spans="1:99" ht="15" customHeight="1">
      <c r="A133" s="486" t="str">
        <f t="shared" si="9"/>
        <v>05-200</v>
      </c>
      <c r="B133" s="422">
        <v>3</v>
      </c>
      <c r="C133" s="422">
        <v>0</v>
      </c>
      <c r="D133" s="422">
        <v>0</v>
      </c>
      <c r="E133" s="422">
        <v>0</v>
      </c>
      <c r="F133" s="422">
        <v>0</v>
      </c>
      <c r="G133" s="422">
        <v>0</v>
      </c>
      <c r="H133" s="422">
        <v>8.5399999999999991</v>
      </c>
      <c r="I133" s="422">
        <v>8.5399999999999991</v>
      </c>
      <c r="J133" s="422">
        <v>12.67</v>
      </c>
      <c r="K133" s="422">
        <v>0.91</v>
      </c>
      <c r="L133" s="422">
        <v>24.08</v>
      </c>
      <c r="M133" s="422">
        <v>17.260000000000002</v>
      </c>
      <c r="N133" s="422">
        <v>10.28</v>
      </c>
      <c r="O133" s="422">
        <v>11.27</v>
      </c>
      <c r="P133" s="422">
        <v>33.96</v>
      </c>
      <c r="Q133" s="422">
        <v>23.26</v>
      </c>
      <c r="R133" s="422">
        <v>23.16</v>
      </c>
      <c r="S133" s="422">
        <v>42.38</v>
      </c>
      <c r="T133" s="422">
        <v>52.21</v>
      </c>
      <c r="U133" s="422">
        <v>27.63</v>
      </c>
      <c r="V133" s="422">
        <v>85.72</v>
      </c>
      <c r="W133" s="422">
        <v>98.51</v>
      </c>
      <c r="X133" s="422">
        <v>232.05</v>
      </c>
      <c r="Y133" s="422">
        <v>196.25</v>
      </c>
      <c r="Z133" s="422">
        <v>364.84</v>
      </c>
      <c r="AA133" s="422">
        <v>118.81</v>
      </c>
      <c r="AB133" s="422">
        <v>110.28</v>
      </c>
      <c r="AC133" s="422">
        <v>143.94999999999999</v>
      </c>
      <c r="AD133" s="422">
        <v>167.12</v>
      </c>
      <c r="AE133" s="422">
        <v>32.729999999999997</v>
      </c>
      <c r="AF133" s="422">
        <v>60.73</v>
      </c>
      <c r="AG133" s="422">
        <v>16.579999999999998</v>
      </c>
      <c r="AH133" s="422">
        <v>88.53</v>
      </c>
      <c r="AI133" s="422">
        <v>51.63</v>
      </c>
      <c r="AJ133" s="422">
        <v>60.63</v>
      </c>
      <c r="AK133" s="422">
        <v>23.45</v>
      </c>
      <c r="AL133" s="422">
        <v>34</v>
      </c>
      <c r="AM133" s="422">
        <v>43.64</v>
      </c>
      <c r="AN133" s="422">
        <v>70.97</v>
      </c>
      <c r="AO133" s="422">
        <v>82.33</v>
      </c>
      <c r="AP133" s="422">
        <v>38.71</v>
      </c>
      <c r="AQ133" s="422">
        <v>114.05</v>
      </c>
      <c r="AR133" s="422">
        <v>41.13</v>
      </c>
      <c r="AS133" s="422">
        <v>17.670000000000002</v>
      </c>
      <c r="AT133" s="422">
        <v>39.49</v>
      </c>
      <c r="AU133" s="422">
        <v>136.22999999999999</v>
      </c>
      <c r="AV133" s="422">
        <v>143.63</v>
      </c>
      <c r="AW133" s="422">
        <v>105.92</v>
      </c>
      <c r="AX133" s="422">
        <v>158.91</v>
      </c>
      <c r="AY133" s="422">
        <v>202.8</v>
      </c>
      <c r="AZ133" s="422">
        <v>106.9</v>
      </c>
      <c r="BA133" s="422">
        <v>198.3</v>
      </c>
      <c r="BB133" s="422">
        <v>143.58000000000001</v>
      </c>
      <c r="BC133" s="422">
        <v>157.4</v>
      </c>
      <c r="BD133" s="422">
        <v>131.99</v>
      </c>
      <c r="BE133" s="422">
        <v>109.41</v>
      </c>
      <c r="BF133" s="422">
        <v>128.27000000000001</v>
      </c>
      <c r="BG133" s="422">
        <v>61.67</v>
      </c>
      <c r="BH133" s="422">
        <v>64.599999999999994</v>
      </c>
      <c r="BI133" s="422">
        <v>64.58</v>
      </c>
      <c r="BJ133" s="422">
        <v>68.94</v>
      </c>
      <c r="BK133" s="422">
        <v>65.17</v>
      </c>
      <c r="BL133" s="422">
        <v>93.04</v>
      </c>
      <c r="BM133" s="422">
        <v>34.54</v>
      </c>
      <c r="BN133" s="422">
        <v>22.99</v>
      </c>
      <c r="BO133" s="422">
        <v>12.82</v>
      </c>
      <c r="BP133" s="422">
        <v>17.73</v>
      </c>
      <c r="BQ133" s="422">
        <v>23.18</v>
      </c>
      <c r="BR133" s="422">
        <v>45.85</v>
      </c>
      <c r="BS133" s="422">
        <v>25.63</v>
      </c>
      <c r="BT133" s="422">
        <v>0</v>
      </c>
      <c r="BU133" s="422">
        <v>22.95</v>
      </c>
      <c r="BV133" s="422">
        <v>21.91</v>
      </c>
      <c r="BW133" s="422">
        <v>37.590000000000003</v>
      </c>
      <c r="BX133" s="422">
        <v>28.36</v>
      </c>
      <c r="BY133" s="422">
        <v>0</v>
      </c>
      <c r="BZ133" s="422">
        <v>8.5399999999999991</v>
      </c>
      <c r="CA133" s="422">
        <v>0</v>
      </c>
      <c r="CB133" s="422">
        <v>0</v>
      </c>
      <c r="CC133" s="422">
        <v>0</v>
      </c>
      <c r="CD133" s="422">
        <v>0</v>
      </c>
      <c r="CE133" s="422">
        <v>0</v>
      </c>
      <c r="CF133" s="422">
        <v>0</v>
      </c>
      <c r="CG133" s="422">
        <v>0</v>
      </c>
      <c r="CH133" s="422">
        <v>0</v>
      </c>
      <c r="CI133" s="422">
        <v>0</v>
      </c>
      <c r="CJ133" s="422">
        <v>0</v>
      </c>
      <c r="CK133" s="422">
        <v>0</v>
      </c>
      <c r="CL133" s="422">
        <v>0</v>
      </c>
      <c r="CM133" s="422">
        <v>0</v>
      </c>
      <c r="CN133" s="422">
        <v>0</v>
      </c>
      <c r="CO133" s="422">
        <v>0</v>
      </c>
      <c r="CP133" s="464">
        <v>0</v>
      </c>
      <c r="CQ133" s="422">
        <v>0</v>
      </c>
      <c r="CR133" s="464">
        <v>0</v>
      </c>
      <c r="CS133" s="465">
        <v>0</v>
      </c>
      <c r="CT133" s="465">
        <v>0</v>
      </c>
      <c r="CU133" s="477">
        <v>5073.3799999999992</v>
      </c>
    </row>
    <row r="134" spans="1:99" ht="15" customHeight="1">
      <c r="A134" s="486" t="str">
        <f t="shared" si="9"/>
        <v>05-200</v>
      </c>
      <c r="B134" s="422">
        <v>4</v>
      </c>
      <c r="C134" s="422">
        <v>0</v>
      </c>
      <c r="D134" s="422">
        <v>0</v>
      </c>
      <c r="E134" s="422">
        <v>0</v>
      </c>
      <c r="F134" s="422">
        <v>0</v>
      </c>
      <c r="G134" s="422">
        <v>0</v>
      </c>
      <c r="H134" s="422">
        <v>2.68</v>
      </c>
      <c r="I134" s="422">
        <v>16.350000000000001</v>
      </c>
      <c r="J134" s="422">
        <v>14.09</v>
      </c>
      <c r="K134" s="422">
        <v>15</v>
      </c>
      <c r="L134" s="422">
        <v>12.27</v>
      </c>
      <c r="M134" s="422">
        <v>7.44</v>
      </c>
      <c r="N134" s="422">
        <v>12.45</v>
      </c>
      <c r="O134" s="422">
        <v>8.64</v>
      </c>
      <c r="P134" s="422">
        <v>22.59</v>
      </c>
      <c r="Q134" s="422">
        <v>39.4</v>
      </c>
      <c r="R134" s="422">
        <v>24.26</v>
      </c>
      <c r="S134" s="422">
        <v>37.21</v>
      </c>
      <c r="T134" s="422">
        <v>57</v>
      </c>
      <c r="U134" s="422">
        <v>57.83</v>
      </c>
      <c r="V134" s="422">
        <v>40.26</v>
      </c>
      <c r="W134" s="422">
        <v>124.28</v>
      </c>
      <c r="X134" s="422">
        <v>137.65</v>
      </c>
      <c r="Y134" s="422">
        <v>216.17</v>
      </c>
      <c r="Z134" s="422">
        <v>195.56</v>
      </c>
      <c r="AA134" s="422">
        <v>104.28</v>
      </c>
      <c r="AB134" s="422">
        <v>113.61</v>
      </c>
      <c r="AC134" s="422">
        <v>89.94</v>
      </c>
      <c r="AD134" s="422">
        <v>148.71</v>
      </c>
      <c r="AE134" s="422">
        <v>57.7</v>
      </c>
      <c r="AF134" s="422">
        <v>47.2</v>
      </c>
      <c r="AG134" s="422">
        <v>29.48</v>
      </c>
      <c r="AH134" s="422">
        <v>58.53</v>
      </c>
      <c r="AI134" s="422">
        <v>97.89</v>
      </c>
      <c r="AJ134" s="422">
        <v>57.04</v>
      </c>
      <c r="AK134" s="422">
        <v>76.2</v>
      </c>
      <c r="AL134" s="422">
        <v>50.72</v>
      </c>
      <c r="AM134" s="422">
        <v>39.06</v>
      </c>
      <c r="AN134" s="422">
        <v>97.29</v>
      </c>
      <c r="AO134" s="422">
        <v>22.43</v>
      </c>
      <c r="AP134" s="422">
        <v>85.58</v>
      </c>
      <c r="AQ134" s="422">
        <v>66.14</v>
      </c>
      <c r="AR134" s="422">
        <v>97.31</v>
      </c>
      <c r="AS134" s="422">
        <v>73.63</v>
      </c>
      <c r="AT134" s="422">
        <v>134.49</v>
      </c>
      <c r="AU134" s="422">
        <v>49.05</v>
      </c>
      <c r="AV134" s="422">
        <v>149.28</v>
      </c>
      <c r="AW134" s="422">
        <v>106.49</v>
      </c>
      <c r="AX134" s="422">
        <v>108.01</v>
      </c>
      <c r="AY134" s="422">
        <v>137.68</v>
      </c>
      <c r="AZ134" s="422">
        <v>111.74</v>
      </c>
      <c r="BA134" s="422">
        <v>317.14</v>
      </c>
      <c r="BB134" s="422">
        <v>187.66</v>
      </c>
      <c r="BC134" s="422">
        <v>204.91</v>
      </c>
      <c r="BD134" s="422">
        <v>282.36</v>
      </c>
      <c r="BE134" s="422">
        <v>194.59</v>
      </c>
      <c r="BF134" s="422">
        <v>159.87</v>
      </c>
      <c r="BG134" s="422">
        <v>89.75</v>
      </c>
      <c r="BH134" s="422">
        <v>131.41</v>
      </c>
      <c r="BI134" s="422">
        <v>68.040000000000006</v>
      </c>
      <c r="BJ134" s="422">
        <v>29.59</v>
      </c>
      <c r="BK134" s="422">
        <v>123.67</v>
      </c>
      <c r="BL134" s="422">
        <v>88.62</v>
      </c>
      <c r="BM134" s="422">
        <v>44.99</v>
      </c>
      <c r="BN134" s="422">
        <v>57.04</v>
      </c>
      <c r="BO134" s="422">
        <v>68.95</v>
      </c>
      <c r="BP134" s="422">
        <v>79.540000000000006</v>
      </c>
      <c r="BQ134" s="422">
        <v>36.74</v>
      </c>
      <c r="BR134" s="422">
        <v>87.72</v>
      </c>
      <c r="BS134" s="422">
        <v>45.39</v>
      </c>
      <c r="BT134" s="422">
        <v>87.85</v>
      </c>
      <c r="BU134" s="422">
        <v>49.31</v>
      </c>
      <c r="BV134" s="422">
        <v>31.36</v>
      </c>
      <c r="BW134" s="422">
        <v>131</v>
      </c>
      <c r="BX134" s="422">
        <v>77.069999999999993</v>
      </c>
      <c r="BY134" s="422">
        <v>40.409999999999997</v>
      </c>
      <c r="BZ134" s="422">
        <v>21.64</v>
      </c>
      <c r="CA134" s="422">
        <v>12.55</v>
      </c>
      <c r="CB134" s="422">
        <v>0.91</v>
      </c>
      <c r="CC134" s="422">
        <v>0</v>
      </c>
      <c r="CD134" s="422">
        <v>0</v>
      </c>
      <c r="CE134" s="422">
        <v>0</v>
      </c>
      <c r="CF134" s="422">
        <v>0</v>
      </c>
      <c r="CG134" s="422">
        <v>0</v>
      </c>
      <c r="CH134" s="422">
        <v>0</v>
      </c>
      <c r="CI134" s="422">
        <v>0</v>
      </c>
      <c r="CJ134" s="422">
        <v>0</v>
      </c>
      <c r="CK134" s="422">
        <v>0</v>
      </c>
      <c r="CL134" s="422">
        <v>0</v>
      </c>
      <c r="CM134" s="422">
        <v>0</v>
      </c>
      <c r="CN134" s="422">
        <v>0</v>
      </c>
      <c r="CO134" s="422">
        <v>0</v>
      </c>
      <c r="CP134" s="464">
        <v>0</v>
      </c>
      <c r="CQ134" s="422">
        <v>0</v>
      </c>
      <c r="CR134" s="464">
        <v>0</v>
      </c>
      <c r="CS134" s="465">
        <v>0</v>
      </c>
      <c r="CT134" s="465">
        <v>0</v>
      </c>
      <c r="CU134" s="477">
        <v>6000.69</v>
      </c>
    </row>
    <row r="135" spans="1:99" ht="15" customHeight="1">
      <c r="A135" s="486" t="str">
        <f t="shared" si="9"/>
        <v>05-200</v>
      </c>
      <c r="B135" s="422">
        <v>5</v>
      </c>
      <c r="C135" s="422">
        <v>0</v>
      </c>
      <c r="D135" s="422">
        <v>0</v>
      </c>
      <c r="E135" s="422">
        <v>0</v>
      </c>
      <c r="F135" s="422">
        <v>0</v>
      </c>
      <c r="G135" s="422">
        <v>0</v>
      </c>
      <c r="H135" s="422">
        <v>0</v>
      </c>
      <c r="I135" s="422">
        <v>12.22</v>
      </c>
      <c r="J135" s="422">
        <v>4.04</v>
      </c>
      <c r="K135" s="422">
        <v>2.27</v>
      </c>
      <c r="L135" s="422">
        <v>22.08</v>
      </c>
      <c r="M135" s="422">
        <v>5.91</v>
      </c>
      <c r="N135" s="422">
        <v>30.82</v>
      </c>
      <c r="O135" s="422">
        <v>36.590000000000003</v>
      </c>
      <c r="P135" s="422">
        <v>29.34</v>
      </c>
      <c r="Q135" s="422">
        <v>7.27</v>
      </c>
      <c r="R135" s="422">
        <v>0.91</v>
      </c>
      <c r="S135" s="422">
        <v>24.47</v>
      </c>
      <c r="T135" s="422">
        <v>21.45</v>
      </c>
      <c r="U135" s="422">
        <v>71.150000000000006</v>
      </c>
      <c r="V135" s="422">
        <v>168.53</v>
      </c>
      <c r="W135" s="422">
        <v>158.05000000000001</v>
      </c>
      <c r="X135" s="422">
        <v>344.34</v>
      </c>
      <c r="Y135" s="422">
        <v>349.07</v>
      </c>
      <c r="Z135" s="422">
        <v>302.02999999999997</v>
      </c>
      <c r="AA135" s="422">
        <v>303.64999999999998</v>
      </c>
      <c r="AB135" s="422">
        <v>245.66</v>
      </c>
      <c r="AC135" s="422">
        <v>243.99</v>
      </c>
      <c r="AD135" s="422">
        <v>165.8</v>
      </c>
      <c r="AE135" s="422">
        <v>195.43</v>
      </c>
      <c r="AF135" s="422">
        <v>136.59</v>
      </c>
      <c r="AG135" s="422">
        <v>82.44</v>
      </c>
      <c r="AH135" s="422">
        <v>191.5</v>
      </c>
      <c r="AI135" s="422">
        <v>67.12</v>
      </c>
      <c r="AJ135" s="422">
        <v>140.59</v>
      </c>
      <c r="AK135" s="422">
        <v>68.44</v>
      </c>
      <c r="AL135" s="422">
        <v>68.81</v>
      </c>
      <c r="AM135" s="422">
        <v>44.36</v>
      </c>
      <c r="AN135" s="422">
        <v>88.9</v>
      </c>
      <c r="AO135" s="422">
        <v>124.33</v>
      </c>
      <c r="AP135" s="422">
        <v>107.17</v>
      </c>
      <c r="AQ135" s="422">
        <v>8.6</v>
      </c>
      <c r="AR135" s="422">
        <v>105.8</v>
      </c>
      <c r="AS135" s="422">
        <v>35.909999999999997</v>
      </c>
      <c r="AT135" s="422">
        <v>82.92</v>
      </c>
      <c r="AU135" s="422">
        <v>107.31</v>
      </c>
      <c r="AV135" s="422">
        <v>94.11</v>
      </c>
      <c r="AW135" s="422">
        <v>124.73</v>
      </c>
      <c r="AX135" s="422">
        <v>77.650000000000006</v>
      </c>
      <c r="AY135" s="422">
        <v>184.53</v>
      </c>
      <c r="AZ135" s="422">
        <v>204.49</v>
      </c>
      <c r="BA135" s="422">
        <v>267.98</v>
      </c>
      <c r="BB135" s="422">
        <v>281.29000000000002</v>
      </c>
      <c r="BC135" s="422">
        <v>198.73</v>
      </c>
      <c r="BD135" s="422">
        <v>205.53</v>
      </c>
      <c r="BE135" s="422">
        <v>233.35</v>
      </c>
      <c r="BF135" s="422">
        <v>245.75</v>
      </c>
      <c r="BG135" s="422">
        <v>164.16</v>
      </c>
      <c r="BH135" s="422">
        <v>152.19999999999999</v>
      </c>
      <c r="BI135" s="422">
        <v>136.99</v>
      </c>
      <c r="BJ135" s="422">
        <v>98.23</v>
      </c>
      <c r="BK135" s="422">
        <v>77.150000000000006</v>
      </c>
      <c r="BL135" s="422">
        <v>112.8</v>
      </c>
      <c r="BM135" s="422">
        <v>69.23</v>
      </c>
      <c r="BN135" s="422">
        <v>73.25</v>
      </c>
      <c r="BO135" s="422">
        <v>51.66</v>
      </c>
      <c r="BP135" s="422">
        <v>59.02</v>
      </c>
      <c r="BQ135" s="422">
        <v>70.77</v>
      </c>
      <c r="BR135" s="422">
        <v>84.73</v>
      </c>
      <c r="BS135" s="422">
        <v>112.66</v>
      </c>
      <c r="BT135" s="422">
        <v>34.26</v>
      </c>
      <c r="BU135" s="422">
        <v>36.630000000000003</v>
      </c>
      <c r="BV135" s="422">
        <v>20.62</v>
      </c>
      <c r="BW135" s="422">
        <v>26.09</v>
      </c>
      <c r="BX135" s="422">
        <v>35.85</v>
      </c>
      <c r="BY135" s="422">
        <v>0</v>
      </c>
      <c r="BZ135" s="422">
        <v>0</v>
      </c>
      <c r="CA135" s="422">
        <v>0</v>
      </c>
      <c r="CB135" s="422">
        <v>0</v>
      </c>
      <c r="CC135" s="422">
        <v>0</v>
      </c>
      <c r="CD135" s="422">
        <v>0</v>
      </c>
      <c r="CE135" s="422">
        <v>0</v>
      </c>
      <c r="CF135" s="422">
        <v>0</v>
      </c>
      <c r="CG135" s="422">
        <v>0</v>
      </c>
      <c r="CH135" s="422">
        <v>0</v>
      </c>
      <c r="CI135" s="422">
        <v>0</v>
      </c>
      <c r="CJ135" s="422">
        <v>0</v>
      </c>
      <c r="CK135" s="422">
        <v>0</v>
      </c>
      <c r="CL135" s="422">
        <v>0</v>
      </c>
      <c r="CM135" s="422">
        <v>0</v>
      </c>
      <c r="CN135" s="422">
        <v>0</v>
      </c>
      <c r="CO135" s="422">
        <v>0</v>
      </c>
      <c r="CP135" s="464">
        <v>0</v>
      </c>
      <c r="CQ135" s="422">
        <v>0</v>
      </c>
      <c r="CR135" s="464">
        <v>0</v>
      </c>
      <c r="CS135" s="465">
        <v>0</v>
      </c>
      <c r="CT135" s="465">
        <v>0</v>
      </c>
      <c r="CU135" s="477">
        <v>7740.2999999999975</v>
      </c>
    </row>
    <row r="136" spans="1:99" ht="15" customHeight="1">
      <c r="A136" s="486" t="str">
        <f t="shared" si="9"/>
        <v>05-200</v>
      </c>
      <c r="B136" s="422">
        <v>6</v>
      </c>
      <c r="C136" s="422">
        <v>0</v>
      </c>
      <c r="D136" s="422">
        <v>0</v>
      </c>
      <c r="E136" s="422">
        <v>0</v>
      </c>
      <c r="F136" s="422">
        <v>0</v>
      </c>
      <c r="G136" s="422">
        <v>0</v>
      </c>
      <c r="H136" s="422">
        <v>4.91</v>
      </c>
      <c r="I136" s="422">
        <v>13.17</v>
      </c>
      <c r="J136" s="422">
        <v>18.37</v>
      </c>
      <c r="K136" s="422">
        <v>5.36</v>
      </c>
      <c r="L136" s="422">
        <v>23.26</v>
      </c>
      <c r="M136" s="422">
        <v>32.270000000000003</v>
      </c>
      <c r="N136" s="422">
        <v>10</v>
      </c>
      <c r="O136" s="422">
        <v>20.9</v>
      </c>
      <c r="P136" s="422">
        <v>8.19</v>
      </c>
      <c r="Q136" s="422">
        <v>4.63</v>
      </c>
      <c r="R136" s="422">
        <v>21.63</v>
      </c>
      <c r="S136" s="422">
        <v>39.14</v>
      </c>
      <c r="T136" s="422">
        <v>69.45</v>
      </c>
      <c r="U136" s="422">
        <v>28.04</v>
      </c>
      <c r="V136" s="422">
        <v>73.7</v>
      </c>
      <c r="W136" s="422">
        <v>60.59</v>
      </c>
      <c r="X136" s="422">
        <v>137.72999999999999</v>
      </c>
      <c r="Y136" s="422">
        <v>111.41</v>
      </c>
      <c r="Z136" s="422">
        <v>120.01</v>
      </c>
      <c r="AA136" s="422">
        <v>130.07</v>
      </c>
      <c r="AB136" s="422">
        <v>181.88</v>
      </c>
      <c r="AC136" s="422">
        <v>158.11000000000001</v>
      </c>
      <c r="AD136" s="422">
        <v>200.1</v>
      </c>
      <c r="AE136" s="422">
        <v>203.54</v>
      </c>
      <c r="AF136" s="422">
        <v>195</v>
      </c>
      <c r="AG136" s="422">
        <v>85.92</v>
      </c>
      <c r="AH136" s="422">
        <v>101.19</v>
      </c>
      <c r="AI136" s="422">
        <v>121.34</v>
      </c>
      <c r="AJ136" s="422">
        <v>90.05</v>
      </c>
      <c r="AK136" s="422">
        <v>95.62</v>
      </c>
      <c r="AL136" s="422">
        <v>58.88</v>
      </c>
      <c r="AM136" s="422">
        <v>91.68</v>
      </c>
      <c r="AN136" s="422">
        <v>62.14</v>
      </c>
      <c r="AO136" s="422">
        <v>29.46</v>
      </c>
      <c r="AP136" s="422">
        <v>57.63</v>
      </c>
      <c r="AQ136" s="422">
        <v>47.62</v>
      </c>
      <c r="AR136" s="422">
        <v>78.569999999999993</v>
      </c>
      <c r="AS136" s="422">
        <v>165.96</v>
      </c>
      <c r="AT136" s="422">
        <v>107.8</v>
      </c>
      <c r="AU136" s="422">
        <v>147.56</v>
      </c>
      <c r="AV136" s="422">
        <v>128.4</v>
      </c>
      <c r="AW136" s="422">
        <v>176.37</v>
      </c>
      <c r="AX136" s="422">
        <v>140.85</v>
      </c>
      <c r="AY136" s="422">
        <v>162.55000000000001</v>
      </c>
      <c r="AZ136" s="422">
        <v>278.18</v>
      </c>
      <c r="BA136" s="422">
        <v>242.66</v>
      </c>
      <c r="BB136" s="422">
        <v>244.54</v>
      </c>
      <c r="BC136" s="422">
        <v>248.44</v>
      </c>
      <c r="BD136" s="422">
        <v>173.99</v>
      </c>
      <c r="BE136" s="422">
        <v>171.79</v>
      </c>
      <c r="BF136" s="422">
        <v>237.45</v>
      </c>
      <c r="BG136" s="422">
        <v>219.02</v>
      </c>
      <c r="BH136" s="422">
        <v>117.71</v>
      </c>
      <c r="BI136" s="422">
        <v>49.9</v>
      </c>
      <c r="BJ136" s="422">
        <v>183.17</v>
      </c>
      <c r="BK136" s="422">
        <v>41.89</v>
      </c>
      <c r="BL136" s="422">
        <v>64.73</v>
      </c>
      <c r="BM136" s="422">
        <v>25.99</v>
      </c>
      <c r="BN136" s="422">
        <v>112.49</v>
      </c>
      <c r="BO136" s="422">
        <v>79.17</v>
      </c>
      <c r="BP136" s="422">
        <v>81.05</v>
      </c>
      <c r="BQ136" s="422">
        <v>45.34</v>
      </c>
      <c r="BR136" s="422">
        <v>0</v>
      </c>
      <c r="BS136" s="422">
        <v>34.729999999999997</v>
      </c>
      <c r="BT136" s="422">
        <v>24.23</v>
      </c>
      <c r="BU136" s="422">
        <v>31.31</v>
      </c>
      <c r="BV136" s="422">
        <v>29.72</v>
      </c>
      <c r="BW136" s="422">
        <v>40.909999999999997</v>
      </c>
      <c r="BX136" s="422">
        <v>36.869999999999997</v>
      </c>
      <c r="BY136" s="422">
        <v>24.91</v>
      </c>
      <c r="BZ136" s="422">
        <v>0.91</v>
      </c>
      <c r="CA136" s="422">
        <v>0</v>
      </c>
      <c r="CB136" s="422">
        <v>0</v>
      </c>
      <c r="CC136" s="422">
        <v>0</v>
      </c>
      <c r="CD136" s="422">
        <v>0</v>
      </c>
      <c r="CE136" s="422">
        <v>0</v>
      </c>
      <c r="CF136" s="422">
        <v>0</v>
      </c>
      <c r="CG136" s="422">
        <v>0</v>
      </c>
      <c r="CH136" s="422">
        <v>0</v>
      </c>
      <c r="CI136" s="422">
        <v>0</v>
      </c>
      <c r="CJ136" s="422">
        <v>0</v>
      </c>
      <c r="CK136" s="422">
        <v>0</v>
      </c>
      <c r="CL136" s="422">
        <v>0</v>
      </c>
      <c r="CM136" s="422">
        <v>0</v>
      </c>
      <c r="CN136" s="422">
        <v>0</v>
      </c>
      <c r="CO136" s="422">
        <v>0</v>
      </c>
      <c r="CP136" s="464">
        <v>0</v>
      </c>
      <c r="CQ136" s="422">
        <v>0</v>
      </c>
      <c r="CR136" s="464">
        <v>0</v>
      </c>
      <c r="CS136" s="465">
        <v>0</v>
      </c>
      <c r="CT136" s="465">
        <v>0</v>
      </c>
      <c r="CU136" s="477">
        <v>6662.1499999999987</v>
      </c>
    </row>
    <row r="137" spans="1:99" ht="15" customHeight="1">
      <c r="A137" s="486" t="str">
        <f t="shared" si="9"/>
        <v>05-200</v>
      </c>
      <c r="B137" s="422">
        <v>7</v>
      </c>
      <c r="C137" s="422">
        <v>0</v>
      </c>
      <c r="D137" s="422">
        <v>0</v>
      </c>
      <c r="E137" s="422">
        <v>0</v>
      </c>
      <c r="F137" s="422">
        <v>0</v>
      </c>
      <c r="G137" s="422">
        <v>0</v>
      </c>
      <c r="H137" s="422">
        <v>19.64</v>
      </c>
      <c r="I137" s="422">
        <v>0</v>
      </c>
      <c r="J137" s="422">
        <v>14.55</v>
      </c>
      <c r="K137" s="422">
        <v>17.68</v>
      </c>
      <c r="L137" s="422">
        <v>2.27</v>
      </c>
      <c r="M137" s="422">
        <v>13.63</v>
      </c>
      <c r="N137" s="422">
        <v>8.18</v>
      </c>
      <c r="O137" s="422">
        <v>27.73</v>
      </c>
      <c r="P137" s="422">
        <v>5.46</v>
      </c>
      <c r="Q137" s="422">
        <v>8.18</v>
      </c>
      <c r="R137" s="422">
        <v>10.99</v>
      </c>
      <c r="S137" s="422">
        <v>1.82</v>
      </c>
      <c r="T137" s="422">
        <v>9.91</v>
      </c>
      <c r="U137" s="422">
        <v>21</v>
      </c>
      <c r="V137" s="422">
        <v>133.75</v>
      </c>
      <c r="W137" s="422">
        <v>147.15</v>
      </c>
      <c r="X137" s="422">
        <v>145.06</v>
      </c>
      <c r="Y137" s="422">
        <v>272.23</v>
      </c>
      <c r="Z137" s="422">
        <v>102.51</v>
      </c>
      <c r="AA137" s="422">
        <v>117.99</v>
      </c>
      <c r="AB137" s="422">
        <v>89.33</v>
      </c>
      <c r="AC137" s="422">
        <v>156.34</v>
      </c>
      <c r="AD137" s="422">
        <v>58.61</v>
      </c>
      <c r="AE137" s="422">
        <v>65.94</v>
      </c>
      <c r="AF137" s="422">
        <v>47.82</v>
      </c>
      <c r="AG137" s="422">
        <v>43.43</v>
      </c>
      <c r="AH137" s="422">
        <v>86.14</v>
      </c>
      <c r="AI137" s="422">
        <v>80.84</v>
      </c>
      <c r="AJ137" s="422">
        <v>132.15</v>
      </c>
      <c r="AK137" s="422">
        <v>50.35</v>
      </c>
      <c r="AL137" s="422">
        <v>68.72</v>
      </c>
      <c r="AM137" s="422">
        <v>102.29</v>
      </c>
      <c r="AN137" s="422">
        <v>41.23</v>
      </c>
      <c r="AO137" s="422">
        <v>51.36</v>
      </c>
      <c r="AP137" s="422">
        <v>37.08</v>
      </c>
      <c r="AQ137" s="422">
        <v>3</v>
      </c>
      <c r="AR137" s="422">
        <v>33.159999999999997</v>
      </c>
      <c r="AS137" s="422">
        <v>78.14</v>
      </c>
      <c r="AT137" s="422">
        <v>48.55</v>
      </c>
      <c r="AU137" s="422">
        <v>98.56</v>
      </c>
      <c r="AV137" s="422">
        <v>28.69</v>
      </c>
      <c r="AW137" s="422">
        <v>28.52</v>
      </c>
      <c r="AX137" s="422">
        <v>61.45</v>
      </c>
      <c r="AY137" s="422">
        <v>78.86</v>
      </c>
      <c r="AZ137" s="422">
        <v>73.8</v>
      </c>
      <c r="BA137" s="422">
        <v>148.19</v>
      </c>
      <c r="BB137" s="422">
        <v>95.47</v>
      </c>
      <c r="BC137" s="422">
        <v>129.15</v>
      </c>
      <c r="BD137" s="422">
        <v>47.27</v>
      </c>
      <c r="BE137" s="422">
        <v>258.61</v>
      </c>
      <c r="BF137" s="422">
        <v>106.54</v>
      </c>
      <c r="BG137" s="422">
        <v>60.35</v>
      </c>
      <c r="BH137" s="422">
        <v>52.91</v>
      </c>
      <c r="BI137" s="422">
        <v>85.84</v>
      </c>
      <c r="BJ137" s="422">
        <v>95.31</v>
      </c>
      <c r="BK137" s="422">
        <v>42.56</v>
      </c>
      <c r="BL137" s="422">
        <v>37.270000000000003</v>
      </c>
      <c r="BM137" s="422">
        <v>32.46</v>
      </c>
      <c r="BN137" s="422">
        <v>137.9</v>
      </c>
      <c r="BO137" s="422">
        <v>68.900000000000006</v>
      </c>
      <c r="BP137" s="422">
        <v>120.88</v>
      </c>
      <c r="BQ137" s="422">
        <v>92.26</v>
      </c>
      <c r="BR137" s="422">
        <v>89.16</v>
      </c>
      <c r="BS137" s="422">
        <v>25.36</v>
      </c>
      <c r="BT137" s="422">
        <v>77.41</v>
      </c>
      <c r="BU137" s="422">
        <v>39.549999999999997</v>
      </c>
      <c r="BV137" s="422">
        <v>13.54</v>
      </c>
      <c r="BW137" s="422">
        <v>8.64</v>
      </c>
      <c r="BX137" s="422">
        <v>28.55</v>
      </c>
      <c r="BY137" s="422">
        <v>0</v>
      </c>
      <c r="BZ137" s="422">
        <v>0</v>
      </c>
      <c r="CA137" s="422">
        <v>0</v>
      </c>
      <c r="CB137" s="422">
        <v>0</v>
      </c>
      <c r="CC137" s="422">
        <v>0</v>
      </c>
      <c r="CD137" s="422">
        <v>0</v>
      </c>
      <c r="CE137" s="422">
        <v>0</v>
      </c>
      <c r="CF137" s="422">
        <v>0</v>
      </c>
      <c r="CG137" s="422">
        <v>0</v>
      </c>
      <c r="CH137" s="422">
        <v>0</v>
      </c>
      <c r="CI137" s="422">
        <v>0</v>
      </c>
      <c r="CJ137" s="422">
        <v>0</v>
      </c>
      <c r="CK137" s="422">
        <v>0</v>
      </c>
      <c r="CL137" s="422">
        <v>0</v>
      </c>
      <c r="CM137" s="422">
        <v>0</v>
      </c>
      <c r="CN137" s="422">
        <v>0</v>
      </c>
      <c r="CO137" s="422">
        <v>0</v>
      </c>
      <c r="CP137" s="464">
        <v>0</v>
      </c>
      <c r="CQ137" s="422">
        <v>0</v>
      </c>
      <c r="CR137" s="464">
        <v>0</v>
      </c>
      <c r="CS137" s="465">
        <v>0</v>
      </c>
      <c r="CT137" s="465">
        <v>0</v>
      </c>
      <c r="CU137" s="477">
        <v>4618.17</v>
      </c>
    </row>
    <row r="138" spans="1:99" ht="15" customHeight="1">
      <c r="A138" s="486" t="str">
        <f t="shared" si="9"/>
        <v>05-200</v>
      </c>
      <c r="B138" s="422">
        <v>8</v>
      </c>
      <c r="C138" s="422">
        <v>0</v>
      </c>
      <c r="D138" s="422">
        <v>0</v>
      </c>
      <c r="E138" s="422">
        <v>0</v>
      </c>
      <c r="F138" s="422">
        <v>0</v>
      </c>
      <c r="G138" s="422">
        <v>12.12</v>
      </c>
      <c r="H138" s="422">
        <v>4.09</v>
      </c>
      <c r="I138" s="422">
        <v>6.31</v>
      </c>
      <c r="J138" s="422">
        <v>20.54</v>
      </c>
      <c r="K138" s="422">
        <v>8.6300000000000008</v>
      </c>
      <c r="L138" s="422">
        <v>24.44</v>
      </c>
      <c r="M138" s="422">
        <v>27.08</v>
      </c>
      <c r="N138" s="422">
        <v>17.3</v>
      </c>
      <c r="O138" s="422">
        <v>1.82</v>
      </c>
      <c r="P138" s="422">
        <v>7.78</v>
      </c>
      <c r="Q138" s="422">
        <v>14.9</v>
      </c>
      <c r="R138" s="422">
        <v>30.83</v>
      </c>
      <c r="S138" s="422">
        <v>32.5</v>
      </c>
      <c r="T138" s="422">
        <v>45.25</v>
      </c>
      <c r="U138" s="422">
        <v>25.12</v>
      </c>
      <c r="V138" s="422">
        <v>114.17</v>
      </c>
      <c r="W138" s="422">
        <v>129.80000000000001</v>
      </c>
      <c r="X138" s="422">
        <v>164.55</v>
      </c>
      <c r="Y138" s="422">
        <v>287.89999999999998</v>
      </c>
      <c r="Z138" s="422">
        <v>180.95</v>
      </c>
      <c r="AA138" s="422">
        <v>148.38999999999999</v>
      </c>
      <c r="AB138" s="422">
        <v>140.18</v>
      </c>
      <c r="AC138" s="422">
        <v>59.17</v>
      </c>
      <c r="AD138" s="422">
        <v>60.09</v>
      </c>
      <c r="AE138" s="422">
        <v>53.34</v>
      </c>
      <c r="AF138" s="422">
        <v>70.13</v>
      </c>
      <c r="AG138" s="422">
        <v>37.25</v>
      </c>
      <c r="AH138" s="422">
        <v>85.39</v>
      </c>
      <c r="AI138" s="422">
        <v>56.26</v>
      </c>
      <c r="AJ138" s="422">
        <v>41.82</v>
      </c>
      <c r="AK138" s="422">
        <v>21.75</v>
      </c>
      <c r="AL138" s="422">
        <v>26.07</v>
      </c>
      <c r="AM138" s="422">
        <v>57.73</v>
      </c>
      <c r="AN138" s="422">
        <v>47.55</v>
      </c>
      <c r="AO138" s="422">
        <v>41.62</v>
      </c>
      <c r="AP138" s="422">
        <v>40.659999999999997</v>
      </c>
      <c r="AQ138" s="422">
        <v>26.9</v>
      </c>
      <c r="AR138" s="422">
        <v>54.05</v>
      </c>
      <c r="AS138" s="422">
        <v>21.04</v>
      </c>
      <c r="AT138" s="422">
        <v>69.260000000000005</v>
      </c>
      <c r="AU138" s="422">
        <v>73.41</v>
      </c>
      <c r="AV138" s="422">
        <v>111.61</v>
      </c>
      <c r="AW138" s="422">
        <v>119.41</v>
      </c>
      <c r="AX138" s="422">
        <v>73.819999999999993</v>
      </c>
      <c r="AY138" s="422">
        <v>76.03</v>
      </c>
      <c r="AZ138" s="422">
        <v>157.53</v>
      </c>
      <c r="BA138" s="422">
        <v>192.5</v>
      </c>
      <c r="BB138" s="422">
        <v>135.26</v>
      </c>
      <c r="BC138" s="422">
        <v>131.72999999999999</v>
      </c>
      <c r="BD138" s="422">
        <v>124.96</v>
      </c>
      <c r="BE138" s="422">
        <v>86.4</v>
      </c>
      <c r="BF138" s="422">
        <v>122.86</v>
      </c>
      <c r="BG138" s="422">
        <v>65.33</v>
      </c>
      <c r="BH138" s="422">
        <v>111.04</v>
      </c>
      <c r="BI138" s="422">
        <v>132.76</v>
      </c>
      <c r="BJ138" s="422">
        <v>104.85</v>
      </c>
      <c r="BK138" s="422">
        <v>44.08</v>
      </c>
      <c r="BL138" s="422">
        <v>74.92</v>
      </c>
      <c r="BM138" s="422">
        <v>62.89</v>
      </c>
      <c r="BN138" s="422">
        <v>30.13</v>
      </c>
      <c r="BO138" s="422">
        <v>55.11</v>
      </c>
      <c r="BP138" s="422">
        <v>78.72</v>
      </c>
      <c r="BQ138" s="422">
        <v>70.459999999999994</v>
      </c>
      <c r="BR138" s="422">
        <v>18.09</v>
      </c>
      <c r="BS138" s="422">
        <v>21.53</v>
      </c>
      <c r="BT138" s="422">
        <v>50.17</v>
      </c>
      <c r="BU138" s="422">
        <v>24.22</v>
      </c>
      <c r="BV138" s="422">
        <v>44.59</v>
      </c>
      <c r="BW138" s="422">
        <v>14.14</v>
      </c>
      <c r="BX138" s="422">
        <v>22.36</v>
      </c>
      <c r="BY138" s="422">
        <v>10.64</v>
      </c>
      <c r="BZ138" s="422">
        <v>52.22</v>
      </c>
      <c r="CA138" s="422">
        <v>0</v>
      </c>
      <c r="CB138" s="422">
        <v>0</v>
      </c>
      <c r="CC138" s="422">
        <v>0</v>
      </c>
      <c r="CD138" s="422">
        <v>0</v>
      </c>
      <c r="CE138" s="422">
        <v>0</v>
      </c>
      <c r="CF138" s="422">
        <v>0</v>
      </c>
      <c r="CG138" s="422">
        <v>0</v>
      </c>
      <c r="CH138" s="422">
        <v>0</v>
      </c>
      <c r="CI138" s="422">
        <v>0</v>
      </c>
      <c r="CJ138" s="422">
        <v>0</v>
      </c>
      <c r="CK138" s="422">
        <v>0</v>
      </c>
      <c r="CL138" s="422">
        <v>0</v>
      </c>
      <c r="CM138" s="422">
        <v>0</v>
      </c>
      <c r="CN138" s="422">
        <v>0</v>
      </c>
      <c r="CO138" s="422">
        <v>0</v>
      </c>
      <c r="CP138" s="464">
        <v>0</v>
      </c>
      <c r="CQ138" s="422">
        <v>0</v>
      </c>
      <c r="CR138" s="464">
        <v>0</v>
      </c>
      <c r="CS138" s="465">
        <v>0</v>
      </c>
      <c r="CT138" s="465">
        <v>0</v>
      </c>
      <c r="CU138" s="477">
        <v>4808.5000000000018</v>
      </c>
    </row>
    <row r="139" spans="1:99" ht="15" customHeight="1">
      <c r="A139" s="486" t="str">
        <f t="shared" si="9"/>
        <v>05-200</v>
      </c>
      <c r="B139" s="422">
        <v>9</v>
      </c>
      <c r="C139" s="422">
        <v>0</v>
      </c>
      <c r="D139" s="422">
        <v>0</v>
      </c>
      <c r="E139" s="422">
        <v>0</v>
      </c>
      <c r="F139" s="422">
        <v>0</v>
      </c>
      <c r="G139" s="422">
        <v>0</v>
      </c>
      <c r="H139" s="422">
        <v>18.18</v>
      </c>
      <c r="I139" s="422">
        <v>3.18</v>
      </c>
      <c r="J139" s="422">
        <v>1.82</v>
      </c>
      <c r="K139" s="422">
        <v>15.98</v>
      </c>
      <c r="L139" s="422">
        <v>13.13</v>
      </c>
      <c r="M139" s="422">
        <v>10.9</v>
      </c>
      <c r="N139" s="422">
        <v>18.170000000000002</v>
      </c>
      <c r="O139" s="422">
        <v>18.100000000000001</v>
      </c>
      <c r="P139" s="422">
        <v>1.36</v>
      </c>
      <c r="Q139" s="422">
        <v>22.17</v>
      </c>
      <c r="R139" s="422">
        <v>56.46</v>
      </c>
      <c r="S139" s="422">
        <v>25.06</v>
      </c>
      <c r="T139" s="422">
        <v>24.71</v>
      </c>
      <c r="U139" s="422">
        <v>92.36</v>
      </c>
      <c r="V139" s="422">
        <v>278.26</v>
      </c>
      <c r="W139" s="422">
        <v>141.82</v>
      </c>
      <c r="X139" s="422">
        <v>319.68</v>
      </c>
      <c r="Y139" s="422">
        <v>364.76</v>
      </c>
      <c r="Z139" s="422">
        <v>434.95</v>
      </c>
      <c r="AA139" s="422">
        <v>444.46</v>
      </c>
      <c r="AB139" s="422">
        <v>337.52</v>
      </c>
      <c r="AC139" s="422">
        <v>194.12</v>
      </c>
      <c r="AD139" s="422">
        <v>154.11000000000001</v>
      </c>
      <c r="AE139" s="422">
        <v>143.38</v>
      </c>
      <c r="AF139" s="422">
        <v>91.59</v>
      </c>
      <c r="AG139" s="422">
        <v>29.05</v>
      </c>
      <c r="AH139" s="422">
        <v>43.87</v>
      </c>
      <c r="AI139" s="422">
        <v>115.44</v>
      </c>
      <c r="AJ139" s="422">
        <v>62.48</v>
      </c>
      <c r="AK139" s="422">
        <v>47.71</v>
      </c>
      <c r="AL139" s="422">
        <v>11.34</v>
      </c>
      <c r="AM139" s="422">
        <v>31.73</v>
      </c>
      <c r="AN139" s="422">
        <v>102.24</v>
      </c>
      <c r="AO139" s="422">
        <v>47</v>
      </c>
      <c r="AP139" s="422">
        <v>108.62</v>
      </c>
      <c r="AQ139" s="422">
        <v>2.98</v>
      </c>
      <c r="AR139" s="422">
        <v>84.09</v>
      </c>
      <c r="AS139" s="422">
        <v>125.74</v>
      </c>
      <c r="AT139" s="422">
        <v>50.11</v>
      </c>
      <c r="AU139" s="422">
        <v>45.22</v>
      </c>
      <c r="AV139" s="422">
        <v>45.58</v>
      </c>
      <c r="AW139" s="422">
        <v>77.44</v>
      </c>
      <c r="AX139" s="422">
        <v>126.38</v>
      </c>
      <c r="AY139" s="422">
        <v>141.52000000000001</v>
      </c>
      <c r="AZ139" s="422">
        <v>126.53</v>
      </c>
      <c r="BA139" s="422">
        <v>155.88</v>
      </c>
      <c r="BB139" s="422">
        <v>129.01</v>
      </c>
      <c r="BC139" s="422">
        <v>259.54000000000002</v>
      </c>
      <c r="BD139" s="422">
        <v>105.95</v>
      </c>
      <c r="BE139" s="422">
        <v>179.16</v>
      </c>
      <c r="BF139" s="422">
        <v>134.9</v>
      </c>
      <c r="BG139" s="422">
        <v>151.76</v>
      </c>
      <c r="BH139" s="422">
        <v>93.29</v>
      </c>
      <c r="BI139" s="422">
        <v>59.11</v>
      </c>
      <c r="BJ139" s="422">
        <v>76.900000000000006</v>
      </c>
      <c r="BK139" s="422">
        <v>39.33</v>
      </c>
      <c r="BL139" s="422">
        <v>57.79</v>
      </c>
      <c r="BM139" s="422">
        <v>50.45</v>
      </c>
      <c r="BN139" s="422">
        <v>46.72</v>
      </c>
      <c r="BO139" s="422">
        <v>22.94</v>
      </c>
      <c r="BP139" s="422">
        <v>40.86</v>
      </c>
      <c r="BQ139" s="422">
        <v>50</v>
      </c>
      <c r="BR139" s="422">
        <v>49.72</v>
      </c>
      <c r="BS139" s="422">
        <v>29.63</v>
      </c>
      <c r="BT139" s="422">
        <v>42.87</v>
      </c>
      <c r="BU139" s="422">
        <v>15.36</v>
      </c>
      <c r="BV139" s="422">
        <v>21.54</v>
      </c>
      <c r="BW139" s="422">
        <v>30.63</v>
      </c>
      <c r="BX139" s="422">
        <v>21</v>
      </c>
      <c r="BY139" s="422">
        <v>36.22</v>
      </c>
      <c r="BZ139" s="422">
        <v>17.809999999999999</v>
      </c>
      <c r="CA139" s="422">
        <v>0</v>
      </c>
      <c r="CB139" s="422">
        <v>0</v>
      </c>
      <c r="CC139" s="422">
        <v>0</v>
      </c>
      <c r="CD139" s="422">
        <v>0</v>
      </c>
      <c r="CE139" s="422">
        <v>0</v>
      </c>
      <c r="CF139" s="422">
        <v>0</v>
      </c>
      <c r="CG139" s="422">
        <v>0</v>
      </c>
      <c r="CH139" s="422">
        <v>0</v>
      </c>
      <c r="CI139" s="422">
        <v>0</v>
      </c>
      <c r="CJ139" s="422">
        <v>0</v>
      </c>
      <c r="CK139" s="422">
        <v>0</v>
      </c>
      <c r="CL139" s="422">
        <v>0</v>
      </c>
      <c r="CM139" s="422">
        <v>0</v>
      </c>
      <c r="CN139" s="422">
        <v>0</v>
      </c>
      <c r="CO139" s="422">
        <v>0</v>
      </c>
      <c r="CP139" s="464">
        <v>0</v>
      </c>
      <c r="CQ139" s="422">
        <v>0</v>
      </c>
      <c r="CR139" s="464">
        <v>0</v>
      </c>
      <c r="CS139" s="465">
        <v>0</v>
      </c>
      <c r="CT139" s="465">
        <v>0</v>
      </c>
      <c r="CU139" s="477">
        <v>6569.6699999999992</v>
      </c>
    </row>
    <row r="140" spans="1:99" ht="15" customHeight="1">
      <c r="A140" s="486" t="str">
        <f t="shared" si="9"/>
        <v>05-200</v>
      </c>
      <c r="B140" s="422">
        <v>10</v>
      </c>
      <c r="C140" s="422">
        <v>0</v>
      </c>
      <c r="D140" s="422">
        <v>0</v>
      </c>
      <c r="E140" s="422">
        <v>0</v>
      </c>
      <c r="F140" s="422">
        <v>0</v>
      </c>
      <c r="G140" s="422">
        <v>2.27</v>
      </c>
      <c r="H140" s="422">
        <v>0</v>
      </c>
      <c r="I140" s="422">
        <v>0</v>
      </c>
      <c r="J140" s="422">
        <v>23.61</v>
      </c>
      <c r="K140" s="422">
        <v>5.91</v>
      </c>
      <c r="L140" s="422">
        <v>13.18</v>
      </c>
      <c r="M140" s="422">
        <v>16.62</v>
      </c>
      <c r="N140" s="422">
        <v>34.72</v>
      </c>
      <c r="O140" s="422">
        <v>14.07</v>
      </c>
      <c r="P140" s="422">
        <v>17.95</v>
      </c>
      <c r="Q140" s="422">
        <v>40.53</v>
      </c>
      <c r="R140" s="422">
        <v>22.26</v>
      </c>
      <c r="S140" s="422">
        <v>31.18</v>
      </c>
      <c r="T140" s="422">
        <v>10</v>
      </c>
      <c r="U140" s="422">
        <v>17.05</v>
      </c>
      <c r="V140" s="422">
        <v>68.56</v>
      </c>
      <c r="W140" s="422">
        <v>62.17</v>
      </c>
      <c r="X140" s="422">
        <v>151.46</v>
      </c>
      <c r="Y140" s="422">
        <v>217.18</v>
      </c>
      <c r="Z140" s="422">
        <v>302</v>
      </c>
      <c r="AA140" s="422">
        <v>176.36</v>
      </c>
      <c r="AB140" s="422">
        <v>165.86</v>
      </c>
      <c r="AC140" s="422">
        <v>125.66</v>
      </c>
      <c r="AD140" s="422">
        <v>127.08</v>
      </c>
      <c r="AE140" s="422">
        <v>132.53</v>
      </c>
      <c r="AF140" s="422">
        <v>105.4</v>
      </c>
      <c r="AG140" s="422">
        <v>61.82</v>
      </c>
      <c r="AH140" s="422">
        <v>47.35</v>
      </c>
      <c r="AI140" s="422">
        <v>77.680000000000007</v>
      </c>
      <c r="AJ140" s="422">
        <v>73.45</v>
      </c>
      <c r="AK140" s="422">
        <v>57.85</v>
      </c>
      <c r="AL140" s="422">
        <v>84.35</v>
      </c>
      <c r="AM140" s="422">
        <v>56.32</v>
      </c>
      <c r="AN140" s="422">
        <v>76.95</v>
      </c>
      <c r="AO140" s="422">
        <v>35.68</v>
      </c>
      <c r="AP140" s="422">
        <v>82.57</v>
      </c>
      <c r="AQ140" s="422">
        <v>63.59</v>
      </c>
      <c r="AR140" s="422">
        <v>60.31</v>
      </c>
      <c r="AS140" s="422">
        <v>47.67</v>
      </c>
      <c r="AT140" s="422">
        <v>51.13</v>
      </c>
      <c r="AU140" s="422">
        <v>13.25</v>
      </c>
      <c r="AV140" s="422">
        <v>69.39</v>
      </c>
      <c r="AW140" s="422">
        <v>95.68</v>
      </c>
      <c r="AX140" s="422">
        <v>94.82</v>
      </c>
      <c r="AY140" s="422">
        <v>108.61</v>
      </c>
      <c r="AZ140" s="422">
        <v>141.02000000000001</v>
      </c>
      <c r="BA140" s="422">
        <v>85.6</v>
      </c>
      <c r="BB140" s="422">
        <v>208.52</v>
      </c>
      <c r="BC140" s="422">
        <v>177.1</v>
      </c>
      <c r="BD140" s="422">
        <v>261.08999999999997</v>
      </c>
      <c r="BE140" s="422">
        <v>105.63</v>
      </c>
      <c r="BF140" s="422">
        <v>126.87</v>
      </c>
      <c r="BG140" s="422">
        <v>68.78</v>
      </c>
      <c r="BH140" s="422">
        <v>51.53</v>
      </c>
      <c r="BI140" s="422">
        <v>92.18</v>
      </c>
      <c r="BJ140" s="422">
        <v>114.96</v>
      </c>
      <c r="BK140" s="422">
        <v>65.44</v>
      </c>
      <c r="BL140" s="422">
        <v>91.74</v>
      </c>
      <c r="BM140" s="422">
        <v>79.42</v>
      </c>
      <c r="BN140" s="422">
        <v>72.930000000000007</v>
      </c>
      <c r="BO140" s="422">
        <v>49.81</v>
      </c>
      <c r="BP140" s="422">
        <v>57.04</v>
      </c>
      <c r="BQ140" s="422">
        <v>107.53</v>
      </c>
      <c r="BR140" s="422">
        <v>25.8</v>
      </c>
      <c r="BS140" s="422">
        <v>101.86</v>
      </c>
      <c r="BT140" s="422">
        <v>29.86</v>
      </c>
      <c r="BU140" s="422">
        <v>48.81</v>
      </c>
      <c r="BV140" s="422">
        <v>8</v>
      </c>
      <c r="BW140" s="422">
        <v>0</v>
      </c>
      <c r="BX140" s="422">
        <v>9.1300000000000008</v>
      </c>
      <c r="BY140" s="422">
        <v>18.87</v>
      </c>
      <c r="BZ140" s="422">
        <v>0</v>
      </c>
      <c r="CA140" s="422">
        <v>0</v>
      </c>
      <c r="CB140" s="422">
        <v>0</v>
      </c>
      <c r="CC140" s="422">
        <v>0</v>
      </c>
      <c r="CD140" s="422">
        <v>0</v>
      </c>
      <c r="CE140" s="422">
        <v>0</v>
      </c>
      <c r="CF140" s="422">
        <v>0</v>
      </c>
      <c r="CG140" s="422">
        <v>0</v>
      </c>
      <c r="CH140" s="422">
        <v>0</v>
      </c>
      <c r="CI140" s="422">
        <v>0</v>
      </c>
      <c r="CJ140" s="422">
        <v>0</v>
      </c>
      <c r="CK140" s="422">
        <v>0</v>
      </c>
      <c r="CL140" s="422">
        <v>0</v>
      </c>
      <c r="CM140" s="422">
        <v>0</v>
      </c>
      <c r="CN140" s="422">
        <v>0</v>
      </c>
      <c r="CO140" s="422">
        <v>0</v>
      </c>
      <c r="CP140" s="464">
        <v>0</v>
      </c>
      <c r="CQ140" s="422">
        <v>0</v>
      </c>
      <c r="CR140" s="464">
        <v>0</v>
      </c>
      <c r="CS140" s="465">
        <v>0</v>
      </c>
      <c r="CT140" s="465">
        <v>0</v>
      </c>
      <c r="CU140" s="477">
        <v>5341.5999999999995</v>
      </c>
    </row>
    <row r="141" spans="1:99" ht="15" customHeight="1">
      <c r="A141" s="486" t="str">
        <f t="shared" si="9"/>
        <v>05-200</v>
      </c>
      <c r="B141" s="422">
        <v>11</v>
      </c>
      <c r="C141" s="422">
        <v>0</v>
      </c>
      <c r="D141" s="422">
        <v>0</v>
      </c>
      <c r="E141" s="422">
        <v>0</v>
      </c>
      <c r="F141" s="422">
        <v>0</v>
      </c>
      <c r="G141" s="422">
        <v>0</v>
      </c>
      <c r="H141" s="422">
        <v>15.4</v>
      </c>
      <c r="I141" s="422">
        <v>4.04</v>
      </c>
      <c r="J141" s="422">
        <v>7.72</v>
      </c>
      <c r="K141" s="422">
        <v>24.04</v>
      </c>
      <c r="L141" s="422">
        <v>17</v>
      </c>
      <c r="M141" s="422">
        <v>12.35</v>
      </c>
      <c r="N141" s="422">
        <v>8.9</v>
      </c>
      <c r="O141" s="422">
        <v>29.36</v>
      </c>
      <c r="P141" s="422">
        <v>19.95</v>
      </c>
      <c r="Q141" s="422">
        <v>6.36</v>
      </c>
      <c r="R141" s="422">
        <v>26.63</v>
      </c>
      <c r="S141" s="422">
        <v>13.04</v>
      </c>
      <c r="T141" s="422">
        <v>29.36</v>
      </c>
      <c r="U141" s="422">
        <v>46.85</v>
      </c>
      <c r="V141" s="422">
        <v>66.66</v>
      </c>
      <c r="W141" s="422">
        <v>89.89</v>
      </c>
      <c r="X141" s="422">
        <v>159.81</v>
      </c>
      <c r="Y141" s="422">
        <v>168.38</v>
      </c>
      <c r="Z141" s="422">
        <v>267.14999999999998</v>
      </c>
      <c r="AA141" s="422">
        <v>112.47</v>
      </c>
      <c r="AB141" s="422">
        <v>54.95</v>
      </c>
      <c r="AC141" s="422">
        <v>111.7</v>
      </c>
      <c r="AD141" s="422">
        <v>86.32</v>
      </c>
      <c r="AE141" s="422">
        <v>92.86</v>
      </c>
      <c r="AF141" s="422">
        <v>62.9</v>
      </c>
      <c r="AG141" s="422">
        <v>93.23</v>
      </c>
      <c r="AH141" s="422">
        <v>91.72</v>
      </c>
      <c r="AI141" s="422">
        <v>17.77</v>
      </c>
      <c r="AJ141" s="422">
        <v>36.979999999999997</v>
      </c>
      <c r="AK141" s="422">
        <v>36.93</v>
      </c>
      <c r="AL141" s="422">
        <v>69.900000000000006</v>
      </c>
      <c r="AM141" s="422">
        <v>81.88</v>
      </c>
      <c r="AN141" s="422">
        <v>36.08</v>
      </c>
      <c r="AO141" s="422">
        <v>14.49</v>
      </c>
      <c r="AP141" s="422">
        <v>65.44</v>
      </c>
      <c r="AQ141" s="422">
        <v>102.57</v>
      </c>
      <c r="AR141" s="422">
        <v>65.09</v>
      </c>
      <c r="AS141" s="422">
        <v>55.93</v>
      </c>
      <c r="AT141" s="422">
        <v>29.87</v>
      </c>
      <c r="AU141" s="422">
        <v>72.91</v>
      </c>
      <c r="AV141" s="422">
        <v>47.22</v>
      </c>
      <c r="AW141" s="422">
        <v>56.01</v>
      </c>
      <c r="AX141" s="422">
        <v>139.49</v>
      </c>
      <c r="AY141" s="422">
        <v>117.94</v>
      </c>
      <c r="AZ141" s="422">
        <v>226.08</v>
      </c>
      <c r="BA141" s="422">
        <v>140.83000000000001</v>
      </c>
      <c r="BB141" s="422">
        <v>232.85</v>
      </c>
      <c r="BC141" s="422">
        <v>237.59</v>
      </c>
      <c r="BD141" s="422">
        <v>169.07</v>
      </c>
      <c r="BE141" s="422">
        <v>141.12</v>
      </c>
      <c r="BF141" s="422">
        <v>142.02000000000001</v>
      </c>
      <c r="BG141" s="422">
        <v>123.28</v>
      </c>
      <c r="BH141" s="422">
        <v>154.69999999999999</v>
      </c>
      <c r="BI141" s="422">
        <v>130.57</v>
      </c>
      <c r="BJ141" s="422">
        <v>166.39</v>
      </c>
      <c r="BK141" s="422">
        <v>76.81</v>
      </c>
      <c r="BL141" s="422">
        <v>97.19</v>
      </c>
      <c r="BM141" s="422">
        <v>69.95</v>
      </c>
      <c r="BN141" s="422">
        <v>74.86</v>
      </c>
      <c r="BO141" s="422">
        <v>38.090000000000003</v>
      </c>
      <c r="BP141" s="422">
        <v>58.11</v>
      </c>
      <c r="BQ141" s="422">
        <v>30.82</v>
      </c>
      <c r="BR141" s="422">
        <v>66.77</v>
      </c>
      <c r="BS141" s="422">
        <v>69.67</v>
      </c>
      <c r="BT141" s="422">
        <v>78.55</v>
      </c>
      <c r="BU141" s="422">
        <v>63.4</v>
      </c>
      <c r="BV141" s="422">
        <v>25.18</v>
      </c>
      <c r="BW141" s="422">
        <v>31.97</v>
      </c>
      <c r="BX141" s="422">
        <v>2.73</v>
      </c>
      <c r="BY141" s="422">
        <v>13.95</v>
      </c>
      <c r="BZ141" s="422">
        <v>0.91</v>
      </c>
      <c r="CA141" s="422">
        <v>0</v>
      </c>
      <c r="CB141" s="422">
        <v>0</v>
      </c>
      <c r="CC141" s="422">
        <v>0</v>
      </c>
      <c r="CD141" s="422">
        <v>0</v>
      </c>
      <c r="CE141" s="422">
        <v>0</v>
      </c>
      <c r="CF141" s="422">
        <v>0</v>
      </c>
      <c r="CG141" s="422">
        <v>0</v>
      </c>
      <c r="CH141" s="422">
        <v>0</v>
      </c>
      <c r="CI141" s="422">
        <v>0</v>
      </c>
      <c r="CJ141" s="422">
        <v>0</v>
      </c>
      <c r="CK141" s="422">
        <v>0</v>
      </c>
      <c r="CL141" s="422">
        <v>0</v>
      </c>
      <c r="CM141" s="422">
        <v>0</v>
      </c>
      <c r="CN141" s="422">
        <v>0</v>
      </c>
      <c r="CO141" s="422">
        <v>0</v>
      </c>
      <c r="CP141" s="464">
        <v>0</v>
      </c>
      <c r="CQ141" s="422">
        <v>0</v>
      </c>
      <c r="CR141" s="464">
        <v>0</v>
      </c>
      <c r="CS141" s="465">
        <v>0</v>
      </c>
      <c r="CT141" s="465">
        <v>0</v>
      </c>
      <c r="CU141" s="477">
        <v>5428.9999999999982</v>
      </c>
    </row>
    <row r="142" spans="1:99" ht="15" customHeight="1">
      <c r="A142" s="486" t="str">
        <f t="shared" si="9"/>
        <v>05-200</v>
      </c>
      <c r="B142" s="422">
        <v>12</v>
      </c>
      <c r="C142" s="422">
        <v>0</v>
      </c>
      <c r="D142" s="422">
        <v>0</v>
      </c>
      <c r="E142" s="422">
        <v>0</v>
      </c>
      <c r="F142" s="422">
        <v>0</v>
      </c>
      <c r="G142" s="422">
        <v>0</v>
      </c>
      <c r="H142" s="422">
        <v>4.54</v>
      </c>
      <c r="I142" s="422">
        <v>21.35</v>
      </c>
      <c r="J142" s="422">
        <v>10</v>
      </c>
      <c r="K142" s="422">
        <v>9.08</v>
      </c>
      <c r="L142" s="422">
        <v>0.91</v>
      </c>
      <c r="M142" s="422">
        <v>6.36</v>
      </c>
      <c r="N142" s="422">
        <v>6.81</v>
      </c>
      <c r="O142" s="422">
        <v>19.54</v>
      </c>
      <c r="P142" s="422">
        <v>9.08</v>
      </c>
      <c r="Q142" s="422">
        <v>38.99</v>
      </c>
      <c r="R142" s="422">
        <v>4.54</v>
      </c>
      <c r="S142" s="422">
        <v>20.94</v>
      </c>
      <c r="T142" s="422">
        <v>51.45</v>
      </c>
      <c r="U142" s="422">
        <v>82.57</v>
      </c>
      <c r="V142" s="422">
        <v>229.3</v>
      </c>
      <c r="W142" s="422">
        <v>147.21</v>
      </c>
      <c r="X142" s="422">
        <v>173.4</v>
      </c>
      <c r="Y142" s="422">
        <v>174.17</v>
      </c>
      <c r="Z142" s="422">
        <v>125.5</v>
      </c>
      <c r="AA142" s="422">
        <v>227.8</v>
      </c>
      <c r="AB142" s="422">
        <v>230.69</v>
      </c>
      <c r="AC142" s="422">
        <v>187.69</v>
      </c>
      <c r="AD142" s="422">
        <v>146.88999999999999</v>
      </c>
      <c r="AE142" s="422">
        <v>150.29</v>
      </c>
      <c r="AF142" s="422">
        <v>182</v>
      </c>
      <c r="AG142" s="422">
        <v>116.88</v>
      </c>
      <c r="AH142" s="422">
        <v>114.52</v>
      </c>
      <c r="AI142" s="422">
        <v>61.04</v>
      </c>
      <c r="AJ142" s="422">
        <v>57.11</v>
      </c>
      <c r="AK142" s="422">
        <v>79.55</v>
      </c>
      <c r="AL142" s="422">
        <v>94.35</v>
      </c>
      <c r="AM142" s="422">
        <v>60.59</v>
      </c>
      <c r="AN142" s="422">
        <v>75.819999999999993</v>
      </c>
      <c r="AO142" s="422">
        <v>71.48</v>
      </c>
      <c r="AP142" s="422">
        <v>98.74</v>
      </c>
      <c r="AQ142" s="422">
        <v>87.47</v>
      </c>
      <c r="AR142" s="422">
        <v>47.71</v>
      </c>
      <c r="AS142" s="422">
        <v>57.29</v>
      </c>
      <c r="AT142" s="422">
        <v>43.2</v>
      </c>
      <c r="AU142" s="422">
        <v>74.19</v>
      </c>
      <c r="AV142" s="422">
        <v>90.35</v>
      </c>
      <c r="AW142" s="422">
        <v>53.68</v>
      </c>
      <c r="AX142" s="422">
        <v>142.35</v>
      </c>
      <c r="AY142" s="422">
        <v>208.89</v>
      </c>
      <c r="AZ142" s="422">
        <v>127.25</v>
      </c>
      <c r="BA142" s="422">
        <v>278.37</v>
      </c>
      <c r="BB142" s="422">
        <v>65.349999999999994</v>
      </c>
      <c r="BC142" s="422">
        <v>119.97</v>
      </c>
      <c r="BD142" s="422">
        <v>154.80000000000001</v>
      </c>
      <c r="BE142" s="422">
        <v>207.74</v>
      </c>
      <c r="BF142" s="422">
        <v>273.5</v>
      </c>
      <c r="BG142" s="422">
        <v>137.59</v>
      </c>
      <c r="BH142" s="422">
        <v>140.26</v>
      </c>
      <c r="BI142" s="422">
        <v>62.28</v>
      </c>
      <c r="BJ142" s="422">
        <v>20.46</v>
      </c>
      <c r="BK142" s="422">
        <v>36.44</v>
      </c>
      <c r="BL142" s="422">
        <v>100.66</v>
      </c>
      <c r="BM142" s="422">
        <v>93.74</v>
      </c>
      <c r="BN142" s="422">
        <v>84.73</v>
      </c>
      <c r="BO142" s="422">
        <v>37.31</v>
      </c>
      <c r="BP142" s="422">
        <v>51.89</v>
      </c>
      <c r="BQ142" s="422">
        <v>67.09</v>
      </c>
      <c r="BR142" s="422">
        <v>76.98</v>
      </c>
      <c r="BS142" s="422">
        <v>50.28</v>
      </c>
      <c r="BT142" s="422">
        <v>89.12</v>
      </c>
      <c r="BU142" s="422">
        <v>60</v>
      </c>
      <c r="BV142" s="422">
        <v>46.9</v>
      </c>
      <c r="BW142" s="422">
        <v>62.89</v>
      </c>
      <c r="BX142" s="422">
        <v>29.01</v>
      </c>
      <c r="BY142" s="422">
        <v>11.08</v>
      </c>
      <c r="BZ142" s="422">
        <v>66.73</v>
      </c>
      <c r="CA142" s="422">
        <v>9</v>
      </c>
      <c r="CB142" s="422">
        <v>0</v>
      </c>
      <c r="CC142" s="422">
        <v>0</v>
      </c>
      <c r="CD142" s="422">
        <v>0</v>
      </c>
      <c r="CE142" s="422">
        <v>0</v>
      </c>
      <c r="CF142" s="422">
        <v>0</v>
      </c>
      <c r="CG142" s="422">
        <v>0</v>
      </c>
      <c r="CH142" s="422">
        <v>0</v>
      </c>
      <c r="CI142" s="422">
        <v>0</v>
      </c>
      <c r="CJ142" s="422">
        <v>0</v>
      </c>
      <c r="CK142" s="422">
        <v>0</v>
      </c>
      <c r="CL142" s="422">
        <v>0</v>
      </c>
      <c r="CM142" s="422">
        <v>0</v>
      </c>
      <c r="CN142" s="422">
        <v>0</v>
      </c>
      <c r="CO142" s="422">
        <v>0</v>
      </c>
      <c r="CP142" s="464">
        <v>0</v>
      </c>
      <c r="CQ142" s="422">
        <v>0</v>
      </c>
      <c r="CR142" s="464">
        <v>0</v>
      </c>
      <c r="CS142" s="465">
        <v>0</v>
      </c>
      <c r="CT142" s="465">
        <v>0</v>
      </c>
      <c r="CU142" s="477">
        <v>6457.7299999999987</v>
      </c>
    </row>
    <row r="143" spans="1:99" ht="15" customHeight="1">
      <c r="A143" s="486" t="str">
        <f t="shared" si="9"/>
        <v>05-200</v>
      </c>
      <c r="B143" s="422">
        <v>13</v>
      </c>
      <c r="C143" s="422">
        <v>0</v>
      </c>
      <c r="D143" s="422">
        <v>0</v>
      </c>
      <c r="E143" s="422">
        <v>0</v>
      </c>
      <c r="F143" s="422">
        <v>0</v>
      </c>
      <c r="G143" s="422">
        <v>0</v>
      </c>
      <c r="H143" s="422">
        <v>20.45</v>
      </c>
      <c r="I143" s="422">
        <v>15.89</v>
      </c>
      <c r="J143" s="422">
        <v>7.31</v>
      </c>
      <c r="K143" s="422">
        <v>3.18</v>
      </c>
      <c r="L143" s="422">
        <v>2.73</v>
      </c>
      <c r="M143" s="422">
        <v>1.82</v>
      </c>
      <c r="N143" s="422">
        <v>17.55</v>
      </c>
      <c r="O143" s="422">
        <v>22.68</v>
      </c>
      <c r="P143" s="422">
        <v>16.63</v>
      </c>
      <c r="Q143" s="422">
        <v>28.58</v>
      </c>
      <c r="R143" s="422">
        <v>39.04</v>
      </c>
      <c r="S143" s="422">
        <v>12.76</v>
      </c>
      <c r="T143" s="422">
        <v>30.75</v>
      </c>
      <c r="U143" s="422">
        <v>30.53</v>
      </c>
      <c r="V143" s="422">
        <v>101.06</v>
      </c>
      <c r="W143" s="422">
        <v>79.05</v>
      </c>
      <c r="X143" s="422">
        <v>100.54</v>
      </c>
      <c r="Y143" s="422">
        <v>96.34</v>
      </c>
      <c r="Z143" s="422">
        <v>158.25</v>
      </c>
      <c r="AA143" s="422">
        <v>121.57</v>
      </c>
      <c r="AB143" s="422">
        <v>141.31</v>
      </c>
      <c r="AC143" s="422">
        <v>215.03</v>
      </c>
      <c r="AD143" s="422">
        <v>118.99</v>
      </c>
      <c r="AE143" s="422">
        <v>154.84</v>
      </c>
      <c r="AF143" s="422">
        <v>99.17</v>
      </c>
      <c r="AG143" s="422">
        <v>84.5</v>
      </c>
      <c r="AH143" s="422">
        <v>123.97</v>
      </c>
      <c r="AI143" s="422">
        <v>94.96</v>
      </c>
      <c r="AJ143" s="422">
        <v>88.52</v>
      </c>
      <c r="AK143" s="422">
        <v>49.59</v>
      </c>
      <c r="AL143" s="422">
        <v>88.16</v>
      </c>
      <c r="AM143" s="422">
        <v>79.73</v>
      </c>
      <c r="AN143" s="422">
        <v>116.81</v>
      </c>
      <c r="AO143" s="422">
        <v>88.2</v>
      </c>
      <c r="AP143" s="422">
        <v>47.77</v>
      </c>
      <c r="AQ143" s="422">
        <v>72.13</v>
      </c>
      <c r="AR143" s="422">
        <v>177.85</v>
      </c>
      <c r="AS143" s="422">
        <v>82.23</v>
      </c>
      <c r="AT143" s="422">
        <v>84.82</v>
      </c>
      <c r="AU143" s="422">
        <v>51.33</v>
      </c>
      <c r="AV143" s="422">
        <v>92.62</v>
      </c>
      <c r="AW143" s="422">
        <v>44.06</v>
      </c>
      <c r="AX143" s="422">
        <v>184.13</v>
      </c>
      <c r="AY143" s="422">
        <v>154.13999999999999</v>
      </c>
      <c r="AZ143" s="422">
        <v>126.16</v>
      </c>
      <c r="BA143" s="422">
        <v>209.56</v>
      </c>
      <c r="BB143" s="422">
        <v>208.31</v>
      </c>
      <c r="BC143" s="422">
        <v>226.1</v>
      </c>
      <c r="BD143" s="422">
        <v>214.11</v>
      </c>
      <c r="BE143" s="422">
        <v>157.68</v>
      </c>
      <c r="BF143" s="422">
        <v>165.86</v>
      </c>
      <c r="BG143" s="422">
        <v>117.11</v>
      </c>
      <c r="BH143" s="422">
        <v>71.05</v>
      </c>
      <c r="BI143" s="422">
        <v>62.65</v>
      </c>
      <c r="BJ143" s="422">
        <v>49.77</v>
      </c>
      <c r="BK143" s="422">
        <v>55.11</v>
      </c>
      <c r="BL143" s="422">
        <v>21.48</v>
      </c>
      <c r="BM143" s="422">
        <v>111.61</v>
      </c>
      <c r="BN143" s="422">
        <v>31.62</v>
      </c>
      <c r="BO143" s="422">
        <v>105.95</v>
      </c>
      <c r="BP143" s="422">
        <v>93.58</v>
      </c>
      <c r="BQ143" s="422">
        <v>99.22</v>
      </c>
      <c r="BR143" s="422">
        <v>108.18</v>
      </c>
      <c r="BS143" s="422">
        <v>15.09</v>
      </c>
      <c r="BT143" s="422">
        <v>11.09</v>
      </c>
      <c r="BU143" s="422">
        <v>22.33</v>
      </c>
      <c r="BV143" s="422">
        <v>0</v>
      </c>
      <c r="BW143" s="422">
        <v>24.09</v>
      </c>
      <c r="BX143" s="422">
        <v>22.54</v>
      </c>
      <c r="BY143" s="422">
        <v>6.94</v>
      </c>
      <c r="BZ143" s="422">
        <v>0</v>
      </c>
      <c r="CA143" s="422">
        <v>0</v>
      </c>
      <c r="CB143" s="422">
        <v>0</v>
      </c>
      <c r="CC143" s="422">
        <v>0</v>
      </c>
      <c r="CD143" s="422">
        <v>0</v>
      </c>
      <c r="CE143" s="422">
        <v>0</v>
      </c>
      <c r="CF143" s="422">
        <v>0</v>
      </c>
      <c r="CG143" s="422">
        <v>0</v>
      </c>
      <c r="CH143" s="422">
        <v>0</v>
      </c>
      <c r="CI143" s="422">
        <v>0</v>
      </c>
      <c r="CJ143" s="422">
        <v>0</v>
      </c>
      <c r="CK143" s="422">
        <v>0</v>
      </c>
      <c r="CL143" s="422">
        <v>0</v>
      </c>
      <c r="CM143" s="422">
        <v>0</v>
      </c>
      <c r="CN143" s="422">
        <v>0</v>
      </c>
      <c r="CO143" s="422">
        <v>0</v>
      </c>
      <c r="CP143" s="464">
        <v>0</v>
      </c>
      <c r="CQ143" s="422">
        <v>0</v>
      </c>
      <c r="CR143" s="464">
        <v>0</v>
      </c>
      <c r="CS143" s="465">
        <v>0</v>
      </c>
      <c r="CT143" s="465">
        <v>0</v>
      </c>
      <c r="CU143" s="477">
        <v>5778.7599999999984</v>
      </c>
    </row>
    <row r="144" spans="1:99" ht="15" customHeight="1">
      <c r="A144" s="486" t="str">
        <f t="shared" si="9"/>
        <v>05-200</v>
      </c>
      <c r="B144" s="422">
        <v>14</v>
      </c>
      <c r="C144" s="422">
        <v>0</v>
      </c>
      <c r="D144" s="422">
        <v>0</v>
      </c>
      <c r="E144" s="422">
        <v>0</v>
      </c>
      <c r="F144" s="422">
        <v>0</v>
      </c>
      <c r="G144" s="422">
        <v>0</v>
      </c>
      <c r="H144" s="422">
        <v>2.27</v>
      </c>
      <c r="I144" s="422">
        <v>22.26</v>
      </c>
      <c r="J144" s="422">
        <v>19.18</v>
      </c>
      <c r="K144" s="422">
        <v>0.91</v>
      </c>
      <c r="L144" s="422">
        <v>12.45</v>
      </c>
      <c r="M144" s="422">
        <v>0.91</v>
      </c>
      <c r="N144" s="422">
        <v>13.81</v>
      </c>
      <c r="O144" s="422">
        <v>10.9</v>
      </c>
      <c r="P144" s="422">
        <v>16.13</v>
      </c>
      <c r="Q144" s="422">
        <v>6.77</v>
      </c>
      <c r="R144" s="422">
        <v>10.53</v>
      </c>
      <c r="S144" s="422">
        <v>28.52</v>
      </c>
      <c r="T144" s="422">
        <v>17.649999999999999</v>
      </c>
      <c r="U144" s="422">
        <v>20.43</v>
      </c>
      <c r="V144" s="422">
        <v>110.79</v>
      </c>
      <c r="W144" s="422">
        <v>151.41</v>
      </c>
      <c r="X144" s="422">
        <v>108.6</v>
      </c>
      <c r="Y144" s="422">
        <v>295.24</v>
      </c>
      <c r="Z144" s="422">
        <v>232.57</v>
      </c>
      <c r="AA144" s="422">
        <v>227.68</v>
      </c>
      <c r="AB144" s="422">
        <v>106.1</v>
      </c>
      <c r="AC144" s="422">
        <v>67.13</v>
      </c>
      <c r="AD144" s="422">
        <v>20.63</v>
      </c>
      <c r="AE144" s="422">
        <v>89.75</v>
      </c>
      <c r="AF144" s="422">
        <v>29.41</v>
      </c>
      <c r="AG144" s="422">
        <v>31.61</v>
      </c>
      <c r="AH144" s="422">
        <v>96.18</v>
      </c>
      <c r="AI144" s="422">
        <v>49.44</v>
      </c>
      <c r="AJ144" s="422">
        <v>85.43</v>
      </c>
      <c r="AK144" s="422">
        <v>52.12</v>
      </c>
      <c r="AL144" s="422">
        <v>36.28</v>
      </c>
      <c r="AM144" s="422">
        <v>50.73</v>
      </c>
      <c r="AN144" s="422">
        <v>121.3</v>
      </c>
      <c r="AO144" s="422">
        <v>45.47</v>
      </c>
      <c r="AP144" s="422">
        <v>29.19</v>
      </c>
      <c r="AQ144" s="422">
        <v>77.88</v>
      </c>
      <c r="AR144" s="422">
        <v>34.81</v>
      </c>
      <c r="AS144" s="422">
        <v>28.95</v>
      </c>
      <c r="AT144" s="422">
        <v>47.87</v>
      </c>
      <c r="AU144" s="422">
        <v>107.35</v>
      </c>
      <c r="AV144" s="422">
        <v>68.959999999999994</v>
      </c>
      <c r="AW144" s="422">
        <v>27.79</v>
      </c>
      <c r="AX144" s="422">
        <v>33.67</v>
      </c>
      <c r="AY144" s="422">
        <v>52.05</v>
      </c>
      <c r="AZ144" s="422">
        <v>160.97</v>
      </c>
      <c r="BA144" s="422">
        <v>115.32</v>
      </c>
      <c r="BB144" s="422">
        <v>162.69999999999999</v>
      </c>
      <c r="BC144" s="422">
        <v>79.489999999999995</v>
      </c>
      <c r="BD144" s="422">
        <v>138.85</v>
      </c>
      <c r="BE144" s="422">
        <v>90.72</v>
      </c>
      <c r="BF144" s="422">
        <v>69.47</v>
      </c>
      <c r="BG144" s="422">
        <v>98.5</v>
      </c>
      <c r="BH144" s="422">
        <v>79.62</v>
      </c>
      <c r="BI144" s="422">
        <v>24.33</v>
      </c>
      <c r="BJ144" s="422">
        <v>28.48</v>
      </c>
      <c r="BK144" s="422">
        <v>55.75</v>
      </c>
      <c r="BL144" s="422">
        <v>23.37</v>
      </c>
      <c r="BM144" s="422">
        <v>68.89</v>
      </c>
      <c r="BN144" s="422">
        <v>72.7</v>
      </c>
      <c r="BO144" s="422">
        <v>81.27</v>
      </c>
      <c r="BP144" s="422">
        <v>105.28</v>
      </c>
      <c r="BQ144" s="422">
        <v>41.95</v>
      </c>
      <c r="BR144" s="422">
        <v>59.45</v>
      </c>
      <c r="BS144" s="422">
        <v>10.91</v>
      </c>
      <c r="BT144" s="422">
        <v>50.45</v>
      </c>
      <c r="BU144" s="422">
        <v>50.67</v>
      </c>
      <c r="BV144" s="422">
        <v>22.32</v>
      </c>
      <c r="BW144" s="422">
        <v>36.82</v>
      </c>
      <c r="BX144" s="422">
        <v>17.91</v>
      </c>
      <c r="BY144" s="422">
        <v>26.81</v>
      </c>
      <c r="BZ144" s="422">
        <v>0</v>
      </c>
      <c r="CA144" s="422">
        <v>0</v>
      </c>
      <c r="CB144" s="422">
        <v>0</v>
      </c>
      <c r="CC144" s="422">
        <v>0</v>
      </c>
      <c r="CD144" s="422">
        <v>0</v>
      </c>
      <c r="CE144" s="422">
        <v>0</v>
      </c>
      <c r="CF144" s="422">
        <v>0</v>
      </c>
      <c r="CG144" s="422">
        <v>0</v>
      </c>
      <c r="CH144" s="422">
        <v>0</v>
      </c>
      <c r="CI144" s="422">
        <v>0</v>
      </c>
      <c r="CJ144" s="422">
        <v>0</v>
      </c>
      <c r="CK144" s="422">
        <v>0</v>
      </c>
      <c r="CL144" s="422">
        <v>0</v>
      </c>
      <c r="CM144" s="422">
        <v>0</v>
      </c>
      <c r="CN144" s="422">
        <v>0</v>
      </c>
      <c r="CO144" s="422">
        <v>0</v>
      </c>
      <c r="CP144" s="464">
        <v>0</v>
      </c>
      <c r="CQ144" s="422">
        <v>0</v>
      </c>
      <c r="CR144" s="464">
        <v>0</v>
      </c>
      <c r="CS144" s="465">
        <v>0</v>
      </c>
      <c r="CT144" s="465">
        <v>0</v>
      </c>
      <c r="CU144" s="477">
        <v>4472.1099999999969</v>
      </c>
    </row>
    <row r="145" spans="1:99" ht="15" customHeight="1">
      <c r="A145" s="486" t="str">
        <f t="shared" si="9"/>
        <v>05-200</v>
      </c>
      <c r="B145" s="422">
        <v>15</v>
      </c>
      <c r="C145" s="422">
        <v>0</v>
      </c>
      <c r="D145" s="422">
        <v>0</v>
      </c>
      <c r="E145" s="422">
        <v>0</v>
      </c>
      <c r="F145" s="422">
        <v>0</v>
      </c>
      <c r="G145" s="422">
        <v>12.67</v>
      </c>
      <c r="H145" s="422">
        <v>9.5500000000000007</v>
      </c>
      <c r="I145" s="422">
        <v>18.16</v>
      </c>
      <c r="J145" s="422">
        <v>33.08</v>
      </c>
      <c r="K145" s="422">
        <v>20.81</v>
      </c>
      <c r="L145" s="422">
        <v>9.08</v>
      </c>
      <c r="M145" s="422">
        <v>18.71</v>
      </c>
      <c r="N145" s="422">
        <v>13.95</v>
      </c>
      <c r="O145" s="422">
        <v>17.72</v>
      </c>
      <c r="P145" s="422">
        <v>10.029999999999999</v>
      </c>
      <c r="Q145" s="422">
        <v>0.91</v>
      </c>
      <c r="R145" s="422">
        <v>20.54</v>
      </c>
      <c r="S145" s="422">
        <v>10.27</v>
      </c>
      <c r="T145" s="422">
        <v>60.4</v>
      </c>
      <c r="U145" s="422">
        <v>64.48</v>
      </c>
      <c r="V145" s="422">
        <v>99.4</v>
      </c>
      <c r="W145" s="422">
        <v>32.28</v>
      </c>
      <c r="X145" s="422">
        <v>129.83000000000001</v>
      </c>
      <c r="Y145" s="422">
        <v>167.6</v>
      </c>
      <c r="Z145" s="422">
        <v>146.22</v>
      </c>
      <c r="AA145" s="422">
        <v>27.95</v>
      </c>
      <c r="AB145" s="422">
        <v>80.5</v>
      </c>
      <c r="AC145" s="422">
        <v>96.31</v>
      </c>
      <c r="AD145" s="422">
        <v>92.84</v>
      </c>
      <c r="AE145" s="422">
        <v>52.99</v>
      </c>
      <c r="AF145" s="422">
        <v>44.63</v>
      </c>
      <c r="AG145" s="422">
        <v>113.68</v>
      </c>
      <c r="AH145" s="422">
        <v>53.36</v>
      </c>
      <c r="AI145" s="422">
        <v>44.66</v>
      </c>
      <c r="AJ145" s="422">
        <v>48.11</v>
      </c>
      <c r="AK145" s="422">
        <v>41.84</v>
      </c>
      <c r="AL145" s="422">
        <v>31.14</v>
      </c>
      <c r="AM145" s="422">
        <v>68.05</v>
      </c>
      <c r="AN145" s="422">
        <v>42.46</v>
      </c>
      <c r="AO145" s="422">
        <v>36.909999999999997</v>
      </c>
      <c r="AP145" s="422">
        <v>54.49</v>
      </c>
      <c r="AQ145" s="422">
        <v>50.11</v>
      </c>
      <c r="AR145" s="422">
        <v>48.07</v>
      </c>
      <c r="AS145" s="422">
        <v>40.549999999999997</v>
      </c>
      <c r="AT145" s="422">
        <v>59.63</v>
      </c>
      <c r="AU145" s="422">
        <v>60.01</v>
      </c>
      <c r="AV145" s="422">
        <v>61.44</v>
      </c>
      <c r="AW145" s="422">
        <v>173.55</v>
      </c>
      <c r="AX145" s="422">
        <v>77.790000000000006</v>
      </c>
      <c r="AY145" s="422">
        <v>65.22</v>
      </c>
      <c r="AZ145" s="422">
        <v>96.41</v>
      </c>
      <c r="BA145" s="422">
        <v>100.23</v>
      </c>
      <c r="BB145" s="422">
        <v>127.33</v>
      </c>
      <c r="BC145" s="422">
        <v>118.35</v>
      </c>
      <c r="BD145" s="422">
        <v>73.510000000000005</v>
      </c>
      <c r="BE145" s="422">
        <v>47.16</v>
      </c>
      <c r="BF145" s="422">
        <v>98.6</v>
      </c>
      <c r="BG145" s="422">
        <v>36.64</v>
      </c>
      <c r="BH145" s="422">
        <v>71.28</v>
      </c>
      <c r="BI145" s="422">
        <v>63.71</v>
      </c>
      <c r="BJ145" s="422">
        <v>41.2</v>
      </c>
      <c r="BK145" s="422">
        <v>32.81</v>
      </c>
      <c r="BL145" s="422">
        <v>54.75</v>
      </c>
      <c r="BM145" s="422">
        <v>71.459999999999994</v>
      </c>
      <c r="BN145" s="422">
        <v>14.45</v>
      </c>
      <c r="BO145" s="422">
        <v>53.57</v>
      </c>
      <c r="BP145" s="422">
        <v>49.01</v>
      </c>
      <c r="BQ145" s="422">
        <v>69.900000000000006</v>
      </c>
      <c r="BR145" s="422">
        <v>55.82</v>
      </c>
      <c r="BS145" s="422">
        <v>38.69</v>
      </c>
      <c r="BT145" s="422">
        <v>9.1300000000000008</v>
      </c>
      <c r="BU145" s="422">
        <v>17.53</v>
      </c>
      <c r="BV145" s="422">
        <v>11.14</v>
      </c>
      <c r="BW145" s="422">
        <v>0</v>
      </c>
      <c r="BX145" s="422">
        <v>14</v>
      </c>
      <c r="BY145" s="422">
        <v>15.54</v>
      </c>
      <c r="BZ145" s="422">
        <v>0</v>
      </c>
      <c r="CA145" s="422">
        <v>0</v>
      </c>
      <c r="CB145" s="422">
        <v>0</v>
      </c>
      <c r="CC145" s="422">
        <v>0</v>
      </c>
      <c r="CD145" s="422">
        <v>0</v>
      </c>
      <c r="CE145" s="422">
        <v>0</v>
      </c>
      <c r="CF145" s="422">
        <v>0</v>
      </c>
      <c r="CG145" s="422">
        <v>0</v>
      </c>
      <c r="CH145" s="422">
        <v>0</v>
      </c>
      <c r="CI145" s="422">
        <v>0</v>
      </c>
      <c r="CJ145" s="422">
        <v>0</v>
      </c>
      <c r="CK145" s="422">
        <v>0</v>
      </c>
      <c r="CL145" s="422">
        <v>0</v>
      </c>
      <c r="CM145" s="422">
        <v>0</v>
      </c>
      <c r="CN145" s="422">
        <v>0</v>
      </c>
      <c r="CO145" s="422">
        <v>0</v>
      </c>
      <c r="CP145" s="464">
        <v>0</v>
      </c>
      <c r="CQ145" s="422">
        <v>0</v>
      </c>
      <c r="CR145" s="464">
        <v>0</v>
      </c>
      <c r="CS145" s="465">
        <v>0</v>
      </c>
      <c r="CT145" s="465">
        <v>0</v>
      </c>
      <c r="CU145" s="477">
        <v>3844.2000000000003</v>
      </c>
    </row>
    <row r="146" spans="1:99" ht="15" customHeight="1">
      <c r="A146" s="486" t="str">
        <f t="shared" si="9"/>
        <v>05-200</v>
      </c>
      <c r="B146" s="422">
        <v>16</v>
      </c>
      <c r="C146" s="422">
        <v>0</v>
      </c>
      <c r="D146" s="422">
        <v>0</v>
      </c>
      <c r="E146" s="422">
        <v>0</v>
      </c>
      <c r="F146" s="422">
        <v>0</v>
      </c>
      <c r="G146" s="422">
        <v>0</v>
      </c>
      <c r="H146" s="422">
        <v>8.5399999999999991</v>
      </c>
      <c r="I146" s="422">
        <v>1.36</v>
      </c>
      <c r="J146" s="422">
        <v>7.64</v>
      </c>
      <c r="K146" s="422">
        <v>9.09</v>
      </c>
      <c r="L146" s="422">
        <v>6.81</v>
      </c>
      <c r="M146" s="422">
        <v>14.99</v>
      </c>
      <c r="N146" s="422">
        <v>15.6</v>
      </c>
      <c r="O146" s="422">
        <v>10.45</v>
      </c>
      <c r="P146" s="422">
        <v>12.26</v>
      </c>
      <c r="Q146" s="422">
        <v>6.81</v>
      </c>
      <c r="R146" s="422">
        <v>12.15</v>
      </c>
      <c r="S146" s="422">
        <v>52.9</v>
      </c>
      <c r="T146" s="422">
        <v>0</v>
      </c>
      <c r="U146" s="422">
        <v>37.369999999999997</v>
      </c>
      <c r="V146" s="422">
        <v>143.84</v>
      </c>
      <c r="W146" s="422">
        <v>171.28</v>
      </c>
      <c r="X146" s="422">
        <v>431.18</v>
      </c>
      <c r="Y146" s="422">
        <v>324.68</v>
      </c>
      <c r="Z146" s="422">
        <v>387.02</v>
      </c>
      <c r="AA146" s="422">
        <v>309.39</v>
      </c>
      <c r="AB146" s="422">
        <v>307.44</v>
      </c>
      <c r="AC146" s="422">
        <v>192.87</v>
      </c>
      <c r="AD146" s="422">
        <v>173.99</v>
      </c>
      <c r="AE146" s="422">
        <v>140.16999999999999</v>
      </c>
      <c r="AF146" s="422">
        <v>71.39</v>
      </c>
      <c r="AG146" s="422">
        <v>49.27</v>
      </c>
      <c r="AH146" s="422">
        <v>34.130000000000003</v>
      </c>
      <c r="AI146" s="422">
        <v>86.23</v>
      </c>
      <c r="AJ146" s="422">
        <v>109.3</v>
      </c>
      <c r="AK146" s="422">
        <v>36.880000000000003</v>
      </c>
      <c r="AL146" s="422">
        <v>72.56</v>
      </c>
      <c r="AM146" s="422">
        <v>70.260000000000005</v>
      </c>
      <c r="AN146" s="422">
        <v>78.900000000000006</v>
      </c>
      <c r="AO146" s="422">
        <v>33.270000000000003</v>
      </c>
      <c r="AP146" s="422">
        <v>51.45</v>
      </c>
      <c r="AQ146" s="422">
        <v>6.32</v>
      </c>
      <c r="AR146" s="422">
        <v>49.61</v>
      </c>
      <c r="AS146" s="422">
        <v>40.880000000000003</v>
      </c>
      <c r="AT146" s="422">
        <v>76.290000000000006</v>
      </c>
      <c r="AU146" s="422">
        <v>81.72</v>
      </c>
      <c r="AV146" s="422">
        <v>73.680000000000007</v>
      </c>
      <c r="AW146" s="422">
        <v>78.17</v>
      </c>
      <c r="AX146" s="422">
        <v>133.16</v>
      </c>
      <c r="AY146" s="422">
        <v>119.05</v>
      </c>
      <c r="AZ146" s="422">
        <v>197.1</v>
      </c>
      <c r="BA146" s="422">
        <v>177.76</v>
      </c>
      <c r="BB146" s="422">
        <v>172.12</v>
      </c>
      <c r="BC146" s="422">
        <v>75.16</v>
      </c>
      <c r="BD146" s="422">
        <v>163.30000000000001</v>
      </c>
      <c r="BE146" s="422">
        <v>164.24</v>
      </c>
      <c r="BF146" s="422">
        <v>99.72</v>
      </c>
      <c r="BG146" s="422">
        <v>84.76</v>
      </c>
      <c r="BH146" s="422">
        <v>53.97</v>
      </c>
      <c r="BI146" s="422">
        <v>107.07</v>
      </c>
      <c r="BJ146" s="422">
        <v>75.08</v>
      </c>
      <c r="BK146" s="422">
        <v>52.95</v>
      </c>
      <c r="BL146" s="422">
        <v>67.09</v>
      </c>
      <c r="BM146" s="422">
        <v>42.13</v>
      </c>
      <c r="BN146" s="422">
        <v>41.55</v>
      </c>
      <c r="BO146" s="422">
        <v>98.57</v>
      </c>
      <c r="BP146" s="422">
        <v>133.63</v>
      </c>
      <c r="BQ146" s="422">
        <v>60.41</v>
      </c>
      <c r="BR146" s="422">
        <v>54.96</v>
      </c>
      <c r="BS146" s="422">
        <v>30.8</v>
      </c>
      <c r="BT146" s="422">
        <v>48.64</v>
      </c>
      <c r="BU146" s="422">
        <v>67.8</v>
      </c>
      <c r="BV146" s="422">
        <v>80.91</v>
      </c>
      <c r="BW146" s="422">
        <v>56.64</v>
      </c>
      <c r="BX146" s="422">
        <v>69.77</v>
      </c>
      <c r="BY146" s="422">
        <v>13.9</v>
      </c>
      <c r="BZ146" s="422">
        <v>52.59</v>
      </c>
      <c r="CA146" s="422">
        <v>3.45</v>
      </c>
      <c r="CB146" s="422">
        <v>0</v>
      </c>
      <c r="CC146" s="422">
        <v>0</v>
      </c>
      <c r="CD146" s="422">
        <v>0</v>
      </c>
      <c r="CE146" s="422">
        <v>0</v>
      </c>
      <c r="CF146" s="422">
        <v>0</v>
      </c>
      <c r="CG146" s="422">
        <v>0</v>
      </c>
      <c r="CH146" s="422">
        <v>0</v>
      </c>
      <c r="CI146" s="422">
        <v>0</v>
      </c>
      <c r="CJ146" s="422">
        <v>0</v>
      </c>
      <c r="CK146" s="422">
        <v>0</v>
      </c>
      <c r="CL146" s="422">
        <v>0</v>
      </c>
      <c r="CM146" s="422">
        <v>0</v>
      </c>
      <c r="CN146" s="422">
        <v>0</v>
      </c>
      <c r="CO146" s="422">
        <v>0</v>
      </c>
      <c r="CP146" s="464">
        <v>0</v>
      </c>
      <c r="CQ146" s="422">
        <v>0</v>
      </c>
      <c r="CR146" s="464">
        <v>0</v>
      </c>
      <c r="CS146" s="465">
        <v>0</v>
      </c>
      <c r="CT146" s="465">
        <v>0</v>
      </c>
      <c r="CU146" s="477">
        <v>6476.4200000000019</v>
      </c>
    </row>
    <row r="147" spans="1:99" ht="15" customHeight="1">
      <c r="A147" s="486" t="str">
        <f t="shared" si="9"/>
        <v>05-200</v>
      </c>
      <c r="B147" s="422">
        <v>17</v>
      </c>
      <c r="C147" s="422">
        <v>0</v>
      </c>
      <c r="D147" s="422">
        <v>0</v>
      </c>
      <c r="E147" s="422">
        <v>0</v>
      </c>
      <c r="F147" s="422">
        <v>0</v>
      </c>
      <c r="G147" s="422">
        <v>9.08</v>
      </c>
      <c r="H147" s="422">
        <v>7.72</v>
      </c>
      <c r="I147" s="422">
        <v>27.46</v>
      </c>
      <c r="J147" s="422">
        <v>4.3600000000000003</v>
      </c>
      <c r="K147" s="422">
        <v>11.73</v>
      </c>
      <c r="L147" s="422">
        <v>2.64</v>
      </c>
      <c r="M147" s="422">
        <v>7.59</v>
      </c>
      <c r="N147" s="422">
        <v>14.27</v>
      </c>
      <c r="O147" s="422">
        <v>13.09</v>
      </c>
      <c r="P147" s="422">
        <v>20.27</v>
      </c>
      <c r="Q147" s="422">
        <v>34.81</v>
      </c>
      <c r="R147" s="422">
        <v>28.21</v>
      </c>
      <c r="S147" s="422">
        <v>25.64</v>
      </c>
      <c r="T147" s="422">
        <v>28.71</v>
      </c>
      <c r="U147" s="422">
        <v>67.17</v>
      </c>
      <c r="V147" s="422">
        <v>97.38</v>
      </c>
      <c r="W147" s="422">
        <v>54.26</v>
      </c>
      <c r="X147" s="422">
        <v>169.96</v>
      </c>
      <c r="Y147" s="422">
        <v>348.12</v>
      </c>
      <c r="Z147" s="422">
        <v>184.51</v>
      </c>
      <c r="AA147" s="422">
        <v>225.81</v>
      </c>
      <c r="AB147" s="422">
        <v>122.79</v>
      </c>
      <c r="AC147" s="422">
        <v>60.39</v>
      </c>
      <c r="AD147" s="422">
        <v>69.180000000000007</v>
      </c>
      <c r="AE147" s="422">
        <v>148.44</v>
      </c>
      <c r="AF147" s="422">
        <v>115.17</v>
      </c>
      <c r="AG147" s="422">
        <v>77.55</v>
      </c>
      <c r="AH147" s="422">
        <v>82.96</v>
      </c>
      <c r="AI147" s="422">
        <v>77.540000000000006</v>
      </c>
      <c r="AJ147" s="422">
        <v>22.64</v>
      </c>
      <c r="AK147" s="422">
        <v>66.23</v>
      </c>
      <c r="AL147" s="422">
        <v>52.53</v>
      </c>
      <c r="AM147" s="422">
        <v>50.36</v>
      </c>
      <c r="AN147" s="422">
        <v>64.95</v>
      </c>
      <c r="AO147" s="422">
        <v>58.29</v>
      </c>
      <c r="AP147" s="422">
        <v>56.56</v>
      </c>
      <c r="AQ147" s="422">
        <v>43.53</v>
      </c>
      <c r="AR147" s="422">
        <v>38.01</v>
      </c>
      <c r="AS147" s="422">
        <v>70.16</v>
      </c>
      <c r="AT147" s="422">
        <v>44.91</v>
      </c>
      <c r="AU147" s="422">
        <v>76.88</v>
      </c>
      <c r="AV147" s="422">
        <v>133.87</v>
      </c>
      <c r="AW147" s="422">
        <v>93.68</v>
      </c>
      <c r="AX147" s="422">
        <v>105.72</v>
      </c>
      <c r="AY147" s="422">
        <v>145.94999999999999</v>
      </c>
      <c r="AZ147" s="422">
        <v>141.47</v>
      </c>
      <c r="BA147" s="422">
        <v>161.33000000000001</v>
      </c>
      <c r="BB147" s="422">
        <v>173.83</v>
      </c>
      <c r="BC147" s="422">
        <v>181.63</v>
      </c>
      <c r="BD147" s="422">
        <v>165.45</v>
      </c>
      <c r="BE147" s="422">
        <v>122.96</v>
      </c>
      <c r="BF147" s="422">
        <v>166.61</v>
      </c>
      <c r="BG147" s="422">
        <v>144.63999999999999</v>
      </c>
      <c r="BH147" s="422">
        <v>106.69</v>
      </c>
      <c r="BI147" s="422">
        <v>65.95</v>
      </c>
      <c r="BJ147" s="422">
        <v>47.54</v>
      </c>
      <c r="BK147" s="422">
        <v>55.25</v>
      </c>
      <c r="BL147" s="422">
        <v>28.02</v>
      </c>
      <c r="BM147" s="422">
        <v>86.89</v>
      </c>
      <c r="BN147" s="422">
        <v>109.31</v>
      </c>
      <c r="BO147" s="422">
        <v>91.62</v>
      </c>
      <c r="BP147" s="422">
        <v>69.819999999999993</v>
      </c>
      <c r="BQ147" s="422">
        <v>53.48</v>
      </c>
      <c r="BR147" s="422">
        <v>65.27</v>
      </c>
      <c r="BS147" s="422">
        <v>36.32</v>
      </c>
      <c r="BT147" s="422">
        <v>67.540000000000006</v>
      </c>
      <c r="BU147" s="422">
        <v>63.95</v>
      </c>
      <c r="BV147" s="422">
        <v>50.04</v>
      </c>
      <c r="BW147" s="422">
        <v>59.56</v>
      </c>
      <c r="BX147" s="422">
        <v>21.82</v>
      </c>
      <c r="BY147" s="422">
        <v>8</v>
      </c>
      <c r="BZ147" s="422">
        <v>18.18</v>
      </c>
      <c r="CA147" s="422">
        <v>0</v>
      </c>
      <c r="CB147" s="422">
        <v>0</v>
      </c>
      <c r="CC147" s="422">
        <v>0</v>
      </c>
      <c r="CD147" s="422">
        <v>0</v>
      </c>
      <c r="CE147" s="422">
        <v>0</v>
      </c>
      <c r="CF147" s="422">
        <v>0</v>
      </c>
      <c r="CG147" s="422">
        <v>0</v>
      </c>
      <c r="CH147" s="422">
        <v>0</v>
      </c>
      <c r="CI147" s="422">
        <v>0</v>
      </c>
      <c r="CJ147" s="422">
        <v>0</v>
      </c>
      <c r="CK147" s="422">
        <v>0</v>
      </c>
      <c r="CL147" s="422">
        <v>0</v>
      </c>
      <c r="CM147" s="422">
        <v>0</v>
      </c>
      <c r="CN147" s="422">
        <v>0</v>
      </c>
      <c r="CO147" s="422">
        <v>0</v>
      </c>
      <c r="CP147" s="464">
        <v>0</v>
      </c>
      <c r="CQ147" s="422">
        <v>0</v>
      </c>
      <c r="CR147" s="464">
        <v>0</v>
      </c>
      <c r="CS147" s="465">
        <v>0</v>
      </c>
      <c r="CT147" s="465">
        <v>0</v>
      </c>
      <c r="CU147" s="477">
        <v>5624.2499999999991</v>
      </c>
    </row>
    <row r="148" spans="1:99" ht="15" customHeight="1">
      <c r="A148" s="486" t="str">
        <f t="shared" si="9"/>
        <v>05-200</v>
      </c>
      <c r="B148" s="422">
        <v>18</v>
      </c>
      <c r="C148" s="422">
        <v>0</v>
      </c>
      <c r="D148" s="422">
        <v>0</v>
      </c>
      <c r="E148" s="422">
        <v>0</v>
      </c>
      <c r="F148" s="422">
        <v>0</v>
      </c>
      <c r="G148" s="422">
        <v>4.04</v>
      </c>
      <c r="H148" s="422">
        <v>0</v>
      </c>
      <c r="I148" s="422">
        <v>17.18</v>
      </c>
      <c r="J148" s="422">
        <v>0</v>
      </c>
      <c r="K148" s="422">
        <v>0</v>
      </c>
      <c r="L148" s="422">
        <v>21.13</v>
      </c>
      <c r="M148" s="422">
        <v>10.64</v>
      </c>
      <c r="N148" s="422">
        <v>6.91</v>
      </c>
      <c r="O148" s="422">
        <v>14.09</v>
      </c>
      <c r="P148" s="422">
        <v>6.81</v>
      </c>
      <c r="Q148" s="422">
        <v>10.9</v>
      </c>
      <c r="R148" s="422">
        <v>25.08</v>
      </c>
      <c r="S148" s="422">
        <v>39.65</v>
      </c>
      <c r="T148" s="422">
        <v>11.41</v>
      </c>
      <c r="U148" s="422">
        <v>104.4</v>
      </c>
      <c r="V148" s="422">
        <v>152.22</v>
      </c>
      <c r="W148" s="422">
        <v>234.53</v>
      </c>
      <c r="X148" s="422">
        <v>309.81</v>
      </c>
      <c r="Y148" s="422">
        <v>287.81</v>
      </c>
      <c r="Z148" s="422">
        <v>380.6</v>
      </c>
      <c r="AA148" s="422">
        <v>114.08</v>
      </c>
      <c r="AB148" s="422">
        <v>174.13</v>
      </c>
      <c r="AC148" s="422">
        <v>176.53</v>
      </c>
      <c r="AD148" s="422">
        <v>133.21</v>
      </c>
      <c r="AE148" s="422">
        <v>67.959999999999994</v>
      </c>
      <c r="AF148" s="422">
        <v>126.11</v>
      </c>
      <c r="AG148" s="422">
        <v>89.44</v>
      </c>
      <c r="AH148" s="422">
        <v>44.26</v>
      </c>
      <c r="AI148" s="422">
        <v>52.72</v>
      </c>
      <c r="AJ148" s="422">
        <v>64.239999999999995</v>
      </c>
      <c r="AK148" s="422">
        <v>61.31</v>
      </c>
      <c r="AL148" s="422">
        <v>65.72</v>
      </c>
      <c r="AM148" s="422">
        <v>74.27</v>
      </c>
      <c r="AN148" s="422">
        <v>40.47</v>
      </c>
      <c r="AO148" s="422">
        <v>61.61</v>
      </c>
      <c r="AP148" s="422">
        <v>57.39</v>
      </c>
      <c r="AQ148" s="422">
        <v>95.15</v>
      </c>
      <c r="AR148" s="422">
        <v>40.18</v>
      </c>
      <c r="AS148" s="422">
        <v>48.26</v>
      </c>
      <c r="AT148" s="422">
        <v>60.19</v>
      </c>
      <c r="AU148" s="422">
        <v>69.08</v>
      </c>
      <c r="AV148" s="422">
        <v>78.099999999999994</v>
      </c>
      <c r="AW148" s="422">
        <v>63.4</v>
      </c>
      <c r="AX148" s="422">
        <v>137.63</v>
      </c>
      <c r="AY148" s="422">
        <v>166.53</v>
      </c>
      <c r="AZ148" s="422">
        <v>197.03</v>
      </c>
      <c r="BA148" s="422">
        <v>198.24</v>
      </c>
      <c r="BB148" s="422">
        <v>301.26</v>
      </c>
      <c r="BC148" s="422">
        <v>324.5</v>
      </c>
      <c r="BD148" s="422">
        <v>314.89</v>
      </c>
      <c r="BE148" s="422">
        <v>275.48</v>
      </c>
      <c r="BF148" s="422">
        <v>134.47999999999999</v>
      </c>
      <c r="BG148" s="422">
        <v>169.84</v>
      </c>
      <c r="BH148" s="422">
        <v>139.97</v>
      </c>
      <c r="BI148" s="422">
        <v>103.62</v>
      </c>
      <c r="BJ148" s="422">
        <v>108.33</v>
      </c>
      <c r="BK148" s="422">
        <v>108.52</v>
      </c>
      <c r="BL148" s="422">
        <v>36</v>
      </c>
      <c r="BM148" s="422">
        <v>66.19</v>
      </c>
      <c r="BN148" s="422">
        <v>85.81</v>
      </c>
      <c r="BO148" s="422">
        <v>74.7</v>
      </c>
      <c r="BP148" s="422">
        <v>49.07</v>
      </c>
      <c r="BQ148" s="422">
        <v>25.18</v>
      </c>
      <c r="BR148" s="422">
        <v>52.08</v>
      </c>
      <c r="BS148" s="422">
        <v>101.93</v>
      </c>
      <c r="BT148" s="422">
        <v>19.54</v>
      </c>
      <c r="BU148" s="422">
        <v>15.49</v>
      </c>
      <c r="BV148" s="422">
        <v>17.23</v>
      </c>
      <c r="BW148" s="422">
        <v>19</v>
      </c>
      <c r="BX148" s="422">
        <v>41.83</v>
      </c>
      <c r="BY148" s="422">
        <v>39.82</v>
      </c>
      <c r="BZ148" s="422">
        <v>24.82</v>
      </c>
      <c r="CA148" s="422">
        <v>14.36</v>
      </c>
      <c r="CB148" s="422">
        <v>0</v>
      </c>
      <c r="CC148" s="422">
        <v>0</v>
      </c>
      <c r="CD148" s="422">
        <v>0</v>
      </c>
      <c r="CE148" s="422">
        <v>0</v>
      </c>
      <c r="CF148" s="422">
        <v>0</v>
      </c>
      <c r="CG148" s="422">
        <v>0</v>
      </c>
      <c r="CH148" s="422">
        <v>0</v>
      </c>
      <c r="CI148" s="422">
        <v>0</v>
      </c>
      <c r="CJ148" s="422">
        <v>0</v>
      </c>
      <c r="CK148" s="422">
        <v>0</v>
      </c>
      <c r="CL148" s="422">
        <v>0</v>
      </c>
      <c r="CM148" s="422">
        <v>0</v>
      </c>
      <c r="CN148" s="422">
        <v>0</v>
      </c>
      <c r="CO148" s="422">
        <v>0</v>
      </c>
      <c r="CP148" s="464">
        <v>0</v>
      </c>
      <c r="CQ148" s="422">
        <v>0</v>
      </c>
      <c r="CR148" s="464">
        <v>0</v>
      </c>
      <c r="CS148" s="465">
        <v>0</v>
      </c>
      <c r="CT148" s="465">
        <v>0</v>
      </c>
      <c r="CU148" s="477">
        <v>6858.39</v>
      </c>
    </row>
    <row r="149" spans="1:99" ht="15" customHeight="1">
      <c r="A149" s="486" t="str">
        <f t="shared" si="9"/>
        <v>05-200</v>
      </c>
      <c r="B149" s="422">
        <v>19</v>
      </c>
      <c r="C149" s="422">
        <v>0</v>
      </c>
      <c r="D149" s="422">
        <v>0</v>
      </c>
      <c r="E149" s="422">
        <v>0</v>
      </c>
      <c r="F149" s="422">
        <v>0</v>
      </c>
      <c r="G149" s="422">
        <v>0</v>
      </c>
      <c r="H149" s="422">
        <v>29.54</v>
      </c>
      <c r="I149" s="422">
        <v>6.36</v>
      </c>
      <c r="J149" s="422">
        <v>0</v>
      </c>
      <c r="K149" s="422">
        <v>7.18</v>
      </c>
      <c r="L149" s="422">
        <v>7.72</v>
      </c>
      <c r="M149" s="422">
        <v>12.64</v>
      </c>
      <c r="N149" s="422">
        <v>20.09</v>
      </c>
      <c r="O149" s="422">
        <v>9.09</v>
      </c>
      <c r="P149" s="422">
        <v>0.91</v>
      </c>
      <c r="Q149" s="422">
        <v>37.049999999999997</v>
      </c>
      <c r="R149" s="422">
        <v>3.55</v>
      </c>
      <c r="S149" s="422">
        <v>26.29</v>
      </c>
      <c r="T149" s="422">
        <v>15.92</v>
      </c>
      <c r="U149" s="422">
        <v>14.73</v>
      </c>
      <c r="V149" s="422">
        <v>96.32</v>
      </c>
      <c r="W149" s="422">
        <v>175.15</v>
      </c>
      <c r="X149" s="422">
        <v>133.58000000000001</v>
      </c>
      <c r="Y149" s="422">
        <v>191.12</v>
      </c>
      <c r="Z149" s="422">
        <v>202.84</v>
      </c>
      <c r="AA149" s="422">
        <v>239.29</v>
      </c>
      <c r="AB149" s="422">
        <v>199.74</v>
      </c>
      <c r="AC149" s="422">
        <v>178.08</v>
      </c>
      <c r="AD149" s="422">
        <v>166.35</v>
      </c>
      <c r="AE149" s="422">
        <v>153.77000000000001</v>
      </c>
      <c r="AF149" s="422">
        <v>77.53</v>
      </c>
      <c r="AG149" s="422">
        <v>144.02000000000001</v>
      </c>
      <c r="AH149" s="422">
        <v>96.87</v>
      </c>
      <c r="AI149" s="422">
        <v>60.42</v>
      </c>
      <c r="AJ149" s="422">
        <v>75.150000000000006</v>
      </c>
      <c r="AK149" s="422">
        <v>79.84</v>
      </c>
      <c r="AL149" s="422">
        <v>111.96</v>
      </c>
      <c r="AM149" s="422">
        <v>61.83</v>
      </c>
      <c r="AN149" s="422">
        <v>138.38</v>
      </c>
      <c r="AO149" s="422">
        <v>95.64</v>
      </c>
      <c r="AP149" s="422">
        <v>87.4</v>
      </c>
      <c r="AQ149" s="422">
        <v>92.26</v>
      </c>
      <c r="AR149" s="422">
        <v>102.62</v>
      </c>
      <c r="AS149" s="422">
        <v>93.83</v>
      </c>
      <c r="AT149" s="422">
        <v>41.07</v>
      </c>
      <c r="AU149" s="422">
        <v>104.38</v>
      </c>
      <c r="AV149" s="422">
        <v>68.959999999999994</v>
      </c>
      <c r="AW149" s="422">
        <v>180.47</v>
      </c>
      <c r="AX149" s="422">
        <v>149.9</v>
      </c>
      <c r="AY149" s="422">
        <v>144.91999999999999</v>
      </c>
      <c r="AZ149" s="422">
        <v>228.36</v>
      </c>
      <c r="BA149" s="422">
        <v>256.66000000000003</v>
      </c>
      <c r="BB149" s="422">
        <v>217.87</v>
      </c>
      <c r="BC149" s="422">
        <v>179.42</v>
      </c>
      <c r="BD149" s="422">
        <v>129.69</v>
      </c>
      <c r="BE149" s="422">
        <v>221.48</v>
      </c>
      <c r="BF149" s="422">
        <v>164.25</v>
      </c>
      <c r="BG149" s="422">
        <v>96.43</v>
      </c>
      <c r="BH149" s="422">
        <v>201.18</v>
      </c>
      <c r="BI149" s="422">
        <v>51.53</v>
      </c>
      <c r="BJ149" s="422">
        <v>152.66</v>
      </c>
      <c r="BK149" s="422">
        <v>64.78</v>
      </c>
      <c r="BL149" s="422">
        <v>94.77</v>
      </c>
      <c r="BM149" s="422">
        <v>10.97</v>
      </c>
      <c r="BN149" s="422">
        <v>109.93</v>
      </c>
      <c r="BO149" s="422">
        <v>53.26</v>
      </c>
      <c r="BP149" s="422">
        <v>74.709999999999994</v>
      </c>
      <c r="BQ149" s="422">
        <v>44.4</v>
      </c>
      <c r="BR149" s="422">
        <v>45.21</v>
      </c>
      <c r="BS149" s="422">
        <v>79.239999999999995</v>
      </c>
      <c r="BT149" s="422">
        <v>62.56</v>
      </c>
      <c r="BU149" s="422">
        <v>53.12</v>
      </c>
      <c r="BV149" s="422">
        <v>37.92</v>
      </c>
      <c r="BW149" s="422">
        <v>43.36</v>
      </c>
      <c r="BX149" s="422">
        <v>40.630000000000003</v>
      </c>
      <c r="BY149" s="422">
        <v>13.59</v>
      </c>
      <c r="BZ149" s="422">
        <v>11.16</v>
      </c>
      <c r="CA149" s="422">
        <v>0</v>
      </c>
      <c r="CB149" s="422">
        <v>0</v>
      </c>
      <c r="CC149" s="422">
        <v>0</v>
      </c>
      <c r="CD149" s="422">
        <v>0</v>
      </c>
      <c r="CE149" s="422">
        <v>0</v>
      </c>
      <c r="CF149" s="422">
        <v>0</v>
      </c>
      <c r="CG149" s="422">
        <v>0</v>
      </c>
      <c r="CH149" s="422">
        <v>0</v>
      </c>
      <c r="CI149" s="422">
        <v>0</v>
      </c>
      <c r="CJ149" s="422">
        <v>0</v>
      </c>
      <c r="CK149" s="422">
        <v>0</v>
      </c>
      <c r="CL149" s="422">
        <v>0</v>
      </c>
      <c r="CM149" s="422">
        <v>0</v>
      </c>
      <c r="CN149" s="422">
        <v>0</v>
      </c>
      <c r="CO149" s="422">
        <v>0</v>
      </c>
      <c r="CP149" s="464">
        <v>0</v>
      </c>
      <c r="CQ149" s="422">
        <v>0</v>
      </c>
      <c r="CR149" s="464">
        <v>0</v>
      </c>
      <c r="CS149" s="465">
        <v>0</v>
      </c>
      <c r="CT149" s="465">
        <v>0</v>
      </c>
      <c r="CU149" s="477">
        <v>6673.9000000000005</v>
      </c>
    </row>
    <row r="150" spans="1:99" ht="15" customHeight="1">
      <c r="A150" s="486" t="str">
        <f t="shared" si="9"/>
        <v>05-200</v>
      </c>
      <c r="B150" s="422">
        <v>20</v>
      </c>
      <c r="C150" s="422">
        <v>0</v>
      </c>
      <c r="D150" s="422">
        <v>0</v>
      </c>
      <c r="E150" s="422">
        <v>0</v>
      </c>
      <c r="F150" s="422">
        <v>0</v>
      </c>
      <c r="G150" s="422">
        <v>0</v>
      </c>
      <c r="H150" s="422">
        <v>2.73</v>
      </c>
      <c r="I150" s="422">
        <v>12.35</v>
      </c>
      <c r="J150" s="422">
        <v>3.18</v>
      </c>
      <c r="K150" s="422">
        <v>10.73</v>
      </c>
      <c r="L150" s="422">
        <v>14.82</v>
      </c>
      <c r="M150" s="422">
        <v>7.73</v>
      </c>
      <c r="N150" s="422">
        <v>30.45</v>
      </c>
      <c r="O150" s="422">
        <v>20.76</v>
      </c>
      <c r="P150" s="422">
        <v>1.73</v>
      </c>
      <c r="Q150" s="422">
        <v>14.44</v>
      </c>
      <c r="R150" s="422">
        <v>7.78</v>
      </c>
      <c r="S150" s="422">
        <v>41.15</v>
      </c>
      <c r="T150" s="422">
        <v>30.71</v>
      </c>
      <c r="U150" s="422">
        <v>41.69</v>
      </c>
      <c r="V150" s="422">
        <v>40.46</v>
      </c>
      <c r="W150" s="422">
        <v>114.08</v>
      </c>
      <c r="X150" s="422">
        <v>98.82</v>
      </c>
      <c r="Y150" s="422">
        <v>103.05</v>
      </c>
      <c r="Z150" s="422">
        <v>92.89</v>
      </c>
      <c r="AA150" s="422">
        <v>140.57</v>
      </c>
      <c r="AB150" s="422">
        <v>112.55</v>
      </c>
      <c r="AC150" s="422">
        <v>127.35</v>
      </c>
      <c r="AD150" s="422">
        <v>129.83000000000001</v>
      </c>
      <c r="AE150" s="422">
        <v>164.79</v>
      </c>
      <c r="AF150" s="422">
        <v>161.06</v>
      </c>
      <c r="AG150" s="422">
        <v>163.66999999999999</v>
      </c>
      <c r="AH150" s="422">
        <v>128.83000000000001</v>
      </c>
      <c r="AI150" s="422">
        <v>80.64</v>
      </c>
      <c r="AJ150" s="422">
        <v>134.72999999999999</v>
      </c>
      <c r="AK150" s="422">
        <v>133.63999999999999</v>
      </c>
      <c r="AL150" s="422">
        <v>64.42</v>
      </c>
      <c r="AM150" s="422">
        <v>67.06</v>
      </c>
      <c r="AN150" s="422">
        <v>76.67</v>
      </c>
      <c r="AO150" s="422">
        <v>118.94</v>
      </c>
      <c r="AP150" s="422">
        <v>89.29</v>
      </c>
      <c r="AQ150" s="422">
        <v>96.89</v>
      </c>
      <c r="AR150" s="422">
        <v>114.59</v>
      </c>
      <c r="AS150" s="422">
        <v>131.30000000000001</v>
      </c>
      <c r="AT150" s="422">
        <v>144.38999999999999</v>
      </c>
      <c r="AU150" s="422">
        <v>133</v>
      </c>
      <c r="AV150" s="422">
        <v>104.09</v>
      </c>
      <c r="AW150" s="422">
        <v>137.31</v>
      </c>
      <c r="AX150" s="422">
        <v>90.85</v>
      </c>
      <c r="AY150" s="422">
        <v>231.57</v>
      </c>
      <c r="AZ150" s="422">
        <v>225.22</v>
      </c>
      <c r="BA150" s="422">
        <v>238.37</v>
      </c>
      <c r="BB150" s="422">
        <v>172.26</v>
      </c>
      <c r="BC150" s="422">
        <v>185.87</v>
      </c>
      <c r="BD150" s="422">
        <v>115.58</v>
      </c>
      <c r="BE150" s="422">
        <v>168.33</v>
      </c>
      <c r="BF150" s="422">
        <v>131.83000000000001</v>
      </c>
      <c r="BG150" s="422">
        <v>98.99</v>
      </c>
      <c r="BH150" s="422">
        <v>97.59</v>
      </c>
      <c r="BI150" s="422">
        <v>103.54</v>
      </c>
      <c r="BJ150" s="422">
        <v>64.180000000000007</v>
      </c>
      <c r="BK150" s="422">
        <v>56.13</v>
      </c>
      <c r="BL150" s="422">
        <v>45.85</v>
      </c>
      <c r="BM150" s="422">
        <v>72.59</v>
      </c>
      <c r="BN150" s="422">
        <v>76.03</v>
      </c>
      <c r="BO150" s="422">
        <v>92.93</v>
      </c>
      <c r="BP150" s="422">
        <v>40.44</v>
      </c>
      <c r="BQ150" s="422">
        <v>77.66</v>
      </c>
      <c r="BR150" s="422">
        <v>70.59</v>
      </c>
      <c r="BS150" s="422">
        <v>12.31</v>
      </c>
      <c r="BT150" s="422">
        <v>50.63</v>
      </c>
      <c r="BU150" s="422">
        <v>6</v>
      </c>
      <c r="BV150" s="422">
        <v>47.58</v>
      </c>
      <c r="BW150" s="422">
        <v>30.64</v>
      </c>
      <c r="BX150" s="422">
        <v>7.36</v>
      </c>
      <c r="BY150" s="422">
        <v>13.27</v>
      </c>
      <c r="BZ150" s="422">
        <v>13.44</v>
      </c>
      <c r="CA150" s="422">
        <v>0</v>
      </c>
      <c r="CB150" s="422">
        <v>0</v>
      </c>
      <c r="CC150" s="422">
        <v>0</v>
      </c>
      <c r="CD150" s="422">
        <v>0</v>
      </c>
      <c r="CE150" s="422">
        <v>0</v>
      </c>
      <c r="CF150" s="422">
        <v>0</v>
      </c>
      <c r="CG150" s="422">
        <v>0</v>
      </c>
      <c r="CH150" s="422">
        <v>0</v>
      </c>
      <c r="CI150" s="422">
        <v>0</v>
      </c>
      <c r="CJ150" s="422">
        <v>0</v>
      </c>
      <c r="CK150" s="422">
        <v>0</v>
      </c>
      <c r="CL150" s="422">
        <v>0</v>
      </c>
      <c r="CM150" s="422">
        <v>0</v>
      </c>
      <c r="CN150" s="422">
        <v>0</v>
      </c>
      <c r="CO150" s="422">
        <v>0</v>
      </c>
      <c r="CP150" s="464">
        <v>0</v>
      </c>
      <c r="CQ150" s="422">
        <v>0</v>
      </c>
      <c r="CR150" s="464">
        <v>0</v>
      </c>
      <c r="CS150" s="465">
        <v>0</v>
      </c>
      <c r="CT150" s="465">
        <v>0</v>
      </c>
      <c r="CU150" s="477">
        <v>6082.7900000000009</v>
      </c>
    </row>
    <row r="151" spans="1:99" ht="15" customHeight="1">
      <c r="A151" s="486" t="str">
        <f t="shared" si="9"/>
        <v>05-200</v>
      </c>
      <c r="B151" s="422">
        <v>21</v>
      </c>
      <c r="C151" s="422">
        <v>0</v>
      </c>
      <c r="D151" s="422">
        <v>0</v>
      </c>
      <c r="E151" s="422">
        <v>0</v>
      </c>
      <c r="F151" s="422">
        <v>0</v>
      </c>
      <c r="G151" s="422">
        <v>4.54</v>
      </c>
      <c r="H151" s="422">
        <v>2.64</v>
      </c>
      <c r="I151" s="422">
        <v>14.09</v>
      </c>
      <c r="J151" s="422">
        <v>3.72</v>
      </c>
      <c r="K151" s="422">
        <v>1.73</v>
      </c>
      <c r="L151" s="422">
        <v>3.18</v>
      </c>
      <c r="M151" s="422">
        <v>7.27</v>
      </c>
      <c r="N151" s="422">
        <v>9.09</v>
      </c>
      <c r="O151" s="422">
        <v>27.37</v>
      </c>
      <c r="P151" s="422">
        <v>14.04</v>
      </c>
      <c r="Q151" s="422">
        <v>6.36</v>
      </c>
      <c r="R151" s="422">
        <v>23.18</v>
      </c>
      <c r="S151" s="422">
        <v>22.74</v>
      </c>
      <c r="T151" s="422">
        <v>11.05</v>
      </c>
      <c r="U151" s="422">
        <v>43.86</v>
      </c>
      <c r="V151" s="422">
        <v>49.92</v>
      </c>
      <c r="W151" s="422">
        <v>86.62</v>
      </c>
      <c r="X151" s="422">
        <v>50.15</v>
      </c>
      <c r="Y151" s="422">
        <v>209.49</v>
      </c>
      <c r="Z151" s="422">
        <v>165.61</v>
      </c>
      <c r="AA151" s="422">
        <v>150.61000000000001</v>
      </c>
      <c r="AB151" s="422">
        <v>243.6</v>
      </c>
      <c r="AC151" s="422">
        <v>154.97</v>
      </c>
      <c r="AD151" s="422">
        <v>143.25</v>
      </c>
      <c r="AE151" s="422">
        <v>100.28</v>
      </c>
      <c r="AF151" s="422">
        <v>67.03</v>
      </c>
      <c r="AG151" s="422">
        <v>60.87</v>
      </c>
      <c r="AH151" s="422">
        <v>62.92</v>
      </c>
      <c r="AI151" s="422">
        <v>84.89</v>
      </c>
      <c r="AJ151" s="422">
        <v>63.19</v>
      </c>
      <c r="AK151" s="422">
        <v>36.64</v>
      </c>
      <c r="AL151" s="422">
        <v>34.33</v>
      </c>
      <c r="AM151" s="422">
        <v>34.35</v>
      </c>
      <c r="AN151" s="422">
        <v>76.349999999999994</v>
      </c>
      <c r="AO151" s="422">
        <v>70.900000000000006</v>
      </c>
      <c r="AP151" s="422">
        <v>44.47</v>
      </c>
      <c r="AQ151" s="422">
        <v>29.82</v>
      </c>
      <c r="AR151" s="422">
        <v>43.82</v>
      </c>
      <c r="AS151" s="422">
        <v>61.87</v>
      </c>
      <c r="AT151" s="422">
        <v>23.86</v>
      </c>
      <c r="AU151" s="422">
        <v>37.89</v>
      </c>
      <c r="AV151" s="422">
        <v>81.8</v>
      </c>
      <c r="AW151" s="422">
        <v>58.22</v>
      </c>
      <c r="AX151" s="422">
        <v>135.56</v>
      </c>
      <c r="AY151" s="422">
        <v>46.02</v>
      </c>
      <c r="AZ151" s="422">
        <v>167.63</v>
      </c>
      <c r="BA151" s="422">
        <v>106.62</v>
      </c>
      <c r="BB151" s="422">
        <v>83.54</v>
      </c>
      <c r="BC151" s="422">
        <v>202.98</v>
      </c>
      <c r="BD151" s="422">
        <v>63.2</v>
      </c>
      <c r="BE151" s="422">
        <v>157.75</v>
      </c>
      <c r="BF151" s="422">
        <v>58.36</v>
      </c>
      <c r="BG151" s="422">
        <v>127.44</v>
      </c>
      <c r="BH151" s="422">
        <v>20.9</v>
      </c>
      <c r="BI151" s="422">
        <v>17.82</v>
      </c>
      <c r="BJ151" s="422">
        <v>23.99</v>
      </c>
      <c r="BK151" s="422">
        <v>21.45</v>
      </c>
      <c r="BL151" s="422">
        <v>31.91</v>
      </c>
      <c r="BM151" s="422">
        <v>80.8</v>
      </c>
      <c r="BN151" s="422">
        <v>58.92</v>
      </c>
      <c r="BO151" s="422">
        <v>90.48</v>
      </c>
      <c r="BP151" s="422">
        <v>42.81</v>
      </c>
      <c r="BQ151" s="422">
        <v>11.82</v>
      </c>
      <c r="BR151" s="422">
        <v>53.36</v>
      </c>
      <c r="BS151" s="422">
        <v>34.770000000000003</v>
      </c>
      <c r="BT151" s="422">
        <v>36.28</v>
      </c>
      <c r="BU151" s="422">
        <v>54.17</v>
      </c>
      <c r="BV151" s="422">
        <v>57.73</v>
      </c>
      <c r="BW151" s="422">
        <v>34.99</v>
      </c>
      <c r="BX151" s="422">
        <v>36.53</v>
      </c>
      <c r="BY151" s="422">
        <v>2.91</v>
      </c>
      <c r="BZ151" s="422">
        <v>0</v>
      </c>
      <c r="CA151" s="422">
        <v>0</v>
      </c>
      <c r="CB151" s="422">
        <v>0</v>
      </c>
      <c r="CC151" s="422">
        <v>0</v>
      </c>
      <c r="CD151" s="422">
        <v>0</v>
      </c>
      <c r="CE151" s="422">
        <v>0</v>
      </c>
      <c r="CF151" s="422">
        <v>0</v>
      </c>
      <c r="CG151" s="422">
        <v>0</v>
      </c>
      <c r="CH151" s="422">
        <v>0</v>
      </c>
      <c r="CI151" s="422">
        <v>0</v>
      </c>
      <c r="CJ151" s="422">
        <v>0</v>
      </c>
      <c r="CK151" s="422">
        <v>0</v>
      </c>
      <c r="CL151" s="422">
        <v>0</v>
      </c>
      <c r="CM151" s="422">
        <v>0</v>
      </c>
      <c r="CN151" s="422">
        <v>0</v>
      </c>
      <c r="CO151" s="422">
        <v>0</v>
      </c>
      <c r="CP151" s="464">
        <v>0</v>
      </c>
      <c r="CQ151" s="422">
        <v>0</v>
      </c>
      <c r="CR151" s="464">
        <v>0</v>
      </c>
      <c r="CS151" s="465">
        <v>0</v>
      </c>
      <c r="CT151" s="465">
        <v>0</v>
      </c>
      <c r="CU151" s="477">
        <v>4383.3199999999988</v>
      </c>
    </row>
    <row r="152" spans="1:99" ht="15" customHeight="1">
      <c r="A152" s="486" t="str">
        <f t="shared" si="9"/>
        <v>05-200</v>
      </c>
      <c r="B152" s="422">
        <v>22</v>
      </c>
      <c r="C152" s="422">
        <v>0</v>
      </c>
      <c r="D152" s="422">
        <v>0</v>
      </c>
      <c r="E152" s="422">
        <v>0</v>
      </c>
      <c r="F152" s="422">
        <v>0</v>
      </c>
      <c r="G152" s="422">
        <v>5.45</v>
      </c>
      <c r="H152" s="422">
        <v>0</v>
      </c>
      <c r="I152" s="422">
        <v>6.73</v>
      </c>
      <c r="J152" s="422">
        <v>19.53</v>
      </c>
      <c r="K152" s="422">
        <v>6.06</v>
      </c>
      <c r="L152" s="422">
        <v>23.35</v>
      </c>
      <c r="M152" s="422">
        <v>0.91</v>
      </c>
      <c r="N152" s="422">
        <v>10.82</v>
      </c>
      <c r="O152" s="422">
        <v>4.55</v>
      </c>
      <c r="P152" s="422">
        <v>17.059999999999999</v>
      </c>
      <c r="Q152" s="422">
        <v>9.49</v>
      </c>
      <c r="R152" s="422">
        <v>9.14</v>
      </c>
      <c r="S152" s="422">
        <v>33.090000000000003</v>
      </c>
      <c r="T152" s="422">
        <v>18.05</v>
      </c>
      <c r="U152" s="422">
        <v>87</v>
      </c>
      <c r="V152" s="422">
        <v>147.94999999999999</v>
      </c>
      <c r="W152" s="422">
        <v>163.87</v>
      </c>
      <c r="X152" s="422">
        <v>168.26</v>
      </c>
      <c r="Y152" s="422">
        <v>202.1</v>
      </c>
      <c r="Z152" s="422">
        <v>285.05</v>
      </c>
      <c r="AA152" s="422">
        <v>262.44</v>
      </c>
      <c r="AB152" s="422">
        <v>211.6</v>
      </c>
      <c r="AC152" s="422">
        <v>212.43</v>
      </c>
      <c r="AD152" s="422">
        <v>128</v>
      </c>
      <c r="AE152" s="422">
        <v>81.99</v>
      </c>
      <c r="AF152" s="422">
        <v>30.24</v>
      </c>
      <c r="AG152" s="422">
        <v>54.46</v>
      </c>
      <c r="AH152" s="422">
        <v>126.86</v>
      </c>
      <c r="AI152" s="422">
        <v>50.25</v>
      </c>
      <c r="AJ152" s="422">
        <v>41.07</v>
      </c>
      <c r="AK152" s="422">
        <v>60.75</v>
      </c>
      <c r="AL152" s="422">
        <v>50.23</v>
      </c>
      <c r="AM152" s="422">
        <v>71.52</v>
      </c>
      <c r="AN152" s="422">
        <v>80.069999999999993</v>
      </c>
      <c r="AO152" s="422">
        <v>79.91</v>
      </c>
      <c r="AP152" s="422">
        <v>80.66</v>
      </c>
      <c r="AQ152" s="422">
        <v>130.1</v>
      </c>
      <c r="AR152" s="422">
        <v>91.85</v>
      </c>
      <c r="AS152" s="422">
        <v>39.840000000000003</v>
      </c>
      <c r="AT152" s="422">
        <v>70.510000000000005</v>
      </c>
      <c r="AU152" s="422">
        <v>102.57</v>
      </c>
      <c r="AV152" s="422">
        <v>99.55</v>
      </c>
      <c r="AW152" s="422">
        <v>77.400000000000006</v>
      </c>
      <c r="AX152" s="422">
        <v>119.36</v>
      </c>
      <c r="AY152" s="422">
        <v>139.43</v>
      </c>
      <c r="AZ152" s="422">
        <v>148.51</v>
      </c>
      <c r="BA152" s="422">
        <v>62.32</v>
      </c>
      <c r="BB152" s="422">
        <v>119.94</v>
      </c>
      <c r="BC152" s="422">
        <v>152.4</v>
      </c>
      <c r="BD152" s="422">
        <v>102.14</v>
      </c>
      <c r="BE152" s="422">
        <v>136.37</v>
      </c>
      <c r="BF152" s="422">
        <v>261.19</v>
      </c>
      <c r="BG152" s="422">
        <v>102.82</v>
      </c>
      <c r="BH152" s="422">
        <v>84.02</v>
      </c>
      <c r="BI152" s="422">
        <v>99.72</v>
      </c>
      <c r="BJ152" s="422">
        <v>65.099999999999994</v>
      </c>
      <c r="BK152" s="422">
        <v>67.92</v>
      </c>
      <c r="BL152" s="422">
        <v>147.5</v>
      </c>
      <c r="BM152" s="422">
        <v>51.54</v>
      </c>
      <c r="BN152" s="422">
        <v>38.86</v>
      </c>
      <c r="BO152" s="422">
        <v>85.54</v>
      </c>
      <c r="BP152" s="422">
        <v>143.38999999999999</v>
      </c>
      <c r="BQ152" s="422">
        <v>95.66</v>
      </c>
      <c r="BR152" s="422">
        <v>55.2</v>
      </c>
      <c r="BS152" s="422">
        <v>47.64</v>
      </c>
      <c r="BT152" s="422">
        <v>19.899999999999999</v>
      </c>
      <c r="BU152" s="422">
        <v>64.64</v>
      </c>
      <c r="BV152" s="422">
        <v>61.16</v>
      </c>
      <c r="BW152" s="422">
        <v>53.81</v>
      </c>
      <c r="BX152" s="422">
        <v>0</v>
      </c>
      <c r="BY152" s="422">
        <v>11.5</v>
      </c>
      <c r="BZ152" s="422">
        <v>0</v>
      </c>
      <c r="CA152" s="422">
        <v>0</v>
      </c>
      <c r="CB152" s="422">
        <v>0</v>
      </c>
      <c r="CC152" s="422">
        <v>0</v>
      </c>
      <c r="CD152" s="422">
        <v>0</v>
      </c>
      <c r="CE152" s="422">
        <v>0</v>
      </c>
      <c r="CF152" s="422">
        <v>0</v>
      </c>
      <c r="CG152" s="422">
        <v>0</v>
      </c>
      <c r="CH152" s="422">
        <v>0</v>
      </c>
      <c r="CI152" s="422">
        <v>0</v>
      </c>
      <c r="CJ152" s="422">
        <v>0</v>
      </c>
      <c r="CK152" s="422">
        <v>0</v>
      </c>
      <c r="CL152" s="422">
        <v>0</v>
      </c>
      <c r="CM152" s="422">
        <v>0</v>
      </c>
      <c r="CN152" s="422">
        <v>0</v>
      </c>
      <c r="CO152" s="422">
        <v>0</v>
      </c>
      <c r="CP152" s="464">
        <v>0</v>
      </c>
      <c r="CQ152" s="422">
        <v>0</v>
      </c>
      <c r="CR152" s="464">
        <v>0</v>
      </c>
      <c r="CS152" s="465">
        <v>0</v>
      </c>
      <c r="CT152" s="465">
        <v>0</v>
      </c>
      <c r="CU152" s="477">
        <v>5990.3400000000011</v>
      </c>
    </row>
    <row r="153" spans="1:99" ht="15" customHeight="1">
      <c r="A153" s="486" t="str">
        <f t="shared" si="9"/>
        <v>05-200</v>
      </c>
      <c r="B153" s="422">
        <v>23</v>
      </c>
      <c r="C153" s="422">
        <v>0</v>
      </c>
      <c r="D153" s="422">
        <v>0</v>
      </c>
      <c r="E153" s="422">
        <v>0</v>
      </c>
      <c r="F153" s="422">
        <v>0</v>
      </c>
      <c r="G153" s="422">
        <v>0.91</v>
      </c>
      <c r="H153" s="422">
        <v>8.18</v>
      </c>
      <c r="I153" s="422">
        <v>12.77</v>
      </c>
      <c r="J153" s="422">
        <v>1.82</v>
      </c>
      <c r="K153" s="422">
        <v>13.13</v>
      </c>
      <c r="L153" s="422">
        <v>13.55</v>
      </c>
      <c r="M153" s="422">
        <v>5.9</v>
      </c>
      <c r="N153" s="422">
        <v>4.55</v>
      </c>
      <c r="O153" s="422">
        <v>6.27</v>
      </c>
      <c r="P153" s="422">
        <v>14.34</v>
      </c>
      <c r="Q153" s="422">
        <v>8.7100000000000009</v>
      </c>
      <c r="R153" s="422">
        <v>31.41</v>
      </c>
      <c r="S153" s="422">
        <v>36.03</v>
      </c>
      <c r="T153" s="422">
        <v>10.66</v>
      </c>
      <c r="U153" s="422">
        <v>14.97</v>
      </c>
      <c r="V153" s="422">
        <v>44.29</v>
      </c>
      <c r="W153" s="422">
        <v>118.26</v>
      </c>
      <c r="X153" s="422">
        <v>276.95</v>
      </c>
      <c r="Y153" s="422">
        <v>284.94</v>
      </c>
      <c r="Z153" s="422">
        <v>198.96</v>
      </c>
      <c r="AA153" s="422">
        <v>121.51</v>
      </c>
      <c r="AB153" s="422">
        <v>156.93</v>
      </c>
      <c r="AC153" s="422">
        <v>155.01</v>
      </c>
      <c r="AD153" s="422">
        <v>163.76</v>
      </c>
      <c r="AE153" s="422">
        <v>61.8</v>
      </c>
      <c r="AF153" s="422">
        <v>131.97</v>
      </c>
      <c r="AG153" s="422">
        <v>149.93</v>
      </c>
      <c r="AH153" s="422">
        <v>86.58</v>
      </c>
      <c r="AI153" s="422">
        <v>32.81</v>
      </c>
      <c r="AJ153" s="422">
        <v>58.56</v>
      </c>
      <c r="AK153" s="422">
        <v>43.32</v>
      </c>
      <c r="AL153" s="422">
        <v>40.72</v>
      </c>
      <c r="AM153" s="422">
        <v>74.459999999999994</v>
      </c>
      <c r="AN153" s="422">
        <v>69.680000000000007</v>
      </c>
      <c r="AO153" s="422">
        <v>30.54</v>
      </c>
      <c r="AP153" s="422">
        <v>46.63</v>
      </c>
      <c r="AQ153" s="422">
        <v>62.31</v>
      </c>
      <c r="AR153" s="422">
        <v>57.34</v>
      </c>
      <c r="AS153" s="422">
        <v>40.840000000000003</v>
      </c>
      <c r="AT153" s="422">
        <v>21.4</v>
      </c>
      <c r="AU153" s="422">
        <v>49.66</v>
      </c>
      <c r="AV153" s="422">
        <v>64.89</v>
      </c>
      <c r="AW153" s="422">
        <v>154.99</v>
      </c>
      <c r="AX153" s="422">
        <v>123.37</v>
      </c>
      <c r="AY153" s="422">
        <v>112.92</v>
      </c>
      <c r="AZ153" s="422">
        <v>186.72</v>
      </c>
      <c r="BA153" s="422">
        <v>154.69999999999999</v>
      </c>
      <c r="BB153" s="422">
        <v>155.52000000000001</v>
      </c>
      <c r="BC153" s="422">
        <v>182.79</v>
      </c>
      <c r="BD153" s="422">
        <v>92.98</v>
      </c>
      <c r="BE153" s="422">
        <v>155.01</v>
      </c>
      <c r="BF153" s="422">
        <v>235.37</v>
      </c>
      <c r="BG153" s="422">
        <v>112.97</v>
      </c>
      <c r="BH153" s="422">
        <v>86.13</v>
      </c>
      <c r="BI153" s="422">
        <v>27.29</v>
      </c>
      <c r="BJ153" s="422">
        <v>67.87</v>
      </c>
      <c r="BK153" s="422">
        <v>59.43</v>
      </c>
      <c r="BL153" s="422">
        <v>161.44999999999999</v>
      </c>
      <c r="BM153" s="422">
        <v>86.73</v>
      </c>
      <c r="BN153" s="422">
        <v>47.34</v>
      </c>
      <c r="BO153" s="422">
        <v>49.72</v>
      </c>
      <c r="BP153" s="422">
        <v>61.26</v>
      </c>
      <c r="BQ153" s="422">
        <v>45.45</v>
      </c>
      <c r="BR153" s="422">
        <v>53.92</v>
      </c>
      <c r="BS153" s="422">
        <v>43.22</v>
      </c>
      <c r="BT153" s="422">
        <v>55.04</v>
      </c>
      <c r="BU153" s="422">
        <v>57.19</v>
      </c>
      <c r="BV153" s="422">
        <v>82.77</v>
      </c>
      <c r="BW153" s="422">
        <v>19.68</v>
      </c>
      <c r="BX153" s="422">
        <v>38.53</v>
      </c>
      <c r="BY153" s="422">
        <v>21</v>
      </c>
      <c r="BZ153" s="422">
        <v>21.36</v>
      </c>
      <c r="CA153" s="422">
        <v>0</v>
      </c>
      <c r="CB153" s="422">
        <v>0</v>
      </c>
      <c r="CC153" s="422">
        <v>0</v>
      </c>
      <c r="CD153" s="422">
        <v>0</v>
      </c>
      <c r="CE153" s="422">
        <v>0</v>
      </c>
      <c r="CF153" s="422">
        <v>0</v>
      </c>
      <c r="CG153" s="422">
        <v>0</v>
      </c>
      <c r="CH153" s="422">
        <v>0</v>
      </c>
      <c r="CI153" s="422">
        <v>0</v>
      </c>
      <c r="CJ153" s="422">
        <v>0</v>
      </c>
      <c r="CK153" s="422">
        <v>0</v>
      </c>
      <c r="CL153" s="422">
        <v>0</v>
      </c>
      <c r="CM153" s="422">
        <v>0</v>
      </c>
      <c r="CN153" s="422">
        <v>0</v>
      </c>
      <c r="CO153" s="422">
        <v>0</v>
      </c>
      <c r="CP153" s="464">
        <v>0</v>
      </c>
      <c r="CQ153" s="422">
        <v>0</v>
      </c>
      <c r="CR153" s="464">
        <v>0</v>
      </c>
      <c r="CS153" s="465">
        <v>0</v>
      </c>
      <c r="CT153" s="465">
        <v>0</v>
      </c>
      <c r="CU153" s="477">
        <v>5579.9699999999993</v>
      </c>
    </row>
    <row r="154" spans="1:99" ht="15" customHeight="1">
      <c r="A154" s="486" t="str">
        <f t="shared" si="9"/>
        <v>05-200</v>
      </c>
      <c r="B154" s="422">
        <v>24</v>
      </c>
      <c r="C154" s="422">
        <v>0</v>
      </c>
      <c r="D154" s="422">
        <v>0</v>
      </c>
      <c r="E154" s="422">
        <v>0</v>
      </c>
      <c r="F154" s="422">
        <v>0</v>
      </c>
      <c r="G154" s="422">
        <v>0</v>
      </c>
      <c r="H154" s="422">
        <v>1.82</v>
      </c>
      <c r="I154" s="422">
        <v>4.09</v>
      </c>
      <c r="J154" s="422">
        <v>18.71</v>
      </c>
      <c r="K154" s="422">
        <v>5.99</v>
      </c>
      <c r="L154" s="422">
        <v>5.9</v>
      </c>
      <c r="M154" s="422">
        <v>19.16</v>
      </c>
      <c r="N154" s="422">
        <v>2.27</v>
      </c>
      <c r="O154" s="422">
        <v>23.66</v>
      </c>
      <c r="P154" s="422">
        <v>23.99</v>
      </c>
      <c r="Q154" s="422">
        <v>29.86</v>
      </c>
      <c r="R154" s="422">
        <v>5.54</v>
      </c>
      <c r="S154" s="422">
        <v>18.03</v>
      </c>
      <c r="T154" s="422">
        <v>35.4</v>
      </c>
      <c r="U154" s="422">
        <v>31.45</v>
      </c>
      <c r="V154" s="422">
        <v>84.78</v>
      </c>
      <c r="W154" s="422">
        <v>183.15</v>
      </c>
      <c r="X154" s="422">
        <v>107.5</v>
      </c>
      <c r="Y154" s="422">
        <v>193.05</v>
      </c>
      <c r="Z154" s="422">
        <v>311.18</v>
      </c>
      <c r="AA154" s="422">
        <v>189.89</v>
      </c>
      <c r="AB154" s="422">
        <v>76.37</v>
      </c>
      <c r="AC154" s="422">
        <v>226.95</v>
      </c>
      <c r="AD154" s="422">
        <v>169.75</v>
      </c>
      <c r="AE154" s="422">
        <v>38.15</v>
      </c>
      <c r="AF154" s="422">
        <v>125.45</v>
      </c>
      <c r="AG154" s="422">
        <v>96.19</v>
      </c>
      <c r="AH154" s="422">
        <v>88.84</v>
      </c>
      <c r="AI154" s="422">
        <v>93.76</v>
      </c>
      <c r="AJ154" s="422">
        <v>137.94</v>
      </c>
      <c r="AK154" s="422">
        <v>91.3</v>
      </c>
      <c r="AL154" s="422">
        <v>30.87</v>
      </c>
      <c r="AM154" s="422">
        <v>79.33</v>
      </c>
      <c r="AN154" s="422">
        <v>55.31</v>
      </c>
      <c r="AO154" s="422">
        <v>84.44</v>
      </c>
      <c r="AP154" s="422">
        <v>75.89</v>
      </c>
      <c r="AQ154" s="422">
        <v>82.67</v>
      </c>
      <c r="AR154" s="422">
        <v>31.99</v>
      </c>
      <c r="AS154" s="422">
        <v>12.82</v>
      </c>
      <c r="AT154" s="422">
        <v>44.65</v>
      </c>
      <c r="AU154" s="422">
        <v>23.49</v>
      </c>
      <c r="AV154" s="422">
        <v>52.8</v>
      </c>
      <c r="AW154" s="422">
        <v>0</v>
      </c>
      <c r="AX154" s="422">
        <v>0</v>
      </c>
      <c r="AY154" s="422">
        <v>0</v>
      </c>
      <c r="AZ154" s="422">
        <v>0</v>
      </c>
      <c r="BA154" s="422">
        <v>0</v>
      </c>
      <c r="BB154" s="422">
        <v>0</v>
      </c>
      <c r="BC154" s="422">
        <v>0</v>
      </c>
      <c r="BD154" s="422">
        <v>0</v>
      </c>
      <c r="BE154" s="422">
        <v>0</v>
      </c>
      <c r="BF154" s="422">
        <v>0</v>
      </c>
      <c r="BG154" s="422">
        <v>0</v>
      </c>
      <c r="BH154" s="422">
        <v>0</v>
      </c>
      <c r="BI154" s="422">
        <v>0</v>
      </c>
      <c r="BJ154" s="422">
        <v>0</v>
      </c>
      <c r="BK154" s="422">
        <v>0</v>
      </c>
      <c r="BL154" s="422">
        <v>0</v>
      </c>
      <c r="BM154" s="422">
        <v>0</v>
      </c>
      <c r="BN154" s="422">
        <v>0</v>
      </c>
      <c r="BO154" s="422">
        <v>0</v>
      </c>
      <c r="BP154" s="422">
        <v>0</v>
      </c>
      <c r="BQ154" s="422">
        <v>0</v>
      </c>
      <c r="BR154" s="422">
        <v>0</v>
      </c>
      <c r="BS154" s="422">
        <v>0</v>
      </c>
      <c r="BT154" s="422">
        <v>0</v>
      </c>
      <c r="BU154" s="422">
        <v>0</v>
      </c>
      <c r="BV154" s="422">
        <v>0</v>
      </c>
      <c r="BW154" s="422">
        <v>0</v>
      </c>
      <c r="BX154" s="422">
        <v>0</v>
      </c>
      <c r="BY154" s="422">
        <v>0</v>
      </c>
      <c r="BZ154" s="422">
        <v>0</v>
      </c>
      <c r="CA154" s="422">
        <v>0</v>
      </c>
      <c r="CB154" s="422">
        <v>0</v>
      </c>
      <c r="CC154" s="422">
        <v>0</v>
      </c>
      <c r="CD154" s="422">
        <v>0</v>
      </c>
      <c r="CE154" s="422">
        <v>0</v>
      </c>
      <c r="CF154" s="422">
        <v>0</v>
      </c>
      <c r="CG154" s="422">
        <v>0</v>
      </c>
      <c r="CH154" s="422">
        <v>0</v>
      </c>
      <c r="CI154" s="422">
        <v>0</v>
      </c>
      <c r="CJ154" s="422">
        <v>0</v>
      </c>
      <c r="CK154" s="422">
        <v>0</v>
      </c>
      <c r="CL154" s="422">
        <v>0</v>
      </c>
      <c r="CM154" s="422">
        <v>0</v>
      </c>
      <c r="CN154" s="422">
        <v>0</v>
      </c>
      <c r="CO154" s="422">
        <v>0</v>
      </c>
      <c r="CP154" s="464">
        <v>0</v>
      </c>
      <c r="CQ154" s="422">
        <v>0</v>
      </c>
      <c r="CR154" s="464">
        <v>0</v>
      </c>
      <c r="CS154" s="465">
        <v>0</v>
      </c>
      <c r="CT154" s="465">
        <v>0</v>
      </c>
      <c r="CU154" s="477">
        <v>3014.3800000000006</v>
      </c>
    </row>
    <row r="155" spans="1:99" ht="15" customHeight="1">
      <c r="A155" s="486" t="str">
        <f t="shared" si="9"/>
        <v>05-200</v>
      </c>
      <c r="B155" s="422">
        <v>25</v>
      </c>
      <c r="C155" s="422">
        <v>0</v>
      </c>
      <c r="D155" s="422">
        <v>0</v>
      </c>
      <c r="E155" s="422">
        <v>0</v>
      </c>
      <c r="F155" s="422">
        <v>0</v>
      </c>
      <c r="G155" s="422">
        <v>0</v>
      </c>
      <c r="H155" s="422">
        <v>0</v>
      </c>
      <c r="I155" s="422">
        <v>0</v>
      </c>
      <c r="J155" s="422">
        <v>0</v>
      </c>
      <c r="K155" s="422">
        <v>0</v>
      </c>
      <c r="L155" s="422">
        <v>0</v>
      </c>
      <c r="M155" s="422">
        <v>0</v>
      </c>
      <c r="N155" s="422">
        <v>0</v>
      </c>
      <c r="O155" s="422">
        <v>0</v>
      </c>
      <c r="P155" s="422">
        <v>0</v>
      </c>
      <c r="Q155" s="422">
        <v>0</v>
      </c>
      <c r="R155" s="422">
        <v>0</v>
      </c>
      <c r="S155" s="422">
        <v>0</v>
      </c>
      <c r="T155" s="422">
        <v>6.36</v>
      </c>
      <c r="U155" s="422">
        <v>53.91</v>
      </c>
      <c r="V155" s="422">
        <v>10.18</v>
      </c>
      <c r="W155" s="422">
        <v>4.5</v>
      </c>
      <c r="X155" s="422">
        <v>0</v>
      </c>
      <c r="Y155" s="422">
        <v>51.02</v>
      </c>
      <c r="Z155" s="422">
        <v>28.31</v>
      </c>
      <c r="AA155" s="422">
        <v>53.43</v>
      </c>
      <c r="AB155" s="422">
        <v>94.25</v>
      </c>
      <c r="AC155" s="422">
        <v>74.709999999999994</v>
      </c>
      <c r="AD155" s="422">
        <v>71.95</v>
      </c>
      <c r="AE155" s="422">
        <v>55.91</v>
      </c>
      <c r="AF155" s="422">
        <v>89.24</v>
      </c>
      <c r="AG155" s="422">
        <v>85.35</v>
      </c>
      <c r="AH155" s="422">
        <v>58.91</v>
      </c>
      <c r="AI155" s="422">
        <v>38.409999999999997</v>
      </c>
      <c r="AJ155" s="422">
        <v>18.77</v>
      </c>
      <c r="AK155" s="422">
        <v>44.59</v>
      </c>
      <c r="AL155" s="422">
        <v>10.52</v>
      </c>
      <c r="AM155" s="422">
        <v>17.850000000000001</v>
      </c>
      <c r="AN155" s="422">
        <v>45.63</v>
      </c>
      <c r="AO155" s="422">
        <v>37.58</v>
      </c>
      <c r="AP155" s="422">
        <v>50.73</v>
      </c>
      <c r="AQ155" s="422">
        <v>67.14</v>
      </c>
      <c r="AR155" s="422">
        <v>27.45</v>
      </c>
      <c r="AS155" s="422">
        <v>80.77</v>
      </c>
      <c r="AT155" s="422">
        <v>36.21</v>
      </c>
      <c r="AU155" s="422">
        <v>47.22</v>
      </c>
      <c r="AV155" s="422">
        <v>115.33</v>
      </c>
      <c r="AW155" s="422">
        <v>80.27</v>
      </c>
      <c r="AX155" s="422">
        <v>107.6</v>
      </c>
      <c r="AY155" s="422">
        <v>65.44</v>
      </c>
      <c r="AZ155" s="422">
        <v>77.209999999999994</v>
      </c>
      <c r="BA155" s="422">
        <v>84.34</v>
      </c>
      <c r="BB155" s="422">
        <v>154.27000000000001</v>
      </c>
      <c r="BC155" s="422">
        <v>168.43</v>
      </c>
      <c r="BD155" s="422">
        <v>105</v>
      </c>
      <c r="BE155" s="422">
        <v>79.84</v>
      </c>
      <c r="BF155" s="422">
        <v>93.99</v>
      </c>
      <c r="BG155" s="422">
        <v>68</v>
      </c>
      <c r="BH155" s="422">
        <v>121.58</v>
      </c>
      <c r="BI155" s="422">
        <v>82.4</v>
      </c>
      <c r="BJ155" s="422">
        <v>105.39</v>
      </c>
      <c r="BK155" s="422">
        <v>80.39</v>
      </c>
      <c r="BL155" s="422">
        <v>83.96</v>
      </c>
      <c r="BM155" s="422">
        <v>74.31</v>
      </c>
      <c r="BN155" s="422">
        <v>69.010000000000005</v>
      </c>
      <c r="BO155" s="422">
        <v>1.27</v>
      </c>
      <c r="BP155" s="422">
        <v>18</v>
      </c>
      <c r="BQ155" s="422">
        <v>38.590000000000003</v>
      </c>
      <c r="BR155" s="422">
        <v>4.8600000000000003</v>
      </c>
      <c r="BS155" s="422">
        <v>16.91</v>
      </c>
      <c r="BT155" s="422">
        <v>0</v>
      </c>
      <c r="BU155" s="422">
        <v>0</v>
      </c>
      <c r="BV155" s="422">
        <v>0</v>
      </c>
      <c r="BW155" s="422">
        <v>0</v>
      </c>
      <c r="BX155" s="422">
        <v>0</v>
      </c>
      <c r="BY155" s="422">
        <v>0</v>
      </c>
      <c r="BZ155" s="422">
        <v>0</v>
      </c>
      <c r="CA155" s="422">
        <v>0</v>
      </c>
      <c r="CB155" s="422">
        <v>0</v>
      </c>
      <c r="CC155" s="422">
        <v>0</v>
      </c>
      <c r="CD155" s="422">
        <v>0</v>
      </c>
      <c r="CE155" s="422">
        <v>0</v>
      </c>
      <c r="CF155" s="422">
        <v>0</v>
      </c>
      <c r="CG155" s="422">
        <v>0</v>
      </c>
      <c r="CH155" s="422">
        <v>0</v>
      </c>
      <c r="CI155" s="422">
        <v>0</v>
      </c>
      <c r="CJ155" s="422">
        <v>0</v>
      </c>
      <c r="CK155" s="422">
        <v>0</v>
      </c>
      <c r="CL155" s="422">
        <v>0</v>
      </c>
      <c r="CM155" s="422">
        <v>0</v>
      </c>
      <c r="CN155" s="422">
        <v>0</v>
      </c>
      <c r="CO155" s="422">
        <v>0</v>
      </c>
      <c r="CP155" s="464">
        <v>0</v>
      </c>
      <c r="CQ155" s="422">
        <v>0</v>
      </c>
      <c r="CR155" s="464">
        <v>0</v>
      </c>
      <c r="CS155" s="465">
        <v>0</v>
      </c>
      <c r="CT155" s="465">
        <v>0</v>
      </c>
      <c r="CU155" s="477">
        <v>3157.29</v>
      </c>
    </row>
    <row r="156" spans="1:99" ht="15" customHeight="1">
      <c r="A156" s="486" t="str">
        <f t="shared" si="9"/>
        <v>05-200</v>
      </c>
      <c r="B156" s="422">
        <v>26</v>
      </c>
      <c r="C156" s="422">
        <v>0</v>
      </c>
      <c r="D156" s="422">
        <v>0</v>
      </c>
      <c r="E156" s="422">
        <v>0</v>
      </c>
      <c r="F156" s="422">
        <v>0</v>
      </c>
      <c r="G156" s="422">
        <v>0</v>
      </c>
      <c r="H156" s="422">
        <v>0</v>
      </c>
      <c r="I156" s="422">
        <v>2.27</v>
      </c>
      <c r="J156" s="422">
        <v>6.82</v>
      </c>
      <c r="K156" s="422">
        <v>0</v>
      </c>
      <c r="L156" s="422">
        <v>5.81</v>
      </c>
      <c r="M156" s="422">
        <v>0</v>
      </c>
      <c r="N156" s="422">
        <v>9.5500000000000007</v>
      </c>
      <c r="O156" s="422">
        <v>3.18</v>
      </c>
      <c r="P156" s="422">
        <v>6.82</v>
      </c>
      <c r="Q156" s="422">
        <v>7.72</v>
      </c>
      <c r="R156" s="422">
        <v>13.18</v>
      </c>
      <c r="S156" s="422">
        <v>7.73</v>
      </c>
      <c r="T156" s="422">
        <v>44.25</v>
      </c>
      <c r="U156" s="422">
        <v>35.700000000000003</v>
      </c>
      <c r="V156" s="422">
        <v>59.07</v>
      </c>
      <c r="W156" s="422">
        <v>82.18</v>
      </c>
      <c r="X156" s="422">
        <v>97.95</v>
      </c>
      <c r="Y156" s="422">
        <v>134.83000000000001</v>
      </c>
      <c r="Z156" s="422">
        <v>122.66</v>
      </c>
      <c r="AA156" s="422">
        <v>173.04</v>
      </c>
      <c r="AB156" s="422">
        <v>145.58000000000001</v>
      </c>
      <c r="AC156" s="422">
        <v>151.47999999999999</v>
      </c>
      <c r="AD156" s="422">
        <v>174.12</v>
      </c>
      <c r="AE156" s="422">
        <v>126</v>
      </c>
      <c r="AF156" s="422">
        <v>133.57</v>
      </c>
      <c r="AG156" s="422">
        <v>147.94999999999999</v>
      </c>
      <c r="AH156" s="422">
        <v>67.94</v>
      </c>
      <c r="AI156" s="422">
        <v>38.869999999999997</v>
      </c>
      <c r="AJ156" s="422">
        <v>75.06</v>
      </c>
      <c r="AK156" s="422">
        <v>58.81</v>
      </c>
      <c r="AL156" s="422">
        <v>50.23</v>
      </c>
      <c r="AM156" s="422">
        <v>104.37</v>
      </c>
      <c r="AN156" s="422">
        <v>41.98</v>
      </c>
      <c r="AO156" s="422">
        <v>8.18</v>
      </c>
      <c r="AP156" s="422">
        <v>21.68</v>
      </c>
      <c r="AQ156" s="422">
        <v>56.56</v>
      </c>
      <c r="AR156" s="422">
        <v>113.91</v>
      </c>
      <c r="AS156" s="422">
        <v>60.63</v>
      </c>
      <c r="AT156" s="422">
        <v>6.64</v>
      </c>
      <c r="AU156" s="422">
        <v>88.69</v>
      </c>
      <c r="AV156" s="422">
        <v>32.549999999999997</v>
      </c>
      <c r="AW156" s="422">
        <v>73.13</v>
      </c>
      <c r="AX156" s="422">
        <v>81.48</v>
      </c>
      <c r="AY156" s="422">
        <v>149.46</v>
      </c>
      <c r="AZ156" s="422">
        <v>175.38</v>
      </c>
      <c r="BA156" s="422">
        <v>113.87</v>
      </c>
      <c r="BB156" s="422">
        <v>203.15</v>
      </c>
      <c r="BC156" s="422">
        <v>190.07</v>
      </c>
      <c r="BD156" s="422">
        <v>175.35</v>
      </c>
      <c r="BE156" s="422">
        <v>211.31</v>
      </c>
      <c r="BF156" s="422">
        <v>158.91</v>
      </c>
      <c r="BG156" s="422">
        <v>76.64</v>
      </c>
      <c r="BH156" s="422">
        <v>148.27000000000001</v>
      </c>
      <c r="BI156" s="422">
        <v>242.96</v>
      </c>
      <c r="BJ156" s="422">
        <v>132.34</v>
      </c>
      <c r="BK156" s="422">
        <v>67.989999999999995</v>
      </c>
      <c r="BL156" s="422">
        <v>32.35</v>
      </c>
      <c r="BM156" s="422">
        <v>73.36</v>
      </c>
      <c r="BN156" s="422">
        <v>57.96</v>
      </c>
      <c r="BO156" s="422">
        <v>27.86</v>
      </c>
      <c r="BP156" s="422">
        <v>16.73</v>
      </c>
      <c r="BQ156" s="422">
        <v>45.89</v>
      </c>
      <c r="BR156" s="422">
        <v>36.409999999999997</v>
      </c>
      <c r="BS156" s="422">
        <v>15.46</v>
      </c>
      <c r="BT156" s="422">
        <v>40.270000000000003</v>
      </c>
      <c r="BU156" s="422">
        <v>16.09</v>
      </c>
      <c r="BV156" s="422">
        <v>30.33</v>
      </c>
      <c r="BW156" s="422">
        <v>13.82</v>
      </c>
      <c r="BX156" s="422">
        <v>63.23</v>
      </c>
      <c r="BY156" s="422">
        <v>26.54</v>
      </c>
      <c r="BZ156" s="422">
        <v>12.18</v>
      </c>
      <c r="CA156" s="422">
        <v>0</v>
      </c>
      <c r="CB156" s="422">
        <v>0</v>
      </c>
      <c r="CC156" s="422">
        <v>0</v>
      </c>
      <c r="CD156" s="422">
        <v>0</v>
      </c>
      <c r="CE156" s="422">
        <v>0</v>
      </c>
      <c r="CF156" s="422">
        <v>0</v>
      </c>
      <c r="CG156" s="422">
        <v>0</v>
      </c>
      <c r="CH156" s="422">
        <v>0</v>
      </c>
      <c r="CI156" s="422">
        <v>0</v>
      </c>
      <c r="CJ156" s="422">
        <v>0</v>
      </c>
      <c r="CK156" s="422">
        <v>0</v>
      </c>
      <c r="CL156" s="422">
        <v>0</v>
      </c>
      <c r="CM156" s="422">
        <v>0</v>
      </c>
      <c r="CN156" s="422">
        <v>0</v>
      </c>
      <c r="CO156" s="422">
        <v>0</v>
      </c>
      <c r="CP156" s="464">
        <v>0</v>
      </c>
      <c r="CQ156" s="422">
        <v>0</v>
      </c>
      <c r="CR156" s="464">
        <v>0</v>
      </c>
      <c r="CS156" s="465">
        <v>0</v>
      </c>
      <c r="CT156" s="465">
        <v>0</v>
      </c>
      <c r="CU156" s="477">
        <v>5226.3499999999995</v>
      </c>
    </row>
    <row r="157" spans="1:99" ht="15" customHeight="1">
      <c r="A157" s="486" t="str">
        <f t="shared" si="9"/>
        <v>05-200</v>
      </c>
      <c r="B157" s="422">
        <v>27</v>
      </c>
      <c r="C157" s="422">
        <v>0</v>
      </c>
      <c r="D157" s="422">
        <v>0</v>
      </c>
      <c r="E157" s="422">
        <v>0</v>
      </c>
      <c r="F157" s="422">
        <v>0</v>
      </c>
      <c r="G157" s="422">
        <v>0</v>
      </c>
      <c r="H157" s="422">
        <v>1.36</v>
      </c>
      <c r="I157" s="422">
        <v>0.91</v>
      </c>
      <c r="J157" s="422">
        <v>3.18</v>
      </c>
      <c r="K157" s="422">
        <v>17.09</v>
      </c>
      <c r="L157" s="422">
        <v>10</v>
      </c>
      <c r="M157" s="422">
        <v>38.36</v>
      </c>
      <c r="N157" s="422">
        <v>36.090000000000003</v>
      </c>
      <c r="O157" s="422">
        <v>3.98</v>
      </c>
      <c r="P157" s="422">
        <v>14.54</v>
      </c>
      <c r="Q157" s="422">
        <v>14</v>
      </c>
      <c r="R157" s="422">
        <v>23.61</v>
      </c>
      <c r="S157" s="422">
        <v>21.22</v>
      </c>
      <c r="T157" s="422">
        <v>33.6</v>
      </c>
      <c r="U157" s="422">
        <v>43.47</v>
      </c>
      <c r="V157" s="422">
        <v>61.01</v>
      </c>
      <c r="W157" s="422">
        <v>129.94999999999999</v>
      </c>
      <c r="X157" s="422">
        <v>83.05</v>
      </c>
      <c r="Y157" s="422">
        <v>121.23</v>
      </c>
      <c r="Z157" s="422">
        <v>68.36</v>
      </c>
      <c r="AA157" s="422">
        <v>128.35</v>
      </c>
      <c r="AB157" s="422">
        <v>149.99</v>
      </c>
      <c r="AC157" s="422">
        <v>62.28</v>
      </c>
      <c r="AD157" s="422">
        <v>124.82</v>
      </c>
      <c r="AE157" s="422">
        <v>95.19</v>
      </c>
      <c r="AF157" s="422">
        <v>73.290000000000006</v>
      </c>
      <c r="AG157" s="422">
        <v>50.43</v>
      </c>
      <c r="AH157" s="422">
        <v>116.42</v>
      </c>
      <c r="AI157" s="422">
        <v>122.87</v>
      </c>
      <c r="AJ157" s="422">
        <v>32.81</v>
      </c>
      <c r="AK157" s="422">
        <v>33.909999999999997</v>
      </c>
      <c r="AL157" s="422">
        <v>66.05</v>
      </c>
      <c r="AM157" s="422">
        <v>24.5</v>
      </c>
      <c r="AN157" s="422">
        <v>84.53</v>
      </c>
      <c r="AO157" s="422">
        <v>121.05</v>
      </c>
      <c r="AP157" s="422">
        <v>67.2</v>
      </c>
      <c r="AQ157" s="422">
        <v>82.54</v>
      </c>
      <c r="AR157" s="422">
        <v>110.24</v>
      </c>
      <c r="AS157" s="422">
        <v>146.4</v>
      </c>
      <c r="AT157" s="422">
        <v>153.9</v>
      </c>
      <c r="AU157" s="422">
        <v>57.2</v>
      </c>
      <c r="AV157" s="422">
        <v>79.7</v>
      </c>
      <c r="AW157" s="422">
        <v>75.260000000000005</v>
      </c>
      <c r="AX157" s="422">
        <v>141.29</v>
      </c>
      <c r="AY157" s="422">
        <v>93.06</v>
      </c>
      <c r="AZ157" s="422">
        <v>120.3</v>
      </c>
      <c r="BA157" s="422">
        <v>320.48</v>
      </c>
      <c r="BB157" s="422">
        <v>240.69</v>
      </c>
      <c r="BC157" s="422">
        <v>269.32</v>
      </c>
      <c r="BD157" s="422">
        <v>110.2</v>
      </c>
      <c r="BE157" s="422">
        <v>99.63</v>
      </c>
      <c r="BF157" s="422">
        <v>251.38</v>
      </c>
      <c r="BG157" s="422">
        <v>182.61</v>
      </c>
      <c r="BH157" s="422">
        <v>134.63</v>
      </c>
      <c r="BI157" s="422">
        <v>57.95</v>
      </c>
      <c r="BJ157" s="422">
        <v>105.05</v>
      </c>
      <c r="BK157" s="422">
        <v>36.72</v>
      </c>
      <c r="BL157" s="422">
        <v>74.25</v>
      </c>
      <c r="BM157" s="422">
        <v>115.74</v>
      </c>
      <c r="BN157" s="422">
        <v>53.54</v>
      </c>
      <c r="BO157" s="422">
        <v>19.45</v>
      </c>
      <c r="BP157" s="422">
        <v>31.35</v>
      </c>
      <c r="BQ157" s="422">
        <v>13.46</v>
      </c>
      <c r="BR157" s="422">
        <v>41.18</v>
      </c>
      <c r="BS157" s="422">
        <v>36.549999999999997</v>
      </c>
      <c r="BT157" s="422">
        <v>51.3</v>
      </c>
      <c r="BU157" s="422">
        <v>51.7</v>
      </c>
      <c r="BV157" s="422">
        <v>28.74</v>
      </c>
      <c r="BW157" s="422">
        <v>46.59</v>
      </c>
      <c r="BX157" s="422">
        <v>17.09</v>
      </c>
      <c r="BY157" s="422">
        <v>21.81</v>
      </c>
      <c r="BZ157" s="422">
        <v>0</v>
      </c>
      <c r="CA157" s="422">
        <v>0</v>
      </c>
      <c r="CB157" s="422">
        <v>0</v>
      </c>
      <c r="CC157" s="422">
        <v>0</v>
      </c>
      <c r="CD157" s="422">
        <v>0</v>
      </c>
      <c r="CE157" s="422">
        <v>0</v>
      </c>
      <c r="CF157" s="422">
        <v>0</v>
      </c>
      <c r="CG157" s="422">
        <v>0</v>
      </c>
      <c r="CH157" s="422">
        <v>0</v>
      </c>
      <c r="CI157" s="422">
        <v>0</v>
      </c>
      <c r="CJ157" s="422">
        <v>0</v>
      </c>
      <c r="CK157" s="422">
        <v>0</v>
      </c>
      <c r="CL157" s="422">
        <v>0</v>
      </c>
      <c r="CM157" s="422">
        <v>0</v>
      </c>
      <c r="CN157" s="422">
        <v>0</v>
      </c>
      <c r="CO157" s="422">
        <v>0</v>
      </c>
      <c r="CP157" s="464">
        <v>0</v>
      </c>
      <c r="CQ157" s="422">
        <v>0</v>
      </c>
      <c r="CR157" s="464">
        <v>0</v>
      </c>
      <c r="CS157" s="465">
        <v>0</v>
      </c>
      <c r="CT157" s="465">
        <v>0</v>
      </c>
      <c r="CU157" s="477">
        <v>5550.0000000000009</v>
      </c>
    </row>
    <row r="158" spans="1:99" ht="15" customHeight="1">
      <c r="A158" s="486" t="str">
        <f t="shared" si="9"/>
        <v>05-200</v>
      </c>
      <c r="B158" s="422">
        <v>28</v>
      </c>
      <c r="C158" s="422">
        <v>0</v>
      </c>
      <c r="D158" s="422">
        <v>0</v>
      </c>
      <c r="E158" s="422">
        <v>0</v>
      </c>
      <c r="F158" s="422">
        <v>0</v>
      </c>
      <c r="G158" s="422">
        <v>0</v>
      </c>
      <c r="H158" s="422">
        <v>0</v>
      </c>
      <c r="I158" s="422">
        <v>0</v>
      </c>
      <c r="J158" s="422">
        <v>10.91</v>
      </c>
      <c r="K158" s="422">
        <v>8.6300000000000008</v>
      </c>
      <c r="L158" s="422">
        <v>28.18</v>
      </c>
      <c r="M158" s="422">
        <v>11.39</v>
      </c>
      <c r="N158" s="422">
        <v>1.82</v>
      </c>
      <c r="O158" s="422">
        <v>5.45</v>
      </c>
      <c r="P158" s="422">
        <v>17.68</v>
      </c>
      <c r="Q158" s="422">
        <v>25.9</v>
      </c>
      <c r="R158" s="422">
        <v>50.27</v>
      </c>
      <c r="S158" s="422">
        <v>51.82</v>
      </c>
      <c r="T158" s="422">
        <v>10.27</v>
      </c>
      <c r="U158" s="422">
        <v>16.91</v>
      </c>
      <c r="V158" s="422">
        <v>20.48</v>
      </c>
      <c r="W158" s="422">
        <v>159.53</v>
      </c>
      <c r="X158" s="422">
        <v>158.82</v>
      </c>
      <c r="Y158" s="422">
        <v>175.42</v>
      </c>
      <c r="Z158" s="422">
        <v>134.32</v>
      </c>
      <c r="AA158" s="422">
        <v>220.55</v>
      </c>
      <c r="AB158" s="422">
        <v>183</v>
      </c>
      <c r="AC158" s="422">
        <v>123.53</v>
      </c>
      <c r="AD158" s="422">
        <v>65.599999999999994</v>
      </c>
      <c r="AE158" s="422">
        <v>128.77000000000001</v>
      </c>
      <c r="AF158" s="422">
        <v>100.67</v>
      </c>
      <c r="AG158" s="422">
        <v>112.31</v>
      </c>
      <c r="AH158" s="422">
        <v>92.49</v>
      </c>
      <c r="AI158" s="422">
        <v>132.61000000000001</v>
      </c>
      <c r="AJ158" s="422">
        <v>91.16</v>
      </c>
      <c r="AK158" s="422">
        <v>67.040000000000006</v>
      </c>
      <c r="AL158" s="422">
        <v>74.099999999999994</v>
      </c>
      <c r="AM158" s="422">
        <v>52.65</v>
      </c>
      <c r="AN158" s="422">
        <v>43.12</v>
      </c>
      <c r="AO158" s="422">
        <v>72.650000000000006</v>
      </c>
      <c r="AP158" s="422">
        <v>39.880000000000003</v>
      </c>
      <c r="AQ158" s="422">
        <v>54.28</v>
      </c>
      <c r="AR158" s="422">
        <v>87.78</v>
      </c>
      <c r="AS158" s="422">
        <v>112.99</v>
      </c>
      <c r="AT158" s="422">
        <v>27.27</v>
      </c>
      <c r="AU158" s="422">
        <v>73.89</v>
      </c>
      <c r="AV158" s="422">
        <v>80.41</v>
      </c>
      <c r="AW158" s="422">
        <v>67.489999999999995</v>
      </c>
      <c r="AX158" s="422">
        <v>73.430000000000007</v>
      </c>
      <c r="AY158" s="422">
        <v>139.75</v>
      </c>
      <c r="AZ158" s="422">
        <v>197.03</v>
      </c>
      <c r="BA158" s="422">
        <v>151.21</v>
      </c>
      <c r="BB158" s="422">
        <v>65.72</v>
      </c>
      <c r="BC158" s="422">
        <v>120.49</v>
      </c>
      <c r="BD158" s="422">
        <v>79.7</v>
      </c>
      <c r="BE158" s="422">
        <v>104.52</v>
      </c>
      <c r="BF158" s="422">
        <v>108.07</v>
      </c>
      <c r="BG158" s="422">
        <v>107.32</v>
      </c>
      <c r="BH158" s="422">
        <v>83.91</v>
      </c>
      <c r="BI158" s="422">
        <v>85.22</v>
      </c>
      <c r="BJ158" s="422">
        <v>8.0399999999999991</v>
      </c>
      <c r="BK158" s="422">
        <v>46.53</v>
      </c>
      <c r="BL158" s="422">
        <v>49.22</v>
      </c>
      <c r="BM158" s="422">
        <v>44.34</v>
      </c>
      <c r="BN158" s="422">
        <v>124.18</v>
      </c>
      <c r="BO158" s="422">
        <v>117.39</v>
      </c>
      <c r="BP158" s="422">
        <v>100.57</v>
      </c>
      <c r="BQ158" s="422">
        <v>94.18</v>
      </c>
      <c r="BR158" s="422">
        <v>73.33</v>
      </c>
      <c r="BS158" s="422">
        <v>66.459999999999994</v>
      </c>
      <c r="BT158" s="422">
        <v>65.02</v>
      </c>
      <c r="BU158" s="422">
        <v>52.48</v>
      </c>
      <c r="BV158" s="422">
        <v>33.9</v>
      </c>
      <c r="BW158" s="422">
        <v>60.39</v>
      </c>
      <c r="BX158" s="422">
        <v>65.349999999999994</v>
      </c>
      <c r="BY158" s="422">
        <v>21</v>
      </c>
      <c r="BZ158" s="422">
        <v>49.26</v>
      </c>
      <c r="CA158" s="422">
        <v>0</v>
      </c>
      <c r="CB158" s="422">
        <v>0</v>
      </c>
      <c r="CC158" s="422">
        <v>0</v>
      </c>
      <c r="CD158" s="422">
        <v>0</v>
      </c>
      <c r="CE158" s="422">
        <v>0</v>
      </c>
      <c r="CF158" s="422">
        <v>0</v>
      </c>
      <c r="CG158" s="422">
        <v>0</v>
      </c>
      <c r="CH158" s="422">
        <v>0</v>
      </c>
      <c r="CI158" s="422">
        <v>0</v>
      </c>
      <c r="CJ158" s="422">
        <v>0</v>
      </c>
      <c r="CK158" s="422">
        <v>0</v>
      </c>
      <c r="CL158" s="422">
        <v>0</v>
      </c>
      <c r="CM158" s="422">
        <v>0</v>
      </c>
      <c r="CN158" s="422">
        <v>0</v>
      </c>
      <c r="CO158" s="422">
        <v>0</v>
      </c>
      <c r="CP158" s="464">
        <v>0</v>
      </c>
      <c r="CQ158" s="422">
        <v>0</v>
      </c>
      <c r="CR158" s="464">
        <v>0</v>
      </c>
      <c r="CS158" s="465">
        <v>0</v>
      </c>
      <c r="CT158" s="465">
        <v>0</v>
      </c>
      <c r="CU158" s="477">
        <v>5380.05</v>
      </c>
    </row>
    <row r="159" spans="1:99" ht="15" customHeight="1">
      <c r="A159" s="486" t="str">
        <f t="shared" si="9"/>
        <v>05-200</v>
      </c>
      <c r="B159" s="422">
        <v>29</v>
      </c>
      <c r="C159" s="422">
        <v>0</v>
      </c>
      <c r="D159" s="422">
        <v>0</v>
      </c>
      <c r="E159" s="422">
        <v>0</v>
      </c>
      <c r="F159" s="422">
        <v>0</v>
      </c>
      <c r="G159" s="422">
        <v>1.36</v>
      </c>
      <c r="H159" s="422">
        <v>2.1800000000000002</v>
      </c>
      <c r="I159" s="422">
        <v>6.27</v>
      </c>
      <c r="J159" s="422">
        <v>18.62</v>
      </c>
      <c r="K159" s="422">
        <v>9.49</v>
      </c>
      <c r="L159" s="422">
        <v>14.18</v>
      </c>
      <c r="M159" s="422">
        <v>19.63</v>
      </c>
      <c r="N159" s="422">
        <v>7.72</v>
      </c>
      <c r="O159" s="422">
        <v>2.73</v>
      </c>
      <c r="P159" s="422">
        <v>10.08</v>
      </c>
      <c r="Q159" s="422">
        <v>18.510000000000002</v>
      </c>
      <c r="R159" s="422">
        <v>29.03</v>
      </c>
      <c r="S159" s="422">
        <v>42.34</v>
      </c>
      <c r="T159" s="422">
        <v>34.58</v>
      </c>
      <c r="U159" s="422">
        <v>40.869999999999997</v>
      </c>
      <c r="V159" s="422">
        <v>40.89</v>
      </c>
      <c r="W159" s="422">
        <v>110.07</v>
      </c>
      <c r="X159" s="422">
        <v>139.44</v>
      </c>
      <c r="Y159" s="422">
        <v>161.76</v>
      </c>
      <c r="Z159" s="422">
        <v>172.29</v>
      </c>
      <c r="AA159" s="422">
        <v>230.83</v>
      </c>
      <c r="AB159" s="422">
        <v>119.31</v>
      </c>
      <c r="AC159" s="422">
        <v>227.98</v>
      </c>
      <c r="AD159" s="422">
        <v>138.57</v>
      </c>
      <c r="AE159" s="422">
        <v>94.49</v>
      </c>
      <c r="AF159" s="422">
        <v>104.26</v>
      </c>
      <c r="AG159" s="422">
        <v>95.94</v>
      </c>
      <c r="AH159" s="422">
        <v>55.24</v>
      </c>
      <c r="AI159" s="422">
        <v>110.74</v>
      </c>
      <c r="AJ159" s="422">
        <v>110.99</v>
      </c>
      <c r="AK159" s="422">
        <v>86.89</v>
      </c>
      <c r="AL159" s="422">
        <v>87.46</v>
      </c>
      <c r="AM159" s="422">
        <v>83.87</v>
      </c>
      <c r="AN159" s="422">
        <v>30.4</v>
      </c>
      <c r="AO159" s="422">
        <v>70.31</v>
      </c>
      <c r="AP159" s="422">
        <v>52.1</v>
      </c>
      <c r="AQ159" s="422">
        <v>25.04</v>
      </c>
      <c r="AR159" s="422">
        <v>35.36</v>
      </c>
      <c r="AS159" s="422">
        <v>49.67</v>
      </c>
      <c r="AT159" s="422">
        <v>60.5</v>
      </c>
      <c r="AU159" s="422">
        <v>52.61</v>
      </c>
      <c r="AV159" s="422">
        <v>110.21</v>
      </c>
      <c r="AW159" s="422">
        <v>168.96</v>
      </c>
      <c r="AX159" s="422">
        <v>117.2</v>
      </c>
      <c r="AY159" s="422">
        <v>160.80000000000001</v>
      </c>
      <c r="AZ159" s="422">
        <v>92.69</v>
      </c>
      <c r="BA159" s="422">
        <v>184.27</v>
      </c>
      <c r="BB159" s="422">
        <v>140.22</v>
      </c>
      <c r="BC159" s="422">
        <v>133.34</v>
      </c>
      <c r="BD159" s="422">
        <v>141.26</v>
      </c>
      <c r="BE159" s="422">
        <v>94.04</v>
      </c>
      <c r="BF159" s="422">
        <v>160.56</v>
      </c>
      <c r="BG159" s="422">
        <v>103.28</v>
      </c>
      <c r="BH159" s="422">
        <v>85.93</v>
      </c>
      <c r="BI159" s="422">
        <v>81.010000000000005</v>
      </c>
      <c r="BJ159" s="422">
        <v>58.95</v>
      </c>
      <c r="BK159" s="422">
        <v>65.97</v>
      </c>
      <c r="BL159" s="422">
        <v>54.78</v>
      </c>
      <c r="BM159" s="422">
        <v>23.46</v>
      </c>
      <c r="BN159" s="422">
        <v>108.94</v>
      </c>
      <c r="BO159" s="422">
        <v>128.62</v>
      </c>
      <c r="BP159" s="422">
        <v>80.11</v>
      </c>
      <c r="BQ159" s="422">
        <v>39.619999999999997</v>
      </c>
      <c r="BR159" s="422">
        <v>62.88</v>
      </c>
      <c r="BS159" s="422">
        <v>46.4</v>
      </c>
      <c r="BT159" s="422">
        <v>30.07</v>
      </c>
      <c r="BU159" s="422">
        <v>25.91</v>
      </c>
      <c r="BV159" s="422">
        <v>17.27</v>
      </c>
      <c r="BW159" s="422">
        <v>8</v>
      </c>
      <c r="BX159" s="422">
        <v>10.16</v>
      </c>
      <c r="BY159" s="422">
        <v>57.19</v>
      </c>
      <c r="BZ159" s="422">
        <v>2.68</v>
      </c>
      <c r="CA159" s="422">
        <v>0</v>
      </c>
      <c r="CB159" s="422">
        <v>0</v>
      </c>
      <c r="CC159" s="422">
        <v>0</v>
      </c>
      <c r="CD159" s="422">
        <v>0</v>
      </c>
      <c r="CE159" s="422">
        <v>0</v>
      </c>
      <c r="CF159" s="422">
        <v>0</v>
      </c>
      <c r="CG159" s="422">
        <v>0</v>
      </c>
      <c r="CH159" s="422">
        <v>0</v>
      </c>
      <c r="CI159" s="422">
        <v>0</v>
      </c>
      <c r="CJ159" s="422">
        <v>0</v>
      </c>
      <c r="CK159" s="422">
        <v>0</v>
      </c>
      <c r="CL159" s="422">
        <v>0</v>
      </c>
      <c r="CM159" s="422">
        <v>0</v>
      </c>
      <c r="CN159" s="422">
        <v>0</v>
      </c>
      <c r="CO159" s="422">
        <v>0</v>
      </c>
      <c r="CP159" s="464">
        <v>0</v>
      </c>
      <c r="CQ159" s="422">
        <v>0</v>
      </c>
      <c r="CR159" s="464">
        <v>0</v>
      </c>
      <c r="CS159" s="465">
        <v>0</v>
      </c>
      <c r="CT159" s="465">
        <v>0</v>
      </c>
      <c r="CU159" s="477">
        <v>5399.3799999999983</v>
      </c>
    </row>
    <row r="160" spans="1:99" ht="15" customHeight="1">
      <c r="A160" s="486" t="str">
        <f t="shared" si="9"/>
        <v>05-200</v>
      </c>
      <c r="B160" s="422">
        <v>30</v>
      </c>
      <c r="C160" s="422">
        <v>0</v>
      </c>
      <c r="D160" s="422">
        <v>0</v>
      </c>
      <c r="E160" s="422">
        <v>0</v>
      </c>
      <c r="F160" s="422">
        <v>0</v>
      </c>
      <c r="G160" s="422">
        <v>9.18</v>
      </c>
      <c r="H160" s="422">
        <v>0</v>
      </c>
      <c r="I160" s="422">
        <v>1.82</v>
      </c>
      <c r="J160" s="422">
        <v>0</v>
      </c>
      <c r="K160" s="422">
        <v>4.09</v>
      </c>
      <c r="L160" s="422">
        <v>8.5399999999999991</v>
      </c>
      <c r="M160" s="422">
        <v>9.09</v>
      </c>
      <c r="N160" s="422">
        <v>21.63</v>
      </c>
      <c r="O160" s="422">
        <v>33</v>
      </c>
      <c r="P160" s="422">
        <v>2.27</v>
      </c>
      <c r="Q160" s="422">
        <v>6.18</v>
      </c>
      <c r="R160" s="422">
        <v>17.27</v>
      </c>
      <c r="S160" s="422">
        <v>17.57</v>
      </c>
      <c r="T160" s="422">
        <v>27.5</v>
      </c>
      <c r="U160" s="422">
        <v>38.53</v>
      </c>
      <c r="V160" s="422">
        <v>77.180000000000007</v>
      </c>
      <c r="W160" s="422">
        <v>158.30000000000001</v>
      </c>
      <c r="X160" s="422">
        <v>143.29</v>
      </c>
      <c r="Y160" s="422">
        <v>193.37</v>
      </c>
      <c r="Z160" s="422">
        <v>247.07</v>
      </c>
      <c r="AA160" s="422">
        <v>339.03</v>
      </c>
      <c r="AB160" s="422">
        <v>108.32</v>
      </c>
      <c r="AC160" s="422">
        <v>117.37</v>
      </c>
      <c r="AD160" s="422">
        <v>205.82</v>
      </c>
      <c r="AE160" s="422">
        <v>68.8</v>
      </c>
      <c r="AF160" s="422">
        <v>96.76</v>
      </c>
      <c r="AG160" s="422">
        <v>123.14</v>
      </c>
      <c r="AH160" s="422">
        <v>106.01</v>
      </c>
      <c r="AI160" s="422">
        <v>74.040000000000006</v>
      </c>
      <c r="AJ160" s="422">
        <v>105.81</v>
      </c>
      <c r="AK160" s="422">
        <v>46.06</v>
      </c>
      <c r="AL160" s="422">
        <v>60.79</v>
      </c>
      <c r="AM160" s="422">
        <v>70.7</v>
      </c>
      <c r="AN160" s="422">
        <v>94.49</v>
      </c>
      <c r="AO160" s="422">
        <v>76.27</v>
      </c>
      <c r="AP160" s="422">
        <v>90.8</v>
      </c>
      <c r="AQ160" s="422">
        <v>95.71</v>
      </c>
      <c r="AR160" s="422">
        <v>51.58</v>
      </c>
      <c r="AS160" s="422">
        <v>45.53</v>
      </c>
      <c r="AT160" s="422">
        <v>66.75</v>
      </c>
      <c r="AU160" s="422">
        <v>136.35</v>
      </c>
      <c r="AV160" s="422">
        <v>109.35</v>
      </c>
      <c r="AW160" s="422">
        <v>77.42</v>
      </c>
      <c r="AX160" s="422">
        <v>105.13</v>
      </c>
      <c r="AY160" s="422">
        <v>80.91</v>
      </c>
      <c r="AZ160" s="422">
        <v>165.18</v>
      </c>
      <c r="BA160" s="422">
        <v>299.93</v>
      </c>
      <c r="BB160" s="422">
        <v>193.78</v>
      </c>
      <c r="BC160" s="422">
        <v>135.99</v>
      </c>
      <c r="BD160" s="422">
        <v>202.38</v>
      </c>
      <c r="BE160" s="422">
        <v>138.07</v>
      </c>
      <c r="BF160" s="422">
        <v>107.58</v>
      </c>
      <c r="BG160" s="422">
        <v>131.31</v>
      </c>
      <c r="BH160" s="422">
        <v>141.02000000000001</v>
      </c>
      <c r="BI160" s="422">
        <v>73.180000000000007</v>
      </c>
      <c r="BJ160" s="422">
        <v>82.54</v>
      </c>
      <c r="BK160" s="422">
        <v>58.71</v>
      </c>
      <c r="BL160" s="422">
        <v>86.91</v>
      </c>
      <c r="BM160" s="422">
        <v>36.76</v>
      </c>
      <c r="BN160" s="422">
        <v>96.08</v>
      </c>
      <c r="BO160" s="422">
        <v>77.06</v>
      </c>
      <c r="BP160" s="422">
        <v>89.04</v>
      </c>
      <c r="BQ160" s="422">
        <v>54.17</v>
      </c>
      <c r="BR160" s="422">
        <v>53.73</v>
      </c>
      <c r="BS160" s="422">
        <v>58.14</v>
      </c>
      <c r="BT160" s="422">
        <v>11.77</v>
      </c>
      <c r="BU160" s="422">
        <v>45.73</v>
      </c>
      <c r="BV160" s="422">
        <v>75.67</v>
      </c>
      <c r="BW160" s="422">
        <v>10.41</v>
      </c>
      <c r="BX160" s="422">
        <v>40.659999999999997</v>
      </c>
      <c r="BY160" s="422">
        <v>10.23</v>
      </c>
      <c r="BZ160" s="422">
        <v>0</v>
      </c>
      <c r="CA160" s="422">
        <v>0</v>
      </c>
      <c r="CB160" s="422">
        <v>0</v>
      </c>
      <c r="CC160" s="422">
        <v>0</v>
      </c>
      <c r="CD160" s="422">
        <v>0</v>
      </c>
      <c r="CE160" s="422">
        <v>0</v>
      </c>
      <c r="CF160" s="422">
        <v>0</v>
      </c>
      <c r="CG160" s="422">
        <v>0</v>
      </c>
      <c r="CH160" s="422">
        <v>0</v>
      </c>
      <c r="CI160" s="422">
        <v>0</v>
      </c>
      <c r="CJ160" s="422">
        <v>0</v>
      </c>
      <c r="CK160" s="422">
        <v>0</v>
      </c>
      <c r="CL160" s="422">
        <v>0</v>
      </c>
      <c r="CM160" s="422">
        <v>0</v>
      </c>
      <c r="CN160" s="422">
        <v>0</v>
      </c>
      <c r="CO160" s="422">
        <v>0</v>
      </c>
      <c r="CP160" s="464">
        <v>0</v>
      </c>
      <c r="CQ160" s="422">
        <v>0</v>
      </c>
      <c r="CR160" s="464">
        <v>0</v>
      </c>
      <c r="CS160" s="465">
        <v>0</v>
      </c>
      <c r="CT160" s="465">
        <v>0</v>
      </c>
      <c r="CU160" s="477">
        <v>6044.8499999999995</v>
      </c>
    </row>
    <row r="161" spans="1:99" ht="15.75" customHeight="1" thickBot="1">
      <c r="A161" s="487" t="str">
        <f t="shared" si="9"/>
        <v>05-200</v>
      </c>
      <c r="B161" s="467">
        <v>31</v>
      </c>
      <c r="C161" s="467">
        <v>0</v>
      </c>
      <c r="D161" s="467">
        <v>0</v>
      </c>
      <c r="E161" s="467">
        <v>0</v>
      </c>
      <c r="F161" s="467">
        <v>0</v>
      </c>
      <c r="G161" s="467">
        <v>2.27</v>
      </c>
      <c r="H161" s="467">
        <v>0</v>
      </c>
      <c r="I161" s="467">
        <v>2.73</v>
      </c>
      <c r="J161" s="467">
        <v>1.82</v>
      </c>
      <c r="K161" s="467">
        <v>7.72</v>
      </c>
      <c r="L161" s="467">
        <v>31.73</v>
      </c>
      <c r="M161" s="467">
        <v>3.64</v>
      </c>
      <c r="N161" s="467">
        <v>11.35</v>
      </c>
      <c r="O161" s="467">
        <v>28.99</v>
      </c>
      <c r="P161" s="467">
        <v>27.07</v>
      </c>
      <c r="Q161" s="467">
        <v>7.19</v>
      </c>
      <c r="R161" s="467">
        <v>25.55</v>
      </c>
      <c r="S161" s="467">
        <v>38.369999999999997</v>
      </c>
      <c r="T161" s="467">
        <v>35.090000000000003</v>
      </c>
      <c r="U161" s="467">
        <v>32.54</v>
      </c>
      <c r="V161" s="467">
        <v>52.65</v>
      </c>
      <c r="W161" s="467">
        <v>65.81</v>
      </c>
      <c r="X161" s="467">
        <v>143.94</v>
      </c>
      <c r="Y161" s="467">
        <v>162.11000000000001</v>
      </c>
      <c r="Z161" s="467">
        <v>125.48</v>
      </c>
      <c r="AA161" s="467">
        <v>149.9</v>
      </c>
      <c r="AB161" s="467">
        <v>239.82</v>
      </c>
      <c r="AC161" s="467">
        <v>125.25</v>
      </c>
      <c r="AD161" s="467">
        <v>154.72</v>
      </c>
      <c r="AE161" s="467">
        <v>111.72</v>
      </c>
      <c r="AF161" s="467">
        <v>83.11</v>
      </c>
      <c r="AG161" s="467">
        <v>112.9</v>
      </c>
      <c r="AH161" s="467">
        <v>159.28</v>
      </c>
      <c r="AI161" s="467">
        <v>111.43</v>
      </c>
      <c r="AJ161" s="467">
        <v>87.7</v>
      </c>
      <c r="AK161" s="467">
        <v>63.66</v>
      </c>
      <c r="AL161" s="467">
        <v>104.63</v>
      </c>
      <c r="AM161" s="467">
        <v>96.08</v>
      </c>
      <c r="AN161" s="467">
        <v>30.86</v>
      </c>
      <c r="AO161" s="467">
        <v>32.700000000000003</v>
      </c>
      <c r="AP161" s="467">
        <v>34.56</v>
      </c>
      <c r="AQ161" s="467">
        <v>35.44</v>
      </c>
      <c r="AR161" s="467">
        <v>18.62</v>
      </c>
      <c r="AS161" s="467">
        <v>0</v>
      </c>
      <c r="AT161" s="467">
        <v>0</v>
      </c>
      <c r="AU161" s="467">
        <v>0</v>
      </c>
      <c r="AV161" s="467">
        <v>0</v>
      </c>
      <c r="AW161" s="467">
        <v>0</v>
      </c>
      <c r="AX161" s="467">
        <v>0</v>
      </c>
      <c r="AY161" s="467">
        <v>0</v>
      </c>
      <c r="AZ161" s="467">
        <v>0</v>
      </c>
      <c r="BA161" s="467">
        <v>0</v>
      </c>
      <c r="BB161" s="467">
        <v>0</v>
      </c>
      <c r="BC161" s="467">
        <v>0</v>
      </c>
      <c r="BD161" s="467">
        <v>0</v>
      </c>
      <c r="BE161" s="467">
        <v>0</v>
      </c>
      <c r="BF161" s="467">
        <v>0</v>
      </c>
      <c r="BG161" s="467">
        <v>0</v>
      </c>
      <c r="BH161" s="467">
        <v>0</v>
      </c>
      <c r="BI161" s="467">
        <v>0</v>
      </c>
      <c r="BJ161" s="467">
        <v>0</v>
      </c>
      <c r="BK161" s="467">
        <v>0</v>
      </c>
      <c r="BL161" s="467">
        <v>0</v>
      </c>
      <c r="BM161" s="467">
        <v>0</v>
      </c>
      <c r="BN161" s="467">
        <v>0</v>
      </c>
      <c r="BO161" s="467">
        <v>0</v>
      </c>
      <c r="BP161" s="467">
        <v>0</v>
      </c>
      <c r="BQ161" s="467">
        <v>0</v>
      </c>
      <c r="BR161" s="467">
        <v>0</v>
      </c>
      <c r="BS161" s="467">
        <v>0</v>
      </c>
      <c r="BT161" s="467">
        <v>0</v>
      </c>
      <c r="BU161" s="467">
        <v>0</v>
      </c>
      <c r="BV161" s="467">
        <v>0</v>
      </c>
      <c r="BW161" s="467">
        <v>0</v>
      </c>
      <c r="BX161" s="467">
        <v>0</v>
      </c>
      <c r="BY161" s="467">
        <v>0</v>
      </c>
      <c r="BZ161" s="467">
        <v>0</v>
      </c>
      <c r="CA161" s="467">
        <v>0</v>
      </c>
      <c r="CB161" s="467">
        <v>0</v>
      </c>
      <c r="CC161" s="467">
        <v>0</v>
      </c>
      <c r="CD161" s="467">
        <v>0</v>
      </c>
      <c r="CE161" s="467">
        <v>0</v>
      </c>
      <c r="CF161" s="467">
        <v>0</v>
      </c>
      <c r="CG161" s="467">
        <v>0</v>
      </c>
      <c r="CH161" s="467">
        <v>0</v>
      </c>
      <c r="CI161" s="467">
        <v>0</v>
      </c>
      <c r="CJ161" s="467">
        <v>0</v>
      </c>
      <c r="CK161" s="422">
        <v>0</v>
      </c>
      <c r="CL161" s="422">
        <v>0</v>
      </c>
      <c r="CM161" s="422">
        <v>0</v>
      </c>
      <c r="CN161" s="422">
        <v>0</v>
      </c>
      <c r="CO161" s="422">
        <v>0</v>
      </c>
      <c r="CP161" s="468">
        <v>0</v>
      </c>
      <c r="CQ161" s="422">
        <v>0</v>
      </c>
      <c r="CR161" s="468">
        <v>0</v>
      </c>
      <c r="CS161" s="465">
        <v>0</v>
      </c>
      <c r="CT161" s="465">
        <v>0</v>
      </c>
      <c r="CU161" s="477">
        <v>2558.4299999999994</v>
      </c>
    </row>
    <row r="162" spans="1:99" ht="15.75" hidden="1" thickBot="1">
      <c r="A162" s="480" t="str">
        <f t="shared" si="9"/>
        <v>05-200</v>
      </c>
      <c r="B162" s="440" t="s">
        <v>221</v>
      </c>
      <c r="C162" s="438">
        <f>SUM(C131:F161)</f>
        <v>0</v>
      </c>
      <c r="D162" s="438">
        <f>SUM(G131:J161)</f>
        <v>857.70000000000016</v>
      </c>
      <c r="E162" s="438">
        <f>SUM(K131:N161)</f>
        <v>1484.73</v>
      </c>
      <c r="F162" s="438">
        <f>SUM(O131:R161)</f>
        <v>1976.6899999999996</v>
      </c>
      <c r="G162" s="438">
        <f>SUM(S131:V161)</f>
        <v>6169.7999999999975</v>
      </c>
      <c r="H162" s="438">
        <f>SUM(W131:Z161)</f>
        <v>22211.989999999991</v>
      </c>
      <c r="I162" s="438">
        <f>SUM(AA131:AD161)</f>
        <v>19215.230000000003</v>
      </c>
      <c r="J162" s="438">
        <f>SUM(AE131:AH161)</f>
        <v>11289.590000000006</v>
      </c>
      <c r="K162" s="438">
        <f>SUM(AI131:AL161)</f>
        <v>8154.1300000000019</v>
      </c>
      <c r="L162" s="438">
        <f>SUM(AM131:AP161)</f>
        <v>7813.6000000000013</v>
      </c>
      <c r="M162" s="438">
        <f>SUM(AQ131:AT161)</f>
        <v>7651.67</v>
      </c>
      <c r="N162" s="438">
        <f>SUM(AU131:AX161)</f>
        <v>10772.830000000002</v>
      </c>
      <c r="O162" s="438">
        <f>SUM(AY131:BB161)</f>
        <v>18533.64</v>
      </c>
      <c r="P162" s="438">
        <f>SUM(BC131:BF161)</f>
        <v>18090.580000000005</v>
      </c>
      <c r="Q162" s="438">
        <f>SUM(BG131:BJ161)</f>
        <v>10761.060000000001</v>
      </c>
      <c r="R162" s="438">
        <f>SUM(BK131:BN161)</f>
        <v>7693.8300000000017</v>
      </c>
      <c r="S162" s="438">
        <f>SUM(BO131:BR161)</f>
        <v>6945.6</v>
      </c>
      <c r="T162" s="438">
        <f>SUM(BS131:BV161)</f>
        <v>4583.7199999999984</v>
      </c>
      <c r="U162" s="438">
        <f>SUM(BW131:BZ161)</f>
        <v>2681.2699999999995</v>
      </c>
      <c r="V162" s="438">
        <f>SUM(CA131:CD161)</f>
        <v>40.269999999999996</v>
      </c>
      <c r="W162" s="438">
        <f>SUM(CE131:CH161)</f>
        <v>0</v>
      </c>
      <c r="X162" s="438">
        <f>SUBTOTAL(9,CI131:CL161)</f>
        <v>0</v>
      </c>
      <c r="Y162" s="438">
        <f>SUBTOTAL(9,CM131:CP161)</f>
        <v>0</v>
      </c>
      <c r="Z162" s="438">
        <f>SUBTOTAL(9,CQ131:CT161)</f>
        <v>0</v>
      </c>
      <c r="AA162" s="439"/>
      <c r="AB162" s="439"/>
      <c r="AC162" s="470"/>
      <c r="AD162" s="439"/>
      <c r="AE162" s="439"/>
      <c r="AF162" s="439"/>
      <c r="AG162" s="470"/>
      <c r="AH162" s="439"/>
      <c r="AI162" s="439"/>
      <c r="AJ162" s="439"/>
      <c r="AK162" s="470"/>
      <c r="AL162" s="439"/>
      <c r="AM162" s="439"/>
      <c r="AN162" s="470"/>
      <c r="AO162" s="439"/>
      <c r="AP162" s="439"/>
      <c r="AQ162" s="439"/>
      <c r="AR162" s="470"/>
      <c r="AS162" s="439"/>
      <c r="AT162" s="439"/>
      <c r="AU162" s="439"/>
      <c r="AV162" s="470"/>
      <c r="AW162" s="470"/>
      <c r="AX162" s="470"/>
      <c r="AY162" s="470"/>
      <c r="AZ162" s="470"/>
      <c r="BA162" s="470"/>
      <c r="BB162" s="470"/>
      <c r="BC162" s="470"/>
      <c r="BD162" s="470"/>
      <c r="BE162" s="470"/>
      <c r="BF162" s="470"/>
      <c r="BG162" s="470"/>
      <c r="BH162" s="470"/>
      <c r="BI162" s="470"/>
      <c r="BJ162" s="470"/>
      <c r="BK162" s="470"/>
      <c r="BL162" s="470"/>
      <c r="BM162" s="470"/>
      <c r="BN162" s="470"/>
      <c r="BO162" s="470"/>
      <c r="BP162" s="470"/>
      <c r="BQ162" s="439"/>
      <c r="BR162" s="439"/>
      <c r="BS162" s="439"/>
      <c r="BT162" s="470"/>
      <c r="BU162" s="470"/>
      <c r="BV162" s="470"/>
      <c r="BW162" s="470"/>
      <c r="BX162" s="470"/>
      <c r="BY162" s="470"/>
      <c r="BZ162" s="470"/>
      <c r="CA162" s="470"/>
      <c r="CB162" s="470"/>
      <c r="CC162" s="470"/>
      <c r="CD162" s="470"/>
      <c r="CE162" s="470"/>
      <c r="CF162" s="470"/>
      <c r="CG162" s="470"/>
      <c r="CH162" s="470"/>
      <c r="CI162" s="470"/>
      <c r="CJ162" s="470"/>
      <c r="CK162" s="441"/>
      <c r="CL162" s="441"/>
      <c r="CM162" s="441"/>
      <c r="CN162" s="441"/>
      <c r="CO162" s="441"/>
      <c r="CP162" s="442"/>
      <c r="CQ162" s="441"/>
      <c r="CR162" s="442"/>
      <c r="CS162" s="495"/>
      <c r="CU162" s="499">
        <f>SUM(CU131:CU161)</f>
        <v>166927.92999999996</v>
      </c>
    </row>
    <row r="163" spans="1:99" ht="15">
      <c r="A163" s="473" t="s">
        <v>129</v>
      </c>
      <c r="B163" s="474">
        <v>1</v>
      </c>
      <c r="C163" s="461">
        <v>1.82</v>
      </c>
      <c r="D163" s="461">
        <v>3.64</v>
      </c>
      <c r="E163" s="461">
        <v>6.82</v>
      </c>
      <c r="F163" s="461">
        <v>9.99</v>
      </c>
      <c r="G163" s="461">
        <v>5</v>
      </c>
      <c r="H163" s="461">
        <v>0</v>
      </c>
      <c r="I163" s="461">
        <v>29.27</v>
      </c>
      <c r="J163" s="461">
        <v>35</v>
      </c>
      <c r="K163" s="461">
        <v>6.73</v>
      </c>
      <c r="L163" s="461">
        <v>6.27</v>
      </c>
      <c r="M163" s="461">
        <v>8.18</v>
      </c>
      <c r="N163" s="461">
        <v>0</v>
      </c>
      <c r="O163" s="461">
        <v>15.46</v>
      </c>
      <c r="P163" s="461">
        <v>18.09</v>
      </c>
      <c r="Q163" s="461">
        <v>5.45</v>
      </c>
      <c r="R163" s="461">
        <v>27.56</v>
      </c>
      <c r="S163" s="461">
        <v>27.4</v>
      </c>
      <c r="T163" s="461">
        <v>76.03</v>
      </c>
      <c r="U163" s="461">
        <v>70.599999999999994</v>
      </c>
      <c r="V163" s="461">
        <v>93.72</v>
      </c>
      <c r="W163" s="461">
        <v>388.56</v>
      </c>
      <c r="X163" s="461">
        <v>334.33</v>
      </c>
      <c r="Y163" s="461">
        <v>378.97</v>
      </c>
      <c r="Z163" s="461">
        <v>428.04</v>
      </c>
      <c r="AA163" s="461">
        <v>268.18</v>
      </c>
      <c r="AB163" s="461">
        <v>239.98</v>
      </c>
      <c r="AC163" s="461">
        <v>278.75</v>
      </c>
      <c r="AD163" s="461">
        <v>221.3</v>
      </c>
      <c r="AE163" s="461">
        <v>55.68</v>
      </c>
      <c r="AF163" s="461">
        <v>140.21</v>
      </c>
      <c r="AG163" s="461">
        <v>129.38</v>
      </c>
      <c r="AH163" s="461">
        <v>91.06</v>
      </c>
      <c r="AI163" s="461">
        <v>91.57</v>
      </c>
      <c r="AJ163" s="461">
        <v>49.44</v>
      </c>
      <c r="AK163" s="461">
        <v>58.96</v>
      </c>
      <c r="AL163" s="461">
        <v>56.14</v>
      </c>
      <c r="AM163" s="461">
        <v>109.49</v>
      </c>
      <c r="AN163" s="461">
        <v>92.97</v>
      </c>
      <c r="AO163" s="461">
        <v>55.31</v>
      </c>
      <c r="AP163" s="461">
        <v>80.959999999999994</v>
      </c>
      <c r="AQ163" s="461">
        <v>58.72</v>
      </c>
      <c r="AR163" s="461">
        <v>43.01</v>
      </c>
      <c r="AS163" s="461">
        <v>40.090000000000003</v>
      </c>
      <c r="AT163" s="461">
        <v>118.17</v>
      </c>
      <c r="AU163" s="461">
        <v>103.01</v>
      </c>
      <c r="AV163" s="461">
        <v>154.86000000000001</v>
      </c>
      <c r="AW163" s="461">
        <v>147.76</v>
      </c>
      <c r="AX163" s="461">
        <v>99.29</v>
      </c>
      <c r="AY163" s="461">
        <v>313.92</v>
      </c>
      <c r="AZ163" s="461">
        <v>206.65</v>
      </c>
      <c r="BA163" s="461">
        <v>246.51</v>
      </c>
      <c r="BB163" s="461">
        <v>205.72</v>
      </c>
      <c r="BC163" s="461">
        <v>343.82</v>
      </c>
      <c r="BD163" s="461">
        <v>284.89</v>
      </c>
      <c r="BE163" s="461">
        <v>289.45999999999998</v>
      </c>
      <c r="BF163" s="461">
        <v>167.28</v>
      </c>
      <c r="BG163" s="461">
        <v>157.63999999999999</v>
      </c>
      <c r="BH163" s="461">
        <v>172.36</v>
      </c>
      <c r="BI163" s="461">
        <v>154.1</v>
      </c>
      <c r="BJ163" s="461">
        <v>246.69</v>
      </c>
      <c r="BK163" s="461">
        <v>150.96</v>
      </c>
      <c r="BL163" s="461">
        <v>108.03</v>
      </c>
      <c r="BM163" s="461">
        <v>64.91</v>
      </c>
      <c r="BN163" s="461">
        <v>82.63</v>
      </c>
      <c r="BO163" s="461">
        <v>118.56</v>
      </c>
      <c r="BP163" s="461">
        <v>106.33</v>
      </c>
      <c r="BQ163" s="461">
        <v>140.27000000000001</v>
      </c>
      <c r="BR163" s="461">
        <v>55.92</v>
      </c>
      <c r="BS163" s="461">
        <v>78.319999999999993</v>
      </c>
      <c r="BT163" s="461">
        <v>132.24</v>
      </c>
      <c r="BU163" s="461">
        <v>65.650000000000006</v>
      </c>
      <c r="BV163" s="461">
        <v>56.5</v>
      </c>
      <c r="BW163" s="461">
        <v>76.099999999999994</v>
      </c>
      <c r="BX163" s="461">
        <v>95.8</v>
      </c>
      <c r="BY163" s="461">
        <v>110.85</v>
      </c>
      <c r="BZ163" s="461">
        <v>79.45</v>
      </c>
      <c r="CA163" s="461">
        <v>54.18</v>
      </c>
      <c r="CB163" s="461">
        <v>36.68</v>
      </c>
      <c r="CC163" s="461">
        <v>26.78</v>
      </c>
      <c r="CD163" s="461">
        <v>23.09</v>
      </c>
      <c r="CE163" s="461">
        <v>29.46</v>
      </c>
      <c r="CF163" s="461">
        <v>44.33</v>
      </c>
      <c r="CG163" s="461">
        <v>27.18</v>
      </c>
      <c r="CH163" s="461">
        <v>42.1</v>
      </c>
      <c r="CI163" s="461">
        <v>31.09</v>
      </c>
      <c r="CJ163" s="461">
        <v>24.5</v>
      </c>
      <c r="CK163" s="422">
        <v>11.82</v>
      </c>
      <c r="CL163" s="422">
        <v>0</v>
      </c>
      <c r="CM163" s="422">
        <v>8.41</v>
      </c>
      <c r="CN163" s="422">
        <v>25.54</v>
      </c>
      <c r="CO163" s="422">
        <v>29.5</v>
      </c>
      <c r="CP163" s="462">
        <v>15.45</v>
      </c>
      <c r="CQ163" s="422">
        <v>4.5</v>
      </c>
      <c r="CR163" s="462">
        <v>0</v>
      </c>
      <c r="CS163" s="465">
        <v>4.17</v>
      </c>
      <c r="CT163" s="465">
        <v>0</v>
      </c>
      <c r="CU163" s="477">
        <v>9511.5600000000031</v>
      </c>
    </row>
    <row r="164" spans="1:99" ht="15">
      <c r="A164" s="475" t="str">
        <f t="shared" si="9"/>
        <v>06-292</v>
      </c>
      <c r="B164" s="476">
        <v>2</v>
      </c>
      <c r="C164" s="422">
        <v>9.09</v>
      </c>
      <c r="D164" s="422">
        <v>0</v>
      </c>
      <c r="E164" s="422">
        <v>15.56</v>
      </c>
      <c r="F164" s="422">
        <v>9.33</v>
      </c>
      <c r="G164" s="422">
        <v>9.08</v>
      </c>
      <c r="H164" s="422">
        <v>13.63</v>
      </c>
      <c r="I164" s="422">
        <v>14.63</v>
      </c>
      <c r="J164" s="422">
        <v>11.36</v>
      </c>
      <c r="K164" s="422">
        <v>10.9</v>
      </c>
      <c r="L164" s="422">
        <v>13.17</v>
      </c>
      <c r="M164" s="422">
        <v>5.9</v>
      </c>
      <c r="N164" s="422">
        <v>16.02</v>
      </c>
      <c r="O164" s="422">
        <v>16.36</v>
      </c>
      <c r="P164" s="422">
        <v>17.77</v>
      </c>
      <c r="Q164" s="422">
        <v>68.38</v>
      </c>
      <c r="R164" s="422">
        <v>42.38</v>
      </c>
      <c r="S164" s="422">
        <v>21.54</v>
      </c>
      <c r="T164" s="422">
        <v>60.99</v>
      </c>
      <c r="U164" s="422">
        <v>270.17</v>
      </c>
      <c r="V164" s="422">
        <v>376.16</v>
      </c>
      <c r="W164" s="422">
        <v>518.24</v>
      </c>
      <c r="X164" s="422">
        <v>637.22</v>
      </c>
      <c r="Y164" s="422">
        <v>628.16999999999996</v>
      </c>
      <c r="Z164" s="422">
        <v>512.67999999999995</v>
      </c>
      <c r="AA164" s="422">
        <v>485.46</v>
      </c>
      <c r="AB164" s="422">
        <v>433.94</v>
      </c>
      <c r="AC164" s="422">
        <v>259.2</v>
      </c>
      <c r="AD164" s="422">
        <v>279.99</v>
      </c>
      <c r="AE164" s="422">
        <v>255.32</v>
      </c>
      <c r="AF164" s="422">
        <v>186.48</v>
      </c>
      <c r="AG164" s="422">
        <v>85.61</v>
      </c>
      <c r="AH164" s="422">
        <v>21.98</v>
      </c>
      <c r="AI164" s="422">
        <v>121.98</v>
      </c>
      <c r="AJ164" s="422">
        <v>129.61000000000001</v>
      </c>
      <c r="AK164" s="422">
        <v>76.290000000000006</v>
      </c>
      <c r="AL164" s="422">
        <v>87.27</v>
      </c>
      <c r="AM164" s="422">
        <v>30.95</v>
      </c>
      <c r="AN164" s="422">
        <v>84.19</v>
      </c>
      <c r="AO164" s="422">
        <v>93.49</v>
      </c>
      <c r="AP164" s="422">
        <v>26.11</v>
      </c>
      <c r="AQ164" s="422">
        <v>60.19</v>
      </c>
      <c r="AR164" s="422">
        <v>105</v>
      </c>
      <c r="AS164" s="422">
        <v>80.41</v>
      </c>
      <c r="AT164" s="422">
        <v>66.56</v>
      </c>
      <c r="AU164" s="422">
        <v>116.29</v>
      </c>
      <c r="AV164" s="422">
        <v>127.08</v>
      </c>
      <c r="AW164" s="422">
        <v>194.14</v>
      </c>
      <c r="AX164" s="422">
        <v>180.1</v>
      </c>
      <c r="AY164" s="422">
        <v>404.99</v>
      </c>
      <c r="AZ164" s="422">
        <v>265.33999999999997</v>
      </c>
      <c r="BA164" s="422">
        <v>289.02</v>
      </c>
      <c r="BB164" s="422">
        <v>306.37</v>
      </c>
      <c r="BC164" s="422">
        <v>202.21</v>
      </c>
      <c r="BD164" s="422">
        <v>267.51</v>
      </c>
      <c r="BE164" s="422">
        <v>217.06</v>
      </c>
      <c r="BF164" s="422">
        <v>77.180000000000007</v>
      </c>
      <c r="BG164" s="422">
        <v>206.17</v>
      </c>
      <c r="BH164" s="422">
        <v>179.77</v>
      </c>
      <c r="BI164" s="422">
        <v>151.07</v>
      </c>
      <c r="BJ164" s="422">
        <v>92.74</v>
      </c>
      <c r="BK164" s="422">
        <v>79.47</v>
      </c>
      <c r="BL164" s="422">
        <v>113.65</v>
      </c>
      <c r="BM164" s="422">
        <v>177.64</v>
      </c>
      <c r="BN164" s="422">
        <v>136.94999999999999</v>
      </c>
      <c r="BO164" s="422">
        <v>59.06</v>
      </c>
      <c r="BP164" s="422">
        <v>128.5</v>
      </c>
      <c r="BQ164" s="422">
        <v>79.63</v>
      </c>
      <c r="BR164" s="422">
        <v>91.41</v>
      </c>
      <c r="BS164" s="422">
        <v>97.47</v>
      </c>
      <c r="BT164" s="422">
        <v>97.91</v>
      </c>
      <c r="BU164" s="422">
        <v>126.2</v>
      </c>
      <c r="BV164" s="422">
        <v>77.08</v>
      </c>
      <c r="BW164" s="422">
        <v>18.73</v>
      </c>
      <c r="BX164" s="422">
        <v>48.19</v>
      </c>
      <c r="BY164" s="422">
        <v>46.63</v>
      </c>
      <c r="BZ164" s="422">
        <v>41.05</v>
      </c>
      <c r="CA164" s="422">
        <v>31.39</v>
      </c>
      <c r="CB164" s="422">
        <v>28.46</v>
      </c>
      <c r="CC164" s="422">
        <v>40.18</v>
      </c>
      <c r="CD164" s="422">
        <v>15.09</v>
      </c>
      <c r="CE164" s="422">
        <v>54.23</v>
      </c>
      <c r="CF164" s="422">
        <v>82.27</v>
      </c>
      <c r="CG164" s="422">
        <v>22.23</v>
      </c>
      <c r="CH164" s="422">
        <v>95.73</v>
      </c>
      <c r="CI164" s="422">
        <v>3.82</v>
      </c>
      <c r="CJ164" s="422">
        <v>7.36</v>
      </c>
      <c r="CK164" s="422">
        <v>84.73</v>
      </c>
      <c r="CL164" s="422">
        <v>26.45</v>
      </c>
      <c r="CM164" s="422">
        <v>10.59</v>
      </c>
      <c r="CN164" s="422">
        <v>4.54</v>
      </c>
      <c r="CO164" s="422">
        <v>9.91</v>
      </c>
      <c r="CP164" s="464">
        <v>0</v>
      </c>
      <c r="CQ164" s="422">
        <v>0</v>
      </c>
      <c r="CR164" s="464">
        <v>0</v>
      </c>
      <c r="CS164" s="465">
        <v>0</v>
      </c>
      <c r="CT164" s="465">
        <v>0</v>
      </c>
      <c r="CU164" s="477">
        <v>11482.349999999993</v>
      </c>
    </row>
    <row r="165" spans="1:99" ht="15">
      <c r="A165" s="475" t="str">
        <f t="shared" si="9"/>
        <v>06-292</v>
      </c>
      <c r="B165" s="476">
        <v>3</v>
      </c>
      <c r="C165" s="422">
        <v>0</v>
      </c>
      <c r="D165" s="422">
        <v>10</v>
      </c>
      <c r="E165" s="422">
        <v>5.91</v>
      </c>
      <c r="F165" s="422">
        <v>6.37</v>
      </c>
      <c r="G165" s="422">
        <v>4.54</v>
      </c>
      <c r="H165" s="422">
        <v>3.59</v>
      </c>
      <c r="I165" s="422">
        <v>29.96</v>
      </c>
      <c r="J165" s="422">
        <v>25.9</v>
      </c>
      <c r="K165" s="422">
        <v>12.27</v>
      </c>
      <c r="L165" s="422">
        <v>13.59</v>
      </c>
      <c r="M165" s="422">
        <v>36.770000000000003</v>
      </c>
      <c r="N165" s="422">
        <v>10.45</v>
      </c>
      <c r="O165" s="422">
        <v>31.3</v>
      </c>
      <c r="P165" s="422">
        <v>22.18</v>
      </c>
      <c r="Q165" s="422">
        <v>32.28</v>
      </c>
      <c r="R165" s="422">
        <v>22.61</v>
      </c>
      <c r="S165" s="422">
        <v>35.86</v>
      </c>
      <c r="T165" s="422">
        <v>62.43</v>
      </c>
      <c r="U165" s="422">
        <v>173.79</v>
      </c>
      <c r="V165" s="422">
        <v>161.94999999999999</v>
      </c>
      <c r="W165" s="422">
        <v>343.34</v>
      </c>
      <c r="X165" s="422">
        <v>408.14</v>
      </c>
      <c r="Y165" s="422">
        <v>533.39</v>
      </c>
      <c r="Z165" s="422">
        <v>316.45</v>
      </c>
      <c r="AA165" s="422">
        <v>320.74</v>
      </c>
      <c r="AB165" s="422">
        <v>414.82</v>
      </c>
      <c r="AC165" s="422">
        <v>255.72</v>
      </c>
      <c r="AD165" s="422">
        <v>133.69999999999999</v>
      </c>
      <c r="AE165" s="422">
        <v>56.07</v>
      </c>
      <c r="AF165" s="422">
        <v>145.30000000000001</v>
      </c>
      <c r="AG165" s="422">
        <v>112.35</v>
      </c>
      <c r="AH165" s="422">
        <v>129.02000000000001</v>
      </c>
      <c r="AI165" s="422">
        <v>158.01</v>
      </c>
      <c r="AJ165" s="422">
        <v>114.72</v>
      </c>
      <c r="AK165" s="422">
        <v>88.35</v>
      </c>
      <c r="AL165" s="422">
        <v>19.86</v>
      </c>
      <c r="AM165" s="422">
        <v>47.67</v>
      </c>
      <c r="AN165" s="422">
        <v>56.29</v>
      </c>
      <c r="AO165" s="422">
        <v>39.15</v>
      </c>
      <c r="AP165" s="422">
        <v>47.47</v>
      </c>
      <c r="AQ165" s="422">
        <v>93.98</v>
      </c>
      <c r="AR165" s="422">
        <v>62.69</v>
      </c>
      <c r="AS165" s="422">
        <v>42.25</v>
      </c>
      <c r="AT165" s="422">
        <v>72.63</v>
      </c>
      <c r="AU165" s="422">
        <v>95.48</v>
      </c>
      <c r="AV165" s="422">
        <v>166.4</v>
      </c>
      <c r="AW165" s="422">
        <v>257.82</v>
      </c>
      <c r="AX165" s="422">
        <v>336.14</v>
      </c>
      <c r="AY165" s="422">
        <v>261.82</v>
      </c>
      <c r="AZ165" s="422">
        <v>152.66999999999999</v>
      </c>
      <c r="BA165" s="422">
        <v>251.71</v>
      </c>
      <c r="BB165" s="422">
        <v>336.01</v>
      </c>
      <c r="BC165" s="422">
        <v>289.89</v>
      </c>
      <c r="BD165" s="422">
        <v>259.63</v>
      </c>
      <c r="BE165" s="422">
        <v>310.29000000000002</v>
      </c>
      <c r="BF165" s="422">
        <v>301.70999999999998</v>
      </c>
      <c r="BG165" s="422">
        <v>182.58</v>
      </c>
      <c r="BH165" s="422">
        <v>205.42</v>
      </c>
      <c r="BI165" s="422">
        <v>259.05</v>
      </c>
      <c r="BJ165" s="422">
        <v>107.47</v>
      </c>
      <c r="BK165" s="422">
        <v>187</v>
      </c>
      <c r="BL165" s="422">
        <v>58.56</v>
      </c>
      <c r="BM165" s="422">
        <v>234.99</v>
      </c>
      <c r="BN165" s="422">
        <v>99.36</v>
      </c>
      <c r="BO165" s="422">
        <v>117.41</v>
      </c>
      <c r="BP165" s="422">
        <v>107.78</v>
      </c>
      <c r="BQ165" s="422">
        <v>113.97</v>
      </c>
      <c r="BR165" s="422">
        <v>135.03</v>
      </c>
      <c r="BS165" s="422">
        <v>50.79</v>
      </c>
      <c r="BT165" s="422">
        <v>86.39</v>
      </c>
      <c r="BU165" s="422">
        <v>124.97</v>
      </c>
      <c r="BV165" s="422">
        <v>87.82</v>
      </c>
      <c r="BW165" s="422">
        <v>112.73</v>
      </c>
      <c r="BX165" s="422">
        <v>116</v>
      </c>
      <c r="BY165" s="422">
        <v>43.48</v>
      </c>
      <c r="BZ165" s="422">
        <v>37.04</v>
      </c>
      <c r="CA165" s="422">
        <v>40.090000000000003</v>
      </c>
      <c r="CB165" s="422">
        <v>77.64</v>
      </c>
      <c r="CC165" s="422">
        <v>48.87</v>
      </c>
      <c r="CD165" s="422">
        <v>53.31</v>
      </c>
      <c r="CE165" s="422">
        <v>55.48</v>
      </c>
      <c r="CF165" s="422">
        <v>14.91</v>
      </c>
      <c r="CG165" s="422">
        <v>26.09</v>
      </c>
      <c r="CH165" s="422">
        <v>43.54</v>
      </c>
      <c r="CI165" s="422">
        <v>55.82</v>
      </c>
      <c r="CJ165" s="422">
        <v>22.82</v>
      </c>
      <c r="CK165" s="422">
        <v>9.64</v>
      </c>
      <c r="CL165" s="422">
        <v>12.18</v>
      </c>
      <c r="CM165" s="422">
        <v>42.83</v>
      </c>
      <c r="CN165" s="422">
        <v>0</v>
      </c>
      <c r="CO165" s="422">
        <v>47.22</v>
      </c>
      <c r="CP165" s="464">
        <v>0</v>
      </c>
      <c r="CQ165" s="422">
        <v>0</v>
      </c>
      <c r="CR165" s="464">
        <v>0</v>
      </c>
      <c r="CS165" s="465">
        <v>0</v>
      </c>
      <c r="CT165" s="465">
        <v>8.5399999999999991</v>
      </c>
      <c r="CU165" s="477">
        <v>10760.249999999996</v>
      </c>
    </row>
    <row r="166" spans="1:99" ht="15">
      <c r="A166" s="475" t="str">
        <f t="shared" si="9"/>
        <v>06-292</v>
      </c>
      <c r="B166" s="476">
        <v>4</v>
      </c>
      <c r="C166" s="422">
        <v>2.27</v>
      </c>
      <c r="D166" s="422">
        <v>7.27</v>
      </c>
      <c r="E166" s="422">
        <v>4.1500000000000004</v>
      </c>
      <c r="F166" s="422">
        <v>5.91</v>
      </c>
      <c r="G166" s="422">
        <v>14.09</v>
      </c>
      <c r="H166" s="422">
        <v>11.36</v>
      </c>
      <c r="I166" s="422">
        <v>0</v>
      </c>
      <c r="J166" s="422">
        <v>20</v>
      </c>
      <c r="K166" s="422">
        <v>6.45</v>
      </c>
      <c r="L166" s="422">
        <v>10.09</v>
      </c>
      <c r="M166" s="422">
        <v>29.99</v>
      </c>
      <c r="N166" s="422">
        <v>7.38</v>
      </c>
      <c r="O166" s="422">
        <v>12.88</v>
      </c>
      <c r="P166" s="422">
        <v>17.18</v>
      </c>
      <c r="Q166" s="422">
        <v>10</v>
      </c>
      <c r="R166" s="422">
        <v>26.53</v>
      </c>
      <c r="S166" s="422">
        <v>55.83</v>
      </c>
      <c r="T166" s="422">
        <v>51.36</v>
      </c>
      <c r="U166" s="422">
        <v>96.48</v>
      </c>
      <c r="V166" s="422">
        <v>211.17</v>
      </c>
      <c r="W166" s="422">
        <v>220.18</v>
      </c>
      <c r="X166" s="422">
        <v>595.58000000000004</v>
      </c>
      <c r="Y166" s="422">
        <v>417.26</v>
      </c>
      <c r="Z166" s="422">
        <v>218.63</v>
      </c>
      <c r="AA166" s="422">
        <v>333.95</v>
      </c>
      <c r="AB166" s="422">
        <v>295.05</v>
      </c>
      <c r="AC166" s="422">
        <v>374.5</v>
      </c>
      <c r="AD166" s="422">
        <v>259</v>
      </c>
      <c r="AE166" s="422">
        <v>136.44999999999999</v>
      </c>
      <c r="AF166" s="422">
        <v>147.25</v>
      </c>
      <c r="AG166" s="422">
        <v>66.73</v>
      </c>
      <c r="AH166" s="422">
        <v>63.99</v>
      </c>
      <c r="AI166" s="422">
        <v>132.22</v>
      </c>
      <c r="AJ166" s="422">
        <v>70.680000000000007</v>
      </c>
      <c r="AK166" s="422">
        <v>98.97</v>
      </c>
      <c r="AL166" s="422">
        <v>72.099999999999994</v>
      </c>
      <c r="AM166" s="422">
        <v>61.02</v>
      </c>
      <c r="AN166" s="422">
        <v>127.31</v>
      </c>
      <c r="AO166" s="422">
        <v>101.6</v>
      </c>
      <c r="AP166" s="422">
        <v>63.69</v>
      </c>
      <c r="AQ166" s="422">
        <v>83.6</v>
      </c>
      <c r="AR166" s="422">
        <v>100.15</v>
      </c>
      <c r="AS166" s="422">
        <v>41.43</v>
      </c>
      <c r="AT166" s="422">
        <v>183.07</v>
      </c>
      <c r="AU166" s="422">
        <v>179.54</v>
      </c>
      <c r="AV166" s="422">
        <v>153.12</v>
      </c>
      <c r="AW166" s="422">
        <v>233.16</v>
      </c>
      <c r="AX166" s="422">
        <v>424.37</v>
      </c>
      <c r="AY166" s="422">
        <v>406.99</v>
      </c>
      <c r="AZ166" s="422">
        <v>406.03</v>
      </c>
      <c r="BA166" s="422">
        <v>580.80999999999995</v>
      </c>
      <c r="BB166" s="422">
        <v>452.7</v>
      </c>
      <c r="BC166" s="422">
        <v>465.22</v>
      </c>
      <c r="BD166" s="422">
        <v>332.44</v>
      </c>
      <c r="BE166" s="422">
        <v>527.65</v>
      </c>
      <c r="BF166" s="422">
        <v>420.42</v>
      </c>
      <c r="BG166" s="422">
        <v>255.69</v>
      </c>
      <c r="BH166" s="422">
        <v>150.63999999999999</v>
      </c>
      <c r="BI166" s="422">
        <v>271.27</v>
      </c>
      <c r="BJ166" s="422">
        <v>228.15</v>
      </c>
      <c r="BK166" s="422">
        <v>228.39</v>
      </c>
      <c r="BL166" s="422">
        <v>100.88</v>
      </c>
      <c r="BM166" s="422">
        <v>211.64</v>
      </c>
      <c r="BN166" s="422">
        <v>107.18</v>
      </c>
      <c r="BO166" s="422">
        <v>107.99</v>
      </c>
      <c r="BP166" s="422">
        <v>204.29</v>
      </c>
      <c r="BQ166" s="422">
        <v>131.9</v>
      </c>
      <c r="BR166" s="422">
        <v>103.99</v>
      </c>
      <c r="BS166" s="422">
        <v>158.36000000000001</v>
      </c>
      <c r="BT166" s="422">
        <v>92.65</v>
      </c>
      <c r="BU166" s="422">
        <v>100.57</v>
      </c>
      <c r="BV166" s="422">
        <v>108.23</v>
      </c>
      <c r="BW166" s="422">
        <v>91.26</v>
      </c>
      <c r="BX166" s="422">
        <v>117.19</v>
      </c>
      <c r="BY166" s="422">
        <v>136.44</v>
      </c>
      <c r="BZ166" s="422">
        <v>56.24</v>
      </c>
      <c r="CA166" s="422">
        <v>161.18</v>
      </c>
      <c r="CB166" s="422">
        <v>115.22</v>
      </c>
      <c r="CC166" s="422">
        <v>81.05</v>
      </c>
      <c r="CD166" s="422">
        <v>126.41</v>
      </c>
      <c r="CE166" s="422">
        <v>105.44</v>
      </c>
      <c r="CF166" s="422">
        <v>79.52</v>
      </c>
      <c r="CG166" s="422">
        <v>98.09</v>
      </c>
      <c r="CH166" s="422">
        <v>44.63</v>
      </c>
      <c r="CI166" s="422">
        <v>32.19</v>
      </c>
      <c r="CJ166" s="422">
        <v>70.34</v>
      </c>
      <c r="CK166" s="422">
        <v>78.05</v>
      </c>
      <c r="CL166" s="422">
        <v>68.86</v>
      </c>
      <c r="CM166" s="422">
        <v>50.4</v>
      </c>
      <c r="CN166" s="422">
        <v>19.09</v>
      </c>
      <c r="CO166" s="422">
        <v>8.82</v>
      </c>
      <c r="CP166" s="464">
        <v>47.99</v>
      </c>
      <c r="CQ166" s="422">
        <v>0</v>
      </c>
      <c r="CR166" s="464">
        <v>0</v>
      </c>
      <c r="CS166" s="465">
        <v>0</v>
      </c>
      <c r="CT166" s="465">
        <v>0</v>
      </c>
      <c r="CU166" s="477">
        <v>13597.479999999998</v>
      </c>
    </row>
    <row r="167" spans="1:99" ht="15">
      <c r="A167" s="475" t="str">
        <f t="shared" ref="A167:A232" si="10">A166</f>
        <v>06-292</v>
      </c>
      <c r="B167" s="476">
        <v>5</v>
      </c>
      <c r="C167" s="422">
        <v>29.37</v>
      </c>
      <c r="D167" s="422">
        <v>46.19</v>
      </c>
      <c r="E167" s="422">
        <v>50.23</v>
      </c>
      <c r="F167" s="422">
        <v>9.08</v>
      </c>
      <c r="G167" s="422">
        <v>80.680000000000007</v>
      </c>
      <c r="H167" s="422">
        <v>38.450000000000003</v>
      </c>
      <c r="I167" s="422">
        <v>16.37</v>
      </c>
      <c r="J167" s="422">
        <v>12.54</v>
      </c>
      <c r="K167" s="422">
        <v>0</v>
      </c>
      <c r="L167" s="422">
        <v>11.82</v>
      </c>
      <c r="M167" s="422">
        <v>22.54</v>
      </c>
      <c r="N167" s="422">
        <v>27.05</v>
      </c>
      <c r="O167" s="422">
        <v>24.45</v>
      </c>
      <c r="P167" s="422">
        <v>44.29</v>
      </c>
      <c r="Q167" s="422">
        <v>28.72</v>
      </c>
      <c r="R167" s="422">
        <v>31.12</v>
      </c>
      <c r="S167" s="422">
        <v>36.61</v>
      </c>
      <c r="T167" s="422">
        <v>73.209999999999994</v>
      </c>
      <c r="U167" s="422">
        <v>146.72</v>
      </c>
      <c r="V167" s="422">
        <v>303</v>
      </c>
      <c r="W167" s="422">
        <v>335.81</v>
      </c>
      <c r="X167" s="422">
        <v>260.5</v>
      </c>
      <c r="Y167" s="422">
        <v>520.64</v>
      </c>
      <c r="Z167" s="422">
        <v>499.03</v>
      </c>
      <c r="AA167" s="422">
        <v>560.64</v>
      </c>
      <c r="AB167" s="422">
        <v>441.71</v>
      </c>
      <c r="AC167" s="422">
        <v>313.07</v>
      </c>
      <c r="AD167" s="422">
        <v>369.29</v>
      </c>
      <c r="AE167" s="422">
        <v>349.24</v>
      </c>
      <c r="AF167" s="422">
        <v>407.06</v>
      </c>
      <c r="AG167" s="422">
        <v>307.82</v>
      </c>
      <c r="AH167" s="422">
        <v>234.49</v>
      </c>
      <c r="AI167" s="422">
        <v>211.18</v>
      </c>
      <c r="AJ167" s="422">
        <v>298.05</v>
      </c>
      <c r="AK167" s="422">
        <v>296.48</v>
      </c>
      <c r="AL167" s="422">
        <v>170.11</v>
      </c>
      <c r="AM167" s="422">
        <v>241.68</v>
      </c>
      <c r="AN167" s="422">
        <v>213.98</v>
      </c>
      <c r="AO167" s="422">
        <v>176.72</v>
      </c>
      <c r="AP167" s="422">
        <v>232.92</v>
      </c>
      <c r="AQ167" s="422">
        <v>145.13999999999999</v>
      </c>
      <c r="AR167" s="422">
        <v>112.12</v>
      </c>
      <c r="AS167" s="422">
        <v>79.45</v>
      </c>
      <c r="AT167" s="422">
        <v>56.56</v>
      </c>
      <c r="AU167" s="422">
        <v>271.20999999999998</v>
      </c>
      <c r="AV167" s="422">
        <v>124.07</v>
      </c>
      <c r="AW167" s="422">
        <v>173.2</v>
      </c>
      <c r="AX167" s="422">
        <v>358.63</v>
      </c>
      <c r="AY167" s="422">
        <v>247.9</v>
      </c>
      <c r="AZ167" s="422">
        <v>421.35</v>
      </c>
      <c r="BA167" s="422">
        <v>351.2</v>
      </c>
      <c r="BB167" s="422">
        <v>352.48</v>
      </c>
      <c r="BC167" s="422">
        <v>409.5</v>
      </c>
      <c r="BD167" s="422">
        <v>444.07</v>
      </c>
      <c r="BE167" s="422">
        <v>534</v>
      </c>
      <c r="BF167" s="422">
        <v>384.74</v>
      </c>
      <c r="BG167" s="422">
        <v>540.99</v>
      </c>
      <c r="BH167" s="422">
        <v>240.25</v>
      </c>
      <c r="BI167" s="422">
        <v>199.72</v>
      </c>
      <c r="BJ167" s="422">
        <v>199.22</v>
      </c>
      <c r="BK167" s="422">
        <v>228.51</v>
      </c>
      <c r="BL167" s="422">
        <v>176.37</v>
      </c>
      <c r="BM167" s="422">
        <v>125.59</v>
      </c>
      <c r="BN167" s="422">
        <v>113.58</v>
      </c>
      <c r="BO167" s="422">
        <v>182.09</v>
      </c>
      <c r="BP167" s="422">
        <v>93.42</v>
      </c>
      <c r="BQ167" s="422">
        <v>170.63</v>
      </c>
      <c r="BR167" s="422">
        <v>140.57</v>
      </c>
      <c r="BS167" s="422">
        <v>114.44</v>
      </c>
      <c r="BT167" s="422">
        <v>81.790000000000006</v>
      </c>
      <c r="BU167" s="422">
        <v>113.97</v>
      </c>
      <c r="BV167" s="422">
        <v>95.59</v>
      </c>
      <c r="BW167" s="422">
        <v>134.15</v>
      </c>
      <c r="BX167" s="422">
        <v>144.91999999999999</v>
      </c>
      <c r="BY167" s="422">
        <v>111.4</v>
      </c>
      <c r="BZ167" s="422">
        <v>149.66999999999999</v>
      </c>
      <c r="CA167" s="422">
        <v>67.569999999999993</v>
      </c>
      <c r="CB167" s="422">
        <v>55.31</v>
      </c>
      <c r="CC167" s="422">
        <v>143.71</v>
      </c>
      <c r="CD167" s="422">
        <v>53.22</v>
      </c>
      <c r="CE167" s="422">
        <v>59.31</v>
      </c>
      <c r="CF167" s="422">
        <v>136.97</v>
      </c>
      <c r="CG167" s="422">
        <v>153.78</v>
      </c>
      <c r="CH167" s="422">
        <v>82.18</v>
      </c>
      <c r="CI167" s="422">
        <v>51.04</v>
      </c>
      <c r="CJ167" s="422">
        <v>111.22</v>
      </c>
      <c r="CK167" s="422">
        <v>15.04</v>
      </c>
      <c r="CL167" s="422">
        <v>21.91</v>
      </c>
      <c r="CM167" s="422">
        <v>33.18</v>
      </c>
      <c r="CN167" s="422">
        <v>59.18</v>
      </c>
      <c r="CO167" s="422">
        <v>62.15</v>
      </c>
      <c r="CP167" s="464">
        <v>25.06</v>
      </c>
      <c r="CQ167" s="422">
        <v>0</v>
      </c>
      <c r="CR167" s="464">
        <v>0</v>
      </c>
      <c r="CS167" s="465">
        <v>0</v>
      </c>
      <c r="CT167" s="465">
        <v>119.53</v>
      </c>
      <c r="CU167" s="477">
        <v>16545.71</v>
      </c>
    </row>
    <row r="168" spans="1:99" ht="15">
      <c r="A168" s="475" t="str">
        <f t="shared" si="10"/>
        <v>06-292</v>
      </c>
      <c r="B168" s="476">
        <v>6</v>
      </c>
      <c r="C168" s="422">
        <v>139.35</v>
      </c>
      <c r="D168" s="422">
        <v>30.76</v>
      </c>
      <c r="E168" s="422">
        <v>51.35</v>
      </c>
      <c r="F168" s="422">
        <v>61.95</v>
      </c>
      <c r="G168" s="422">
        <v>23.26</v>
      </c>
      <c r="H168" s="422">
        <v>27.28</v>
      </c>
      <c r="I168" s="422">
        <v>9.09</v>
      </c>
      <c r="J168" s="422">
        <v>42.31</v>
      </c>
      <c r="K168" s="422">
        <v>9.09</v>
      </c>
      <c r="L168" s="422">
        <v>1.82</v>
      </c>
      <c r="M168" s="422">
        <v>20.45</v>
      </c>
      <c r="N168" s="422">
        <v>49.02</v>
      </c>
      <c r="O168" s="422">
        <v>15</v>
      </c>
      <c r="P168" s="422">
        <v>9.61</v>
      </c>
      <c r="Q168" s="422">
        <v>2.27</v>
      </c>
      <c r="R168" s="422">
        <v>46.4</v>
      </c>
      <c r="S168" s="422">
        <v>91.97</v>
      </c>
      <c r="T168" s="422">
        <v>67.95</v>
      </c>
      <c r="U168" s="422">
        <v>65.239999999999995</v>
      </c>
      <c r="V168" s="422">
        <v>140.65</v>
      </c>
      <c r="W168" s="422">
        <v>230.71</v>
      </c>
      <c r="X168" s="422">
        <v>189.83</v>
      </c>
      <c r="Y168" s="422">
        <v>298.02999999999997</v>
      </c>
      <c r="Z168" s="422">
        <v>575.19000000000005</v>
      </c>
      <c r="AA168" s="422">
        <v>351.18</v>
      </c>
      <c r="AB168" s="422">
        <v>395.76</v>
      </c>
      <c r="AC168" s="422">
        <v>315.8</v>
      </c>
      <c r="AD168" s="422">
        <v>419.7</v>
      </c>
      <c r="AE168" s="422">
        <v>416.42</v>
      </c>
      <c r="AF168" s="422">
        <v>390.88</v>
      </c>
      <c r="AG168" s="422">
        <v>154.11000000000001</v>
      </c>
      <c r="AH168" s="422">
        <v>197.08</v>
      </c>
      <c r="AI168" s="422">
        <v>281.74</v>
      </c>
      <c r="AJ168" s="422">
        <v>143.82</v>
      </c>
      <c r="AK168" s="422">
        <v>190.45</v>
      </c>
      <c r="AL168" s="422">
        <v>111.47</v>
      </c>
      <c r="AM168" s="422">
        <v>104.77</v>
      </c>
      <c r="AN168" s="422">
        <v>286.60000000000002</v>
      </c>
      <c r="AO168" s="422">
        <v>83.83</v>
      </c>
      <c r="AP168" s="422">
        <v>106.98</v>
      </c>
      <c r="AQ168" s="422">
        <v>102.88</v>
      </c>
      <c r="AR168" s="422">
        <v>225.28</v>
      </c>
      <c r="AS168" s="422">
        <v>128.22</v>
      </c>
      <c r="AT168" s="422">
        <v>137.25</v>
      </c>
      <c r="AU168" s="422">
        <v>234.79</v>
      </c>
      <c r="AV168" s="422">
        <v>221.89</v>
      </c>
      <c r="AW168" s="422">
        <v>148.13</v>
      </c>
      <c r="AX168" s="422">
        <v>450.76</v>
      </c>
      <c r="AY168" s="422">
        <v>344.73</v>
      </c>
      <c r="AZ168" s="422">
        <v>308.81</v>
      </c>
      <c r="BA168" s="422">
        <v>285.62</v>
      </c>
      <c r="BB168" s="422">
        <v>214.29</v>
      </c>
      <c r="BC168" s="422">
        <v>399.04</v>
      </c>
      <c r="BD168" s="422">
        <v>452.59</v>
      </c>
      <c r="BE168" s="422">
        <v>318.70999999999998</v>
      </c>
      <c r="BF168" s="422">
        <v>351.25</v>
      </c>
      <c r="BG168" s="422">
        <v>257.88</v>
      </c>
      <c r="BH168" s="422">
        <v>111.14</v>
      </c>
      <c r="BI168" s="422">
        <v>90.42</v>
      </c>
      <c r="BJ168" s="422">
        <v>124.95</v>
      </c>
      <c r="BK168" s="422">
        <v>118.06</v>
      </c>
      <c r="BL168" s="422">
        <v>111.46</v>
      </c>
      <c r="BM168" s="422">
        <v>57.68</v>
      </c>
      <c r="BN168" s="422">
        <v>155.37</v>
      </c>
      <c r="BO168" s="422">
        <v>125.87</v>
      </c>
      <c r="BP168" s="422">
        <v>127.37</v>
      </c>
      <c r="BQ168" s="422">
        <v>116.05</v>
      </c>
      <c r="BR168" s="422">
        <v>145.63</v>
      </c>
      <c r="BS168" s="422">
        <v>100.82</v>
      </c>
      <c r="BT168" s="422">
        <v>99.69</v>
      </c>
      <c r="BU168" s="422">
        <v>102.76</v>
      </c>
      <c r="BV168" s="422">
        <v>60.54</v>
      </c>
      <c r="BW168" s="422">
        <v>97.72</v>
      </c>
      <c r="BX168" s="422">
        <v>70.86</v>
      </c>
      <c r="BY168" s="422">
        <v>31</v>
      </c>
      <c r="BZ168" s="422">
        <v>10.9</v>
      </c>
      <c r="CA168" s="422">
        <v>71.97</v>
      </c>
      <c r="CB168" s="422">
        <v>38.97</v>
      </c>
      <c r="CC168" s="422">
        <v>29.32</v>
      </c>
      <c r="CD168" s="422">
        <v>8.5399999999999991</v>
      </c>
      <c r="CE168" s="422">
        <v>36.64</v>
      </c>
      <c r="CF168" s="422">
        <v>21.55</v>
      </c>
      <c r="CG168" s="422">
        <v>17.09</v>
      </c>
      <c r="CH168" s="422">
        <v>28.57</v>
      </c>
      <c r="CI168" s="422">
        <v>17.27</v>
      </c>
      <c r="CJ168" s="422">
        <v>10.23</v>
      </c>
      <c r="CK168" s="422">
        <v>0</v>
      </c>
      <c r="CL168" s="422">
        <v>4.54</v>
      </c>
      <c r="CM168" s="422">
        <v>0</v>
      </c>
      <c r="CN168" s="422">
        <v>8.81</v>
      </c>
      <c r="CO168" s="422">
        <v>0</v>
      </c>
      <c r="CP168" s="464">
        <v>18.940000000000001</v>
      </c>
      <c r="CQ168" s="422">
        <v>0</v>
      </c>
      <c r="CR168" s="464">
        <v>0</v>
      </c>
      <c r="CS168" s="465">
        <v>30.45</v>
      </c>
      <c r="CT168" s="465">
        <v>119.76</v>
      </c>
      <c r="CU168" s="477">
        <v>13052.230000000001</v>
      </c>
    </row>
    <row r="169" spans="1:99" ht="15">
      <c r="A169" s="475" t="str">
        <f t="shared" si="10"/>
        <v>06-292</v>
      </c>
      <c r="B169" s="476">
        <v>7</v>
      </c>
      <c r="C169" s="422">
        <v>0</v>
      </c>
      <c r="D169" s="422">
        <v>9.09</v>
      </c>
      <c r="E169" s="422">
        <v>1.82</v>
      </c>
      <c r="F169" s="422">
        <v>4.09</v>
      </c>
      <c r="G169" s="422">
        <v>4.54</v>
      </c>
      <c r="H169" s="422">
        <v>0</v>
      </c>
      <c r="I169" s="422">
        <v>5.9</v>
      </c>
      <c r="J169" s="422">
        <v>23.27</v>
      </c>
      <c r="K169" s="422">
        <v>25</v>
      </c>
      <c r="L169" s="422">
        <v>7.37</v>
      </c>
      <c r="M169" s="422">
        <v>26.37</v>
      </c>
      <c r="N169" s="422">
        <v>51.52</v>
      </c>
      <c r="O169" s="422">
        <v>27.74</v>
      </c>
      <c r="P169" s="422">
        <v>20.9</v>
      </c>
      <c r="Q169" s="422">
        <v>17.25</v>
      </c>
      <c r="R169" s="422">
        <v>11.35</v>
      </c>
      <c r="S169" s="422">
        <v>13.28</v>
      </c>
      <c r="T169" s="422">
        <v>116.69</v>
      </c>
      <c r="U169" s="422">
        <v>83.8</v>
      </c>
      <c r="V169" s="422">
        <v>205.88</v>
      </c>
      <c r="W169" s="422">
        <v>309</v>
      </c>
      <c r="X169" s="422">
        <v>331.6</v>
      </c>
      <c r="Y169" s="422">
        <v>322.76</v>
      </c>
      <c r="Z169" s="422">
        <v>341.09</v>
      </c>
      <c r="AA169" s="422">
        <v>157.72</v>
      </c>
      <c r="AB169" s="422">
        <v>321.22000000000003</v>
      </c>
      <c r="AC169" s="422">
        <v>196.74</v>
      </c>
      <c r="AD169" s="422">
        <v>124.96</v>
      </c>
      <c r="AE169" s="422">
        <v>97.64</v>
      </c>
      <c r="AF169" s="422">
        <v>109.72</v>
      </c>
      <c r="AG169" s="422">
        <v>115.73</v>
      </c>
      <c r="AH169" s="422">
        <v>133.59</v>
      </c>
      <c r="AI169" s="422">
        <v>86.72</v>
      </c>
      <c r="AJ169" s="422">
        <v>96.51</v>
      </c>
      <c r="AK169" s="422">
        <v>19</v>
      </c>
      <c r="AL169" s="422">
        <v>81.81</v>
      </c>
      <c r="AM169" s="422">
        <v>137.77000000000001</v>
      </c>
      <c r="AN169" s="422">
        <v>50.16</v>
      </c>
      <c r="AO169" s="422">
        <v>36.909999999999997</v>
      </c>
      <c r="AP169" s="422">
        <v>113.92</v>
      </c>
      <c r="AQ169" s="422">
        <v>23.9</v>
      </c>
      <c r="AR169" s="422">
        <v>75.38</v>
      </c>
      <c r="AS169" s="422">
        <v>116.67</v>
      </c>
      <c r="AT169" s="422">
        <v>107.36</v>
      </c>
      <c r="AU169" s="422">
        <v>82.31</v>
      </c>
      <c r="AV169" s="422">
        <v>146.55000000000001</v>
      </c>
      <c r="AW169" s="422">
        <v>51.44</v>
      </c>
      <c r="AX169" s="422">
        <v>141.91999999999999</v>
      </c>
      <c r="AY169" s="422">
        <v>135.88</v>
      </c>
      <c r="AZ169" s="422">
        <v>155.13999999999999</v>
      </c>
      <c r="BA169" s="422">
        <v>222.82</v>
      </c>
      <c r="BB169" s="422">
        <v>131.37</v>
      </c>
      <c r="BC169" s="422">
        <v>243.59</v>
      </c>
      <c r="BD169" s="422">
        <v>143.66</v>
      </c>
      <c r="BE169" s="422">
        <v>244.87</v>
      </c>
      <c r="BF169" s="422">
        <v>215.97</v>
      </c>
      <c r="BG169" s="422">
        <v>137.69</v>
      </c>
      <c r="BH169" s="422">
        <v>208.71</v>
      </c>
      <c r="BI169" s="422">
        <v>120.44</v>
      </c>
      <c r="BJ169" s="422">
        <v>84.98</v>
      </c>
      <c r="BK169" s="422">
        <v>112.21</v>
      </c>
      <c r="BL169" s="422">
        <v>93.28</v>
      </c>
      <c r="BM169" s="422">
        <v>69.13</v>
      </c>
      <c r="BN169" s="422">
        <v>35.549999999999997</v>
      </c>
      <c r="BO169" s="422">
        <v>63.63</v>
      </c>
      <c r="BP169" s="422">
        <v>81.83</v>
      </c>
      <c r="BQ169" s="422">
        <v>92.9</v>
      </c>
      <c r="BR169" s="422">
        <v>94.54</v>
      </c>
      <c r="BS169" s="422">
        <v>54.78</v>
      </c>
      <c r="BT169" s="422">
        <v>63.77</v>
      </c>
      <c r="BU169" s="422">
        <v>108.42</v>
      </c>
      <c r="BV169" s="422">
        <v>78.44</v>
      </c>
      <c r="BW169" s="422">
        <v>91.22</v>
      </c>
      <c r="BX169" s="422">
        <v>67</v>
      </c>
      <c r="BY169" s="422">
        <v>27.27</v>
      </c>
      <c r="BZ169" s="422">
        <v>110.15</v>
      </c>
      <c r="CA169" s="422">
        <v>13.64</v>
      </c>
      <c r="CB169" s="422">
        <v>72.400000000000006</v>
      </c>
      <c r="CC169" s="422">
        <v>1.82</v>
      </c>
      <c r="CD169" s="422">
        <v>12.18</v>
      </c>
      <c r="CE169" s="422">
        <v>21.86</v>
      </c>
      <c r="CF169" s="422">
        <v>4.54</v>
      </c>
      <c r="CG169" s="422">
        <v>5.27</v>
      </c>
      <c r="CH169" s="422">
        <v>39.659999999999997</v>
      </c>
      <c r="CI169" s="422">
        <v>50.63</v>
      </c>
      <c r="CJ169" s="422">
        <v>0</v>
      </c>
      <c r="CK169" s="422">
        <v>15.09</v>
      </c>
      <c r="CL169" s="422">
        <v>29.29</v>
      </c>
      <c r="CM169" s="422">
        <v>16.37</v>
      </c>
      <c r="CN169" s="422">
        <v>0</v>
      </c>
      <c r="CO169" s="422">
        <v>26.36</v>
      </c>
      <c r="CP169" s="464">
        <v>0</v>
      </c>
      <c r="CQ169" s="422">
        <v>0</v>
      </c>
      <c r="CR169" s="464">
        <v>0</v>
      </c>
      <c r="CS169" s="465">
        <v>29.39</v>
      </c>
      <c r="CT169" s="465">
        <v>8.73</v>
      </c>
      <c r="CU169" s="477">
        <v>8222.4299999999985</v>
      </c>
    </row>
    <row r="170" spans="1:99" ht="15">
      <c r="A170" s="475" t="str">
        <f t="shared" si="10"/>
        <v>06-292</v>
      </c>
      <c r="B170" s="476">
        <v>8</v>
      </c>
      <c r="C170" s="422">
        <v>0</v>
      </c>
      <c r="D170" s="422">
        <v>4.55</v>
      </c>
      <c r="E170" s="422">
        <v>3.64</v>
      </c>
      <c r="F170" s="422">
        <v>22.3</v>
      </c>
      <c r="G170" s="422">
        <v>0</v>
      </c>
      <c r="H170" s="422">
        <v>0</v>
      </c>
      <c r="I170" s="422">
        <v>20.85</v>
      </c>
      <c r="J170" s="422">
        <v>6.27</v>
      </c>
      <c r="K170" s="422">
        <v>19.989999999999998</v>
      </c>
      <c r="L170" s="422">
        <v>20.36</v>
      </c>
      <c r="M170" s="422">
        <v>14.09</v>
      </c>
      <c r="N170" s="422">
        <v>20</v>
      </c>
      <c r="O170" s="422">
        <v>36.409999999999997</v>
      </c>
      <c r="P170" s="422">
        <v>28.73</v>
      </c>
      <c r="Q170" s="422">
        <v>19.03</v>
      </c>
      <c r="R170" s="422">
        <v>14</v>
      </c>
      <c r="S170" s="422">
        <v>11.82</v>
      </c>
      <c r="T170" s="422">
        <v>23.93</v>
      </c>
      <c r="U170" s="422">
        <v>133.47999999999999</v>
      </c>
      <c r="V170" s="422">
        <v>85.69</v>
      </c>
      <c r="W170" s="422">
        <v>276.27</v>
      </c>
      <c r="X170" s="422">
        <v>496.17</v>
      </c>
      <c r="Y170" s="422">
        <v>338.21</v>
      </c>
      <c r="Z170" s="422">
        <v>306.75</v>
      </c>
      <c r="AA170" s="422">
        <v>217.49</v>
      </c>
      <c r="AB170" s="422">
        <v>189.34</v>
      </c>
      <c r="AC170" s="422">
        <v>102.25</v>
      </c>
      <c r="AD170" s="422">
        <v>169.36</v>
      </c>
      <c r="AE170" s="422">
        <v>127.38</v>
      </c>
      <c r="AF170" s="422">
        <v>158.33000000000001</v>
      </c>
      <c r="AG170" s="422">
        <v>81.19</v>
      </c>
      <c r="AH170" s="422">
        <v>117.79</v>
      </c>
      <c r="AI170" s="422">
        <v>94.36</v>
      </c>
      <c r="AJ170" s="422">
        <v>44.51</v>
      </c>
      <c r="AK170" s="422">
        <v>34.82</v>
      </c>
      <c r="AL170" s="422">
        <v>54.05</v>
      </c>
      <c r="AM170" s="422">
        <v>72.540000000000006</v>
      </c>
      <c r="AN170" s="422">
        <v>91.21</v>
      </c>
      <c r="AO170" s="422">
        <v>122.43</v>
      </c>
      <c r="AP170" s="422">
        <v>64.22</v>
      </c>
      <c r="AQ170" s="422">
        <v>92.43</v>
      </c>
      <c r="AR170" s="422">
        <v>41.79</v>
      </c>
      <c r="AS170" s="422">
        <v>62.09</v>
      </c>
      <c r="AT170" s="422">
        <v>20.16</v>
      </c>
      <c r="AU170" s="422">
        <v>66.62</v>
      </c>
      <c r="AV170" s="422">
        <v>95.55</v>
      </c>
      <c r="AW170" s="422">
        <v>181.35</v>
      </c>
      <c r="AX170" s="422">
        <v>120.54</v>
      </c>
      <c r="AY170" s="422">
        <v>188.75</v>
      </c>
      <c r="AZ170" s="422">
        <v>136.61000000000001</v>
      </c>
      <c r="BA170" s="422">
        <v>289.74</v>
      </c>
      <c r="BB170" s="422">
        <v>273.07</v>
      </c>
      <c r="BC170" s="422">
        <v>269.70999999999998</v>
      </c>
      <c r="BD170" s="422">
        <v>222.96</v>
      </c>
      <c r="BE170" s="422">
        <v>109.31</v>
      </c>
      <c r="BF170" s="422">
        <v>147.52000000000001</v>
      </c>
      <c r="BG170" s="422">
        <v>166</v>
      </c>
      <c r="BH170" s="422">
        <v>199.23</v>
      </c>
      <c r="BI170" s="422">
        <v>228.2</v>
      </c>
      <c r="BJ170" s="422">
        <v>90.56</v>
      </c>
      <c r="BK170" s="422">
        <v>71.87</v>
      </c>
      <c r="BL170" s="422">
        <v>57.72</v>
      </c>
      <c r="BM170" s="422">
        <v>60.48</v>
      </c>
      <c r="BN170" s="422">
        <v>114.52</v>
      </c>
      <c r="BO170" s="422">
        <v>110.98</v>
      </c>
      <c r="BP170" s="422">
        <v>157.63</v>
      </c>
      <c r="BQ170" s="422">
        <v>85.28</v>
      </c>
      <c r="BR170" s="422">
        <v>107.82</v>
      </c>
      <c r="BS170" s="422">
        <v>130.01</v>
      </c>
      <c r="BT170" s="422">
        <v>33.770000000000003</v>
      </c>
      <c r="BU170" s="422">
        <v>35.299999999999997</v>
      </c>
      <c r="BV170" s="422">
        <v>103.68</v>
      </c>
      <c r="BW170" s="422">
        <v>23.83</v>
      </c>
      <c r="BX170" s="422">
        <v>45.76</v>
      </c>
      <c r="BY170" s="422">
        <v>63.17</v>
      </c>
      <c r="BZ170" s="422">
        <v>69.540000000000006</v>
      </c>
      <c r="CA170" s="422">
        <v>12.09</v>
      </c>
      <c r="CB170" s="422">
        <v>27.13</v>
      </c>
      <c r="CC170" s="422">
        <v>25.28</v>
      </c>
      <c r="CD170" s="422">
        <v>26.45</v>
      </c>
      <c r="CE170" s="422">
        <v>9.5500000000000007</v>
      </c>
      <c r="CF170" s="422">
        <v>20.73</v>
      </c>
      <c r="CG170" s="422">
        <v>0</v>
      </c>
      <c r="CH170" s="422">
        <v>17</v>
      </c>
      <c r="CI170" s="422">
        <v>42.21</v>
      </c>
      <c r="CJ170" s="422">
        <v>13.09</v>
      </c>
      <c r="CK170" s="422">
        <v>0</v>
      </c>
      <c r="CL170" s="422">
        <v>8.18</v>
      </c>
      <c r="CM170" s="422">
        <v>4.5</v>
      </c>
      <c r="CN170" s="422">
        <v>3.64</v>
      </c>
      <c r="CO170" s="422">
        <v>11.64</v>
      </c>
      <c r="CP170" s="464">
        <v>0</v>
      </c>
      <c r="CQ170" s="422">
        <v>0</v>
      </c>
      <c r="CR170" s="464">
        <v>0</v>
      </c>
      <c r="CS170" s="465">
        <v>18</v>
      </c>
      <c r="CT170" s="465">
        <v>4.8600000000000003</v>
      </c>
      <c r="CU170" s="477">
        <v>8161.7100000000009</v>
      </c>
    </row>
    <row r="171" spans="1:99" ht="15">
      <c r="A171" s="475" t="str">
        <f t="shared" si="10"/>
        <v>06-292</v>
      </c>
      <c r="B171" s="476">
        <v>9</v>
      </c>
      <c r="C171" s="422">
        <v>1.82</v>
      </c>
      <c r="D171" s="422">
        <v>0</v>
      </c>
      <c r="E171" s="422">
        <v>0</v>
      </c>
      <c r="F171" s="422">
        <v>2.27</v>
      </c>
      <c r="G171" s="422">
        <v>16.82</v>
      </c>
      <c r="H171" s="422">
        <v>25.99</v>
      </c>
      <c r="I171" s="422">
        <v>16</v>
      </c>
      <c r="J171" s="422">
        <v>39.19</v>
      </c>
      <c r="K171" s="422">
        <v>10.44</v>
      </c>
      <c r="L171" s="422">
        <v>13.88</v>
      </c>
      <c r="M171" s="422">
        <v>7.67</v>
      </c>
      <c r="N171" s="422">
        <v>8.76</v>
      </c>
      <c r="O171" s="422">
        <v>21.68</v>
      </c>
      <c r="P171" s="422">
        <v>17.260000000000002</v>
      </c>
      <c r="Q171" s="422">
        <v>0</v>
      </c>
      <c r="R171" s="422">
        <v>58.9</v>
      </c>
      <c r="S171" s="422">
        <v>44.52</v>
      </c>
      <c r="T171" s="422">
        <v>141.56</v>
      </c>
      <c r="U171" s="422">
        <v>268.3</v>
      </c>
      <c r="V171" s="422">
        <v>358.53</v>
      </c>
      <c r="W171" s="422">
        <v>635.57000000000005</v>
      </c>
      <c r="X171" s="422">
        <v>696.21</v>
      </c>
      <c r="Y171" s="422">
        <v>658.96</v>
      </c>
      <c r="Z171" s="422">
        <v>467.14</v>
      </c>
      <c r="AA171" s="422">
        <v>545.71</v>
      </c>
      <c r="AB171" s="422">
        <v>371.29</v>
      </c>
      <c r="AC171" s="422">
        <v>331.68</v>
      </c>
      <c r="AD171" s="422">
        <v>200.65</v>
      </c>
      <c r="AE171" s="422">
        <v>209.92</v>
      </c>
      <c r="AF171" s="422">
        <v>188.49</v>
      </c>
      <c r="AG171" s="422">
        <v>143.08000000000001</v>
      </c>
      <c r="AH171" s="422">
        <v>95.33</v>
      </c>
      <c r="AI171" s="422">
        <v>116.71</v>
      </c>
      <c r="AJ171" s="422">
        <v>194.14</v>
      </c>
      <c r="AK171" s="422">
        <v>105.32</v>
      </c>
      <c r="AL171" s="422">
        <v>42.5</v>
      </c>
      <c r="AM171" s="422">
        <v>112.14</v>
      </c>
      <c r="AN171" s="422">
        <v>118.58</v>
      </c>
      <c r="AO171" s="422">
        <v>124.32</v>
      </c>
      <c r="AP171" s="422">
        <v>78.81</v>
      </c>
      <c r="AQ171" s="422">
        <v>116.4</v>
      </c>
      <c r="AR171" s="422">
        <v>51.29</v>
      </c>
      <c r="AS171" s="422">
        <v>64.44</v>
      </c>
      <c r="AT171" s="422">
        <v>124.71</v>
      </c>
      <c r="AU171" s="422">
        <v>123.66</v>
      </c>
      <c r="AV171" s="422">
        <v>179.31</v>
      </c>
      <c r="AW171" s="422">
        <v>146.41999999999999</v>
      </c>
      <c r="AX171" s="422">
        <v>231.65</v>
      </c>
      <c r="AY171" s="422">
        <v>265.24</v>
      </c>
      <c r="AZ171" s="422">
        <v>255.94</v>
      </c>
      <c r="BA171" s="422">
        <v>330.4</v>
      </c>
      <c r="BB171" s="422">
        <v>298.14</v>
      </c>
      <c r="BC171" s="422">
        <v>144.66</v>
      </c>
      <c r="BD171" s="422">
        <v>365.86</v>
      </c>
      <c r="BE171" s="422">
        <v>347.97</v>
      </c>
      <c r="BF171" s="422">
        <v>237.84</v>
      </c>
      <c r="BG171" s="422">
        <v>244.83</v>
      </c>
      <c r="BH171" s="422">
        <v>193.21</v>
      </c>
      <c r="BI171" s="422">
        <v>144.21</v>
      </c>
      <c r="BJ171" s="422">
        <v>136.62</v>
      </c>
      <c r="BK171" s="422">
        <v>59.91</v>
      </c>
      <c r="BL171" s="422">
        <v>34.979999999999997</v>
      </c>
      <c r="BM171" s="422">
        <v>182.91</v>
      </c>
      <c r="BN171" s="422">
        <v>199.8</v>
      </c>
      <c r="BO171" s="422">
        <v>70.22</v>
      </c>
      <c r="BP171" s="422">
        <v>115.31</v>
      </c>
      <c r="BQ171" s="422">
        <v>101.79</v>
      </c>
      <c r="BR171" s="422">
        <v>53.04</v>
      </c>
      <c r="BS171" s="422">
        <v>85.71</v>
      </c>
      <c r="BT171" s="422">
        <v>103.39</v>
      </c>
      <c r="BU171" s="422">
        <v>93.35</v>
      </c>
      <c r="BV171" s="422">
        <v>93.64</v>
      </c>
      <c r="BW171" s="422">
        <v>116.14</v>
      </c>
      <c r="BX171" s="422">
        <v>74.209999999999994</v>
      </c>
      <c r="BY171" s="422">
        <v>69.06</v>
      </c>
      <c r="BZ171" s="422">
        <v>58.62</v>
      </c>
      <c r="CA171" s="422">
        <v>24.36</v>
      </c>
      <c r="CB171" s="422">
        <v>40.729999999999997</v>
      </c>
      <c r="CC171" s="422">
        <v>43.36</v>
      </c>
      <c r="CD171" s="422">
        <v>70.08</v>
      </c>
      <c r="CE171" s="422">
        <v>34.04</v>
      </c>
      <c r="CF171" s="422">
        <v>5.5</v>
      </c>
      <c r="CG171" s="422">
        <v>23.81</v>
      </c>
      <c r="CH171" s="422">
        <v>32.18</v>
      </c>
      <c r="CI171" s="422">
        <v>0</v>
      </c>
      <c r="CJ171" s="422">
        <v>9</v>
      </c>
      <c r="CK171" s="422">
        <v>0</v>
      </c>
      <c r="CL171" s="422">
        <v>30.27</v>
      </c>
      <c r="CM171" s="422">
        <v>32.020000000000003</v>
      </c>
      <c r="CN171" s="422">
        <v>18.55</v>
      </c>
      <c r="CO171" s="422">
        <v>5.41</v>
      </c>
      <c r="CP171" s="464">
        <v>29.59</v>
      </c>
      <c r="CQ171" s="422">
        <v>0</v>
      </c>
      <c r="CR171" s="464">
        <v>0</v>
      </c>
      <c r="CS171" s="465">
        <v>14.03</v>
      </c>
      <c r="CT171" s="465">
        <v>10.54</v>
      </c>
      <c r="CU171" s="477">
        <v>12428.489999999996</v>
      </c>
    </row>
    <row r="172" spans="1:99" ht="15">
      <c r="A172" s="475" t="str">
        <f t="shared" si="10"/>
        <v>06-292</v>
      </c>
      <c r="B172" s="476">
        <v>10</v>
      </c>
      <c r="C172" s="422">
        <v>10.59</v>
      </c>
      <c r="D172" s="422">
        <v>9.09</v>
      </c>
      <c r="E172" s="422">
        <v>4.54</v>
      </c>
      <c r="F172" s="422">
        <v>2.27</v>
      </c>
      <c r="G172" s="422">
        <v>1.82</v>
      </c>
      <c r="H172" s="422">
        <v>3.69</v>
      </c>
      <c r="I172" s="422">
        <v>32</v>
      </c>
      <c r="J172" s="422">
        <v>23.26</v>
      </c>
      <c r="K172" s="422">
        <v>23.26</v>
      </c>
      <c r="L172" s="422">
        <v>24.99</v>
      </c>
      <c r="M172" s="422">
        <v>24.08</v>
      </c>
      <c r="N172" s="422">
        <v>5.82</v>
      </c>
      <c r="O172" s="422">
        <v>3.18</v>
      </c>
      <c r="P172" s="422">
        <v>7.67</v>
      </c>
      <c r="Q172" s="422">
        <v>22.35</v>
      </c>
      <c r="R172" s="422">
        <v>11.77</v>
      </c>
      <c r="S172" s="422">
        <v>33.450000000000003</v>
      </c>
      <c r="T172" s="422">
        <v>57.82</v>
      </c>
      <c r="U172" s="422">
        <v>125.03</v>
      </c>
      <c r="V172" s="422">
        <v>193.77</v>
      </c>
      <c r="W172" s="422">
        <v>392.01</v>
      </c>
      <c r="X172" s="422">
        <v>294.27</v>
      </c>
      <c r="Y172" s="422">
        <v>355.34</v>
      </c>
      <c r="Z172" s="422">
        <v>261.70999999999998</v>
      </c>
      <c r="AA172" s="422">
        <v>208.41</v>
      </c>
      <c r="AB172" s="422">
        <v>173.36</v>
      </c>
      <c r="AC172" s="422">
        <v>162.61000000000001</v>
      </c>
      <c r="AD172" s="422">
        <v>105.86</v>
      </c>
      <c r="AE172" s="422">
        <v>136.55000000000001</v>
      </c>
      <c r="AF172" s="422">
        <v>182.94</v>
      </c>
      <c r="AG172" s="422">
        <v>188.08</v>
      </c>
      <c r="AH172" s="422">
        <v>77.08</v>
      </c>
      <c r="AI172" s="422">
        <v>84.96</v>
      </c>
      <c r="AJ172" s="422">
        <v>89.26</v>
      </c>
      <c r="AK172" s="422">
        <v>58.77</v>
      </c>
      <c r="AL172" s="422">
        <v>82.36</v>
      </c>
      <c r="AM172" s="422">
        <v>61.91</v>
      </c>
      <c r="AN172" s="422">
        <v>69.8</v>
      </c>
      <c r="AO172" s="422">
        <v>66.36</v>
      </c>
      <c r="AP172" s="422">
        <v>59.26</v>
      </c>
      <c r="AQ172" s="422">
        <v>48.45</v>
      </c>
      <c r="AR172" s="422">
        <v>110.4</v>
      </c>
      <c r="AS172" s="422">
        <v>44.17</v>
      </c>
      <c r="AT172" s="422">
        <v>110.13</v>
      </c>
      <c r="AU172" s="422">
        <v>128.58000000000001</v>
      </c>
      <c r="AV172" s="422">
        <v>123.54</v>
      </c>
      <c r="AW172" s="422">
        <v>223.09</v>
      </c>
      <c r="AX172" s="422">
        <v>207.4</v>
      </c>
      <c r="AY172" s="422">
        <v>251.04</v>
      </c>
      <c r="AZ172" s="422">
        <v>309.69</v>
      </c>
      <c r="BA172" s="422">
        <v>191.86</v>
      </c>
      <c r="BB172" s="422">
        <v>166.9</v>
      </c>
      <c r="BC172" s="422">
        <v>256.93</v>
      </c>
      <c r="BD172" s="422">
        <v>199.18</v>
      </c>
      <c r="BE172" s="422">
        <v>241.85</v>
      </c>
      <c r="BF172" s="422">
        <v>184.43</v>
      </c>
      <c r="BG172" s="422">
        <v>159.4</v>
      </c>
      <c r="BH172" s="422">
        <v>256.79000000000002</v>
      </c>
      <c r="BI172" s="422">
        <v>214.32</v>
      </c>
      <c r="BJ172" s="422">
        <v>152.9</v>
      </c>
      <c r="BK172" s="422">
        <v>132.79</v>
      </c>
      <c r="BL172" s="422">
        <v>102.85</v>
      </c>
      <c r="BM172" s="422">
        <v>112.27</v>
      </c>
      <c r="BN172" s="422">
        <v>65.069999999999993</v>
      </c>
      <c r="BO172" s="422">
        <v>101.13</v>
      </c>
      <c r="BP172" s="422">
        <v>139.88999999999999</v>
      </c>
      <c r="BQ172" s="422">
        <v>54.1</v>
      </c>
      <c r="BR172" s="422">
        <v>153.18</v>
      </c>
      <c r="BS172" s="422">
        <v>90.08</v>
      </c>
      <c r="BT172" s="422">
        <v>90.66</v>
      </c>
      <c r="BU172" s="422">
        <v>57.14</v>
      </c>
      <c r="BV172" s="422">
        <v>63.07</v>
      </c>
      <c r="BW172" s="422">
        <v>19.72</v>
      </c>
      <c r="BX172" s="422">
        <v>26.76</v>
      </c>
      <c r="BY172" s="422">
        <v>40.32</v>
      </c>
      <c r="BZ172" s="422">
        <v>2.1800000000000002</v>
      </c>
      <c r="CA172" s="422">
        <v>53.74</v>
      </c>
      <c r="CB172" s="422">
        <v>40.869999999999997</v>
      </c>
      <c r="CC172" s="422">
        <v>17.87</v>
      </c>
      <c r="CD172" s="422">
        <v>0</v>
      </c>
      <c r="CE172" s="422">
        <v>9.23</v>
      </c>
      <c r="CF172" s="422">
        <v>26.09</v>
      </c>
      <c r="CG172" s="422">
        <v>1.82</v>
      </c>
      <c r="CH172" s="422">
        <v>20.41</v>
      </c>
      <c r="CI172" s="422">
        <v>58.99</v>
      </c>
      <c r="CJ172" s="422">
        <v>13.41</v>
      </c>
      <c r="CK172" s="422">
        <v>49.54</v>
      </c>
      <c r="CL172" s="422">
        <v>30.99</v>
      </c>
      <c r="CM172" s="422">
        <v>24.23</v>
      </c>
      <c r="CN172" s="422">
        <v>9.64</v>
      </c>
      <c r="CO172" s="422">
        <v>0</v>
      </c>
      <c r="CP172" s="464">
        <v>0</v>
      </c>
      <c r="CQ172" s="422">
        <v>0</v>
      </c>
      <c r="CR172" s="464">
        <v>0</v>
      </c>
      <c r="CS172" s="465">
        <v>16.47</v>
      </c>
      <c r="CT172" s="465">
        <v>0</v>
      </c>
      <c r="CU172" s="477">
        <v>8936.91</v>
      </c>
    </row>
    <row r="173" spans="1:99" ht="15">
      <c r="A173" s="475" t="str">
        <f t="shared" si="10"/>
        <v>06-292</v>
      </c>
      <c r="B173" s="476">
        <v>11</v>
      </c>
      <c r="C173" s="422">
        <v>0</v>
      </c>
      <c r="D173" s="422">
        <v>6.36</v>
      </c>
      <c r="E173" s="422">
        <v>0</v>
      </c>
      <c r="F173" s="422">
        <v>22.32</v>
      </c>
      <c r="G173" s="422">
        <v>6.31</v>
      </c>
      <c r="H173" s="422">
        <v>4.54</v>
      </c>
      <c r="I173" s="422">
        <v>10</v>
      </c>
      <c r="J173" s="422">
        <v>23.49</v>
      </c>
      <c r="K173" s="422">
        <v>10.53</v>
      </c>
      <c r="L173" s="422">
        <v>18.91</v>
      </c>
      <c r="M173" s="422">
        <v>32.450000000000003</v>
      </c>
      <c r="N173" s="422">
        <v>21.37</v>
      </c>
      <c r="O173" s="422">
        <v>16.809999999999999</v>
      </c>
      <c r="P173" s="422">
        <v>19.010000000000002</v>
      </c>
      <c r="Q173" s="422">
        <v>13.63</v>
      </c>
      <c r="R173" s="422">
        <v>1.82</v>
      </c>
      <c r="S173" s="422">
        <v>40.700000000000003</v>
      </c>
      <c r="T173" s="422">
        <v>39.42</v>
      </c>
      <c r="U173" s="422">
        <v>82.16</v>
      </c>
      <c r="V173" s="422">
        <v>237.37</v>
      </c>
      <c r="W173" s="422">
        <v>421.34</v>
      </c>
      <c r="X173" s="422">
        <v>433.04</v>
      </c>
      <c r="Y173" s="422">
        <v>365.01</v>
      </c>
      <c r="Z173" s="422">
        <v>412.62</v>
      </c>
      <c r="AA173" s="422">
        <v>428.59</v>
      </c>
      <c r="AB173" s="422">
        <v>296.02999999999997</v>
      </c>
      <c r="AC173" s="422">
        <v>197.63</v>
      </c>
      <c r="AD173" s="422">
        <v>166.5</v>
      </c>
      <c r="AE173" s="422">
        <v>175.01</v>
      </c>
      <c r="AF173" s="422">
        <v>113.55</v>
      </c>
      <c r="AG173" s="422">
        <v>109.15</v>
      </c>
      <c r="AH173" s="422">
        <v>127.87</v>
      </c>
      <c r="AI173" s="422">
        <v>136.88</v>
      </c>
      <c r="AJ173" s="422">
        <v>162.72</v>
      </c>
      <c r="AK173" s="422">
        <v>129.04</v>
      </c>
      <c r="AL173" s="422">
        <v>70.97</v>
      </c>
      <c r="AM173" s="422">
        <v>104.77</v>
      </c>
      <c r="AN173" s="422">
        <v>114.51</v>
      </c>
      <c r="AO173" s="422">
        <v>60.21</v>
      </c>
      <c r="AP173" s="422">
        <v>26.93</v>
      </c>
      <c r="AQ173" s="422">
        <v>85.16</v>
      </c>
      <c r="AR173" s="422">
        <v>106.79</v>
      </c>
      <c r="AS173" s="422">
        <v>55.74</v>
      </c>
      <c r="AT173" s="422">
        <v>46.4</v>
      </c>
      <c r="AU173" s="422">
        <v>158.15</v>
      </c>
      <c r="AV173" s="422">
        <v>271.83999999999997</v>
      </c>
      <c r="AW173" s="422">
        <v>363.93</v>
      </c>
      <c r="AX173" s="422">
        <v>206.57</v>
      </c>
      <c r="AY173" s="422">
        <v>280.33</v>
      </c>
      <c r="AZ173" s="422">
        <v>281.60000000000002</v>
      </c>
      <c r="BA173" s="422">
        <v>258.93</v>
      </c>
      <c r="BB173" s="422">
        <v>474.99</v>
      </c>
      <c r="BC173" s="422">
        <v>509.18</v>
      </c>
      <c r="BD173" s="422">
        <v>265.52999999999997</v>
      </c>
      <c r="BE173" s="422">
        <v>524.48</v>
      </c>
      <c r="BF173" s="422">
        <v>393.21</v>
      </c>
      <c r="BG173" s="422">
        <v>370.74</v>
      </c>
      <c r="BH173" s="422">
        <v>301.42</v>
      </c>
      <c r="BI173" s="422">
        <v>193.86</v>
      </c>
      <c r="BJ173" s="422">
        <v>175.38</v>
      </c>
      <c r="BK173" s="422">
        <v>168.57</v>
      </c>
      <c r="BL173" s="422">
        <v>110.68</v>
      </c>
      <c r="BM173" s="422">
        <v>101.53</v>
      </c>
      <c r="BN173" s="422">
        <v>248.27</v>
      </c>
      <c r="BO173" s="422">
        <v>115.11</v>
      </c>
      <c r="BP173" s="422">
        <v>111.89</v>
      </c>
      <c r="BQ173" s="422">
        <v>116.08</v>
      </c>
      <c r="BR173" s="422">
        <v>67.989999999999995</v>
      </c>
      <c r="BS173" s="422">
        <v>133.69</v>
      </c>
      <c r="BT173" s="422">
        <v>125.49</v>
      </c>
      <c r="BU173" s="422">
        <v>175.72</v>
      </c>
      <c r="BV173" s="422">
        <v>166.21</v>
      </c>
      <c r="BW173" s="422">
        <v>97.35</v>
      </c>
      <c r="BX173" s="422">
        <v>72.22</v>
      </c>
      <c r="BY173" s="422">
        <v>106.67</v>
      </c>
      <c r="BZ173" s="422">
        <v>137.49</v>
      </c>
      <c r="CA173" s="422">
        <v>154.68</v>
      </c>
      <c r="CB173" s="422">
        <v>94.73</v>
      </c>
      <c r="CC173" s="422">
        <v>29.55</v>
      </c>
      <c r="CD173" s="422">
        <v>33.729999999999997</v>
      </c>
      <c r="CE173" s="422">
        <v>83.31</v>
      </c>
      <c r="CF173" s="422">
        <v>78.319999999999993</v>
      </c>
      <c r="CG173" s="422">
        <v>31.96</v>
      </c>
      <c r="CH173" s="422">
        <v>78.8</v>
      </c>
      <c r="CI173" s="422">
        <v>36.9</v>
      </c>
      <c r="CJ173" s="422">
        <v>85.05</v>
      </c>
      <c r="CK173" s="422">
        <v>76.63</v>
      </c>
      <c r="CL173" s="422">
        <v>72.78</v>
      </c>
      <c r="CM173" s="422">
        <v>33.36</v>
      </c>
      <c r="CN173" s="422">
        <v>55.68</v>
      </c>
      <c r="CO173" s="422">
        <v>40.909999999999997</v>
      </c>
      <c r="CP173" s="464">
        <v>32.909999999999997</v>
      </c>
      <c r="CQ173" s="422">
        <v>0</v>
      </c>
      <c r="CR173" s="464">
        <v>0</v>
      </c>
      <c r="CS173" s="465">
        <v>61.37</v>
      </c>
      <c r="CT173" s="465">
        <v>0</v>
      </c>
      <c r="CU173" s="477">
        <v>13119.429999999995</v>
      </c>
    </row>
    <row r="174" spans="1:99" ht="15">
      <c r="A174" s="475" t="str">
        <f t="shared" si="10"/>
        <v>06-292</v>
      </c>
      <c r="B174" s="476">
        <v>12</v>
      </c>
      <c r="C174" s="422">
        <v>50.07</v>
      </c>
      <c r="D174" s="422">
        <v>27.18</v>
      </c>
      <c r="E174" s="422">
        <v>10.45</v>
      </c>
      <c r="F174" s="422">
        <v>15.24</v>
      </c>
      <c r="G174" s="422">
        <v>7.27</v>
      </c>
      <c r="H174" s="422">
        <v>74.58</v>
      </c>
      <c r="I174" s="422">
        <v>13.63</v>
      </c>
      <c r="J174" s="422">
        <v>3.82</v>
      </c>
      <c r="K174" s="422">
        <v>12.72</v>
      </c>
      <c r="L174" s="422">
        <v>17.27</v>
      </c>
      <c r="M174" s="422">
        <v>1.82</v>
      </c>
      <c r="N174" s="422">
        <v>19.63</v>
      </c>
      <c r="O174" s="422">
        <v>1.82</v>
      </c>
      <c r="P174" s="422">
        <v>13.18</v>
      </c>
      <c r="Q174" s="422">
        <v>44</v>
      </c>
      <c r="R174" s="422">
        <v>37.89</v>
      </c>
      <c r="S174" s="422">
        <v>62.67</v>
      </c>
      <c r="T174" s="422">
        <v>32.020000000000003</v>
      </c>
      <c r="U174" s="422">
        <v>100.43</v>
      </c>
      <c r="V174" s="422">
        <v>201.28</v>
      </c>
      <c r="W174" s="422">
        <v>341.66</v>
      </c>
      <c r="X174" s="422">
        <v>297.97000000000003</v>
      </c>
      <c r="Y174" s="422">
        <v>463.04</v>
      </c>
      <c r="Z174" s="422">
        <v>344.55</v>
      </c>
      <c r="AA174" s="422">
        <v>416.12</v>
      </c>
      <c r="AB174" s="422">
        <v>537.02</v>
      </c>
      <c r="AC174" s="422">
        <v>386.48</v>
      </c>
      <c r="AD174" s="422">
        <v>426.4</v>
      </c>
      <c r="AE174" s="422">
        <v>304.68</v>
      </c>
      <c r="AF174" s="422">
        <v>294.72000000000003</v>
      </c>
      <c r="AG174" s="422">
        <v>142.78</v>
      </c>
      <c r="AH174" s="422">
        <v>239.13</v>
      </c>
      <c r="AI174" s="422">
        <v>214.44</v>
      </c>
      <c r="AJ174" s="422">
        <v>153.38</v>
      </c>
      <c r="AK174" s="422">
        <v>149.44</v>
      </c>
      <c r="AL174" s="422">
        <v>152.38</v>
      </c>
      <c r="AM174" s="422">
        <v>156.63</v>
      </c>
      <c r="AN174" s="422">
        <v>74.48</v>
      </c>
      <c r="AO174" s="422">
        <v>129.33000000000001</v>
      </c>
      <c r="AP174" s="422">
        <v>256.77999999999997</v>
      </c>
      <c r="AQ174" s="422">
        <v>96.21</v>
      </c>
      <c r="AR174" s="422">
        <v>134.26</v>
      </c>
      <c r="AS174" s="422">
        <v>156.96</v>
      </c>
      <c r="AT174" s="422">
        <v>64.69</v>
      </c>
      <c r="AU174" s="422">
        <v>245.45</v>
      </c>
      <c r="AV174" s="422">
        <v>207.26</v>
      </c>
      <c r="AW174" s="422">
        <v>225.02</v>
      </c>
      <c r="AX174" s="422">
        <v>193.59</v>
      </c>
      <c r="AY174" s="422">
        <v>176.09</v>
      </c>
      <c r="AZ174" s="422">
        <v>367.89</v>
      </c>
      <c r="BA174" s="422">
        <v>440.24</v>
      </c>
      <c r="BB174" s="422">
        <v>296.77</v>
      </c>
      <c r="BC174" s="422">
        <v>419.87</v>
      </c>
      <c r="BD174" s="422">
        <v>343.32</v>
      </c>
      <c r="BE174" s="422">
        <v>382.59</v>
      </c>
      <c r="BF174" s="422">
        <v>211.43</v>
      </c>
      <c r="BG174" s="422">
        <v>372.58</v>
      </c>
      <c r="BH174" s="422">
        <v>186.6</v>
      </c>
      <c r="BI174" s="422">
        <v>296.45999999999998</v>
      </c>
      <c r="BJ174" s="422">
        <v>209.12</v>
      </c>
      <c r="BK174" s="422">
        <v>127.97</v>
      </c>
      <c r="BL174" s="422">
        <v>186.42</v>
      </c>
      <c r="BM174" s="422">
        <v>213.75</v>
      </c>
      <c r="BN174" s="422">
        <v>139.19999999999999</v>
      </c>
      <c r="BO174" s="422">
        <v>109.79</v>
      </c>
      <c r="BP174" s="422">
        <v>126.71</v>
      </c>
      <c r="BQ174" s="422">
        <v>135.24</v>
      </c>
      <c r="BR174" s="422">
        <v>138.05000000000001</v>
      </c>
      <c r="BS174" s="422">
        <v>71.900000000000006</v>
      </c>
      <c r="BT174" s="422">
        <v>120.74</v>
      </c>
      <c r="BU174" s="422">
        <v>132.99</v>
      </c>
      <c r="BV174" s="422">
        <v>78.400000000000006</v>
      </c>
      <c r="BW174" s="422">
        <v>95.73</v>
      </c>
      <c r="BX174" s="422">
        <v>128.03</v>
      </c>
      <c r="BY174" s="422">
        <v>68.86</v>
      </c>
      <c r="BZ174" s="422">
        <v>35.020000000000003</v>
      </c>
      <c r="CA174" s="422">
        <v>143.62</v>
      </c>
      <c r="CB174" s="422">
        <v>99.54</v>
      </c>
      <c r="CC174" s="422">
        <v>96.69</v>
      </c>
      <c r="CD174" s="422">
        <v>110.21</v>
      </c>
      <c r="CE174" s="422">
        <v>79.7</v>
      </c>
      <c r="CF174" s="422">
        <v>97.35</v>
      </c>
      <c r="CG174" s="422">
        <v>125.76</v>
      </c>
      <c r="CH174" s="422">
        <v>86.04</v>
      </c>
      <c r="CI174" s="422">
        <v>209.44</v>
      </c>
      <c r="CJ174" s="422">
        <v>105.39</v>
      </c>
      <c r="CK174" s="422">
        <v>22.27</v>
      </c>
      <c r="CL174" s="422">
        <v>84.37</v>
      </c>
      <c r="CM174" s="422">
        <v>84.53</v>
      </c>
      <c r="CN174" s="422">
        <v>90.91</v>
      </c>
      <c r="CO174" s="422">
        <v>65.459999999999994</v>
      </c>
      <c r="CP174" s="464">
        <v>25.82</v>
      </c>
      <c r="CQ174" s="422">
        <v>0</v>
      </c>
      <c r="CR174" s="464">
        <v>0</v>
      </c>
      <c r="CS174" s="465">
        <v>9.73</v>
      </c>
      <c r="CT174" s="465">
        <v>57.81</v>
      </c>
      <c r="CU174" s="477">
        <v>14758.220000000005</v>
      </c>
    </row>
    <row r="175" spans="1:99" ht="15">
      <c r="A175" s="475" t="str">
        <f t="shared" si="10"/>
        <v>06-292</v>
      </c>
      <c r="B175" s="476">
        <v>13</v>
      </c>
      <c r="C175" s="422">
        <v>40.590000000000003</v>
      </c>
      <c r="D175" s="422">
        <v>18.25</v>
      </c>
      <c r="E175" s="422">
        <v>22.5</v>
      </c>
      <c r="F175" s="422">
        <v>0</v>
      </c>
      <c r="G175" s="422">
        <v>0</v>
      </c>
      <c r="H175" s="422">
        <v>61.46</v>
      </c>
      <c r="I175" s="422">
        <v>6.36</v>
      </c>
      <c r="J175" s="422">
        <v>11.81</v>
      </c>
      <c r="K175" s="422">
        <v>20.91</v>
      </c>
      <c r="L175" s="422">
        <v>17.82</v>
      </c>
      <c r="M175" s="422">
        <v>4.54</v>
      </c>
      <c r="N175" s="422">
        <v>18.22</v>
      </c>
      <c r="O175" s="422">
        <v>28.18</v>
      </c>
      <c r="P175" s="422">
        <v>40.909999999999997</v>
      </c>
      <c r="Q175" s="422">
        <v>30.68</v>
      </c>
      <c r="R175" s="422">
        <v>11.98</v>
      </c>
      <c r="S175" s="422">
        <v>38</v>
      </c>
      <c r="T175" s="422">
        <v>2.64</v>
      </c>
      <c r="U175" s="422">
        <v>117.83</v>
      </c>
      <c r="V175" s="422">
        <v>98.63</v>
      </c>
      <c r="W175" s="422">
        <v>226.2</v>
      </c>
      <c r="X175" s="422">
        <v>261.01</v>
      </c>
      <c r="Y175" s="422">
        <v>226.47</v>
      </c>
      <c r="Z175" s="422">
        <v>386.79</v>
      </c>
      <c r="AA175" s="422">
        <v>330.44</v>
      </c>
      <c r="AB175" s="422">
        <v>348.14</v>
      </c>
      <c r="AC175" s="422">
        <v>374.35</v>
      </c>
      <c r="AD175" s="422">
        <v>361.2</v>
      </c>
      <c r="AE175" s="422">
        <v>316.54000000000002</v>
      </c>
      <c r="AF175" s="422">
        <v>252.05</v>
      </c>
      <c r="AG175" s="422">
        <v>394.33</v>
      </c>
      <c r="AH175" s="422">
        <v>344.01</v>
      </c>
      <c r="AI175" s="422">
        <v>87.73</v>
      </c>
      <c r="AJ175" s="422">
        <v>174.67</v>
      </c>
      <c r="AK175" s="422">
        <v>285.24</v>
      </c>
      <c r="AL175" s="422">
        <v>194.41</v>
      </c>
      <c r="AM175" s="422">
        <v>186.31</v>
      </c>
      <c r="AN175" s="422">
        <v>177.88</v>
      </c>
      <c r="AO175" s="422">
        <v>104.23</v>
      </c>
      <c r="AP175" s="422">
        <v>129</v>
      </c>
      <c r="AQ175" s="422">
        <v>200</v>
      </c>
      <c r="AR175" s="422">
        <v>155.74</v>
      </c>
      <c r="AS175" s="422">
        <v>74.94</v>
      </c>
      <c r="AT175" s="422">
        <v>101.89</v>
      </c>
      <c r="AU175" s="422">
        <v>189.14</v>
      </c>
      <c r="AV175" s="422">
        <v>226.71</v>
      </c>
      <c r="AW175" s="422">
        <v>227.96</v>
      </c>
      <c r="AX175" s="422">
        <v>220.13</v>
      </c>
      <c r="AY175" s="422">
        <v>438.85</v>
      </c>
      <c r="AZ175" s="422">
        <v>196.06</v>
      </c>
      <c r="BA175" s="422">
        <v>291.57</v>
      </c>
      <c r="BB175" s="422">
        <v>397.66</v>
      </c>
      <c r="BC175" s="422">
        <v>454.76</v>
      </c>
      <c r="BD175" s="422">
        <v>349.7</v>
      </c>
      <c r="BE175" s="422">
        <v>264.27999999999997</v>
      </c>
      <c r="BF175" s="422">
        <v>282.27</v>
      </c>
      <c r="BG175" s="422">
        <v>177.63</v>
      </c>
      <c r="BH175" s="422">
        <v>220.84</v>
      </c>
      <c r="BI175" s="422">
        <v>84.7</v>
      </c>
      <c r="BJ175" s="422">
        <v>160.82</v>
      </c>
      <c r="BK175" s="422">
        <v>72.89</v>
      </c>
      <c r="BL175" s="422">
        <v>200.13</v>
      </c>
      <c r="BM175" s="422">
        <v>112.87</v>
      </c>
      <c r="BN175" s="422">
        <v>87.11</v>
      </c>
      <c r="BO175" s="422">
        <v>27.82</v>
      </c>
      <c r="BP175" s="422">
        <v>124.3</v>
      </c>
      <c r="BQ175" s="422">
        <v>112.46</v>
      </c>
      <c r="BR175" s="422">
        <v>170.44</v>
      </c>
      <c r="BS175" s="422">
        <v>52.54</v>
      </c>
      <c r="BT175" s="422">
        <v>94.67</v>
      </c>
      <c r="BU175" s="422">
        <v>41.68</v>
      </c>
      <c r="BV175" s="422">
        <v>99.58</v>
      </c>
      <c r="BW175" s="422">
        <v>55.4</v>
      </c>
      <c r="BX175" s="422">
        <v>6.82</v>
      </c>
      <c r="BY175" s="422">
        <v>151.96</v>
      </c>
      <c r="BZ175" s="422">
        <v>40.450000000000003</v>
      </c>
      <c r="CA175" s="422">
        <v>70.02</v>
      </c>
      <c r="CB175" s="422">
        <v>22.41</v>
      </c>
      <c r="CC175" s="422">
        <v>25.37</v>
      </c>
      <c r="CD175" s="422">
        <v>53.21</v>
      </c>
      <c r="CE175" s="422">
        <v>43.31</v>
      </c>
      <c r="CF175" s="422">
        <v>55.65</v>
      </c>
      <c r="CG175" s="422">
        <v>20.64</v>
      </c>
      <c r="CH175" s="422">
        <v>0</v>
      </c>
      <c r="CI175" s="422">
        <v>32.54</v>
      </c>
      <c r="CJ175" s="422">
        <v>31.07</v>
      </c>
      <c r="CK175" s="422">
        <v>32.270000000000003</v>
      </c>
      <c r="CL175" s="422">
        <v>35.020000000000003</v>
      </c>
      <c r="CM175" s="422">
        <v>18.91</v>
      </c>
      <c r="CN175" s="422">
        <v>15.54</v>
      </c>
      <c r="CO175" s="422">
        <v>1.82</v>
      </c>
      <c r="CP175" s="464">
        <v>7.18</v>
      </c>
      <c r="CQ175" s="422">
        <v>0</v>
      </c>
      <c r="CR175" s="464">
        <v>0</v>
      </c>
      <c r="CS175" s="465">
        <v>114.39</v>
      </c>
      <c r="CT175" s="465">
        <v>13.45</v>
      </c>
      <c r="CU175" s="477">
        <v>12511.880000000003</v>
      </c>
    </row>
    <row r="176" spans="1:99" ht="15">
      <c r="A176" s="475" t="str">
        <f t="shared" si="10"/>
        <v>06-292</v>
      </c>
      <c r="B176" s="476">
        <v>14</v>
      </c>
      <c r="C176" s="422">
        <v>8</v>
      </c>
      <c r="D176" s="422">
        <v>1.36</v>
      </c>
      <c r="E176" s="422">
        <v>0</v>
      </c>
      <c r="F176" s="422">
        <v>3.64</v>
      </c>
      <c r="G176" s="422">
        <v>17.18</v>
      </c>
      <c r="H176" s="422">
        <v>4.54</v>
      </c>
      <c r="I176" s="422">
        <v>30.73</v>
      </c>
      <c r="J176" s="422">
        <v>38.200000000000003</v>
      </c>
      <c r="K176" s="422">
        <v>22.18</v>
      </c>
      <c r="L176" s="422">
        <v>4.09</v>
      </c>
      <c r="M176" s="422">
        <v>21.85</v>
      </c>
      <c r="N176" s="422">
        <v>15.37</v>
      </c>
      <c r="O176" s="422">
        <v>14.93</v>
      </c>
      <c r="P176" s="422">
        <v>16.09</v>
      </c>
      <c r="Q176" s="422">
        <v>23.73</v>
      </c>
      <c r="R176" s="422">
        <v>26.85</v>
      </c>
      <c r="S176" s="422">
        <v>31</v>
      </c>
      <c r="T176" s="422">
        <v>78.8</v>
      </c>
      <c r="U176" s="422">
        <v>125.31</v>
      </c>
      <c r="V176" s="422">
        <v>126.01</v>
      </c>
      <c r="W176" s="422">
        <v>346.76</v>
      </c>
      <c r="X176" s="422">
        <v>362.43</v>
      </c>
      <c r="Y176" s="422">
        <v>233.18</v>
      </c>
      <c r="Z176" s="422">
        <v>264.20999999999998</v>
      </c>
      <c r="AA176" s="422">
        <v>263.51</v>
      </c>
      <c r="AB176" s="422">
        <v>278.62</v>
      </c>
      <c r="AC176" s="422">
        <v>123.24</v>
      </c>
      <c r="AD176" s="422">
        <v>129.66</v>
      </c>
      <c r="AE176" s="422">
        <v>166.89</v>
      </c>
      <c r="AF176" s="422">
        <v>177.96</v>
      </c>
      <c r="AG176" s="422">
        <v>92.37</v>
      </c>
      <c r="AH176" s="422">
        <v>122</v>
      </c>
      <c r="AI176" s="422">
        <v>108.53</v>
      </c>
      <c r="AJ176" s="422">
        <v>80.34</v>
      </c>
      <c r="AK176" s="422">
        <v>17.54</v>
      </c>
      <c r="AL176" s="422">
        <v>70.5</v>
      </c>
      <c r="AM176" s="422">
        <v>86.86</v>
      </c>
      <c r="AN176" s="422">
        <v>22.22</v>
      </c>
      <c r="AO176" s="422">
        <v>67.87</v>
      </c>
      <c r="AP176" s="422">
        <v>52.01</v>
      </c>
      <c r="AQ176" s="422">
        <v>28.99</v>
      </c>
      <c r="AR176" s="422">
        <v>92.58</v>
      </c>
      <c r="AS176" s="422">
        <v>107.49</v>
      </c>
      <c r="AT176" s="422">
        <v>43.24</v>
      </c>
      <c r="AU176" s="422">
        <v>64.64</v>
      </c>
      <c r="AV176" s="422">
        <v>121.58</v>
      </c>
      <c r="AW176" s="422">
        <v>124.93</v>
      </c>
      <c r="AX176" s="422">
        <v>156.05000000000001</v>
      </c>
      <c r="AY176" s="422">
        <v>204</v>
      </c>
      <c r="AZ176" s="422">
        <v>179.4</v>
      </c>
      <c r="BA176" s="422">
        <v>207.92</v>
      </c>
      <c r="BB176" s="422">
        <v>173.69</v>
      </c>
      <c r="BC176" s="422">
        <v>311.77999999999997</v>
      </c>
      <c r="BD176" s="422">
        <v>220.86</v>
      </c>
      <c r="BE176" s="422">
        <v>167.94</v>
      </c>
      <c r="BF176" s="422">
        <v>199.51</v>
      </c>
      <c r="BG176" s="422">
        <v>142.81</v>
      </c>
      <c r="BH176" s="422">
        <v>106.41</v>
      </c>
      <c r="BI176" s="422">
        <v>146.84</v>
      </c>
      <c r="BJ176" s="422">
        <v>86.07</v>
      </c>
      <c r="BK176" s="422">
        <v>94.36</v>
      </c>
      <c r="BL176" s="422">
        <v>43.45</v>
      </c>
      <c r="BM176" s="422">
        <v>57.91</v>
      </c>
      <c r="BN176" s="422">
        <v>108.51</v>
      </c>
      <c r="BO176" s="422">
        <v>113.03</v>
      </c>
      <c r="BP176" s="422">
        <v>86.6</v>
      </c>
      <c r="BQ176" s="422">
        <v>27.77</v>
      </c>
      <c r="BR176" s="422">
        <v>91.94</v>
      </c>
      <c r="BS176" s="422">
        <v>115.67</v>
      </c>
      <c r="BT176" s="422">
        <v>92.92</v>
      </c>
      <c r="BU176" s="422">
        <v>71.33</v>
      </c>
      <c r="BV176" s="422">
        <v>108.3</v>
      </c>
      <c r="BW176" s="422">
        <v>30.14</v>
      </c>
      <c r="BX176" s="422">
        <v>30.63</v>
      </c>
      <c r="BY176" s="422">
        <v>29.5</v>
      </c>
      <c r="BZ176" s="422">
        <v>8.09</v>
      </c>
      <c r="CA176" s="422">
        <v>16.809999999999999</v>
      </c>
      <c r="CB176" s="422">
        <v>34.549999999999997</v>
      </c>
      <c r="CC176" s="422">
        <v>21.36</v>
      </c>
      <c r="CD176" s="422">
        <v>12.09</v>
      </c>
      <c r="CE176" s="422">
        <v>42.64</v>
      </c>
      <c r="CF176" s="422">
        <v>47.18</v>
      </c>
      <c r="CG176" s="422">
        <v>33.19</v>
      </c>
      <c r="CH176" s="422">
        <v>7.58</v>
      </c>
      <c r="CI176" s="422">
        <v>33.090000000000003</v>
      </c>
      <c r="CJ176" s="422">
        <v>9.76</v>
      </c>
      <c r="CK176" s="422">
        <v>24.33</v>
      </c>
      <c r="CL176" s="422">
        <v>6.85</v>
      </c>
      <c r="CM176" s="422">
        <v>21.8</v>
      </c>
      <c r="CN176" s="422">
        <v>7.36</v>
      </c>
      <c r="CO176" s="422">
        <v>12.42</v>
      </c>
      <c r="CP176" s="464">
        <v>0</v>
      </c>
      <c r="CQ176" s="422">
        <v>0</v>
      </c>
      <c r="CR176" s="464">
        <v>0</v>
      </c>
      <c r="CS176" s="465">
        <v>0</v>
      </c>
      <c r="CT176" s="465">
        <v>0</v>
      </c>
      <c r="CU176" s="477">
        <v>8004.45</v>
      </c>
    </row>
    <row r="177" spans="1:99" ht="15">
      <c r="A177" s="475" t="str">
        <f t="shared" si="10"/>
        <v>06-292</v>
      </c>
      <c r="B177" s="476">
        <v>15</v>
      </c>
      <c r="C177" s="422">
        <v>0</v>
      </c>
      <c r="D177" s="422">
        <v>3.09</v>
      </c>
      <c r="E177" s="422">
        <v>23.44</v>
      </c>
      <c r="F177" s="422">
        <v>5</v>
      </c>
      <c r="G177" s="422">
        <v>4.54</v>
      </c>
      <c r="H177" s="422">
        <v>9.09</v>
      </c>
      <c r="I177" s="422">
        <v>3.22</v>
      </c>
      <c r="J177" s="422">
        <v>3.18</v>
      </c>
      <c r="K177" s="422">
        <v>9.91</v>
      </c>
      <c r="L177" s="422">
        <v>0</v>
      </c>
      <c r="M177" s="422">
        <v>4.09</v>
      </c>
      <c r="N177" s="422">
        <v>4.5</v>
      </c>
      <c r="O177" s="422">
        <v>8.1300000000000008</v>
      </c>
      <c r="P177" s="422">
        <v>1.82</v>
      </c>
      <c r="Q177" s="422">
        <v>13.18</v>
      </c>
      <c r="R177" s="422">
        <v>53.52</v>
      </c>
      <c r="S177" s="422">
        <v>89.45</v>
      </c>
      <c r="T177" s="422">
        <v>145.34</v>
      </c>
      <c r="U177" s="422">
        <v>100.64</v>
      </c>
      <c r="V177" s="422">
        <v>168.12</v>
      </c>
      <c r="W177" s="422">
        <v>236.83</v>
      </c>
      <c r="X177" s="422">
        <v>336.99</v>
      </c>
      <c r="Y177" s="422">
        <v>276.88</v>
      </c>
      <c r="Z177" s="422">
        <v>326.70999999999998</v>
      </c>
      <c r="AA177" s="422">
        <v>240.77</v>
      </c>
      <c r="AB177" s="422">
        <v>268.89</v>
      </c>
      <c r="AC177" s="422">
        <v>160.76</v>
      </c>
      <c r="AD177" s="422">
        <v>154.55000000000001</v>
      </c>
      <c r="AE177" s="422">
        <v>99.35</v>
      </c>
      <c r="AF177" s="422">
        <v>80.87</v>
      </c>
      <c r="AG177" s="422">
        <v>89.57</v>
      </c>
      <c r="AH177" s="422">
        <v>69.27</v>
      </c>
      <c r="AI177" s="422">
        <v>129.99</v>
      </c>
      <c r="AJ177" s="422">
        <v>85.86</v>
      </c>
      <c r="AK177" s="422">
        <v>52.69</v>
      </c>
      <c r="AL177" s="422">
        <v>70.06</v>
      </c>
      <c r="AM177" s="422">
        <v>84.48</v>
      </c>
      <c r="AN177" s="422">
        <v>47.43</v>
      </c>
      <c r="AO177" s="422">
        <v>36.78</v>
      </c>
      <c r="AP177" s="422">
        <v>80.709999999999994</v>
      </c>
      <c r="AQ177" s="422">
        <v>88.26</v>
      </c>
      <c r="AR177" s="422">
        <v>45.62</v>
      </c>
      <c r="AS177" s="422">
        <v>56.91</v>
      </c>
      <c r="AT177" s="422">
        <v>169.72</v>
      </c>
      <c r="AU177" s="422">
        <v>147.97999999999999</v>
      </c>
      <c r="AV177" s="422">
        <v>134.44</v>
      </c>
      <c r="AW177" s="422">
        <v>195.84</v>
      </c>
      <c r="AX177" s="422">
        <v>121.76</v>
      </c>
      <c r="AY177" s="422">
        <v>178.66</v>
      </c>
      <c r="AZ177" s="422">
        <v>352.29</v>
      </c>
      <c r="BA177" s="422">
        <v>181.51</v>
      </c>
      <c r="BB177" s="422">
        <v>235.67</v>
      </c>
      <c r="BC177" s="422">
        <v>151.35</v>
      </c>
      <c r="BD177" s="422">
        <v>254.9</v>
      </c>
      <c r="BE177" s="422">
        <v>265.95</v>
      </c>
      <c r="BF177" s="422">
        <v>195.96</v>
      </c>
      <c r="BG177" s="422">
        <v>173.25</v>
      </c>
      <c r="BH177" s="422">
        <v>164.44</v>
      </c>
      <c r="BI177" s="422">
        <v>134.07</v>
      </c>
      <c r="BJ177" s="422">
        <v>107.64</v>
      </c>
      <c r="BK177" s="422">
        <v>149.76</v>
      </c>
      <c r="BL177" s="422">
        <v>91.23</v>
      </c>
      <c r="BM177" s="422">
        <v>185.95</v>
      </c>
      <c r="BN177" s="422">
        <v>121.56</v>
      </c>
      <c r="BO177" s="422">
        <v>74.77</v>
      </c>
      <c r="BP177" s="422">
        <v>113.82</v>
      </c>
      <c r="BQ177" s="422">
        <v>62.41</v>
      </c>
      <c r="BR177" s="422">
        <v>84.14</v>
      </c>
      <c r="BS177" s="422">
        <v>59.4</v>
      </c>
      <c r="BT177" s="422">
        <v>73.930000000000007</v>
      </c>
      <c r="BU177" s="422">
        <v>34.5</v>
      </c>
      <c r="BV177" s="422">
        <v>20.39</v>
      </c>
      <c r="BW177" s="422">
        <v>46.57</v>
      </c>
      <c r="BX177" s="422">
        <v>44.45</v>
      </c>
      <c r="BY177" s="422">
        <v>45.23</v>
      </c>
      <c r="BZ177" s="422">
        <v>8.91</v>
      </c>
      <c r="CA177" s="422">
        <v>44.32</v>
      </c>
      <c r="CB177" s="422">
        <v>12.09</v>
      </c>
      <c r="CC177" s="422">
        <v>6.91</v>
      </c>
      <c r="CD177" s="422">
        <v>30</v>
      </c>
      <c r="CE177" s="422">
        <v>12.63</v>
      </c>
      <c r="CF177" s="422">
        <v>21.54</v>
      </c>
      <c r="CG177" s="422">
        <v>99.97</v>
      </c>
      <c r="CH177" s="422">
        <v>36.450000000000003</v>
      </c>
      <c r="CI177" s="422">
        <v>38.58</v>
      </c>
      <c r="CJ177" s="422">
        <v>2.73</v>
      </c>
      <c r="CK177" s="422">
        <v>0</v>
      </c>
      <c r="CL177" s="422">
        <v>17.09</v>
      </c>
      <c r="CM177" s="422">
        <v>0</v>
      </c>
      <c r="CN177" s="422">
        <v>23.05</v>
      </c>
      <c r="CO177" s="422">
        <v>28.59</v>
      </c>
      <c r="CP177" s="464">
        <v>16.91</v>
      </c>
      <c r="CQ177" s="422">
        <v>0</v>
      </c>
      <c r="CR177" s="464">
        <v>4.5</v>
      </c>
      <c r="CS177" s="465">
        <v>17.91</v>
      </c>
      <c r="CT177" s="465">
        <v>0</v>
      </c>
      <c r="CU177" s="477">
        <v>8566.2099999999991</v>
      </c>
    </row>
    <row r="178" spans="1:99" ht="15">
      <c r="A178" s="475" t="str">
        <f t="shared" si="10"/>
        <v>06-292</v>
      </c>
      <c r="B178" s="476">
        <v>16</v>
      </c>
      <c r="C178" s="422">
        <v>0</v>
      </c>
      <c r="D178" s="422">
        <v>0</v>
      </c>
      <c r="E178" s="422">
        <v>3.64</v>
      </c>
      <c r="F178" s="422">
        <v>0</v>
      </c>
      <c r="G178" s="422">
        <v>0</v>
      </c>
      <c r="H178" s="422">
        <v>11</v>
      </c>
      <c r="I178" s="422">
        <v>18.28</v>
      </c>
      <c r="J178" s="422">
        <v>15.63</v>
      </c>
      <c r="K178" s="422">
        <v>21.8</v>
      </c>
      <c r="L178" s="422">
        <v>11.86</v>
      </c>
      <c r="M178" s="422">
        <v>30.99</v>
      </c>
      <c r="N178" s="422">
        <v>21.92</v>
      </c>
      <c r="O178" s="422">
        <v>14.09</v>
      </c>
      <c r="P178" s="422">
        <v>8.17</v>
      </c>
      <c r="Q178" s="422">
        <v>27.99</v>
      </c>
      <c r="R178" s="422">
        <v>38.03</v>
      </c>
      <c r="S178" s="422">
        <v>9.91</v>
      </c>
      <c r="T178" s="422">
        <v>8.0399999999999991</v>
      </c>
      <c r="U178" s="422">
        <v>197.75</v>
      </c>
      <c r="V178" s="422">
        <v>191.27</v>
      </c>
      <c r="W178" s="422">
        <v>487.44</v>
      </c>
      <c r="X178" s="422">
        <v>664.94</v>
      </c>
      <c r="Y178" s="422">
        <v>668.74</v>
      </c>
      <c r="Z178" s="422">
        <v>548.54</v>
      </c>
      <c r="AA178" s="422">
        <v>532.32000000000005</v>
      </c>
      <c r="AB178" s="422">
        <v>394.47</v>
      </c>
      <c r="AC178" s="422">
        <v>236.11</v>
      </c>
      <c r="AD178" s="422">
        <v>98.04</v>
      </c>
      <c r="AE178" s="422">
        <v>126.64</v>
      </c>
      <c r="AF178" s="422">
        <v>153.19999999999999</v>
      </c>
      <c r="AG178" s="422">
        <v>85.99</v>
      </c>
      <c r="AH178" s="422">
        <v>156.30000000000001</v>
      </c>
      <c r="AI178" s="422">
        <v>135.11000000000001</v>
      </c>
      <c r="AJ178" s="422">
        <v>133.93</v>
      </c>
      <c r="AK178" s="422">
        <v>113.15</v>
      </c>
      <c r="AL178" s="422">
        <v>103.66</v>
      </c>
      <c r="AM178" s="422">
        <v>96.95</v>
      </c>
      <c r="AN178" s="422">
        <v>100.75</v>
      </c>
      <c r="AO178" s="422">
        <v>132.28</v>
      </c>
      <c r="AP178" s="422">
        <v>107.07</v>
      </c>
      <c r="AQ178" s="422">
        <v>63.53</v>
      </c>
      <c r="AR178" s="422">
        <v>115.63</v>
      </c>
      <c r="AS178" s="422">
        <v>79.86</v>
      </c>
      <c r="AT178" s="422">
        <v>147.75</v>
      </c>
      <c r="AU178" s="422">
        <v>86.69</v>
      </c>
      <c r="AV178" s="422">
        <v>89.38</v>
      </c>
      <c r="AW178" s="422">
        <v>116.89</v>
      </c>
      <c r="AX178" s="422">
        <v>285.69</v>
      </c>
      <c r="AY178" s="422">
        <v>205.33</v>
      </c>
      <c r="AZ178" s="422">
        <v>254.52</v>
      </c>
      <c r="BA178" s="422">
        <v>296.01</v>
      </c>
      <c r="BB178" s="422">
        <v>328.52</v>
      </c>
      <c r="BC178" s="422">
        <v>225.77</v>
      </c>
      <c r="BD178" s="422">
        <v>250.16</v>
      </c>
      <c r="BE178" s="422">
        <v>266.81</v>
      </c>
      <c r="BF178" s="422">
        <v>201.94</v>
      </c>
      <c r="BG178" s="422">
        <v>286.32</v>
      </c>
      <c r="BH178" s="422">
        <v>271.38</v>
      </c>
      <c r="BI178" s="422">
        <v>73.63</v>
      </c>
      <c r="BJ178" s="422">
        <v>113.29</v>
      </c>
      <c r="BK178" s="422">
        <v>137.09</v>
      </c>
      <c r="BL178" s="422">
        <v>165.65</v>
      </c>
      <c r="BM178" s="422">
        <v>114.56</v>
      </c>
      <c r="BN178" s="422">
        <v>302.77</v>
      </c>
      <c r="BO178" s="422">
        <v>177.89</v>
      </c>
      <c r="BP178" s="422">
        <v>113.47</v>
      </c>
      <c r="BQ178" s="422">
        <v>31.05</v>
      </c>
      <c r="BR178" s="422">
        <v>115.07</v>
      </c>
      <c r="BS178" s="422">
        <v>104.69</v>
      </c>
      <c r="BT178" s="422">
        <v>89.04</v>
      </c>
      <c r="BU178" s="422">
        <v>114.21</v>
      </c>
      <c r="BV178" s="422">
        <v>86.47</v>
      </c>
      <c r="BW178" s="422">
        <v>104.85</v>
      </c>
      <c r="BX178" s="422">
        <v>44.86</v>
      </c>
      <c r="BY178" s="422">
        <v>53.23</v>
      </c>
      <c r="BZ178" s="422">
        <v>75.45</v>
      </c>
      <c r="CA178" s="422">
        <v>57.46</v>
      </c>
      <c r="CB178" s="422">
        <v>92.2</v>
      </c>
      <c r="CC178" s="422">
        <v>11.55</v>
      </c>
      <c r="CD178" s="422">
        <v>88.82</v>
      </c>
      <c r="CE178" s="422">
        <v>17</v>
      </c>
      <c r="CF178" s="422">
        <v>27.63</v>
      </c>
      <c r="CG178" s="422">
        <v>44.13</v>
      </c>
      <c r="CH178" s="422">
        <v>49.77</v>
      </c>
      <c r="CI178" s="422">
        <v>21.41</v>
      </c>
      <c r="CJ178" s="422">
        <v>0</v>
      </c>
      <c r="CK178" s="422">
        <v>5.73</v>
      </c>
      <c r="CL178" s="422">
        <v>0</v>
      </c>
      <c r="CM178" s="422">
        <v>0</v>
      </c>
      <c r="CN178" s="422">
        <v>32.340000000000003</v>
      </c>
      <c r="CO178" s="422">
        <v>0</v>
      </c>
      <c r="CP178" s="464">
        <v>0</v>
      </c>
      <c r="CQ178" s="422">
        <v>0</v>
      </c>
      <c r="CR178" s="464">
        <v>31.64</v>
      </c>
      <c r="CS178" s="465">
        <v>0</v>
      </c>
      <c r="CT178" s="465">
        <v>0</v>
      </c>
      <c r="CU178" s="477">
        <v>11775.129999999992</v>
      </c>
    </row>
    <row r="179" spans="1:99" ht="15">
      <c r="A179" s="475" t="str">
        <f t="shared" si="10"/>
        <v>06-292</v>
      </c>
      <c r="B179" s="476">
        <v>17</v>
      </c>
      <c r="C179" s="422">
        <v>0.91</v>
      </c>
      <c r="D179" s="422">
        <v>0</v>
      </c>
      <c r="E179" s="422">
        <v>2.27</v>
      </c>
      <c r="F179" s="422">
        <v>1.73</v>
      </c>
      <c r="G179" s="422">
        <v>11.77</v>
      </c>
      <c r="H179" s="422">
        <v>0</v>
      </c>
      <c r="I179" s="422">
        <v>24.55</v>
      </c>
      <c r="J179" s="422">
        <v>19.989999999999998</v>
      </c>
      <c r="K179" s="422">
        <v>2.27</v>
      </c>
      <c r="L179" s="422">
        <v>39.869999999999997</v>
      </c>
      <c r="M179" s="422">
        <v>23.9</v>
      </c>
      <c r="N179" s="422">
        <v>18.079999999999998</v>
      </c>
      <c r="O179" s="422">
        <v>29.44</v>
      </c>
      <c r="P179" s="422">
        <v>14.54</v>
      </c>
      <c r="Q179" s="422">
        <v>25.99</v>
      </c>
      <c r="R179" s="422">
        <v>39.76</v>
      </c>
      <c r="S179" s="422">
        <v>58.49</v>
      </c>
      <c r="T179" s="422">
        <v>79.67</v>
      </c>
      <c r="U179" s="422">
        <v>80.77</v>
      </c>
      <c r="V179" s="422">
        <v>135.41</v>
      </c>
      <c r="W179" s="422">
        <v>308.95999999999998</v>
      </c>
      <c r="X179" s="422">
        <v>536.36</v>
      </c>
      <c r="Y179" s="422">
        <v>345.55</v>
      </c>
      <c r="Z179" s="422">
        <v>427.93</v>
      </c>
      <c r="AA179" s="422">
        <v>327.5</v>
      </c>
      <c r="AB179" s="422">
        <v>312.37</v>
      </c>
      <c r="AC179" s="422">
        <v>180.76</v>
      </c>
      <c r="AD179" s="422">
        <v>136.05000000000001</v>
      </c>
      <c r="AE179" s="422">
        <v>70.64</v>
      </c>
      <c r="AF179" s="422">
        <v>146.71</v>
      </c>
      <c r="AG179" s="422">
        <v>176.54</v>
      </c>
      <c r="AH179" s="422">
        <v>88.66</v>
      </c>
      <c r="AI179" s="422">
        <v>110.84</v>
      </c>
      <c r="AJ179" s="422">
        <v>96.42</v>
      </c>
      <c r="AK179" s="422">
        <v>43.03</v>
      </c>
      <c r="AL179" s="422">
        <v>59.65</v>
      </c>
      <c r="AM179" s="422">
        <v>90.14</v>
      </c>
      <c r="AN179" s="422">
        <v>52.91</v>
      </c>
      <c r="AO179" s="422">
        <v>53</v>
      </c>
      <c r="AP179" s="422">
        <v>54.65</v>
      </c>
      <c r="AQ179" s="422">
        <v>75.650000000000006</v>
      </c>
      <c r="AR179" s="422">
        <v>140.34</v>
      </c>
      <c r="AS179" s="422">
        <v>28.41</v>
      </c>
      <c r="AT179" s="422">
        <v>49.97</v>
      </c>
      <c r="AU179" s="422">
        <v>85.08</v>
      </c>
      <c r="AV179" s="422">
        <v>75.849999999999994</v>
      </c>
      <c r="AW179" s="422">
        <v>174.87</v>
      </c>
      <c r="AX179" s="422">
        <v>349.42</v>
      </c>
      <c r="AY179" s="422">
        <v>371.8</v>
      </c>
      <c r="AZ179" s="422">
        <v>250.22</v>
      </c>
      <c r="BA179" s="422">
        <v>251.12</v>
      </c>
      <c r="BB179" s="422">
        <v>379.99</v>
      </c>
      <c r="BC179" s="422">
        <v>229.94</v>
      </c>
      <c r="BD179" s="422">
        <v>354.5</v>
      </c>
      <c r="BE179" s="422">
        <v>244.39</v>
      </c>
      <c r="BF179" s="422">
        <v>298</v>
      </c>
      <c r="BG179" s="422">
        <v>166.99</v>
      </c>
      <c r="BH179" s="422">
        <v>249.82</v>
      </c>
      <c r="BI179" s="422">
        <v>143.69999999999999</v>
      </c>
      <c r="BJ179" s="422">
        <v>71.209999999999994</v>
      </c>
      <c r="BK179" s="422">
        <v>169.47</v>
      </c>
      <c r="BL179" s="422">
        <v>106.61</v>
      </c>
      <c r="BM179" s="422">
        <v>175.83</v>
      </c>
      <c r="BN179" s="422">
        <v>150.01</v>
      </c>
      <c r="BO179" s="422">
        <v>94.3</v>
      </c>
      <c r="BP179" s="422">
        <v>186.98</v>
      </c>
      <c r="BQ179" s="422">
        <v>136.4</v>
      </c>
      <c r="BR179" s="422">
        <v>131.52000000000001</v>
      </c>
      <c r="BS179" s="422">
        <v>139.44999999999999</v>
      </c>
      <c r="BT179" s="422">
        <v>76</v>
      </c>
      <c r="BU179" s="422">
        <v>70.930000000000007</v>
      </c>
      <c r="BV179" s="422">
        <v>69.63</v>
      </c>
      <c r="BW179" s="422">
        <v>85.44</v>
      </c>
      <c r="BX179" s="422">
        <v>68.930000000000007</v>
      </c>
      <c r="BY179" s="422">
        <v>92.39</v>
      </c>
      <c r="BZ179" s="422">
        <v>23.18</v>
      </c>
      <c r="CA179" s="422">
        <v>28.18</v>
      </c>
      <c r="CB179" s="422">
        <v>74.319999999999993</v>
      </c>
      <c r="CC179" s="422">
        <v>150.79</v>
      </c>
      <c r="CD179" s="422">
        <v>33.22</v>
      </c>
      <c r="CE179" s="422">
        <v>56.18</v>
      </c>
      <c r="CF179" s="422">
        <v>88.42</v>
      </c>
      <c r="CG179" s="422">
        <v>48.27</v>
      </c>
      <c r="CH179" s="422">
        <v>12.54</v>
      </c>
      <c r="CI179" s="422">
        <v>0</v>
      </c>
      <c r="CJ179" s="422">
        <v>30.6</v>
      </c>
      <c r="CK179" s="422">
        <v>34.04</v>
      </c>
      <c r="CL179" s="422">
        <v>19.63</v>
      </c>
      <c r="CM179" s="422">
        <v>7.64</v>
      </c>
      <c r="CN179" s="422">
        <v>0</v>
      </c>
      <c r="CO179" s="422">
        <v>4.54</v>
      </c>
      <c r="CP179" s="464">
        <v>0</v>
      </c>
      <c r="CQ179" s="422">
        <v>0</v>
      </c>
      <c r="CR179" s="464">
        <v>28.95</v>
      </c>
      <c r="CS179" s="465">
        <v>0</v>
      </c>
      <c r="CT179" s="465">
        <v>0</v>
      </c>
      <c r="CU179" s="477">
        <v>10613.740000000002</v>
      </c>
    </row>
    <row r="180" spans="1:99" ht="15">
      <c r="A180" s="475" t="str">
        <f t="shared" si="10"/>
        <v>06-292</v>
      </c>
      <c r="B180" s="476">
        <v>18</v>
      </c>
      <c r="C180" s="422">
        <v>11.41</v>
      </c>
      <c r="D180" s="422">
        <v>0</v>
      </c>
      <c r="E180" s="422">
        <v>21.53</v>
      </c>
      <c r="F180" s="422">
        <v>4.54</v>
      </c>
      <c r="G180" s="422">
        <v>9.1199999999999992</v>
      </c>
      <c r="H180" s="422">
        <v>3.64</v>
      </c>
      <c r="I180" s="422">
        <v>12.82</v>
      </c>
      <c r="J180" s="422">
        <v>14.63</v>
      </c>
      <c r="K180" s="422">
        <v>19.54</v>
      </c>
      <c r="L180" s="422">
        <v>11.82</v>
      </c>
      <c r="M180" s="422">
        <v>13.91</v>
      </c>
      <c r="N180" s="422">
        <v>21.11</v>
      </c>
      <c r="O180" s="422">
        <v>22.71</v>
      </c>
      <c r="P180" s="422">
        <v>24.8</v>
      </c>
      <c r="Q180" s="422">
        <v>45.87</v>
      </c>
      <c r="R180" s="422">
        <v>34.270000000000003</v>
      </c>
      <c r="S180" s="422">
        <v>28.63</v>
      </c>
      <c r="T180" s="422">
        <v>43.87</v>
      </c>
      <c r="U180" s="422">
        <v>134.19999999999999</v>
      </c>
      <c r="V180" s="422">
        <v>155.29</v>
      </c>
      <c r="W180" s="422">
        <v>359.77</v>
      </c>
      <c r="X180" s="422">
        <v>524.54999999999995</v>
      </c>
      <c r="Y180" s="422">
        <v>500.41</v>
      </c>
      <c r="Z180" s="422">
        <v>360.62</v>
      </c>
      <c r="AA180" s="422">
        <v>307.99</v>
      </c>
      <c r="AB180" s="422">
        <v>243.03</v>
      </c>
      <c r="AC180" s="422">
        <v>275.05</v>
      </c>
      <c r="AD180" s="422">
        <v>229.87</v>
      </c>
      <c r="AE180" s="422">
        <v>148.93</v>
      </c>
      <c r="AF180" s="422">
        <v>173.81</v>
      </c>
      <c r="AG180" s="422">
        <v>177.1</v>
      </c>
      <c r="AH180" s="422">
        <v>93.39</v>
      </c>
      <c r="AI180" s="422">
        <v>47.23</v>
      </c>
      <c r="AJ180" s="422">
        <v>90.27</v>
      </c>
      <c r="AK180" s="422">
        <v>36.68</v>
      </c>
      <c r="AL180" s="422">
        <v>80.34</v>
      </c>
      <c r="AM180" s="422">
        <v>52.66</v>
      </c>
      <c r="AN180" s="422">
        <v>57.81</v>
      </c>
      <c r="AO180" s="422">
        <v>34.200000000000003</v>
      </c>
      <c r="AP180" s="422">
        <v>49.89</v>
      </c>
      <c r="AQ180" s="422">
        <v>81.48</v>
      </c>
      <c r="AR180" s="422">
        <v>64.510000000000005</v>
      </c>
      <c r="AS180" s="422">
        <v>92.65</v>
      </c>
      <c r="AT180" s="422">
        <v>122.86</v>
      </c>
      <c r="AU180" s="422">
        <v>176.63</v>
      </c>
      <c r="AV180" s="422">
        <v>112.07</v>
      </c>
      <c r="AW180" s="422">
        <v>207.33</v>
      </c>
      <c r="AX180" s="422">
        <v>286.41000000000003</v>
      </c>
      <c r="AY180" s="422">
        <v>524.08000000000004</v>
      </c>
      <c r="AZ180" s="422">
        <v>267.12</v>
      </c>
      <c r="BA180" s="422">
        <v>431.87</v>
      </c>
      <c r="BB180" s="422">
        <v>464.99</v>
      </c>
      <c r="BC180" s="422">
        <v>508.66</v>
      </c>
      <c r="BD180" s="422">
        <v>414.46</v>
      </c>
      <c r="BE180" s="422">
        <v>422.81</v>
      </c>
      <c r="BF180" s="422">
        <v>334.32</v>
      </c>
      <c r="BG180" s="422">
        <v>287.02</v>
      </c>
      <c r="BH180" s="422">
        <v>254.33</v>
      </c>
      <c r="BI180" s="422">
        <v>159.5</v>
      </c>
      <c r="BJ180" s="422">
        <v>248</v>
      </c>
      <c r="BK180" s="422">
        <v>311.54000000000002</v>
      </c>
      <c r="BL180" s="422">
        <v>150.21</v>
      </c>
      <c r="BM180" s="422">
        <v>148.85</v>
      </c>
      <c r="BN180" s="422">
        <v>163.66999999999999</v>
      </c>
      <c r="BO180" s="422">
        <v>117.72</v>
      </c>
      <c r="BP180" s="422">
        <v>217.35</v>
      </c>
      <c r="BQ180" s="422">
        <v>234.54</v>
      </c>
      <c r="BR180" s="422">
        <v>210.04</v>
      </c>
      <c r="BS180" s="422">
        <v>160.77000000000001</v>
      </c>
      <c r="BT180" s="422">
        <v>136.88</v>
      </c>
      <c r="BU180" s="422">
        <v>126.22</v>
      </c>
      <c r="BV180" s="422">
        <v>115.88</v>
      </c>
      <c r="BW180" s="422">
        <v>130.08000000000001</v>
      </c>
      <c r="BX180" s="422">
        <v>121.44</v>
      </c>
      <c r="BY180" s="422">
        <v>150.55000000000001</v>
      </c>
      <c r="BZ180" s="422">
        <v>44.07</v>
      </c>
      <c r="CA180" s="422">
        <v>132.09</v>
      </c>
      <c r="CB180" s="422">
        <v>122.15</v>
      </c>
      <c r="CC180" s="422">
        <v>164.02</v>
      </c>
      <c r="CD180" s="422">
        <v>177.05</v>
      </c>
      <c r="CE180" s="422">
        <v>142.80000000000001</v>
      </c>
      <c r="CF180" s="422">
        <v>81.5</v>
      </c>
      <c r="CG180" s="422">
        <v>46.36</v>
      </c>
      <c r="CH180" s="422">
        <v>85.35</v>
      </c>
      <c r="CI180" s="422">
        <v>13.45</v>
      </c>
      <c r="CJ180" s="422">
        <v>70.45</v>
      </c>
      <c r="CK180" s="422">
        <v>105.17</v>
      </c>
      <c r="CL180" s="422">
        <v>59.14</v>
      </c>
      <c r="CM180" s="422">
        <v>43.56</v>
      </c>
      <c r="CN180" s="422">
        <v>57.94</v>
      </c>
      <c r="CO180" s="422">
        <v>66.02</v>
      </c>
      <c r="CP180" s="464">
        <v>12.64</v>
      </c>
      <c r="CQ180" s="422">
        <v>16.45</v>
      </c>
      <c r="CR180" s="464">
        <v>8.64</v>
      </c>
      <c r="CS180" s="465">
        <v>15.45</v>
      </c>
      <c r="CT180" s="465">
        <v>32.32</v>
      </c>
      <c r="CU180" s="477">
        <v>13930.769999999999</v>
      </c>
    </row>
    <row r="181" spans="1:99" ht="15">
      <c r="A181" s="475" t="str">
        <f t="shared" si="10"/>
        <v>06-292</v>
      </c>
      <c r="B181" s="476">
        <v>19</v>
      </c>
      <c r="C181" s="422">
        <v>58.89</v>
      </c>
      <c r="D181" s="422">
        <v>11.68</v>
      </c>
      <c r="E181" s="422">
        <v>10.59</v>
      </c>
      <c r="F181" s="422">
        <v>34</v>
      </c>
      <c r="G181" s="422">
        <v>5.37</v>
      </c>
      <c r="H181" s="422">
        <v>18.73</v>
      </c>
      <c r="I181" s="422">
        <v>0</v>
      </c>
      <c r="J181" s="422">
        <v>0.91</v>
      </c>
      <c r="K181" s="422">
        <v>18.899999999999999</v>
      </c>
      <c r="L181" s="422">
        <v>2.73</v>
      </c>
      <c r="M181" s="422">
        <v>59.72</v>
      </c>
      <c r="N181" s="422">
        <v>17.22</v>
      </c>
      <c r="O181" s="422">
        <v>69.94</v>
      </c>
      <c r="P181" s="422">
        <v>10.46</v>
      </c>
      <c r="Q181" s="422">
        <v>16.28</v>
      </c>
      <c r="R181" s="422">
        <v>43.31</v>
      </c>
      <c r="S181" s="422">
        <v>97.49</v>
      </c>
      <c r="T181" s="422">
        <v>20.65</v>
      </c>
      <c r="U181" s="422">
        <v>189.34</v>
      </c>
      <c r="V181" s="422">
        <v>116.96</v>
      </c>
      <c r="W181" s="422">
        <v>268.97000000000003</v>
      </c>
      <c r="X181" s="422">
        <v>326.70999999999998</v>
      </c>
      <c r="Y181" s="422">
        <v>407.58</v>
      </c>
      <c r="Z181" s="422">
        <v>334.74</v>
      </c>
      <c r="AA181" s="422">
        <v>577.9</v>
      </c>
      <c r="AB181" s="422">
        <v>474.12</v>
      </c>
      <c r="AC181" s="422">
        <v>233.79</v>
      </c>
      <c r="AD181" s="422">
        <v>318.04000000000002</v>
      </c>
      <c r="AE181" s="422">
        <v>175.07</v>
      </c>
      <c r="AF181" s="422">
        <v>187.88</v>
      </c>
      <c r="AG181" s="422">
        <v>220.92</v>
      </c>
      <c r="AH181" s="422">
        <v>307.04000000000002</v>
      </c>
      <c r="AI181" s="422">
        <v>187.89</v>
      </c>
      <c r="AJ181" s="422">
        <v>236.71</v>
      </c>
      <c r="AK181" s="422">
        <v>140.06</v>
      </c>
      <c r="AL181" s="422">
        <v>100.37</v>
      </c>
      <c r="AM181" s="422">
        <v>123.84</v>
      </c>
      <c r="AN181" s="422">
        <v>111.47</v>
      </c>
      <c r="AO181" s="422">
        <v>69.27</v>
      </c>
      <c r="AP181" s="422">
        <v>103</v>
      </c>
      <c r="AQ181" s="422">
        <v>104.98</v>
      </c>
      <c r="AR181" s="422">
        <v>112.58</v>
      </c>
      <c r="AS181" s="422">
        <v>165.77</v>
      </c>
      <c r="AT181" s="422">
        <v>177.62</v>
      </c>
      <c r="AU181" s="422">
        <v>237.24</v>
      </c>
      <c r="AV181" s="422">
        <v>57.59</v>
      </c>
      <c r="AW181" s="422">
        <v>229.08</v>
      </c>
      <c r="AX181" s="422">
        <v>107.62</v>
      </c>
      <c r="AY181" s="422">
        <v>250.74</v>
      </c>
      <c r="AZ181" s="422">
        <v>319.7</v>
      </c>
      <c r="BA181" s="422">
        <v>260.70999999999998</v>
      </c>
      <c r="BB181" s="422">
        <v>441.87</v>
      </c>
      <c r="BC181" s="422">
        <v>344.28</v>
      </c>
      <c r="BD181" s="422">
        <v>464.54</v>
      </c>
      <c r="BE181" s="422">
        <v>360.27</v>
      </c>
      <c r="BF181" s="422">
        <v>408.71</v>
      </c>
      <c r="BG181" s="422">
        <v>311.16000000000003</v>
      </c>
      <c r="BH181" s="422">
        <v>299.24</v>
      </c>
      <c r="BI181" s="422">
        <v>331.96</v>
      </c>
      <c r="BJ181" s="422">
        <v>204.75</v>
      </c>
      <c r="BK181" s="422">
        <v>166.18</v>
      </c>
      <c r="BL181" s="422">
        <v>147.44</v>
      </c>
      <c r="BM181" s="422">
        <v>224.94</v>
      </c>
      <c r="BN181" s="422">
        <v>62.06</v>
      </c>
      <c r="BO181" s="422">
        <v>113.6</v>
      </c>
      <c r="BP181" s="422">
        <v>95.21</v>
      </c>
      <c r="BQ181" s="422">
        <v>123.54</v>
      </c>
      <c r="BR181" s="422">
        <v>134.38999999999999</v>
      </c>
      <c r="BS181" s="422">
        <v>142.06</v>
      </c>
      <c r="BT181" s="422">
        <v>101.36</v>
      </c>
      <c r="BU181" s="422">
        <v>132.31</v>
      </c>
      <c r="BV181" s="422">
        <v>113.41</v>
      </c>
      <c r="BW181" s="422">
        <v>145.21</v>
      </c>
      <c r="BX181" s="422">
        <v>173.95</v>
      </c>
      <c r="BY181" s="422">
        <v>99.63</v>
      </c>
      <c r="BZ181" s="422">
        <v>83.63</v>
      </c>
      <c r="CA181" s="422">
        <v>124.3</v>
      </c>
      <c r="CB181" s="422">
        <v>144.97</v>
      </c>
      <c r="CC181" s="422">
        <v>82.86</v>
      </c>
      <c r="CD181" s="422">
        <v>86.44</v>
      </c>
      <c r="CE181" s="422">
        <v>85.72</v>
      </c>
      <c r="CF181" s="422">
        <v>138.09</v>
      </c>
      <c r="CG181" s="422">
        <v>128.59</v>
      </c>
      <c r="CH181" s="422">
        <v>55.82</v>
      </c>
      <c r="CI181" s="422">
        <v>134.81</v>
      </c>
      <c r="CJ181" s="422">
        <v>70.900000000000006</v>
      </c>
      <c r="CK181" s="422">
        <v>104.84</v>
      </c>
      <c r="CL181" s="422">
        <v>51.31</v>
      </c>
      <c r="CM181" s="422">
        <v>51.3</v>
      </c>
      <c r="CN181" s="422">
        <v>117.22</v>
      </c>
      <c r="CO181" s="422">
        <v>70.22</v>
      </c>
      <c r="CP181" s="464">
        <v>54.83</v>
      </c>
      <c r="CQ181" s="422">
        <v>46.35</v>
      </c>
      <c r="CR181" s="464">
        <v>91.69</v>
      </c>
      <c r="CS181" s="465">
        <v>45.5</v>
      </c>
      <c r="CT181" s="465">
        <v>19</v>
      </c>
      <c r="CU181" s="477">
        <v>14662.629999999996</v>
      </c>
    </row>
    <row r="182" spans="1:99" ht="15">
      <c r="A182" s="475" t="str">
        <f t="shared" si="10"/>
        <v>06-292</v>
      </c>
      <c r="B182" s="476">
        <v>20</v>
      </c>
      <c r="C182" s="422">
        <v>73.66</v>
      </c>
      <c r="D182" s="422">
        <v>102.53</v>
      </c>
      <c r="E182" s="422">
        <v>15.45</v>
      </c>
      <c r="F182" s="422">
        <v>12.27</v>
      </c>
      <c r="G182" s="422">
        <v>16.68</v>
      </c>
      <c r="H182" s="422">
        <v>51.85</v>
      </c>
      <c r="I182" s="422">
        <v>13.79</v>
      </c>
      <c r="J182" s="422">
        <v>34.01</v>
      </c>
      <c r="K182" s="422">
        <v>4.54</v>
      </c>
      <c r="L182" s="422">
        <v>0</v>
      </c>
      <c r="M182" s="422">
        <v>25.08</v>
      </c>
      <c r="N182" s="422">
        <v>11.36</v>
      </c>
      <c r="O182" s="422">
        <v>16.36</v>
      </c>
      <c r="P182" s="422">
        <v>33.479999999999997</v>
      </c>
      <c r="Q182" s="422">
        <v>32.53</v>
      </c>
      <c r="R182" s="422">
        <v>10.73</v>
      </c>
      <c r="S182" s="422">
        <v>30.64</v>
      </c>
      <c r="T182" s="422">
        <v>30.08</v>
      </c>
      <c r="U182" s="422">
        <v>56.08</v>
      </c>
      <c r="V182" s="422">
        <v>58.43</v>
      </c>
      <c r="W182" s="422">
        <v>256.2</v>
      </c>
      <c r="X182" s="422">
        <v>173.19</v>
      </c>
      <c r="Y182" s="422">
        <v>267.91000000000003</v>
      </c>
      <c r="Z182" s="422">
        <v>190.73</v>
      </c>
      <c r="AA182" s="422">
        <v>210.19</v>
      </c>
      <c r="AB182" s="422">
        <v>292.85000000000002</v>
      </c>
      <c r="AC182" s="422">
        <v>169</v>
      </c>
      <c r="AD182" s="422">
        <v>304.26</v>
      </c>
      <c r="AE182" s="422">
        <v>269.02</v>
      </c>
      <c r="AF182" s="422">
        <v>159</v>
      </c>
      <c r="AG182" s="422">
        <v>308.18</v>
      </c>
      <c r="AH182" s="422">
        <v>280.47000000000003</v>
      </c>
      <c r="AI182" s="422">
        <v>118.43</v>
      </c>
      <c r="AJ182" s="422">
        <v>190.9</v>
      </c>
      <c r="AK182" s="422">
        <v>218.83</v>
      </c>
      <c r="AL182" s="422">
        <v>218.48</v>
      </c>
      <c r="AM182" s="422">
        <v>101.18</v>
      </c>
      <c r="AN182" s="422">
        <v>51.08</v>
      </c>
      <c r="AO182" s="422">
        <v>186.24</v>
      </c>
      <c r="AP182" s="422">
        <v>131.41</v>
      </c>
      <c r="AQ182" s="422">
        <v>101.56</v>
      </c>
      <c r="AR182" s="422">
        <v>116.9</v>
      </c>
      <c r="AS182" s="422">
        <v>122</v>
      </c>
      <c r="AT182" s="422">
        <v>33.54</v>
      </c>
      <c r="AU182" s="422">
        <v>112.36</v>
      </c>
      <c r="AV182" s="422">
        <v>185.56</v>
      </c>
      <c r="AW182" s="422">
        <v>237.92</v>
      </c>
      <c r="AX182" s="422">
        <v>181.33</v>
      </c>
      <c r="AY182" s="422">
        <v>313.63</v>
      </c>
      <c r="AZ182" s="422">
        <v>328.23</v>
      </c>
      <c r="BA182" s="422">
        <v>392.61</v>
      </c>
      <c r="BB182" s="422">
        <v>398.88</v>
      </c>
      <c r="BC182" s="422">
        <v>599.77</v>
      </c>
      <c r="BD182" s="422">
        <v>368.19</v>
      </c>
      <c r="BE182" s="422">
        <v>248.83</v>
      </c>
      <c r="BF182" s="422">
        <v>325.82</v>
      </c>
      <c r="BG182" s="422">
        <v>330.03</v>
      </c>
      <c r="BH182" s="422">
        <v>192.98</v>
      </c>
      <c r="BI182" s="422">
        <v>126.2</v>
      </c>
      <c r="BJ182" s="422">
        <v>193.72</v>
      </c>
      <c r="BK182" s="422">
        <v>101.6</v>
      </c>
      <c r="BL182" s="422">
        <v>154.19999999999999</v>
      </c>
      <c r="BM182" s="422">
        <v>87.74</v>
      </c>
      <c r="BN182" s="422">
        <v>99.31</v>
      </c>
      <c r="BO182" s="422">
        <v>76.010000000000005</v>
      </c>
      <c r="BP182" s="422">
        <v>97.74</v>
      </c>
      <c r="BQ182" s="422">
        <v>109.91</v>
      </c>
      <c r="BR182" s="422">
        <v>52.81</v>
      </c>
      <c r="BS182" s="422">
        <v>107.43</v>
      </c>
      <c r="BT182" s="422">
        <v>59.63</v>
      </c>
      <c r="BU182" s="422">
        <v>79.34</v>
      </c>
      <c r="BV182" s="422">
        <v>69.03</v>
      </c>
      <c r="BW182" s="422">
        <v>93.38</v>
      </c>
      <c r="BX182" s="422">
        <v>66.02</v>
      </c>
      <c r="BY182" s="422">
        <v>64.31</v>
      </c>
      <c r="BZ182" s="422">
        <v>78.489999999999995</v>
      </c>
      <c r="CA182" s="422">
        <v>12.32</v>
      </c>
      <c r="CB182" s="422">
        <v>67.099999999999994</v>
      </c>
      <c r="CC182" s="422">
        <v>16.54</v>
      </c>
      <c r="CD182" s="422">
        <v>76.73</v>
      </c>
      <c r="CE182" s="422">
        <v>70.91</v>
      </c>
      <c r="CF182" s="422">
        <v>33.24</v>
      </c>
      <c r="CG182" s="422">
        <v>60.28</v>
      </c>
      <c r="CH182" s="422">
        <v>19.21</v>
      </c>
      <c r="CI182" s="422">
        <v>12.36</v>
      </c>
      <c r="CJ182" s="422">
        <v>27.18</v>
      </c>
      <c r="CK182" s="422">
        <v>79.41</v>
      </c>
      <c r="CL182" s="422">
        <v>54.27</v>
      </c>
      <c r="CM182" s="422">
        <v>48.5</v>
      </c>
      <c r="CN182" s="422">
        <v>10.27</v>
      </c>
      <c r="CO182" s="422">
        <v>48.63</v>
      </c>
      <c r="CP182" s="464">
        <v>14.64</v>
      </c>
      <c r="CQ182" s="422">
        <v>0</v>
      </c>
      <c r="CR182" s="464">
        <v>0</v>
      </c>
      <c r="CS182" s="465">
        <v>61.13</v>
      </c>
      <c r="CT182" s="465">
        <v>59.1</v>
      </c>
      <c r="CU182" s="477">
        <v>11805.929999999998</v>
      </c>
    </row>
    <row r="183" spans="1:99" ht="15">
      <c r="A183" s="475" t="str">
        <f t="shared" si="10"/>
        <v>06-292</v>
      </c>
      <c r="B183" s="476">
        <v>21</v>
      </c>
      <c r="C183" s="422">
        <v>39</v>
      </c>
      <c r="D183" s="422">
        <v>0</v>
      </c>
      <c r="E183" s="422">
        <v>29.92</v>
      </c>
      <c r="F183" s="422">
        <v>0</v>
      </c>
      <c r="G183" s="422">
        <v>0</v>
      </c>
      <c r="H183" s="422">
        <v>4.6500000000000004</v>
      </c>
      <c r="I183" s="422">
        <v>13.62</v>
      </c>
      <c r="J183" s="422">
        <v>0</v>
      </c>
      <c r="K183" s="422">
        <v>22.03</v>
      </c>
      <c r="L183" s="422">
        <v>16.36</v>
      </c>
      <c r="M183" s="422">
        <v>4.54</v>
      </c>
      <c r="N183" s="422">
        <v>9.86</v>
      </c>
      <c r="O183" s="422">
        <v>18.72</v>
      </c>
      <c r="P183" s="422">
        <v>4.54</v>
      </c>
      <c r="Q183" s="422">
        <v>0.91</v>
      </c>
      <c r="R183" s="422">
        <v>7.41</v>
      </c>
      <c r="S183" s="422">
        <v>18.2</v>
      </c>
      <c r="T183" s="422">
        <v>40.65</v>
      </c>
      <c r="U183" s="422">
        <v>167.28</v>
      </c>
      <c r="V183" s="422">
        <v>122.92</v>
      </c>
      <c r="W183" s="422">
        <v>322.87</v>
      </c>
      <c r="X183" s="422">
        <v>341.19</v>
      </c>
      <c r="Y183" s="422">
        <v>287.05</v>
      </c>
      <c r="Z183" s="422">
        <v>404.19</v>
      </c>
      <c r="AA183" s="422">
        <v>309.39999999999998</v>
      </c>
      <c r="AB183" s="422">
        <v>372.01</v>
      </c>
      <c r="AC183" s="422">
        <v>415.11</v>
      </c>
      <c r="AD183" s="422">
        <v>241.74</v>
      </c>
      <c r="AE183" s="422">
        <v>265.18</v>
      </c>
      <c r="AF183" s="422">
        <v>198.84</v>
      </c>
      <c r="AG183" s="422">
        <v>131.97</v>
      </c>
      <c r="AH183" s="422">
        <v>281.85000000000002</v>
      </c>
      <c r="AI183" s="422">
        <v>116.61</v>
      </c>
      <c r="AJ183" s="422">
        <v>132.65</v>
      </c>
      <c r="AK183" s="422">
        <v>136.54</v>
      </c>
      <c r="AL183" s="422">
        <v>165.21</v>
      </c>
      <c r="AM183" s="422">
        <v>139.09</v>
      </c>
      <c r="AN183" s="422">
        <v>81.94</v>
      </c>
      <c r="AO183" s="422">
        <v>53.58</v>
      </c>
      <c r="AP183" s="422">
        <v>82.58</v>
      </c>
      <c r="AQ183" s="422">
        <v>77.989999999999995</v>
      </c>
      <c r="AR183" s="422">
        <v>143.6</v>
      </c>
      <c r="AS183" s="422">
        <v>147.72999999999999</v>
      </c>
      <c r="AT183" s="422">
        <v>96.89</v>
      </c>
      <c r="AU183" s="422">
        <v>64.72</v>
      </c>
      <c r="AV183" s="422">
        <v>222.95</v>
      </c>
      <c r="AW183" s="422">
        <v>245.12</v>
      </c>
      <c r="AX183" s="422">
        <v>148.85</v>
      </c>
      <c r="AY183" s="422">
        <v>188.31</v>
      </c>
      <c r="AZ183" s="422">
        <v>202.23</v>
      </c>
      <c r="BA183" s="422">
        <v>170.21</v>
      </c>
      <c r="BB183" s="422">
        <v>353.68</v>
      </c>
      <c r="BC183" s="422">
        <v>312.36</v>
      </c>
      <c r="BD183" s="422">
        <v>338.78</v>
      </c>
      <c r="BE183" s="422">
        <v>307.58999999999997</v>
      </c>
      <c r="BF183" s="422">
        <v>199.42</v>
      </c>
      <c r="BG183" s="422">
        <v>216.44</v>
      </c>
      <c r="BH183" s="422">
        <v>167.35</v>
      </c>
      <c r="BI183" s="422">
        <v>51.55</v>
      </c>
      <c r="BJ183" s="422">
        <v>125.44</v>
      </c>
      <c r="BK183" s="422">
        <v>100.97</v>
      </c>
      <c r="BL183" s="422">
        <v>181.67</v>
      </c>
      <c r="BM183" s="422">
        <v>120.6</v>
      </c>
      <c r="BN183" s="422">
        <v>133.69999999999999</v>
      </c>
      <c r="BO183" s="422">
        <v>80.58</v>
      </c>
      <c r="BP183" s="422">
        <v>126.26</v>
      </c>
      <c r="BQ183" s="422">
        <v>121.87</v>
      </c>
      <c r="BR183" s="422">
        <v>128.82</v>
      </c>
      <c r="BS183" s="422">
        <v>139.41</v>
      </c>
      <c r="BT183" s="422">
        <v>135.41</v>
      </c>
      <c r="BU183" s="422">
        <v>50.57</v>
      </c>
      <c r="BV183" s="422">
        <v>92.54</v>
      </c>
      <c r="BW183" s="422">
        <v>94.77</v>
      </c>
      <c r="BX183" s="422">
        <v>67.180000000000007</v>
      </c>
      <c r="BY183" s="422">
        <v>90.27</v>
      </c>
      <c r="BZ183" s="422">
        <v>92.45</v>
      </c>
      <c r="CA183" s="422">
        <v>51.86</v>
      </c>
      <c r="CB183" s="422">
        <v>54.68</v>
      </c>
      <c r="CC183" s="422">
        <v>7.09</v>
      </c>
      <c r="CD183" s="422">
        <v>12.64</v>
      </c>
      <c r="CE183" s="422">
        <v>135.77000000000001</v>
      </c>
      <c r="CF183" s="422">
        <v>75.5</v>
      </c>
      <c r="CG183" s="422">
        <v>8.91</v>
      </c>
      <c r="CH183" s="422">
        <v>68.77</v>
      </c>
      <c r="CI183" s="422">
        <v>27.91</v>
      </c>
      <c r="CJ183" s="422">
        <v>6.36</v>
      </c>
      <c r="CK183" s="422">
        <v>72.3</v>
      </c>
      <c r="CL183" s="422">
        <v>44.86</v>
      </c>
      <c r="CM183" s="422">
        <v>20.14</v>
      </c>
      <c r="CN183" s="422">
        <v>32.71</v>
      </c>
      <c r="CO183" s="422">
        <v>19.95</v>
      </c>
      <c r="CP183" s="464">
        <v>0</v>
      </c>
      <c r="CQ183" s="422">
        <v>0</v>
      </c>
      <c r="CR183" s="464">
        <v>0</v>
      </c>
      <c r="CS183" s="465">
        <v>0</v>
      </c>
      <c r="CT183" s="465">
        <v>102.67</v>
      </c>
      <c r="CU183" s="477">
        <v>11280.610000000004</v>
      </c>
    </row>
    <row r="184" spans="1:99" ht="15">
      <c r="A184" s="475" t="str">
        <f t="shared" si="10"/>
        <v>06-292</v>
      </c>
      <c r="B184" s="476">
        <v>22</v>
      </c>
      <c r="C184" s="422">
        <v>5.91</v>
      </c>
      <c r="D184" s="422">
        <v>4.54</v>
      </c>
      <c r="E184" s="422">
        <v>5.91</v>
      </c>
      <c r="F184" s="422">
        <v>0</v>
      </c>
      <c r="G184" s="422">
        <v>11.38</v>
      </c>
      <c r="H184" s="422">
        <v>9.08</v>
      </c>
      <c r="I184" s="422">
        <v>0</v>
      </c>
      <c r="J184" s="422">
        <v>15.9</v>
      </c>
      <c r="K184" s="422">
        <v>26.8</v>
      </c>
      <c r="L184" s="422">
        <v>1.36</v>
      </c>
      <c r="M184" s="422">
        <v>18.13</v>
      </c>
      <c r="N184" s="422">
        <v>20.010000000000002</v>
      </c>
      <c r="O184" s="422">
        <v>22.99</v>
      </c>
      <c r="P184" s="422">
        <v>1.82</v>
      </c>
      <c r="Q184" s="422">
        <v>19.09</v>
      </c>
      <c r="R184" s="422">
        <v>13.08</v>
      </c>
      <c r="S184" s="422">
        <v>33.630000000000003</v>
      </c>
      <c r="T184" s="422">
        <v>23</v>
      </c>
      <c r="U184" s="422">
        <v>44</v>
      </c>
      <c r="V184" s="422">
        <v>207.05</v>
      </c>
      <c r="W184" s="422">
        <v>283.75</v>
      </c>
      <c r="X184" s="422">
        <v>345.41</v>
      </c>
      <c r="Y184" s="422">
        <v>405.24</v>
      </c>
      <c r="Z184" s="422">
        <v>432.48</v>
      </c>
      <c r="AA184" s="422">
        <v>374.87</v>
      </c>
      <c r="AB184" s="422">
        <v>360.5</v>
      </c>
      <c r="AC184" s="422">
        <v>217.33</v>
      </c>
      <c r="AD184" s="422">
        <v>289.89999999999998</v>
      </c>
      <c r="AE184" s="422">
        <v>252.33</v>
      </c>
      <c r="AF184" s="422">
        <v>176.44</v>
      </c>
      <c r="AG184" s="422">
        <v>215.32</v>
      </c>
      <c r="AH184" s="422">
        <v>56.12</v>
      </c>
      <c r="AI184" s="422">
        <v>128.83000000000001</v>
      </c>
      <c r="AJ184" s="422">
        <v>114.07</v>
      </c>
      <c r="AK184" s="422">
        <v>183.83</v>
      </c>
      <c r="AL184" s="422">
        <v>198.29</v>
      </c>
      <c r="AM184" s="422">
        <v>127.24</v>
      </c>
      <c r="AN184" s="422">
        <v>150.09</v>
      </c>
      <c r="AO184" s="422">
        <v>62.21</v>
      </c>
      <c r="AP184" s="422">
        <v>76.400000000000006</v>
      </c>
      <c r="AQ184" s="422">
        <v>187.87</v>
      </c>
      <c r="AR184" s="422">
        <v>95.38</v>
      </c>
      <c r="AS184" s="422">
        <v>133.29</v>
      </c>
      <c r="AT184" s="422">
        <v>99.31</v>
      </c>
      <c r="AU184" s="422">
        <v>153.07</v>
      </c>
      <c r="AV184" s="422">
        <v>125.39</v>
      </c>
      <c r="AW184" s="422">
        <v>89.79</v>
      </c>
      <c r="AX184" s="422">
        <v>128.33000000000001</v>
      </c>
      <c r="AY184" s="422">
        <v>208.39</v>
      </c>
      <c r="AZ184" s="422">
        <v>194.93</v>
      </c>
      <c r="BA184" s="422">
        <v>292.97000000000003</v>
      </c>
      <c r="BB184" s="422">
        <v>261.83</v>
      </c>
      <c r="BC184" s="422">
        <v>313.68</v>
      </c>
      <c r="BD184" s="422">
        <v>241.68</v>
      </c>
      <c r="BE184" s="422">
        <v>316.97000000000003</v>
      </c>
      <c r="BF184" s="422">
        <v>255.04</v>
      </c>
      <c r="BG184" s="422">
        <v>224.8</v>
      </c>
      <c r="BH184" s="422">
        <v>127.53</v>
      </c>
      <c r="BI184" s="422">
        <v>141.25</v>
      </c>
      <c r="BJ184" s="422">
        <v>123.75</v>
      </c>
      <c r="BK184" s="422">
        <v>120.93</v>
      </c>
      <c r="BL184" s="422">
        <v>140.88</v>
      </c>
      <c r="BM184" s="422">
        <v>138.55000000000001</v>
      </c>
      <c r="BN184" s="422">
        <v>107.36</v>
      </c>
      <c r="BO184" s="422">
        <v>123.45</v>
      </c>
      <c r="BP184" s="422">
        <v>131.52000000000001</v>
      </c>
      <c r="BQ184" s="422">
        <v>106.63</v>
      </c>
      <c r="BR184" s="422">
        <v>115.57</v>
      </c>
      <c r="BS184" s="422">
        <v>152.77000000000001</v>
      </c>
      <c r="BT184" s="422">
        <v>55.89</v>
      </c>
      <c r="BU184" s="422">
        <v>108.14</v>
      </c>
      <c r="BV184" s="422">
        <v>46.7</v>
      </c>
      <c r="BW184" s="422">
        <v>75.03</v>
      </c>
      <c r="BX184" s="422">
        <v>81.900000000000006</v>
      </c>
      <c r="BY184" s="422">
        <v>66.680000000000007</v>
      </c>
      <c r="BZ184" s="422">
        <v>91.87</v>
      </c>
      <c r="CA184" s="422">
        <v>42.87</v>
      </c>
      <c r="CB184" s="422">
        <v>55.69</v>
      </c>
      <c r="CC184" s="422">
        <v>24.55</v>
      </c>
      <c r="CD184" s="422">
        <v>108.73</v>
      </c>
      <c r="CE184" s="422">
        <v>72.209999999999994</v>
      </c>
      <c r="CF184" s="422">
        <v>38</v>
      </c>
      <c r="CG184" s="422">
        <v>83.49</v>
      </c>
      <c r="CH184" s="422">
        <v>47.75</v>
      </c>
      <c r="CI184" s="422">
        <v>20.54</v>
      </c>
      <c r="CJ184" s="422">
        <v>20.9</v>
      </c>
      <c r="CK184" s="422">
        <v>0</v>
      </c>
      <c r="CL184" s="422">
        <v>36.47</v>
      </c>
      <c r="CM184" s="422">
        <v>37.75</v>
      </c>
      <c r="CN184" s="422">
        <v>35.04</v>
      </c>
      <c r="CO184" s="422">
        <v>8.73</v>
      </c>
      <c r="CP184" s="464">
        <v>0</v>
      </c>
      <c r="CQ184" s="422">
        <v>0</v>
      </c>
      <c r="CR184" s="464">
        <v>0</v>
      </c>
      <c r="CS184" s="465">
        <v>0</v>
      </c>
      <c r="CT184" s="465">
        <v>17.670000000000002</v>
      </c>
      <c r="CU184" s="477">
        <v>10963.840000000002</v>
      </c>
    </row>
    <row r="185" spans="1:99" ht="15">
      <c r="A185" s="475" t="str">
        <f t="shared" si="10"/>
        <v>06-292</v>
      </c>
      <c r="B185" s="476">
        <v>23</v>
      </c>
      <c r="C185" s="422">
        <v>0</v>
      </c>
      <c r="D185" s="422">
        <v>6.27</v>
      </c>
      <c r="E185" s="422">
        <v>0</v>
      </c>
      <c r="F185" s="422">
        <v>2.27</v>
      </c>
      <c r="G185" s="422">
        <v>0</v>
      </c>
      <c r="H185" s="422">
        <v>9.4</v>
      </c>
      <c r="I185" s="422">
        <v>15.9</v>
      </c>
      <c r="J185" s="422">
        <v>18.54</v>
      </c>
      <c r="K185" s="422">
        <v>0</v>
      </c>
      <c r="L185" s="422">
        <v>4.54</v>
      </c>
      <c r="M185" s="422">
        <v>23.18</v>
      </c>
      <c r="N185" s="422">
        <v>43.27</v>
      </c>
      <c r="O185" s="422">
        <v>0</v>
      </c>
      <c r="P185" s="422">
        <v>4.54</v>
      </c>
      <c r="Q185" s="422">
        <v>27.56</v>
      </c>
      <c r="R185" s="422">
        <v>16.93</v>
      </c>
      <c r="S185" s="422">
        <v>23.42</v>
      </c>
      <c r="T185" s="422">
        <v>48.87</v>
      </c>
      <c r="U185" s="422">
        <v>75.5</v>
      </c>
      <c r="V185" s="422">
        <v>178.87</v>
      </c>
      <c r="W185" s="422">
        <v>279.08</v>
      </c>
      <c r="X185" s="422">
        <v>334.52</v>
      </c>
      <c r="Y185" s="422">
        <v>471.75</v>
      </c>
      <c r="Z185" s="422">
        <v>305.94</v>
      </c>
      <c r="AA185" s="422">
        <v>300.74</v>
      </c>
      <c r="AB185" s="422">
        <v>276.95</v>
      </c>
      <c r="AC185" s="422">
        <v>242.21</v>
      </c>
      <c r="AD185" s="422">
        <v>247.37</v>
      </c>
      <c r="AE185" s="422">
        <v>206.37</v>
      </c>
      <c r="AF185" s="422">
        <v>68.819999999999993</v>
      </c>
      <c r="AG185" s="422">
        <v>143.16999999999999</v>
      </c>
      <c r="AH185" s="422">
        <v>176.94</v>
      </c>
      <c r="AI185" s="422">
        <v>180.13</v>
      </c>
      <c r="AJ185" s="422">
        <v>133.97</v>
      </c>
      <c r="AK185" s="422">
        <v>135.24</v>
      </c>
      <c r="AL185" s="422">
        <v>152.75</v>
      </c>
      <c r="AM185" s="422">
        <v>78.72</v>
      </c>
      <c r="AN185" s="422">
        <v>113.61</v>
      </c>
      <c r="AO185" s="422">
        <v>149.29</v>
      </c>
      <c r="AP185" s="422">
        <v>171.52</v>
      </c>
      <c r="AQ185" s="422">
        <v>99.87</v>
      </c>
      <c r="AR185" s="422">
        <v>38.200000000000003</v>
      </c>
      <c r="AS185" s="422">
        <v>79.59</v>
      </c>
      <c r="AT185" s="422">
        <v>91.41</v>
      </c>
      <c r="AU185" s="422">
        <v>90.22</v>
      </c>
      <c r="AV185" s="422">
        <v>171</v>
      </c>
      <c r="AW185" s="422">
        <v>118.65</v>
      </c>
      <c r="AX185" s="422">
        <v>296.41000000000003</v>
      </c>
      <c r="AY185" s="422">
        <v>190.16</v>
      </c>
      <c r="AZ185" s="422">
        <v>267.04000000000002</v>
      </c>
      <c r="BA185" s="422">
        <v>401.46</v>
      </c>
      <c r="BB185" s="422">
        <v>233.06</v>
      </c>
      <c r="BC185" s="422">
        <v>336.42</v>
      </c>
      <c r="BD185" s="422">
        <v>341.2</v>
      </c>
      <c r="BE185" s="422">
        <v>259.51</v>
      </c>
      <c r="BF185" s="422">
        <v>204.74</v>
      </c>
      <c r="BG185" s="422">
        <v>195.18</v>
      </c>
      <c r="BH185" s="422">
        <v>182.81</v>
      </c>
      <c r="BI185" s="422">
        <v>163.58000000000001</v>
      </c>
      <c r="BJ185" s="422">
        <v>204.45</v>
      </c>
      <c r="BK185" s="422">
        <v>131.51</v>
      </c>
      <c r="BL185" s="422">
        <v>49.8</v>
      </c>
      <c r="BM185" s="422">
        <v>182.51</v>
      </c>
      <c r="BN185" s="422">
        <v>143.24</v>
      </c>
      <c r="BO185" s="422">
        <v>135.29</v>
      </c>
      <c r="BP185" s="422">
        <v>107.76</v>
      </c>
      <c r="BQ185" s="422">
        <v>137.62</v>
      </c>
      <c r="BR185" s="422">
        <v>120.81</v>
      </c>
      <c r="BS185" s="422">
        <v>120.8</v>
      </c>
      <c r="BT185" s="422">
        <v>166.88</v>
      </c>
      <c r="BU185" s="422">
        <v>86.35</v>
      </c>
      <c r="BV185" s="422">
        <v>101.35</v>
      </c>
      <c r="BW185" s="422">
        <v>141.31</v>
      </c>
      <c r="BX185" s="422">
        <v>70.73</v>
      </c>
      <c r="BY185" s="422">
        <v>96.66</v>
      </c>
      <c r="BZ185" s="422">
        <v>60.73</v>
      </c>
      <c r="CA185" s="422">
        <v>105.79</v>
      </c>
      <c r="CB185" s="422">
        <v>53.18</v>
      </c>
      <c r="CC185" s="422">
        <v>63.86</v>
      </c>
      <c r="CD185" s="422">
        <v>69.67</v>
      </c>
      <c r="CE185" s="422">
        <v>49.35</v>
      </c>
      <c r="CF185" s="422">
        <v>33.92</v>
      </c>
      <c r="CG185" s="422">
        <v>0</v>
      </c>
      <c r="CH185" s="422">
        <v>12.54</v>
      </c>
      <c r="CI185" s="422">
        <v>38.590000000000003</v>
      </c>
      <c r="CJ185" s="422">
        <v>14.64</v>
      </c>
      <c r="CK185" s="422">
        <v>68.45</v>
      </c>
      <c r="CL185" s="422">
        <v>24.27</v>
      </c>
      <c r="CM185" s="422">
        <v>18.95</v>
      </c>
      <c r="CN185" s="422">
        <v>0</v>
      </c>
      <c r="CO185" s="422">
        <v>0</v>
      </c>
      <c r="CP185" s="464">
        <v>0</v>
      </c>
      <c r="CQ185" s="422">
        <v>0</v>
      </c>
      <c r="CR185" s="464">
        <v>0</v>
      </c>
      <c r="CS185" s="465">
        <v>25.04</v>
      </c>
      <c r="CT185" s="465">
        <v>0</v>
      </c>
      <c r="CU185" s="477">
        <v>11064.710000000005</v>
      </c>
    </row>
    <row r="186" spans="1:99" ht="15">
      <c r="A186" s="475" t="str">
        <f t="shared" si="10"/>
        <v>06-292</v>
      </c>
      <c r="B186" s="476">
        <v>24</v>
      </c>
      <c r="C186" s="422">
        <v>0</v>
      </c>
      <c r="D186" s="422">
        <v>4.54</v>
      </c>
      <c r="E186" s="422">
        <v>0</v>
      </c>
      <c r="F186" s="422">
        <v>0</v>
      </c>
      <c r="G186" s="422">
        <v>9.09</v>
      </c>
      <c r="H186" s="422">
        <v>13.64</v>
      </c>
      <c r="I186" s="422">
        <v>0</v>
      </c>
      <c r="J186" s="422">
        <v>16.309999999999999</v>
      </c>
      <c r="K186" s="422">
        <v>15.41</v>
      </c>
      <c r="L186" s="422">
        <v>6.36</v>
      </c>
      <c r="M186" s="422">
        <v>8.1300000000000008</v>
      </c>
      <c r="N186" s="422">
        <v>15.46</v>
      </c>
      <c r="O186" s="422">
        <v>35</v>
      </c>
      <c r="P186" s="422">
        <v>62.77</v>
      </c>
      <c r="Q186" s="422">
        <v>12.27</v>
      </c>
      <c r="R186" s="422">
        <v>9.27</v>
      </c>
      <c r="S186" s="422">
        <v>28.99</v>
      </c>
      <c r="T186" s="422">
        <v>33.590000000000003</v>
      </c>
      <c r="U186" s="422">
        <v>93.51</v>
      </c>
      <c r="V186" s="422">
        <v>126.18</v>
      </c>
      <c r="W186" s="422">
        <v>254.07</v>
      </c>
      <c r="X186" s="422">
        <v>313.31</v>
      </c>
      <c r="Y186" s="422">
        <v>371.36</v>
      </c>
      <c r="Z186" s="422">
        <v>322.7</v>
      </c>
      <c r="AA186" s="422">
        <v>388.78</v>
      </c>
      <c r="AB186" s="422">
        <v>336.53</v>
      </c>
      <c r="AC186" s="422">
        <v>273.87</v>
      </c>
      <c r="AD186" s="422">
        <v>331.27</v>
      </c>
      <c r="AE186" s="422">
        <v>187.59</v>
      </c>
      <c r="AF186" s="422">
        <v>105.11</v>
      </c>
      <c r="AG186" s="422">
        <v>225.06</v>
      </c>
      <c r="AH186" s="422">
        <v>203.8</v>
      </c>
      <c r="AI186" s="422">
        <v>158.19999999999999</v>
      </c>
      <c r="AJ186" s="422">
        <v>167.17</v>
      </c>
      <c r="AK186" s="422">
        <v>94.06</v>
      </c>
      <c r="AL186" s="422">
        <v>71.849999999999994</v>
      </c>
      <c r="AM186" s="422">
        <v>61.53</v>
      </c>
      <c r="AN186" s="422">
        <v>94.27</v>
      </c>
      <c r="AO186" s="422">
        <v>51.73</v>
      </c>
      <c r="AP186" s="422">
        <v>44.73</v>
      </c>
      <c r="AQ186" s="422">
        <v>24.6</v>
      </c>
      <c r="AR186" s="422">
        <v>58.08</v>
      </c>
      <c r="AS186" s="422">
        <v>69.91</v>
      </c>
      <c r="AT186" s="422">
        <v>52.88</v>
      </c>
      <c r="AU186" s="422">
        <v>106.5</v>
      </c>
      <c r="AV186" s="422">
        <v>45.71</v>
      </c>
      <c r="AW186" s="422">
        <v>55.37</v>
      </c>
      <c r="AX186" s="422">
        <v>142.65</v>
      </c>
      <c r="AY186" s="422">
        <v>75.61</v>
      </c>
      <c r="AZ186" s="422">
        <v>102.48</v>
      </c>
      <c r="BA186" s="422">
        <v>181.35</v>
      </c>
      <c r="BB186" s="422">
        <v>77.84</v>
      </c>
      <c r="BC186" s="422">
        <v>78.75</v>
      </c>
      <c r="BD186" s="422">
        <v>243.96</v>
      </c>
      <c r="BE186" s="422">
        <v>66.31</v>
      </c>
      <c r="BF186" s="422">
        <v>138.61000000000001</v>
      </c>
      <c r="BG186" s="422">
        <v>90.09</v>
      </c>
      <c r="BH186" s="422">
        <v>210.08</v>
      </c>
      <c r="BI186" s="422">
        <v>153.68</v>
      </c>
      <c r="BJ186" s="422">
        <v>106.38</v>
      </c>
      <c r="BK186" s="422">
        <v>109.51</v>
      </c>
      <c r="BL186" s="422">
        <v>68.400000000000006</v>
      </c>
      <c r="BM186" s="422">
        <v>98.87</v>
      </c>
      <c r="BN186" s="422">
        <v>133.22999999999999</v>
      </c>
      <c r="BO186" s="422">
        <v>49.73</v>
      </c>
      <c r="BP186" s="422">
        <v>76.290000000000006</v>
      </c>
      <c r="BQ186" s="422">
        <v>73.62</v>
      </c>
      <c r="BR186" s="422">
        <v>85.57</v>
      </c>
      <c r="BS186" s="422">
        <v>89.11</v>
      </c>
      <c r="BT186" s="422">
        <v>66.2</v>
      </c>
      <c r="BU186" s="422">
        <v>95.21</v>
      </c>
      <c r="BV186" s="422">
        <v>89.9</v>
      </c>
      <c r="BW186" s="422">
        <v>51.67</v>
      </c>
      <c r="BX186" s="422">
        <v>109.5</v>
      </c>
      <c r="BY186" s="422">
        <v>61.46</v>
      </c>
      <c r="BZ186" s="422">
        <v>34.549999999999997</v>
      </c>
      <c r="CA186" s="422">
        <v>17.09</v>
      </c>
      <c r="CB186" s="422">
        <v>79.02</v>
      </c>
      <c r="CC186" s="422">
        <v>29.68</v>
      </c>
      <c r="CD186" s="422">
        <v>26.59</v>
      </c>
      <c r="CE186" s="422">
        <v>55.57</v>
      </c>
      <c r="CF186" s="422">
        <v>17.09</v>
      </c>
      <c r="CG186" s="422">
        <v>47.1</v>
      </c>
      <c r="CH186" s="422">
        <v>65.040000000000006</v>
      </c>
      <c r="CI186" s="422">
        <v>65.959999999999994</v>
      </c>
      <c r="CJ186" s="422">
        <v>25.64</v>
      </c>
      <c r="CK186" s="422">
        <v>45.82</v>
      </c>
      <c r="CL186" s="422">
        <v>46.91</v>
      </c>
      <c r="CM186" s="422">
        <v>53.58</v>
      </c>
      <c r="CN186" s="422">
        <v>38.479999999999997</v>
      </c>
      <c r="CO186" s="422">
        <v>9.59</v>
      </c>
      <c r="CP186" s="464">
        <v>11.66</v>
      </c>
      <c r="CQ186" s="422">
        <v>18.36</v>
      </c>
      <c r="CR186" s="464">
        <v>0</v>
      </c>
      <c r="CS186" s="465">
        <v>0</v>
      </c>
      <c r="CT186" s="465">
        <v>7.32</v>
      </c>
      <c r="CU186" s="477">
        <v>8581.6699999999983</v>
      </c>
    </row>
    <row r="187" spans="1:99" ht="15">
      <c r="A187" s="475" t="str">
        <f t="shared" si="10"/>
        <v>06-292</v>
      </c>
      <c r="B187" s="476">
        <v>25</v>
      </c>
      <c r="C187" s="422">
        <v>0</v>
      </c>
      <c r="D187" s="422">
        <v>0</v>
      </c>
      <c r="E187" s="422">
        <v>0</v>
      </c>
      <c r="F187" s="422">
        <v>0</v>
      </c>
      <c r="G187" s="422">
        <v>0</v>
      </c>
      <c r="H187" s="422">
        <v>0</v>
      </c>
      <c r="I187" s="422">
        <v>0</v>
      </c>
      <c r="J187" s="422">
        <v>0</v>
      </c>
      <c r="K187" s="422">
        <v>0</v>
      </c>
      <c r="L187" s="422">
        <v>0</v>
      </c>
      <c r="M187" s="422">
        <v>0</v>
      </c>
      <c r="N187" s="422">
        <v>0</v>
      </c>
      <c r="O187" s="422">
        <v>0</v>
      </c>
      <c r="P187" s="422">
        <v>0</v>
      </c>
      <c r="Q187" s="422">
        <v>0</v>
      </c>
      <c r="R187" s="422">
        <v>0</v>
      </c>
      <c r="S187" s="422">
        <v>25.16</v>
      </c>
      <c r="T187" s="422">
        <v>30.72</v>
      </c>
      <c r="U187" s="422">
        <v>7.68</v>
      </c>
      <c r="V187" s="422">
        <v>51.26</v>
      </c>
      <c r="W187" s="422">
        <v>124.5</v>
      </c>
      <c r="X187" s="422">
        <v>60.08</v>
      </c>
      <c r="Y187" s="422">
        <v>74.72</v>
      </c>
      <c r="Z187" s="422">
        <v>89.67</v>
      </c>
      <c r="AA187" s="422">
        <v>116.13</v>
      </c>
      <c r="AB187" s="422">
        <v>127.29</v>
      </c>
      <c r="AC187" s="422">
        <v>73.37</v>
      </c>
      <c r="AD187" s="422">
        <v>86.34</v>
      </c>
      <c r="AE187" s="422">
        <v>97.75</v>
      </c>
      <c r="AF187" s="422">
        <v>134.88</v>
      </c>
      <c r="AG187" s="422">
        <v>257.86</v>
      </c>
      <c r="AH187" s="422">
        <v>165.34</v>
      </c>
      <c r="AI187" s="422">
        <v>158.88999999999999</v>
      </c>
      <c r="AJ187" s="422">
        <v>127.99</v>
      </c>
      <c r="AK187" s="422">
        <v>139.55000000000001</v>
      </c>
      <c r="AL187" s="422">
        <v>139.53</v>
      </c>
      <c r="AM187" s="422">
        <v>91.95</v>
      </c>
      <c r="AN187" s="422">
        <v>71.75</v>
      </c>
      <c r="AO187" s="422">
        <v>115.88</v>
      </c>
      <c r="AP187" s="422">
        <v>49.32</v>
      </c>
      <c r="AQ187" s="422">
        <v>93.9</v>
      </c>
      <c r="AR187" s="422">
        <v>85.42</v>
      </c>
      <c r="AS187" s="422">
        <v>70.290000000000006</v>
      </c>
      <c r="AT187" s="422">
        <v>103.85</v>
      </c>
      <c r="AU187" s="422">
        <v>76.09</v>
      </c>
      <c r="AV187" s="422">
        <v>96.23</v>
      </c>
      <c r="AW187" s="422">
        <v>159.03</v>
      </c>
      <c r="AX187" s="422">
        <v>196.32</v>
      </c>
      <c r="AY187" s="422">
        <v>172.1</v>
      </c>
      <c r="AZ187" s="422">
        <v>282.08</v>
      </c>
      <c r="BA187" s="422">
        <v>267.74</v>
      </c>
      <c r="BB187" s="422">
        <v>264.67</v>
      </c>
      <c r="BC187" s="422">
        <v>329.14</v>
      </c>
      <c r="BD187" s="422">
        <v>345.79</v>
      </c>
      <c r="BE187" s="422">
        <v>350.82</v>
      </c>
      <c r="BF187" s="422">
        <v>281.58</v>
      </c>
      <c r="BG187" s="422">
        <v>163.11000000000001</v>
      </c>
      <c r="BH187" s="422">
        <v>231.26</v>
      </c>
      <c r="BI187" s="422">
        <v>131.94999999999999</v>
      </c>
      <c r="BJ187" s="422">
        <v>97.3</v>
      </c>
      <c r="BK187" s="422">
        <v>259.43</v>
      </c>
      <c r="BL187" s="422">
        <v>123.94</v>
      </c>
      <c r="BM187" s="422">
        <v>109.13</v>
      </c>
      <c r="BN187" s="422">
        <v>119.04</v>
      </c>
      <c r="BO187" s="422">
        <v>102.68</v>
      </c>
      <c r="BP187" s="422">
        <v>131.94</v>
      </c>
      <c r="BQ187" s="422">
        <v>134.16</v>
      </c>
      <c r="BR187" s="422">
        <v>143.85</v>
      </c>
      <c r="BS187" s="422">
        <v>139.77000000000001</v>
      </c>
      <c r="BT187" s="422">
        <v>99.57</v>
      </c>
      <c r="BU187" s="422">
        <v>126.3</v>
      </c>
      <c r="BV187" s="422">
        <v>113.3</v>
      </c>
      <c r="BW187" s="422">
        <v>26.45</v>
      </c>
      <c r="BX187" s="422">
        <v>61.41</v>
      </c>
      <c r="BY187" s="422">
        <v>107.06</v>
      </c>
      <c r="BZ187" s="422">
        <v>57.5</v>
      </c>
      <c r="CA187" s="422">
        <v>125.74</v>
      </c>
      <c r="CB187" s="422">
        <v>91.31</v>
      </c>
      <c r="CC187" s="422">
        <v>92.14</v>
      </c>
      <c r="CD187" s="422">
        <v>15.45</v>
      </c>
      <c r="CE187" s="422">
        <v>179.65</v>
      </c>
      <c r="CF187" s="422">
        <v>119.5</v>
      </c>
      <c r="CG187" s="422">
        <v>31.4</v>
      </c>
      <c r="CH187" s="422">
        <v>27.87</v>
      </c>
      <c r="CI187" s="422">
        <v>99.86</v>
      </c>
      <c r="CJ187" s="422">
        <v>40.840000000000003</v>
      </c>
      <c r="CK187" s="422">
        <v>44.5</v>
      </c>
      <c r="CL187" s="422">
        <v>17.72</v>
      </c>
      <c r="CM187" s="422">
        <v>67.22</v>
      </c>
      <c r="CN187" s="422">
        <v>66.400000000000006</v>
      </c>
      <c r="CO187" s="422">
        <v>36.78</v>
      </c>
      <c r="CP187" s="464">
        <v>0</v>
      </c>
      <c r="CQ187" s="422">
        <v>0</v>
      </c>
      <c r="CR187" s="464">
        <v>0</v>
      </c>
      <c r="CS187" s="465">
        <v>0</v>
      </c>
      <c r="CT187" s="465">
        <v>0</v>
      </c>
      <c r="CU187" s="477">
        <v>9128.19</v>
      </c>
    </row>
    <row r="188" spans="1:99" ht="15">
      <c r="A188" s="475" t="str">
        <f t="shared" si="10"/>
        <v>06-292</v>
      </c>
      <c r="B188" s="476">
        <v>26</v>
      </c>
      <c r="C188" s="422">
        <v>66.290000000000006</v>
      </c>
      <c r="D188" s="422">
        <v>4.09</v>
      </c>
      <c r="E188" s="422">
        <v>9.09</v>
      </c>
      <c r="F188" s="422">
        <v>10.55</v>
      </c>
      <c r="G188" s="422">
        <v>0.91</v>
      </c>
      <c r="H188" s="422">
        <v>40.36</v>
      </c>
      <c r="I188" s="422">
        <v>3.18</v>
      </c>
      <c r="J188" s="422">
        <v>0.91</v>
      </c>
      <c r="K188" s="422">
        <v>18.72</v>
      </c>
      <c r="L188" s="422">
        <v>0</v>
      </c>
      <c r="M188" s="422">
        <v>29.09</v>
      </c>
      <c r="N188" s="422">
        <v>9.31</v>
      </c>
      <c r="O188" s="422">
        <v>9.09</v>
      </c>
      <c r="P188" s="422">
        <v>20.81</v>
      </c>
      <c r="Q188" s="422">
        <v>2.73</v>
      </c>
      <c r="R188" s="422">
        <v>7.45</v>
      </c>
      <c r="S188" s="422">
        <v>41.29</v>
      </c>
      <c r="T188" s="422">
        <v>0</v>
      </c>
      <c r="U188" s="422">
        <v>16.190000000000001</v>
      </c>
      <c r="V188" s="422">
        <v>72.83</v>
      </c>
      <c r="W188" s="422">
        <v>175.64</v>
      </c>
      <c r="X188" s="422">
        <v>191.76</v>
      </c>
      <c r="Y188" s="422">
        <v>262.57</v>
      </c>
      <c r="Z188" s="422">
        <v>285.01</v>
      </c>
      <c r="AA188" s="422">
        <v>166.55</v>
      </c>
      <c r="AB188" s="422">
        <v>359.15</v>
      </c>
      <c r="AC188" s="422">
        <v>242.71</v>
      </c>
      <c r="AD188" s="422">
        <v>316.58999999999997</v>
      </c>
      <c r="AE188" s="422">
        <v>264.13</v>
      </c>
      <c r="AF188" s="422">
        <v>293.7</v>
      </c>
      <c r="AG188" s="422">
        <v>198.47</v>
      </c>
      <c r="AH188" s="422">
        <v>179.01</v>
      </c>
      <c r="AI188" s="422">
        <v>136.91</v>
      </c>
      <c r="AJ188" s="422">
        <v>79.98</v>
      </c>
      <c r="AK188" s="422">
        <v>93.34</v>
      </c>
      <c r="AL188" s="422">
        <v>103.68</v>
      </c>
      <c r="AM188" s="422">
        <v>207.28</v>
      </c>
      <c r="AN188" s="422">
        <v>81.34</v>
      </c>
      <c r="AO188" s="422">
        <v>210.87</v>
      </c>
      <c r="AP188" s="422">
        <v>176</v>
      </c>
      <c r="AQ188" s="422">
        <v>80.540000000000006</v>
      </c>
      <c r="AR188" s="422">
        <v>164.07</v>
      </c>
      <c r="AS188" s="422">
        <v>184.88</v>
      </c>
      <c r="AT188" s="422">
        <v>137.15</v>
      </c>
      <c r="AU188" s="422">
        <v>94.94</v>
      </c>
      <c r="AV188" s="422">
        <v>93.8</v>
      </c>
      <c r="AW188" s="422">
        <v>120.32</v>
      </c>
      <c r="AX188" s="422">
        <v>277.79000000000002</v>
      </c>
      <c r="AY188" s="422">
        <v>183.58</v>
      </c>
      <c r="AZ188" s="422">
        <v>297.52999999999997</v>
      </c>
      <c r="BA188" s="422">
        <v>214.92</v>
      </c>
      <c r="BB188" s="422">
        <v>322.2</v>
      </c>
      <c r="BC188" s="422">
        <v>254.05</v>
      </c>
      <c r="BD188" s="422">
        <v>386.44</v>
      </c>
      <c r="BE188" s="422">
        <v>299.94</v>
      </c>
      <c r="BF188" s="422">
        <v>161.44999999999999</v>
      </c>
      <c r="BG188" s="422">
        <v>238.24</v>
      </c>
      <c r="BH188" s="422">
        <v>256.33999999999997</v>
      </c>
      <c r="BI188" s="422">
        <v>257.39</v>
      </c>
      <c r="BJ188" s="422">
        <v>182.3</v>
      </c>
      <c r="BK188" s="422">
        <v>228.32</v>
      </c>
      <c r="BL188" s="422">
        <v>300.89</v>
      </c>
      <c r="BM188" s="422">
        <v>64</v>
      </c>
      <c r="BN188" s="422">
        <v>130.94999999999999</v>
      </c>
      <c r="BO188" s="422">
        <v>91.46</v>
      </c>
      <c r="BP188" s="422">
        <v>52.44</v>
      </c>
      <c r="BQ188" s="422">
        <v>69.48</v>
      </c>
      <c r="BR188" s="422">
        <v>173.37</v>
      </c>
      <c r="BS188" s="422">
        <v>119.03</v>
      </c>
      <c r="BT188" s="422">
        <v>153</v>
      </c>
      <c r="BU188" s="422">
        <v>108.11</v>
      </c>
      <c r="BV188" s="422">
        <v>126.35</v>
      </c>
      <c r="BW188" s="422">
        <v>174.22</v>
      </c>
      <c r="BX188" s="422">
        <v>184.23</v>
      </c>
      <c r="BY188" s="422">
        <v>132.87</v>
      </c>
      <c r="BZ188" s="422">
        <v>113.24</v>
      </c>
      <c r="CA188" s="422">
        <v>78.87</v>
      </c>
      <c r="CB188" s="422">
        <v>62.31</v>
      </c>
      <c r="CC188" s="422">
        <v>41.91</v>
      </c>
      <c r="CD188" s="422">
        <v>104.36</v>
      </c>
      <c r="CE188" s="422">
        <v>33.18</v>
      </c>
      <c r="CF188" s="422">
        <v>117.82</v>
      </c>
      <c r="CG188" s="422">
        <v>129.04</v>
      </c>
      <c r="CH188" s="422">
        <v>102.94</v>
      </c>
      <c r="CI188" s="422">
        <v>84.76</v>
      </c>
      <c r="CJ188" s="422">
        <v>134.53</v>
      </c>
      <c r="CK188" s="422">
        <v>104.23</v>
      </c>
      <c r="CL188" s="422">
        <v>21.05</v>
      </c>
      <c r="CM188" s="422">
        <v>38.08</v>
      </c>
      <c r="CN188" s="422">
        <v>93.82</v>
      </c>
      <c r="CO188" s="422">
        <v>88.55</v>
      </c>
      <c r="CP188" s="464">
        <v>56.99</v>
      </c>
      <c r="CQ188" s="422">
        <v>0</v>
      </c>
      <c r="CR188" s="464">
        <v>0</v>
      </c>
      <c r="CS188" s="465">
        <v>54.85</v>
      </c>
      <c r="CT188" s="465">
        <v>48.86</v>
      </c>
      <c r="CU188" s="477">
        <v>12213.56</v>
      </c>
    </row>
    <row r="189" spans="1:99" ht="15">
      <c r="A189" s="475" t="str">
        <f t="shared" si="10"/>
        <v>06-292</v>
      </c>
      <c r="B189" s="476">
        <v>27</v>
      </c>
      <c r="C189" s="422">
        <v>17.79</v>
      </c>
      <c r="D189" s="422">
        <v>76.64</v>
      </c>
      <c r="E189" s="422">
        <v>69.41</v>
      </c>
      <c r="F189" s="422">
        <v>32.909999999999997</v>
      </c>
      <c r="G189" s="422">
        <v>0</v>
      </c>
      <c r="H189" s="422">
        <v>15.91</v>
      </c>
      <c r="I189" s="422">
        <v>2.73</v>
      </c>
      <c r="J189" s="422">
        <v>0</v>
      </c>
      <c r="K189" s="422">
        <v>0</v>
      </c>
      <c r="L189" s="422">
        <v>0</v>
      </c>
      <c r="M189" s="422">
        <v>11.37</v>
      </c>
      <c r="N189" s="422">
        <v>19.350000000000001</v>
      </c>
      <c r="O189" s="422">
        <v>0.91</v>
      </c>
      <c r="P189" s="422">
        <v>6.32</v>
      </c>
      <c r="Q189" s="422">
        <v>13.63</v>
      </c>
      <c r="R189" s="422">
        <v>25.71</v>
      </c>
      <c r="S189" s="422">
        <v>29.36</v>
      </c>
      <c r="T189" s="422">
        <v>25.14</v>
      </c>
      <c r="U189" s="422">
        <v>45.5</v>
      </c>
      <c r="V189" s="422">
        <v>87.41</v>
      </c>
      <c r="W189" s="422">
        <v>204.85</v>
      </c>
      <c r="X189" s="422">
        <v>108.76</v>
      </c>
      <c r="Y189" s="422">
        <v>376.83</v>
      </c>
      <c r="Z189" s="422">
        <v>302.8</v>
      </c>
      <c r="AA189" s="422">
        <v>248.36</v>
      </c>
      <c r="AB189" s="422">
        <v>177.82</v>
      </c>
      <c r="AC189" s="422">
        <v>237.01</v>
      </c>
      <c r="AD189" s="422">
        <v>307.20999999999998</v>
      </c>
      <c r="AE189" s="422">
        <v>259.14</v>
      </c>
      <c r="AF189" s="422">
        <v>205.49</v>
      </c>
      <c r="AG189" s="422">
        <v>224.99</v>
      </c>
      <c r="AH189" s="422">
        <v>267.45999999999998</v>
      </c>
      <c r="AI189" s="422">
        <v>160.68</v>
      </c>
      <c r="AJ189" s="422">
        <v>126.64</v>
      </c>
      <c r="AK189" s="422">
        <v>163.83000000000001</v>
      </c>
      <c r="AL189" s="422">
        <v>192.18</v>
      </c>
      <c r="AM189" s="422">
        <v>135.6</v>
      </c>
      <c r="AN189" s="422">
        <v>105.5</v>
      </c>
      <c r="AO189" s="422">
        <v>141.11000000000001</v>
      </c>
      <c r="AP189" s="422">
        <v>147.24</v>
      </c>
      <c r="AQ189" s="422">
        <v>114.22</v>
      </c>
      <c r="AR189" s="422">
        <v>59.12</v>
      </c>
      <c r="AS189" s="422">
        <v>205.96</v>
      </c>
      <c r="AT189" s="422">
        <v>151.9</v>
      </c>
      <c r="AU189" s="422">
        <v>172.21</v>
      </c>
      <c r="AV189" s="422">
        <v>102.24</v>
      </c>
      <c r="AW189" s="422">
        <v>264.7</v>
      </c>
      <c r="AX189" s="422">
        <v>367.5</v>
      </c>
      <c r="AY189" s="422">
        <v>317.67</v>
      </c>
      <c r="AZ189" s="422">
        <v>423.58</v>
      </c>
      <c r="BA189" s="422">
        <v>203.9</v>
      </c>
      <c r="BB189" s="422">
        <v>435.17</v>
      </c>
      <c r="BC189" s="422">
        <v>373.11</v>
      </c>
      <c r="BD189" s="422">
        <v>345.64</v>
      </c>
      <c r="BE189" s="422">
        <v>278.74</v>
      </c>
      <c r="BF189" s="422">
        <v>228.91</v>
      </c>
      <c r="BG189" s="422">
        <v>254.94</v>
      </c>
      <c r="BH189" s="422">
        <v>256.41000000000003</v>
      </c>
      <c r="BI189" s="422">
        <v>156.44</v>
      </c>
      <c r="BJ189" s="422">
        <v>159.44999999999999</v>
      </c>
      <c r="BK189" s="422">
        <v>147.35</v>
      </c>
      <c r="BL189" s="422">
        <v>184.38</v>
      </c>
      <c r="BM189" s="422">
        <v>158.88999999999999</v>
      </c>
      <c r="BN189" s="422">
        <v>76.39</v>
      </c>
      <c r="BO189" s="422">
        <v>89.31</v>
      </c>
      <c r="BP189" s="422">
        <v>57.16</v>
      </c>
      <c r="BQ189" s="422">
        <v>97.17</v>
      </c>
      <c r="BR189" s="422">
        <v>112.73</v>
      </c>
      <c r="BS189" s="422">
        <v>58.5</v>
      </c>
      <c r="BT189" s="422">
        <v>88.94</v>
      </c>
      <c r="BU189" s="422">
        <v>84.05</v>
      </c>
      <c r="BV189" s="422">
        <v>64.48</v>
      </c>
      <c r="BW189" s="422">
        <v>141.94999999999999</v>
      </c>
      <c r="BX189" s="422">
        <v>61</v>
      </c>
      <c r="BY189" s="422">
        <v>29.45</v>
      </c>
      <c r="BZ189" s="422">
        <v>105.58</v>
      </c>
      <c r="CA189" s="422">
        <v>60.89</v>
      </c>
      <c r="CB189" s="422">
        <v>77.05</v>
      </c>
      <c r="CC189" s="422">
        <v>69.83</v>
      </c>
      <c r="CD189" s="422">
        <v>38.32</v>
      </c>
      <c r="CE189" s="422">
        <v>29.42</v>
      </c>
      <c r="CF189" s="422">
        <v>69.67</v>
      </c>
      <c r="CG189" s="422">
        <v>28.08</v>
      </c>
      <c r="CH189" s="422">
        <v>17.309999999999999</v>
      </c>
      <c r="CI189" s="422">
        <v>20.09</v>
      </c>
      <c r="CJ189" s="422">
        <v>18.45</v>
      </c>
      <c r="CK189" s="422">
        <v>16.18</v>
      </c>
      <c r="CL189" s="422">
        <v>0</v>
      </c>
      <c r="CM189" s="422">
        <v>24.91</v>
      </c>
      <c r="CN189" s="422">
        <v>15.46</v>
      </c>
      <c r="CO189" s="422">
        <v>0</v>
      </c>
      <c r="CP189" s="464">
        <v>13.73</v>
      </c>
      <c r="CQ189" s="422">
        <v>0</v>
      </c>
      <c r="CR189" s="464">
        <v>35.630000000000003</v>
      </c>
      <c r="CS189" s="465">
        <v>210.99</v>
      </c>
      <c r="CT189" s="465">
        <v>0</v>
      </c>
      <c r="CU189" s="477">
        <v>11748.739999999994</v>
      </c>
    </row>
    <row r="190" spans="1:99" ht="15">
      <c r="A190" s="475" t="str">
        <f t="shared" si="10"/>
        <v>06-292</v>
      </c>
      <c r="B190" s="476">
        <v>28</v>
      </c>
      <c r="C190" s="422">
        <v>5.41</v>
      </c>
      <c r="D190" s="422">
        <v>0</v>
      </c>
      <c r="E190" s="422">
        <v>0</v>
      </c>
      <c r="F190" s="422">
        <v>1.36</v>
      </c>
      <c r="G190" s="422">
        <v>0</v>
      </c>
      <c r="H190" s="422">
        <v>9.27</v>
      </c>
      <c r="I190" s="422">
        <v>4.54</v>
      </c>
      <c r="J190" s="422">
        <v>10.91</v>
      </c>
      <c r="K190" s="422">
        <v>5.91</v>
      </c>
      <c r="L190" s="422">
        <v>4.54</v>
      </c>
      <c r="M190" s="422">
        <v>10</v>
      </c>
      <c r="N190" s="422">
        <v>28.19</v>
      </c>
      <c r="O190" s="422">
        <v>25.17</v>
      </c>
      <c r="P190" s="422">
        <v>20.440000000000001</v>
      </c>
      <c r="Q190" s="422">
        <v>21.81</v>
      </c>
      <c r="R190" s="422">
        <v>32.26</v>
      </c>
      <c r="S190" s="422">
        <v>46</v>
      </c>
      <c r="T190" s="422">
        <v>58.55</v>
      </c>
      <c r="U190" s="422">
        <v>91.42</v>
      </c>
      <c r="V190" s="422">
        <v>117.9</v>
      </c>
      <c r="W190" s="422">
        <v>136.87</v>
      </c>
      <c r="X190" s="422">
        <v>362.2</v>
      </c>
      <c r="Y190" s="422">
        <v>334.81</v>
      </c>
      <c r="Z190" s="422">
        <v>527.26</v>
      </c>
      <c r="AA190" s="422">
        <v>239.97</v>
      </c>
      <c r="AB190" s="422">
        <v>319.48</v>
      </c>
      <c r="AC190" s="422">
        <v>345.11</v>
      </c>
      <c r="AD190" s="422">
        <v>191.71</v>
      </c>
      <c r="AE190" s="422">
        <v>211.51</v>
      </c>
      <c r="AF190" s="422">
        <v>200.58</v>
      </c>
      <c r="AG190" s="422">
        <v>118.14</v>
      </c>
      <c r="AH190" s="422">
        <v>149.72</v>
      </c>
      <c r="AI190" s="422">
        <v>198.35</v>
      </c>
      <c r="AJ190" s="422">
        <v>200.17</v>
      </c>
      <c r="AK190" s="422">
        <v>161.75</v>
      </c>
      <c r="AL190" s="422">
        <v>74.98</v>
      </c>
      <c r="AM190" s="422">
        <v>106.53</v>
      </c>
      <c r="AN190" s="422">
        <v>40.89</v>
      </c>
      <c r="AO190" s="422">
        <v>86.64</v>
      </c>
      <c r="AP190" s="422">
        <v>82.18</v>
      </c>
      <c r="AQ190" s="422">
        <v>155.71</v>
      </c>
      <c r="AR190" s="422">
        <v>97.36</v>
      </c>
      <c r="AS190" s="422">
        <v>64.55</v>
      </c>
      <c r="AT190" s="422">
        <v>168.85</v>
      </c>
      <c r="AU190" s="422">
        <v>136.35</v>
      </c>
      <c r="AV190" s="422">
        <v>121.32</v>
      </c>
      <c r="AW190" s="422">
        <v>102.36</v>
      </c>
      <c r="AX190" s="422">
        <v>163.52000000000001</v>
      </c>
      <c r="AY190" s="422">
        <v>356.17</v>
      </c>
      <c r="AZ190" s="422">
        <v>259.13</v>
      </c>
      <c r="BA190" s="422">
        <v>248.29</v>
      </c>
      <c r="BB190" s="422">
        <v>286.08</v>
      </c>
      <c r="BC190" s="422">
        <v>221.88</v>
      </c>
      <c r="BD190" s="422">
        <v>278.62</v>
      </c>
      <c r="BE190" s="422">
        <v>360.38</v>
      </c>
      <c r="BF190" s="422">
        <v>248.21</v>
      </c>
      <c r="BG190" s="422">
        <v>183.53</v>
      </c>
      <c r="BH190" s="422">
        <v>215.94</v>
      </c>
      <c r="BI190" s="422">
        <v>157.24</v>
      </c>
      <c r="BJ190" s="422">
        <v>113.44</v>
      </c>
      <c r="BK190" s="422">
        <v>190.29</v>
      </c>
      <c r="BL190" s="422">
        <v>91.47</v>
      </c>
      <c r="BM190" s="422">
        <v>66.760000000000005</v>
      </c>
      <c r="BN190" s="422">
        <v>95.09</v>
      </c>
      <c r="BO190" s="422">
        <v>128.38</v>
      </c>
      <c r="BP190" s="422">
        <v>117.44</v>
      </c>
      <c r="BQ190" s="422">
        <v>72.81</v>
      </c>
      <c r="BR190" s="422">
        <v>122.48</v>
      </c>
      <c r="BS190" s="422">
        <v>132.82</v>
      </c>
      <c r="BT190" s="422">
        <v>45.9</v>
      </c>
      <c r="BU190" s="422">
        <v>123.16</v>
      </c>
      <c r="BV190" s="422">
        <v>84.97</v>
      </c>
      <c r="BW190" s="422">
        <v>90.54</v>
      </c>
      <c r="BX190" s="422">
        <v>79.59</v>
      </c>
      <c r="BY190" s="422">
        <v>50.28</v>
      </c>
      <c r="BZ190" s="422">
        <v>71.959999999999994</v>
      </c>
      <c r="CA190" s="422">
        <v>15.32</v>
      </c>
      <c r="CB190" s="422">
        <v>40.64</v>
      </c>
      <c r="CC190" s="422">
        <v>21.09</v>
      </c>
      <c r="CD190" s="422">
        <v>60.54</v>
      </c>
      <c r="CE190" s="422">
        <v>37.32</v>
      </c>
      <c r="CF190" s="422">
        <v>44.03</v>
      </c>
      <c r="CG190" s="422">
        <v>23.86</v>
      </c>
      <c r="CH190" s="422">
        <v>9.18</v>
      </c>
      <c r="CI190" s="422">
        <v>13.82</v>
      </c>
      <c r="CJ190" s="422">
        <v>36.29</v>
      </c>
      <c r="CK190" s="422">
        <v>75.31</v>
      </c>
      <c r="CL190" s="422">
        <v>16.54</v>
      </c>
      <c r="CM190" s="422">
        <v>3.59</v>
      </c>
      <c r="CN190" s="422">
        <v>19.670000000000002</v>
      </c>
      <c r="CO190" s="422">
        <v>37.270000000000003</v>
      </c>
      <c r="CP190" s="464">
        <v>9.91</v>
      </c>
      <c r="CQ190" s="422">
        <v>30.62</v>
      </c>
      <c r="CR190" s="464">
        <v>9.4499999999999993</v>
      </c>
      <c r="CS190" s="465">
        <v>14.07</v>
      </c>
      <c r="CT190" s="465">
        <v>25.37</v>
      </c>
      <c r="CU190" s="477">
        <v>10629.290000000005</v>
      </c>
    </row>
    <row r="191" spans="1:99" ht="15">
      <c r="A191" s="475" t="str">
        <f t="shared" si="10"/>
        <v>06-292</v>
      </c>
      <c r="B191" s="476">
        <v>29</v>
      </c>
      <c r="C191" s="422">
        <v>9.09</v>
      </c>
      <c r="D191" s="422">
        <v>2.73</v>
      </c>
      <c r="E191" s="422">
        <v>4.6500000000000004</v>
      </c>
      <c r="F191" s="422">
        <v>9.09</v>
      </c>
      <c r="G191" s="422">
        <v>11.36</v>
      </c>
      <c r="H191" s="422">
        <v>0</v>
      </c>
      <c r="I191" s="422">
        <v>4.54</v>
      </c>
      <c r="J191" s="422">
        <v>17.73</v>
      </c>
      <c r="K191" s="422">
        <v>4.54</v>
      </c>
      <c r="L191" s="422">
        <v>12.72</v>
      </c>
      <c r="M191" s="422">
        <v>8.64</v>
      </c>
      <c r="N191" s="422">
        <v>27.32</v>
      </c>
      <c r="O191" s="422">
        <v>0</v>
      </c>
      <c r="P191" s="422">
        <v>27.98</v>
      </c>
      <c r="Q191" s="422">
        <v>21.36</v>
      </c>
      <c r="R191" s="422">
        <v>3.64</v>
      </c>
      <c r="S191" s="422">
        <v>24.62</v>
      </c>
      <c r="T191" s="422">
        <v>21.45</v>
      </c>
      <c r="U191" s="422">
        <v>80.2</v>
      </c>
      <c r="V191" s="422">
        <v>102.38</v>
      </c>
      <c r="W191" s="422">
        <v>147.76</v>
      </c>
      <c r="X191" s="422">
        <v>226.08</v>
      </c>
      <c r="Y191" s="422">
        <v>413.16</v>
      </c>
      <c r="Z191" s="422">
        <v>442.77</v>
      </c>
      <c r="AA191" s="422">
        <v>403.48</v>
      </c>
      <c r="AB191" s="422">
        <v>267.29000000000002</v>
      </c>
      <c r="AC191" s="422">
        <v>161.38999999999999</v>
      </c>
      <c r="AD191" s="422">
        <v>156.84</v>
      </c>
      <c r="AE191" s="422">
        <v>202.06</v>
      </c>
      <c r="AF191" s="422">
        <v>291.99</v>
      </c>
      <c r="AG191" s="422">
        <v>211.05</v>
      </c>
      <c r="AH191" s="422">
        <v>157.02000000000001</v>
      </c>
      <c r="AI191" s="422">
        <v>196.78</v>
      </c>
      <c r="AJ191" s="422">
        <v>183.5</v>
      </c>
      <c r="AK191" s="422">
        <v>121.26</v>
      </c>
      <c r="AL191" s="422">
        <v>128.94</v>
      </c>
      <c r="AM191" s="422">
        <v>78.06</v>
      </c>
      <c r="AN191" s="422">
        <v>40.96</v>
      </c>
      <c r="AO191" s="422">
        <v>53.74</v>
      </c>
      <c r="AP191" s="422">
        <v>125.01</v>
      </c>
      <c r="AQ191" s="422">
        <v>150.36000000000001</v>
      </c>
      <c r="AR191" s="422">
        <v>109.5</v>
      </c>
      <c r="AS191" s="422">
        <v>31.93</v>
      </c>
      <c r="AT191" s="422">
        <v>29.88</v>
      </c>
      <c r="AU191" s="422">
        <v>141.03</v>
      </c>
      <c r="AV191" s="422">
        <v>103.34</v>
      </c>
      <c r="AW191" s="422">
        <v>92.68</v>
      </c>
      <c r="AX191" s="422">
        <v>203.5</v>
      </c>
      <c r="AY191" s="422">
        <v>287.58999999999997</v>
      </c>
      <c r="AZ191" s="422">
        <v>272.97000000000003</v>
      </c>
      <c r="BA191" s="422">
        <v>232.76</v>
      </c>
      <c r="BB191" s="422">
        <v>325.02999999999997</v>
      </c>
      <c r="BC191" s="422">
        <v>264.48</v>
      </c>
      <c r="BD191" s="422">
        <v>216.09</v>
      </c>
      <c r="BE191" s="422">
        <v>317.83</v>
      </c>
      <c r="BF191" s="422">
        <v>249.43</v>
      </c>
      <c r="BG191" s="422">
        <v>285.33</v>
      </c>
      <c r="BH191" s="422">
        <v>154.1</v>
      </c>
      <c r="BI191" s="422">
        <v>178.06</v>
      </c>
      <c r="BJ191" s="422">
        <v>225.47</v>
      </c>
      <c r="BK191" s="422">
        <v>196.88</v>
      </c>
      <c r="BL191" s="422">
        <v>130.12</v>
      </c>
      <c r="BM191" s="422">
        <v>168.37</v>
      </c>
      <c r="BN191" s="422">
        <v>106.7</v>
      </c>
      <c r="BO191" s="422">
        <v>169.87</v>
      </c>
      <c r="BP191" s="422">
        <v>78.45</v>
      </c>
      <c r="BQ191" s="422">
        <v>171.24</v>
      </c>
      <c r="BR191" s="422">
        <v>87.65</v>
      </c>
      <c r="BS191" s="422">
        <v>108.97</v>
      </c>
      <c r="BT191" s="422">
        <v>73.849999999999994</v>
      </c>
      <c r="BU191" s="422">
        <v>99.14</v>
      </c>
      <c r="BV191" s="422">
        <v>115.22</v>
      </c>
      <c r="BW191" s="422">
        <v>45.28</v>
      </c>
      <c r="BX191" s="422">
        <v>66.36</v>
      </c>
      <c r="BY191" s="422">
        <v>100.48</v>
      </c>
      <c r="BZ191" s="422">
        <v>51.91</v>
      </c>
      <c r="CA191" s="422">
        <v>69.22</v>
      </c>
      <c r="CB191" s="422">
        <v>60.04</v>
      </c>
      <c r="CC191" s="422">
        <v>65.81</v>
      </c>
      <c r="CD191" s="422">
        <v>40.64</v>
      </c>
      <c r="CE191" s="422">
        <v>50.59</v>
      </c>
      <c r="CF191" s="422">
        <v>34.54</v>
      </c>
      <c r="CG191" s="422">
        <v>4.5</v>
      </c>
      <c r="CH191" s="422">
        <v>14.14</v>
      </c>
      <c r="CI191" s="422">
        <v>36.5</v>
      </c>
      <c r="CJ191" s="422">
        <v>36.9</v>
      </c>
      <c r="CK191" s="422">
        <v>87.85</v>
      </c>
      <c r="CL191" s="422">
        <v>0</v>
      </c>
      <c r="CM191" s="422">
        <v>30.77</v>
      </c>
      <c r="CN191" s="422">
        <v>22.91</v>
      </c>
      <c r="CO191" s="422">
        <v>0</v>
      </c>
      <c r="CP191" s="464">
        <v>19.18</v>
      </c>
      <c r="CQ191" s="422">
        <v>0</v>
      </c>
      <c r="CR191" s="464">
        <v>0</v>
      </c>
      <c r="CS191" s="465">
        <v>17.91</v>
      </c>
      <c r="CT191" s="465">
        <v>8.18</v>
      </c>
      <c r="CU191" s="477">
        <v>10644.710000000005</v>
      </c>
    </row>
    <row r="192" spans="1:99" ht="15">
      <c r="A192" s="475" t="str">
        <f t="shared" si="10"/>
        <v>06-292</v>
      </c>
      <c r="B192" s="476">
        <v>30</v>
      </c>
      <c r="C192" s="422">
        <v>9.09</v>
      </c>
      <c r="D192" s="422">
        <v>0</v>
      </c>
      <c r="E192" s="422">
        <v>4.6500000000000004</v>
      </c>
      <c r="F192" s="422">
        <v>45.31</v>
      </c>
      <c r="G192" s="422">
        <v>16.63</v>
      </c>
      <c r="H192" s="422">
        <v>6.82</v>
      </c>
      <c r="I192" s="422">
        <v>9.08</v>
      </c>
      <c r="J192" s="422">
        <v>2.64</v>
      </c>
      <c r="K192" s="422">
        <v>0</v>
      </c>
      <c r="L192" s="422">
        <v>22.27</v>
      </c>
      <c r="M192" s="422">
        <v>10.68</v>
      </c>
      <c r="N192" s="422">
        <v>0</v>
      </c>
      <c r="O192" s="422">
        <v>22.73</v>
      </c>
      <c r="P192" s="422">
        <v>12.07</v>
      </c>
      <c r="Q192" s="422">
        <v>1.82</v>
      </c>
      <c r="R192" s="422">
        <v>8.18</v>
      </c>
      <c r="S192" s="422">
        <v>52.98</v>
      </c>
      <c r="T192" s="422">
        <v>47.92</v>
      </c>
      <c r="U192" s="422">
        <v>80.12</v>
      </c>
      <c r="V192" s="422">
        <v>124.92</v>
      </c>
      <c r="W192" s="422">
        <v>258.51</v>
      </c>
      <c r="X192" s="422">
        <v>322.64</v>
      </c>
      <c r="Y192" s="422">
        <v>273.37</v>
      </c>
      <c r="Z192" s="422">
        <v>440.42</v>
      </c>
      <c r="AA192" s="422">
        <v>422.21</v>
      </c>
      <c r="AB192" s="422">
        <v>344.64</v>
      </c>
      <c r="AC192" s="422">
        <v>223.28</v>
      </c>
      <c r="AD192" s="422">
        <v>168.08</v>
      </c>
      <c r="AE192" s="422">
        <v>192.04</v>
      </c>
      <c r="AF192" s="422">
        <v>207.85</v>
      </c>
      <c r="AG192" s="422">
        <v>182.7</v>
      </c>
      <c r="AH192" s="422">
        <v>50.84</v>
      </c>
      <c r="AI192" s="422">
        <v>143.69999999999999</v>
      </c>
      <c r="AJ192" s="422">
        <v>93.17</v>
      </c>
      <c r="AK192" s="422">
        <v>46.03</v>
      </c>
      <c r="AL192" s="422">
        <v>184.58</v>
      </c>
      <c r="AM192" s="422">
        <v>200.04</v>
      </c>
      <c r="AN192" s="422">
        <v>50.02</v>
      </c>
      <c r="AO192" s="422">
        <v>206.49</v>
      </c>
      <c r="AP192" s="422">
        <v>116.43</v>
      </c>
      <c r="AQ192" s="422">
        <v>94.78</v>
      </c>
      <c r="AR192" s="422">
        <v>144.78</v>
      </c>
      <c r="AS192" s="422">
        <v>147.38</v>
      </c>
      <c r="AT192" s="422">
        <v>137.35</v>
      </c>
      <c r="AU192" s="422">
        <v>181</v>
      </c>
      <c r="AV192" s="422">
        <v>204.86</v>
      </c>
      <c r="AW192" s="422">
        <v>73.819999999999993</v>
      </c>
      <c r="AX192" s="422">
        <v>299.5</v>
      </c>
      <c r="AY192" s="422">
        <v>181.57</v>
      </c>
      <c r="AZ192" s="422">
        <v>204.27</v>
      </c>
      <c r="BA192" s="422">
        <v>232.98</v>
      </c>
      <c r="BB192" s="422">
        <v>263.58</v>
      </c>
      <c r="BC192" s="422">
        <v>297.14</v>
      </c>
      <c r="BD192" s="422">
        <v>187.32</v>
      </c>
      <c r="BE192" s="422">
        <v>305.83</v>
      </c>
      <c r="BF192" s="422">
        <v>240.32</v>
      </c>
      <c r="BG192" s="422">
        <v>283.45</v>
      </c>
      <c r="BH192" s="422">
        <v>264.60000000000002</v>
      </c>
      <c r="BI192" s="422">
        <v>122.02</v>
      </c>
      <c r="BJ192" s="422">
        <v>203.21</v>
      </c>
      <c r="BK192" s="422">
        <v>106.34</v>
      </c>
      <c r="BL192" s="422">
        <v>162.80000000000001</v>
      </c>
      <c r="BM192" s="422">
        <v>115.6</v>
      </c>
      <c r="BN192" s="422">
        <v>151.04</v>
      </c>
      <c r="BO192" s="422">
        <v>78.09</v>
      </c>
      <c r="BP192" s="422">
        <v>60.81</v>
      </c>
      <c r="BQ192" s="422">
        <v>117.43</v>
      </c>
      <c r="BR192" s="422">
        <v>80.72</v>
      </c>
      <c r="BS192" s="422">
        <v>122.64</v>
      </c>
      <c r="BT192" s="422">
        <v>126.31</v>
      </c>
      <c r="BU192" s="422">
        <v>125.67</v>
      </c>
      <c r="BV192" s="422">
        <v>107.43</v>
      </c>
      <c r="BW192" s="422">
        <v>100.12</v>
      </c>
      <c r="BX192" s="422">
        <v>75.67</v>
      </c>
      <c r="BY192" s="422">
        <v>110.01</v>
      </c>
      <c r="BZ192" s="422">
        <v>56</v>
      </c>
      <c r="CA192" s="422">
        <v>42.64</v>
      </c>
      <c r="CB192" s="422">
        <v>82.99</v>
      </c>
      <c r="CC192" s="422">
        <v>64.14</v>
      </c>
      <c r="CD192" s="422">
        <v>64.62</v>
      </c>
      <c r="CE192" s="422">
        <v>34.18</v>
      </c>
      <c r="CF192" s="422">
        <v>49.31</v>
      </c>
      <c r="CG192" s="422">
        <v>27.73</v>
      </c>
      <c r="CH192" s="422">
        <v>34.01</v>
      </c>
      <c r="CI192" s="422">
        <v>50.81</v>
      </c>
      <c r="CJ192" s="422">
        <v>81.569999999999993</v>
      </c>
      <c r="CK192" s="422">
        <v>57.31</v>
      </c>
      <c r="CL192" s="422">
        <v>36.18</v>
      </c>
      <c r="CM192" s="422">
        <v>28.04</v>
      </c>
      <c r="CN192" s="422">
        <v>13.04</v>
      </c>
      <c r="CO192" s="422">
        <v>0</v>
      </c>
      <c r="CP192" s="464">
        <v>0</v>
      </c>
      <c r="CQ192" s="422">
        <v>0</v>
      </c>
      <c r="CR192" s="464">
        <v>0</v>
      </c>
      <c r="CS192" s="465">
        <v>11.81</v>
      </c>
      <c r="CT192" s="465">
        <v>0</v>
      </c>
      <c r="CU192" s="477">
        <v>11049.769999999999</v>
      </c>
    </row>
    <row r="193" spans="1:99" ht="15.75" thickBot="1">
      <c r="A193" s="478" t="str">
        <f t="shared" si="10"/>
        <v>06-292</v>
      </c>
      <c r="B193" s="479">
        <v>31</v>
      </c>
      <c r="C193" s="467">
        <v>20.91</v>
      </c>
      <c r="D193" s="467">
        <v>2.27</v>
      </c>
      <c r="E193" s="467">
        <v>4.54</v>
      </c>
      <c r="F193" s="467">
        <v>1.36</v>
      </c>
      <c r="G193" s="467">
        <v>4.6500000000000004</v>
      </c>
      <c r="H193" s="467">
        <v>0</v>
      </c>
      <c r="I193" s="467">
        <v>7.27</v>
      </c>
      <c r="J193" s="467">
        <v>10</v>
      </c>
      <c r="K193" s="467">
        <v>13.64</v>
      </c>
      <c r="L193" s="467">
        <v>24</v>
      </c>
      <c r="M193" s="467">
        <v>11.82</v>
      </c>
      <c r="N193" s="467">
        <v>4.6500000000000004</v>
      </c>
      <c r="O193" s="467">
        <v>0</v>
      </c>
      <c r="P193" s="467">
        <v>9.09</v>
      </c>
      <c r="Q193" s="467">
        <v>13.69</v>
      </c>
      <c r="R193" s="467">
        <v>37.229999999999997</v>
      </c>
      <c r="S193" s="467">
        <v>55.35</v>
      </c>
      <c r="T193" s="467">
        <v>56.78</v>
      </c>
      <c r="U193" s="467">
        <v>60.58</v>
      </c>
      <c r="V193" s="467">
        <v>116.76</v>
      </c>
      <c r="W193" s="467">
        <v>218.34</v>
      </c>
      <c r="X193" s="467">
        <v>259.45</v>
      </c>
      <c r="Y193" s="467">
        <v>200.77</v>
      </c>
      <c r="Z193" s="467">
        <v>201.59</v>
      </c>
      <c r="AA193" s="467">
        <v>255.44</v>
      </c>
      <c r="AB193" s="467">
        <v>398.11</v>
      </c>
      <c r="AC193" s="467">
        <v>296.05</v>
      </c>
      <c r="AD193" s="467">
        <v>199.72</v>
      </c>
      <c r="AE193" s="467">
        <v>321.66000000000003</v>
      </c>
      <c r="AF193" s="467">
        <v>191.56</v>
      </c>
      <c r="AG193" s="467">
        <v>163.35</v>
      </c>
      <c r="AH193" s="467">
        <v>133.34</v>
      </c>
      <c r="AI193" s="467">
        <v>209.31</v>
      </c>
      <c r="AJ193" s="467">
        <v>92.33</v>
      </c>
      <c r="AK193" s="467">
        <v>80.77</v>
      </c>
      <c r="AL193" s="467">
        <v>94.13</v>
      </c>
      <c r="AM193" s="467">
        <v>101.27</v>
      </c>
      <c r="AN193" s="467">
        <v>142.29</v>
      </c>
      <c r="AO193" s="467">
        <v>89.36</v>
      </c>
      <c r="AP193" s="467">
        <v>136.19</v>
      </c>
      <c r="AQ193" s="467">
        <v>44.55</v>
      </c>
      <c r="AR193" s="467">
        <v>61.44</v>
      </c>
      <c r="AS193" s="467">
        <v>112.56</v>
      </c>
      <c r="AT193" s="467">
        <v>142.99</v>
      </c>
      <c r="AU193" s="467">
        <v>48.86</v>
      </c>
      <c r="AV193" s="467">
        <v>61.4</v>
      </c>
      <c r="AW193" s="467">
        <v>72.86</v>
      </c>
      <c r="AX193" s="467">
        <v>127.35</v>
      </c>
      <c r="AY193" s="467">
        <v>133.94999999999999</v>
      </c>
      <c r="AZ193" s="467">
        <v>195.48</v>
      </c>
      <c r="BA193" s="467">
        <v>195.75</v>
      </c>
      <c r="BB193" s="467">
        <v>250.57</v>
      </c>
      <c r="BC193" s="467">
        <v>113.94</v>
      </c>
      <c r="BD193" s="467">
        <v>265.64</v>
      </c>
      <c r="BE193" s="467">
        <v>99.04</v>
      </c>
      <c r="BF193" s="467">
        <v>179.6</v>
      </c>
      <c r="BG193" s="467">
        <v>113.86</v>
      </c>
      <c r="BH193" s="467">
        <v>138.86000000000001</v>
      </c>
      <c r="BI193" s="467">
        <v>95.73</v>
      </c>
      <c r="BJ193" s="467">
        <v>108.13</v>
      </c>
      <c r="BK193" s="467">
        <v>76.88</v>
      </c>
      <c r="BL193" s="467">
        <v>50.9</v>
      </c>
      <c r="BM193" s="467">
        <v>96.44</v>
      </c>
      <c r="BN193" s="467">
        <v>128.76</v>
      </c>
      <c r="BO193" s="467">
        <v>89.48</v>
      </c>
      <c r="BP193" s="467">
        <v>57.06</v>
      </c>
      <c r="BQ193" s="467">
        <v>81.040000000000006</v>
      </c>
      <c r="BR193" s="467">
        <v>124.78</v>
      </c>
      <c r="BS193" s="467">
        <v>83.47</v>
      </c>
      <c r="BT193" s="467">
        <v>77.739999999999995</v>
      </c>
      <c r="BU193" s="467">
        <v>63.79</v>
      </c>
      <c r="BV193" s="467">
        <v>57.9</v>
      </c>
      <c r="BW193" s="467">
        <v>96.37</v>
      </c>
      <c r="BX193" s="467">
        <v>117.7</v>
      </c>
      <c r="BY193" s="467">
        <v>164.75</v>
      </c>
      <c r="BZ193" s="467">
        <v>86.81</v>
      </c>
      <c r="CA193" s="467">
        <v>79.27</v>
      </c>
      <c r="CB193" s="467">
        <v>125.22</v>
      </c>
      <c r="CC193" s="467">
        <v>120.09</v>
      </c>
      <c r="CD193" s="467">
        <v>98.54</v>
      </c>
      <c r="CE193" s="467">
        <v>121.24</v>
      </c>
      <c r="CF193" s="467">
        <v>168.8</v>
      </c>
      <c r="CG193" s="467">
        <v>102.18</v>
      </c>
      <c r="CH193" s="467">
        <v>158.36000000000001</v>
      </c>
      <c r="CI193" s="467">
        <v>138.18</v>
      </c>
      <c r="CJ193" s="467">
        <v>109.67</v>
      </c>
      <c r="CK193" s="422">
        <v>60.55</v>
      </c>
      <c r="CL193" s="422">
        <v>57.49</v>
      </c>
      <c r="CM193" s="422">
        <v>136.21</v>
      </c>
      <c r="CN193" s="422">
        <v>39.090000000000003</v>
      </c>
      <c r="CO193" s="422">
        <v>36.049999999999997</v>
      </c>
      <c r="CP193" s="468">
        <v>0</v>
      </c>
      <c r="CQ193" s="422">
        <v>0</v>
      </c>
      <c r="CR193" s="468">
        <v>0</v>
      </c>
      <c r="CS193" s="465">
        <v>0</v>
      </c>
      <c r="CT193" s="465">
        <v>8.09</v>
      </c>
      <c r="CU193" s="477">
        <v>9815.0799999999945</v>
      </c>
    </row>
    <row r="194" spans="1:99" ht="15.75" hidden="1" thickBot="1">
      <c r="A194" s="480" t="str">
        <f t="shared" si="10"/>
        <v>06-292</v>
      </c>
      <c r="B194" s="440" t="s">
        <v>221</v>
      </c>
      <c r="C194" s="438">
        <f>SUM(C163:F193)</f>
        <v>1720.66</v>
      </c>
      <c r="D194" s="438">
        <f>SUM(G163:J193)</f>
        <v>1630.6600000000005</v>
      </c>
      <c r="E194" s="438">
        <f>SUM(K163:N193)</f>
        <v>1806.5499999999995</v>
      </c>
      <c r="F194" s="438">
        <f>SUM(O163:R193)</f>
        <v>2484.4200000000005</v>
      </c>
      <c r="G194" s="438">
        <f>SUM(S163:V193)</f>
        <v>11145.300000000007</v>
      </c>
      <c r="H194" s="438">
        <f>SUM(W163:Z193)</f>
        <v>43293.61</v>
      </c>
      <c r="I194" s="438">
        <f>SUM(AA163:AD193)</f>
        <v>35172.600000000006</v>
      </c>
      <c r="J194" s="438">
        <f>SUM(AE163:AH193)</f>
        <v>22088.950000000008</v>
      </c>
      <c r="K194" s="438">
        <f>SUM(AI163:AL193)</f>
        <v>15506.41</v>
      </c>
      <c r="L194" s="438">
        <f>SUM(AM163:AP193)</f>
        <v>12433.180000000002</v>
      </c>
      <c r="M194" s="438">
        <f>SUM(AQ163:AT193)</f>
        <v>11999.669999999996</v>
      </c>
      <c r="N194" s="438">
        <f>SUM(AU163:AX193)</f>
        <v>20758.8</v>
      </c>
      <c r="O194" s="438">
        <f>SUM(AY163:BB193)</f>
        <v>34275.150000000009</v>
      </c>
      <c r="P194" s="438">
        <f>SUM(BC163:BF193)</f>
        <v>36104.29</v>
      </c>
      <c r="Q194" s="438">
        <f>SUM(BG163:BJ193)</f>
        <v>23362.84</v>
      </c>
      <c r="R194" s="438">
        <f>SUM(BK163:BN193)</f>
        <v>16294.930000000004</v>
      </c>
      <c r="S194" s="438">
        <f>SUM(BO163:BR193)</f>
        <v>13681.710000000005</v>
      </c>
      <c r="T194" s="438">
        <f>SUM(BS163:BV193)</f>
        <v>11988.359999999997</v>
      </c>
      <c r="U194" s="438">
        <f>SUM(BW163:BZ193)</f>
        <v>9766.9100000000053</v>
      </c>
      <c r="V194" s="438">
        <f>SUM(CA163:CD193)</f>
        <v>7477.2100000000028</v>
      </c>
      <c r="W194" s="438">
        <f>SUM(CE163:CH193)</f>
        <v>6657.7</v>
      </c>
      <c r="X194" s="438">
        <f>SUBTOTAL(9,CI163:CL193)</f>
        <v>5029.2700000000013</v>
      </c>
      <c r="Y194" s="438">
        <f>SUBTOTAL(9,CM163:CP193)</f>
        <v>3117.26</v>
      </c>
      <c r="Z194" s="438">
        <f>SUBTOTAL(9,CQ163:CT193)</f>
        <v>1771.24</v>
      </c>
      <c r="AA194" s="439"/>
      <c r="AB194" s="439"/>
      <c r="AC194" s="470"/>
      <c r="AD194" s="439"/>
      <c r="AE194" s="439"/>
      <c r="AF194" s="439"/>
      <c r="AG194" s="470"/>
      <c r="AH194" s="439"/>
      <c r="AI194" s="439"/>
      <c r="AJ194" s="439"/>
      <c r="AK194" s="470"/>
      <c r="AL194" s="439"/>
      <c r="AM194" s="439"/>
      <c r="AN194" s="470"/>
      <c r="AO194" s="439"/>
      <c r="AP194" s="439"/>
      <c r="AQ194" s="439"/>
      <c r="AR194" s="470"/>
      <c r="AS194" s="439"/>
      <c r="AT194" s="439"/>
      <c r="AU194" s="439"/>
      <c r="AV194" s="470"/>
      <c r="AW194" s="470"/>
      <c r="AX194" s="470"/>
      <c r="AY194" s="470"/>
      <c r="AZ194" s="470"/>
      <c r="BA194" s="470"/>
      <c r="BB194" s="470"/>
      <c r="BC194" s="470"/>
      <c r="BD194" s="470"/>
      <c r="BE194" s="470"/>
      <c r="BF194" s="470"/>
      <c r="BG194" s="470"/>
      <c r="BH194" s="470"/>
      <c r="BI194" s="470"/>
      <c r="BJ194" s="470"/>
      <c r="BK194" s="470"/>
      <c r="BL194" s="470"/>
      <c r="BM194" s="470"/>
      <c r="BN194" s="470"/>
      <c r="BO194" s="470"/>
      <c r="BP194" s="470"/>
      <c r="BQ194" s="439"/>
      <c r="BR194" s="439"/>
      <c r="BS194" s="439"/>
      <c r="BT194" s="470"/>
      <c r="BU194" s="470"/>
      <c r="BV194" s="470"/>
      <c r="BW194" s="470"/>
      <c r="BX194" s="470"/>
      <c r="BY194" s="470"/>
      <c r="BZ194" s="470"/>
      <c r="CA194" s="470"/>
      <c r="CB194" s="470"/>
      <c r="CC194" s="470"/>
      <c r="CD194" s="470"/>
      <c r="CE194" s="470"/>
      <c r="CF194" s="470"/>
      <c r="CG194" s="470"/>
      <c r="CH194" s="470"/>
      <c r="CI194" s="470"/>
      <c r="CJ194" s="470"/>
      <c r="CK194" s="441"/>
      <c r="CL194" s="441"/>
      <c r="CM194" s="441"/>
      <c r="CN194" s="441"/>
      <c r="CO194" s="441"/>
      <c r="CP194" s="442"/>
      <c r="CQ194" s="441"/>
      <c r="CR194" s="442"/>
      <c r="CS194" s="495"/>
      <c r="CU194" s="499">
        <f>SUM(CU163:CU193)</f>
        <v>349567.68</v>
      </c>
    </row>
    <row r="195" spans="1:99" ht="15.75" customHeight="1">
      <c r="A195" s="485" t="s">
        <v>130</v>
      </c>
      <c r="B195" s="461">
        <v>1</v>
      </c>
      <c r="C195" s="461">
        <v>0</v>
      </c>
      <c r="D195" s="461">
        <v>0</v>
      </c>
      <c r="E195" s="461">
        <v>0</v>
      </c>
      <c r="F195" s="461">
        <v>0</v>
      </c>
      <c r="G195" s="461">
        <v>4.54</v>
      </c>
      <c r="H195" s="461">
        <v>9.09</v>
      </c>
      <c r="I195" s="461">
        <v>10.9</v>
      </c>
      <c r="J195" s="461">
        <v>21.9</v>
      </c>
      <c r="K195" s="461">
        <v>7.27</v>
      </c>
      <c r="L195" s="461">
        <v>10.36</v>
      </c>
      <c r="M195" s="461">
        <v>6.82</v>
      </c>
      <c r="N195" s="461">
        <v>18.809999999999999</v>
      </c>
      <c r="O195" s="461">
        <v>16.63</v>
      </c>
      <c r="P195" s="461">
        <v>5.51</v>
      </c>
      <c r="Q195" s="461">
        <v>9.9499999999999993</v>
      </c>
      <c r="R195" s="461">
        <v>4.54</v>
      </c>
      <c r="S195" s="461">
        <v>39.630000000000003</v>
      </c>
      <c r="T195" s="461">
        <v>42.88</v>
      </c>
      <c r="U195" s="461">
        <v>91.42</v>
      </c>
      <c r="V195" s="461">
        <v>183.47</v>
      </c>
      <c r="W195" s="461">
        <v>244.38</v>
      </c>
      <c r="X195" s="461">
        <v>327.74</v>
      </c>
      <c r="Y195" s="461">
        <v>290.60000000000002</v>
      </c>
      <c r="Z195" s="461">
        <v>175.98</v>
      </c>
      <c r="AA195" s="461">
        <v>113.54</v>
      </c>
      <c r="AB195" s="461">
        <v>133.33000000000001</v>
      </c>
      <c r="AC195" s="461">
        <v>115.2</v>
      </c>
      <c r="AD195" s="461">
        <v>60.84</v>
      </c>
      <c r="AE195" s="461">
        <v>85.5</v>
      </c>
      <c r="AF195" s="461">
        <v>77.95</v>
      </c>
      <c r="AG195" s="461">
        <v>37.130000000000003</v>
      </c>
      <c r="AH195" s="461">
        <v>76.28</v>
      </c>
      <c r="AI195" s="461">
        <v>54.37</v>
      </c>
      <c r="AJ195" s="461">
        <v>20.47</v>
      </c>
      <c r="AK195" s="461">
        <v>50.4</v>
      </c>
      <c r="AL195" s="461">
        <v>33.99</v>
      </c>
      <c r="AM195" s="461">
        <v>40.69</v>
      </c>
      <c r="AN195" s="461">
        <v>60.62</v>
      </c>
      <c r="AO195" s="461">
        <v>62.87</v>
      </c>
      <c r="AP195" s="461">
        <v>45.57</v>
      </c>
      <c r="AQ195" s="461">
        <v>46.05</v>
      </c>
      <c r="AR195" s="461">
        <v>63.45</v>
      </c>
      <c r="AS195" s="461">
        <v>31.37</v>
      </c>
      <c r="AT195" s="461">
        <v>69.13</v>
      </c>
      <c r="AU195" s="461">
        <v>37.409999999999997</v>
      </c>
      <c r="AV195" s="461">
        <v>137.44</v>
      </c>
      <c r="AW195" s="461">
        <v>78.12</v>
      </c>
      <c r="AX195" s="461">
        <v>122.26</v>
      </c>
      <c r="AY195" s="461">
        <v>238.91</v>
      </c>
      <c r="AZ195" s="461">
        <v>199.19</v>
      </c>
      <c r="BA195" s="461">
        <v>156.4</v>
      </c>
      <c r="BB195" s="461">
        <v>188.86</v>
      </c>
      <c r="BC195" s="461">
        <v>172.68</v>
      </c>
      <c r="BD195" s="461">
        <v>100.73</v>
      </c>
      <c r="BE195" s="461">
        <v>162.13999999999999</v>
      </c>
      <c r="BF195" s="461">
        <v>122.71</v>
      </c>
      <c r="BG195" s="461">
        <v>78.94</v>
      </c>
      <c r="BH195" s="461">
        <v>80.05</v>
      </c>
      <c r="BI195" s="461">
        <v>30.56</v>
      </c>
      <c r="BJ195" s="461">
        <v>47.46</v>
      </c>
      <c r="BK195" s="461">
        <v>35.630000000000003</v>
      </c>
      <c r="BL195" s="461">
        <v>15.69</v>
      </c>
      <c r="BM195" s="461">
        <v>47.49</v>
      </c>
      <c r="BN195" s="461">
        <v>78.209999999999994</v>
      </c>
      <c r="BO195" s="461">
        <v>64.03</v>
      </c>
      <c r="BP195" s="461">
        <v>69.55</v>
      </c>
      <c r="BQ195" s="461">
        <v>28.49</v>
      </c>
      <c r="BR195" s="461">
        <v>9.36</v>
      </c>
      <c r="BS195" s="461">
        <v>8.09</v>
      </c>
      <c r="BT195" s="461">
        <v>28.17</v>
      </c>
      <c r="BU195" s="461">
        <v>6.73</v>
      </c>
      <c r="BV195" s="461">
        <v>11</v>
      </c>
      <c r="BW195" s="461">
        <v>0</v>
      </c>
      <c r="BX195" s="461">
        <v>0</v>
      </c>
      <c r="BY195" s="461">
        <v>7.18</v>
      </c>
      <c r="BZ195" s="461">
        <v>0</v>
      </c>
      <c r="CA195" s="461">
        <v>0</v>
      </c>
      <c r="CB195" s="461">
        <v>0</v>
      </c>
      <c r="CC195" s="461">
        <v>0</v>
      </c>
      <c r="CD195" s="461">
        <v>0</v>
      </c>
      <c r="CE195" s="461">
        <v>0</v>
      </c>
      <c r="CF195" s="461">
        <v>0</v>
      </c>
      <c r="CG195" s="461">
        <v>0</v>
      </c>
      <c r="CH195" s="461">
        <v>0</v>
      </c>
      <c r="CI195" s="461">
        <v>0</v>
      </c>
      <c r="CJ195" s="461">
        <v>0</v>
      </c>
      <c r="CK195" s="422">
        <v>0</v>
      </c>
      <c r="CL195" s="422">
        <v>0</v>
      </c>
      <c r="CM195" s="422">
        <v>0</v>
      </c>
      <c r="CN195" s="422">
        <v>0</v>
      </c>
      <c r="CO195" s="422">
        <v>0</v>
      </c>
      <c r="CP195" s="462">
        <v>0</v>
      </c>
      <c r="CQ195" s="422">
        <v>0</v>
      </c>
      <c r="CR195" s="462">
        <v>0</v>
      </c>
      <c r="CS195" s="465">
        <v>0</v>
      </c>
      <c r="CT195" s="465">
        <v>0</v>
      </c>
      <c r="CU195" s="477">
        <v>5164.6499999999987</v>
      </c>
    </row>
    <row r="196" spans="1:99" ht="15.75" customHeight="1">
      <c r="A196" s="486" t="str">
        <f t="shared" si="10"/>
        <v>07-512</v>
      </c>
      <c r="B196" s="422">
        <v>2</v>
      </c>
      <c r="C196" s="422">
        <v>0</v>
      </c>
      <c r="D196" s="422">
        <v>0</v>
      </c>
      <c r="E196" s="422">
        <v>0</v>
      </c>
      <c r="F196" s="422">
        <v>0</v>
      </c>
      <c r="G196" s="422">
        <v>0</v>
      </c>
      <c r="H196" s="422">
        <v>0</v>
      </c>
      <c r="I196" s="422">
        <v>0</v>
      </c>
      <c r="J196" s="422">
        <v>0</v>
      </c>
      <c r="K196" s="422">
        <v>0</v>
      </c>
      <c r="L196" s="422">
        <v>0</v>
      </c>
      <c r="M196" s="422">
        <v>0</v>
      </c>
      <c r="N196" s="422">
        <v>0</v>
      </c>
      <c r="O196" s="422">
        <v>0</v>
      </c>
      <c r="P196" s="422">
        <v>23.18</v>
      </c>
      <c r="Q196" s="422">
        <v>24.9</v>
      </c>
      <c r="R196" s="422">
        <v>9.09</v>
      </c>
      <c r="S196" s="422">
        <v>117.14</v>
      </c>
      <c r="T196" s="422">
        <v>92.9</v>
      </c>
      <c r="U196" s="422">
        <v>155.36000000000001</v>
      </c>
      <c r="V196" s="422">
        <v>304.11</v>
      </c>
      <c r="W196" s="422">
        <v>348.83</v>
      </c>
      <c r="X196" s="422">
        <v>374.35</v>
      </c>
      <c r="Y196" s="422">
        <v>468.79</v>
      </c>
      <c r="Z196" s="422">
        <v>566.55999999999995</v>
      </c>
      <c r="AA196" s="422">
        <v>483.81</v>
      </c>
      <c r="AB196" s="422">
        <v>536.96</v>
      </c>
      <c r="AC196" s="422">
        <v>222.08</v>
      </c>
      <c r="AD196" s="422">
        <v>187.5</v>
      </c>
      <c r="AE196" s="422">
        <v>171.65</v>
      </c>
      <c r="AF196" s="422">
        <v>108.79</v>
      </c>
      <c r="AG196" s="422">
        <v>131.37</v>
      </c>
      <c r="AH196" s="422">
        <v>152.18</v>
      </c>
      <c r="AI196" s="422">
        <v>78.39</v>
      </c>
      <c r="AJ196" s="422">
        <v>123.72</v>
      </c>
      <c r="AK196" s="422">
        <v>66.790000000000006</v>
      </c>
      <c r="AL196" s="422">
        <v>52.17</v>
      </c>
      <c r="AM196" s="422">
        <v>76.599999999999994</v>
      </c>
      <c r="AN196" s="422">
        <v>55.91</v>
      </c>
      <c r="AO196" s="422">
        <v>36.299999999999997</v>
      </c>
      <c r="AP196" s="422">
        <v>38.49</v>
      </c>
      <c r="AQ196" s="422">
        <v>108.83</v>
      </c>
      <c r="AR196" s="422">
        <v>79.44</v>
      </c>
      <c r="AS196" s="422">
        <v>52.57</v>
      </c>
      <c r="AT196" s="422">
        <v>93.07</v>
      </c>
      <c r="AU196" s="422">
        <v>33.75</v>
      </c>
      <c r="AV196" s="422">
        <v>181.81</v>
      </c>
      <c r="AW196" s="422">
        <v>120.68</v>
      </c>
      <c r="AX196" s="422">
        <v>186.45</v>
      </c>
      <c r="AY196" s="422">
        <v>107.01</v>
      </c>
      <c r="AZ196" s="422">
        <v>295.44</v>
      </c>
      <c r="BA196" s="422">
        <v>208.59</v>
      </c>
      <c r="BB196" s="422">
        <v>213.16</v>
      </c>
      <c r="BC196" s="422">
        <v>163.26</v>
      </c>
      <c r="BD196" s="422">
        <v>336.72</v>
      </c>
      <c r="BE196" s="422">
        <v>216.89</v>
      </c>
      <c r="BF196" s="422">
        <v>166.17</v>
      </c>
      <c r="BG196" s="422">
        <v>93.46</v>
      </c>
      <c r="BH196" s="422">
        <v>69.59</v>
      </c>
      <c r="BI196" s="422">
        <v>248.42</v>
      </c>
      <c r="BJ196" s="422">
        <v>116.31</v>
      </c>
      <c r="BK196" s="422">
        <v>119.11</v>
      </c>
      <c r="BL196" s="422">
        <v>85.58</v>
      </c>
      <c r="BM196" s="422">
        <v>65.23</v>
      </c>
      <c r="BN196" s="422">
        <v>21.36</v>
      </c>
      <c r="BO196" s="422">
        <v>18.079999999999998</v>
      </c>
      <c r="BP196" s="422">
        <v>93.14</v>
      </c>
      <c r="BQ196" s="422">
        <v>58.04</v>
      </c>
      <c r="BR196" s="422">
        <v>92.5</v>
      </c>
      <c r="BS196" s="422">
        <v>30.32</v>
      </c>
      <c r="BT196" s="422">
        <v>58.1</v>
      </c>
      <c r="BU196" s="422">
        <v>1.36</v>
      </c>
      <c r="BV196" s="422">
        <v>12.09</v>
      </c>
      <c r="BW196" s="422">
        <v>8.56</v>
      </c>
      <c r="BX196" s="422">
        <v>10.039999999999999</v>
      </c>
      <c r="BY196" s="422">
        <v>0</v>
      </c>
      <c r="BZ196" s="422">
        <v>0</v>
      </c>
      <c r="CA196" s="422">
        <v>0</v>
      </c>
      <c r="CB196" s="422">
        <v>0</v>
      </c>
      <c r="CC196" s="422">
        <v>0</v>
      </c>
      <c r="CD196" s="422">
        <v>0</v>
      </c>
      <c r="CE196" s="422">
        <v>0</v>
      </c>
      <c r="CF196" s="422">
        <v>0</v>
      </c>
      <c r="CG196" s="422">
        <v>0</v>
      </c>
      <c r="CH196" s="422">
        <v>0</v>
      </c>
      <c r="CI196" s="422">
        <v>0</v>
      </c>
      <c r="CJ196" s="422">
        <v>0</v>
      </c>
      <c r="CK196" s="422">
        <v>0</v>
      </c>
      <c r="CL196" s="422">
        <v>0</v>
      </c>
      <c r="CM196" s="422">
        <v>0</v>
      </c>
      <c r="CN196" s="422">
        <v>0</v>
      </c>
      <c r="CO196" s="422">
        <v>0</v>
      </c>
      <c r="CP196" s="464">
        <v>0</v>
      </c>
      <c r="CQ196" s="422">
        <v>0</v>
      </c>
      <c r="CR196" s="464">
        <v>0</v>
      </c>
      <c r="CS196" s="465">
        <v>0</v>
      </c>
      <c r="CT196" s="465">
        <v>0</v>
      </c>
      <c r="CU196" s="477">
        <v>8773.0500000000029</v>
      </c>
    </row>
    <row r="197" spans="1:99" ht="15.75" customHeight="1">
      <c r="A197" s="486" t="str">
        <f t="shared" si="10"/>
        <v>07-512</v>
      </c>
      <c r="B197" s="422">
        <v>3</v>
      </c>
      <c r="C197" s="422">
        <v>0</v>
      </c>
      <c r="D197" s="422">
        <v>0</v>
      </c>
      <c r="E197" s="422">
        <v>0</v>
      </c>
      <c r="F197" s="422">
        <v>0</v>
      </c>
      <c r="G197" s="422">
        <v>18.18</v>
      </c>
      <c r="H197" s="422">
        <v>0</v>
      </c>
      <c r="I197" s="422">
        <v>5</v>
      </c>
      <c r="J197" s="422">
        <v>6.81</v>
      </c>
      <c r="K197" s="422">
        <v>24.72</v>
      </c>
      <c r="L197" s="422">
        <v>10.130000000000001</v>
      </c>
      <c r="M197" s="422">
        <v>9.08</v>
      </c>
      <c r="N197" s="422">
        <v>13.63</v>
      </c>
      <c r="O197" s="422">
        <v>2.27</v>
      </c>
      <c r="P197" s="422">
        <v>2.68</v>
      </c>
      <c r="Q197" s="422">
        <v>27.22</v>
      </c>
      <c r="R197" s="422">
        <v>14.23</v>
      </c>
      <c r="S197" s="422">
        <v>16.649999999999999</v>
      </c>
      <c r="T197" s="422">
        <v>61.92</v>
      </c>
      <c r="U197" s="422">
        <v>109.18</v>
      </c>
      <c r="V197" s="422">
        <v>181.03</v>
      </c>
      <c r="W197" s="422">
        <v>349.94</v>
      </c>
      <c r="X197" s="422">
        <v>154.13999999999999</v>
      </c>
      <c r="Y197" s="422">
        <v>212.22</v>
      </c>
      <c r="Z197" s="422">
        <v>224.1</v>
      </c>
      <c r="AA197" s="422">
        <v>124.7</v>
      </c>
      <c r="AB197" s="422">
        <v>188.62</v>
      </c>
      <c r="AC197" s="422">
        <v>162.47</v>
      </c>
      <c r="AD197" s="422">
        <v>136.69</v>
      </c>
      <c r="AE197" s="422">
        <v>122.06</v>
      </c>
      <c r="AF197" s="422">
        <v>66.989999999999995</v>
      </c>
      <c r="AG197" s="422">
        <v>76.3</v>
      </c>
      <c r="AH197" s="422">
        <v>43.5</v>
      </c>
      <c r="AI197" s="422">
        <v>44.71</v>
      </c>
      <c r="AJ197" s="422">
        <v>28.86</v>
      </c>
      <c r="AK197" s="422">
        <v>29.2</v>
      </c>
      <c r="AL197" s="422">
        <v>35.86</v>
      </c>
      <c r="AM197" s="422">
        <v>57.83</v>
      </c>
      <c r="AN197" s="422">
        <v>61.09</v>
      </c>
      <c r="AO197" s="422">
        <v>55.85</v>
      </c>
      <c r="AP197" s="422">
        <v>70.12</v>
      </c>
      <c r="AQ197" s="422">
        <v>54.59</v>
      </c>
      <c r="AR197" s="422">
        <v>75.08</v>
      </c>
      <c r="AS197" s="422">
        <v>4.79</v>
      </c>
      <c r="AT197" s="422">
        <v>94.36</v>
      </c>
      <c r="AU197" s="422">
        <v>167.56</v>
      </c>
      <c r="AV197" s="422">
        <v>155.78</v>
      </c>
      <c r="AW197" s="422">
        <v>212.06</v>
      </c>
      <c r="AX197" s="422">
        <v>276.05</v>
      </c>
      <c r="AY197" s="422">
        <v>269.68</v>
      </c>
      <c r="AZ197" s="422">
        <v>353.46</v>
      </c>
      <c r="BA197" s="422">
        <v>236.48</v>
      </c>
      <c r="BB197" s="422">
        <v>328.35</v>
      </c>
      <c r="BC197" s="422">
        <v>232.74</v>
      </c>
      <c r="BD197" s="422">
        <v>229.25</v>
      </c>
      <c r="BE197" s="422">
        <v>149.68</v>
      </c>
      <c r="BF197" s="422">
        <v>82.28</v>
      </c>
      <c r="BG197" s="422">
        <v>130.30000000000001</v>
      </c>
      <c r="BH197" s="422">
        <v>73.27</v>
      </c>
      <c r="BI197" s="422">
        <v>66.72</v>
      </c>
      <c r="BJ197" s="422">
        <v>62.22</v>
      </c>
      <c r="BK197" s="422">
        <v>99.25</v>
      </c>
      <c r="BL197" s="422">
        <v>46.77</v>
      </c>
      <c r="BM197" s="422">
        <v>35.36</v>
      </c>
      <c r="BN197" s="422">
        <v>41.81</v>
      </c>
      <c r="BO197" s="422">
        <v>106.86</v>
      </c>
      <c r="BP197" s="422">
        <v>47.82</v>
      </c>
      <c r="BQ197" s="422">
        <v>64.459999999999994</v>
      </c>
      <c r="BR197" s="422">
        <v>19.54</v>
      </c>
      <c r="BS197" s="422">
        <v>27.82</v>
      </c>
      <c r="BT197" s="422">
        <v>27.23</v>
      </c>
      <c r="BU197" s="422">
        <v>45.35</v>
      </c>
      <c r="BV197" s="422">
        <v>32.619999999999997</v>
      </c>
      <c r="BW197" s="422">
        <v>0.91</v>
      </c>
      <c r="BX197" s="422">
        <v>0</v>
      </c>
      <c r="BY197" s="422">
        <v>0.91</v>
      </c>
      <c r="BZ197" s="422">
        <v>0</v>
      </c>
      <c r="CA197" s="422">
        <v>0</v>
      </c>
      <c r="CB197" s="422">
        <v>0</v>
      </c>
      <c r="CC197" s="422">
        <v>0</v>
      </c>
      <c r="CD197" s="422">
        <v>0</v>
      </c>
      <c r="CE197" s="422">
        <v>0</v>
      </c>
      <c r="CF197" s="422">
        <v>0</v>
      </c>
      <c r="CG197" s="422">
        <v>0</v>
      </c>
      <c r="CH197" s="422">
        <v>0</v>
      </c>
      <c r="CI197" s="422">
        <v>0</v>
      </c>
      <c r="CJ197" s="422">
        <v>0</v>
      </c>
      <c r="CK197" s="422">
        <v>0</v>
      </c>
      <c r="CL197" s="422">
        <v>0</v>
      </c>
      <c r="CM197" s="422">
        <v>0</v>
      </c>
      <c r="CN197" s="422">
        <v>0</v>
      </c>
      <c r="CO197" s="422">
        <v>0</v>
      </c>
      <c r="CP197" s="464">
        <v>0</v>
      </c>
      <c r="CQ197" s="422">
        <v>0</v>
      </c>
      <c r="CR197" s="464">
        <v>0</v>
      </c>
      <c r="CS197" s="465">
        <v>0</v>
      </c>
      <c r="CT197" s="465">
        <v>0</v>
      </c>
      <c r="CU197" s="477">
        <v>6599.3899999999994</v>
      </c>
    </row>
    <row r="198" spans="1:99" ht="15.75" customHeight="1">
      <c r="A198" s="486" t="str">
        <f t="shared" si="10"/>
        <v>07-512</v>
      </c>
      <c r="B198" s="422">
        <v>4</v>
      </c>
      <c r="C198" s="422">
        <v>0</v>
      </c>
      <c r="D198" s="422">
        <v>0</v>
      </c>
      <c r="E198" s="422">
        <v>0</v>
      </c>
      <c r="F198" s="422">
        <v>0</v>
      </c>
      <c r="G198" s="422">
        <v>0.91</v>
      </c>
      <c r="H198" s="422">
        <v>3.18</v>
      </c>
      <c r="I198" s="422">
        <v>15</v>
      </c>
      <c r="J198" s="422">
        <v>16.07</v>
      </c>
      <c r="K198" s="422">
        <v>21.76</v>
      </c>
      <c r="L198" s="422">
        <v>31.95</v>
      </c>
      <c r="M198" s="422">
        <v>12.72</v>
      </c>
      <c r="N198" s="422">
        <v>13.98</v>
      </c>
      <c r="O198" s="422">
        <v>2.27</v>
      </c>
      <c r="P198" s="422">
        <v>9.81</v>
      </c>
      <c r="Q198" s="422">
        <v>15.86</v>
      </c>
      <c r="R198" s="422">
        <v>1.82</v>
      </c>
      <c r="S198" s="422">
        <v>24.5</v>
      </c>
      <c r="T198" s="422">
        <v>74.66</v>
      </c>
      <c r="U198" s="422">
        <v>150.31</v>
      </c>
      <c r="V198" s="422">
        <v>163.71</v>
      </c>
      <c r="W198" s="422">
        <v>165.27</v>
      </c>
      <c r="X198" s="422">
        <v>293.60000000000002</v>
      </c>
      <c r="Y198" s="422">
        <v>300.76</v>
      </c>
      <c r="Z198" s="422">
        <v>262.52</v>
      </c>
      <c r="AA198" s="422">
        <v>173.28</v>
      </c>
      <c r="AB198" s="422">
        <v>186.98</v>
      </c>
      <c r="AC198" s="422">
        <v>117.45</v>
      </c>
      <c r="AD198" s="422">
        <v>109.98</v>
      </c>
      <c r="AE198" s="422">
        <v>97.08</v>
      </c>
      <c r="AF198" s="422">
        <v>88.51</v>
      </c>
      <c r="AG198" s="422">
        <v>194.59</v>
      </c>
      <c r="AH198" s="422">
        <v>107.93</v>
      </c>
      <c r="AI198" s="422">
        <v>77.27</v>
      </c>
      <c r="AJ198" s="422">
        <v>90.69</v>
      </c>
      <c r="AK198" s="422">
        <v>52.72</v>
      </c>
      <c r="AL198" s="422">
        <v>67.56</v>
      </c>
      <c r="AM198" s="422">
        <v>72.39</v>
      </c>
      <c r="AN198" s="422">
        <v>82.55</v>
      </c>
      <c r="AO198" s="422">
        <v>94.7</v>
      </c>
      <c r="AP198" s="422">
        <v>93.62</v>
      </c>
      <c r="AQ198" s="422">
        <v>40.86</v>
      </c>
      <c r="AR198" s="422">
        <v>39.5</v>
      </c>
      <c r="AS198" s="422">
        <v>55.77</v>
      </c>
      <c r="AT198" s="422">
        <v>45.72</v>
      </c>
      <c r="AU198" s="422">
        <v>77.760000000000005</v>
      </c>
      <c r="AV198" s="422">
        <v>150.72</v>
      </c>
      <c r="AW198" s="422">
        <v>242.92</v>
      </c>
      <c r="AX198" s="422">
        <v>281.5</v>
      </c>
      <c r="AY198" s="422">
        <v>194.84</v>
      </c>
      <c r="AZ198" s="422">
        <v>476.27</v>
      </c>
      <c r="BA198" s="422">
        <v>520.5</v>
      </c>
      <c r="BB198" s="422">
        <v>398.34</v>
      </c>
      <c r="BC198" s="422">
        <v>426.82</v>
      </c>
      <c r="BD198" s="422">
        <v>494.28</v>
      </c>
      <c r="BE198" s="422">
        <v>414.64</v>
      </c>
      <c r="BF198" s="422">
        <v>251.28</v>
      </c>
      <c r="BG198" s="422">
        <v>304.94</v>
      </c>
      <c r="BH198" s="422">
        <v>131.19</v>
      </c>
      <c r="BI198" s="422">
        <v>203.94</v>
      </c>
      <c r="BJ198" s="422">
        <v>114.27</v>
      </c>
      <c r="BK198" s="422">
        <v>164.99</v>
      </c>
      <c r="BL198" s="422">
        <v>153.94</v>
      </c>
      <c r="BM198" s="422">
        <v>105.76</v>
      </c>
      <c r="BN198" s="422">
        <v>54.44</v>
      </c>
      <c r="BO198" s="422">
        <v>64.92</v>
      </c>
      <c r="BP198" s="422">
        <v>41.99</v>
      </c>
      <c r="BQ198" s="422">
        <v>71.62</v>
      </c>
      <c r="BR198" s="422">
        <v>103.62</v>
      </c>
      <c r="BS198" s="422">
        <v>37.630000000000003</v>
      </c>
      <c r="BT198" s="422">
        <v>23.68</v>
      </c>
      <c r="BU198" s="422">
        <v>78.540000000000006</v>
      </c>
      <c r="BV198" s="422">
        <v>47.72</v>
      </c>
      <c r="BW198" s="422">
        <v>22.82</v>
      </c>
      <c r="BX198" s="422">
        <v>0</v>
      </c>
      <c r="BY198" s="422">
        <v>28.95</v>
      </c>
      <c r="BZ198" s="422">
        <v>16.309999999999999</v>
      </c>
      <c r="CA198" s="422">
        <v>0</v>
      </c>
      <c r="CB198" s="422">
        <v>0</v>
      </c>
      <c r="CC198" s="422">
        <v>0</v>
      </c>
      <c r="CD198" s="422">
        <v>0</v>
      </c>
      <c r="CE198" s="422">
        <v>0</v>
      </c>
      <c r="CF198" s="422">
        <v>0</v>
      </c>
      <c r="CG198" s="422">
        <v>0</v>
      </c>
      <c r="CH198" s="422">
        <v>0</v>
      </c>
      <c r="CI198" s="422">
        <v>0</v>
      </c>
      <c r="CJ198" s="422">
        <v>0</v>
      </c>
      <c r="CK198" s="422">
        <v>0</v>
      </c>
      <c r="CL198" s="422">
        <v>0</v>
      </c>
      <c r="CM198" s="422">
        <v>0</v>
      </c>
      <c r="CN198" s="422">
        <v>0</v>
      </c>
      <c r="CO198" s="422">
        <v>0</v>
      </c>
      <c r="CP198" s="464">
        <v>0</v>
      </c>
      <c r="CQ198" s="422">
        <v>0</v>
      </c>
      <c r="CR198" s="464">
        <v>0</v>
      </c>
      <c r="CS198" s="465">
        <v>0</v>
      </c>
      <c r="CT198" s="465">
        <v>0</v>
      </c>
      <c r="CU198" s="477">
        <v>9170.9500000000007</v>
      </c>
    </row>
    <row r="199" spans="1:99" ht="15.75" customHeight="1">
      <c r="A199" s="486" t="str">
        <f t="shared" si="10"/>
        <v>07-512</v>
      </c>
      <c r="B199" s="422">
        <v>5</v>
      </c>
      <c r="C199" s="422">
        <v>0</v>
      </c>
      <c r="D199" s="422">
        <v>0</v>
      </c>
      <c r="E199" s="422">
        <v>0</v>
      </c>
      <c r="F199" s="422">
        <v>1.9</v>
      </c>
      <c r="G199" s="422">
        <v>0</v>
      </c>
      <c r="H199" s="422">
        <v>0</v>
      </c>
      <c r="I199" s="422">
        <v>0</v>
      </c>
      <c r="J199" s="422">
        <v>0</v>
      </c>
      <c r="K199" s="422">
        <v>8.18</v>
      </c>
      <c r="L199" s="422">
        <v>4.6500000000000004</v>
      </c>
      <c r="M199" s="422">
        <v>11.57</v>
      </c>
      <c r="N199" s="422">
        <v>3.55</v>
      </c>
      <c r="O199" s="422">
        <v>1.82</v>
      </c>
      <c r="P199" s="422">
        <v>0.91</v>
      </c>
      <c r="Q199" s="422">
        <v>51.09</v>
      </c>
      <c r="R199" s="422">
        <v>36.11</v>
      </c>
      <c r="S199" s="422">
        <v>23.33</v>
      </c>
      <c r="T199" s="422">
        <v>63.57</v>
      </c>
      <c r="U199" s="422">
        <v>58.62</v>
      </c>
      <c r="V199" s="422">
        <v>199.8</v>
      </c>
      <c r="W199" s="422">
        <v>270.77</v>
      </c>
      <c r="X199" s="422">
        <v>315.01</v>
      </c>
      <c r="Y199" s="422">
        <v>439.11</v>
      </c>
      <c r="Z199" s="422">
        <v>293.79000000000002</v>
      </c>
      <c r="AA199" s="422">
        <v>236.36</v>
      </c>
      <c r="AB199" s="422">
        <v>429.83</v>
      </c>
      <c r="AC199" s="422">
        <v>474.07</v>
      </c>
      <c r="AD199" s="422">
        <v>250.94</v>
      </c>
      <c r="AE199" s="422">
        <v>292.16000000000003</v>
      </c>
      <c r="AF199" s="422">
        <v>273.87</v>
      </c>
      <c r="AG199" s="422">
        <v>95.45</v>
      </c>
      <c r="AH199" s="422">
        <v>210.02</v>
      </c>
      <c r="AI199" s="422">
        <v>235.34</v>
      </c>
      <c r="AJ199" s="422">
        <v>104.77</v>
      </c>
      <c r="AK199" s="422">
        <v>94.75</v>
      </c>
      <c r="AL199" s="422">
        <v>65.900000000000006</v>
      </c>
      <c r="AM199" s="422">
        <v>116.56</v>
      </c>
      <c r="AN199" s="422">
        <v>96.71</v>
      </c>
      <c r="AO199" s="422">
        <v>120.13</v>
      </c>
      <c r="AP199" s="422">
        <v>119.16</v>
      </c>
      <c r="AQ199" s="422">
        <v>66.209999999999994</v>
      </c>
      <c r="AR199" s="422">
        <v>76.89</v>
      </c>
      <c r="AS199" s="422">
        <v>99.99</v>
      </c>
      <c r="AT199" s="422">
        <v>127.59</v>
      </c>
      <c r="AU199" s="422">
        <v>151.63</v>
      </c>
      <c r="AV199" s="422">
        <v>94.79</v>
      </c>
      <c r="AW199" s="422">
        <v>306.76</v>
      </c>
      <c r="AX199" s="422">
        <v>235.77</v>
      </c>
      <c r="AY199" s="422">
        <v>269.06</v>
      </c>
      <c r="AZ199" s="422">
        <v>246.37</v>
      </c>
      <c r="BA199" s="422">
        <v>334.65</v>
      </c>
      <c r="BB199" s="422">
        <v>407.46</v>
      </c>
      <c r="BC199" s="422">
        <v>328.53</v>
      </c>
      <c r="BD199" s="422">
        <v>354.56</v>
      </c>
      <c r="BE199" s="422">
        <v>382.78</v>
      </c>
      <c r="BF199" s="422">
        <v>216.16</v>
      </c>
      <c r="BG199" s="422">
        <v>230.63</v>
      </c>
      <c r="BH199" s="422">
        <v>172.67</v>
      </c>
      <c r="BI199" s="422">
        <v>190.21</v>
      </c>
      <c r="BJ199" s="422">
        <v>139.72999999999999</v>
      </c>
      <c r="BK199" s="422">
        <v>35.92</v>
      </c>
      <c r="BL199" s="422">
        <v>46.69</v>
      </c>
      <c r="BM199" s="422">
        <v>89.4</v>
      </c>
      <c r="BN199" s="422">
        <v>21.59</v>
      </c>
      <c r="BO199" s="422">
        <v>119.41</v>
      </c>
      <c r="BP199" s="422">
        <v>50.56</v>
      </c>
      <c r="BQ199" s="422">
        <v>42.82</v>
      </c>
      <c r="BR199" s="422">
        <v>89.36</v>
      </c>
      <c r="BS199" s="422">
        <v>33.08</v>
      </c>
      <c r="BT199" s="422">
        <v>49.37</v>
      </c>
      <c r="BU199" s="422">
        <v>58.44</v>
      </c>
      <c r="BV199" s="422">
        <v>34.590000000000003</v>
      </c>
      <c r="BW199" s="422">
        <v>26.69</v>
      </c>
      <c r="BX199" s="422">
        <v>55.59</v>
      </c>
      <c r="BY199" s="422">
        <v>0</v>
      </c>
      <c r="BZ199" s="422">
        <v>24.96</v>
      </c>
      <c r="CA199" s="422">
        <v>0</v>
      </c>
      <c r="CB199" s="422">
        <v>0</v>
      </c>
      <c r="CC199" s="422">
        <v>0</v>
      </c>
      <c r="CD199" s="422">
        <v>0</v>
      </c>
      <c r="CE199" s="422">
        <v>0</v>
      </c>
      <c r="CF199" s="422">
        <v>0</v>
      </c>
      <c r="CG199" s="422">
        <v>0</v>
      </c>
      <c r="CH199" s="422">
        <v>0</v>
      </c>
      <c r="CI199" s="422">
        <v>0</v>
      </c>
      <c r="CJ199" s="422">
        <v>0</v>
      </c>
      <c r="CK199" s="422">
        <v>0</v>
      </c>
      <c r="CL199" s="422">
        <v>0</v>
      </c>
      <c r="CM199" s="422">
        <v>0</v>
      </c>
      <c r="CN199" s="422">
        <v>0</v>
      </c>
      <c r="CO199" s="422">
        <v>0</v>
      </c>
      <c r="CP199" s="464">
        <v>0</v>
      </c>
      <c r="CQ199" s="422">
        <v>0</v>
      </c>
      <c r="CR199" s="464">
        <v>0</v>
      </c>
      <c r="CS199" s="465">
        <v>0</v>
      </c>
      <c r="CT199" s="465">
        <v>0</v>
      </c>
      <c r="CU199" s="477">
        <v>10210.710000000001</v>
      </c>
    </row>
    <row r="200" spans="1:99" ht="15.75" customHeight="1">
      <c r="A200" s="486" t="str">
        <f t="shared" si="10"/>
        <v>07-512</v>
      </c>
      <c r="B200" s="422">
        <v>6</v>
      </c>
      <c r="C200" s="422">
        <v>0</v>
      </c>
      <c r="D200" s="422">
        <v>0</v>
      </c>
      <c r="E200" s="422">
        <v>0</v>
      </c>
      <c r="F200" s="422">
        <v>0</v>
      </c>
      <c r="G200" s="422">
        <v>0</v>
      </c>
      <c r="H200" s="422">
        <v>0</v>
      </c>
      <c r="I200" s="422">
        <v>0</v>
      </c>
      <c r="J200" s="422">
        <v>0</v>
      </c>
      <c r="K200" s="422">
        <v>0</v>
      </c>
      <c r="L200" s="422">
        <v>24.5</v>
      </c>
      <c r="M200" s="422">
        <v>6.02</v>
      </c>
      <c r="N200" s="422">
        <v>0</v>
      </c>
      <c r="O200" s="422">
        <v>13.74</v>
      </c>
      <c r="P200" s="422">
        <v>37.67</v>
      </c>
      <c r="Q200" s="422">
        <v>1.82</v>
      </c>
      <c r="R200" s="422">
        <v>2.27</v>
      </c>
      <c r="S200" s="422">
        <v>14.54</v>
      </c>
      <c r="T200" s="422">
        <v>8.1999999999999993</v>
      </c>
      <c r="U200" s="422">
        <v>51.92</v>
      </c>
      <c r="V200" s="422">
        <v>108.06</v>
      </c>
      <c r="W200" s="422">
        <v>230.89</v>
      </c>
      <c r="X200" s="422">
        <v>171.03</v>
      </c>
      <c r="Y200" s="422">
        <v>317.04000000000002</v>
      </c>
      <c r="Z200" s="422">
        <v>245.27</v>
      </c>
      <c r="AA200" s="422">
        <v>151.80000000000001</v>
      </c>
      <c r="AB200" s="422">
        <v>137.63</v>
      </c>
      <c r="AC200" s="422">
        <v>245.03</v>
      </c>
      <c r="AD200" s="422">
        <v>158.47</v>
      </c>
      <c r="AE200" s="422">
        <v>167.33</v>
      </c>
      <c r="AF200" s="422">
        <v>72.010000000000005</v>
      </c>
      <c r="AG200" s="422">
        <v>166.31</v>
      </c>
      <c r="AH200" s="422">
        <v>84.66</v>
      </c>
      <c r="AI200" s="422">
        <v>201.76</v>
      </c>
      <c r="AJ200" s="422">
        <v>33.67</v>
      </c>
      <c r="AK200" s="422">
        <v>106.53</v>
      </c>
      <c r="AL200" s="422">
        <v>49.86</v>
      </c>
      <c r="AM200" s="422">
        <v>125.32</v>
      </c>
      <c r="AN200" s="422">
        <v>88.36</v>
      </c>
      <c r="AO200" s="422">
        <v>135.19</v>
      </c>
      <c r="AP200" s="422">
        <v>67.459999999999994</v>
      </c>
      <c r="AQ200" s="422">
        <v>79.709999999999994</v>
      </c>
      <c r="AR200" s="422">
        <v>110.08</v>
      </c>
      <c r="AS200" s="422">
        <v>127.78</v>
      </c>
      <c r="AT200" s="422">
        <v>149.81</v>
      </c>
      <c r="AU200" s="422">
        <v>140.82</v>
      </c>
      <c r="AV200" s="422">
        <v>205.55</v>
      </c>
      <c r="AW200" s="422">
        <v>274.89</v>
      </c>
      <c r="AX200" s="422">
        <v>267.39</v>
      </c>
      <c r="AY200" s="422">
        <v>490.99</v>
      </c>
      <c r="AZ200" s="422">
        <v>434.48</v>
      </c>
      <c r="BA200" s="422">
        <v>416.43</v>
      </c>
      <c r="BB200" s="422">
        <v>208.37</v>
      </c>
      <c r="BC200" s="422">
        <v>359.38</v>
      </c>
      <c r="BD200" s="422">
        <v>408.36</v>
      </c>
      <c r="BE200" s="422">
        <v>303.36</v>
      </c>
      <c r="BF200" s="422">
        <v>173.32</v>
      </c>
      <c r="BG200" s="422">
        <v>147</v>
      </c>
      <c r="BH200" s="422">
        <v>92.99</v>
      </c>
      <c r="BI200" s="422">
        <v>186.79</v>
      </c>
      <c r="BJ200" s="422">
        <v>105.32</v>
      </c>
      <c r="BK200" s="422">
        <v>16</v>
      </c>
      <c r="BL200" s="422">
        <v>39.049999999999997</v>
      </c>
      <c r="BM200" s="422">
        <v>14.9</v>
      </c>
      <c r="BN200" s="422">
        <v>21.14</v>
      </c>
      <c r="BO200" s="422">
        <v>21.45</v>
      </c>
      <c r="BP200" s="422">
        <v>52.28</v>
      </c>
      <c r="BQ200" s="422">
        <v>96.81</v>
      </c>
      <c r="BR200" s="422">
        <v>10.78</v>
      </c>
      <c r="BS200" s="422">
        <v>44.23</v>
      </c>
      <c r="BT200" s="422">
        <v>13.82</v>
      </c>
      <c r="BU200" s="422">
        <v>41.96</v>
      </c>
      <c r="BV200" s="422">
        <v>21.18</v>
      </c>
      <c r="BW200" s="422">
        <v>13.54</v>
      </c>
      <c r="BX200" s="422">
        <v>15.82</v>
      </c>
      <c r="BY200" s="422">
        <v>0</v>
      </c>
      <c r="BZ200" s="422">
        <v>0</v>
      </c>
      <c r="CA200" s="422">
        <v>0</v>
      </c>
      <c r="CB200" s="422">
        <v>0</v>
      </c>
      <c r="CC200" s="422">
        <v>0</v>
      </c>
      <c r="CD200" s="422">
        <v>0</v>
      </c>
      <c r="CE200" s="422">
        <v>0</v>
      </c>
      <c r="CF200" s="422">
        <v>0</v>
      </c>
      <c r="CG200" s="422">
        <v>0</v>
      </c>
      <c r="CH200" s="422">
        <v>0</v>
      </c>
      <c r="CI200" s="422">
        <v>0</v>
      </c>
      <c r="CJ200" s="422">
        <v>0</v>
      </c>
      <c r="CK200" s="422">
        <v>0</v>
      </c>
      <c r="CL200" s="422">
        <v>0</v>
      </c>
      <c r="CM200" s="422">
        <v>0</v>
      </c>
      <c r="CN200" s="422">
        <v>0</v>
      </c>
      <c r="CO200" s="422">
        <v>0</v>
      </c>
      <c r="CP200" s="464">
        <v>0</v>
      </c>
      <c r="CQ200" s="422">
        <v>0</v>
      </c>
      <c r="CR200" s="464">
        <v>0</v>
      </c>
      <c r="CS200" s="465">
        <v>0</v>
      </c>
      <c r="CT200" s="465">
        <v>0</v>
      </c>
      <c r="CU200" s="477">
        <v>8330.1400000000012</v>
      </c>
    </row>
    <row r="201" spans="1:99" ht="15.75" customHeight="1">
      <c r="A201" s="486" t="str">
        <f>A200</f>
        <v>07-512</v>
      </c>
      <c r="B201" s="422">
        <v>7</v>
      </c>
      <c r="C201" s="422">
        <v>0</v>
      </c>
      <c r="D201" s="422">
        <v>0</v>
      </c>
      <c r="E201" s="422">
        <v>0</v>
      </c>
      <c r="F201" s="422">
        <v>0</v>
      </c>
      <c r="G201" s="422">
        <v>0</v>
      </c>
      <c r="H201" s="422">
        <v>0</v>
      </c>
      <c r="I201" s="422">
        <v>4.09</v>
      </c>
      <c r="J201" s="422">
        <v>4.09</v>
      </c>
      <c r="K201" s="422">
        <v>7.27</v>
      </c>
      <c r="L201" s="422">
        <v>4.9000000000000004</v>
      </c>
      <c r="M201" s="422">
        <v>3.18</v>
      </c>
      <c r="N201" s="422">
        <v>11.63</v>
      </c>
      <c r="O201" s="422">
        <v>18.260000000000002</v>
      </c>
      <c r="P201" s="422">
        <v>29.35</v>
      </c>
      <c r="Q201" s="422">
        <v>5</v>
      </c>
      <c r="R201" s="422">
        <v>28.84</v>
      </c>
      <c r="S201" s="422">
        <v>44.65</v>
      </c>
      <c r="T201" s="422">
        <v>84.69</v>
      </c>
      <c r="U201" s="422">
        <v>132.22999999999999</v>
      </c>
      <c r="V201" s="422">
        <v>136.51</v>
      </c>
      <c r="W201" s="422">
        <v>297.58</v>
      </c>
      <c r="X201" s="422">
        <v>275.51</v>
      </c>
      <c r="Y201" s="422">
        <v>217</v>
      </c>
      <c r="Z201" s="422">
        <v>225.47</v>
      </c>
      <c r="AA201" s="422">
        <v>210.89</v>
      </c>
      <c r="AB201" s="422">
        <v>135.29</v>
      </c>
      <c r="AC201" s="422">
        <v>168.14</v>
      </c>
      <c r="AD201" s="422">
        <v>148.94</v>
      </c>
      <c r="AE201" s="422">
        <v>98.68</v>
      </c>
      <c r="AF201" s="422">
        <v>65.180000000000007</v>
      </c>
      <c r="AG201" s="422">
        <v>60.65</v>
      </c>
      <c r="AH201" s="422">
        <v>48.23</v>
      </c>
      <c r="AI201" s="422">
        <v>70.69</v>
      </c>
      <c r="AJ201" s="422">
        <v>44.54</v>
      </c>
      <c r="AK201" s="422">
        <v>80.84</v>
      </c>
      <c r="AL201" s="422">
        <v>45.6</v>
      </c>
      <c r="AM201" s="422">
        <v>49.99</v>
      </c>
      <c r="AN201" s="422">
        <v>90.23</v>
      </c>
      <c r="AO201" s="422">
        <v>30.35</v>
      </c>
      <c r="AP201" s="422">
        <v>24.27</v>
      </c>
      <c r="AQ201" s="422">
        <v>60.1</v>
      </c>
      <c r="AR201" s="422">
        <v>39.93</v>
      </c>
      <c r="AS201" s="422">
        <v>57.62</v>
      </c>
      <c r="AT201" s="422">
        <v>132.72</v>
      </c>
      <c r="AU201" s="422">
        <v>79.94</v>
      </c>
      <c r="AV201" s="422">
        <v>114.3</v>
      </c>
      <c r="AW201" s="422">
        <v>74.84</v>
      </c>
      <c r="AX201" s="422">
        <v>57.06</v>
      </c>
      <c r="AY201" s="422">
        <v>192.67</v>
      </c>
      <c r="AZ201" s="422">
        <v>167.19</v>
      </c>
      <c r="BA201" s="422">
        <v>245.2</v>
      </c>
      <c r="BB201" s="422">
        <v>195.37</v>
      </c>
      <c r="BC201" s="422">
        <v>187.34</v>
      </c>
      <c r="BD201" s="422">
        <v>174.52</v>
      </c>
      <c r="BE201" s="422">
        <v>40.270000000000003</v>
      </c>
      <c r="BF201" s="422">
        <v>149.01</v>
      </c>
      <c r="BG201" s="422">
        <v>132.08000000000001</v>
      </c>
      <c r="BH201" s="422">
        <v>50.26</v>
      </c>
      <c r="BI201" s="422">
        <v>57.13</v>
      </c>
      <c r="BJ201" s="422">
        <v>96.67</v>
      </c>
      <c r="BK201" s="422">
        <v>117.14</v>
      </c>
      <c r="BL201" s="422">
        <v>43</v>
      </c>
      <c r="BM201" s="422">
        <v>107.87</v>
      </c>
      <c r="BN201" s="422">
        <v>110.27</v>
      </c>
      <c r="BO201" s="422">
        <v>100.6</v>
      </c>
      <c r="BP201" s="422">
        <v>10.09</v>
      </c>
      <c r="BQ201" s="422">
        <v>71.55</v>
      </c>
      <c r="BR201" s="422">
        <v>43.63</v>
      </c>
      <c r="BS201" s="422">
        <v>35.090000000000003</v>
      </c>
      <c r="BT201" s="422">
        <v>27.98</v>
      </c>
      <c r="BU201" s="422">
        <v>18.09</v>
      </c>
      <c r="BV201" s="422">
        <v>12.73</v>
      </c>
      <c r="BW201" s="422">
        <v>0</v>
      </c>
      <c r="BX201" s="422">
        <v>18.47</v>
      </c>
      <c r="BY201" s="422">
        <v>10.18</v>
      </c>
      <c r="BZ201" s="422">
        <v>11.64</v>
      </c>
      <c r="CA201" s="422">
        <v>0</v>
      </c>
      <c r="CB201" s="422">
        <v>0</v>
      </c>
      <c r="CC201" s="422">
        <v>0</v>
      </c>
      <c r="CD201" s="422">
        <v>0</v>
      </c>
      <c r="CE201" s="422">
        <v>0</v>
      </c>
      <c r="CF201" s="422">
        <v>0</v>
      </c>
      <c r="CG201" s="422">
        <v>0</v>
      </c>
      <c r="CH201" s="422">
        <v>0</v>
      </c>
      <c r="CI201" s="422">
        <v>0</v>
      </c>
      <c r="CJ201" s="422">
        <v>0</v>
      </c>
      <c r="CK201" s="422">
        <v>0</v>
      </c>
      <c r="CL201" s="422">
        <v>0</v>
      </c>
      <c r="CM201" s="422">
        <v>0</v>
      </c>
      <c r="CN201" s="422">
        <v>0</v>
      </c>
      <c r="CO201" s="422">
        <v>0</v>
      </c>
      <c r="CP201" s="464">
        <v>0</v>
      </c>
      <c r="CQ201" s="422">
        <v>0</v>
      </c>
      <c r="CR201" s="464">
        <v>0</v>
      </c>
      <c r="CS201" s="465">
        <v>0</v>
      </c>
      <c r="CT201" s="465">
        <v>0</v>
      </c>
      <c r="CU201" s="477">
        <v>5945.3100000000022</v>
      </c>
    </row>
    <row r="202" spans="1:99" ht="15.75" customHeight="1">
      <c r="A202" s="486" t="str">
        <f t="shared" si="10"/>
        <v>07-512</v>
      </c>
      <c r="B202" s="422">
        <v>8</v>
      </c>
      <c r="C202" s="422">
        <v>0</v>
      </c>
      <c r="D202" s="422">
        <v>0</v>
      </c>
      <c r="E202" s="422">
        <v>0</v>
      </c>
      <c r="F202" s="422">
        <v>0</v>
      </c>
      <c r="G202" s="422">
        <v>0</v>
      </c>
      <c r="H202" s="422">
        <v>31.7</v>
      </c>
      <c r="I202" s="422">
        <v>26.35</v>
      </c>
      <c r="J202" s="422">
        <v>9.91</v>
      </c>
      <c r="K202" s="422">
        <v>9.9600000000000009</v>
      </c>
      <c r="L202" s="422">
        <v>21.72</v>
      </c>
      <c r="M202" s="422">
        <v>2.73</v>
      </c>
      <c r="N202" s="422">
        <v>18.54</v>
      </c>
      <c r="O202" s="422">
        <v>2.27</v>
      </c>
      <c r="P202" s="422">
        <v>7.73</v>
      </c>
      <c r="Q202" s="422">
        <v>18.899999999999999</v>
      </c>
      <c r="R202" s="422">
        <v>8.19</v>
      </c>
      <c r="S202" s="422">
        <v>65.98</v>
      </c>
      <c r="T202" s="422">
        <v>59.44</v>
      </c>
      <c r="U202" s="422">
        <v>73.09</v>
      </c>
      <c r="V202" s="422">
        <v>141.41999999999999</v>
      </c>
      <c r="W202" s="422">
        <v>201.9</v>
      </c>
      <c r="X202" s="422">
        <v>305.74</v>
      </c>
      <c r="Y202" s="422">
        <v>256.83</v>
      </c>
      <c r="Z202" s="422">
        <v>198.98</v>
      </c>
      <c r="AA202" s="422">
        <v>201.42</v>
      </c>
      <c r="AB202" s="422">
        <v>111.65</v>
      </c>
      <c r="AC202" s="422">
        <v>171.01</v>
      </c>
      <c r="AD202" s="422">
        <v>92.6</v>
      </c>
      <c r="AE202" s="422">
        <v>73.41</v>
      </c>
      <c r="AF202" s="422">
        <v>77.260000000000005</v>
      </c>
      <c r="AG202" s="422">
        <v>83.61</v>
      </c>
      <c r="AH202" s="422">
        <v>75.34</v>
      </c>
      <c r="AI202" s="422">
        <v>122.49</v>
      </c>
      <c r="AJ202" s="422">
        <v>41.77</v>
      </c>
      <c r="AK202" s="422">
        <v>41.83</v>
      </c>
      <c r="AL202" s="422">
        <v>43.84</v>
      </c>
      <c r="AM202" s="422">
        <v>49.36</v>
      </c>
      <c r="AN202" s="422">
        <v>34.14</v>
      </c>
      <c r="AO202" s="422">
        <v>55.73</v>
      </c>
      <c r="AP202" s="422">
        <v>20.13</v>
      </c>
      <c r="AQ202" s="422">
        <v>146.76</v>
      </c>
      <c r="AR202" s="422">
        <v>82.26</v>
      </c>
      <c r="AS202" s="422">
        <v>15.82</v>
      </c>
      <c r="AT202" s="422">
        <v>133.77000000000001</v>
      </c>
      <c r="AU202" s="422">
        <v>67.63</v>
      </c>
      <c r="AV202" s="422">
        <v>70.11</v>
      </c>
      <c r="AW202" s="422">
        <v>188.3</v>
      </c>
      <c r="AX202" s="422">
        <v>172.27</v>
      </c>
      <c r="AY202" s="422">
        <v>126.79</v>
      </c>
      <c r="AZ202" s="422">
        <v>240.89</v>
      </c>
      <c r="BA202" s="422">
        <v>258.89</v>
      </c>
      <c r="BB202" s="422">
        <v>192.64</v>
      </c>
      <c r="BC202" s="422">
        <v>169.36</v>
      </c>
      <c r="BD202" s="422">
        <v>234.27</v>
      </c>
      <c r="BE202" s="422">
        <v>219.28</v>
      </c>
      <c r="BF202" s="422">
        <v>166.89</v>
      </c>
      <c r="BG202" s="422">
        <v>125.88</v>
      </c>
      <c r="BH202" s="422">
        <v>127.72</v>
      </c>
      <c r="BI202" s="422">
        <v>82.84</v>
      </c>
      <c r="BJ202" s="422">
        <v>44.85</v>
      </c>
      <c r="BK202" s="422">
        <v>26.22</v>
      </c>
      <c r="BL202" s="422">
        <v>11.71</v>
      </c>
      <c r="BM202" s="422">
        <v>82.45</v>
      </c>
      <c r="BN202" s="422">
        <v>52.09</v>
      </c>
      <c r="BO202" s="422">
        <v>57.54</v>
      </c>
      <c r="BP202" s="422">
        <v>85.64</v>
      </c>
      <c r="BQ202" s="422">
        <v>14.54</v>
      </c>
      <c r="BR202" s="422">
        <v>6</v>
      </c>
      <c r="BS202" s="422">
        <v>40.909999999999997</v>
      </c>
      <c r="BT202" s="422">
        <v>26.63</v>
      </c>
      <c r="BU202" s="422">
        <v>24</v>
      </c>
      <c r="BV202" s="422">
        <v>11.64</v>
      </c>
      <c r="BW202" s="422">
        <v>14</v>
      </c>
      <c r="BX202" s="422">
        <v>0</v>
      </c>
      <c r="BY202" s="422">
        <v>38.08</v>
      </c>
      <c r="BZ202" s="422">
        <v>5.23</v>
      </c>
      <c r="CA202" s="422">
        <v>0</v>
      </c>
      <c r="CB202" s="422">
        <v>0</v>
      </c>
      <c r="CC202" s="422">
        <v>0</v>
      </c>
      <c r="CD202" s="422">
        <v>0</v>
      </c>
      <c r="CE202" s="422">
        <v>0</v>
      </c>
      <c r="CF202" s="422">
        <v>0</v>
      </c>
      <c r="CG202" s="422">
        <v>0</v>
      </c>
      <c r="CH202" s="422">
        <v>0</v>
      </c>
      <c r="CI202" s="422">
        <v>0</v>
      </c>
      <c r="CJ202" s="422">
        <v>0</v>
      </c>
      <c r="CK202" s="422">
        <v>0</v>
      </c>
      <c r="CL202" s="422">
        <v>0</v>
      </c>
      <c r="CM202" s="422">
        <v>0</v>
      </c>
      <c r="CN202" s="422">
        <v>0</v>
      </c>
      <c r="CO202" s="422">
        <v>0</v>
      </c>
      <c r="CP202" s="464">
        <v>0</v>
      </c>
      <c r="CQ202" s="422">
        <v>0</v>
      </c>
      <c r="CR202" s="464">
        <v>0</v>
      </c>
      <c r="CS202" s="465">
        <v>0</v>
      </c>
      <c r="CT202" s="465">
        <v>0</v>
      </c>
      <c r="CU202" s="477">
        <v>6120.8700000000026</v>
      </c>
    </row>
    <row r="203" spans="1:99" ht="15.75" customHeight="1">
      <c r="A203" s="486" t="str">
        <f t="shared" si="10"/>
        <v>07-512</v>
      </c>
      <c r="B203" s="422">
        <v>9</v>
      </c>
      <c r="C203" s="422">
        <v>0</v>
      </c>
      <c r="D203" s="422">
        <v>0</v>
      </c>
      <c r="E203" s="422">
        <v>0</v>
      </c>
      <c r="F203" s="422">
        <v>0</v>
      </c>
      <c r="G203" s="422">
        <v>3.64</v>
      </c>
      <c r="H203" s="422">
        <v>1.73</v>
      </c>
      <c r="I203" s="422">
        <v>4.09</v>
      </c>
      <c r="J203" s="422">
        <v>9.09</v>
      </c>
      <c r="K203" s="422">
        <v>9</v>
      </c>
      <c r="L203" s="422">
        <v>6.81</v>
      </c>
      <c r="M203" s="422">
        <v>0</v>
      </c>
      <c r="N203" s="422">
        <v>9</v>
      </c>
      <c r="O203" s="422">
        <v>20.85</v>
      </c>
      <c r="P203" s="422">
        <v>13.5</v>
      </c>
      <c r="Q203" s="422">
        <v>4.54</v>
      </c>
      <c r="R203" s="422">
        <v>23.91</v>
      </c>
      <c r="S203" s="422">
        <v>27.34</v>
      </c>
      <c r="T203" s="422">
        <v>50.69</v>
      </c>
      <c r="U203" s="422">
        <v>189.72</v>
      </c>
      <c r="V203" s="422">
        <v>349.94</v>
      </c>
      <c r="W203" s="422">
        <v>405.68</v>
      </c>
      <c r="X203" s="422">
        <v>419.6</v>
      </c>
      <c r="Y203" s="422">
        <v>504.38</v>
      </c>
      <c r="Z203" s="422">
        <v>561.5</v>
      </c>
      <c r="AA203" s="422">
        <v>547.27</v>
      </c>
      <c r="AB203" s="422">
        <v>218.46</v>
      </c>
      <c r="AC203" s="422">
        <v>156.9</v>
      </c>
      <c r="AD203" s="422">
        <v>132.09</v>
      </c>
      <c r="AE203" s="422">
        <v>182.51</v>
      </c>
      <c r="AF203" s="422">
        <v>123.29</v>
      </c>
      <c r="AG203" s="422">
        <v>59.59</v>
      </c>
      <c r="AH203" s="422">
        <v>105.26</v>
      </c>
      <c r="AI203" s="422">
        <v>61.15</v>
      </c>
      <c r="AJ203" s="422">
        <v>148.47999999999999</v>
      </c>
      <c r="AK203" s="422">
        <v>47.73</v>
      </c>
      <c r="AL203" s="422">
        <v>91.4</v>
      </c>
      <c r="AM203" s="422">
        <v>55.37</v>
      </c>
      <c r="AN203" s="422">
        <v>84.08</v>
      </c>
      <c r="AO203" s="422">
        <v>47.69</v>
      </c>
      <c r="AP203" s="422">
        <v>63.12</v>
      </c>
      <c r="AQ203" s="422">
        <v>47.08</v>
      </c>
      <c r="AR203" s="422">
        <v>102.23</v>
      </c>
      <c r="AS203" s="422">
        <v>86.06</v>
      </c>
      <c r="AT203" s="422">
        <v>69.23</v>
      </c>
      <c r="AU203" s="422">
        <v>53.59</v>
      </c>
      <c r="AV203" s="422">
        <v>175.53</v>
      </c>
      <c r="AW203" s="422">
        <v>85.08</v>
      </c>
      <c r="AX203" s="422">
        <v>187.15</v>
      </c>
      <c r="AY203" s="422">
        <v>170.11</v>
      </c>
      <c r="AZ203" s="422">
        <v>308.39999999999998</v>
      </c>
      <c r="BA203" s="422">
        <v>321.87</v>
      </c>
      <c r="BB203" s="422">
        <v>164.69</v>
      </c>
      <c r="BC203" s="422">
        <v>231.26</v>
      </c>
      <c r="BD203" s="422">
        <v>208</v>
      </c>
      <c r="BE203" s="422">
        <v>182.16</v>
      </c>
      <c r="BF203" s="422">
        <v>151.76</v>
      </c>
      <c r="BG203" s="422">
        <v>153.25</v>
      </c>
      <c r="BH203" s="422">
        <v>65.58</v>
      </c>
      <c r="BI203" s="422">
        <v>125.29</v>
      </c>
      <c r="BJ203" s="422">
        <v>105.99</v>
      </c>
      <c r="BK203" s="422">
        <v>79.66</v>
      </c>
      <c r="BL203" s="422">
        <v>134.84</v>
      </c>
      <c r="BM203" s="422">
        <v>88.48</v>
      </c>
      <c r="BN203" s="422">
        <v>87.22</v>
      </c>
      <c r="BO203" s="422">
        <v>73.73</v>
      </c>
      <c r="BP203" s="422">
        <v>18.63</v>
      </c>
      <c r="BQ203" s="422">
        <v>26.4</v>
      </c>
      <c r="BR203" s="422">
        <v>55.27</v>
      </c>
      <c r="BS203" s="422">
        <v>16</v>
      </c>
      <c r="BT203" s="422">
        <v>42.64</v>
      </c>
      <c r="BU203" s="422">
        <v>5.09</v>
      </c>
      <c r="BV203" s="422">
        <v>31.53</v>
      </c>
      <c r="BW203" s="422">
        <v>0</v>
      </c>
      <c r="BX203" s="422">
        <v>1.82</v>
      </c>
      <c r="BY203" s="422">
        <v>4.54</v>
      </c>
      <c r="BZ203" s="422">
        <v>0.91</v>
      </c>
      <c r="CA203" s="422">
        <v>0</v>
      </c>
      <c r="CB203" s="422">
        <v>0</v>
      </c>
      <c r="CC203" s="422">
        <v>0</v>
      </c>
      <c r="CD203" s="422">
        <v>0</v>
      </c>
      <c r="CE203" s="422">
        <v>0</v>
      </c>
      <c r="CF203" s="422">
        <v>0</v>
      </c>
      <c r="CG203" s="422">
        <v>0</v>
      </c>
      <c r="CH203" s="422">
        <v>0</v>
      </c>
      <c r="CI203" s="422">
        <v>0</v>
      </c>
      <c r="CJ203" s="422">
        <v>0</v>
      </c>
      <c r="CK203" s="422">
        <v>0</v>
      </c>
      <c r="CL203" s="422">
        <v>0</v>
      </c>
      <c r="CM203" s="422">
        <v>0</v>
      </c>
      <c r="CN203" s="422">
        <v>0</v>
      </c>
      <c r="CO203" s="422">
        <v>0</v>
      </c>
      <c r="CP203" s="464">
        <v>0</v>
      </c>
      <c r="CQ203" s="422">
        <v>0</v>
      </c>
      <c r="CR203" s="464">
        <v>0</v>
      </c>
      <c r="CS203" s="465">
        <v>0</v>
      </c>
      <c r="CT203" s="465">
        <v>0</v>
      </c>
      <c r="CU203" s="477">
        <v>8400.4699999999957</v>
      </c>
    </row>
    <row r="204" spans="1:99" ht="15.75" customHeight="1">
      <c r="A204" s="486" t="str">
        <f t="shared" si="10"/>
        <v>07-512</v>
      </c>
      <c r="B204" s="422">
        <v>10</v>
      </c>
      <c r="C204" s="422">
        <v>0</v>
      </c>
      <c r="D204" s="422">
        <v>0</v>
      </c>
      <c r="E204" s="422">
        <v>0</v>
      </c>
      <c r="F204" s="422">
        <v>0</v>
      </c>
      <c r="G204" s="422">
        <v>1.86</v>
      </c>
      <c r="H204" s="422">
        <v>4</v>
      </c>
      <c r="I204" s="422">
        <v>9.5399999999999991</v>
      </c>
      <c r="J204" s="422">
        <v>9.99</v>
      </c>
      <c r="K204" s="422">
        <v>4.54</v>
      </c>
      <c r="L204" s="422">
        <v>2.27</v>
      </c>
      <c r="M204" s="422">
        <v>16.190000000000001</v>
      </c>
      <c r="N204" s="422">
        <v>0.91</v>
      </c>
      <c r="O204" s="422">
        <v>33.17</v>
      </c>
      <c r="P204" s="422">
        <v>0</v>
      </c>
      <c r="Q204" s="422">
        <v>6.36</v>
      </c>
      <c r="R204" s="422">
        <v>21</v>
      </c>
      <c r="S204" s="422">
        <v>29.98</v>
      </c>
      <c r="T204" s="422">
        <v>45.14</v>
      </c>
      <c r="U204" s="422">
        <v>118.44</v>
      </c>
      <c r="V204" s="422">
        <v>161.82</v>
      </c>
      <c r="W204" s="422">
        <v>282.58</v>
      </c>
      <c r="X204" s="422">
        <v>189.74</v>
      </c>
      <c r="Y204" s="422">
        <v>235.25</v>
      </c>
      <c r="Z204" s="422">
        <v>321.36</v>
      </c>
      <c r="AA204" s="422">
        <v>156.5</v>
      </c>
      <c r="AB204" s="422">
        <v>188.57</v>
      </c>
      <c r="AC204" s="422">
        <v>142.03</v>
      </c>
      <c r="AD204" s="422">
        <v>74.95</v>
      </c>
      <c r="AE204" s="422">
        <v>106.5</v>
      </c>
      <c r="AF204" s="422">
        <v>112.03</v>
      </c>
      <c r="AG204" s="422">
        <v>55.28</v>
      </c>
      <c r="AH204" s="422">
        <v>85.97</v>
      </c>
      <c r="AI204" s="422">
        <v>64.7</v>
      </c>
      <c r="AJ204" s="422">
        <v>65.92</v>
      </c>
      <c r="AK204" s="422">
        <v>51.83</v>
      </c>
      <c r="AL204" s="422">
        <v>86.81</v>
      </c>
      <c r="AM204" s="422">
        <v>60.22</v>
      </c>
      <c r="AN204" s="422">
        <v>69.599999999999994</v>
      </c>
      <c r="AO204" s="422">
        <v>14.19</v>
      </c>
      <c r="AP204" s="422">
        <v>72.2</v>
      </c>
      <c r="AQ204" s="422">
        <v>61.1</v>
      </c>
      <c r="AR204" s="422">
        <v>26.91</v>
      </c>
      <c r="AS204" s="422">
        <v>63.57</v>
      </c>
      <c r="AT204" s="422">
        <v>59.28</v>
      </c>
      <c r="AU204" s="422">
        <v>60.82</v>
      </c>
      <c r="AV204" s="422">
        <v>121.57</v>
      </c>
      <c r="AW204" s="422">
        <v>138.65</v>
      </c>
      <c r="AX204" s="422">
        <v>173.38</v>
      </c>
      <c r="AY204" s="422">
        <v>119.95</v>
      </c>
      <c r="AZ204" s="422">
        <v>267.66000000000003</v>
      </c>
      <c r="BA204" s="422">
        <v>258.2</v>
      </c>
      <c r="BB204" s="422">
        <v>209.11</v>
      </c>
      <c r="BC204" s="422">
        <v>110.52</v>
      </c>
      <c r="BD204" s="422">
        <v>123.58</v>
      </c>
      <c r="BE204" s="422">
        <v>269.05</v>
      </c>
      <c r="BF204" s="422">
        <v>289.61</v>
      </c>
      <c r="BG204" s="422">
        <v>146.16999999999999</v>
      </c>
      <c r="BH204" s="422">
        <v>32.68</v>
      </c>
      <c r="BI204" s="422">
        <v>144.93</v>
      </c>
      <c r="BJ204" s="422">
        <v>104.76</v>
      </c>
      <c r="BK204" s="422">
        <v>69.459999999999994</v>
      </c>
      <c r="BL204" s="422">
        <v>67.98</v>
      </c>
      <c r="BM204" s="422">
        <v>78.760000000000005</v>
      </c>
      <c r="BN204" s="422">
        <v>35.64</v>
      </c>
      <c r="BO204" s="422">
        <v>30.63</v>
      </c>
      <c r="BP204" s="422">
        <v>61.53</v>
      </c>
      <c r="BQ204" s="422">
        <v>0</v>
      </c>
      <c r="BR204" s="422">
        <v>52.64</v>
      </c>
      <c r="BS204" s="422">
        <v>0</v>
      </c>
      <c r="BT204" s="422">
        <v>0</v>
      </c>
      <c r="BU204" s="422">
        <v>31.16</v>
      </c>
      <c r="BV204" s="422">
        <v>46.09</v>
      </c>
      <c r="BW204" s="422">
        <v>14</v>
      </c>
      <c r="BX204" s="422">
        <v>0</v>
      </c>
      <c r="BY204" s="422">
        <v>0</v>
      </c>
      <c r="BZ204" s="422">
        <v>13.68</v>
      </c>
      <c r="CA204" s="422">
        <v>0</v>
      </c>
      <c r="CB204" s="422">
        <v>0</v>
      </c>
      <c r="CC204" s="422">
        <v>0</v>
      </c>
      <c r="CD204" s="422">
        <v>0</v>
      </c>
      <c r="CE204" s="422">
        <v>0</v>
      </c>
      <c r="CF204" s="422">
        <v>0</v>
      </c>
      <c r="CG204" s="422">
        <v>0</v>
      </c>
      <c r="CH204" s="422">
        <v>0</v>
      </c>
      <c r="CI204" s="422">
        <v>0</v>
      </c>
      <c r="CJ204" s="422">
        <v>0</v>
      </c>
      <c r="CK204" s="422">
        <v>0</v>
      </c>
      <c r="CL204" s="422">
        <v>0</v>
      </c>
      <c r="CM204" s="422">
        <v>0</v>
      </c>
      <c r="CN204" s="422">
        <v>0</v>
      </c>
      <c r="CO204" s="422">
        <v>0</v>
      </c>
      <c r="CP204" s="464">
        <v>0</v>
      </c>
      <c r="CQ204" s="422">
        <v>0</v>
      </c>
      <c r="CR204" s="464">
        <v>0</v>
      </c>
      <c r="CS204" s="465">
        <v>0</v>
      </c>
      <c r="CT204" s="465">
        <v>0</v>
      </c>
      <c r="CU204" s="477">
        <v>6184.5100000000011</v>
      </c>
    </row>
    <row r="205" spans="1:99" ht="15.75" customHeight="1">
      <c r="A205" s="486" t="str">
        <f t="shared" si="10"/>
        <v>07-512</v>
      </c>
      <c r="B205" s="422">
        <v>11</v>
      </c>
      <c r="C205" s="422">
        <v>0</v>
      </c>
      <c r="D205" s="422">
        <v>0</v>
      </c>
      <c r="E205" s="422">
        <v>0</v>
      </c>
      <c r="F205" s="422">
        <v>0</v>
      </c>
      <c r="G205" s="422">
        <v>4.54</v>
      </c>
      <c r="H205" s="422">
        <v>1.82</v>
      </c>
      <c r="I205" s="422">
        <v>4</v>
      </c>
      <c r="J205" s="422">
        <v>5.46</v>
      </c>
      <c r="K205" s="422">
        <v>2.27</v>
      </c>
      <c r="L205" s="422">
        <v>0</v>
      </c>
      <c r="M205" s="422">
        <v>22.72</v>
      </c>
      <c r="N205" s="422">
        <v>19.54</v>
      </c>
      <c r="O205" s="422">
        <v>0.91</v>
      </c>
      <c r="P205" s="422">
        <v>11.81</v>
      </c>
      <c r="Q205" s="422">
        <v>0.91</v>
      </c>
      <c r="R205" s="422">
        <v>13.18</v>
      </c>
      <c r="S205" s="422">
        <v>31.65</v>
      </c>
      <c r="T205" s="422">
        <v>122.12</v>
      </c>
      <c r="U205" s="422">
        <v>88.12</v>
      </c>
      <c r="V205" s="422">
        <v>209.68</v>
      </c>
      <c r="W205" s="422">
        <v>221.47</v>
      </c>
      <c r="X205" s="422">
        <v>186.5</v>
      </c>
      <c r="Y205" s="422">
        <v>424.37</v>
      </c>
      <c r="Z205" s="422">
        <v>300</v>
      </c>
      <c r="AA205" s="422">
        <v>120.22</v>
      </c>
      <c r="AB205" s="422">
        <v>125.48</v>
      </c>
      <c r="AC205" s="422">
        <v>177.5</v>
      </c>
      <c r="AD205" s="422">
        <v>64.13</v>
      </c>
      <c r="AE205" s="422">
        <v>52.8</v>
      </c>
      <c r="AF205" s="422">
        <v>68.08</v>
      </c>
      <c r="AG205" s="422">
        <v>24.03</v>
      </c>
      <c r="AH205" s="422">
        <v>53.97</v>
      </c>
      <c r="AI205" s="422">
        <v>48.4</v>
      </c>
      <c r="AJ205" s="422">
        <v>22.06</v>
      </c>
      <c r="AK205" s="422">
        <v>47.04</v>
      </c>
      <c r="AL205" s="422">
        <v>65.31</v>
      </c>
      <c r="AM205" s="422">
        <v>80.03</v>
      </c>
      <c r="AN205" s="422">
        <v>48.84</v>
      </c>
      <c r="AO205" s="422">
        <v>42.15</v>
      </c>
      <c r="AP205" s="422">
        <v>46.28</v>
      </c>
      <c r="AQ205" s="422">
        <v>60.84</v>
      </c>
      <c r="AR205" s="422">
        <v>29.04</v>
      </c>
      <c r="AS205" s="422">
        <v>70.28</v>
      </c>
      <c r="AT205" s="422">
        <v>68.81</v>
      </c>
      <c r="AU205" s="422">
        <v>48.56</v>
      </c>
      <c r="AV205" s="422">
        <v>151.57</v>
      </c>
      <c r="AW205" s="422">
        <v>94.68</v>
      </c>
      <c r="AX205" s="422">
        <v>257.22000000000003</v>
      </c>
      <c r="AY205" s="422">
        <v>262.33</v>
      </c>
      <c r="AZ205" s="422">
        <v>312.52999999999997</v>
      </c>
      <c r="BA205" s="422">
        <v>221.02</v>
      </c>
      <c r="BB205" s="422">
        <v>278.87</v>
      </c>
      <c r="BC205" s="422">
        <v>265.58</v>
      </c>
      <c r="BD205" s="422">
        <v>368.61</v>
      </c>
      <c r="BE205" s="422">
        <v>395.59</v>
      </c>
      <c r="BF205" s="422">
        <v>193.76</v>
      </c>
      <c r="BG205" s="422">
        <v>347.09</v>
      </c>
      <c r="BH205" s="422">
        <v>198.58</v>
      </c>
      <c r="BI205" s="422">
        <v>110.95</v>
      </c>
      <c r="BJ205" s="422">
        <v>144.02000000000001</v>
      </c>
      <c r="BK205" s="422">
        <v>185.84</v>
      </c>
      <c r="BL205" s="422">
        <v>153.66999999999999</v>
      </c>
      <c r="BM205" s="422">
        <v>140.41</v>
      </c>
      <c r="BN205" s="422">
        <v>100.74</v>
      </c>
      <c r="BO205" s="422">
        <v>95.39</v>
      </c>
      <c r="BP205" s="422">
        <v>118.19</v>
      </c>
      <c r="BQ205" s="422">
        <v>34.49</v>
      </c>
      <c r="BR205" s="422">
        <v>73.680000000000007</v>
      </c>
      <c r="BS205" s="422">
        <v>61.73</v>
      </c>
      <c r="BT205" s="422">
        <v>33.450000000000003</v>
      </c>
      <c r="BU205" s="422">
        <v>25.92</v>
      </c>
      <c r="BV205" s="422">
        <v>31.6</v>
      </c>
      <c r="BW205" s="422">
        <v>31.36</v>
      </c>
      <c r="BX205" s="422">
        <v>33.39</v>
      </c>
      <c r="BY205" s="422">
        <v>0</v>
      </c>
      <c r="BZ205" s="422">
        <v>18.86</v>
      </c>
      <c r="CA205" s="422">
        <v>0</v>
      </c>
      <c r="CB205" s="422">
        <v>0</v>
      </c>
      <c r="CC205" s="422">
        <v>0</v>
      </c>
      <c r="CD205" s="422">
        <v>0</v>
      </c>
      <c r="CE205" s="422">
        <v>0</v>
      </c>
      <c r="CF205" s="422">
        <v>0</v>
      </c>
      <c r="CG205" s="422">
        <v>0</v>
      </c>
      <c r="CH205" s="422">
        <v>0</v>
      </c>
      <c r="CI205" s="422">
        <v>0</v>
      </c>
      <c r="CJ205" s="422">
        <v>0</v>
      </c>
      <c r="CK205" s="422">
        <v>0</v>
      </c>
      <c r="CL205" s="422">
        <v>0</v>
      </c>
      <c r="CM205" s="422">
        <v>0</v>
      </c>
      <c r="CN205" s="422">
        <v>0</v>
      </c>
      <c r="CO205" s="422">
        <v>0</v>
      </c>
      <c r="CP205" s="464">
        <v>0</v>
      </c>
      <c r="CQ205" s="422">
        <v>0</v>
      </c>
      <c r="CR205" s="464">
        <v>0</v>
      </c>
      <c r="CS205" s="465">
        <v>0</v>
      </c>
      <c r="CT205" s="465">
        <v>0</v>
      </c>
      <c r="CU205" s="477">
        <v>7776.0400000000009</v>
      </c>
    </row>
    <row r="206" spans="1:99" ht="15.75" customHeight="1">
      <c r="A206" s="486" t="str">
        <f t="shared" si="10"/>
        <v>07-512</v>
      </c>
      <c r="B206" s="422">
        <v>12</v>
      </c>
      <c r="C206" s="422">
        <v>0</v>
      </c>
      <c r="D206" s="422">
        <v>0</v>
      </c>
      <c r="E206" s="422">
        <v>0</v>
      </c>
      <c r="F206" s="422">
        <v>0</v>
      </c>
      <c r="G206" s="422">
        <v>0</v>
      </c>
      <c r="H206" s="422">
        <v>0</v>
      </c>
      <c r="I206" s="422">
        <v>0</v>
      </c>
      <c r="J206" s="422">
        <v>0</v>
      </c>
      <c r="K206" s="422">
        <v>0</v>
      </c>
      <c r="L206" s="422">
        <v>16.12</v>
      </c>
      <c r="M206" s="422">
        <v>0</v>
      </c>
      <c r="N206" s="422">
        <v>8.9</v>
      </c>
      <c r="O206" s="422">
        <v>9.08</v>
      </c>
      <c r="P206" s="422">
        <v>1.36</v>
      </c>
      <c r="Q206" s="422">
        <v>17.170000000000002</v>
      </c>
      <c r="R206" s="422">
        <v>6.31</v>
      </c>
      <c r="S206" s="422">
        <v>83.11</v>
      </c>
      <c r="T206" s="422">
        <v>82.56</v>
      </c>
      <c r="U206" s="422">
        <v>123.2</v>
      </c>
      <c r="V206" s="422">
        <v>175</v>
      </c>
      <c r="W206" s="422">
        <v>246.9</v>
      </c>
      <c r="X206" s="422">
        <v>341.23</v>
      </c>
      <c r="Y206" s="422">
        <v>331.7</v>
      </c>
      <c r="Z206" s="422">
        <v>320.33999999999997</v>
      </c>
      <c r="AA206" s="422">
        <v>262.01</v>
      </c>
      <c r="AB206" s="422">
        <v>212.3</v>
      </c>
      <c r="AC206" s="422">
        <v>344.5</v>
      </c>
      <c r="AD206" s="422">
        <v>334.67</v>
      </c>
      <c r="AE206" s="422">
        <v>113.83</v>
      </c>
      <c r="AF206" s="422">
        <v>167.48</v>
      </c>
      <c r="AG206" s="422">
        <v>113.81</v>
      </c>
      <c r="AH206" s="422">
        <v>72.760000000000005</v>
      </c>
      <c r="AI206" s="422">
        <v>176.79</v>
      </c>
      <c r="AJ206" s="422">
        <v>225.23</v>
      </c>
      <c r="AK206" s="422">
        <v>83.44</v>
      </c>
      <c r="AL206" s="422">
        <v>75.62</v>
      </c>
      <c r="AM206" s="422">
        <v>101.02</v>
      </c>
      <c r="AN206" s="422">
        <v>106.14</v>
      </c>
      <c r="AO206" s="422">
        <v>142.36000000000001</v>
      </c>
      <c r="AP206" s="422">
        <v>80.010000000000005</v>
      </c>
      <c r="AQ206" s="422">
        <v>79.790000000000006</v>
      </c>
      <c r="AR206" s="422">
        <v>34.159999999999997</v>
      </c>
      <c r="AS206" s="422">
        <v>133.88999999999999</v>
      </c>
      <c r="AT206" s="422">
        <v>139.5</v>
      </c>
      <c r="AU206" s="422">
        <v>83.64</v>
      </c>
      <c r="AV206" s="422">
        <v>118.75</v>
      </c>
      <c r="AW206" s="422">
        <v>162.74</v>
      </c>
      <c r="AX206" s="422">
        <v>336.05</v>
      </c>
      <c r="AY206" s="422">
        <v>307.07</v>
      </c>
      <c r="AZ206" s="422">
        <v>435.48</v>
      </c>
      <c r="BA206" s="422">
        <v>176.96</v>
      </c>
      <c r="BB206" s="422">
        <v>380.36</v>
      </c>
      <c r="BC206" s="422">
        <v>393.33</v>
      </c>
      <c r="BD206" s="422">
        <v>295.89999999999998</v>
      </c>
      <c r="BE206" s="422">
        <v>348.38</v>
      </c>
      <c r="BF206" s="422">
        <v>260.73</v>
      </c>
      <c r="BG206" s="422">
        <v>145.01</v>
      </c>
      <c r="BH206" s="422">
        <v>97.18</v>
      </c>
      <c r="BI206" s="422">
        <v>101.43</v>
      </c>
      <c r="BJ206" s="422">
        <v>132.87</v>
      </c>
      <c r="BK206" s="422">
        <v>85.42</v>
      </c>
      <c r="BL206" s="422">
        <v>98.62</v>
      </c>
      <c r="BM206" s="422">
        <v>58.72</v>
      </c>
      <c r="BN206" s="422">
        <v>54.07</v>
      </c>
      <c r="BO206" s="422">
        <v>51.73</v>
      </c>
      <c r="BP206" s="422">
        <v>59.48</v>
      </c>
      <c r="BQ206" s="422">
        <v>35.54</v>
      </c>
      <c r="BR206" s="422">
        <v>37.18</v>
      </c>
      <c r="BS206" s="422">
        <v>23.72</v>
      </c>
      <c r="BT206" s="422">
        <v>48.89</v>
      </c>
      <c r="BU206" s="422">
        <v>2.91</v>
      </c>
      <c r="BV206" s="422">
        <v>63.85</v>
      </c>
      <c r="BW206" s="422">
        <v>23.07</v>
      </c>
      <c r="BX206" s="422">
        <v>50.69</v>
      </c>
      <c r="BY206" s="422">
        <v>4.82</v>
      </c>
      <c r="BZ206" s="422">
        <v>0</v>
      </c>
      <c r="CA206" s="422">
        <v>0</v>
      </c>
      <c r="CB206" s="422">
        <v>0</v>
      </c>
      <c r="CC206" s="422">
        <v>0</v>
      </c>
      <c r="CD206" s="422">
        <v>0</v>
      </c>
      <c r="CE206" s="422">
        <v>0</v>
      </c>
      <c r="CF206" s="422">
        <v>0</v>
      </c>
      <c r="CG206" s="422">
        <v>0</v>
      </c>
      <c r="CH206" s="422">
        <v>0</v>
      </c>
      <c r="CI206" s="422">
        <v>0</v>
      </c>
      <c r="CJ206" s="422">
        <v>0</v>
      </c>
      <c r="CK206" s="422">
        <v>0</v>
      </c>
      <c r="CL206" s="422">
        <v>0</v>
      </c>
      <c r="CM206" s="422">
        <v>0</v>
      </c>
      <c r="CN206" s="422">
        <v>0</v>
      </c>
      <c r="CO206" s="422">
        <v>0</v>
      </c>
      <c r="CP206" s="464">
        <v>0</v>
      </c>
      <c r="CQ206" s="422">
        <v>0</v>
      </c>
      <c r="CR206" s="464">
        <v>0</v>
      </c>
      <c r="CS206" s="465">
        <v>0</v>
      </c>
      <c r="CT206" s="465">
        <v>0</v>
      </c>
      <c r="CU206" s="477">
        <v>9236.880000000001</v>
      </c>
    </row>
    <row r="207" spans="1:99" ht="15.75" customHeight="1">
      <c r="A207" s="486" t="str">
        <f t="shared" si="10"/>
        <v>07-512</v>
      </c>
      <c r="B207" s="422">
        <v>13</v>
      </c>
      <c r="C207" s="422">
        <v>0</v>
      </c>
      <c r="D207" s="422">
        <v>0</v>
      </c>
      <c r="E207" s="422">
        <v>0</v>
      </c>
      <c r="F207" s="422">
        <v>0</v>
      </c>
      <c r="G207" s="422">
        <v>0</v>
      </c>
      <c r="H207" s="422">
        <v>9.6300000000000008</v>
      </c>
      <c r="I207" s="422">
        <v>9.08</v>
      </c>
      <c r="J207" s="422">
        <v>8.5399999999999991</v>
      </c>
      <c r="K207" s="422">
        <v>0</v>
      </c>
      <c r="L207" s="422">
        <v>0</v>
      </c>
      <c r="M207" s="422">
        <v>0.91</v>
      </c>
      <c r="N207" s="422">
        <v>0</v>
      </c>
      <c r="O207" s="422">
        <v>19.579999999999998</v>
      </c>
      <c r="P207" s="422">
        <v>-3.52</v>
      </c>
      <c r="Q207" s="422">
        <v>4.54</v>
      </c>
      <c r="R207" s="422">
        <v>60.09</v>
      </c>
      <c r="S207" s="422">
        <v>52.75</v>
      </c>
      <c r="T207" s="422">
        <v>33.270000000000003</v>
      </c>
      <c r="U207" s="422">
        <v>60.39</v>
      </c>
      <c r="V207" s="422">
        <v>11.65</v>
      </c>
      <c r="W207" s="422">
        <v>149.29</v>
      </c>
      <c r="X207" s="422">
        <v>122.08</v>
      </c>
      <c r="Y207" s="422">
        <v>188.18</v>
      </c>
      <c r="Z207" s="422">
        <v>333.97</v>
      </c>
      <c r="AA207" s="422">
        <v>161.18</v>
      </c>
      <c r="AB207" s="422">
        <v>329.76</v>
      </c>
      <c r="AC207" s="422">
        <v>201.98</v>
      </c>
      <c r="AD207" s="422">
        <v>216.57</v>
      </c>
      <c r="AE207" s="422">
        <v>175.94</v>
      </c>
      <c r="AF207" s="422">
        <v>195.52</v>
      </c>
      <c r="AG207" s="422">
        <v>166.01</v>
      </c>
      <c r="AH207" s="422">
        <v>244.86</v>
      </c>
      <c r="AI207" s="422">
        <v>98.01</v>
      </c>
      <c r="AJ207" s="422">
        <v>101.06</v>
      </c>
      <c r="AK207" s="422">
        <v>93.69</v>
      </c>
      <c r="AL207" s="422">
        <v>89.12</v>
      </c>
      <c r="AM207" s="422">
        <v>38.64</v>
      </c>
      <c r="AN207" s="422">
        <v>222.9</v>
      </c>
      <c r="AO207" s="422">
        <v>155.37</v>
      </c>
      <c r="AP207" s="422">
        <v>58.14</v>
      </c>
      <c r="AQ207" s="422">
        <v>71.849999999999994</v>
      </c>
      <c r="AR207" s="422">
        <v>99.93</v>
      </c>
      <c r="AS207" s="422">
        <v>102.96</v>
      </c>
      <c r="AT207" s="422">
        <v>117.34</v>
      </c>
      <c r="AU207" s="422">
        <v>126.43</v>
      </c>
      <c r="AV207" s="422">
        <v>130.11000000000001</v>
      </c>
      <c r="AW207" s="422">
        <v>173.14</v>
      </c>
      <c r="AX207" s="422">
        <v>181.05</v>
      </c>
      <c r="AY207" s="422">
        <v>192.4</v>
      </c>
      <c r="AZ207" s="422">
        <v>364.2</v>
      </c>
      <c r="BA207" s="422">
        <v>229.14</v>
      </c>
      <c r="BB207" s="422">
        <v>459.79</v>
      </c>
      <c r="BC207" s="422">
        <v>193.88</v>
      </c>
      <c r="BD207" s="422">
        <v>336.45</v>
      </c>
      <c r="BE207" s="422">
        <v>231.48</v>
      </c>
      <c r="BF207" s="422">
        <v>208.88</v>
      </c>
      <c r="BG207" s="422">
        <v>95.43</v>
      </c>
      <c r="BH207" s="422">
        <v>258.60000000000002</v>
      </c>
      <c r="BI207" s="422">
        <v>99.85</v>
      </c>
      <c r="BJ207" s="422">
        <v>46.63</v>
      </c>
      <c r="BK207" s="422">
        <v>98.88</v>
      </c>
      <c r="BL207" s="422">
        <v>104.01</v>
      </c>
      <c r="BM207" s="422">
        <v>77.5</v>
      </c>
      <c r="BN207" s="422">
        <v>14.45</v>
      </c>
      <c r="BO207" s="422">
        <v>82.13</v>
      </c>
      <c r="BP207" s="422">
        <v>20.81</v>
      </c>
      <c r="BQ207" s="422">
        <v>52.43</v>
      </c>
      <c r="BR207" s="422">
        <v>46.63</v>
      </c>
      <c r="BS207" s="422">
        <v>46.26</v>
      </c>
      <c r="BT207" s="422">
        <v>45.5</v>
      </c>
      <c r="BU207" s="422">
        <v>10.32</v>
      </c>
      <c r="BV207" s="422">
        <v>15.46</v>
      </c>
      <c r="BW207" s="422">
        <v>7.64</v>
      </c>
      <c r="BX207" s="422">
        <v>0</v>
      </c>
      <c r="BY207" s="422">
        <v>13.55</v>
      </c>
      <c r="BZ207" s="422">
        <v>0</v>
      </c>
      <c r="CA207" s="422">
        <v>0</v>
      </c>
      <c r="CB207" s="422">
        <v>0</v>
      </c>
      <c r="CC207" s="422">
        <v>0</v>
      </c>
      <c r="CD207" s="422">
        <v>0</v>
      </c>
      <c r="CE207" s="422">
        <v>0</v>
      </c>
      <c r="CF207" s="422">
        <v>0</v>
      </c>
      <c r="CG207" s="422">
        <v>0</v>
      </c>
      <c r="CH207" s="422">
        <v>0</v>
      </c>
      <c r="CI207" s="422">
        <v>0</v>
      </c>
      <c r="CJ207" s="422">
        <v>0</v>
      </c>
      <c r="CK207" s="422">
        <v>0</v>
      </c>
      <c r="CL207" s="422">
        <v>0</v>
      </c>
      <c r="CM207" s="422">
        <v>0</v>
      </c>
      <c r="CN207" s="422">
        <v>0</v>
      </c>
      <c r="CO207" s="422">
        <v>0</v>
      </c>
      <c r="CP207" s="464">
        <v>0</v>
      </c>
      <c r="CQ207" s="422">
        <v>0</v>
      </c>
      <c r="CR207" s="464">
        <v>0</v>
      </c>
      <c r="CS207" s="465">
        <v>0</v>
      </c>
      <c r="CT207" s="465">
        <v>0</v>
      </c>
      <c r="CU207" s="477">
        <v>7964.2900000000027</v>
      </c>
    </row>
    <row r="208" spans="1:99" ht="15.75" customHeight="1">
      <c r="A208" s="486" t="str">
        <f t="shared" si="10"/>
        <v>07-512</v>
      </c>
      <c r="B208" s="422">
        <v>14</v>
      </c>
      <c r="C208" s="422">
        <v>0</v>
      </c>
      <c r="D208" s="422">
        <v>0</v>
      </c>
      <c r="E208" s="422">
        <v>0</v>
      </c>
      <c r="F208" s="422">
        <v>0.91</v>
      </c>
      <c r="G208" s="422">
        <v>13.99</v>
      </c>
      <c r="H208" s="422">
        <v>1.82</v>
      </c>
      <c r="I208" s="422">
        <v>17.32</v>
      </c>
      <c r="J208" s="422">
        <v>0.91</v>
      </c>
      <c r="K208" s="422">
        <v>10.36</v>
      </c>
      <c r="L208" s="422">
        <v>4.55</v>
      </c>
      <c r="M208" s="422">
        <v>5</v>
      </c>
      <c r="N208" s="422">
        <v>16.77</v>
      </c>
      <c r="O208" s="422">
        <v>14.18</v>
      </c>
      <c r="P208" s="422">
        <v>14.54</v>
      </c>
      <c r="Q208" s="422">
        <v>17.71</v>
      </c>
      <c r="R208" s="422">
        <v>59.48</v>
      </c>
      <c r="S208" s="422">
        <v>28.47</v>
      </c>
      <c r="T208" s="422">
        <v>12.96</v>
      </c>
      <c r="U208" s="422">
        <v>41.81</v>
      </c>
      <c r="V208" s="422">
        <v>77.38</v>
      </c>
      <c r="W208" s="422">
        <v>173.23</v>
      </c>
      <c r="X208" s="422">
        <v>244.52</v>
      </c>
      <c r="Y208" s="422">
        <v>341.58</v>
      </c>
      <c r="Z208" s="422">
        <v>261.99</v>
      </c>
      <c r="AA208" s="422">
        <v>177.3</v>
      </c>
      <c r="AB208" s="422">
        <v>146.71</v>
      </c>
      <c r="AC208" s="422">
        <v>77.02</v>
      </c>
      <c r="AD208" s="422">
        <v>139.94</v>
      </c>
      <c r="AE208" s="422">
        <v>79.83</v>
      </c>
      <c r="AF208" s="422">
        <v>56.27</v>
      </c>
      <c r="AG208" s="422">
        <v>83.46</v>
      </c>
      <c r="AH208" s="422">
        <v>40.71</v>
      </c>
      <c r="AI208" s="422">
        <v>73.73</v>
      </c>
      <c r="AJ208" s="422">
        <v>70.48</v>
      </c>
      <c r="AK208" s="422">
        <v>27.37</v>
      </c>
      <c r="AL208" s="422">
        <v>17.329999999999998</v>
      </c>
      <c r="AM208" s="422">
        <v>30.62</v>
      </c>
      <c r="AN208" s="422">
        <v>62.63</v>
      </c>
      <c r="AO208" s="422">
        <v>39.46</v>
      </c>
      <c r="AP208" s="422">
        <v>38.020000000000003</v>
      </c>
      <c r="AQ208" s="422">
        <v>44.97</v>
      </c>
      <c r="AR208" s="422">
        <v>78.66</v>
      </c>
      <c r="AS208" s="422">
        <v>21.73</v>
      </c>
      <c r="AT208" s="422">
        <v>31.6</v>
      </c>
      <c r="AU208" s="422">
        <v>36.729999999999997</v>
      </c>
      <c r="AV208" s="422">
        <v>21.89</v>
      </c>
      <c r="AW208" s="422">
        <v>79.47</v>
      </c>
      <c r="AX208" s="422">
        <v>123.51</v>
      </c>
      <c r="AY208" s="422">
        <v>69.900000000000006</v>
      </c>
      <c r="AZ208" s="422">
        <v>170.17</v>
      </c>
      <c r="BA208" s="422">
        <v>235.88</v>
      </c>
      <c r="BB208" s="422">
        <v>160.72999999999999</v>
      </c>
      <c r="BC208" s="422">
        <v>146.46</v>
      </c>
      <c r="BD208" s="422">
        <v>171.46</v>
      </c>
      <c r="BE208" s="422">
        <v>170.22</v>
      </c>
      <c r="BF208" s="422">
        <v>91.69</v>
      </c>
      <c r="BG208" s="422">
        <v>82.98</v>
      </c>
      <c r="BH208" s="422">
        <v>55.72</v>
      </c>
      <c r="BI208" s="422">
        <v>72.680000000000007</v>
      </c>
      <c r="BJ208" s="422">
        <v>30.1</v>
      </c>
      <c r="BK208" s="422">
        <v>78.599999999999994</v>
      </c>
      <c r="BL208" s="422">
        <v>76.83</v>
      </c>
      <c r="BM208" s="422">
        <v>31.5</v>
      </c>
      <c r="BN208" s="422">
        <v>68.33</v>
      </c>
      <c r="BO208" s="422">
        <v>11.73</v>
      </c>
      <c r="BP208" s="422">
        <v>24.86</v>
      </c>
      <c r="BQ208" s="422">
        <v>0</v>
      </c>
      <c r="BR208" s="422">
        <v>18.36</v>
      </c>
      <c r="BS208" s="422">
        <v>41.84</v>
      </c>
      <c r="BT208" s="422">
        <v>5.91</v>
      </c>
      <c r="BU208" s="422">
        <v>55.67</v>
      </c>
      <c r="BV208" s="422">
        <v>65.459999999999994</v>
      </c>
      <c r="BW208" s="422">
        <v>9.7899999999999991</v>
      </c>
      <c r="BX208" s="422">
        <v>30.73</v>
      </c>
      <c r="BY208" s="422">
        <v>0</v>
      </c>
      <c r="BZ208" s="422">
        <v>0</v>
      </c>
      <c r="CA208" s="422">
        <v>0</v>
      </c>
      <c r="CB208" s="422">
        <v>0</v>
      </c>
      <c r="CC208" s="422">
        <v>0</v>
      </c>
      <c r="CD208" s="422">
        <v>0</v>
      </c>
      <c r="CE208" s="422">
        <v>0</v>
      </c>
      <c r="CF208" s="422">
        <v>0</v>
      </c>
      <c r="CG208" s="422">
        <v>0</v>
      </c>
      <c r="CH208" s="422">
        <v>0</v>
      </c>
      <c r="CI208" s="422">
        <v>0</v>
      </c>
      <c r="CJ208" s="422">
        <v>0</v>
      </c>
      <c r="CK208" s="422">
        <v>0</v>
      </c>
      <c r="CL208" s="422">
        <v>0</v>
      </c>
      <c r="CM208" s="422">
        <v>0</v>
      </c>
      <c r="CN208" s="422">
        <v>0</v>
      </c>
      <c r="CO208" s="422">
        <v>0</v>
      </c>
      <c r="CP208" s="464">
        <v>0</v>
      </c>
      <c r="CQ208" s="422">
        <v>0</v>
      </c>
      <c r="CR208" s="464">
        <v>0</v>
      </c>
      <c r="CS208" s="465">
        <v>0</v>
      </c>
      <c r="CT208" s="465">
        <v>0</v>
      </c>
      <c r="CU208" s="477">
        <v>4936.5199999999986</v>
      </c>
    </row>
    <row r="209" spans="1:99" ht="15.75" customHeight="1">
      <c r="A209" s="486" t="str">
        <f t="shared" si="10"/>
        <v>07-512</v>
      </c>
      <c r="B209" s="422">
        <v>15</v>
      </c>
      <c r="C209" s="422">
        <v>0</v>
      </c>
      <c r="D209" s="422">
        <v>0</v>
      </c>
      <c r="E209" s="422">
        <v>0</v>
      </c>
      <c r="F209" s="422">
        <v>0</v>
      </c>
      <c r="G209" s="422">
        <v>0</v>
      </c>
      <c r="H209" s="422">
        <v>9.94</v>
      </c>
      <c r="I209" s="422">
        <v>7.72</v>
      </c>
      <c r="J209" s="422">
        <v>12.18</v>
      </c>
      <c r="K209" s="422">
        <v>18.309999999999999</v>
      </c>
      <c r="L209" s="422">
        <v>16.77</v>
      </c>
      <c r="M209" s="422">
        <v>19.89</v>
      </c>
      <c r="N209" s="422">
        <v>3.59</v>
      </c>
      <c r="O209" s="422">
        <v>22.64</v>
      </c>
      <c r="P209" s="422">
        <v>23.46</v>
      </c>
      <c r="Q209" s="422">
        <v>16.36</v>
      </c>
      <c r="R209" s="422">
        <v>4.5</v>
      </c>
      <c r="S209" s="422">
        <v>33.51</v>
      </c>
      <c r="T209" s="422">
        <v>19.25</v>
      </c>
      <c r="U209" s="422">
        <v>97.33</v>
      </c>
      <c r="V209" s="422">
        <v>156.80000000000001</v>
      </c>
      <c r="W209" s="422">
        <v>219.41</v>
      </c>
      <c r="X209" s="422">
        <v>209.71</v>
      </c>
      <c r="Y209" s="422">
        <v>232.27</v>
      </c>
      <c r="Z209" s="422">
        <v>271.73</v>
      </c>
      <c r="AA209" s="422">
        <v>214.57</v>
      </c>
      <c r="AB209" s="422">
        <v>205.47</v>
      </c>
      <c r="AC209" s="422">
        <v>166.83</v>
      </c>
      <c r="AD209" s="422">
        <v>136</v>
      </c>
      <c r="AE209" s="422">
        <v>83.46</v>
      </c>
      <c r="AF209" s="422">
        <v>49.29</v>
      </c>
      <c r="AG209" s="422">
        <v>66.34</v>
      </c>
      <c r="AH209" s="422">
        <v>53.64</v>
      </c>
      <c r="AI209" s="422">
        <v>18.809999999999999</v>
      </c>
      <c r="AJ209" s="422">
        <v>41.09</v>
      </c>
      <c r="AK209" s="422">
        <v>65.069999999999993</v>
      </c>
      <c r="AL209" s="422">
        <v>56.4</v>
      </c>
      <c r="AM209" s="422">
        <v>26.68</v>
      </c>
      <c r="AN209" s="422">
        <v>58.26</v>
      </c>
      <c r="AO209" s="422">
        <v>26.94</v>
      </c>
      <c r="AP209" s="422">
        <v>59.19</v>
      </c>
      <c r="AQ209" s="422">
        <v>41.28</v>
      </c>
      <c r="AR209" s="422">
        <v>37.51</v>
      </c>
      <c r="AS209" s="422">
        <v>69.03</v>
      </c>
      <c r="AT209" s="422">
        <v>132.47999999999999</v>
      </c>
      <c r="AU209" s="422">
        <v>132.68</v>
      </c>
      <c r="AV209" s="422">
        <v>59.95</v>
      </c>
      <c r="AW209" s="422">
        <v>183.05</v>
      </c>
      <c r="AX209" s="422">
        <v>108.57</v>
      </c>
      <c r="AY209" s="422">
        <v>121.28</v>
      </c>
      <c r="AZ209" s="422">
        <v>119.52</v>
      </c>
      <c r="BA209" s="422">
        <v>201.6</v>
      </c>
      <c r="BB209" s="422">
        <v>245.76</v>
      </c>
      <c r="BC209" s="422">
        <v>75.08</v>
      </c>
      <c r="BD209" s="422">
        <v>198.05</v>
      </c>
      <c r="BE209" s="422">
        <v>158.52000000000001</v>
      </c>
      <c r="BF209" s="422">
        <v>219.72</v>
      </c>
      <c r="BG209" s="422">
        <v>135.63</v>
      </c>
      <c r="BH209" s="422">
        <v>111.82</v>
      </c>
      <c r="BI209" s="422">
        <v>84.62</v>
      </c>
      <c r="BJ209" s="422">
        <v>55.37</v>
      </c>
      <c r="BK209" s="422">
        <v>78.680000000000007</v>
      </c>
      <c r="BL209" s="422">
        <v>96.63</v>
      </c>
      <c r="BM209" s="422">
        <v>87.32</v>
      </c>
      <c r="BN209" s="422">
        <v>71.06</v>
      </c>
      <c r="BO209" s="422">
        <v>8.82</v>
      </c>
      <c r="BP209" s="422">
        <v>59.01</v>
      </c>
      <c r="BQ209" s="422">
        <v>14.27</v>
      </c>
      <c r="BR209" s="422">
        <v>24.73</v>
      </c>
      <c r="BS209" s="422">
        <v>31.59</v>
      </c>
      <c r="BT209" s="422">
        <v>41.77</v>
      </c>
      <c r="BU209" s="422">
        <v>29.68</v>
      </c>
      <c r="BV209" s="422">
        <v>41.64</v>
      </c>
      <c r="BW209" s="422">
        <v>0</v>
      </c>
      <c r="BX209" s="422">
        <v>27.63</v>
      </c>
      <c r="BY209" s="422">
        <v>0</v>
      </c>
      <c r="BZ209" s="422">
        <v>0</v>
      </c>
      <c r="CA209" s="422">
        <v>0</v>
      </c>
      <c r="CB209" s="422">
        <v>0</v>
      </c>
      <c r="CC209" s="422">
        <v>0</v>
      </c>
      <c r="CD209" s="422">
        <v>0</v>
      </c>
      <c r="CE209" s="422">
        <v>0</v>
      </c>
      <c r="CF209" s="422">
        <v>0</v>
      </c>
      <c r="CG209" s="422">
        <v>0</v>
      </c>
      <c r="CH209" s="422">
        <v>0</v>
      </c>
      <c r="CI209" s="422">
        <v>0</v>
      </c>
      <c r="CJ209" s="422">
        <v>0</v>
      </c>
      <c r="CK209" s="422">
        <v>0</v>
      </c>
      <c r="CL209" s="422">
        <v>0</v>
      </c>
      <c r="CM209" s="422">
        <v>0</v>
      </c>
      <c r="CN209" s="422">
        <v>0</v>
      </c>
      <c r="CO209" s="422">
        <v>0</v>
      </c>
      <c r="CP209" s="464">
        <v>0</v>
      </c>
      <c r="CQ209" s="422">
        <v>0</v>
      </c>
      <c r="CR209" s="464">
        <v>0</v>
      </c>
      <c r="CS209" s="465">
        <v>0</v>
      </c>
      <c r="CT209" s="465">
        <v>0</v>
      </c>
      <c r="CU209" s="477">
        <v>5827.7600000000029</v>
      </c>
    </row>
    <row r="210" spans="1:99" ht="15.75" customHeight="1">
      <c r="A210" s="486" t="str">
        <f t="shared" si="10"/>
        <v>07-512</v>
      </c>
      <c r="B210" s="422">
        <v>16</v>
      </c>
      <c r="C210" s="422">
        <v>0</v>
      </c>
      <c r="D210" s="422">
        <v>0</v>
      </c>
      <c r="E210" s="422">
        <v>0</v>
      </c>
      <c r="F210" s="422">
        <v>0</v>
      </c>
      <c r="G210" s="422">
        <v>0</v>
      </c>
      <c r="H210" s="422">
        <v>14.23</v>
      </c>
      <c r="I210" s="422">
        <v>7.27</v>
      </c>
      <c r="J210" s="422">
        <v>0</v>
      </c>
      <c r="K210" s="422">
        <v>0</v>
      </c>
      <c r="L210" s="422">
        <v>10</v>
      </c>
      <c r="M210" s="422">
        <v>7.91</v>
      </c>
      <c r="N210" s="422">
        <v>17.809999999999999</v>
      </c>
      <c r="O210" s="422">
        <v>13.64</v>
      </c>
      <c r="P210" s="422">
        <v>20.97</v>
      </c>
      <c r="Q210" s="422">
        <v>18.13</v>
      </c>
      <c r="R210" s="422">
        <v>9.0500000000000007</v>
      </c>
      <c r="S210" s="422">
        <v>26.18</v>
      </c>
      <c r="T210" s="422">
        <v>121.94</v>
      </c>
      <c r="U210" s="422">
        <v>104.38</v>
      </c>
      <c r="V210" s="422">
        <v>293.93</v>
      </c>
      <c r="W210" s="422">
        <v>318.08999999999997</v>
      </c>
      <c r="X210" s="422">
        <v>328.74</v>
      </c>
      <c r="Y210" s="422">
        <v>405.79</v>
      </c>
      <c r="Z210" s="422">
        <v>384.16</v>
      </c>
      <c r="AA210" s="422">
        <v>393.82</v>
      </c>
      <c r="AB210" s="422">
        <v>214.73</v>
      </c>
      <c r="AC210" s="422">
        <v>154.51</v>
      </c>
      <c r="AD210" s="422">
        <v>76.8</v>
      </c>
      <c r="AE210" s="422">
        <v>181.09</v>
      </c>
      <c r="AF210" s="422">
        <v>97.5</v>
      </c>
      <c r="AG210" s="422">
        <v>64.31</v>
      </c>
      <c r="AH210" s="422">
        <v>13.72</v>
      </c>
      <c r="AI210" s="422">
        <v>94.46</v>
      </c>
      <c r="AJ210" s="422">
        <v>72.72</v>
      </c>
      <c r="AK210" s="422">
        <v>41.32</v>
      </c>
      <c r="AL210" s="422">
        <v>63.09</v>
      </c>
      <c r="AM210" s="422">
        <v>77.3</v>
      </c>
      <c r="AN210" s="422">
        <v>36.04</v>
      </c>
      <c r="AO210" s="422">
        <v>21.6</v>
      </c>
      <c r="AP210" s="422">
        <v>49.17</v>
      </c>
      <c r="AQ210" s="422">
        <v>21.16</v>
      </c>
      <c r="AR210" s="422">
        <v>23</v>
      </c>
      <c r="AS210" s="422">
        <v>88.27</v>
      </c>
      <c r="AT210" s="422">
        <v>83.32</v>
      </c>
      <c r="AU210" s="422">
        <v>69.489999999999995</v>
      </c>
      <c r="AV210" s="422">
        <v>122.61</v>
      </c>
      <c r="AW210" s="422">
        <v>167.86</v>
      </c>
      <c r="AX210" s="422">
        <v>160.59</v>
      </c>
      <c r="AY210" s="422">
        <v>159.71</v>
      </c>
      <c r="AZ210" s="422">
        <v>182.93</v>
      </c>
      <c r="BA210" s="422">
        <v>266.69</v>
      </c>
      <c r="BB210" s="422">
        <v>262.01</v>
      </c>
      <c r="BC210" s="422">
        <v>286.82</v>
      </c>
      <c r="BD210" s="422">
        <v>311.37</v>
      </c>
      <c r="BE210" s="422">
        <v>164.35</v>
      </c>
      <c r="BF210" s="422">
        <v>164.04</v>
      </c>
      <c r="BG210" s="422">
        <v>99.05</v>
      </c>
      <c r="BH210" s="422">
        <v>88.78</v>
      </c>
      <c r="BI210" s="422">
        <v>48.72</v>
      </c>
      <c r="BJ210" s="422">
        <v>111.2</v>
      </c>
      <c r="BK210" s="422">
        <v>118.08</v>
      </c>
      <c r="BL210" s="422">
        <v>66.41</v>
      </c>
      <c r="BM210" s="422">
        <v>57.14</v>
      </c>
      <c r="BN210" s="422">
        <v>103.3</v>
      </c>
      <c r="BO210" s="422">
        <v>24.27</v>
      </c>
      <c r="BP210" s="422">
        <v>22.18</v>
      </c>
      <c r="BQ210" s="422">
        <v>32.26</v>
      </c>
      <c r="BR210" s="422">
        <v>19.45</v>
      </c>
      <c r="BS210" s="422">
        <v>60.09</v>
      </c>
      <c r="BT210" s="422">
        <v>51.96</v>
      </c>
      <c r="BU210" s="422">
        <v>57.91</v>
      </c>
      <c r="BV210" s="422">
        <v>26.52</v>
      </c>
      <c r="BW210" s="422">
        <v>0</v>
      </c>
      <c r="BX210" s="422">
        <v>31.91</v>
      </c>
      <c r="BY210" s="422">
        <v>3.82</v>
      </c>
      <c r="BZ210" s="422">
        <v>0</v>
      </c>
      <c r="CA210" s="422">
        <v>0</v>
      </c>
      <c r="CB210" s="422">
        <v>0</v>
      </c>
      <c r="CC210" s="422">
        <v>0</v>
      </c>
      <c r="CD210" s="422">
        <v>0</v>
      </c>
      <c r="CE210" s="422">
        <v>0</v>
      </c>
      <c r="CF210" s="422">
        <v>0</v>
      </c>
      <c r="CG210" s="422">
        <v>0</v>
      </c>
      <c r="CH210" s="422">
        <v>0</v>
      </c>
      <c r="CI210" s="422">
        <v>0</v>
      </c>
      <c r="CJ210" s="422">
        <v>0</v>
      </c>
      <c r="CK210" s="422">
        <v>0</v>
      </c>
      <c r="CL210" s="422">
        <v>0</v>
      </c>
      <c r="CM210" s="422">
        <v>0</v>
      </c>
      <c r="CN210" s="422">
        <v>0</v>
      </c>
      <c r="CO210" s="422">
        <v>0</v>
      </c>
      <c r="CP210" s="464">
        <v>0</v>
      </c>
      <c r="CQ210" s="422">
        <v>0</v>
      </c>
      <c r="CR210" s="464">
        <v>0</v>
      </c>
      <c r="CS210" s="465">
        <v>0</v>
      </c>
      <c r="CT210" s="465">
        <v>0</v>
      </c>
      <c r="CU210" s="477">
        <v>7311.670000000001</v>
      </c>
    </row>
    <row r="211" spans="1:99" ht="15.75" customHeight="1">
      <c r="A211" s="486" t="str">
        <f t="shared" si="10"/>
        <v>07-512</v>
      </c>
      <c r="B211" s="422">
        <v>17</v>
      </c>
      <c r="C211" s="422">
        <v>0</v>
      </c>
      <c r="D211" s="422">
        <v>0</v>
      </c>
      <c r="E211" s="422">
        <v>0</v>
      </c>
      <c r="F211" s="422">
        <v>0</v>
      </c>
      <c r="G211" s="422">
        <v>0</v>
      </c>
      <c r="H211" s="422">
        <v>5.45</v>
      </c>
      <c r="I211" s="422">
        <v>17.329999999999998</v>
      </c>
      <c r="J211" s="422">
        <v>4.54</v>
      </c>
      <c r="K211" s="422">
        <v>19.079999999999998</v>
      </c>
      <c r="L211" s="422">
        <v>10.91</v>
      </c>
      <c r="M211" s="422">
        <v>32.71</v>
      </c>
      <c r="N211" s="422">
        <v>8.18</v>
      </c>
      <c r="O211" s="422">
        <v>1.82</v>
      </c>
      <c r="P211" s="422">
        <v>2.27</v>
      </c>
      <c r="Q211" s="422">
        <v>0.91</v>
      </c>
      <c r="R211" s="422">
        <v>9.09</v>
      </c>
      <c r="S211" s="422">
        <v>14</v>
      </c>
      <c r="T211" s="422">
        <v>46.46</v>
      </c>
      <c r="U211" s="422">
        <v>86.66</v>
      </c>
      <c r="V211" s="422">
        <v>146.51</v>
      </c>
      <c r="W211" s="422">
        <v>229.84</v>
      </c>
      <c r="X211" s="422">
        <v>341.09</v>
      </c>
      <c r="Y211" s="422">
        <v>363.82</v>
      </c>
      <c r="Z211" s="422">
        <v>279.36</v>
      </c>
      <c r="AA211" s="422">
        <v>196.65</v>
      </c>
      <c r="AB211" s="422">
        <v>227.13</v>
      </c>
      <c r="AC211" s="422">
        <v>130.61000000000001</v>
      </c>
      <c r="AD211" s="422">
        <v>69.47</v>
      </c>
      <c r="AE211" s="422">
        <v>70.86</v>
      </c>
      <c r="AF211" s="422">
        <v>73.89</v>
      </c>
      <c r="AG211" s="422">
        <v>62.62</v>
      </c>
      <c r="AH211" s="422">
        <v>29.91</v>
      </c>
      <c r="AI211" s="422">
        <v>52.64</v>
      </c>
      <c r="AJ211" s="422">
        <v>66.099999999999994</v>
      </c>
      <c r="AK211" s="422">
        <v>43.91</v>
      </c>
      <c r="AL211" s="422">
        <v>11.27</v>
      </c>
      <c r="AM211" s="422">
        <v>90.44</v>
      </c>
      <c r="AN211" s="422">
        <v>45.27</v>
      </c>
      <c r="AO211" s="422">
        <v>16.739999999999998</v>
      </c>
      <c r="AP211" s="422">
        <v>60.59</v>
      </c>
      <c r="AQ211" s="422">
        <v>83.38</v>
      </c>
      <c r="AR211" s="422">
        <v>60.71</v>
      </c>
      <c r="AS211" s="422">
        <v>59.15</v>
      </c>
      <c r="AT211" s="422">
        <v>62.43</v>
      </c>
      <c r="AU211" s="422">
        <v>68.569999999999993</v>
      </c>
      <c r="AV211" s="422">
        <v>118.83</v>
      </c>
      <c r="AW211" s="422">
        <v>109.14</v>
      </c>
      <c r="AX211" s="422">
        <v>166.94</v>
      </c>
      <c r="AY211" s="422">
        <v>206.29</v>
      </c>
      <c r="AZ211" s="422">
        <v>138.06</v>
      </c>
      <c r="BA211" s="422">
        <v>206.2</v>
      </c>
      <c r="BB211" s="422">
        <v>206.9</v>
      </c>
      <c r="BC211" s="422">
        <v>191</v>
      </c>
      <c r="BD211" s="422">
        <v>160.03</v>
      </c>
      <c r="BE211" s="422">
        <v>190.83</v>
      </c>
      <c r="BF211" s="422">
        <v>155.46</v>
      </c>
      <c r="BG211" s="422">
        <v>182.17</v>
      </c>
      <c r="BH211" s="422">
        <v>189.21</v>
      </c>
      <c r="BI211" s="422">
        <v>125.86</v>
      </c>
      <c r="BJ211" s="422">
        <v>103.39</v>
      </c>
      <c r="BK211" s="422">
        <v>117.06</v>
      </c>
      <c r="BL211" s="422">
        <v>94.99</v>
      </c>
      <c r="BM211" s="422">
        <v>99.1</v>
      </c>
      <c r="BN211" s="422">
        <v>52.42</v>
      </c>
      <c r="BO211" s="422">
        <v>47.15</v>
      </c>
      <c r="BP211" s="422">
        <v>42.72</v>
      </c>
      <c r="BQ211" s="422">
        <v>44.05</v>
      </c>
      <c r="BR211" s="422">
        <v>22.82</v>
      </c>
      <c r="BS211" s="422">
        <v>17.13</v>
      </c>
      <c r="BT211" s="422">
        <v>75.069999999999993</v>
      </c>
      <c r="BU211" s="422">
        <v>24.46</v>
      </c>
      <c r="BV211" s="422">
        <v>53.04</v>
      </c>
      <c r="BW211" s="422">
        <v>36.85</v>
      </c>
      <c r="BX211" s="422">
        <v>9.27</v>
      </c>
      <c r="BY211" s="422">
        <v>0</v>
      </c>
      <c r="BZ211" s="422">
        <v>0</v>
      </c>
      <c r="CA211" s="422">
        <v>0</v>
      </c>
      <c r="CB211" s="422">
        <v>0</v>
      </c>
      <c r="CC211" s="422">
        <v>0</v>
      </c>
      <c r="CD211" s="422">
        <v>0</v>
      </c>
      <c r="CE211" s="422">
        <v>0</v>
      </c>
      <c r="CF211" s="422">
        <v>0</v>
      </c>
      <c r="CG211" s="422">
        <v>0</v>
      </c>
      <c r="CH211" s="422">
        <v>0</v>
      </c>
      <c r="CI211" s="422">
        <v>0</v>
      </c>
      <c r="CJ211" s="422">
        <v>0</v>
      </c>
      <c r="CK211" s="422">
        <v>0</v>
      </c>
      <c r="CL211" s="422">
        <v>0</v>
      </c>
      <c r="CM211" s="422">
        <v>0</v>
      </c>
      <c r="CN211" s="422">
        <v>0</v>
      </c>
      <c r="CO211" s="422">
        <v>0</v>
      </c>
      <c r="CP211" s="464">
        <v>0</v>
      </c>
      <c r="CQ211" s="422">
        <v>0</v>
      </c>
      <c r="CR211" s="464">
        <v>0</v>
      </c>
      <c r="CS211" s="465">
        <v>0</v>
      </c>
      <c r="CT211" s="465">
        <v>0</v>
      </c>
      <c r="CU211" s="477">
        <v>6388.8099999999995</v>
      </c>
    </row>
    <row r="212" spans="1:99" ht="15.75" customHeight="1">
      <c r="A212" s="486" t="str">
        <f t="shared" si="10"/>
        <v>07-512</v>
      </c>
      <c r="B212" s="422">
        <v>18</v>
      </c>
      <c r="C212" s="422">
        <v>0</v>
      </c>
      <c r="D212" s="422">
        <v>0</v>
      </c>
      <c r="E212" s="422">
        <v>0</v>
      </c>
      <c r="F212" s="422">
        <v>0</v>
      </c>
      <c r="G212" s="422">
        <v>14.09</v>
      </c>
      <c r="H212" s="422">
        <v>3.64</v>
      </c>
      <c r="I212" s="422">
        <v>16.62</v>
      </c>
      <c r="J212" s="422">
        <v>13.63</v>
      </c>
      <c r="K212" s="422">
        <v>11.36</v>
      </c>
      <c r="L212" s="422">
        <v>6.36</v>
      </c>
      <c r="M212" s="422">
        <v>14.99</v>
      </c>
      <c r="N212" s="422">
        <v>7.97</v>
      </c>
      <c r="O212" s="422">
        <v>23.44</v>
      </c>
      <c r="P212" s="422">
        <v>27.27</v>
      </c>
      <c r="Q212" s="422">
        <v>17.93</v>
      </c>
      <c r="R212" s="422">
        <v>11.2</v>
      </c>
      <c r="S212" s="422">
        <v>9.5399999999999991</v>
      </c>
      <c r="T212" s="422">
        <v>75.09</v>
      </c>
      <c r="U212" s="422">
        <v>118.13</v>
      </c>
      <c r="V212" s="422">
        <v>225.63</v>
      </c>
      <c r="W212" s="422">
        <v>258.29000000000002</v>
      </c>
      <c r="X212" s="422">
        <v>382.1</v>
      </c>
      <c r="Y212" s="422">
        <v>212.87</v>
      </c>
      <c r="Z212" s="422">
        <v>356.12</v>
      </c>
      <c r="AA212" s="422">
        <v>257.13</v>
      </c>
      <c r="AB212" s="422">
        <v>218.42</v>
      </c>
      <c r="AC212" s="422">
        <v>115.14</v>
      </c>
      <c r="AD212" s="422">
        <v>67.599999999999994</v>
      </c>
      <c r="AE212" s="422">
        <v>69.459999999999994</v>
      </c>
      <c r="AF212" s="422">
        <v>43.8</v>
      </c>
      <c r="AG212" s="422">
        <v>146.63999999999999</v>
      </c>
      <c r="AH212" s="422">
        <v>42.43</v>
      </c>
      <c r="AI212" s="422">
        <v>58.3</v>
      </c>
      <c r="AJ212" s="422">
        <v>83.32</v>
      </c>
      <c r="AK212" s="422">
        <v>10.78</v>
      </c>
      <c r="AL212" s="422">
        <v>105.88</v>
      </c>
      <c r="AM212" s="422">
        <v>67.2</v>
      </c>
      <c r="AN212" s="422">
        <v>16.77</v>
      </c>
      <c r="AO212" s="422">
        <v>84.38</v>
      </c>
      <c r="AP212" s="422">
        <v>32.090000000000003</v>
      </c>
      <c r="AQ212" s="422">
        <v>74.87</v>
      </c>
      <c r="AR212" s="422">
        <v>49.36</v>
      </c>
      <c r="AS212" s="422">
        <v>41.04</v>
      </c>
      <c r="AT212" s="422">
        <v>83.27</v>
      </c>
      <c r="AU212" s="422">
        <v>103.44</v>
      </c>
      <c r="AV212" s="422">
        <v>149.22999999999999</v>
      </c>
      <c r="AW212" s="422">
        <v>88.8</v>
      </c>
      <c r="AX212" s="422">
        <v>199.75</v>
      </c>
      <c r="AY212" s="422">
        <v>200.52</v>
      </c>
      <c r="AZ212" s="422">
        <v>402.16</v>
      </c>
      <c r="BA212" s="422">
        <v>403.93</v>
      </c>
      <c r="BB212" s="422">
        <v>403.9</v>
      </c>
      <c r="BC212" s="422">
        <v>478.53</v>
      </c>
      <c r="BD212" s="422">
        <v>329.14</v>
      </c>
      <c r="BE212" s="422">
        <v>369.92</v>
      </c>
      <c r="BF212" s="422">
        <v>230.45</v>
      </c>
      <c r="BG212" s="422">
        <v>293.62</v>
      </c>
      <c r="BH212" s="422">
        <v>261.72000000000003</v>
      </c>
      <c r="BI212" s="422">
        <v>201.1</v>
      </c>
      <c r="BJ212" s="422">
        <v>132.07</v>
      </c>
      <c r="BK212" s="422">
        <v>103.77</v>
      </c>
      <c r="BL212" s="422">
        <v>129.30000000000001</v>
      </c>
      <c r="BM212" s="422">
        <v>163.26</v>
      </c>
      <c r="BN212" s="422">
        <v>15.96</v>
      </c>
      <c r="BO212" s="422">
        <v>63.28</v>
      </c>
      <c r="BP212" s="422">
        <v>63.8</v>
      </c>
      <c r="BQ212" s="422">
        <v>52.86</v>
      </c>
      <c r="BR212" s="422">
        <v>74.209999999999994</v>
      </c>
      <c r="BS212" s="422">
        <v>97.69</v>
      </c>
      <c r="BT212" s="422">
        <v>24.23</v>
      </c>
      <c r="BU212" s="422">
        <v>84.59</v>
      </c>
      <c r="BV212" s="422">
        <v>2.82</v>
      </c>
      <c r="BW212" s="422">
        <v>73.63</v>
      </c>
      <c r="BX212" s="422">
        <v>64.489999999999995</v>
      </c>
      <c r="BY212" s="422">
        <v>13.27</v>
      </c>
      <c r="BZ212" s="422">
        <v>55.03</v>
      </c>
      <c r="CA212" s="422">
        <v>5</v>
      </c>
      <c r="CB212" s="422">
        <v>0</v>
      </c>
      <c r="CC212" s="422">
        <v>0</v>
      </c>
      <c r="CD212" s="422">
        <v>0</v>
      </c>
      <c r="CE212" s="422">
        <v>0</v>
      </c>
      <c r="CF212" s="422">
        <v>0</v>
      </c>
      <c r="CG212" s="422">
        <v>0</v>
      </c>
      <c r="CH212" s="422">
        <v>0</v>
      </c>
      <c r="CI212" s="422">
        <v>0</v>
      </c>
      <c r="CJ212" s="422">
        <v>0</v>
      </c>
      <c r="CK212" s="422">
        <v>0</v>
      </c>
      <c r="CL212" s="422">
        <v>0</v>
      </c>
      <c r="CM212" s="422">
        <v>0</v>
      </c>
      <c r="CN212" s="422">
        <v>0</v>
      </c>
      <c r="CO212" s="422">
        <v>0</v>
      </c>
      <c r="CP212" s="464">
        <v>0</v>
      </c>
      <c r="CQ212" s="422">
        <v>0</v>
      </c>
      <c r="CR212" s="464">
        <v>0</v>
      </c>
      <c r="CS212" s="465">
        <v>0</v>
      </c>
      <c r="CT212" s="465">
        <v>0</v>
      </c>
      <c r="CU212" s="477">
        <v>8809.6200000000008</v>
      </c>
    </row>
    <row r="213" spans="1:99" ht="15.75" customHeight="1">
      <c r="A213" s="486" t="str">
        <f t="shared" si="10"/>
        <v>07-512</v>
      </c>
      <c r="B213" s="422">
        <v>19</v>
      </c>
      <c r="C213" s="422">
        <v>0</v>
      </c>
      <c r="D213" s="422">
        <v>0</v>
      </c>
      <c r="E213" s="422">
        <v>0</v>
      </c>
      <c r="F213" s="422">
        <v>0</v>
      </c>
      <c r="G213" s="422">
        <v>0</v>
      </c>
      <c r="H213" s="422">
        <v>6.81</v>
      </c>
      <c r="I213" s="422">
        <v>0</v>
      </c>
      <c r="J213" s="422">
        <v>18.18</v>
      </c>
      <c r="K213" s="422">
        <v>2.27</v>
      </c>
      <c r="L213" s="422">
        <v>0</v>
      </c>
      <c r="M213" s="422">
        <v>12.73</v>
      </c>
      <c r="N213" s="422">
        <v>10</v>
      </c>
      <c r="O213" s="422">
        <v>0.91</v>
      </c>
      <c r="P213" s="422">
        <v>6.82</v>
      </c>
      <c r="Q213" s="422">
        <v>20.74</v>
      </c>
      <c r="R213" s="422">
        <v>18</v>
      </c>
      <c r="S213" s="422">
        <v>23.04</v>
      </c>
      <c r="T213" s="422">
        <v>31.66</v>
      </c>
      <c r="U213" s="422">
        <v>106.18</v>
      </c>
      <c r="V213" s="422">
        <v>248.38</v>
      </c>
      <c r="W213" s="422">
        <v>150.04</v>
      </c>
      <c r="X213" s="422">
        <v>221.48</v>
      </c>
      <c r="Y213" s="422">
        <v>229.7</v>
      </c>
      <c r="Z213" s="422">
        <v>189.33</v>
      </c>
      <c r="AA213" s="422">
        <v>235.47</v>
      </c>
      <c r="AB213" s="422">
        <v>282.60000000000002</v>
      </c>
      <c r="AC213" s="422">
        <v>284.35000000000002</v>
      </c>
      <c r="AD213" s="422">
        <v>221.61</v>
      </c>
      <c r="AE213" s="422">
        <v>74.14</v>
      </c>
      <c r="AF213" s="422">
        <v>78.39</v>
      </c>
      <c r="AG213" s="422">
        <v>122.76</v>
      </c>
      <c r="AH213" s="422">
        <v>75.14</v>
      </c>
      <c r="AI213" s="422">
        <v>127.52</v>
      </c>
      <c r="AJ213" s="422">
        <v>105.91</v>
      </c>
      <c r="AK213" s="422">
        <v>108.87</v>
      </c>
      <c r="AL213" s="422">
        <v>38.68</v>
      </c>
      <c r="AM213" s="422">
        <v>71.209999999999994</v>
      </c>
      <c r="AN213" s="422">
        <v>32.04</v>
      </c>
      <c r="AO213" s="422">
        <v>80.13</v>
      </c>
      <c r="AP213" s="422">
        <v>94.7</v>
      </c>
      <c r="AQ213" s="422">
        <v>129.08000000000001</v>
      </c>
      <c r="AR213" s="422">
        <v>91.77</v>
      </c>
      <c r="AS213" s="422">
        <v>99.94</v>
      </c>
      <c r="AT213" s="422">
        <v>76.97</v>
      </c>
      <c r="AU213" s="422">
        <v>154.69999999999999</v>
      </c>
      <c r="AV213" s="422">
        <v>193.57</v>
      </c>
      <c r="AW213" s="422">
        <v>146.94999999999999</v>
      </c>
      <c r="AX213" s="422">
        <v>169.61</v>
      </c>
      <c r="AY213" s="422">
        <v>256.25</v>
      </c>
      <c r="AZ213" s="422">
        <v>244.07</v>
      </c>
      <c r="BA213" s="422">
        <v>311.31</v>
      </c>
      <c r="BB213" s="422">
        <v>325.04000000000002</v>
      </c>
      <c r="BC213" s="422">
        <v>237.73</v>
      </c>
      <c r="BD213" s="422">
        <v>225.7</v>
      </c>
      <c r="BE213" s="422">
        <v>311.39</v>
      </c>
      <c r="BF213" s="422">
        <v>289.06</v>
      </c>
      <c r="BG213" s="422">
        <v>342.38</v>
      </c>
      <c r="BH213" s="422">
        <v>192.38</v>
      </c>
      <c r="BI213" s="422">
        <v>121.23</v>
      </c>
      <c r="BJ213" s="422">
        <v>102.18</v>
      </c>
      <c r="BK213" s="422">
        <v>97.23</v>
      </c>
      <c r="BL213" s="422">
        <v>59.83</v>
      </c>
      <c r="BM213" s="422">
        <v>68.319999999999993</v>
      </c>
      <c r="BN213" s="422">
        <v>88.34</v>
      </c>
      <c r="BO213" s="422">
        <v>91.29</v>
      </c>
      <c r="BP213" s="422">
        <v>54.27</v>
      </c>
      <c r="BQ213" s="422">
        <v>42.69</v>
      </c>
      <c r="BR213" s="422">
        <v>129.9</v>
      </c>
      <c r="BS213" s="422">
        <v>115.56</v>
      </c>
      <c r="BT213" s="422">
        <v>75.91</v>
      </c>
      <c r="BU213" s="422">
        <v>61.96</v>
      </c>
      <c r="BV213" s="422">
        <v>100.52</v>
      </c>
      <c r="BW213" s="422">
        <v>20.96</v>
      </c>
      <c r="BX213" s="422">
        <v>7.23</v>
      </c>
      <c r="BY213" s="422">
        <v>35.619999999999997</v>
      </c>
      <c r="BZ213" s="422">
        <v>18.27</v>
      </c>
      <c r="CA213" s="422">
        <v>0</v>
      </c>
      <c r="CB213" s="422">
        <v>0</v>
      </c>
      <c r="CC213" s="422">
        <v>0</v>
      </c>
      <c r="CD213" s="422">
        <v>0</v>
      </c>
      <c r="CE213" s="422">
        <v>0</v>
      </c>
      <c r="CF213" s="422">
        <v>0</v>
      </c>
      <c r="CG213" s="422">
        <v>0</v>
      </c>
      <c r="CH213" s="422">
        <v>0</v>
      </c>
      <c r="CI213" s="422">
        <v>0</v>
      </c>
      <c r="CJ213" s="422">
        <v>0</v>
      </c>
      <c r="CK213" s="422">
        <v>0</v>
      </c>
      <c r="CL213" s="422">
        <v>0</v>
      </c>
      <c r="CM213" s="422">
        <v>0</v>
      </c>
      <c r="CN213" s="422">
        <v>0</v>
      </c>
      <c r="CO213" s="422">
        <v>0</v>
      </c>
      <c r="CP213" s="464">
        <v>0</v>
      </c>
      <c r="CQ213" s="422">
        <v>0</v>
      </c>
      <c r="CR213" s="464">
        <v>0</v>
      </c>
      <c r="CS213" s="465">
        <v>0</v>
      </c>
      <c r="CT213" s="465">
        <v>0</v>
      </c>
      <c r="CU213" s="477">
        <v>8418.9999999999982</v>
      </c>
    </row>
    <row r="214" spans="1:99" ht="15.75" customHeight="1">
      <c r="A214" s="486" t="str">
        <f t="shared" si="10"/>
        <v>07-512</v>
      </c>
      <c r="B214" s="422">
        <v>20</v>
      </c>
      <c r="C214" s="422">
        <v>0</v>
      </c>
      <c r="D214" s="422">
        <v>0</v>
      </c>
      <c r="E214" s="422">
        <v>0</v>
      </c>
      <c r="F214" s="422">
        <v>0.91</v>
      </c>
      <c r="G214" s="422">
        <v>53.94</v>
      </c>
      <c r="H214" s="422">
        <v>0</v>
      </c>
      <c r="I214" s="422">
        <v>21.5</v>
      </c>
      <c r="J214" s="422">
        <v>0</v>
      </c>
      <c r="K214" s="422">
        <v>3.74</v>
      </c>
      <c r="L214" s="422">
        <v>1.27</v>
      </c>
      <c r="M214" s="422">
        <v>1.82</v>
      </c>
      <c r="N214" s="422">
        <v>3.59</v>
      </c>
      <c r="O214" s="422">
        <v>19.04</v>
      </c>
      <c r="P214" s="422">
        <v>1.36</v>
      </c>
      <c r="Q214" s="422">
        <v>7.36</v>
      </c>
      <c r="R214" s="422">
        <v>1.82</v>
      </c>
      <c r="S214" s="422">
        <v>8</v>
      </c>
      <c r="T214" s="422">
        <v>35.78</v>
      </c>
      <c r="U214" s="422">
        <v>35.700000000000003</v>
      </c>
      <c r="V214" s="422">
        <v>139.35</v>
      </c>
      <c r="W214" s="422">
        <v>180.18</v>
      </c>
      <c r="X214" s="422">
        <v>189.71</v>
      </c>
      <c r="Y214" s="422">
        <v>198.97</v>
      </c>
      <c r="Z214" s="422">
        <v>153.22</v>
      </c>
      <c r="AA214" s="422">
        <v>310.07</v>
      </c>
      <c r="AB214" s="422">
        <v>154.04</v>
      </c>
      <c r="AC214" s="422">
        <v>204.08</v>
      </c>
      <c r="AD214" s="422">
        <v>81.38</v>
      </c>
      <c r="AE214" s="422">
        <v>203</v>
      </c>
      <c r="AF214" s="422">
        <v>96.08</v>
      </c>
      <c r="AG214" s="422">
        <v>178.07</v>
      </c>
      <c r="AH214" s="422">
        <v>138.93</v>
      </c>
      <c r="AI214" s="422">
        <v>176.42</v>
      </c>
      <c r="AJ214" s="422">
        <v>124.69</v>
      </c>
      <c r="AK214" s="422">
        <v>117.32</v>
      </c>
      <c r="AL214" s="422">
        <v>108.49</v>
      </c>
      <c r="AM214" s="422">
        <v>86.03</v>
      </c>
      <c r="AN214" s="422">
        <v>67.92</v>
      </c>
      <c r="AO214" s="422">
        <v>148.99</v>
      </c>
      <c r="AP214" s="422">
        <v>103.22</v>
      </c>
      <c r="AQ214" s="422">
        <v>58.72</v>
      </c>
      <c r="AR214" s="422">
        <v>100.17</v>
      </c>
      <c r="AS214" s="422">
        <v>74.41</v>
      </c>
      <c r="AT214" s="422">
        <v>147.77000000000001</v>
      </c>
      <c r="AU214" s="422">
        <v>214.27</v>
      </c>
      <c r="AV214" s="422">
        <v>185.7</v>
      </c>
      <c r="AW214" s="422">
        <v>307.5</v>
      </c>
      <c r="AX214" s="422">
        <v>342.51</v>
      </c>
      <c r="AY214" s="422">
        <v>234.03</v>
      </c>
      <c r="AZ214" s="422">
        <v>329.9</v>
      </c>
      <c r="BA214" s="422">
        <v>335.82</v>
      </c>
      <c r="BB214" s="422">
        <v>268.77999999999997</v>
      </c>
      <c r="BC214" s="422">
        <v>365.42</v>
      </c>
      <c r="BD214" s="422">
        <v>389.46</v>
      </c>
      <c r="BE214" s="422">
        <v>313.67</v>
      </c>
      <c r="BF214" s="422">
        <v>238</v>
      </c>
      <c r="BG214" s="422">
        <v>224.93</v>
      </c>
      <c r="BH214" s="422">
        <v>63.01</v>
      </c>
      <c r="BI214" s="422">
        <v>173.64</v>
      </c>
      <c r="BJ214" s="422">
        <v>187.73</v>
      </c>
      <c r="BK214" s="422">
        <v>110.48</v>
      </c>
      <c r="BL214" s="422">
        <v>47.91</v>
      </c>
      <c r="BM214" s="422">
        <v>63.86</v>
      </c>
      <c r="BN214" s="422">
        <v>110.23</v>
      </c>
      <c r="BO214" s="422">
        <v>28.56</v>
      </c>
      <c r="BP214" s="422">
        <v>56.34</v>
      </c>
      <c r="BQ214" s="422">
        <v>90.06</v>
      </c>
      <c r="BR214" s="422">
        <v>6.32</v>
      </c>
      <c r="BS214" s="422">
        <v>55.62</v>
      </c>
      <c r="BT214" s="422">
        <v>29.99</v>
      </c>
      <c r="BU214" s="422">
        <v>34.4</v>
      </c>
      <c r="BV214" s="422">
        <v>12.37</v>
      </c>
      <c r="BW214" s="422">
        <v>24</v>
      </c>
      <c r="BX214" s="422">
        <v>11.36</v>
      </c>
      <c r="BY214" s="422">
        <v>0</v>
      </c>
      <c r="BZ214" s="422">
        <v>0</v>
      </c>
      <c r="CA214" s="422">
        <v>0</v>
      </c>
      <c r="CB214" s="422">
        <v>0</v>
      </c>
      <c r="CC214" s="422">
        <v>0</v>
      </c>
      <c r="CD214" s="422">
        <v>0</v>
      </c>
      <c r="CE214" s="422">
        <v>0</v>
      </c>
      <c r="CF214" s="422">
        <v>0</v>
      </c>
      <c r="CG214" s="422">
        <v>0</v>
      </c>
      <c r="CH214" s="422">
        <v>0</v>
      </c>
      <c r="CI214" s="422">
        <v>0</v>
      </c>
      <c r="CJ214" s="422">
        <v>0</v>
      </c>
      <c r="CK214" s="422">
        <v>0</v>
      </c>
      <c r="CL214" s="422">
        <v>0</v>
      </c>
      <c r="CM214" s="422">
        <v>0</v>
      </c>
      <c r="CN214" s="422">
        <v>0</v>
      </c>
      <c r="CO214" s="422">
        <v>0</v>
      </c>
      <c r="CP214" s="464">
        <v>0</v>
      </c>
      <c r="CQ214" s="422">
        <v>0</v>
      </c>
      <c r="CR214" s="464">
        <v>0</v>
      </c>
      <c r="CS214" s="465">
        <v>0</v>
      </c>
      <c r="CT214" s="465">
        <v>0</v>
      </c>
      <c r="CU214" s="477">
        <v>8592.9299999999985</v>
      </c>
    </row>
    <row r="215" spans="1:99" ht="15.75" customHeight="1">
      <c r="A215" s="486" t="str">
        <f t="shared" si="10"/>
        <v>07-512</v>
      </c>
      <c r="B215" s="422">
        <v>21</v>
      </c>
      <c r="C215" s="422">
        <v>0</v>
      </c>
      <c r="D215" s="422">
        <v>0</v>
      </c>
      <c r="E215" s="422">
        <v>0</v>
      </c>
      <c r="F215" s="422">
        <v>0</v>
      </c>
      <c r="G215" s="422">
        <v>0</v>
      </c>
      <c r="H215" s="422">
        <v>0</v>
      </c>
      <c r="I215" s="422">
        <v>9.08</v>
      </c>
      <c r="J215" s="422">
        <v>0</v>
      </c>
      <c r="K215" s="422">
        <v>9.5399999999999991</v>
      </c>
      <c r="L215" s="422">
        <v>7.72</v>
      </c>
      <c r="M215" s="422">
        <v>8.5399999999999991</v>
      </c>
      <c r="N215" s="422">
        <v>13.09</v>
      </c>
      <c r="O215" s="422">
        <v>2.73</v>
      </c>
      <c r="P215" s="422">
        <v>0.91</v>
      </c>
      <c r="Q215" s="422">
        <v>9.1300000000000008</v>
      </c>
      <c r="R215" s="422">
        <v>8.18</v>
      </c>
      <c r="S215" s="422">
        <v>49.4</v>
      </c>
      <c r="T215" s="422">
        <v>44.13</v>
      </c>
      <c r="U215" s="422">
        <v>26.5</v>
      </c>
      <c r="V215" s="422">
        <v>158.84</v>
      </c>
      <c r="W215" s="422">
        <v>132.94</v>
      </c>
      <c r="X215" s="422">
        <v>204.11</v>
      </c>
      <c r="Y215" s="422">
        <v>356.99</v>
      </c>
      <c r="Z215" s="422">
        <v>167.4</v>
      </c>
      <c r="AA215" s="422">
        <v>251.24</v>
      </c>
      <c r="AB215" s="422">
        <v>172.17</v>
      </c>
      <c r="AC215" s="422">
        <v>196.29</v>
      </c>
      <c r="AD215" s="422">
        <v>93.67</v>
      </c>
      <c r="AE215" s="422">
        <v>80.319999999999993</v>
      </c>
      <c r="AF215" s="422">
        <v>190.74</v>
      </c>
      <c r="AG215" s="422">
        <v>212.39</v>
      </c>
      <c r="AH215" s="422">
        <v>57.79</v>
      </c>
      <c r="AI215" s="422">
        <v>41.66</v>
      </c>
      <c r="AJ215" s="422">
        <v>72.819999999999993</v>
      </c>
      <c r="AK215" s="422">
        <v>95.63</v>
      </c>
      <c r="AL215" s="422">
        <v>109.93</v>
      </c>
      <c r="AM215" s="422">
        <v>68.02</v>
      </c>
      <c r="AN215" s="422">
        <v>103.92</v>
      </c>
      <c r="AO215" s="422">
        <v>37.82</v>
      </c>
      <c r="AP215" s="422">
        <v>67.09</v>
      </c>
      <c r="AQ215" s="422">
        <v>116.59</v>
      </c>
      <c r="AR215" s="422">
        <v>85.99</v>
      </c>
      <c r="AS215" s="422">
        <v>115.18</v>
      </c>
      <c r="AT215" s="422">
        <v>63.65</v>
      </c>
      <c r="AU215" s="422">
        <v>100.13</v>
      </c>
      <c r="AV215" s="422">
        <v>134.25</v>
      </c>
      <c r="AW215" s="422">
        <v>170.21</v>
      </c>
      <c r="AX215" s="422">
        <v>190.01</v>
      </c>
      <c r="AY215" s="422">
        <v>201.96</v>
      </c>
      <c r="AZ215" s="422">
        <v>134.62</v>
      </c>
      <c r="BA215" s="422">
        <v>65.260000000000005</v>
      </c>
      <c r="BB215" s="422">
        <v>176.48</v>
      </c>
      <c r="BC215" s="422">
        <v>223.34</v>
      </c>
      <c r="BD215" s="422">
        <v>222.01</v>
      </c>
      <c r="BE215" s="422">
        <v>209.62</v>
      </c>
      <c r="BF215" s="422">
        <v>207.21</v>
      </c>
      <c r="BG215" s="422">
        <v>147.16999999999999</v>
      </c>
      <c r="BH215" s="422">
        <v>131.24</v>
      </c>
      <c r="BI215" s="422">
        <v>151.12</v>
      </c>
      <c r="BJ215" s="422">
        <v>104.81</v>
      </c>
      <c r="BK215" s="422">
        <v>83.67</v>
      </c>
      <c r="BL215" s="422">
        <v>98.37</v>
      </c>
      <c r="BM215" s="422">
        <v>120.82</v>
      </c>
      <c r="BN215" s="422">
        <v>51.01</v>
      </c>
      <c r="BO215" s="422">
        <v>46</v>
      </c>
      <c r="BP215" s="422">
        <v>92.12</v>
      </c>
      <c r="BQ215" s="422">
        <v>67.42</v>
      </c>
      <c r="BR215" s="422">
        <v>35.68</v>
      </c>
      <c r="BS215" s="422">
        <v>35.04</v>
      </c>
      <c r="BT215" s="422">
        <v>18</v>
      </c>
      <c r="BU215" s="422">
        <v>68.09</v>
      </c>
      <c r="BV215" s="422">
        <v>9.5399999999999991</v>
      </c>
      <c r="BW215" s="422">
        <v>30.36</v>
      </c>
      <c r="BX215" s="422">
        <v>0</v>
      </c>
      <c r="BY215" s="422">
        <v>10.82</v>
      </c>
      <c r="BZ215" s="422">
        <v>16.54</v>
      </c>
      <c r="CA215" s="422">
        <v>0</v>
      </c>
      <c r="CB215" s="422">
        <v>0</v>
      </c>
      <c r="CC215" s="422">
        <v>0</v>
      </c>
      <c r="CD215" s="422">
        <v>0</v>
      </c>
      <c r="CE215" s="422">
        <v>0</v>
      </c>
      <c r="CF215" s="422">
        <v>0</v>
      </c>
      <c r="CG215" s="422">
        <v>0</v>
      </c>
      <c r="CH215" s="422">
        <v>0</v>
      </c>
      <c r="CI215" s="422">
        <v>0</v>
      </c>
      <c r="CJ215" s="422">
        <v>0</v>
      </c>
      <c r="CK215" s="422">
        <v>0</v>
      </c>
      <c r="CL215" s="422">
        <v>0</v>
      </c>
      <c r="CM215" s="422">
        <v>0</v>
      </c>
      <c r="CN215" s="422">
        <v>0</v>
      </c>
      <c r="CO215" s="422">
        <v>0</v>
      </c>
      <c r="CP215" s="464">
        <v>0</v>
      </c>
      <c r="CQ215" s="422">
        <v>0</v>
      </c>
      <c r="CR215" s="464">
        <v>0</v>
      </c>
      <c r="CS215" s="465">
        <v>0</v>
      </c>
      <c r="CT215" s="465">
        <v>0</v>
      </c>
      <c r="CU215" s="477">
        <v>6795.0599999999995</v>
      </c>
    </row>
    <row r="216" spans="1:99" ht="15.75" customHeight="1">
      <c r="A216" s="486" t="str">
        <f t="shared" si="10"/>
        <v>07-512</v>
      </c>
      <c r="B216" s="422">
        <v>22</v>
      </c>
      <c r="C216" s="422">
        <v>0</v>
      </c>
      <c r="D216" s="422">
        <v>0</v>
      </c>
      <c r="E216" s="422">
        <v>0</v>
      </c>
      <c r="F216" s="422">
        <v>0</v>
      </c>
      <c r="G216" s="422">
        <v>1.87</v>
      </c>
      <c r="H216" s="422">
        <v>0</v>
      </c>
      <c r="I216" s="422">
        <v>4.54</v>
      </c>
      <c r="J216" s="422">
        <v>2.27</v>
      </c>
      <c r="K216" s="422">
        <v>3.18</v>
      </c>
      <c r="L216" s="422">
        <v>7.54</v>
      </c>
      <c r="M216" s="422">
        <v>15</v>
      </c>
      <c r="N216" s="422">
        <v>12.27</v>
      </c>
      <c r="O216" s="422">
        <v>4.04</v>
      </c>
      <c r="P216" s="422">
        <v>8.0399999999999991</v>
      </c>
      <c r="Q216" s="422">
        <v>0</v>
      </c>
      <c r="R216" s="422">
        <v>9.18</v>
      </c>
      <c r="S216" s="422">
        <v>41.23</v>
      </c>
      <c r="T216" s="422">
        <v>51.16</v>
      </c>
      <c r="U216" s="422">
        <v>143.87</v>
      </c>
      <c r="V216" s="422">
        <v>101</v>
      </c>
      <c r="W216" s="422">
        <v>239.66</v>
      </c>
      <c r="X216" s="422">
        <v>340.17</v>
      </c>
      <c r="Y216" s="422">
        <v>362.68</v>
      </c>
      <c r="Z216" s="422">
        <v>343.97</v>
      </c>
      <c r="AA216" s="422">
        <v>259.41000000000003</v>
      </c>
      <c r="AB216" s="422">
        <v>285.97000000000003</v>
      </c>
      <c r="AC216" s="422">
        <v>208.41</v>
      </c>
      <c r="AD216" s="422">
        <v>174.39</v>
      </c>
      <c r="AE216" s="422">
        <v>105.58</v>
      </c>
      <c r="AF216" s="422">
        <v>117.44</v>
      </c>
      <c r="AG216" s="422">
        <v>79.2</v>
      </c>
      <c r="AH216" s="422">
        <v>75.930000000000007</v>
      </c>
      <c r="AI216" s="422">
        <v>89.16</v>
      </c>
      <c r="AJ216" s="422">
        <v>80.38</v>
      </c>
      <c r="AK216" s="422">
        <v>89.04</v>
      </c>
      <c r="AL216" s="422">
        <v>70.069999999999993</v>
      </c>
      <c r="AM216" s="422">
        <v>56.02</v>
      </c>
      <c r="AN216" s="422">
        <v>61.85</v>
      </c>
      <c r="AO216" s="422">
        <v>62.41</v>
      </c>
      <c r="AP216" s="422">
        <v>51.61</v>
      </c>
      <c r="AQ216" s="422">
        <v>95.64</v>
      </c>
      <c r="AR216" s="422">
        <v>91.85</v>
      </c>
      <c r="AS216" s="422">
        <v>57.64</v>
      </c>
      <c r="AT216" s="422">
        <v>53.03</v>
      </c>
      <c r="AU216" s="422">
        <v>128.41</v>
      </c>
      <c r="AV216" s="422">
        <v>122.61</v>
      </c>
      <c r="AW216" s="422">
        <v>122.17</v>
      </c>
      <c r="AX216" s="422">
        <v>225.51</v>
      </c>
      <c r="AY216" s="422">
        <v>274.56</v>
      </c>
      <c r="AZ216" s="422">
        <v>268.45</v>
      </c>
      <c r="BA216" s="422">
        <v>180.99</v>
      </c>
      <c r="BB216" s="422">
        <v>340.3</v>
      </c>
      <c r="BC216" s="422">
        <v>178.73</v>
      </c>
      <c r="BD216" s="422">
        <v>242.49</v>
      </c>
      <c r="BE216" s="422">
        <v>264.83</v>
      </c>
      <c r="BF216" s="422">
        <v>166.64</v>
      </c>
      <c r="BG216" s="422">
        <v>93.85</v>
      </c>
      <c r="BH216" s="422">
        <v>148.41999999999999</v>
      </c>
      <c r="BI216" s="422">
        <v>146.87</v>
      </c>
      <c r="BJ216" s="422">
        <v>63.19</v>
      </c>
      <c r="BK216" s="422">
        <v>127.03</v>
      </c>
      <c r="BL216" s="422">
        <v>71.94</v>
      </c>
      <c r="BM216" s="422">
        <v>111.78</v>
      </c>
      <c r="BN216" s="422">
        <v>70.08</v>
      </c>
      <c r="BO216" s="422">
        <v>113.25</v>
      </c>
      <c r="BP216" s="422">
        <v>78.400000000000006</v>
      </c>
      <c r="BQ216" s="422">
        <v>42.72</v>
      </c>
      <c r="BR216" s="422">
        <v>65.23</v>
      </c>
      <c r="BS216" s="422">
        <v>99.05</v>
      </c>
      <c r="BT216" s="422">
        <v>31</v>
      </c>
      <c r="BU216" s="422">
        <v>13.18</v>
      </c>
      <c r="BV216" s="422">
        <v>38.54</v>
      </c>
      <c r="BW216" s="422">
        <v>12.22</v>
      </c>
      <c r="BX216" s="422">
        <v>8.4499999999999993</v>
      </c>
      <c r="BY216" s="422">
        <v>21.72</v>
      </c>
      <c r="BZ216" s="422">
        <v>0</v>
      </c>
      <c r="CA216" s="422">
        <v>0</v>
      </c>
      <c r="CB216" s="422">
        <v>0</v>
      </c>
      <c r="CC216" s="422">
        <v>0</v>
      </c>
      <c r="CD216" s="422">
        <v>0</v>
      </c>
      <c r="CE216" s="422">
        <v>0</v>
      </c>
      <c r="CF216" s="422">
        <v>0</v>
      </c>
      <c r="CG216" s="422">
        <v>0</v>
      </c>
      <c r="CH216" s="422">
        <v>0</v>
      </c>
      <c r="CI216" s="422">
        <v>0</v>
      </c>
      <c r="CJ216" s="422">
        <v>0</v>
      </c>
      <c r="CK216" s="422">
        <v>0</v>
      </c>
      <c r="CL216" s="422">
        <v>0</v>
      </c>
      <c r="CM216" s="422">
        <v>0</v>
      </c>
      <c r="CN216" s="422">
        <v>0</v>
      </c>
      <c r="CO216" s="422">
        <v>0</v>
      </c>
      <c r="CP216" s="464">
        <v>0</v>
      </c>
      <c r="CQ216" s="422">
        <v>0</v>
      </c>
      <c r="CR216" s="464">
        <v>0</v>
      </c>
      <c r="CS216" s="465">
        <v>0</v>
      </c>
      <c r="CT216" s="465">
        <v>0</v>
      </c>
      <c r="CU216" s="477">
        <v>7729.3099999999986</v>
      </c>
    </row>
    <row r="217" spans="1:99" ht="15.75" customHeight="1">
      <c r="A217" s="486" t="str">
        <f t="shared" si="10"/>
        <v>07-512</v>
      </c>
      <c r="B217" s="422">
        <v>23</v>
      </c>
      <c r="C217" s="422">
        <v>0</v>
      </c>
      <c r="D217" s="422">
        <v>0</v>
      </c>
      <c r="E217" s="422">
        <v>0</v>
      </c>
      <c r="F217" s="422">
        <v>0</v>
      </c>
      <c r="G217" s="422">
        <v>0</v>
      </c>
      <c r="H217" s="422">
        <v>3.82</v>
      </c>
      <c r="I217" s="422">
        <v>28.14</v>
      </c>
      <c r="J217" s="422">
        <v>16.809999999999999</v>
      </c>
      <c r="K217" s="422">
        <v>15.28</v>
      </c>
      <c r="L217" s="422">
        <v>8.18</v>
      </c>
      <c r="M217" s="422">
        <v>8.18</v>
      </c>
      <c r="N217" s="422">
        <v>0</v>
      </c>
      <c r="O217" s="422">
        <v>2.64</v>
      </c>
      <c r="P217" s="422">
        <v>3.64</v>
      </c>
      <c r="Q217" s="422">
        <v>15.37</v>
      </c>
      <c r="R217" s="422">
        <v>35.26</v>
      </c>
      <c r="S217" s="422">
        <v>38.67</v>
      </c>
      <c r="T217" s="422">
        <v>55.63</v>
      </c>
      <c r="U217" s="422">
        <v>59.87</v>
      </c>
      <c r="V217" s="422">
        <v>115.03</v>
      </c>
      <c r="W217" s="422">
        <v>353.75</v>
      </c>
      <c r="X217" s="422">
        <v>203.72</v>
      </c>
      <c r="Y217" s="422">
        <v>392.1</v>
      </c>
      <c r="Z217" s="422">
        <v>379.62</v>
      </c>
      <c r="AA217" s="422">
        <v>231.01</v>
      </c>
      <c r="AB217" s="422">
        <v>98.53</v>
      </c>
      <c r="AC217" s="422">
        <v>204.01</v>
      </c>
      <c r="AD217" s="422">
        <v>108.33</v>
      </c>
      <c r="AE217" s="422">
        <v>97.51</v>
      </c>
      <c r="AF217" s="422">
        <v>114.9</v>
      </c>
      <c r="AG217" s="422">
        <v>156.54</v>
      </c>
      <c r="AH217" s="422">
        <v>149.71</v>
      </c>
      <c r="AI217" s="422">
        <v>134.49</v>
      </c>
      <c r="AJ217" s="422">
        <v>88.21</v>
      </c>
      <c r="AK217" s="422">
        <v>104.13</v>
      </c>
      <c r="AL217" s="422">
        <v>118.77</v>
      </c>
      <c r="AM217" s="422">
        <v>60.56</v>
      </c>
      <c r="AN217" s="422">
        <v>108.61</v>
      </c>
      <c r="AO217" s="422">
        <v>38.04</v>
      </c>
      <c r="AP217" s="422">
        <v>89.9</v>
      </c>
      <c r="AQ217" s="422">
        <v>76.16</v>
      </c>
      <c r="AR217" s="422">
        <v>113.76</v>
      </c>
      <c r="AS217" s="422">
        <v>116.61</v>
      </c>
      <c r="AT217" s="422">
        <v>104.49</v>
      </c>
      <c r="AU217" s="422">
        <v>137.12</v>
      </c>
      <c r="AV217" s="422">
        <v>49.47</v>
      </c>
      <c r="AW217" s="422">
        <v>84.35</v>
      </c>
      <c r="AX217" s="422">
        <v>107.23</v>
      </c>
      <c r="AY217" s="422">
        <v>283.62</v>
      </c>
      <c r="AZ217" s="422">
        <v>201.48</v>
      </c>
      <c r="BA217" s="422">
        <v>274.41000000000003</v>
      </c>
      <c r="BB217" s="422">
        <v>359.7</v>
      </c>
      <c r="BC217" s="422">
        <v>273.26</v>
      </c>
      <c r="BD217" s="422">
        <v>296.01</v>
      </c>
      <c r="BE217" s="422">
        <v>198.14</v>
      </c>
      <c r="BF217" s="422">
        <v>55.14</v>
      </c>
      <c r="BG217" s="422">
        <v>176.79</v>
      </c>
      <c r="BH217" s="422">
        <v>87.23</v>
      </c>
      <c r="BI217" s="422">
        <v>150.32</v>
      </c>
      <c r="BJ217" s="422">
        <v>126.46</v>
      </c>
      <c r="BK217" s="422">
        <v>161.25</v>
      </c>
      <c r="BL217" s="422">
        <v>171.68</v>
      </c>
      <c r="BM217" s="422">
        <v>159.83000000000001</v>
      </c>
      <c r="BN217" s="422">
        <v>59.2</v>
      </c>
      <c r="BO217" s="422">
        <v>89.44</v>
      </c>
      <c r="BP217" s="422">
        <v>72.45</v>
      </c>
      <c r="BQ217" s="422">
        <v>85.8</v>
      </c>
      <c r="BR217" s="422">
        <v>17.95</v>
      </c>
      <c r="BS217" s="422">
        <v>32.630000000000003</v>
      </c>
      <c r="BT217" s="422">
        <v>26.45</v>
      </c>
      <c r="BU217" s="422">
        <v>23.07</v>
      </c>
      <c r="BV217" s="422">
        <v>22.45</v>
      </c>
      <c r="BW217" s="422">
        <v>33.229999999999997</v>
      </c>
      <c r="BX217" s="422">
        <v>38.29</v>
      </c>
      <c r="BY217" s="422">
        <v>30.45</v>
      </c>
      <c r="BZ217" s="422">
        <v>17.82</v>
      </c>
      <c r="CA217" s="422">
        <v>0</v>
      </c>
      <c r="CB217" s="422">
        <v>0</v>
      </c>
      <c r="CC217" s="422">
        <v>0</v>
      </c>
      <c r="CD217" s="422">
        <v>0</v>
      </c>
      <c r="CE217" s="422">
        <v>0</v>
      </c>
      <c r="CF217" s="422">
        <v>0</v>
      </c>
      <c r="CG217" s="422">
        <v>0</v>
      </c>
      <c r="CH217" s="422">
        <v>0</v>
      </c>
      <c r="CI217" s="422">
        <v>0</v>
      </c>
      <c r="CJ217" s="422">
        <v>0</v>
      </c>
      <c r="CK217" s="422">
        <v>0</v>
      </c>
      <c r="CL217" s="422">
        <v>0</v>
      </c>
      <c r="CM217" s="422">
        <v>0</v>
      </c>
      <c r="CN217" s="422">
        <v>0</v>
      </c>
      <c r="CO217" s="422">
        <v>0</v>
      </c>
      <c r="CP217" s="464">
        <v>0</v>
      </c>
      <c r="CQ217" s="422">
        <v>0</v>
      </c>
      <c r="CR217" s="464">
        <v>0</v>
      </c>
      <c r="CS217" s="465">
        <v>0</v>
      </c>
      <c r="CT217" s="465">
        <v>0</v>
      </c>
      <c r="CU217" s="477">
        <v>7952.6999999999989</v>
      </c>
    </row>
    <row r="218" spans="1:99" ht="15.75" customHeight="1">
      <c r="A218" s="486" t="str">
        <f t="shared" si="10"/>
        <v>07-512</v>
      </c>
      <c r="B218" s="422">
        <v>24</v>
      </c>
      <c r="C218" s="422">
        <v>0</v>
      </c>
      <c r="D218" s="422">
        <v>0</v>
      </c>
      <c r="E218" s="422">
        <v>0</v>
      </c>
      <c r="F218" s="422">
        <v>0</v>
      </c>
      <c r="G218" s="422">
        <v>0</v>
      </c>
      <c r="H218" s="422">
        <v>0</v>
      </c>
      <c r="I218" s="422">
        <v>4.7</v>
      </c>
      <c r="J218" s="422">
        <v>13.62</v>
      </c>
      <c r="K218" s="422">
        <v>3.18</v>
      </c>
      <c r="L218" s="422">
        <v>6.32</v>
      </c>
      <c r="M218" s="422">
        <v>6.27</v>
      </c>
      <c r="N218" s="422">
        <v>0</v>
      </c>
      <c r="O218" s="422">
        <v>10.91</v>
      </c>
      <c r="P218" s="422">
        <v>37.71</v>
      </c>
      <c r="Q218" s="422">
        <v>15.14</v>
      </c>
      <c r="R218" s="422">
        <v>6.32</v>
      </c>
      <c r="S218" s="422">
        <v>17.46</v>
      </c>
      <c r="T218" s="422">
        <v>42.56</v>
      </c>
      <c r="U218" s="422">
        <v>24.53</v>
      </c>
      <c r="V218" s="422">
        <v>81.59</v>
      </c>
      <c r="W218" s="422">
        <v>245.94</v>
      </c>
      <c r="X218" s="422">
        <v>322.08</v>
      </c>
      <c r="Y218" s="422">
        <v>312.63</v>
      </c>
      <c r="Z218" s="422">
        <v>314.37</v>
      </c>
      <c r="AA218" s="422">
        <v>331.03</v>
      </c>
      <c r="AB218" s="422">
        <v>296.81</v>
      </c>
      <c r="AC218" s="422">
        <v>259.08</v>
      </c>
      <c r="AD218" s="422">
        <v>215.99</v>
      </c>
      <c r="AE218" s="422">
        <v>189.03</v>
      </c>
      <c r="AF218" s="422">
        <v>86.52</v>
      </c>
      <c r="AG218" s="422">
        <v>69.02</v>
      </c>
      <c r="AH218" s="422">
        <v>118.33</v>
      </c>
      <c r="AI218" s="422">
        <v>163.66</v>
      </c>
      <c r="AJ218" s="422">
        <v>42.36</v>
      </c>
      <c r="AK218" s="422">
        <v>65.91</v>
      </c>
      <c r="AL218" s="422">
        <v>86.82</v>
      </c>
      <c r="AM218" s="422">
        <v>59.79</v>
      </c>
      <c r="AN218" s="422">
        <v>84.34</v>
      </c>
      <c r="AO218" s="422">
        <v>107.56</v>
      </c>
      <c r="AP218" s="422">
        <v>59.47</v>
      </c>
      <c r="AQ218" s="422">
        <v>85.55</v>
      </c>
      <c r="AR218" s="422">
        <v>52.48</v>
      </c>
      <c r="AS218" s="422">
        <v>35.92</v>
      </c>
      <c r="AT218" s="422">
        <v>50.84</v>
      </c>
      <c r="AU218" s="422">
        <v>106.01</v>
      </c>
      <c r="AV218" s="422">
        <v>53.66</v>
      </c>
      <c r="AW218" s="422">
        <v>122.29</v>
      </c>
      <c r="AX218" s="422">
        <v>4.54</v>
      </c>
      <c r="AY218" s="422">
        <v>0</v>
      </c>
      <c r="AZ218" s="422">
        <v>0</v>
      </c>
      <c r="BA218" s="422">
        <v>0</v>
      </c>
      <c r="BB218" s="422">
        <v>0</v>
      </c>
      <c r="BC218" s="422">
        <v>0</v>
      </c>
      <c r="BD218" s="422">
        <v>0</v>
      </c>
      <c r="BE218" s="422">
        <v>0</v>
      </c>
      <c r="BF218" s="422">
        <v>0</v>
      </c>
      <c r="BG218" s="422">
        <v>0</v>
      </c>
      <c r="BH218" s="422">
        <v>0</v>
      </c>
      <c r="BI218" s="422">
        <v>0</v>
      </c>
      <c r="BJ218" s="422">
        <v>0</v>
      </c>
      <c r="BK218" s="422">
        <v>0</v>
      </c>
      <c r="BL218" s="422">
        <v>0</v>
      </c>
      <c r="BM218" s="422">
        <v>0</v>
      </c>
      <c r="BN218" s="422">
        <v>0</v>
      </c>
      <c r="BO218" s="422">
        <v>0</v>
      </c>
      <c r="BP218" s="422">
        <v>0</v>
      </c>
      <c r="BQ218" s="422">
        <v>0</v>
      </c>
      <c r="BR218" s="422">
        <v>0</v>
      </c>
      <c r="BS218" s="422">
        <v>0</v>
      </c>
      <c r="BT218" s="422">
        <v>0</v>
      </c>
      <c r="BU218" s="422">
        <v>0</v>
      </c>
      <c r="BV218" s="422">
        <v>0</v>
      </c>
      <c r="BW218" s="422">
        <v>0</v>
      </c>
      <c r="BX218" s="422">
        <v>0</v>
      </c>
      <c r="BY218" s="422">
        <v>0</v>
      </c>
      <c r="BZ218" s="422">
        <v>0</v>
      </c>
      <c r="CA218" s="422">
        <v>0</v>
      </c>
      <c r="CB218" s="422">
        <v>0</v>
      </c>
      <c r="CC218" s="422">
        <v>0</v>
      </c>
      <c r="CD218" s="422">
        <v>0</v>
      </c>
      <c r="CE218" s="422">
        <v>0</v>
      </c>
      <c r="CF218" s="422">
        <v>0</v>
      </c>
      <c r="CG218" s="422">
        <v>0</v>
      </c>
      <c r="CH218" s="422">
        <v>0</v>
      </c>
      <c r="CI218" s="422">
        <v>0</v>
      </c>
      <c r="CJ218" s="422">
        <v>0</v>
      </c>
      <c r="CK218" s="422">
        <v>0</v>
      </c>
      <c r="CL218" s="422">
        <v>0</v>
      </c>
      <c r="CM218" s="422">
        <v>0</v>
      </c>
      <c r="CN218" s="422">
        <v>0</v>
      </c>
      <c r="CO218" s="422">
        <v>0</v>
      </c>
      <c r="CP218" s="464">
        <v>0</v>
      </c>
      <c r="CQ218" s="422">
        <v>0</v>
      </c>
      <c r="CR218" s="464">
        <v>0</v>
      </c>
      <c r="CS218" s="465">
        <v>0</v>
      </c>
      <c r="CT218" s="465">
        <v>0</v>
      </c>
      <c r="CU218" s="477">
        <v>4212.34</v>
      </c>
    </row>
    <row r="219" spans="1:99" ht="15.75" customHeight="1">
      <c r="A219" s="486" t="str">
        <f t="shared" si="10"/>
        <v>07-512</v>
      </c>
      <c r="B219" s="422">
        <v>25</v>
      </c>
      <c r="C219" s="422">
        <v>0</v>
      </c>
      <c r="D219" s="422">
        <v>0</v>
      </c>
      <c r="E219" s="422">
        <v>0</v>
      </c>
      <c r="F219" s="422">
        <v>0</v>
      </c>
      <c r="G219" s="422">
        <v>0</v>
      </c>
      <c r="H219" s="422">
        <v>0</v>
      </c>
      <c r="I219" s="422">
        <v>0</v>
      </c>
      <c r="J219" s="422">
        <v>0</v>
      </c>
      <c r="K219" s="422">
        <v>0</v>
      </c>
      <c r="L219" s="422">
        <v>0</v>
      </c>
      <c r="M219" s="422">
        <v>0</v>
      </c>
      <c r="N219" s="422">
        <v>0</v>
      </c>
      <c r="O219" s="422">
        <v>0</v>
      </c>
      <c r="P219" s="422">
        <v>0</v>
      </c>
      <c r="Q219" s="422">
        <v>0</v>
      </c>
      <c r="R219" s="422">
        <v>0</v>
      </c>
      <c r="S219" s="422">
        <v>0</v>
      </c>
      <c r="T219" s="422">
        <v>0</v>
      </c>
      <c r="U219" s="422">
        <v>0</v>
      </c>
      <c r="V219" s="422">
        <v>0</v>
      </c>
      <c r="W219" s="422">
        <v>38.47</v>
      </c>
      <c r="X219" s="422">
        <v>133.27000000000001</v>
      </c>
      <c r="Y219" s="422">
        <v>88.65</v>
      </c>
      <c r="Z219" s="422">
        <v>71.569999999999993</v>
      </c>
      <c r="AA219" s="422">
        <v>58.62</v>
      </c>
      <c r="AB219" s="422">
        <v>173.92</v>
      </c>
      <c r="AC219" s="422">
        <v>79.010000000000005</v>
      </c>
      <c r="AD219" s="422">
        <v>191.47</v>
      </c>
      <c r="AE219" s="422">
        <v>91.2</v>
      </c>
      <c r="AF219" s="422">
        <v>84.15</v>
      </c>
      <c r="AG219" s="422">
        <v>121.62</v>
      </c>
      <c r="AH219" s="422">
        <v>173.47</v>
      </c>
      <c r="AI219" s="422">
        <v>104.35</v>
      </c>
      <c r="AJ219" s="422">
        <v>113.82</v>
      </c>
      <c r="AK219" s="422">
        <v>113.43</v>
      </c>
      <c r="AL219" s="422">
        <v>121.53</v>
      </c>
      <c r="AM219" s="422">
        <v>117.1</v>
      </c>
      <c r="AN219" s="422">
        <v>40.04</v>
      </c>
      <c r="AO219" s="422">
        <v>154.19</v>
      </c>
      <c r="AP219" s="422">
        <v>48.42</v>
      </c>
      <c r="AQ219" s="422">
        <v>75.75</v>
      </c>
      <c r="AR219" s="422">
        <v>14.02</v>
      </c>
      <c r="AS219" s="422">
        <v>100.59</v>
      </c>
      <c r="AT219" s="422">
        <v>49.48</v>
      </c>
      <c r="AU219" s="422">
        <v>68.5</v>
      </c>
      <c r="AV219" s="422">
        <v>75.39</v>
      </c>
      <c r="AW219" s="422">
        <v>103.98</v>
      </c>
      <c r="AX219" s="422">
        <v>213.27</v>
      </c>
      <c r="AY219" s="422">
        <v>248.67</v>
      </c>
      <c r="AZ219" s="422">
        <v>191.3</v>
      </c>
      <c r="BA219" s="422">
        <v>397.44</v>
      </c>
      <c r="BB219" s="422">
        <v>212.56</v>
      </c>
      <c r="BC219" s="422">
        <v>258.27999999999997</v>
      </c>
      <c r="BD219" s="422">
        <v>125.06</v>
      </c>
      <c r="BE219" s="422">
        <v>123.07</v>
      </c>
      <c r="BF219" s="422">
        <v>305.63</v>
      </c>
      <c r="BG219" s="422">
        <v>111.33</v>
      </c>
      <c r="BH219" s="422">
        <v>145.22</v>
      </c>
      <c r="BI219" s="422">
        <v>122.5</v>
      </c>
      <c r="BJ219" s="422">
        <v>137.87</v>
      </c>
      <c r="BK219" s="422">
        <v>130.93</v>
      </c>
      <c r="BL219" s="422">
        <v>141.85</v>
      </c>
      <c r="BM219" s="422">
        <v>107.23</v>
      </c>
      <c r="BN219" s="422">
        <v>126.38</v>
      </c>
      <c r="BO219" s="422">
        <v>76.78</v>
      </c>
      <c r="BP219" s="422">
        <v>63.95</v>
      </c>
      <c r="BQ219" s="422">
        <v>96.48</v>
      </c>
      <c r="BR219" s="422">
        <v>107.59</v>
      </c>
      <c r="BS219" s="422">
        <v>29.18</v>
      </c>
      <c r="BT219" s="422">
        <v>45.45</v>
      </c>
      <c r="BU219" s="422">
        <v>65.27</v>
      </c>
      <c r="BV219" s="422">
        <v>42.5</v>
      </c>
      <c r="BW219" s="422">
        <v>30.09</v>
      </c>
      <c r="BX219" s="422">
        <v>6.32</v>
      </c>
      <c r="BY219" s="422">
        <v>85.54</v>
      </c>
      <c r="BZ219" s="422">
        <v>0</v>
      </c>
      <c r="CA219" s="422">
        <v>0</v>
      </c>
      <c r="CB219" s="422">
        <v>0</v>
      </c>
      <c r="CC219" s="422">
        <v>0</v>
      </c>
      <c r="CD219" s="422">
        <v>0</v>
      </c>
      <c r="CE219" s="422">
        <v>0</v>
      </c>
      <c r="CF219" s="422">
        <v>0</v>
      </c>
      <c r="CG219" s="422">
        <v>0</v>
      </c>
      <c r="CH219" s="422">
        <v>0</v>
      </c>
      <c r="CI219" s="422">
        <v>0</v>
      </c>
      <c r="CJ219" s="422">
        <v>0</v>
      </c>
      <c r="CK219" s="422">
        <v>0</v>
      </c>
      <c r="CL219" s="422">
        <v>0</v>
      </c>
      <c r="CM219" s="422">
        <v>0</v>
      </c>
      <c r="CN219" s="422">
        <v>0</v>
      </c>
      <c r="CO219" s="422">
        <v>0</v>
      </c>
      <c r="CP219" s="464">
        <v>0</v>
      </c>
      <c r="CQ219" s="422">
        <v>0</v>
      </c>
      <c r="CR219" s="464">
        <v>0</v>
      </c>
      <c r="CS219" s="465">
        <v>0</v>
      </c>
      <c r="CT219" s="465">
        <v>0</v>
      </c>
      <c r="CU219" s="477">
        <v>6353.75</v>
      </c>
    </row>
    <row r="220" spans="1:99" ht="15.75" customHeight="1">
      <c r="A220" s="486" t="str">
        <f t="shared" si="10"/>
        <v>07-512</v>
      </c>
      <c r="B220" s="422">
        <v>26</v>
      </c>
      <c r="C220" s="422">
        <v>0</v>
      </c>
      <c r="D220" s="422">
        <v>0</v>
      </c>
      <c r="E220" s="422">
        <v>0</v>
      </c>
      <c r="F220" s="422">
        <v>0</v>
      </c>
      <c r="G220" s="422">
        <v>0</v>
      </c>
      <c r="H220" s="422">
        <v>0</v>
      </c>
      <c r="I220" s="422">
        <v>0</v>
      </c>
      <c r="J220" s="422">
        <v>0</v>
      </c>
      <c r="K220" s="422">
        <v>9.19</v>
      </c>
      <c r="L220" s="422">
        <v>0</v>
      </c>
      <c r="M220" s="422">
        <v>4.54</v>
      </c>
      <c r="N220" s="422">
        <v>1.36</v>
      </c>
      <c r="O220" s="422">
        <v>21.23</v>
      </c>
      <c r="P220" s="422">
        <v>1.87</v>
      </c>
      <c r="Q220" s="422">
        <v>10.199999999999999</v>
      </c>
      <c r="R220" s="422">
        <v>36.619999999999997</v>
      </c>
      <c r="S220" s="422">
        <v>4.1500000000000004</v>
      </c>
      <c r="T220" s="422">
        <v>43.54</v>
      </c>
      <c r="U220" s="422">
        <v>49.14</v>
      </c>
      <c r="V220" s="422">
        <v>120.46</v>
      </c>
      <c r="W220" s="422">
        <v>85.86</v>
      </c>
      <c r="X220" s="422">
        <v>102.8</v>
      </c>
      <c r="Y220" s="422">
        <v>249.52</v>
      </c>
      <c r="Z220" s="422">
        <v>92.56</v>
      </c>
      <c r="AA220" s="422">
        <v>229.26</v>
      </c>
      <c r="AB220" s="422">
        <v>143.44999999999999</v>
      </c>
      <c r="AC220" s="422">
        <v>102.06</v>
      </c>
      <c r="AD220" s="422">
        <v>160.75</v>
      </c>
      <c r="AE220" s="422">
        <v>146.66</v>
      </c>
      <c r="AF220" s="422">
        <v>281.52</v>
      </c>
      <c r="AG220" s="422">
        <v>121</v>
      </c>
      <c r="AH220" s="422">
        <v>219.04</v>
      </c>
      <c r="AI220" s="422">
        <v>128.11000000000001</v>
      </c>
      <c r="AJ220" s="422">
        <v>160.22</v>
      </c>
      <c r="AK220" s="422">
        <v>76.849999999999994</v>
      </c>
      <c r="AL220" s="422">
        <v>114.05</v>
      </c>
      <c r="AM220" s="422">
        <v>137.16</v>
      </c>
      <c r="AN220" s="422">
        <v>77.56</v>
      </c>
      <c r="AO220" s="422">
        <v>173.88</v>
      </c>
      <c r="AP220" s="422">
        <v>130.19</v>
      </c>
      <c r="AQ220" s="422">
        <v>62.27</v>
      </c>
      <c r="AR220" s="422">
        <v>21.54</v>
      </c>
      <c r="AS220" s="422">
        <v>101.68</v>
      </c>
      <c r="AT220" s="422">
        <v>75.02</v>
      </c>
      <c r="AU220" s="422">
        <v>62.13</v>
      </c>
      <c r="AV220" s="422">
        <v>166.95</v>
      </c>
      <c r="AW220" s="422">
        <v>72.790000000000006</v>
      </c>
      <c r="AX220" s="422">
        <v>232.59</v>
      </c>
      <c r="AY220" s="422">
        <v>94.94</v>
      </c>
      <c r="AZ220" s="422">
        <v>313.58999999999997</v>
      </c>
      <c r="BA220" s="422">
        <v>301.07</v>
      </c>
      <c r="BB220" s="422">
        <v>273.18</v>
      </c>
      <c r="BC220" s="422">
        <v>215</v>
      </c>
      <c r="BD220" s="422">
        <v>162.19999999999999</v>
      </c>
      <c r="BE220" s="422">
        <v>255.74</v>
      </c>
      <c r="BF220" s="422">
        <v>143.1</v>
      </c>
      <c r="BG220" s="422">
        <v>202.17</v>
      </c>
      <c r="BH220" s="422">
        <v>138.12</v>
      </c>
      <c r="BI220" s="422">
        <v>86.47</v>
      </c>
      <c r="BJ220" s="422">
        <v>148.22</v>
      </c>
      <c r="BK220" s="422">
        <v>142.93</v>
      </c>
      <c r="BL220" s="422">
        <v>202.87</v>
      </c>
      <c r="BM220" s="422">
        <v>120.42</v>
      </c>
      <c r="BN220" s="422">
        <v>133.87</v>
      </c>
      <c r="BO220" s="422">
        <v>23.54</v>
      </c>
      <c r="BP220" s="422">
        <v>40.270000000000003</v>
      </c>
      <c r="BQ220" s="422">
        <v>8.68</v>
      </c>
      <c r="BR220" s="422">
        <v>54.21</v>
      </c>
      <c r="BS220" s="422">
        <v>60.86</v>
      </c>
      <c r="BT220" s="422">
        <v>29.46</v>
      </c>
      <c r="BU220" s="422">
        <v>41.45</v>
      </c>
      <c r="BV220" s="422">
        <v>90.71</v>
      </c>
      <c r="BW220" s="422">
        <v>42.82</v>
      </c>
      <c r="BX220" s="422">
        <v>51.56</v>
      </c>
      <c r="BY220" s="422">
        <v>65.84</v>
      </c>
      <c r="BZ220" s="422">
        <v>3.54</v>
      </c>
      <c r="CA220" s="422">
        <v>0</v>
      </c>
      <c r="CB220" s="422">
        <v>0</v>
      </c>
      <c r="CC220" s="422">
        <v>0</v>
      </c>
      <c r="CD220" s="422">
        <v>0</v>
      </c>
      <c r="CE220" s="422">
        <v>0</v>
      </c>
      <c r="CF220" s="422">
        <v>0</v>
      </c>
      <c r="CG220" s="422">
        <v>0</v>
      </c>
      <c r="CH220" s="422">
        <v>0</v>
      </c>
      <c r="CI220" s="422">
        <v>0</v>
      </c>
      <c r="CJ220" s="422">
        <v>0</v>
      </c>
      <c r="CK220" s="422">
        <v>0</v>
      </c>
      <c r="CL220" s="422">
        <v>0</v>
      </c>
      <c r="CM220" s="422">
        <v>0</v>
      </c>
      <c r="CN220" s="422">
        <v>0</v>
      </c>
      <c r="CO220" s="422">
        <v>0</v>
      </c>
      <c r="CP220" s="464">
        <v>0</v>
      </c>
      <c r="CQ220" s="422">
        <v>0</v>
      </c>
      <c r="CR220" s="464">
        <v>0</v>
      </c>
      <c r="CS220" s="465">
        <v>0</v>
      </c>
      <c r="CT220" s="465">
        <v>0</v>
      </c>
      <c r="CU220" s="477">
        <v>7476.6000000000013</v>
      </c>
    </row>
    <row r="221" spans="1:99" ht="15.75" customHeight="1">
      <c r="A221" s="486" t="str">
        <f t="shared" si="10"/>
        <v>07-512</v>
      </c>
      <c r="B221" s="422">
        <v>27</v>
      </c>
      <c r="C221" s="422">
        <v>0</v>
      </c>
      <c r="D221" s="422">
        <v>0</v>
      </c>
      <c r="E221" s="422">
        <v>0</v>
      </c>
      <c r="F221" s="422">
        <v>0</v>
      </c>
      <c r="G221" s="422">
        <v>0</v>
      </c>
      <c r="H221" s="422">
        <v>0.91</v>
      </c>
      <c r="I221" s="422">
        <v>10.9</v>
      </c>
      <c r="J221" s="422">
        <v>3.64</v>
      </c>
      <c r="K221" s="422">
        <v>0</v>
      </c>
      <c r="L221" s="422">
        <v>14.89</v>
      </c>
      <c r="M221" s="422">
        <v>0</v>
      </c>
      <c r="N221" s="422">
        <v>5.96</v>
      </c>
      <c r="O221" s="422">
        <v>0</v>
      </c>
      <c r="P221" s="422">
        <v>0</v>
      </c>
      <c r="Q221" s="422">
        <v>4.54</v>
      </c>
      <c r="R221" s="422">
        <v>0</v>
      </c>
      <c r="S221" s="422">
        <v>9.01</v>
      </c>
      <c r="T221" s="422">
        <v>44.95</v>
      </c>
      <c r="U221" s="422">
        <v>25.73</v>
      </c>
      <c r="V221" s="422">
        <v>97.51</v>
      </c>
      <c r="W221" s="422">
        <v>75.95</v>
      </c>
      <c r="X221" s="422">
        <v>33.97</v>
      </c>
      <c r="Y221" s="422">
        <v>103.72</v>
      </c>
      <c r="Z221" s="422">
        <v>254.28</v>
      </c>
      <c r="AA221" s="422">
        <v>160.28</v>
      </c>
      <c r="AB221" s="422">
        <v>201.91</v>
      </c>
      <c r="AC221" s="422">
        <v>185.95</v>
      </c>
      <c r="AD221" s="422">
        <v>178.9</v>
      </c>
      <c r="AE221" s="422">
        <v>150.24</v>
      </c>
      <c r="AF221" s="422">
        <v>111.39</v>
      </c>
      <c r="AG221" s="422">
        <v>183.09</v>
      </c>
      <c r="AH221" s="422">
        <v>111.92</v>
      </c>
      <c r="AI221" s="422">
        <v>141.52000000000001</v>
      </c>
      <c r="AJ221" s="422">
        <v>204.77</v>
      </c>
      <c r="AK221" s="422">
        <v>72.78</v>
      </c>
      <c r="AL221" s="422">
        <v>128.5</v>
      </c>
      <c r="AM221" s="422">
        <v>84.64</v>
      </c>
      <c r="AN221" s="422">
        <v>161.13</v>
      </c>
      <c r="AO221" s="422">
        <v>94.3</v>
      </c>
      <c r="AP221" s="422">
        <v>122.86</v>
      </c>
      <c r="AQ221" s="422">
        <v>53.9</v>
      </c>
      <c r="AR221" s="422">
        <v>96.72</v>
      </c>
      <c r="AS221" s="422">
        <v>128.59</v>
      </c>
      <c r="AT221" s="422">
        <v>104.35</v>
      </c>
      <c r="AU221" s="422">
        <v>200.1</v>
      </c>
      <c r="AV221" s="422">
        <v>169.06</v>
      </c>
      <c r="AW221" s="422">
        <v>197.93</v>
      </c>
      <c r="AX221" s="422">
        <v>117.66</v>
      </c>
      <c r="AY221" s="422">
        <v>239.1</v>
      </c>
      <c r="AZ221" s="422">
        <v>377.92</v>
      </c>
      <c r="BA221" s="422">
        <v>218.06</v>
      </c>
      <c r="BB221" s="422">
        <v>237.07</v>
      </c>
      <c r="BC221" s="422">
        <v>155.19999999999999</v>
      </c>
      <c r="BD221" s="422">
        <v>431.44</v>
      </c>
      <c r="BE221" s="422">
        <v>231.26</v>
      </c>
      <c r="BF221" s="422">
        <v>230.39</v>
      </c>
      <c r="BG221" s="422">
        <v>234.23</v>
      </c>
      <c r="BH221" s="422">
        <v>145.41</v>
      </c>
      <c r="BI221" s="422">
        <v>118.76</v>
      </c>
      <c r="BJ221" s="422">
        <v>132.09</v>
      </c>
      <c r="BK221" s="422">
        <v>64.8</v>
      </c>
      <c r="BL221" s="422">
        <v>90.33</v>
      </c>
      <c r="BM221" s="422">
        <v>67.31</v>
      </c>
      <c r="BN221" s="422">
        <v>60.37</v>
      </c>
      <c r="BO221" s="422">
        <v>63.81</v>
      </c>
      <c r="BP221" s="422">
        <v>36.479999999999997</v>
      </c>
      <c r="BQ221" s="422">
        <v>93.54</v>
      </c>
      <c r="BR221" s="422">
        <v>15.27</v>
      </c>
      <c r="BS221" s="422">
        <v>30.77</v>
      </c>
      <c r="BT221" s="422">
        <v>50.77</v>
      </c>
      <c r="BU221" s="422">
        <v>34.17</v>
      </c>
      <c r="BV221" s="422">
        <v>21.18</v>
      </c>
      <c r="BW221" s="422">
        <v>64.69</v>
      </c>
      <c r="BX221" s="422">
        <v>34.68</v>
      </c>
      <c r="BY221" s="422">
        <v>25.64</v>
      </c>
      <c r="BZ221" s="422">
        <v>7.77</v>
      </c>
      <c r="CA221" s="422">
        <v>0</v>
      </c>
      <c r="CB221" s="422">
        <v>0</v>
      </c>
      <c r="CC221" s="422">
        <v>0</v>
      </c>
      <c r="CD221" s="422">
        <v>0</v>
      </c>
      <c r="CE221" s="422">
        <v>0</v>
      </c>
      <c r="CF221" s="422">
        <v>0</v>
      </c>
      <c r="CG221" s="422">
        <v>0</v>
      </c>
      <c r="CH221" s="422">
        <v>0</v>
      </c>
      <c r="CI221" s="422">
        <v>0</v>
      </c>
      <c r="CJ221" s="422">
        <v>0</v>
      </c>
      <c r="CK221" s="422">
        <v>0</v>
      </c>
      <c r="CL221" s="422">
        <v>0</v>
      </c>
      <c r="CM221" s="422">
        <v>0</v>
      </c>
      <c r="CN221" s="422">
        <v>0</v>
      </c>
      <c r="CO221" s="422">
        <v>0</v>
      </c>
      <c r="CP221" s="464">
        <v>0</v>
      </c>
      <c r="CQ221" s="422">
        <v>0</v>
      </c>
      <c r="CR221" s="464">
        <v>0</v>
      </c>
      <c r="CS221" s="465">
        <v>0</v>
      </c>
      <c r="CT221" s="465">
        <v>0</v>
      </c>
      <c r="CU221" s="477">
        <v>7560.9600000000028</v>
      </c>
    </row>
    <row r="222" spans="1:99" ht="15.75" customHeight="1">
      <c r="A222" s="486" t="str">
        <f t="shared" si="10"/>
        <v>07-512</v>
      </c>
      <c r="B222" s="422">
        <v>28</v>
      </c>
      <c r="C222" s="422">
        <v>0</v>
      </c>
      <c r="D222" s="422">
        <v>0</v>
      </c>
      <c r="E222" s="422">
        <v>0</v>
      </c>
      <c r="F222" s="422">
        <v>0</v>
      </c>
      <c r="G222" s="422">
        <v>1.82</v>
      </c>
      <c r="H222" s="422">
        <v>0</v>
      </c>
      <c r="I222" s="422">
        <v>6.81</v>
      </c>
      <c r="J222" s="422">
        <v>0.91</v>
      </c>
      <c r="K222" s="422">
        <v>0</v>
      </c>
      <c r="L222" s="422">
        <v>5.4</v>
      </c>
      <c r="M222" s="422">
        <v>0</v>
      </c>
      <c r="N222" s="422">
        <v>0.91</v>
      </c>
      <c r="O222" s="422">
        <v>6.73</v>
      </c>
      <c r="P222" s="422">
        <v>0</v>
      </c>
      <c r="Q222" s="422">
        <v>7.23</v>
      </c>
      <c r="R222" s="422">
        <v>37.32</v>
      </c>
      <c r="S222" s="422">
        <v>17.36</v>
      </c>
      <c r="T222" s="422">
        <v>20.04</v>
      </c>
      <c r="U222" s="422">
        <v>29.07</v>
      </c>
      <c r="V222" s="422">
        <v>71</v>
      </c>
      <c r="W222" s="422">
        <v>168.6</v>
      </c>
      <c r="X222" s="422">
        <v>216.34</v>
      </c>
      <c r="Y222" s="422">
        <v>221.52</v>
      </c>
      <c r="Z222" s="422">
        <v>84.4</v>
      </c>
      <c r="AA222" s="422">
        <v>239.28</v>
      </c>
      <c r="AB222" s="422">
        <v>173.02</v>
      </c>
      <c r="AC222" s="422">
        <v>211.51</v>
      </c>
      <c r="AD222" s="422">
        <v>186.77</v>
      </c>
      <c r="AE222" s="422">
        <v>204.66</v>
      </c>
      <c r="AF222" s="422">
        <v>159.97</v>
      </c>
      <c r="AG222" s="422">
        <v>132.01</v>
      </c>
      <c r="AH222" s="422">
        <v>90.26</v>
      </c>
      <c r="AI222" s="422">
        <v>60.88</v>
      </c>
      <c r="AJ222" s="422">
        <v>99.79</v>
      </c>
      <c r="AK222" s="422">
        <v>108.48</v>
      </c>
      <c r="AL222" s="422">
        <v>104.81</v>
      </c>
      <c r="AM222" s="422">
        <v>175.12</v>
      </c>
      <c r="AN222" s="422">
        <v>71.13</v>
      </c>
      <c r="AO222" s="422">
        <v>101.33</v>
      </c>
      <c r="AP222" s="422">
        <v>21.16</v>
      </c>
      <c r="AQ222" s="422">
        <v>78.790000000000006</v>
      </c>
      <c r="AR222" s="422">
        <v>73.400000000000006</v>
      </c>
      <c r="AS222" s="422">
        <v>75.84</v>
      </c>
      <c r="AT222" s="422">
        <v>30.18</v>
      </c>
      <c r="AU222" s="422">
        <v>89.29</v>
      </c>
      <c r="AV222" s="422">
        <v>54.78</v>
      </c>
      <c r="AW222" s="422">
        <v>143.24</v>
      </c>
      <c r="AX222" s="422">
        <v>200</v>
      </c>
      <c r="AY222" s="422">
        <v>278.99</v>
      </c>
      <c r="AZ222" s="422">
        <v>215.91</v>
      </c>
      <c r="BA222" s="422">
        <v>155.09</v>
      </c>
      <c r="BB222" s="422">
        <v>274.13</v>
      </c>
      <c r="BC222" s="422">
        <v>177.63</v>
      </c>
      <c r="BD222" s="422">
        <v>269.88</v>
      </c>
      <c r="BE222" s="422">
        <v>288.81</v>
      </c>
      <c r="BF222" s="422">
        <v>143.87</v>
      </c>
      <c r="BG222" s="422">
        <v>192.04</v>
      </c>
      <c r="BH222" s="422">
        <v>106.73</v>
      </c>
      <c r="BI222" s="422">
        <v>47.56</v>
      </c>
      <c r="BJ222" s="422">
        <v>92.59</v>
      </c>
      <c r="BK222" s="422">
        <v>72.64</v>
      </c>
      <c r="BL222" s="422">
        <v>53.31</v>
      </c>
      <c r="BM222" s="422">
        <v>62.28</v>
      </c>
      <c r="BN222" s="422">
        <v>83.42</v>
      </c>
      <c r="BO222" s="422">
        <v>46.99</v>
      </c>
      <c r="BP222" s="422">
        <v>92.09</v>
      </c>
      <c r="BQ222" s="422">
        <v>91.31</v>
      </c>
      <c r="BR222" s="422">
        <v>58.31</v>
      </c>
      <c r="BS222" s="422">
        <v>14.73</v>
      </c>
      <c r="BT222" s="422">
        <v>79.459999999999994</v>
      </c>
      <c r="BU222" s="422">
        <v>31.63</v>
      </c>
      <c r="BV222" s="422">
        <v>31.15</v>
      </c>
      <c r="BW222" s="422">
        <v>9.82</v>
      </c>
      <c r="BX222" s="422">
        <v>36.5</v>
      </c>
      <c r="BY222" s="422">
        <v>2.1800000000000002</v>
      </c>
      <c r="BZ222" s="422">
        <v>0</v>
      </c>
      <c r="CA222" s="422">
        <v>0</v>
      </c>
      <c r="CB222" s="422">
        <v>0</v>
      </c>
      <c r="CC222" s="422">
        <v>0</v>
      </c>
      <c r="CD222" s="422">
        <v>0</v>
      </c>
      <c r="CE222" s="422">
        <v>0</v>
      </c>
      <c r="CF222" s="422">
        <v>0</v>
      </c>
      <c r="CG222" s="422">
        <v>0</v>
      </c>
      <c r="CH222" s="422">
        <v>0</v>
      </c>
      <c r="CI222" s="422">
        <v>0</v>
      </c>
      <c r="CJ222" s="422">
        <v>0</v>
      </c>
      <c r="CK222" s="422">
        <v>0</v>
      </c>
      <c r="CL222" s="422">
        <v>0</v>
      </c>
      <c r="CM222" s="422">
        <v>0</v>
      </c>
      <c r="CN222" s="422">
        <v>0</v>
      </c>
      <c r="CO222" s="422">
        <v>0</v>
      </c>
      <c r="CP222" s="464">
        <v>0</v>
      </c>
      <c r="CQ222" s="422">
        <v>0</v>
      </c>
      <c r="CR222" s="464">
        <v>0</v>
      </c>
      <c r="CS222" s="465">
        <v>0</v>
      </c>
      <c r="CT222" s="465">
        <v>0</v>
      </c>
      <c r="CU222" s="477">
        <v>6790.2100000000019</v>
      </c>
    </row>
    <row r="223" spans="1:99" ht="15.75" customHeight="1">
      <c r="A223" s="486" t="str">
        <f t="shared" si="10"/>
        <v>07-512</v>
      </c>
      <c r="B223" s="422">
        <v>29</v>
      </c>
      <c r="C223" s="422">
        <v>0</v>
      </c>
      <c r="D223" s="422">
        <v>0</v>
      </c>
      <c r="E223" s="422">
        <v>0</v>
      </c>
      <c r="F223" s="422">
        <v>0</v>
      </c>
      <c r="G223" s="422">
        <v>0</v>
      </c>
      <c r="H223" s="422">
        <v>1.36</v>
      </c>
      <c r="I223" s="422">
        <v>3.63</v>
      </c>
      <c r="J223" s="422">
        <v>0</v>
      </c>
      <c r="K223" s="422">
        <v>5.56</v>
      </c>
      <c r="L223" s="422">
        <v>5.73</v>
      </c>
      <c r="M223" s="422">
        <v>9.09</v>
      </c>
      <c r="N223" s="422">
        <v>10.73</v>
      </c>
      <c r="O223" s="422">
        <v>15.18</v>
      </c>
      <c r="P223" s="422">
        <v>5.54</v>
      </c>
      <c r="Q223" s="422">
        <v>7.45</v>
      </c>
      <c r="R223" s="422">
        <v>11.57</v>
      </c>
      <c r="S223" s="422">
        <v>42.7</v>
      </c>
      <c r="T223" s="422">
        <v>24.4</v>
      </c>
      <c r="U223" s="422">
        <v>29.89</v>
      </c>
      <c r="V223" s="422">
        <v>85.78</v>
      </c>
      <c r="W223" s="422">
        <v>146.24</v>
      </c>
      <c r="X223" s="422">
        <v>192.6</v>
      </c>
      <c r="Y223" s="422">
        <v>200.61</v>
      </c>
      <c r="Z223" s="422">
        <v>224.59</v>
      </c>
      <c r="AA223" s="422">
        <v>217.22</v>
      </c>
      <c r="AB223" s="422">
        <v>220.62</v>
      </c>
      <c r="AC223" s="422">
        <v>157.03</v>
      </c>
      <c r="AD223" s="422">
        <v>145.59</v>
      </c>
      <c r="AE223" s="422">
        <v>137.07</v>
      </c>
      <c r="AF223" s="422">
        <v>169</v>
      </c>
      <c r="AG223" s="422">
        <v>142.94</v>
      </c>
      <c r="AH223" s="422">
        <v>141.83000000000001</v>
      </c>
      <c r="AI223" s="422">
        <v>87.34</v>
      </c>
      <c r="AJ223" s="422">
        <v>74.22</v>
      </c>
      <c r="AK223" s="422">
        <v>95.71</v>
      </c>
      <c r="AL223" s="422">
        <v>69.319999999999993</v>
      </c>
      <c r="AM223" s="422">
        <v>153.94</v>
      </c>
      <c r="AN223" s="422">
        <v>93.17</v>
      </c>
      <c r="AO223" s="422">
        <v>75.95</v>
      </c>
      <c r="AP223" s="422">
        <v>77.209999999999994</v>
      </c>
      <c r="AQ223" s="422">
        <v>25.65</v>
      </c>
      <c r="AR223" s="422">
        <v>117.4</v>
      </c>
      <c r="AS223" s="422">
        <v>71.42</v>
      </c>
      <c r="AT223" s="422">
        <v>97.9</v>
      </c>
      <c r="AU223" s="422">
        <v>23.85</v>
      </c>
      <c r="AV223" s="422">
        <v>51.45</v>
      </c>
      <c r="AW223" s="422">
        <v>79.209999999999994</v>
      </c>
      <c r="AX223" s="422">
        <v>131.9</v>
      </c>
      <c r="AY223" s="422">
        <v>171.97</v>
      </c>
      <c r="AZ223" s="422">
        <v>342.03</v>
      </c>
      <c r="BA223" s="422">
        <v>262.52999999999997</v>
      </c>
      <c r="BB223" s="422">
        <v>290.24</v>
      </c>
      <c r="BC223" s="422">
        <v>180.77</v>
      </c>
      <c r="BD223" s="422">
        <v>386.59</v>
      </c>
      <c r="BE223" s="422">
        <v>201.48</v>
      </c>
      <c r="BF223" s="422">
        <v>292.61</v>
      </c>
      <c r="BG223" s="422">
        <v>95.49</v>
      </c>
      <c r="BH223" s="422">
        <v>197.39</v>
      </c>
      <c r="BI223" s="422">
        <v>114.64</v>
      </c>
      <c r="BJ223" s="422">
        <v>124.64</v>
      </c>
      <c r="BK223" s="422">
        <v>143.66</v>
      </c>
      <c r="BL223" s="422">
        <v>95.7</v>
      </c>
      <c r="BM223" s="422">
        <v>89.32</v>
      </c>
      <c r="BN223" s="422">
        <v>65.73</v>
      </c>
      <c r="BO223" s="422">
        <v>56.88</v>
      </c>
      <c r="BP223" s="422">
        <v>36.590000000000003</v>
      </c>
      <c r="BQ223" s="422">
        <v>63</v>
      </c>
      <c r="BR223" s="422">
        <v>89.78</v>
      </c>
      <c r="BS223" s="422">
        <v>78.31</v>
      </c>
      <c r="BT223" s="422">
        <v>0</v>
      </c>
      <c r="BU223" s="422">
        <v>45.14</v>
      </c>
      <c r="BV223" s="422">
        <v>46.64</v>
      </c>
      <c r="BW223" s="422">
        <v>28.37</v>
      </c>
      <c r="BX223" s="422">
        <v>34.840000000000003</v>
      </c>
      <c r="BY223" s="422">
        <v>8.82</v>
      </c>
      <c r="BZ223" s="422">
        <v>29.14</v>
      </c>
      <c r="CA223" s="422">
        <v>0</v>
      </c>
      <c r="CB223" s="422">
        <v>0</v>
      </c>
      <c r="CC223" s="422">
        <v>0</v>
      </c>
      <c r="CD223" s="422">
        <v>0</v>
      </c>
      <c r="CE223" s="422">
        <v>0</v>
      </c>
      <c r="CF223" s="422">
        <v>0</v>
      </c>
      <c r="CG223" s="422">
        <v>0</v>
      </c>
      <c r="CH223" s="422">
        <v>0</v>
      </c>
      <c r="CI223" s="422">
        <v>0</v>
      </c>
      <c r="CJ223" s="422">
        <v>0</v>
      </c>
      <c r="CK223" s="422">
        <v>0</v>
      </c>
      <c r="CL223" s="422">
        <v>0</v>
      </c>
      <c r="CM223" s="422">
        <v>0</v>
      </c>
      <c r="CN223" s="422">
        <v>0</v>
      </c>
      <c r="CO223" s="422">
        <v>0</v>
      </c>
      <c r="CP223" s="464">
        <v>0</v>
      </c>
      <c r="CQ223" s="422">
        <v>0</v>
      </c>
      <c r="CR223" s="464">
        <v>0</v>
      </c>
      <c r="CS223" s="465">
        <v>0</v>
      </c>
      <c r="CT223" s="465">
        <v>0</v>
      </c>
      <c r="CU223" s="477">
        <v>7251.89</v>
      </c>
    </row>
    <row r="224" spans="1:99" ht="15.75" customHeight="1">
      <c r="A224" s="486" t="str">
        <f t="shared" si="10"/>
        <v>07-512</v>
      </c>
      <c r="B224" s="422">
        <v>30</v>
      </c>
      <c r="C224" s="422">
        <v>0</v>
      </c>
      <c r="D224" s="422">
        <v>0</v>
      </c>
      <c r="E224" s="422">
        <v>0</v>
      </c>
      <c r="F224" s="422">
        <v>0</v>
      </c>
      <c r="G224" s="422">
        <v>0</v>
      </c>
      <c r="H224" s="422">
        <v>6.41</v>
      </c>
      <c r="I224" s="422">
        <v>1.87</v>
      </c>
      <c r="J224" s="422">
        <v>7.73</v>
      </c>
      <c r="K224" s="422">
        <v>1.87</v>
      </c>
      <c r="L224" s="422">
        <v>1.82</v>
      </c>
      <c r="M224" s="422">
        <v>7.92</v>
      </c>
      <c r="N224" s="422">
        <v>0</v>
      </c>
      <c r="O224" s="422">
        <v>0.91</v>
      </c>
      <c r="P224" s="422">
        <v>13.64</v>
      </c>
      <c r="Q224" s="422">
        <v>17.350000000000001</v>
      </c>
      <c r="R224" s="422">
        <v>18.829999999999998</v>
      </c>
      <c r="S224" s="422">
        <v>5.28</v>
      </c>
      <c r="T224" s="422">
        <v>32.08</v>
      </c>
      <c r="U224" s="422">
        <v>63.56</v>
      </c>
      <c r="V224" s="422">
        <v>64.8</v>
      </c>
      <c r="W224" s="422">
        <v>137.81</v>
      </c>
      <c r="X224" s="422">
        <v>217.26</v>
      </c>
      <c r="Y224" s="422">
        <v>184.99</v>
      </c>
      <c r="Z224" s="422">
        <v>336.3</v>
      </c>
      <c r="AA224" s="422">
        <v>356.24</v>
      </c>
      <c r="AB224" s="422">
        <v>261.70999999999998</v>
      </c>
      <c r="AC224" s="422">
        <v>291.73</v>
      </c>
      <c r="AD224" s="422">
        <v>244.41</v>
      </c>
      <c r="AE224" s="422">
        <v>114.83</v>
      </c>
      <c r="AF224" s="422">
        <v>176.93</v>
      </c>
      <c r="AG224" s="422">
        <v>65.739999999999995</v>
      </c>
      <c r="AH224" s="422">
        <v>139.79</v>
      </c>
      <c r="AI224" s="422">
        <v>93.93</v>
      </c>
      <c r="AJ224" s="422">
        <v>91.54</v>
      </c>
      <c r="AK224" s="422">
        <v>103.46</v>
      </c>
      <c r="AL224" s="422">
        <v>85</v>
      </c>
      <c r="AM224" s="422">
        <v>73.75</v>
      </c>
      <c r="AN224" s="422">
        <v>96.01</v>
      </c>
      <c r="AO224" s="422">
        <v>112.2</v>
      </c>
      <c r="AP224" s="422">
        <v>65.73</v>
      </c>
      <c r="AQ224" s="422">
        <v>74</v>
      </c>
      <c r="AR224" s="422">
        <v>111.99</v>
      </c>
      <c r="AS224" s="422">
        <v>83.78</v>
      </c>
      <c r="AT224" s="422">
        <v>27.91</v>
      </c>
      <c r="AU224" s="422">
        <v>49.48</v>
      </c>
      <c r="AV224" s="422">
        <v>88.71</v>
      </c>
      <c r="AW224" s="422">
        <v>165.37</v>
      </c>
      <c r="AX224" s="422">
        <v>163.66</v>
      </c>
      <c r="AY224" s="422">
        <v>229.45</v>
      </c>
      <c r="AZ224" s="422">
        <v>213.94</v>
      </c>
      <c r="BA224" s="422">
        <v>267.70999999999998</v>
      </c>
      <c r="BB224" s="422">
        <v>237.72</v>
      </c>
      <c r="BC224" s="422">
        <v>157.79</v>
      </c>
      <c r="BD224" s="422">
        <v>197.4</v>
      </c>
      <c r="BE224" s="422">
        <v>178.74</v>
      </c>
      <c r="BF224" s="422">
        <v>157.16</v>
      </c>
      <c r="BG224" s="422">
        <v>144.69</v>
      </c>
      <c r="BH224" s="422">
        <v>75.650000000000006</v>
      </c>
      <c r="BI224" s="422">
        <v>97.94</v>
      </c>
      <c r="BJ224" s="422">
        <v>168.57</v>
      </c>
      <c r="BK224" s="422">
        <v>67.72</v>
      </c>
      <c r="BL224" s="422">
        <v>83</v>
      </c>
      <c r="BM224" s="422">
        <v>76.27</v>
      </c>
      <c r="BN224" s="422">
        <v>104.32</v>
      </c>
      <c r="BO224" s="422">
        <v>13.13</v>
      </c>
      <c r="BP224" s="422">
        <v>37.68</v>
      </c>
      <c r="BQ224" s="422">
        <v>59.42</v>
      </c>
      <c r="BR224" s="422">
        <v>112.67</v>
      </c>
      <c r="BS224" s="422">
        <v>60.03</v>
      </c>
      <c r="BT224" s="422">
        <v>23.4</v>
      </c>
      <c r="BU224" s="422">
        <v>62.55</v>
      </c>
      <c r="BV224" s="422">
        <v>59.91</v>
      </c>
      <c r="BW224" s="422">
        <v>58.57</v>
      </c>
      <c r="BX224" s="422">
        <v>28.81</v>
      </c>
      <c r="BY224" s="422">
        <v>21.38</v>
      </c>
      <c r="BZ224" s="422">
        <v>31.58</v>
      </c>
      <c r="CA224" s="422">
        <v>0</v>
      </c>
      <c r="CB224" s="422">
        <v>0</v>
      </c>
      <c r="CC224" s="422">
        <v>0</v>
      </c>
      <c r="CD224" s="422">
        <v>0</v>
      </c>
      <c r="CE224" s="422">
        <v>0</v>
      </c>
      <c r="CF224" s="422">
        <v>0</v>
      </c>
      <c r="CG224" s="422">
        <v>0</v>
      </c>
      <c r="CH224" s="422">
        <v>0</v>
      </c>
      <c r="CI224" s="422">
        <v>0</v>
      </c>
      <c r="CJ224" s="422">
        <v>0</v>
      </c>
      <c r="CK224" s="422">
        <v>0</v>
      </c>
      <c r="CL224" s="422">
        <v>0</v>
      </c>
      <c r="CM224" s="422">
        <v>0</v>
      </c>
      <c r="CN224" s="422">
        <v>0</v>
      </c>
      <c r="CO224" s="422">
        <v>0</v>
      </c>
      <c r="CP224" s="464">
        <v>0</v>
      </c>
      <c r="CQ224" s="422">
        <v>0</v>
      </c>
      <c r="CR224" s="464">
        <v>0</v>
      </c>
      <c r="CS224" s="465">
        <v>0</v>
      </c>
      <c r="CT224" s="465">
        <v>0</v>
      </c>
      <c r="CU224" s="477">
        <v>7285.529999999997</v>
      </c>
    </row>
    <row r="225" spans="1:99" ht="15.75" customHeight="1" thickBot="1">
      <c r="A225" s="488" t="str">
        <f t="shared" si="10"/>
        <v>07-512</v>
      </c>
      <c r="B225" s="419">
        <v>31</v>
      </c>
      <c r="C225" s="419">
        <v>0</v>
      </c>
      <c r="D225" s="419">
        <v>0</v>
      </c>
      <c r="E225" s="419">
        <v>0</v>
      </c>
      <c r="F225" s="419">
        <v>13.45</v>
      </c>
      <c r="G225" s="419">
        <v>0.91</v>
      </c>
      <c r="H225" s="419">
        <v>0</v>
      </c>
      <c r="I225" s="419">
        <v>19.09</v>
      </c>
      <c r="J225" s="419">
        <v>5.82</v>
      </c>
      <c r="K225" s="419">
        <v>8.18</v>
      </c>
      <c r="L225" s="419">
        <v>1.82</v>
      </c>
      <c r="M225" s="419">
        <v>0</v>
      </c>
      <c r="N225" s="419">
        <v>0</v>
      </c>
      <c r="O225" s="419">
        <v>5.52</v>
      </c>
      <c r="P225" s="419">
        <v>9.99</v>
      </c>
      <c r="Q225" s="419">
        <v>28.45</v>
      </c>
      <c r="R225" s="419">
        <v>0.91</v>
      </c>
      <c r="S225" s="419">
        <v>5.96</v>
      </c>
      <c r="T225" s="419">
        <v>33.869999999999997</v>
      </c>
      <c r="U225" s="419">
        <v>83.98</v>
      </c>
      <c r="V225" s="419">
        <v>51.52</v>
      </c>
      <c r="W225" s="419">
        <v>175.44</v>
      </c>
      <c r="X225" s="419">
        <v>190.67</v>
      </c>
      <c r="Y225" s="419">
        <v>203.51</v>
      </c>
      <c r="Z225" s="419">
        <v>137.81</v>
      </c>
      <c r="AA225" s="419">
        <v>274.5</v>
      </c>
      <c r="AB225" s="419">
        <v>246.16</v>
      </c>
      <c r="AC225" s="419">
        <v>285.64999999999998</v>
      </c>
      <c r="AD225" s="419">
        <v>277.72000000000003</v>
      </c>
      <c r="AE225" s="419">
        <v>209.9</v>
      </c>
      <c r="AF225" s="419">
        <v>290.08999999999997</v>
      </c>
      <c r="AG225" s="419">
        <v>192.98</v>
      </c>
      <c r="AH225" s="419">
        <v>189.89</v>
      </c>
      <c r="AI225" s="419">
        <v>93.34</v>
      </c>
      <c r="AJ225" s="419">
        <v>59.95</v>
      </c>
      <c r="AK225" s="419">
        <v>63.5</v>
      </c>
      <c r="AL225" s="419">
        <v>66.11</v>
      </c>
      <c r="AM225" s="419">
        <v>59.54</v>
      </c>
      <c r="AN225" s="419">
        <v>71.569999999999993</v>
      </c>
      <c r="AO225" s="419">
        <v>110.63</v>
      </c>
      <c r="AP225" s="419">
        <v>38.18</v>
      </c>
      <c r="AQ225" s="419">
        <v>28.95</v>
      </c>
      <c r="AR225" s="419">
        <v>59.93</v>
      </c>
      <c r="AS225" s="419">
        <v>29.07</v>
      </c>
      <c r="AT225" s="419">
        <v>60.08</v>
      </c>
      <c r="AU225" s="419">
        <v>77.16</v>
      </c>
      <c r="AV225" s="419">
        <v>147.62</v>
      </c>
      <c r="AW225" s="419">
        <v>48.6</v>
      </c>
      <c r="AX225" s="419">
        <v>46.95</v>
      </c>
      <c r="AY225" s="419">
        <v>113.59</v>
      </c>
      <c r="AZ225" s="419">
        <v>235.77</v>
      </c>
      <c r="BA225" s="419">
        <v>89.01</v>
      </c>
      <c r="BB225" s="419">
        <v>20.05</v>
      </c>
      <c r="BC225" s="419">
        <v>0</v>
      </c>
      <c r="BD225" s="419">
        <v>0</v>
      </c>
      <c r="BE225" s="419">
        <v>0</v>
      </c>
      <c r="BF225" s="419">
        <v>0</v>
      </c>
      <c r="BG225" s="419">
        <v>0</v>
      </c>
      <c r="BH225" s="419">
        <v>0</v>
      </c>
      <c r="BI225" s="419">
        <v>0</v>
      </c>
      <c r="BJ225" s="419">
        <v>0</v>
      </c>
      <c r="BK225" s="419">
        <v>0</v>
      </c>
      <c r="BL225" s="419">
        <v>0</v>
      </c>
      <c r="BM225" s="419">
        <v>0</v>
      </c>
      <c r="BN225" s="419">
        <v>0</v>
      </c>
      <c r="BO225" s="419">
        <v>0</v>
      </c>
      <c r="BP225" s="419">
        <v>0</v>
      </c>
      <c r="BQ225" s="419">
        <v>0</v>
      </c>
      <c r="BR225" s="419">
        <v>0</v>
      </c>
      <c r="BS225" s="419">
        <v>0</v>
      </c>
      <c r="BT225" s="419">
        <v>0</v>
      </c>
      <c r="BU225" s="419">
        <v>0</v>
      </c>
      <c r="BV225" s="419">
        <v>0</v>
      </c>
      <c r="BW225" s="419">
        <v>0</v>
      </c>
      <c r="BX225" s="419">
        <v>0</v>
      </c>
      <c r="BY225" s="419">
        <v>0</v>
      </c>
      <c r="BZ225" s="419">
        <v>0</v>
      </c>
      <c r="CA225" s="419">
        <v>0</v>
      </c>
      <c r="CB225" s="419">
        <v>0</v>
      </c>
      <c r="CC225" s="419">
        <v>0</v>
      </c>
      <c r="CD225" s="419">
        <v>0</v>
      </c>
      <c r="CE225" s="419">
        <v>0</v>
      </c>
      <c r="CF225" s="419">
        <v>0</v>
      </c>
      <c r="CG225" s="419">
        <v>0</v>
      </c>
      <c r="CH225" s="419">
        <v>0</v>
      </c>
      <c r="CI225" s="419">
        <v>0</v>
      </c>
      <c r="CJ225" s="419">
        <v>0</v>
      </c>
      <c r="CK225" s="422">
        <v>0</v>
      </c>
      <c r="CL225" s="422">
        <v>0</v>
      </c>
      <c r="CM225" s="422">
        <v>0</v>
      </c>
      <c r="CN225" s="422">
        <v>0</v>
      </c>
      <c r="CO225" s="422">
        <v>0</v>
      </c>
      <c r="CP225" s="484">
        <v>0</v>
      </c>
      <c r="CQ225" s="422">
        <v>0</v>
      </c>
      <c r="CR225" s="484">
        <v>0</v>
      </c>
      <c r="CS225" s="465">
        <v>0</v>
      </c>
      <c r="CT225" s="465">
        <v>0</v>
      </c>
      <c r="CU225" s="477">
        <v>4463.3900000000003</v>
      </c>
    </row>
    <row r="226" spans="1:99" ht="15.75" hidden="1" thickBot="1">
      <c r="A226" s="489" t="str">
        <f t="shared" si="10"/>
        <v>07-512</v>
      </c>
      <c r="B226" s="444" t="s">
        <v>221</v>
      </c>
      <c r="C226" s="445">
        <f>SUM(C195:F225)</f>
        <v>17.169999999999998</v>
      </c>
      <c r="D226" s="445">
        <f>SUM(G195:J225)</f>
        <v>692.5</v>
      </c>
      <c r="E226" s="445">
        <f>SUM(K195:N225)</f>
        <v>936.00999999999988</v>
      </c>
      <c r="F226" s="445">
        <f>SUM(O195:R225)</f>
        <v>1533.6000000000001</v>
      </c>
      <c r="G226" s="445">
        <f>SUM(S195:V225)</f>
        <v>9592.7900000000027</v>
      </c>
      <c r="H226" s="445">
        <f>SUM(W195:Z225)</f>
        <v>31476.600000000013</v>
      </c>
      <c r="I226" s="445">
        <f>SUM(AA195:AD225)</f>
        <v>24745.099999999991</v>
      </c>
      <c r="J226" s="445">
        <f>SUM(AE195:AH225)</f>
        <v>14491.380000000006</v>
      </c>
      <c r="K226" s="445">
        <f>SUM(AI195:AL225)</f>
        <v>10307.459999999999</v>
      </c>
      <c r="L226" s="445">
        <f>SUM(AM195:AP225)</f>
        <v>9295.3700000000026</v>
      </c>
      <c r="M226" s="445">
        <f>SUM(AQ195:AT225)</f>
        <v>9197.1000000000022</v>
      </c>
      <c r="N226" s="445">
        <f>SUM(AU195:AX225)</f>
        <v>16909.530000000002</v>
      </c>
      <c r="O226" s="445">
        <f>SUM(AY195:BB225)</f>
        <v>30187.270000000004</v>
      </c>
      <c r="P226" s="445">
        <f>SUM(BC195:BF225)</f>
        <v>27088.259999999995</v>
      </c>
      <c r="Q226" s="445">
        <f>SUM(BG195:BJ225)</f>
        <v>15071.78</v>
      </c>
      <c r="R226" s="445">
        <f>SUM(BK195:BN225)</f>
        <v>9849.69</v>
      </c>
      <c r="S226" s="445">
        <f>SUM(BO195:BR225)</f>
        <v>6268.760000000002</v>
      </c>
      <c r="T226" s="445">
        <f>SUM(BS195:BV225)</f>
        <v>4419.47</v>
      </c>
      <c r="U226" s="445">
        <f>SUM(BW195:BZ225)</f>
        <v>1950.4699999999996</v>
      </c>
      <c r="V226" s="445">
        <f>SUBTOTAL(9,CA209:CD225)</f>
        <v>5</v>
      </c>
      <c r="W226" s="445">
        <f>SUM(CE195:CH225)</f>
        <v>0</v>
      </c>
      <c r="X226" s="445">
        <f>SUM(CI195:CK225)</f>
        <v>0</v>
      </c>
      <c r="Y226" s="446"/>
      <c r="Z226" s="446"/>
      <c r="AA226" s="446"/>
      <c r="AB226" s="446"/>
      <c r="AC226" s="490"/>
      <c r="AD226" s="446"/>
      <c r="AE226" s="446"/>
      <c r="AF226" s="446"/>
      <c r="AG226" s="490"/>
      <c r="AH226" s="446"/>
      <c r="AI226" s="446"/>
      <c r="AJ226" s="446"/>
      <c r="AK226" s="490"/>
      <c r="AL226" s="446"/>
      <c r="AM226" s="446"/>
      <c r="AN226" s="490"/>
      <c r="AO226" s="446"/>
      <c r="AP226" s="446"/>
      <c r="AQ226" s="446"/>
      <c r="AR226" s="490"/>
      <c r="AS226" s="446"/>
      <c r="AT226" s="446"/>
      <c r="AU226" s="446"/>
      <c r="AV226" s="490"/>
      <c r="AW226" s="490"/>
      <c r="AX226" s="490"/>
      <c r="AY226" s="490"/>
      <c r="AZ226" s="490"/>
      <c r="BA226" s="490"/>
      <c r="BB226" s="490"/>
      <c r="BC226" s="490"/>
      <c r="BD226" s="490"/>
      <c r="BE226" s="490"/>
      <c r="BF226" s="490"/>
      <c r="BG226" s="490"/>
      <c r="BH226" s="490"/>
      <c r="BI226" s="490"/>
      <c r="BJ226" s="490"/>
      <c r="BK226" s="490"/>
      <c r="BL226" s="490"/>
      <c r="BM226" s="490"/>
      <c r="BN226" s="490"/>
      <c r="BO226" s="490"/>
      <c r="BP226" s="490"/>
      <c r="BQ226" s="446"/>
      <c r="BR226" s="446"/>
      <c r="BS226" s="446"/>
      <c r="BT226" s="490"/>
      <c r="BU226" s="490"/>
      <c r="BV226" s="490"/>
      <c r="BW226" s="490"/>
      <c r="BX226" s="490"/>
      <c r="BY226" s="490"/>
      <c r="BZ226" s="490"/>
      <c r="CA226" s="490"/>
      <c r="CB226" s="490"/>
      <c r="CC226" s="490"/>
      <c r="CD226" s="490"/>
      <c r="CE226" s="490"/>
      <c r="CF226" s="490"/>
      <c r="CG226" s="490"/>
      <c r="CH226" s="490"/>
      <c r="CI226" s="490"/>
      <c r="CJ226" s="490"/>
      <c r="CK226" s="446"/>
      <c r="CL226" s="446"/>
      <c r="CM226" s="446"/>
      <c r="CN226" s="446"/>
      <c r="CO226" s="446"/>
      <c r="CP226" s="447"/>
      <c r="CQ226" s="446"/>
      <c r="CR226" s="447"/>
      <c r="CS226" s="496"/>
      <c r="CU226" s="499">
        <f>SUM(CU195:CU225)</f>
        <v>224035.31000000003</v>
      </c>
    </row>
    <row r="227" spans="1:99" ht="15.75" customHeight="1">
      <c r="A227" s="473" t="s">
        <v>131</v>
      </c>
      <c r="B227" s="474">
        <v>1</v>
      </c>
      <c r="C227" s="461">
        <v>0</v>
      </c>
      <c r="D227" s="461">
        <v>0</v>
      </c>
      <c r="E227" s="461">
        <v>0</v>
      </c>
      <c r="F227" s="461">
        <v>0</v>
      </c>
      <c r="G227" s="461">
        <v>0</v>
      </c>
      <c r="H227" s="461">
        <v>0</v>
      </c>
      <c r="I227" s="461">
        <v>0</v>
      </c>
      <c r="J227" s="461">
        <v>0</v>
      </c>
      <c r="K227" s="461">
        <v>0</v>
      </c>
      <c r="L227" s="461">
        <v>0</v>
      </c>
      <c r="M227" s="461">
        <v>1.82</v>
      </c>
      <c r="N227" s="461">
        <v>4.54</v>
      </c>
      <c r="O227" s="461">
        <v>0</v>
      </c>
      <c r="P227" s="461">
        <v>3.18</v>
      </c>
      <c r="Q227" s="461">
        <v>1.82</v>
      </c>
      <c r="R227" s="461">
        <v>0</v>
      </c>
      <c r="S227" s="461">
        <v>12.13</v>
      </c>
      <c r="T227" s="461">
        <v>12.28</v>
      </c>
      <c r="U227" s="461">
        <v>41.4</v>
      </c>
      <c r="V227" s="461">
        <v>177.47</v>
      </c>
      <c r="W227" s="461">
        <v>105.38</v>
      </c>
      <c r="X227" s="461">
        <v>102.25</v>
      </c>
      <c r="Y227" s="461">
        <v>82.76</v>
      </c>
      <c r="Z227" s="461">
        <v>91.97</v>
      </c>
      <c r="AA227" s="461">
        <v>79.92</v>
      </c>
      <c r="AB227" s="461">
        <v>61.54</v>
      </c>
      <c r="AC227" s="461">
        <v>45.14</v>
      </c>
      <c r="AD227" s="461">
        <v>27.68</v>
      </c>
      <c r="AE227" s="461">
        <v>12.91</v>
      </c>
      <c r="AF227" s="461">
        <v>14.92</v>
      </c>
      <c r="AG227" s="461">
        <v>38.46</v>
      </c>
      <c r="AH227" s="461">
        <v>100.81</v>
      </c>
      <c r="AI227" s="461">
        <v>14.91</v>
      </c>
      <c r="AJ227" s="461">
        <v>30.37</v>
      </c>
      <c r="AK227" s="461">
        <v>41.27</v>
      </c>
      <c r="AL227" s="461">
        <v>23.95</v>
      </c>
      <c r="AM227" s="461">
        <v>58.47</v>
      </c>
      <c r="AN227" s="461">
        <v>34.06</v>
      </c>
      <c r="AO227" s="461">
        <v>13.5</v>
      </c>
      <c r="AP227" s="461">
        <v>33.32</v>
      </c>
      <c r="AQ227" s="461">
        <v>39.380000000000003</v>
      </c>
      <c r="AR227" s="461">
        <v>28.08</v>
      </c>
      <c r="AS227" s="461">
        <v>26.03</v>
      </c>
      <c r="AT227" s="461">
        <v>40.36</v>
      </c>
      <c r="AU227" s="461">
        <v>18.760000000000002</v>
      </c>
      <c r="AV227" s="461">
        <v>32.380000000000003</v>
      </c>
      <c r="AW227" s="461">
        <v>90.06</v>
      </c>
      <c r="AX227" s="461">
        <v>79.709999999999994</v>
      </c>
      <c r="AY227" s="461">
        <v>20.399999999999999</v>
      </c>
      <c r="AZ227" s="461">
        <v>35.770000000000003</v>
      </c>
      <c r="BA227" s="461">
        <v>70.900000000000006</v>
      </c>
      <c r="BB227" s="461">
        <v>63.54</v>
      </c>
      <c r="BC227" s="461">
        <v>136.05000000000001</v>
      </c>
      <c r="BD227" s="461">
        <v>113.61</v>
      </c>
      <c r="BE227" s="461">
        <v>41.72</v>
      </c>
      <c r="BF227" s="461">
        <v>52.12</v>
      </c>
      <c r="BG227" s="461">
        <v>77.900000000000006</v>
      </c>
      <c r="BH227" s="461">
        <v>80.819999999999993</v>
      </c>
      <c r="BI227" s="461">
        <v>22.83</v>
      </c>
      <c r="BJ227" s="461">
        <v>33.450000000000003</v>
      </c>
      <c r="BK227" s="461">
        <v>79.95</v>
      </c>
      <c r="BL227" s="461">
        <v>46.59</v>
      </c>
      <c r="BM227" s="461">
        <v>7.82</v>
      </c>
      <c r="BN227" s="461">
        <v>0</v>
      </c>
      <c r="BO227" s="461">
        <v>41.55</v>
      </c>
      <c r="BP227" s="461">
        <v>32.11</v>
      </c>
      <c r="BQ227" s="461">
        <v>0</v>
      </c>
      <c r="BR227" s="461">
        <v>22.65</v>
      </c>
      <c r="BS227" s="461">
        <v>13.73</v>
      </c>
      <c r="BT227" s="461">
        <v>0</v>
      </c>
      <c r="BU227" s="461">
        <v>0</v>
      </c>
      <c r="BV227" s="461">
        <v>0</v>
      </c>
      <c r="BW227" s="461">
        <v>0</v>
      </c>
      <c r="BX227" s="461">
        <v>0</v>
      </c>
      <c r="BY227" s="461">
        <v>0</v>
      </c>
      <c r="BZ227" s="461">
        <v>0</v>
      </c>
      <c r="CA227" s="461">
        <v>0</v>
      </c>
      <c r="CB227" s="461">
        <v>0</v>
      </c>
      <c r="CC227" s="461">
        <v>0</v>
      </c>
      <c r="CD227" s="461">
        <v>0</v>
      </c>
      <c r="CE227" s="461">
        <v>0</v>
      </c>
      <c r="CF227" s="461">
        <v>0</v>
      </c>
      <c r="CG227" s="461">
        <v>0</v>
      </c>
      <c r="CH227" s="461">
        <v>0</v>
      </c>
      <c r="CI227" s="461">
        <v>0</v>
      </c>
      <c r="CJ227" s="461">
        <v>0</v>
      </c>
      <c r="CK227" s="461">
        <v>0</v>
      </c>
      <c r="CL227" s="461">
        <v>0</v>
      </c>
      <c r="CM227" s="461">
        <v>0</v>
      </c>
      <c r="CN227" s="461">
        <v>0</v>
      </c>
      <c r="CO227" s="461">
        <v>0</v>
      </c>
      <c r="CP227" s="462">
        <v>0</v>
      </c>
      <c r="CQ227" s="461">
        <v>0</v>
      </c>
      <c r="CR227" s="462">
        <v>0</v>
      </c>
      <c r="CS227" s="497">
        <v>0</v>
      </c>
      <c r="CT227" s="497">
        <v>0</v>
      </c>
      <c r="CU227" s="477">
        <v>2616.5</v>
      </c>
    </row>
    <row r="228" spans="1:99" ht="15.75" customHeight="1">
      <c r="A228" s="475" t="str">
        <f t="shared" si="10"/>
        <v>08-581</v>
      </c>
      <c r="B228" s="476">
        <v>2</v>
      </c>
      <c r="C228" s="422">
        <v>0</v>
      </c>
      <c r="D228" s="422">
        <v>0</v>
      </c>
      <c r="E228" s="422">
        <v>0</v>
      </c>
      <c r="F228" s="422">
        <v>0</v>
      </c>
      <c r="G228" s="422">
        <v>0</v>
      </c>
      <c r="H228" s="422">
        <v>0</v>
      </c>
      <c r="I228" s="422">
        <v>0</v>
      </c>
      <c r="J228" s="422">
        <v>4.6500000000000004</v>
      </c>
      <c r="K228" s="422">
        <v>0</v>
      </c>
      <c r="L228" s="422">
        <v>2.27</v>
      </c>
      <c r="M228" s="422">
        <v>0.91</v>
      </c>
      <c r="N228" s="422">
        <v>10.210000000000001</v>
      </c>
      <c r="O228" s="422">
        <v>13.64</v>
      </c>
      <c r="P228" s="422">
        <v>8.4700000000000006</v>
      </c>
      <c r="Q228" s="422">
        <v>3.64</v>
      </c>
      <c r="R228" s="422">
        <v>7.68</v>
      </c>
      <c r="S228" s="422">
        <v>25.91</v>
      </c>
      <c r="T228" s="422">
        <v>55.29</v>
      </c>
      <c r="U228" s="422">
        <v>64.52</v>
      </c>
      <c r="V228" s="422">
        <v>172.91</v>
      </c>
      <c r="W228" s="422">
        <v>185.99</v>
      </c>
      <c r="X228" s="422">
        <v>264.68</v>
      </c>
      <c r="Y228" s="422">
        <v>220.54</v>
      </c>
      <c r="Z228" s="422">
        <v>211.49</v>
      </c>
      <c r="AA228" s="422">
        <v>75.709999999999994</v>
      </c>
      <c r="AB228" s="422">
        <v>58.83</v>
      </c>
      <c r="AC228" s="422">
        <v>64.88</v>
      </c>
      <c r="AD228" s="422">
        <v>93.42</v>
      </c>
      <c r="AE228" s="422">
        <v>52.26</v>
      </c>
      <c r="AF228" s="422">
        <v>64.040000000000006</v>
      </c>
      <c r="AG228" s="422">
        <v>37.54</v>
      </c>
      <c r="AH228" s="422">
        <v>43.14</v>
      </c>
      <c r="AI228" s="422">
        <v>27.9</v>
      </c>
      <c r="AJ228" s="422">
        <v>66.25</v>
      </c>
      <c r="AK228" s="422">
        <v>15.18</v>
      </c>
      <c r="AL228" s="422">
        <v>15.46</v>
      </c>
      <c r="AM228" s="422">
        <v>1.82</v>
      </c>
      <c r="AN228" s="422">
        <v>14.18</v>
      </c>
      <c r="AO228" s="422">
        <v>19.37</v>
      </c>
      <c r="AP228" s="422">
        <v>34.22</v>
      </c>
      <c r="AQ228" s="422">
        <v>24.18</v>
      </c>
      <c r="AR228" s="422">
        <v>12.09</v>
      </c>
      <c r="AS228" s="422">
        <v>42.38</v>
      </c>
      <c r="AT228" s="422">
        <v>70.38</v>
      </c>
      <c r="AU228" s="422">
        <v>94.93</v>
      </c>
      <c r="AV228" s="422">
        <v>35.72</v>
      </c>
      <c r="AW228" s="422">
        <v>90.52</v>
      </c>
      <c r="AX228" s="422">
        <v>77.709999999999994</v>
      </c>
      <c r="AY228" s="422">
        <v>100.55</v>
      </c>
      <c r="AZ228" s="422">
        <v>86.6</v>
      </c>
      <c r="BA228" s="422">
        <v>126.94</v>
      </c>
      <c r="BB228" s="422">
        <v>53.22</v>
      </c>
      <c r="BC228" s="422">
        <v>46.64</v>
      </c>
      <c r="BD228" s="422">
        <v>106.37</v>
      </c>
      <c r="BE228" s="422">
        <v>100.81</v>
      </c>
      <c r="BF228" s="422">
        <v>61.94</v>
      </c>
      <c r="BG228" s="422">
        <v>57.12</v>
      </c>
      <c r="BH228" s="422">
        <v>16</v>
      </c>
      <c r="BI228" s="422">
        <v>2.1800000000000002</v>
      </c>
      <c r="BJ228" s="422">
        <v>69.900000000000006</v>
      </c>
      <c r="BK228" s="422">
        <v>10.36</v>
      </c>
      <c r="BL228" s="422">
        <v>5.09</v>
      </c>
      <c r="BM228" s="422">
        <v>52</v>
      </c>
      <c r="BN228" s="422">
        <v>1.82</v>
      </c>
      <c r="BO228" s="422">
        <v>0</v>
      </c>
      <c r="BP228" s="422">
        <v>21.43</v>
      </c>
      <c r="BQ228" s="422">
        <v>41.81</v>
      </c>
      <c r="BR228" s="422">
        <v>2.36</v>
      </c>
      <c r="BS228" s="422">
        <v>0</v>
      </c>
      <c r="BT228" s="422">
        <v>0</v>
      </c>
      <c r="BU228" s="422">
        <v>0</v>
      </c>
      <c r="BV228" s="422">
        <v>0</v>
      </c>
      <c r="BW228" s="422">
        <v>0</v>
      </c>
      <c r="BX228" s="422">
        <v>0</v>
      </c>
      <c r="BY228" s="422">
        <v>0</v>
      </c>
      <c r="BZ228" s="422">
        <v>0</v>
      </c>
      <c r="CA228" s="422">
        <v>0</v>
      </c>
      <c r="CB228" s="422">
        <v>0</v>
      </c>
      <c r="CC228" s="422">
        <v>0</v>
      </c>
      <c r="CD228" s="422">
        <v>0</v>
      </c>
      <c r="CE228" s="422">
        <v>0</v>
      </c>
      <c r="CF228" s="422">
        <v>0</v>
      </c>
      <c r="CG228" s="422">
        <v>0</v>
      </c>
      <c r="CH228" s="422">
        <v>0</v>
      </c>
      <c r="CI228" s="422">
        <v>0</v>
      </c>
      <c r="CJ228" s="422">
        <v>0</v>
      </c>
      <c r="CK228" s="422">
        <v>0</v>
      </c>
      <c r="CL228" s="422">
        <v>0</v>
      </c>
      <c r="CM228" s="422">
        <v>0</v>
      </c>
      <c r="CN228" s="422">
        <v>0</v>
      </c>
      <c r="CO228" s="422">
        <v>0</v>
      </c>
      <c r="CP228" s="464">
        <v>0</v>
      </c>
      <c r="CQ228" s="422">
        <v>0</v>
      </c>
      <c r="CR228" s="464">
        <v>0</v>
      </c>
      <c r="CS228" s="465">
        <v>0</v>
      </c>
      <c r="CT228" s="465">
        <v>0</v>
      </c>
      <c r="CU228" s="477">
        <v>3348.0499999999997</v>
      </c>
    </row>
    <row r="229" spans="1:99" ht="15.75" customHeight="1">
      <c r="A229" s="475" t="str">
        <f t="shared" si="10"/>
        <v>08-581</v>
      </c>
      <c r="B229" s="476">
        <v>3</v>
      </c>
      <c r="C229" s="422">
        <v>0</v>
      </c>
      <c r="D229" s="422">
        <v>0</v>
      </c>
      <c r="E229" s="422">
        <v>0</v>
      </c>
      <c r="F229" s="422">
        <v>0</v>
      </c>
      <c r="G229" s="422">
        <v>0</v>
      </c>
      <c r="H229" s="422">
        <v>0</v>
      </c>
      <c r="I229" s="422">
        <v>0</v>
      </c>
      <c r="J229" s="422">
        <v>0</v>
      </c>
      <c r="K229" s="422">
        <v>1.82</v>
      </c>
      <c r="L229" s="422">
        <v>0.91</v>
      </c>
      <c r="M229" s="422">
        <v>6.36</v>
      </c>
      <c r="N229" s="422">
        <v>0</v>
      </c>
      <c r="O229" s="422">
        <v>1.36</v>
      </c>
      <c r="P229" s="422">
        <v>3.72</v>
      </c>
      <c r="Q229" s="422">
        <v>3.63</v>
      </c>
      <c r="R229" s="422">
        <v>9.09</v>
      </c>
      <c r="S229" s="422">
        <v>1.82</v>
      </c>
      <c r="T229" s="422">
        <v>20.5</v>
      </c>
      <c r="U229" s="422">
        <v>48.15</v>
      </c>
      <c r="V229" s="422">
        <v>134.16999999999999</v>
      </c>
      <c r="W229" s="422">
        <v>72.989999999999995</v>
      </c>
      <c r="X229" s="422">
        <v>88.96</v>
      </c>
      <c r="Y229" s="422">
        <v>63.93</v>
      </c>
      <c r="Z229" s="422">
        <v>68.87</v>
      </c>
      <c r="AA229" s="422">
        <v>32.36</v>
      </c>
      <c r="AB229" s="422">
        <v>133.30000000000001</v>
      </c>
      <c r="AC229" s="422">
        <v>82.37</v>
      </c>
      <c r="AD229" s="422">
        <v>128.86000000000001</v>
      </c>
      <c r="AE229" s="422">
        <v>80.16</v>
      </c>
      <c r="AF229" s="422">
        <v>39.159999999999997</v>
      </c>
      <c r="AG229" s="422">
        <v>15.73</v>
      </c>
      <c r="AH229" s="422">
        <v>32.5</v>
      </c>
      <c r="AI229" s="422">
        <v>44.64</v>
      </c>
      <c r="AJ229" s="422">
        <v>37.35</v>
      </c>
      <c r="AK229" s="422">
        <v>40.53</v>
      </c>
      <c r="AL229" s="422">
        <v>1.82</v>
      </c>
      <c r="AM229" s="422">
        <v>7.53</v>
      </c>
      <c r="AN229" s="422">
        <v>35.49</v>
      </c>
      <c r="AO229" s="422">
        <v>29.53</v>
      </c>
      <c r="AP229" s="422">
        <v>26.48</v>
      </c>
      <c r="AQ229" s="422">
        <v>16.850000000000001</v>
      </c>
      <c r="AR229" s="422">
        <v>18.59</v>
      </c>
      <c r="AS229" s="422">
        <v>15.64</v>
      </c>
      <c r="AT229" s="422">
        <v>0</v>
      </c>
      <c r="AU229" s="422">
        <v>29.32</v>
      </c>
      <c r="AV229" s="422">
        <v>0</v>
      </c>
      <c r="AW229" s="422">
        <v>69.92</v>
      </c>
      <c r="AX229" s="422">
        <v>105.5</v>
      </c>
      <c r="AY229" s="422">
        <v>46.42</v>
      </c>
      <c r="AZ229" s="422">
        <v>73.33</v>
      </c>
      <c r="BA229" s="422">
        <v>73.55</v>
      </c>
      <c r="BB229" s="422">
        <v>81.489999999999995</v>
      </c>
      <c r="BC229" s="422">
        <v>101.8</v>
      </c>
      <c r="BD229" s="422">
        <v>73.73</v>
      </c>
      <c r="BE229" s="422">
        <v>38.36</v>
      </c>
      <c r="BF229" s="422">
        <v>109.51</v>
      </c>
      <c r="BG229" s="422">
        <v>90.36</v>
      </c>
      <c r="BH229" s="422">
        <v>45.64</v>
      </c>
      <c r="BI229" s="422">
        <v>27</v>
      </c>
      <c r="BJ229" s="422">
        <v>40.99</v>
      </c>
      <c r="BK229" s="422">
        <v>13.77</v>
      </c>
      <c r="BL229" s="422">
        <v>21.47</v>
      </c>
      <c r="BM229" s="422">
        <v>27.15</v>
      </c>
      <c r="BN229" s="422">
        <v>50.44</v>
      </c>
      <c r="BO229" s="422">
        <v>32.36</v>
      </c>
      <c r="BP229" s="422">
        <v>21.09</v>
      </c>
      <c r="BQ229" s="422">
        <v>0</v>
      </c>
      <c r="BR229" s="422">
        <v>0</v>
      </c>
      <c r="BS229" s="422">
        <v>0</v>
      </c>
      <c r="BT229" s="422">
        <v>0</v>
      </c>
      <c r="BU229" s="422">
        <v>0</v>
      </c>
      <c r="BV229" s="422">
        <v>0</v>
      </c>
      <c r="BW229" s="422">
        <v>0</v>
      </c>
      <c r="BX229" s="422">
        <v>0</v>
      </c>
      <c r="BY229" s="422">
        <v>0</v>
      </c>
      <c r="BZ229" s="422">
        <v>0</v>
      </c>
      <c r="CA229" s="422">
        <v>0</v>
      </c>
      <c r="CB229" s="422">
        <v>0</v>
      </c>
      <c r="CC229" s="422">
        <v>0</v>
      </c>
      <c r="CD229" s="422">
        <v>0</v>
      </c>
      <c r="CE229" s="422">
        <v>0</v>
      </c>
      <c r="CF229" s="422">
        <v>0</v>
      </c>
      <c r="CG229" s="422">
        <v>0</v>
      </c>
      <c r="CH229" s="422">
        <v>0</v>
      </c>
      <c r="CI229" s="422">
        <v>0</v>
      </c>
      <c r="CJ229" s="422">
        <v>0</v>
      </c>
      <c r="CK229" s="422">
        <v>0</v>
      </c>
      <c r="CL229" s="422">
        <v>0</v>
      </c>
      <c r="CM229" s="422">
        <v>0</v>
      </c>
      <c r="CN229" s="422">
        <v>0</v>
      </c>
      <c r="CO229" s="422">
        <v>0</v>
      </c>
      <c r="CP229" s="464">
        <v>0</v>
      </c>
      <c r="CQ229" s="422">
        <v>0</v>
      </c>
      <c r="CR229" s="464">
        <v>0</v>
      </c>
      <c r="CS229" s="465">
        <v>0</v>
      </c>
      <c r="CT229" s="465">
        <v>0</v>
      </c>
      <c r="CU229" s="477">
        <v>2518.37</v>
      </c>
    </row>
    <row r="230" spans="1:99" ht="15.75" customHeight="1">
      <c r="A230" s="475" t="str">
        <f t="shared" si="10"/>
        <v>08-581</v>
      </c>
      <c r="B230" s="476">
        <v>4</v>
      </c>
      <c r="C230" s="422">
        <v>0</v>
      </c>
      <c r="D230" s="422">
        <v>0</v>
      </c>
      <c r="E230" s="422">
        <v>0</v>
      </c>
      <c r="F230" s="422">
        <v>0</v>
      </c>
      <c r="G230" s="422">
        <v>0</v>
      </c>
      <c r="H230" s="422">
        <v>0</v>
      </c>
      <c r="I230" s="422">
        <v>0</v>
      </c>
      <c r="J230" s="422">
        <v>0</v>
      </c>
      <c r="K230" s="422">
        <v>0</v>
      </c>
      <c r="L230" s="422">
        <v>4.6100000000000003</v>
      </c>
      <c r="M230" s="422">
        <v>8.18</v>
      </c>
      <c r="N230" s="422">
        <v>9.09</v>
      </c>
      <c r="O230" s="422">
        <v>8.18</v>
      </c>
      <c r="P230" s="422">
        <v>0</v>
      </c>
      <c r="Q230" s="422">
        <v>0</v>
      </c>
      <c r="R230" s="422">
        <v>0</v>
      </c>
      <c r="S230" s="422">
        <v>35.909999999999997</v>
      </c>
      <c r="T230" s="422">
        <v>17.59</v>
      </c>
      <c r="U230" s="422">
        <v>83.84</v>
      </c>
      <c r="V230" s="422">
        <v>79.13</v>
      </c>
      <c r="W230" s="422">
        <v>104.88</v>
      </c>
      <c r="X230" s="422">
        <v>106.75</v>
      </c>
      <c r="Y230" s="422">
        <v>90.08</v>
      </c>
      <c r="Z230" s="422">
        <v>100.31</v>
      </c>
      <c r="AA230" s="422">
        <v>66.510000000000005</v>
      </c>
      <c r="AB230" s="422">
        <v>90.82</v>
      </c>
      <c r="AC230" s="422">
        <v>105.34</v>
      </c>
      <c r="AD230" s="422">
        <v>85.46</v>
      </c>
      <c r="AE230" s="422">
        <v>22.82</v>
      </c>
      <c r="AF230" s="422">
        <v>44.63</v>
      </c>
      <c r="AG230" s="422">
        <v>22.27</v>
      </c>
      <c r="AH230" s="422">
        <v>29.55</v>
      </c>
      <c r="AI230" s="422">
        <v>16.84</v>
      </c>
      <c r="AJ230" s="422">
        <v>56.19</v>
      </c>
      <c r="AK230" s="422">
        <v>9.82</v>
      </c>
      <c r="AL230" s="422">
        <v>24.37</v>
      </c>
      <c r="AM230" s="422">
        <v>6.91</v>
      </c>
      <c r="AN230" s="422">
        <v>49.02</v>
      </c>
      <c r="AO230" s="422">
        <v>53.9</v>
      </c>
      <c r="AP230" s="422">
        <v>34.950000000000003</v>
      </c>
      <c r="AQ230" s="422">
        <v>24.71</v>
      </c>
      <c r="AR230" s="422">
        <v>1.82</v>
      </c>
      <c r="AS230" s="422">
        <v>28.41</v>
      </c>
      <c r="AT230" s="422">
        <v>48.55</v>
      </c>
      <c r="AU230" s="422">
        <v>39.89</v>
      </c>
      <c r="AV230" s="422">
        <v>67.849999999999994</v>
      </c>
      <c r="AW230" s="422">
        <v>10.38</v>
      </c>
      <c r="AX230" s="422">
        <v>115.23</v>
      </c>
      <c r="AY230" s="422">
        <v>178.75</v>
      </c>
      <c r="AZ230" s="422">
        <v>111.71</v>
      </c>
      <c r="BA230" s="422">
        <v>118.77</v>
      </c>
      <c r="BB230" s="422">
        <v>198.98</v>
      </c>
      <c r="BC230" s="422">
        <v>189.01</v>
      </c>
      <c r="BD230" s="422">
        <v>215.74</v>
      </c>
      <c r="BE230" s="422">
        <v>144.04</v>
      </c>
      <c r="BF230" s="422">
        <v>97.36</v>
      </c>
      <c r="BG230" s="422">
        <v>79.099999999999994</v>
      </c>
      <c r="BH230" s="422">
        <v>106.51</v>
      </c>
      <c r="BI230" s="422">
        <v>69.8</v>
      </c>
      <c r="BJ230" s="422">
        <v>60.75</v>
      </c>
      <c r="BK230" s="422">
        <v>12.54</v>
      </c>
      <c r="BL230" s="422">
        <v>30.54</v>
      </c>
      <c r="BM230" s="422">
        <v>60.36</v>
      </c>
      <c r="BN230" s="422">
        <v>50.55</v>
      </c>
      <c r="BO230" s="422">
        <v>14.18</v>
      </c>
      <c r="BP230" s="422">
        <v>37.49</v>
      </c>
      <c r="BQ230" s="422">
        <v>10.18</v>
      </c>
      <c r="BR230" s="422">
        <v>22.45</v>
      </c>
      <c r="BS230" s="422">
        <v>19.55</v>
      </c>
      <c r="BT230" s="422">
        <v>6.73</v>
      </c>
      <c r="BU230" s="422">
        <v>5.64</v>
      </c>
      <c r="BV230" s="422">
        <v>0</v>
      </c>
      <c r="BW230" s="422">
        <v>0</v>
      </c>
      <c r="BX230" s="422">
        <v>0</v>
      </c>
      <c r="BY230" s="422">
        <v>0</v>
      </c>
      <c r="BZ230" s="422">
        <v>0</v>
      </c>
      <c r="CA230" s="422">
        <v>0</v>
      </c>
      <c r="CB230" s="422">
        <v>0</v>
      </c>
      <c r="CC230" s="422">
        <v>0</v>
      </c>
      <c r="CD230" s="422">
        <v>0</v>
      </c>
      <c r="CE230" s="422">
        <v>0</v>
      </c>
      <c r="CF230" s="422">
        <v>0</v>
      </c>
      <c r="CG230" s="422">
        <v>0</v>
      </c>
      <c r="CH230" s="422">
        <v>0</v>
      </c>
      <c r="CI230" s="422">
        <v>0</v>
      </c>
      <c r="CJ230" s="422">
        <v>0</v>
      </c>
      <c r="CK230" s="422">
        <v>0</v>
      </c>
      <c r="CL230" s="422">
        <v>0</v>
      </c>
      <c r="CM230" s="422">
        <v>0</v>
      </c>
      <c r="CN230" s="422">
        <v>0</v>
      </c>
      <c r="CO230" s="422">
        <v>0</v>
      </c>
      <c r="CP230" s="464">
        <v>0</v>
      </c>
      <c r="CQ230" s="422">
        <v>0</v>
      </c>
      <c r="CR230" s="464">
        <v>0</v>
      </c>
      <c r="CS230" s="465">
        <v>0</v>
      </c>
      <c r="CT230" s="465">
        <v>0</v>
      </c>
      <c r="CU230" s="477">
        <v>3545.52</v>
      </c>
    </row>
    <row r="231" spans="1:99" ht="15.75" customHeight="1">
      <c r="A231" s="475" t="str">
        <f t="shared" si="10"/>
        <v>08-581</v>
      </c>
      <c r="B231" s="476">
        <v>5</v>
      </c>
      <c r="C231" s="422">
        <v>0</v>
      </c>
      <c r="D231" s="422">
        <v>0</v>
      </c>
      <c r="E231" s="422">
        <v>0</v>
      </c>
      <c r="F231" s="422">
        <v>0</v>
      </c>
      <c r="G231" s="422">
        <v>0</v>
      </c>
      <c r="H231" s="422">
        <v>0</v>
      </c>
      <c r="I231" s="422">
        <v>0</v>
      </c>
      <c r="J231" s="422">
        <v>2.27</v>
      </c>
      <c r="K231" s="422">
        <v>0</v>
      </c>
      <c r="L231" s="422">
        <v>1.86</v>
      </c>
      <c r="M231" s="422">
        <v>8.43</v>
      </c>
      <c r="N231" s="422">
        <v>9.09</v>
      </c>
      <c r="O231" s="422">
        <v>10.210000000000001</v>
      </c>
      <c r="P231" s="422">
        <v>12.66</v>
      </c>
      <c r="Q231" s="422">
        <v>9.09</v>
      </c>
      <c r="R231" s="422">
        <v>0</v>
      </c>
      <c r="S231" s="422">
        <v>0</v>
      </c>
      <c r="T231" s="422">
        <v>19.14</v>
      </c>
      <c r="U231" s="422">
        <v>65.61</v>
      </c>
      <c r="V231" s="422">
        <v>42.27</v>
      </c>
      <c r="W231" s="422">
        <v>94.77</v>
      </c>
      <c r="X231" s="422">
        <v>81.650000000000006</v>
      </c>
      <c r="Y231" s="422">
        <v>230.98</v>
      </c>
      <c r="Z231" s="422">
        <v>147.41</v>
      </c>
      <c r="AA231" s="422">
        <v>161.32</v>
      </c>
      <c r="AB231" s="422">
        <v>84.52</v>
      </c>
      <c r="AC231" s="422">
        <v>76.41</v>
      </c>
      <c r="AD231" s="422">
        <v>107.54</v>
      </c>
      <c r="AE231" s="422">
        <v>80.58</v>
      </c>
      <c r="AF231" s="422">
        <v>67.11</v>
      </c>
      <c r="AG231" s="422">
        <v>33.630000000000003</v>
      </c>
      <c r="AH231" s="422">
        <v>79.73</v>
      </c>
      <c r="AI231" s="422">
        <v>94.81</v>
      </c>
      <c r="AJ231" s="422">
        <v>81.430000000000007</v>
      </c>
      <c r="AK231" s="422">
        <v>73.08</v>
      </c>
      <c r="AL231" s="422">
        <v>21.37</v>
      </c>
      <c r="AM231" s="422">
        <v>48.18</v>
      </c>
      <c r="AN231" s="422">
        <v>37.630000000000003</v>
      </c>
      <c r="AO231" s="422">
        <v>40.85</v>
      </c>
      <c r="AP231" s="422">
        <v>15.82</v>
      </c>
      <c r="AQ231" s="422">
        <v>37.54</v>
      </c>
      <c r="AR231" s="422">
        <v>81.150000000000006</v>
      </c>
      <c r="AS231" s="422">
        <v>38.380000000000003</v>
      </c>
      <c r="AT231" s="422">
        <v>49.4</v>
      </c>
      <c r="AU231" s="422">
        <v>61.95</v>
      </c>
      <c r="AV231" s="422">
        <v>168.41</v>
      </c>
      <c r="AW231" s="422">
        <v>67.87</v>
      </c>
      <c r="AX231" s="422">
        <v>68.38</v>
      </c>
      <c r="AY231" s="422">
        <v>181.16</v>
      </c>
      <c r="AZ231" s="422">
        <v>63.19</v>
      </c>
      <c r="BA231" s="422">
        <v>186.83</v>
      </c>
      <c r="BB231" s="422">
        <v>170.41</v>
      </c>
      <c r="BC231" s="422">
        <v>145.41999999999999</v>
      </c>
      <c r="BD231" s="422">
        <v>128.97</v>
      </c>
      <c r="BE231" s="422">
        <v>107.01</v>
      </c>
      <c r="BF231" s="422">
        <v>65.58</v>
      </c>
      <c r="BG231" s="422">
        <v>49.17</v>
      </c>
      <c r="BH231" s="422">
        <v>102.78</v>
      </c>
      <c r="BI231" s="422">
        <v>139.62</v>
      </c>
      <c r="BJ231" s="422">
        <v>88.31</v>
      </c>
      <c r="BK231" s="422">
        <v>56</v>
      </c>
      <c r="BL231" s="422">
        <v>15.13</v>
      </c>
      <c r="BM231" s="422">
        <v>21.82</v>
      </c>
      <c r="BN231" s="422">
        <v>23.09</v>
      </c>
      <c r="BO231" s="422">
        <v>12.82</v>
      </c>
      <c r="BP231" s="422">
        <v>35.46</v>
      </c>
      <c r="BQ231" s="422">
        <v>29.22</v>
      </c>
      <c r="BR231" s="422">
        <v>32.229999999999997</v>
      </c>
      <c r="BS231" s="422">
        <v>23.36</v>
      </c>
      <c r="BT231" s="422">
        <v>20.18</v>
      </c>
      <c r="BU231" s="422">
        <v>14.82</v>
      </c>
      <c r="BV231" s="422">
        <v>6</v>
      </c>
      <c r="BW231" s="422">
        <v>0</v>
      </c>
      <c r="BX231" s="422">
        <v>0</v>
      </c>
      <c r="BY231" s="422">
        <v>0</v>
      </c>
      <c r="BZ231" s="422">
        <v>0</v>
      </c>
      <c r="CA231" s="422">
        <v>0</v>
      </c>
      <c r="CB231" s="422">
        <v>0</v>
      </c>
      <c r="CC231" s="422">
        <v>0</v>
      </c>
      <c r="CD231" s="422">
        <v>0</v>
      </c>
      <c r="CE231" s="422">
        <v>0</v>
      </c>
      <c r="CF231" s="422">
        <v>0</v>
      </c>
      <c r="CG231" s="422">
        <v>0</v>
      </c>
      <c r="CH231" s="422">
        <v>0</v>
      </c>
      <c r="CI231" s="422">
        <v>0</v>
      </c>
      <c r="CJ231" s="422">
        <v>0</v>
      </c>
      <c r="CK231" s="422">
        <v>0</v>
      </c>
      <c r="CL231" s="422">
        <v>0</v>
      </c>
      <c r="CM231" s="422">
        <v>0</v>
      </c>
      <c r="CN231" s="422">
        <v>0</v>
      </c>
      <c r="CO231" s="422">
        <v>0</v>
      </c>
      <c r="CP231" s="464">
        <v>0</v>
      </c>
      <c r="CQ231" s="422">
        <v>0</v>
      </c>
      <c r="CR231" s="464">
        <v>0</v>
      </c>
      <c r="CS231" s="465">
        <v>0</v>
      </c>
      <c r="CT231" s="465">
        <v>0</v>
      </c>
      <c r="CU231" s="477">
        <v>4131.1099999999997</v>
      </c>
    </row>
    <row r="232" spans="1:99" ht="15.75" customHeight="1">
      <c r="A232" s="475" t="str">
        <f t="shared" si="10"/>
        <v>08-581</v>
      </c>
      <c r="B232" s="476">
        <v>6</v>
      </c>
      <c r="C232" s="422">
        <v>0</v>
      </c>
      <c r="D232" s="422">
        <v>0</v>
      </c>
      <c r="E232" s="422">
        <v>0</v>
      </c>
      <c r="F232" s="422">
        <v>0</v>
      </c>
      <c r="G232" s="422">
        <v>0</v>
      </c>
      <c r="H232" s="422">
        <v>0</v>
      </c>
      <c r="I232" s="422">
        <v>0</v>
      </c>
      <c r="J232" s="422">
        <v>0</v>
      </c>
      <c r="K232" s="422">
        <v>0</v>
      </c>
      <c r="L232" s="422">
        <v>0</v>
      </c>
      <c r="M232" s="422">
        <v>9.09</v>
      </c>
      <c r="N232" s="422">
        <v>0</v>
      </c>
      <c r="O232" s="422">
        <v>0.91</v>
      </c>
      <c r="P232" s="422">
        <v>7.27</v>
      </c>
      <c r="Q232" s="422">
        <v>0</v>
      </c>
      <c r="R232" s="422">
        <v>27.27</v>
      </c>
      <c r="S232" s="422">
        <v>4.6500000000000004</v>
      </c>
      <c r="T232" s="422">
        <v>0</v>
      </c>
      <c r="U232" s="422">
        <v>0</v>
      </c>
      <c r="V232" s="422">
        <v>84.91</v>
      </c>
      <c r="W232" s="422">
        <v>62.1</v>
      </c>
      <c r="X232" s="422">
        <v>116.5</v>
      </c>
      <c r="Y232" s="422">
        <v>67.7</v>
      </c>
      <c r="Z232" s="422">
        <v>34.659999999999997</v>
      </c>
      <c r="AA232" s="422">
        <v>69.77</v>
      </c>
      <c r="AB232" s="422">
        <v>82.48</v>
      </c>
      <c r="AC232" s="422">
        <v>136.16999999999999</v>
      </c>
      <c r="AD232" s="422">
        <v>145.08000000000001</v>
      </c>
      <c r="AE232" s="422">
        <v>80.040000000000006</v>
      </c>
      <c r="AF232" s="422">
        <v>107.44</v>
      </c>
      <c r="AG232" s="422">
        <v>60.82</v>
      </c>
      <c r="AH232" s="422">
        <v>48.5</v>
      </c>
      <c r="AI232" s="422">
        <v>39.82</v>
      </c>
      <c r="AJ232" s="422">
        <v>28.71</v>
      </c>
      <c r="AK232" s="422">
        <v>25.59</v>
      </c>
      <c r="AL232" s="422">
        <v>29.39</v>
      </c>
      <c r="AM232" s="422">
        <v>76.47</v>
      </c>
      <c r="AN232" s="422">
        <v>30.81</v>
      </c>
      <c r="AO232" s="422">
        <v>77.59</v>
      </c>
      <c r="AP232" s="422">
        <v>19.3</v>
      </c>
      <c r="AQ232" s="422">
        <v>24.8</v>
      </c>
      <c r="AR232" s="422">
        <v>59.74</v>
      </c>
      <c r="AS232" s="422">
        <v>86.86</v>
      </c>
      <c r="AT232" s="422">
        <v>66.569999999999993</v>
      </c>
      <c r="AU232" s="422">
        <v>49.47</v>
      </c>
      <c r="AV232" s="422">
        <v>90.72</v>
      </c>
      <c r="AW232" s="422">
        <v>74.28</v>
      </c>
      <c r="AX232" s="422">
        <v>90.81</v>
      </c>
      <c r="AY232" s="422">
        <v>124.34</v>
      </c>
      <c r="AZ232" s="422">
        <v>81.09</v>
      </c>
      <c r="BA232" s="422">
        <v>130.94999999999999</v>
      </c>
      <c r="BB232" s="422">
        <v>152.31</v>
      </c>
      <c r="BC232" s="422">
        <v>144.41999999999999</v>
      </c>
      <c r="BD232" s="422">
        <v>157.96</v>
      </c>
      <c r="BE232" s="422">
        <v>132.88999999999999</v>
      </c>
      <c r="BF232" s="422">
        <v>123.91</v>
      </c>
      <c r="BG232" s="422">
        <v>38.369999999999997</v>
      </c>
      <c r="BH232" s="422">
        <v>86.73</v>
      </c>
      <c r="BI232" s="422">
        <v>24.91</v>
      </c>
      <c r="BJ232" s="422">
        <v>67.09</v>
      </c>
      <c r="BK232" s="422">
        <v>1.77</v>
      </c>
      <c r="BL232" s="422">
        <v>32.630000000000003</v>
      </c>
      <c r="BM232" s="422">
        <v>6.91</v>
      </c>
      <c r="BN232" s="422">
        <v>15.73</v>
      </c>
      <c r="BO232" s="422">
        <v>9</v>
      </c>
      <c r="BP232" s="422">
        <v>7.82</v>
      </c>
      <c r="BQ232" s="422">
        <v>25.18</v>
      </c>
      <c r="BR232" s="422">
        <v>53.27</v>
      </c>
      <c r="BS232" s="422">
        <v>0</v>
      </c>
      <c r="BT232" s="422">
        <v>0</v>
      </c>
      <c r="BU232" s="422">
        <v>0</v>
      </c>
      <c r="BV232" s="422">
        <v>0</v>
      </c>
      <c r="BW232" s="422">
        <v>0</v>
      </c>
      <c r="BX232" s="422">
        <v>0</v>
      </c>
      <c r="BY232" s="422">
        <v>0</v>
      </c>
      <c r="BZ232" s="422">
        <v>0</v>
      </c>
      <c r="CA232" s="422">
        <v>0</v>
      </c>
      <c r="CB232" s="422">
        <v>0</v>
      </c>
      <c r="CC232" s="422">
        <v>0</v>
      </c>
      <c r="CD232" s="422">
        <v>0</v>
      </c>
      <c r="CE232" s="422">
        <v>0</v>
      </c>
      <c r="CF232" s="422">
        <v>0</v>
      </c>
      <c r="CG232" s="422">
        <v>0</v>
      </c>
      <c r="CH232" s="422">
        <v>0</v>
      </c>
      <c r="CI232" s="422">
        <v>0</v>
      </c>
      <c r="CJ232" s="422">
        <v>0</v>
      </c>
      <c r="CK232" s="422">
        <v>0</v>
      </c>
      <c r="CL232" s="422">
        <v>0</v>
      </c>
      <c r="CM232" s="422">
        <v>0</v>
      </c>
      <c r="CN232" s="422">
        <v>0</v>
      </c>
      <c r="CO232" s="422">
        <v>0</v>
      </c>
      <c r="CP232" s="464">
        <v>0</v>
      </c>
      <c r="CQ232" s="422">
        <v>0</v>
      </c>
      <c r="CR232" s="464">
        <v>0</v>
      </c>
      <c r="CS232" s="465">
        <v>0</v>
      </c>
      <c r="CT232" s="465">
        <v>0</v>
      </c>
      <c r="CU232" s="477">
        <v>3433.5699999999993</v>
      </c>
    </row>
    <row r="233" spans="1:99" ht="15.75" customHeight="1">
      <c r="A233" s="475" t="str">
        <f t="shared" ref="A233:A258" si="11">A232</f>
        <v>08-581</v>
      </c>
      <c r="B233" s="476">
        <v>7</v>
      </c>
      <c r="C233" s="422">
        <v>0</v>
      </c>
      <c r="D233" s="422">
        <v>0</v>
      </c>
      <c r="E233" s="422">
        <v>0</v>
      </c>
      <c r="F233" s="422">
        <v>0</v>
      </c>
      <c r="G233" s="422">
        <v>0</v>
      </c>
      <c r="H233" s="422">
        <v>0</v>
      </c>
      <c r="I233" s="422">
        <v>0</v>
      </c>
      <c r="J233" s="422">
        <v>1.82</v>
      </c>
      <c r="K233" s="422">
        <v>1.82</v>
      </c>
      <c r="L233" s="422">
        <v>0</v>
      </c>
      <c r="M233" s="422">
        <v>9.24</v>
      </c>
      <c r="N233" s="422">
        <v>0</v>
      </c>
      <c r="O233" s="422">
        <v>22.12</v>
      </c>
      <c r="P233" s="422">
        <v>0</v>
      </c>
      <c r="Q233" s="422">
        <v>1.82</v>
      </c>
      <c r="R233" s="422">
        <v>0</v>
      </c>
      <c r="S233" s="422">
        <v>0</v>
      </c>
      <c r="T233" s="422">
        <v>4.55</v>
      </c>
      <c r="U233" s="422">
        <v>60.99</v>
      </c>
      <c r="V233" s="422">
        <v>48.52</v>
      </c>
      <c r="W233" s="422">
        <v>150.19999999999999</v>
      </c>
      <c r="X233" s="422">
        <v>63.61</v>
      </c>
      <c r="Y233" s="422">
        <v>50.96</v>
      </c>
      <c r="Z233" s="422">
        <v>97.39</v>
      </c>
      <c r="AA233" s="422">
        <v>26.63</v>
      </c>
      <c r="AB233" s="422">
        <v>44.59</v>
      </c>
      <c r="AC233" s="422">
        <v>28.81</v>
      </c>
      <c r="AD233" s="422">
        <v>17.73</v>
      </c>
      <c r="AE233" s="422">
        <v>0</v>
      </c>
      <c r="AF233" s="422">
        <v>22.45</v>
      </c>
      <c r="AG233" s="422">
        <v>6.36</v>
      </c>
      <c r="AH233" s="422">
        <v>27.15</v>
      </c>
      <c r="AI233" s="422">
        <v>16.32</v>
      </c>
      <c r="AJ233" s="422">
        <v>20.41</v>
      </c>
      <c r="AK233" s="422">
        <v>8</v>
      </c>
      <c r="AL233" s="422">
        <v>49.47</v>
      </c>
      <c r="AM233" s="422">
        <v>20.18</v>
      </c>
      <c r="AN233" s="422">
        <v>23.84</v>
      </c>
      <c r="AO233" s="422">
        <v>22.52</v>
      </c>
      <c r="AP233" s="422">
        <v>19.899999999999999</v>
      </c>
      <c r="AQ233" s="422">
        <v>25.64</v>
      </c>
      <c r="AR233" s="422">
        <v>3.72</v>
      </c>
      <c r="AS233" s="422">
        <v>12.85</v>
      </c>
      <c r="AT233" s="422">
        <v>32.67</v>
      </c>
      <c r="AU233" s="422">
        <v>15.55</v>
      </c>
      <c r="AV233" s="422">
        <v>20.7</v>
      </c>
      <c r="AW233" s="422">
        <v>7.64</v>
      </c>
      <c r="AX233" s="422">
        <v>77.94</v>
      </c>
      <c r="AY233" s="422">
        <v>84.43</v>
      </c>
      <c r="AZ233" s="422">
        <v>64.08</v>
      </c>
      <c r="BA233" s="422">
        <v>106.56</v>
      </c>
      <c r="BB233" s="422">
        <v>71.209999999999994</v>
      </c>
      <c r="BC233" s="422">
        <v>23.45</v>
      </c>
      <c r="BD233" s="422">
        <v>130.08000000000001</v>
      </c>
      <c r="BE233" s="422">
        <v>80.86</v>
      </c>
      <c r="BF233" s="422">
        <v>75.8</v>
      </c>
      <c r="BG233" s="422">
        <v>23.73</v>
      </c>
      <c r="BH233" s="422">
        <v>28.09</v>
      </c>
      <c r="BI233" s="422">
        <v>0.91</v>
      </c>
      <c r="BJ233" s="422">
        <v>6.27</v>
      </c>
      <c r="BK233" s="422">
        <v>9.91</v>
      </c>
      <c r="BL233" s="422">
        <v>0</v>
      </c>
      <c r="BM233" s="422">
        <v>3</v>
      </c>
      <c r="BN233" s="422">
        <v>0</v>
      </c>
      <c r="BO233" s="422">
        <v>0</v>
      </c>
      <c r="BP233" s="422">
        <v>10.36</v>
      </c>
      <c r="BQ233" s="422">
        <v>41.27</v>
      </c>
      <c r="BR233" s="422">
        <v>0</v>
      </c>
      <c r="BS233" s="422">
        <v>0</v>
      </c>
      <c r="BT233" s="422">
        <v>0</v>
      </c>
      <c r="BU233" s="422">
        <v>0</v>
      </c>
      <c r="BV233" s="422">
        <v>0</v>
      </c>
      <c r="BW233" s="422">
        <v>0</v>
      </c>
      <c r="BX233" s="422">
        <v>0</v>
      </c>
      <c r="BY233" s="422">
        <v>0</v>
      </c>
      <c r="BZ233" s="422">
        <v>0</v>
      </c>
      <c r="CA233" s="422">
        <v>0</v>
      </c>
      <c r="CB233" s="422">
        <v>0</v>
      </c>
      <c r="CC233" s="422">
        <v>0</v>
      </c>
      <c r="CD233" s="422">
        <v>0</v>
      </c>
      <c r="CE233" s="422">
        <v>0</v>
      </c>
      <c r="CF233" s="422">
        <v>0</v>
      </c>
      <c r="CG233" s="422">
        <v>0</v>
      </c>
      <c r="CH233" s="422">
        <v>0</v>
      </c>
      <c r="CI233" s="422">
        <v>0</v>
      </c>
      <c r="CJ233" s="422">
        <v>0</v>
      </c>
      <c r="CK233" s="422">
        <v>0</v>
      </c>
      <c r="CL233" s="422">
        <v>0</v>
      </c>
      <c r="CM233" s="422">
        <v>0</v>
      </c>
      <c r="CN233" s="422">
        <v>0</v>
      </c>
      <c r="CO233" s="422">
        <v>0</v>
      </c>
      <c r="CP233" s="464">
        <v>0</v>
      </c>
      <c r="CQ233" s="422">
        <v>0</v>
      </c>
      <c r="CR233" s="464">
        <v>0</v>
      </c>
      <c r="CS233" s="465">
        <v>0</v>
      </c>
      <c r="CT233" s="465">
        <v>0</v>
      </c>
      <c r="CU233" s="477">
        <v>1824.1199999999997</v>
      </c>
    </row>
    <row r="234" spans="1:99" ht="15.75" customHeight="1">
      <c r="A234" s="475" t="str">
        <f t="shared" si="11"/>
        <v>08-581</v>
      </c>
      <c r="B234" s="476">
        <v>8</v>
      </c>
      <c r="C234" s="422">
        <v>0</v>
      </c>
      <c r="D234" s="422">
        <v>0</v>
      </c>
      <c r="E234" s="422">
        <v>0</v>
      </c>
      <c r="F234" s="422">
        <v>0</v>
      </c>
      <c r="G234" s="422">
        <v>0</v>
      </c>
      <c r="H234" s="422">
        <v>0</v>
      </c>
      <c r="I234" s="422">
        <v>0</v>
      </c>
      <c r="J234" s="422">
        <v>0</v>
      </c>
      <c r="K234" s="422">
        <v>10.11</v>
      </c>
      <c r="L234" s="422">
        <v>0</v>
      </c>
      <c r="M234" s="422">
        <v>6.85</v>
      </c>
      <c r="N234" s="422">
        <v>0</v>
      </c>
      <c r="O234" s="422">
        <v>17.5</v>
      </c>
      <c r="P234" s="422">
        <v>8.18</v>
      </c>
      <c r="Q234" s="422">
        <v>11.14</v>
      </c>
      <c r="R234" s="422">
        <v>27.73</v>
      </c>
      <c r="S234" s="422">
        <v>51.04</v>
      </c>
      <c r="T234" s="422">
        <v>6.98</v>
      </c>
      <c r="U234" s="422">
        <v>26.12</v>
      </c>
      <c r="V234" s="422">
        <v>41.8</v>
      </c>
      <c r="W234" s="422">
        <v>113.78</v>
      </c>
      <c r="X234" s="422">
        <v>131.11000000000001</v>
      </c>
      <c r="Y234" s="422">
        <v>102.48</v>
      </c>
      <c r="Z234" s="422">
        <v>100.05</v>
      </c>
      <c r="AA234" s="422">
        <v>62.62</v>
      </c>
      <c r="AB234" s="422">
        <v>26.03</v>
      </c>
      <c r="AC234" s="422">
        <v>28.36</v>
      </c>
      <c r="AD234" s="422">
        <v>23.27</v>
      </c>
      <c r="AE234" s="422">
        <v>24.91</v>
      </c>
      <c r="AF234" s="422">
        <v>27</v>
      </c>
      <c r="AG234" s="422">
        <v>16.18</v>
      </c>
      <c r="AH234" s="422">
        <v>15.04</v>
      </c>
      <c r="AI234" s="422">
        <v>35.19</v>
      </c>
      <c r="AJ234" s="422">
        <v>45.84</v>
      </c>
      <c r="AK234" s="422">
        <v>34.950000000000003</v>
      </c>
      <c r="AL234" s="422">
        <v>22.63</v>
      </c>
      <c r="AM234" s="422">
        <v>40.11</v>
      </c>
      <c r="AN234" s="422">
        <v>47.91</v>
      </c>
      <c r="AO234" s="422">
        <v>83.47</v>
      </c>
      <c r="AP234" s="422">
        <v>15.14</v>
      </c>
      <c r="AQ234" s="422">
        <v>48.77</v>
      </c>
      <c r="AR234" s="422">
        <v>41.91</v>
      </c>
      <c r="AS234" s="422">
        <v>2.73</v>
      </c>
      <c r="AT234" s="422">
        <v>0</v>
      </c>
      <c r="AU234" s="422">
        <v>13.92</v>
      </c>
      <c r="AV234" s="422">
        <v>57.12</v>
      </c>
      <c r="AW234" s="422">
        <v>11.9</v>
      </c>
      <c r="AX234" s="422">
        <v>6.92</v>
      </c>
      <c r="AY234" s="422">
        <v>102.36</v>
      </c>
      <c r="AZ234" s="422">
        <v>89.96</v>
      </c>
      <c r="BA234" s="422">
        <v>48.12</v>
      </c>
      <c r="BB234" s="422">
        <v>41.79</v>
      </c>
      <c r="BC234" s="422">
        <v>13.64</v>
      </c>
      <c r="BD234" s="422">
        <v>74.31</v>
      </c>
      <c r="BE234" s="422">
        <v>68.87</v>
      </c>
      <c r="BF234" s="422">
        <v>82.86</v>
      </c>
      <c r="BG234" s="422">
        <v>77.45</v>
      </c>
      <c r="BH234" s="422">
        <v>57.48</v>
      </c>
      <c r="BI234" s="422">
        <v>36.65</v>
      </c>
      <c r="BJ234" s="422">
        <v>13.68</v>
      </c>
      <c r="BK234" s="422">
        <v>22.45</v>
      </c>
      <c r="BL234" s="422">
        <v>18.5</v>
      </c>
      <c r="BM234" s="422">
        <v>15</v>
      </c>
      <c r="BN234" s="422">
        <v>11.91</v>
      </c>
      <c r="BO234" s="422">
        <v>5.82</v>
      </c>
      <c r="BP234" s="422">
        <v>2.91</v>
      </c>
      <c r="BQ234" s="422">
        <v>1.82</v>
      </c>
      <c r="BR234" s="422">
        <v>6.91</v>
      </c>
      <c r="BS234" s="422">
        <v>0</v>
      </c>
      <c r="BT234" s="422">
        <v>0</v>
      </c>
      <c r="BU234" s="422">
        <v>0</v>
      </c>
      <c r="BV234" s="422">
        <v>0</v>
      </c>
      <c r="BW234" s="422">
        <v>0</v>
      </c>
      <c r="BX234" s="422">
        <v>0</v>
      </c>
      <c r="BY234" s="422">
        <v>0</v>
      </c>
      <c r="BZ234" s="422">
        <v>0</v>
      </c>
      <c r="CA234" s="422">
        <v>0</v>
      </c>
      <c r="CB234" s="422">
        <v>0</v>
      </c>
      <c r="CC234" s="422">
        <v>0</v>
      </c>
      <c r="CD234" s="422">
        <v>0</v>
      </c>
      <c r="CE234" s="422">
        <v>0</v>
      </c>
      <c r="CF234" s="422">
        <v>0</v>
      </c>
      <c r="CG234" s="422">
        <v>0</v>
      </c>
      <c r="CH234" s="422">
        <v>0</v>
      </c>
      <c r="CI234" s="422">
        <v>0</v>
      </c>
      <c r="CJ234" s="422">
        <v>0</v>
      </c>
      <c r="CK234" s="422">
        <v>0</v>
      </c>
      <c r="CL234" s="422">
        <v>0</v>
      </c>
      <c r="CM234" s="422">
        <v>0</v>
      </c>
      <c r="CN234" s="422">
        <v>0</v>
      </c>
      <c r="CO234" s="422">
        <v>0</v>
      </c>
      <c r="CP234" s="464">
        <v>0</v>
      </c>
      <c r="CQ234" s="422">
        <v>0</v>
      </c>
      <c r="CR234" s="464">
        <v>0</v>
      </c>
      <c r="CS234" s="465">
        <v>0</v>
      </c>
      <c r="CT234" s="465">
        <v>0</v>
      </c>
      <c r="CU234" s="477">
        <v>2179.2799999999997</v>
      </c>
    </row>
    <row r="235" spans="1:99" ht="15.75" customHeight="1">
      <c r="A235" s="475" t="str">
        <f t="shared" si="11"/>
        <v>08-581</v>
      </c>
      <c r="B235" s="476">
        <v>9</v>
      </c>
      <c r="C235" s="422">
        <v>0</v>
      </c>
      <c r="D235" s="422">
        <v>0</v>
      </c>
      <c r="E235" s="422">
        <v>0</v>
      </c>
      <c r="F235" s="422">
        <v>0</v>
      </c>
      <c r="G235" s="422">
        <v>0</v>
      </c>
      <c r="H235" s="422">
        <v>0</v>
      </c>
      <c r="I235" s="422">
        <v>0</v>
      </c>
      <c r="J235" s="422">
        <v>1.73</v>
      </c>
      <c r="K235" s="422">
        <v>0</v>
      </c>
      <c r="L235" s="422">
        <v>15.8</v>
      </c>
      <c r="M235" s="422">
        <v>8.83</v>
      </c>
      <c r="N235" s="422">
        <v>1.77</v>
      </c>
      <c r="O235" s="422">
        <v>7.18</v>
      </c>
      <c r="P235" s="422">
        <v>11.75</v>
      </c>
      <c r="Q235" s="422">
        <v>15.97</v>
      </c>
      <c r="R235" s="422">
        <v>22.87</v>
      </c>
      <c r="S235" s="422">
        <v>0</v>
      </c>
      <c r="T235" s="422">
        <v>13.81</v>
      </c>
      <c r="U235" s="422">
        <v>119.26</v>
      </c>
      <c r="V235" s="422">
        <v>152.22</v>
      </c>
      <c r="W235" s="422">
        <v>208.87</v>
      </c>
      <c r="X235" s="422">
        <v>154.62</v>
      </c>
      <c r="Y235" s="422">
        <v>103.12</v>
      </c>
      <c r="Z235" s="422">
        <v>268.92</v>
      </c>
      <c r="AA235" s="422">
        <v>183.52</v>
      </c>
      <c r="AB235" s="422">
        <v>86.14</v>
      </c>
      <c r="AC235" s="422">
        <v>15.32</v>
      </c>
      <c r="AD235" s="422">
        <v>50.58</v>
      </c>
      <c r="AE235" s="422">
        <v>24.36</v>
      </c>
      <c r="AF235" s="422">
        <v>55.05</v>
      </c>
      <c r="AG235" s="422">
        <v>28</v>
      </c>
      <c r="AH235" s="422">
        <v>44.08</v>
      </c>
      <c r="AI235" s="422">
        <v>53.36</v>
      </c>
      <c r="AJ235" s="422">
        <v>39.18</v>
      </c>
      <c r="AK235" s="422">
        <v>41.45</v>
      </c>
      <c r="AL235" s="422">
        <v>91.95</v>
      </c>
      <c r="AM235" s="422">
        <v>71.08</v>
      </c>
      <c r="AN235" s="422">
        <v>37.68</v>
      </c>
      <c r="AO235" s="422">
        <v>19.57</v>
      </c>
      <c r="AP235" s="422">
        <v>42.2</v>
      </c>
      <c r="AQ235" s="422">
        <v>41.22</v>
      </c>
      <c r="AR235" s="422">
        <v>15.55</v>
      </c>
      <c r="AS235" s="422">
        <v>28.85</v>
      </c>
      <c r="AT235" s="422">
        <v>74.400000000000006</v>
      </c>
      <c r="AU235" s="422">
        <v>18.93</v>
      </c>
      <c r="AV235" s="422">
        <v>27.94</v>
      </c>
      <c r="AW235" s="422">
        <v>80.17</v>
      </c>
      <c r="AX235" s="422">
        <v>15.45</v>
      </c>
      <c r="AY235" s="422">
        <v>47.09</v>
      </c>
      <c r="AZ235" s="422">
        <v>84.7</v>
      </c>
      <c r="BA235" s="422">
        <v>61.03</v>
      </c>
      <c r="BB235" s="422">
        <v>85.6</v>
      </c>
      <c r="BC235" s="422">
        <v>21.99</v>
      </c>
      <c r="BD235" s="422">
        <v>60.48</v>
      </c>
      <c r="BE235" s="422">
        <v>53.32</v>
      </c>
      <c r="BF235" s="422">
        <v>0</v>
      </c>
      <c r="BG235" s="422">
        <v>23.9</v>
      </c>
      <c r="BH235" s="422">
        <v>44.4</v>
      </c>
      <c r="BI235" s="422">
        <v>8.73</v>
      </c>
      <c r="BJ235" s="422">
        <v>50.86</v>
      </c>
      <c r="BK235" s="422">
        <v>0</v>
      </c>
      <c r="BL235" s="422">
        <v>0</v>
      </c>
      <c r="BM235" s="422">
        <v>12.54</v>
      </c>
      <c r="BN235" s="422">
        <v>13.64</v>
      </c>
      <c r="BO235" s="422">
        <v>0</v>
      </c>
      <c r="BP235" s="422">
        <v>6.54</v>
      </c>
      <c r="BQ235" s="422">
        <v>0</v>
      </c>
      <c r="BR235" s="422">
        <v>0</v>
      </c>
      <c r="BS235" s="422">
        <v>0</v>
      </c>
      <c r="BT235" s="422">
        <v>0</v>
      </c>
      <c r="BU235" s="422">
        <v>0</v>
      </c>
      <c r="BV235" s="422">
        <v>0</v>
      </c>
      <c r="BW235" s="422">
        <v>0</v>
      </c>
      <c r="BX235" s="422">
        <v>0</v>
      </c>
      <c r="BY235" s="422">
        <v>0</v>
      </c>
      <c r="BZ235" s="422">
        <v>0</v>
      </c>
      <c r="CA235" s="422">
        <v>0</v>
      </c>
      <c r="CB235" s="422">
        <v>0</v>
      </c>
      <c r="CC235" s="422">
        <v>0</v>
      </c>
      <c r="CD235" s="422">
        <v>0</v>
      </c>
      <c r="CE235" s="422">
        <v>0</v>
      </c>
      <c r="CF235" s="422">
        <v>0</v>
      </c>
      <c r="CG235" s="422">
        <v>0</v>
      </c>
      <c r="CH235" s="422">
        <v>0</v>
      </c>
      <c r="CI235" s="422">
        <v>0</v>
      </c>
      <c r="CJ235" s="422">
        <v>0</v>
      </c>
      <c r="CK235" s="422">
        <v>0</v>
      </c>
      <c r="CL235" s="422">
        <v>0</v>
      </c>
      <c r="CM235" s="422">
        <v>0</v>
      </c>
      <c r="CN235" s="422">
        <v>0</v>
      </c>
      <c r="CO235" s="422">
        <v>0</v>
      </c>
      <c r="CP235" s="464">
        <v>0</v>
      </c>
      <c r="CQ235" s="422">
        <v>0</v>
      </c>
      <c r="CR235" s="464">
        <v>0</v>
      </c>
      <c r="CS235" s="465">
        <v>0</v>
      </c>
      <c r="CT235" s="465">
        <v>0</v>
      </c>
      <c r="CU235" s="477">
        <v>2867.5699999999997</v>
      </c>
    </row>
    <row r="236" spans="1:99" ht="15.75" customHeight="1">
      <c r="A236" s="475" t="str">
        <f t="shared" si="11"/>
        <v>08-581</v>
      </c>
      <c r="B236" s="476">
        <v>10</v>
      </c>
      <c r="C236" s="422">
        <v>0</v>
      </c>
      <c r="D236" s="422">
        <v>0</v>
      </c>
      <c r="E236" s="422">
        <v>0</v>
      </c>
      <c r="F236" s="422">
        <v>0</v>
      </c>
      <c r="G236" s="422">
        <v>0</v>
      </c>
      <c r="H236" s="422">
        <v>0</v>
      </c>
      <c r="I236" s="422">
        <v>0</v>
      </c>
      <c r="J236" s="422">
        <v>0</v>
      </c>
      <c r="K236" s="422">
        <v>5.95</v>
      </c>
      <c r="L236" s="422">
        <v>12.73</v>
      </c>
      <c r="M236" s="422">
        <v>0</v>
      </c>
      <c r="N236" s="422">
        <v>0</v>
      </c>
      <c r="O236" s="422">
        <v>9.3000000000000007</v>
      </c>
      <c r="P236" s="422">
        <v>2.3199999999999998</v>
      </c>
      <c r="Q236" s="422">
        <v>19.12</v>
      </c>
      <c r="R236" s="422">
        <v>15.82</v>
      </c>
      <c r="S236" s="422">
        <v>13.35</v>
      </c>
      <c r="T236" s="422">
        <v>56.56</v>
      </c>
      <c r="U236" s="422">
        <v>51.22</v>
      </c>
      <c r="V236" s="422">
        <v>151.35</v>
      </c>
      <c r="W236" s="422">
        <v>93.8</v>
      </c>
      <c r="X236" s="422">
        <v>95.1</v>
      </c>
      <c r="Y236" s="422">
        <v>81.93</v>
      </c>
      <c r="Z236" s="422">
        <v>151.71</v>
      </c>
      <c r="AA236" s="422">
        <v>144.47999999999999</v>
      </c>
      <c r="AB236" s="422">
        <v>33.69</v>
      </c>
      <c r="AC236" s="422">
        <v>84.51</v>
      </c>
      <c r="AD236" s="422">
        <v>54.33</v>
      </c>
      <c r="AE236" s="422">
        <v>15.57</v>
      </c>
      <c r="AF236" s="422">
        <v>46.59</v>
      </c>
      <c r="AG236" s="422">
        <v>29.85</v>
      </c>
      <c r="AH236" s="422">
        <v>5.41</v>
      </c>
      <c r="AI236" s="422">
        <v>16.47</v>
      </c>
      <c r="AJ236" s="422">
        <v>78.39</v>
      </c>
      <c r="AK236" s="422">
        <v>65.75</v>
      </c>
      <c r="AL236" s="422">
        <v>35.81</v>
      </c>
      <c r="AM236" s="422">
        <v>3.69</v>
      </c>
      <c r="AN236" s="422">
        <v>17.91</v>
      </c>
      <c r="AO236" s="422">
        <v>58.68</v>
      </c>
      <c r="AP236" s="422">
        <v>20.36</v>
      </c>
      <c r="AQ236" s="422">
        <v>63.66</v>
      </c>
      <c r="AR236" s="422">
        <v>31.65</v>
      </c>
      <c r="AS236" s="422">
        <v>16.91</v>
      </c>
      <c r="AT236" s="422">
        <v>42.68</v>
      </c>
      <c r="AU236" s="422">
        <v>37.659999999999997</v>
      </c>
      <c r="AV236" s="422">
        <v>70.510000000000005</v>
      </c>
      <c r="AW236" s="422">
        <v>83.45</v>
      </c>
      <c r="AX236" s="422">
        <v>35.840000000000003</v>
      </c>
      <c r="AY236" s="422">
        <v>40.659999999999997</v>
      </c>
      <c r="AZ236" s="422">
        <v>63.31</v>
      </c>
      <c r="BA236" s="422">
        <v>52.18</v>
      </c>
      <c r="BB236" s="422">
        <v>117.65</v>
      </c>
      <c r="BC236" s="422">
        <v>105.35</v>
      </c>
      <c r="BD236" s="422">
        <v>148.52000000000001</v>
      </c>
      <c r="BE236" s="422">
        <v>138.49</v>
      </c>
      <c r="BF236" s="422">
        <v>86.28</v>
      </c>
      <c r="BG236" s="422">
        <v>59.14</v>
      </c>
      <c r="BH236" s="422">
        <v>36.229999999999997</v>
      </c>
      <c r="BI236" s="422">
        <v>29.64</v>
      </c>
      <c r="BJ236" s="422">
        <v>18.86</v>
      </c>
      <c r="BK236" s="422">
        <v>8.09</v>
      </c>
      <c r="BL236" s="422">
        <v>19.18</v>
      </c>
      <c r="BM236" s="422">
        <v>21.59</v>
      </c>
      <c r="BN236" s="422">
        <v>0</v>
      </c>
      <c r="BO236" s="422">
        <v>2.1800000000000002</v>
      </c>
      <c r="BP236" s="422">
        <v>0</v>
      </c>
      <c r="BQ236" s="422">
        <v>0</v>
      </c>
      <c r="BR236" s="422">
        <v>6.27</v>
      </c>
      <c r="BS236" s="422">
        <v>0</v>
      </c>
      <c r="BT236" s="422">
        <v>0</v>
      </c>
      <c r="BU236" s="422">
        <v>0</v>
      </c>
      <c r="BV236" s="422">
        <v>0</v>
      </c>
      <c r="BW236" s="422">
        <v>0</v>
      </c>
      <c r="BX236" s="422">
        <v>0</v>
      </c>
      <c r="BY236" s="422">
        <v>0</v>
      </c>
      <c r="BZ236" s="422">
        <v>0</v>
      </c>
      <c r="CA236" s="422">
        <v>0</v>
      </c>
      <c r="CB236" s="422">
        <v>0</v>
      </c>
      <c r="CC236" s="422">
        <v>0</v>
      </c>
      <c r="CD236" s="422">
        <v>0</v>
      </c>
      <c r="CE236" s="422">
        <v>0</v>
      </c>
      <c r="CF236" s="422">
        <v>0</v>
      </c>
      <c r="CG236" s="422">
        <v>0</v>
      </c>
      <c r="CH236" s="422">
        <v>0</v>
      </c>
      <c r="CI236" s="422">
        <v>0</v>
      </c>
      <c r="CJ236" s="422">
        <v>0</v>
      </c>
      <c r="CK236" s="422">
        <v>0</v>
      </c>
      <c r="CL236" s="422">
        <v>0</v>
      </c>
      <c r="CM236" s="422">
        <v>0</v>
      </c>
      <c r="CN236" s="422">
        <v>0</v>
      </c>
      <c r="CO236" s="422">
        <v>0</v>
      </c>
      <c r="CP236" s="464">
        <v>0</v>
      </c>
      <c r="CQ236" s="422">
        <v>0</v>
      </c>
      <c r="CR236" s="464">
        <v>0</v>
      </c>
      <c r="CS236" s="465">
        <v>0</v>
      </c>
      <c r="CT236" s="465">
        <v>0</v>
      </c>
      <c r="CU236" s="477">
        <v>2807.7300000000005</v>
      </c>
    </row>
    <row r="237" spans="1:99" ht="15.75" customHeight="1">
      <c r="A237" s="475" t="str">
        <f t="shared" si="11"/>
        <v>08-581</v>
      </c>
      <c r="B237" s="476">
        <v>11</v>
      </c>
      <c r="C237" s="422">
        <v>0</v>
      </c>
      <c r="D237" s="422">
        <v>0</v>
      </c>
      <c r="E237" s="422">
        <v>0</v>
      </c>
      <c r="F237" s="422">
        <v>0</v>
      </c>
      <c r="G237" s="422">
        <v>0</v>
      </c>
      <c r="H237" s="422">
        <v>0</v>
      </c>
      <c r="I237" s="422">
        <v>0</v>
      </c>
      <c r="J237" s="422">
        <v>0</v>
      </c>
      <c r="K237" s="422">
        <v>0</v>
      </c>
      <c r="L237" s="422">
        <v>7.27</v>
      </c>
      <c r="M237" s="422">
        <v>1.86</v>
      </c>
      <c r="N237" s="422">
        <v>0</v>
      </c>
      <c r="O237" s="422">
        <v>4.6500000000000004</v>
      </c>
      <c r="P237" s="422">
        <v>0</v>
      </c>
      <c r="Q237" s="422">
        <v>14.82</v>
      </c>
      <c r="R237" s="422">
        <v>6.67</v>
      </c>
      <c r="S237" s="422">
        <v>2.27</v>
      </c>
      <c r="T237" s="422">
        <v>0</v>
      </c>
      <c r="U237" s="422">
        <v>28</v>
      </c>
      <c r="V237" s="422">
        <v>135.69999999999999</v>
      </c>
      <c r="W237" s="422">
        <v>161.43</v>
      </c>
      <c r="X237" s="422">
        <v>141.30000000000001</v>
      </c>
      <c r="Y237" s="422">
        <v>66.599999999999994</v>
      </c>
      <c r="Z237" s="422">
        <v>8.09</v>
      </c>
      <c r="AA237" s="422">
        <v>67.48</v>
      </c>
      <c r="AB237" s="422">
        <v>30.55</v>
      </c>
      <c r="AC237" s="422">
        <v>42.84</v>
      </c>
      <c r="AD237" s="422">
        <v>38.270000000000003</v>
      </c>
      <c r="AE237" s="422">
        <v>58.99</v>
      </c>
      <c r="AF237" s="422">
        <v>14.02</v>
      </c>
      <c r="AG237" s="422">
        <v>21.08</v>
      </c>
      <c r="AH237" s="422">
        <v>30.35</v>
      </c>
      <c r="AI237" s="422">
        <v>24.91</v>
      </c>
      <c r="AJ237" s="422">
        <v>7.82</v>
      </c>
      <c r="AK237" s="422">
        <v>49.83</v>
      </c>
      <c r="AL237" s="422">
        <v>31.01</v>
      </c>
      <c r="AM237" s="422">
        <v>65.760000000000005</v>
      </c>
      <c r="AN237" s="422">
        <v>19.7</v>
      </c>
      <c r="AO237" s="422">
        <v>37.840000000000003</v>
      </c>
      <c r="AP237" s="422">
        <v>20.18</v>
      </c>
      <c r="AQ237" s="422">
        <v>19.45</v>
      </c>
      <c r="AR237" s="422">
        <v>22.84</v>
      </c>
      <c r="AS237" s="422">
        <v>45.33</v>
      </c>
      <c r="AT237" s="422">
        <v>4.7300000000000004</v>
      </c>
      <c r="AU237" s="422">
        <v>45.04</v>
      </c>
      <c r="AV237" s="422">
        <v>75.73</v>
      </c>
      <c r="AW237" s="422">
        <v>83.03</v>
      </c>
      <c r="AX237" s="422">
        <v>76.69</v>
      </c>
      <c r="AY237" s="422">
        <v>117.33</v>
      </c>
      <c r="AZ237" s="422">
        <v>96.59</v>
      </c>
      <c r="BA237" s="422">
        <v>123.47</v>
      </c>
      <c r="BB237" s="422">
        <v>152.56</v>
      </c>
      <c r="BC237" s="422">
        <v>149.15</v>
      </c>
      <c r="BD237" s="422">
        <v>101.09</v>
      </c>
      <c r="BE237" s="422">
        <v>105.95</v>
      </c>
      <c r="BF237" s="422">
        <v>43.3</v>
      </c>
      <c r="BG237" s="422">
        <v>54.49</v>
      </c>
      <c r="BH237" s="422">
        <v>39.299999999999997</v>
      </c>
      <c r="BI237" s="422">
        <v>59.35</v>
      </c>
      <c r="BJ237" s="422">
        <v>34.54</v>
      </c>
      <c r="BK237" s="422">
        <v>59.72</v>
      </c>
      <c r="BL237" s="422">
        <v>58.46</v>
      </c>
      <c r="BM237" s="422">
        <v>84.28</v>
      </c>
      <c r="BN237" s="422">
        <v>10.86</v>
      </c>
      <c r="BO237" s="422">
        <v>16.36</v>
      </c>
      <c r="BP237" s="422">
        <v>27.82</v>
      </c>
      <c r="BQ237" s="422">
        <v>25.27</v>
      </c>
      <c r="BR237" s="422">
        <v>61.73</v>
      </c>
      <c r="BS237" s="422">
        <v>4.3600000000000003</v>
      </c>
      <c r="BT237" s="422">
        <v>0</v>
      </c>
      <c r="BU237" s="422">
        <v>36</v>
      </c>
      <c r="BV237" s="422">
        <v>0</v>
      </c>
      <c r="BW237" s="422">
        <v>0</v>
      </c>
      <c r="BX237" s="422">
        <v>0</v>
      </c>
      <c r="BY237" s="422">
        <v>0</v>
      </c>
      <c r="BZ237" s="422">
        <v>0</v>
      </c>
      <c r="CA237" s="422">
        <v>0</v>
      </c>
      <c r="CB237" s="422">
        <v>0</v>
      </c>
      <c r="CC237" s="422">
        <v>0</v>
      </c>
      <c r="CD237" s="422">
        <v>0</v>
      </c>
      <c r="CE237" s="422">
        <v>0</v>
      </c>
      <c r="CF237" s="422">
        <v>0</v>
      </c>
      <c r="CG237" s="422">
        <v>0</v>
      </c>
      <c r="CH237" s="422">
        <v>0</v>
      </c>
      <c r="CI237" s="422">
        <v>0</v>
      </c>
      <c r="CJ237" s="422">
        <v>0</v>
      </c>
      <c r="CK237" s="422">
        <v>0</v>
      </c>
      <c r="CL237" s="422">
        <v>0</v>
      </c>
      <c r="CM237" s="422">
        <v>0</v>
      </c>
      <c r="CN237" s="422">
        <v>0</v>
      </c>
      <c r="CO237" s="422">
        <v>0</v>
      </c>
      <c r="CP237" s="464">
        <v>0</v>
      </c>
      <c r="CQ237" s="422">
        <v>0</v>
      </c>
      <c r="CR237" s="464">
        <v>0</v>
      </c>
      <c r="CS237" s="465">
        <v>0</v>
      </c>
      <c r="CT237" s="465">
        <v>0</v>
      </c>
      <c r="CU237" s="477">
        <v>2974.1100000000006</v>
      </c>
    </row>
    <row r="238" spans="1:99" ht="15.75" customHeight="1">
      <c r="A238" s="475" t="str">
        <f t="shared" si="11"/>
        <v>08-581</v>
      </c>
      <c r="B238" s="476">
        <v>12</v>
      </c>
      <c r="C238" s="422">
        <v>0</v>
      </c>
      <c r="D238" s="422">
        <v>0</v>
      </c>
      <c r="E238" s="422">
        <v>0</v>
      </c>
      <c r="F238" s="422">
        <v>0</v>
      </c>
      <c r="G238" s="422">
        <v>0</v>
      </c>
      <c r="H238" s="422">
        <v>0</v>
      </c>
      <c r="I238" s="422">
        <v>5.45</v>
      </c>
      <c r="J238" s="422">
        <v>0</v>
      </c>
      <c r="K238" s="422">
        <v>10</v>
      </c>
      <c r="L238" s="422">
        <v>11.82</v>
      </c>
      <c r="M238" s="422">
        <v>0</v>
      </c>
      <c r="N238" s="422">
        <v>7.27</v>
      </c>
      <c r="O238" s="422">
        <v>27.82</v>
      </c>
      <c r="P238" s="422">
        <v>24.27</v>
      </c>
      <c r="Q238" s="422">
        <v>3.18</v>
      </c>
      <c r="R238" s="422">
        <v>22.74</v>
      </c>
      <c r="S238" s="422">
        <v>10.8</v>
      </c>
      <c r="T238" s="422">
        <v>18.77</v>
      </c>
      <c r="U238" s="422">
        <v>41.61</v>
      </c>
      <c r="V238" s="422">
        <v>63.54</v>
      </c>
      <c r="W238" s="422">
        <v>73.040000000000006</v>
      </c>
      <c r="X238" s="422">
        <v>108.88</v>
      </c>
      <c r="Y238" s="422">
        <v>255.06</v>
      </c>
      <c r="Z238" s="422">
        <v>100.97</v>
      </c>
      <c r="AA238" s="422">
        <v>117.7</v>
      </c>
      <c r="AB238" s="422">
        <v>84.26</v>
      </c>
      <c r="AC238" s="422">
        <v>90.58</v>
      </c>
      <c r="AD238" s="422">
        <v>176.75</v>
      </c>
      <c r="AE238" s="422">
        <v>96.29</v>
      </c>
      <c r="AF238" s="422">
        <v>76.3</v>
      </c>
      <c r="AG238" s="422">
        <v>68.34</v>
      </c>
      <c r="AH238" s="422">
        <v>89.86</v>
      </c>
      <c r="AI238" s="422">
        <v>108.43</v>
      </c>
      <c r="AJ238" s="422">
        <v>91.91</v>
      </c>
      <c r="AK238" s="422">
        <v>7.82</v>
      </c>
      <c r="AL238" s="422">
        <v>38.1</v>
      </c>
      <c r="AM238" s="422">
        <v>15.45</v>
      </c>
      <c r="AN238" s="422">
        <v>20.82</v>
      </c>
      <c r="AO238" s="422">
        <v>68.209999999999994</v>
      </c>
      <c r="AP238" s="422">
        <v>22.91</v>
      </c>
      <c r="AQ238" s="422">
        <v>53.74</v>
      </c>
      <c r="AR238" s="422">
        <v>45.52</v>
      </c>
      <c r="AS238" s="422">
        <v>72.14</v>
      </c>
      <c r="AT238" s="422">
        <v>64.12</v>
      </c>
      <c r="AU238" s="422">
        <v>34.840000000000003</v>
      </c>
      <c r="AV238" s="422">
        <v>121.53</v>
      </c>
      <c r="AW238" s="422">
        <v>116</v>
      </c>
      <c r="AX238" s="422">
        <v>62.72</v>
      </c>
      <c r="AY238" s="422">
        <v>127.2</v>
      </c>
      <c r="AZ238" s="422">
        <v>125.65</v>
      </c>
      <c r="BA238" s="422">
        <v>130.72</v>
      </c>
      <c r="BB238" s="422">
        <v>135.93</v>
      </c>
      <c r="BC238" s="422">
        <v>138.24</v>
      </c>
      <c r="BD238" s="422">
        <v>53.06</v>
      </c>
      <c r="BE238" s="422">
        <v>152.77000000000001</v>
      </c>
      <c r="BF238" s="422">
        <v>76.64</v>
      </c>
      <c r="BG238" s="422">
        <v>140.65</v>
      </c>
      <c r="BH238" s="422">
        <v>54.2</v>
      </c>
      <c r="BI238" s="422">
        <v>64.239999999999995</v>
      </c>
      <c r="BJ238" s="422">
        <v>99.91</v>
      </c>
      <c r="BK238" s="422">
        <v>10.62</v>
      </c>
      <c r="BL238" s="422">
        <v>59.02</v>
      </c>
      <c r="BM238" s="422">
        <v>70.41</v>
      </c>
      <c r="BN238" s="422">
        <v>54.77</v>
      </c>
      <c r="BO238" s="422">
        <v>27.96</v>
      </c>
      <c r="BP238" s="422">
        <v>38.18</v>
      </c>
      <c r="BQ238" s="422">
        <v>24.36</v>
      </c>
      <c r="BR238" s="422">
        <v>32.68</v>
      </c>
      <c r="BS238" s="422">
        <v>30.18</v>
      </c>
      <c r="BT238" s="422">
        <v>45.37</v>
      </c>
      <c r="BU238" s="422">
        <v>32.04</v>
      </c>
      <c r="BV238" s="422">
        <v>0</v>
      </c>
      <c r="BW238" s="422">
        <v>0</v>
      </c>
      <c r="BX238" s="422">
        <v>0</v>
      </c>
      <c r="BY238" s="422">
        <v>0</v>
      </c>
      <c r="BZ238" s="422">
        <v>0</v>
      </c>
      <c r="CA238" s="422">
        <v>0</v>
      </c>
      <c r="CB238" s="422">
        <v>0</v>
      </c>
      <c r="CC238" s="422">
        <v>0</v>
      </c>
      <c r="CD238" s="422">
        <v>0</v>
      </c>
      <c r="CE238" s="422">
        <v>0</v>
      </c>
      <c r="CF238" s="422">
        <v>0</v>
      </c>
      <c r="CG238" s="422">
        <v>0</v>
      </c>
      <c r="CH238" s="422">
        <v>0</v>
      </c>
      <c r="CI238" s="422">
        <v>0</v>
      </c>
      <c r="CJ238" s="422">
        <v>0</v>
      </c>
      <c r="CK238" s="422">
        <v>0</v>
      </c>
      <c r="CL238" s="422">
        <v>0</v>
      </c>
      <c r="CM238" s="422">
        <v>0</v>
      </c>
      <c r="CN238" s="422">
        <v>0</v>
      </c>
      <c r="CO238" s="422">
        <v>0</v>
      </c>
      <c r="CP238" s="464">
        <v>0</v>
      </c>
      <c r="CQ238" s="422">
        <v>0</v>
      </c>
      <c r="CR238" s="464">
        <v>0</v>
      </c>
      <c r="CS238" s="465">
        <v>0</v>
      </c>
      <c r="CT238" s="465">
        <v>0</v>
      </c>
      <c r="CU238" s="477">
        <v>4254.3599999999988</v>
      </c>
    </row>
    <row r="239" spans="1:99" ht="15.75" customHeight="1">
      <c r="A239" s="475" t="str">
        <f t="shared" si="11"/>
        <v>08-581</v>
      </c>
      <c r="B239" s="476">
        <v>13</v>
      </c>
      <c r="C239" s="422">
        <v>0</v>
      </c>
      <c r="D239" s="422">
        <v>0</v>
      </c>
      <c r="E239" s="422">
        <v>0</v>
      </c>
      <c r="F239" s="422">
        <v>0</v>
      </c>
      <c r="G239" s="422">
        <v>0</v>
      </c>
      <c r="H239" s="422">
        <v>0</v>
      </c>
      <c r="I239" s="422">
        <v>0</v>
      </c>
      <c r="J239" s="422">
        <v>0</v>
      </c>
      <c r="K239" s="422">
        <v>0</v>
      </c>
      <c r="L239" s="422">
        <v>0</v>
      </c>
      <c r="M239" s="422">
        <v>4.6500000000000004</v>
      </c>
      <c r="N239" s="422">
        <v>22.99</v>
      </c>
      <c r="O239" s="422">
        <v>0</v>
      </c>
      <c r="P239" s="422">
        <v>0</v>
      </c>
      <c r="Q239" s="422">
        <v>11.57</v>
      </c>
      <c r="R239" s="422">
        <v>0</v>
      </c>
      <c r="S239" s="422">
        <v>8</v>
      </c>
      <c r="T239" s="422">
        <v>8.34</v>
      </c>
      <c r="U239" s="422">
        <v>25.54</v>
      </c>
      <c r="V239" s="422">
        <v>43.64</v>
      </c>
      <c r="W239" s="422">
        <v>40.700000000000003</v>
      </c>
      <c r="X239" s="422">
        <v>46.09</v>
      </c>
      <c r="Y239" s="422">
        <v>78.45</v>
      </c>
      <c r="Z239" s="422">
        <v>37.1</v>
      </c>
      <c r="AA239" s="422">
        <v>62.03</v>
      </c>
      <c r="AB239" s="422">
        <v>139.28</v>
      </c>
      <c r="AC239" s="422">
        <v>82.17</v>
      </c>
      <c r="AD239" s="422">
        <v>76.92</v>
      </c>
      <c r="AE239" s="422">
        <v>16.09</v>
      </c>
      <c r="AF239" s="422">
        <v>30.33</v>
      </c>
      <c r="AG239" s="422">
        <v>79.53</v>
      </c>
      <c r="AH239" s="422">
        <v>13.27</v>
      </c>
      <c r="AI239" s="422">
        <v>25.82</v>
      </c>
      <c r="AJ239" s="422">
        <v>100.71</v>
      </c>
      <c r="AK239" s="422">
        <v>41.44</v>
      </c>
      <c r="AL239" s="422">
        <v>39.17</v>
      </c>
      <c r="AM239" s="422">
        <v>76.180000000000007</v>
      </c>
      <c r="AN239" s="422">
        <v>54.61</v>
      </c>
      <c r="AO239" s="422">
        <v>11.27</v>
      </c>
      <c r="AP239" s="422">
        <v>40.700000000000003</v>
      </c>
      <c r="AQ239" s="422">
        <v>78.34</v>
      </c>
      <c r="AR239" s="422">
        <v>30.44</v>
      </c>
      <c r="AS239" s="422">
        <v>69.53</v>
      </c>
      <c r="AT239" s="422">
        <v>76.92</v>
      </c>
      <c r="AU239" s="422">
        <v>53.79</v>
      </c>
      <c r="AV239" s="422">
        <v>61.53</v>
      </c>
      <c r="AW239" s="422">
        <v>86.56</v>
      </c>
      <c r="AX239" s="422">
        <v>72.459999999999994</v>
      </c>
      <c r="AY239" s="422">
        <v>145.99</v>
      </c>
      <c r="AZ239" s="422">
        <v>73.87</v>
      </c>
      <c r="BA239" s="422">
        <v>71.86</v>
      </c>
      <c r="BB239" s="422">
        <v>105.55</v>
      </c>
      <c r="BC239" s="422">
        <v>52.87</v>
      </c>
      <c r="BD239" s="422">
        <v>37.76</v>
      </c>
      <c r="BE239" s="422">
        <v>91.21</v>
      </c>
      <c r="BF239" s="422">
        <v>131.77000000000001</v>
      </c>
      <c r="BG239" s="422">
        <v>52.8</v>
      </c>
      <c r="BH239" s="422">
        <v>55.05</v>
      </c>
      <c r="BI239" s="422">
        <v>41.45</v>
      </c>
      <c r="BJ239" s="422">
        <v>108.77</v>
      </c>
      <c r="BK239" s="422">
        <v>31.82</v>
      </c>
      <c r="BL239" s="422">
        <v>57.97</v>
      </c>
      <c r="BM239" s="422">
        <v>46.09</v>
      </c>
      <c r="BN239" s="422">
        <v>21.32</v>
      </c>
      <c r="BO239" s="422">
        <v>48.81</v>
      </c>
      <c r="BP239" s="422">
        <v>16.91</v>
      </c>
      <c r="BQ239" s="422">
        <v>9.09</v>
      </c>
      <c r="BR239" s="422">
        <v>5.73</v>
      </c>
      <c r="BS239" s="422">
        <v>0</v>
      </c>
      <c r="BT239" s="422">
        <v>14.73</v>
      </c>
      <c r="BU239" s="422">
        <v>0</v>
      </c>
      <c r="BV239" s="422">
        <v>0</v>
      </c>
      <c r="BW239" s="422">
        <v>0</v>
      </c>
      <c r="BX239" s="422">
        <v>0</v>
      </c>
      <c r="BY239" s="422">
        <v>0</v>
      </c>
      <c r="BZ239" s="422">
        <v>0</v>
      </c>
      <c r="CA239" s="422">
        <v>0</v>
      </c>
      <c r="CB239" s="422">
        <v>0</v>
      </c>
      <c r="CC239" s="422">
        <v>0</v>
      </c>
      <c r="CD239" s="422">
        <v>0</v>
      </c>
      <c r="CE239" s="422">
        <v>0</v>
      </c>
      <c r="CF239" s="422">
        <v>0</v>
      </c>
      <c r="CG239" s="422">
        <v>0</v>
      </c>
      <c r="CH239" s="422">
        <v>0</v>
      </c>
      <c r="CI239" s="422">
        <v>0</v>
      </c>
      <c r="CJ239" s="422">
        <v>0</v>
      </c>
      <c r="CK239" s="422">
        <v>0</v>
      </c>
      <c r="CL239" s="422">
        <v>0</v>
      </c>
      <c r="CM239" s="422">
        <v>0</v>
      </c>
      <c r="CN239" s="422">
        <v>0</v>
      </c>
      <c r="CO239" s="422">
        <v>0</v>
      </c>
      <c r="CP239" s="464">
        <v>0</v>
      </c>
      <c r="CQ239" s="422">
        <v>0</v>
      </c>
      <c r="CR239" s="464">
        <v>0</v>
      </c>
      <c r="CS239" s="465">
        <v>0</v>
      </c>
      <c r="CT239" s="465">
        <v>0</v>
      </c>
      <c r="CU239" s="477">
        <v>2967.5800000000004</v>
      </c>
    </row>
    <row r="240" spans="1:99" ht="15.75" customHeight="1">
      <c r="A240" s="475" t="str">
        <f t="shared" si="11"/>
        <v>08-581</v>
      </c>
      <c r="B240" s="476">
        <v>14</v>
      </c>
      <c r="C240" s="422">
        <v>0</v>
      </c>
      <c r="D240" s="422">
        <v>0</v>
      </c>
      <c r="E240" s="422">
        <v>0</v>
      </c>
      <c r="F240" s="422">
        <v>0</v>
      </c>
      <c r="G240" s="422">
        <v>0</v>
      </c>
      <c r="H240" s="422">
        <v>0</v>
      </c>
      <c r="I240" s="422">
        <v>0</v>
      </c>
      <c r="J240" s="422">
        <v>0</v>
      </c>
      <c r="K240" s="422">
        <v>4.6500000000000004</v>
      </c>
      <c r="L240" s="422">
        <v>0</v>
      </c>
      <c r="M240" s="422">
        <v>1.82</v>
      </c>
      <c r="N240" s="422">
        <v>11.01</v>
      </c>
      <c r="O240" s="422">
        <v>4.54</v>
      </c>
      <c r="P240" s="422">
        <v>7.27</v>
      </c>
      <c r="Q240" s="422">
        <v>0</v>
      </c>
      <c r="R240" s="422">
        <v>6.47</v>
      </c>
      <c r="S240" s="422">
        <v>0.91</v>
      </c>
      <c r="T240" s="422">
        <v>23.61</v>
      </c>
      <c r="U240" s="422">
        <v>35.479999999999997</v>
      </c>
      <c r="V240" s="422">
        <v>41.41</v>
      </c>
      <c r="W240" s="422">
        <v>91.83</v>
      </c>
      <c r="X240" s="422">
        <v>75.91</v>
      </c>
      <c r="Y240" s="422">
        <v>44.04</v>
      </c>
      <c r="Z240" s="422">
        <v>107.61</v>
      </c>
      <c r="AA240" s="422">
        <v>50.48</v>
      </c>
      <c r="AB240" s="422">
        <v>93.79</v>
      </c>
      <c r="AC240" s="422">
        <v>13.67</v>
      </c>
      <c r="AD240" s="422">
        <v>41.57</v>
      </c>
      <c r="AE240" s="422">
        <v>16.55</v>
      </c>
      <c r="AF240" s="422">
        <v>13.09</v>
      </c>
      <c r="AG240" s="422">
        <v>33</v>
      </c>
      <c r="AH240" s="422">
        <v>6.22</v>
      </c>
      <c r="AI240" s="422">
        <v>2.68</v>
      </c>
      <c r="AJ240" s="422">
        <v>9.91</v>
      </c>
      <c r="AK240" s="422">
        <v>25.45</v>
      </c>
      <c r="AL240" s="422">
        <v>6.09</v>
      </c>
      <c r="AM240" s="422">
        <v>4.83</v>
      </c>
      <c r="AN240" s="422">
        <v>33.590000000000003</v>
      </c>
      <c r="AO240" s="422">
        <v>56.9</v>
      </c>
      <c r="AP240" s="422">
        <v>32</v>
      </c>
      <c r="AQ240" s="422">
        <v>5.64</v>
      </c>
      <c r="AR240" s="422">
        <v>51.85</v>
      </c>
      <c r="AS240" s="422">
        <v>40.51</v>
      </c>
      <c r="AT240" s="422">
        <v>25.71</v>
      </c>
      <c r="AU240" s="422">
        <v>27.73</v>
      </c>
      <c r="AV240" s="422">
        <v>45.34</v>
      </c>
      <c r="AW240" s="422">
        <v>94.42</v>
      </c>
      <c r="AX240" s="422">
        <v>26.81</v>
      </c>
      <c r="AY240" s="422">
        <v>58.42</v>
      </c>
      <c r="AZ240" s="422">
        <v>69.14</v>
      </c>
      <c r="BA240" s="422">
        <v>51.73</v>
      </c>
      <c r="BB240" s="422">
        <v>57.87</v>
      </c>
      <c r="BC240" s="422">
        <v>86.01</v>
      </c>
      <c r="BD240" s="422">
        <v>91.49</v>
      </c>
      <c r="BE240" s="422">
        <v>86.34</v>
      </c>
      <c r="BF240" s="422">
        <v>45.21</v>
      </c>
      <c r="BG240" s="422">
        <v>35.36</v>
      </c>
      <c r="BH240" s="422">
        <v>77.67</v>
      </c>
      <c r="BI240" s="422">
        <v>21.73</v>
      </c>
      <c r="BJ240" s="422">
        <v>34</v>
      </c>
      <c r="BK240" s="422">
        <v>18.18</v>
      </c>
      <c r="BL240" s="422">
        <v>13.81</v>
      </c>
      <c r="BM240" s="422">
        <v>23.09</v>
      </c>
      <c r="BN240" s="422">
        <v>17.04</v>
      </c>
      <c r="BO240" s="422">
        <v>0</v>
      </c>
      <c r="BP240" s="422">
        <v>23.54</v>
      </c>
      <c r="BQ240" s="422">
        <v>3.82</v>
      </c>
      <c r="BR240" s="422">
        <v>1.82</v>
      </c>
      <c r="BS240" s="422">
        <v>0</v>
      </c>
      <c r="BT240" s="422">
        <v>0</v>
      </c>
      <c r="BU240" s="422">
        <v>0</v>
      </c>
      <c r="BV240" s="422">
        <v>0</v>
      </c>
      <c r="BW240" s="422">
        <v>0</v>
      </c>
      <c r="BX240" s="422">
        <v>0</v>
      </c>
      <c r="BY240" s="422">
        <v>0</v>
      </c>
      <c r="BZ240" s="422">
        <v>0</v>
      </c>
      <c r="CA240" s="422">
        <v>0</v>
      </c>
      <c r="CB240" s="422">
        <v>0</v>
      </c>
      <c r="CC240" s="422">
        <v>0</v>
      </c>
      <c r="CD240" s="422">
        <v>0</v>
      </c>
      <c r="CE240" s="422">
        <v>0</v>
      </c>
      <c r="CF240" s="422">
        <v>0</v>
      </c>
      <c r="CG240" s="422">
        <v>0</v>
      </c>
      <c r="CH240" s="422">
        <v>0</v>
      </c>
      <c r="CI240" s="422">
        <v>0</v>
      </c>
      <c r="CJ240" s="422">
        <v>0</v>
      </c>
      <c r="CK240" s="422">
        <v>0</v>
      </c>
      <c r="CL240" s="422">
        <v>0</v>
      </c>
      <c r="CM240" s="422">
        <v>0</v>
      </c>
      <c r="CN240" s="422">
        <v>0</v>
      </c>
      <c r="CO240" s="422">
        <v>0</v>
      </c>
      <c r="CP240" s="464">
        <v>0</v>
      </c>
      <c r="CQ240" s="422">
        <v>0</v>
      </c>
      <c r="CR240" s="464">
        <v>0</v>
      </c>
      <c r="CS240" s="465">
        <v>0</v>
      </c>
      <c r="CT240" s="465">
        <v>0</v>
      </c>
      <c r="CU240" s="477">
        <v>2030.6599999999999</v>
      </c>
    </row>
    <row r="241" spans="1:99" ht="15.75" customHeight="1">
      <c r="A241" s="475" t="str">
        <f t="shared" si="11"/>
        <v>08-581</v>
      </c>
      <c r="B241" s="476">
        <v>15</v>
      </c>
      <c r="C241" s="422">
        <v>0</v>
      </c>
      <c r="D241" s="422">
        <v>0</v>
      </c>
      <c r="E241" s="422">
        <v>0</v>
      </c>
      <c r="F241" s="422">
        <v>0</v>
      </c>
      <c r="G241" s="422">
        <v>0</v>
      </c>
      <c r="H241" s="422">
        <v>1.82</v>
      </c>
      <c r="I241" s="422">
        <v>0</v>
      </c>
      <c r="J241" s="422">
        <v>0</v>
      </c>
      <c r="K241" s="422">
        <v>16.36</v>
      </c>
      <c r="L241" s="422">
        <v>0</v>
      </c>
      <c r="M241" s="422">
        <v>0</v>
      </c>
      <c r="N241" s="422">
        <v>2.27</v>
      </c>
      <c r="O241" s="422">
        <v>2.27</v>
      </c>
      <c r="P241" s="422">
        <v>10.11</v>
      </c>
      <c r="Q241" s="422">
        <v>1.36</v>
      </c>
      <c r="R241" s="422">
        <v>17.84</v>
      </c>
      <c r="S241" s="422">
        <v>10.85</v>
      </c>
      <c r="T241" s="422">
        <v>61.05</v>
      </c>
      <c r="U241" s="422">
        <v>32.020000000000003</v>
      </c>
      <c r="V241" s="422">
        <v>209.45</v>
      </c>
      <c r="W241" s="422">
        <v>89.08</v>
      </c>
      <c r="X241" s="422">
        <v>133.46</v>
      </c>
      <c r="Y241" s="422">
        <v>49.31</v>
      </c>
      <c r="Z241" s="422">
        <v>53.88</v>
      </c>
      <c r="AA241" s="422">
        <v>110.17</v>
      </c>
      <c r="AB241" s="422">
        <v>105.19</v>
      </c>
      <c r="AC241" s="422">
        <v>39.18</v>
      </c>
      <c r="AD241" s="422">
        <v>29.26</v>
      </c>
      <c r="AE241" s="422">
        <v>22</v>
      </c>
      <c r="AF241" s="422">
        <v>41.78</v>
      </c>
      <c r="AG241" s="422">
        <v>21.25</v>
      </c>
      <c r="AH241" s="422">
        <v>37.81</v>
      </c>
      <c r="AI241" s="422">
        <v>57.58</v>
      </c>
      <c r="AJ241" s="422">
        <v>7.91</v>
      </c>
      <c r="AK241" s="422">
        <v>11.92</v>
      </c>
      <c r="AL241" s="422">
        <v>12.37</v>
      </c>
      <c r="AM241" s="422">
        <v>22.28</v>
      </c>
      <c r="AN241" s="422">
        <v>8.69</v>
      </c>
      <c r="AO241" s="422">
        <v>17.91</v>
      </c>
      <c r="AP241" s="422">
        <v>23.59</v>
      </c>
      <c r="AQ241" s="422">
        <v>0</v>
      </c>
      <c r="AR241" s="422">
        <v>26.45</v>
      </c>
      <c r="AS241" s="422">
        <v>17.55</v>
      </c>
      <c r="AT241" s="422">
        <v>44.23</v>
      </c>
      <c r="AU241" s="422">
        <v>32.229999999999997</v>
      </c>
      <c r="AV241" s="422">
        <v>9.91</v>
      </c>
      <c r="AW241" s="422">
        <v>0.91</v>
      </c>
      <c r="AX241" s="422">
        <v>85.3</v>
      </c>
      <c r="AY241" s="422">
        <v>62.93</v>
      </c>
      <c r="AZ241" s="422">
        <v>56.9</v>
      </c>
      <c r="BA241" s="422">
        <v>135.59</v>
      </c>
      <c r="BB241" s="422">
        <v>124.08</v>
      </c>
      <c r="BC241" s="422">
        <v>36.19</v>
      </c>
      <c r="BD241" s="422">
        <v>67.959999999999994</v>
      </c>
      <c r="BE241" s="422">
        <v>58.46</v>
      </c>
      <c r="BF241" s="422">
        <v>80.02</v>
      </c>
      <c r="BG241" s="422">
        <v>56.93</v>
      </c>
      <c r="BH241" s="422">
        <v>16.55</v>
      </c>
      <c r="BI241" s="422">
        <v>18.28</v>
      </c>
      <c r="BJ241" s="422">
        <v>45.36</v>
      </c>
      <c r="BK241" s="422">
        <v>69.98</v>
      </c>
      <c r="BL241" s="422">
        <v>11.64</v>
      </c>
      <c r="BM241" s="422">
        <v>1.82</v>
      </c>
      <c r="BN241" s="422">
        <v>30.67</v>
      </c>
      <c r="BO241" s="422">
        <v>4.5</v>
      </c>
      <c r="BP241" s="422">
        <v>13.82</v>
      </c>
      <c r="BQ241" s="422">
        <v>7.64</v>
      </c>
      <c r="BR241" s="422">
        <v>6.27</v>
      </c>
      <c r="BS241" s="422">
        <v>0</v>
      </c>
      <c r="BT241" s="422">
        <v>0</v>
      </c>
      <c r="BU241" s="422">
        <v>0</v>
      </c>
      <c r="BV241" s="422">
        <v>0</v>
      </c>
      <c r="BW241" s="422">
        <v>0</v>
      </c>
      <c r="BX241" s="422">
        <v>0</v>
      </c>
      <c r="BY241" s="422">
        <v>0</v>
      </c>
      <c r="BZ241" s="422">
        <v>0</v>
      </c>
      <c r="CA241" s="422">
        <v>0</v>
      </c>
      <c r="CB241" s="422">
        <v>0</v>
      </c>
      <c r="CC241" s="422">
        <v>0</v>
      </c>
      <c r="CD241" s="422">
        <v>0</v>
      </c>
      <c r="CE241" s="422">
        <v>0</v>
      </c>
      <c r="CF241" s="422">
        <v>0</v>
      </c>
      <c r="CG241" s="422">
        <v>0</v>
      </c>
      <c r="CH241" s="422">
        <v>0</v>
      </c>
      <c r="CI241" s="422">
        <v>0</v>
      </c>
      <c r="CJ241" s="422">
        <v>0</v>
      </c>
      <c r="CK241" s="422">
        <v>0</v>
      </c>
      <c r="CL241" s="422">
        <v>0</v>
      </c>
      <c r="CM241" s="422">
        <v>0</v>
      </c>
      <c r="CN241" s="422">
        <v>0</v>
      </c>
      <c r="CO241" s="422">
        <v>0</v>
      </c>
      <c r="CP241" s="464">
        <v>0</v>
      </c>
      <c r="CQ241" s="422">
        <v>0</v>
      </c>
      <c r="CR241" s="464">
        <v>0</v>
      </c>
      <c r="CS241" s="465">
        <v>0</v>
      </c>
      <c r="CT241" s="465">
        <v>0</v>
      </c>
      <c r="CU241" s="477">
        <v>2382.190000000001</v>
      </c>
    </row>
    <row r="242" spans="1:99" ht="15.75" customHeight="1">
      <c r="A242" s="475" t="str">
        <f t="shared" si="11"/>
        <v>08-581</v>
      </c>
      <c r="B242" s="476">
        <v>16</v>
      </c>
      <c r="C242" s="422">
        <v>0</v>
      </c>
      <c r="D242" s="422">
        <v>0</v>
      </c>
      <c r="E242" s="422">
        <v>0</v>
      </c>
      <c r="F242" s="422">
        <v>0</v>
      </c>
      <c r="G242" s="422">
        <v>0</v>
      </c>
      <c r="H242" s="422">
        <v>0</v>
      </c>
      <c r="I242" s="422">
        <v>0</v>
      </c>
      <c r="J242" s="422">
        <v>0</v>
      </c>
      <c r="K242" s="422">
        <v>16.09</v>
      </c>
      <c r="L242" s="422">
        <v>0</v>
      </c>
      <c r="M242" s="422">
        <v>0</v>
      </c>
      <c r="N242" s="422">
        <v>0</v>
      </c>
      <c r="O242" s="422">
        <v>0</v>
      </c>
      <c r="P242" s="422">
        <v>5.45</v>
      </c>
      <c r="Q242" s="422">
        <v>3.05</v>
      </c>
      <c r="R242" s="422">
        <v>0</v>
      </c>
      <c r="S242" s="422">
        <v>82.2</v>
      </c>
      <c r="T242" s="422">
        <v>13.18</v>
      </c>
      <c r="U242" s="422">
        <v>85.84</v>
      </c>
      <c r="V242" s="422">
        <v>220.23</v>
      </c>
      <c r="W242" s="422">
        <v>205.32</v>
      </c>
      <c r="X242" s="422">
        <v>243.56</v>
      </c>
      <c r="Y242" s="422">
        <v>145.44</v>
      </c>
      <c r="Z242" s="422">
        <v>138.36000000000001</v>
      </c>
      <c r="AA242" s="422">
        <v>178</v>
      </c>
      <c r="AB242" s="422">
        <v>63.36</v>
      </c>
      <c r="AC242" s="422">
        <v>149.22999999999999</v>
      </c>
      <c r="AD242" s="422">
        <v>89.08</v>
      </c>
      <c r="AE242" s="422">
        <v>40.909999999999997</v>
      </c>
      <c r="AF242" s="422">
        <v>55.62</v>
      </c>
      <c r="AG242" s="422">
        <v>35.85</v>
      </c>
      <c r="AH242" s="422">
        <v>43.66</v>
      </c>
      <c r="AI242" s="422">
        <v>30.72</v>
      </c>
      <c r="AJ242" s="422">
        <v>80.739999999999995</v>
      </c>
      <c r="AK242" s="422">
        <v>13.35</v>
      </c>
      <c r="AL242" s="422">
        <v>30.83</v>
      </c>
      <c r="AM242" s="422">
        <v>44.35</v>
      </c>
      <c r="AN242" s="422">
        <v>23.54</v>
      </c>
      <c r="AO242" s="422">
        <v>7.82</v>
      </c>
      <c r="AP242" s="422">
        <v>37.590000000000003</v>
      </c>
      <c r="AQ242" s="422">
        <v>32.21</v>
      </c>
      <c r="AR242" s="422">
        <v>30</v>
      </c>
      <c r="AS242" s="422">
        <v>38.869999999999997</v>
      </c>
      <c r="AT242" s="422">
        <v>43.65</v>
      </c>
      <c r="AU242" s="422">
        <v>128.26</v>
      </c>
      <c r="AV242" s="422">
        <v>41.73</v>
      </c>
      <c r="AW242" s="422">
        <v>36.39</v>
      </c>
      <c r="AX242" s="422">
        <v>24.63</v>
      </c>
      <c r="AY242" s="422">
        <v>161.59</v>
      </c>
      <c r="AZ242" s="422">
        <v>113.99</v>
      </c>
      <c r="BA242" s="422">
        <v>91.49</v>
      </c>
      <c r="BB242" s="422">
        <v>60.25</v>
      </c>
      <c r="BC242" s="422">
        <v>116.07</v>
      </c>
      <c r="BD242" s="422">
        <v>89.74</v>
      </c>
      <c r="BE242" s="422">
        <v>79.760000000000005</v>
      </c>
      <c r="BF242" s="422">
        <v>43.34</v>
      </c>
      <c r="BG242" s="422">
        <v>5.67</v>
      </c>
      <c r="BH242" s="422">
        <v>48.92</v>
      </c>
      <c r="BI242" s="422">
        <v>88.1</v>
      </c>
      <c r="BJ242" s="422">
        <v>33.92</v>
      </c>
      <c r="BK242" s="422">
        <v>64.349999999999994</v>
      </c>
      <c r="BL242" s="422">
        <v>33</v>
      </c>
      <c r="BM242" s="422">
        <v>7.26</v>
      </c>
      <c r="BN242" s="422">
        <v>7.91</v>
      </c>
      <c r="BO242" s="422">
        <v>1.82</v>
      </c>
      <c r="BP242" s="422">
        <v>29.36</v>
      </c>
      <c r="BQ242" s="422">
        <v>37.630000000000003</v>
      </c>
      <c r="BR242" s="422">
        <v>0</v>
      </c>
      <c r="BS242" s="422">
        <v>0</v>
      </c>
      <c r="BT242" s="422">
        <v>0</v>
      </c>
      <c r="BU242" s="422">
        <v>0</v>
      </c>
      <c r="BV242" s="422">
        <v>0</v>
      </c>
      <c r="BW242" s="422">
        <v>0</v>
      </c>
      <c r="BX242" s="422">
        <v>0</v>
      </c>
      <c r="BY242" s="422">
        <v>0</v>
      </c>
      <c r="BZ242" s="422">
        <v>0</v>
      </c>
      <c r="CA242" s="422">
        <v>0</v>
      </c>
      <c r="CB242" s="422">
        <v>0</v>
      </c>
      <c r="CC242" s="422">
        <v>0</v>
      </c>
      <c r="CD242" s="422">
        <v>0</v>
      </c>
      <c r="CE242" s="422">
        <v>0</v>
      </c>
      <c r="CF242" s="422">
        <v>0</v>
      </c>
      <c r="CG242" s="422">
        <v>0</v>
      </c>
      <c r="CH242" s="422">
        <v>0</v>
      </c>
      <c r="CI242" s="422">
        <v>0</v>
      </c>
      <c r="CJ242" s="422">
        <v>0</v>
      </c>
      <c r="CK242" s="422">
        <v>0</v>
      </c>
      <c r="CL242" s="422">
        <v>0</v>
      </c>
      <c r="CM242" s="422">
        <v>0</v>
      </c>
      <c r="CN242" s="422">
        <v>0</v>
      </c>
      <c r="CO242" s="422">
        <v>0</v>
      </c>
      <c r="CP242" s="464">
        <v>0</v>
      </c>
      <c r="CQ242" s="422">
        <v>0</v>
      </c>
      <c r="CR242" s="464">
        <v>0</v>
      </c>
      <c r="CS242" s="465">
        <v>0</v>
      </c>
      <c r="CT242" s="465">
        <v>0</v>
      </c>
      <c r="CU242" s="477">
        <v>3573.28</v>
      </c>
    </row>
    <row r="243" spans="1:99" ht="15.75" customHeight="1">
      <c r="A243" s="475" t="str">
        <f t="shared" si="11"/>
        <v>08-581</v>
      </c>
      <c r="B243" s="476">
        <v>17</v>
      </c>
      <c r="C243" s="422">
        <v>0</v>
      </c>
      <c r="D243" s="422">
        <v>0</v>
      </c>
      <c r="E243" s="422">
        <v>0</v>
      </c>
      <c r="F243" s="422">
        <v>0</v>
      </c>
      <c r="G243" s="422">
        <v>0</v>
      </c>
      <c r="H243" s="422">
        <v>0</v>
      </c>
      <c r="I243" s="422">
        <v>0</v>
      </c>
      <c r="J243" s="422">
        <v>0</v>
      </c>
      <c r="K243" s="422">
        <v>0</v>
      </c>
      <c r="L243" s="422">
        <v>0</v>
      </c>
      <c r="M243" s="422">
        <v>4.09</v>
      </c>
      <c r="N243" s="422">
        <v>2.73</v>
      </c>
      <c r="O243" s="422">
        <v>9.82</v>
      </c>
      <c r="P243" s="422">
        <v>0</v>
      </c>
      <c r="Q243" s="422">
        <v>0</v>
      </c>
      <c r="R243" s="422">
        <v>10.86</v>
      </c>
      <c r="S243" s="422">
        <v>6.75</v>
      </c>
      <c r="T243" s="422">
        <v>26.84</v>
      </c>
      <c r="U243" s="422">
        <v>86.62</v>
      </c>
      <c r="V243" s="422">
        <v>91.26</v>
      </c>
      <c r="W243" s="422">
        <v>70.099999999999994</v>
      </c>
      <c r="X243" s="422">
        <v>72.08</v>
      </c>
      <c r="Y243" s="422">
        <v>135.72999999999999</v>
      </c>
      <c r="Z243" s="422">
        <v>161.71</v>
      </c>
      <c r="AA243" s="422">
        <v>45.41</v>
      </c>
      <c r="AB243" s="422">
        <v>48.47</v>
      </c>
      <c r="AC243" s="422">
        <v>85.41</v>
      </c>
      <c r="AD243" s="422">
        <v>82</v>
      </c>
      <c r="AE243" s="422">
        <v>58.64</v>
      </c>
      <c r="AF243" s="422">
        <v>84.04</v>
      </c>
      <c r="AG243" s="422">
        <v>31.95</v>
      </c>
      <c r="AH243" s="422">
        <v>38.5</v>
      </c>
      <c r="AI243" s="422">
        <v>37.24</v>
      </c>
      <c r="AJ243" s="422">
        <v>3.09</v>
      </c>
      <c r="AK243" s="422">
        <v>34.619999999999997</v>
      </c>
      <c r="AL243" s="422">
        <v>39.729999999999997</v>
      </c>
      <c r="AM243" s="422">
        <v>32.76</v>
      </c>
      <c r="AN243" s="422">
        <v>38.92</v>
      </c>
      <c r="AO243" s="422">
        <v>22.47</v>
      </c>
      <c r="AP243" s="422">
        <v>18.25</v>
      </c>
      <c r="AQ243" s="422">
        <v>13.96</v>
      </c>
      <c r="AR243" s="422">
        <v>8.1199999999999992</v>
      </c>
      <c r="AS243" s="422">
        <v>7.36</v>
      </c>
      <c r="AT243" s="422">
        <v>42.68</v>
      </c>
      <c r="AU243" s="422">
        <v>44.01</v>
      </c>
      <c r="AV243" s="422">
        <v>9.27</v>
      </c>
      <c r="AW243" s="422">
        <v>37.82</v>
      </c>
      <c r="AX243" s="422">
        <v>75.31</v>
      </c>
      <c r="AY243" s="422">
        <v>70.77</v>
      </c>
      <c r="AZ243" s="422">
        <v>53.39</v>
      </c>
      <c r="BA243" s="422">
        <v>94.38</v>
      </c>
      <c r="BB243" s="422">
        <v>58.57</v>
      </c>
      <c r="BC243" s="422">
        <v>79.86</v>
      </c>
      <c r="BD243" s="422">
        <v>74.959999999999994</v>
      </c>
      <c r="BE243" s="422">
        <v>125.73</v>
      </c>
      <c r="BF243" s="422">
        <v>15.73</v>
      </c>
      <c r="BG243" s="422">
        <v>23.27</v>
      </c>
      <c r="BH243" s="422">
        <v>97.59</v>
      </c>
      <c r="BI243" s="422">
        <v>40.15</v>
      </c>
      <c r="BJ243" s="422">
        <v>20</v>
      </c>
      <c r="BK243" s="422">
        <v>37.049999999999997</v>
      </c>
      <c r="BL243" s="422">
        <v>6.54</v>
      </c>
      <c r="BM243" s="422">
        <v>9</v>
      </c>
      <c r="BN243" s="422">
        <v>34.729999999999997</v>
      </c>
      <c r="BO243" s="422">
        <v>6.91</v>
      </c>
      <c r="BP243" s="422">
        <v>42.03</v>
      </c>
      <c r="BQ243" s="422">
        <v>6.91</v>
      </c>
      <c r="BR243" s="422">
        <v>22.64</v>
      </c>
      <c r="BS243" s="422">
        <v>0</v>
      </c>
      <c r="BT243" s="422">
        <v>0</v>
      </c>
      <c r="BU243" s="422">
        <v>0</v>
      </c>
      <c r="BV243" s="422">
        <v>0</v>
      </c>
      <c r="BW243" s="422">
        <v>0</v>
      </c>
      <c r="BX243" s="422">
        <v>0</v>
      </c>
      <c r="BY243" s="422">
        <v>0</v>
      </c>
      <c r="BZ243" s="422">
        <v>0</v>
      </c>
      <c r="CA243" s="422">
        <v>0</v>
      </c>
      <c r="CB243" s="422">
        <v>0</v>
      </c>
      <c r="CC243" s="422">
        <v>0</v>
      </c>
      <c r="CD243" s="422">
        <v>0</v>
      </c>
      <c r="CE243" s="422">
        <v>0</v>
      </c>
      <c r="CF243" s="422">
        <v>0</v>
      </c>
      <c r="CG243" s="422">
        <v>0</v>
      </c>
      <c r="CH243" s="422">
        <v>0</v>
      </c>
      <c r="CI243" s="422">
        <v>0</v>
      </c>
      <c r="CJ243" s="422">
        <v>0</v>
      </c>
      <c r="CK243" s="422">
        <v>0</v>
      </c>
      <c r="CL243" s="422">
        <v>0</v>
      </c>
      <c r="CM243" s="422">
        <v>0</v>
      </c>
      <c r="CN243" s="422">
        <v>0</v>
      </c>
      <c r="CO243" s="422">
        <v>0</v>
      </c>
      <c r="CP243" s="464">
        <v>0</v>
      </c>
      <c r="CQ243" s="422">
        <v>0</v>
      </c>
      <c r="CR243" s="464">
        <v>0</v>
      </c>
      <c r="CS243" s="465">
        <v>0</v>
      </c>
      <c r="CT243" s="465">
        <v>0</v>
      </c>
      <c r="CU243" s="477">
        <v>2538.83</v>
      </c>
    </row>
    <row r="244" spans="1:99" ht="15.75" customHeight="1">
      <c r="A244" s="475" t="str">
        <f t="shared" si="11"/>
        <v>08-581</v>
      </c>
      <c r="B244" s="476">
        <v>18</v>
      </c>
      <c r="C244" s="422">
        <v>0</v>
      </c>
      <c r="D244" s="422">
        <v>0</v>
      </c>
      <c r="E244" s="422">
        <v>0</v>
      </c>
      <c r="F244" s="422">
        <v>0</v>
      </c>
      <c r="G244" s="422">
        <v>0</v>
      </c>
      <c r="H244" s="422">
        <v>0</v>
      </c>
      <c r="I244" s="422">
        <v>0</v>
      </c>
      <c r="J244" s="422">
        <v>1.82</v>
      </c>
      <c r="K244" s="422">
        <v>3.72</v>
      </c>
      <c r="L244" s="422">
        <v>6.36</v>
      </c>
      <c r="M244" s="422">
        <v>0</v>
      </c>
      <c r="N244" s="422">
        <v>0</v>
      </c>
      <c r="O244" s="422">
        <v>3.71</v>
      </c>
      <c r="P244" s="422">
        <v>0</v>
      </c>
      <c r="Q244" s="422">
        <v>0</v>
      </c>
      <c r="R244" s="422">
        <v>7.64</v>
      </c>
      <c r="S244" s="422">
        <v>16.059999999999999</v>
      </c>
      <c r="T244" s="422">
        <v>47.46</v>
      </c>
      <c r="U244" s="422">
        <v>69.260000000000005</v>
      </c>
      <c r="V244" s="422">
        <v>124.99</v>
      </c>
      <c r="W244" s="422">
        <v>114.46</v>
      </c>
      <c r="X244" s="422">
        <v>145.37</v>
      </c>
      <c r="Y244" s="422">
        <v>100.43</v>
      </c>
      <c r="Z244" s="422">
        <v>70.8</v>
      </c>
      <c r="AA244" s="422">
        <v>65.66</v>
      </c>
      <c r="AB244" s="422">
        <v>16.04</v>
      </c>
      <c r="AC244" s="422">
        <v>54.67</v>
      </c>
      <c r="AD244" s="422">
        <v>26.36</v>
      </c>
      <c r="AE244" s="422">
        <v>31.37</v>
      </c>
      <c r="AF244" s="422">
        <v>69.290000000000006</v>
      </c>
      <c r="AG244" s="422">
        <v>34.15</v>
      </c>
      <c r="AH244" s="422">
        <v>16.63</v>
      </c>
      <c r="AI244" s="422">
        <v>1.82</v>
      </c>
      <c r="AJ244" s="422">
        <v>34.35</v>
      </c>
      <c r="AK244" s="422">
        <v>30.1</v>
      </c>
      <c r="AL244" s="422">
        <v>27.48</v>
      </c>
      <c r="AM244" s="422">
        <v>12.18</v>
      </c>
      <c r="AN244" s="422">
        <v>15.31</v>
      </c>
      <c r="AO244" s="422">
        <v>33.409999999999997</v>
      </c>
      <c r="AP244" s="422">
        <v>42.15</v>
      </c>
      <c r="AQ244" s="422">
        <v>32.46</v>
      </c>
      <c r="AR244" s="422">
        <v>6.27</v>
      </c>
      <c r="AS244" s="422">
        <v>51.36</v>
      </c>
      <c r="AT244" s="422">
        <v>0</v>
      </c>
      <c r="AU244" s="422">
        <v>31.86</v>
      </c>
      <c r="AV244" s="422">
        <v>29.1</v>
      </c>
      <c r="AW244" s="422">
        <v>19.940000000000001</v>
      </c>
      <c r="AX244" s="422">
        <v>60.77</v>
      </c>
      <c r="AY244" s="422">
        <v>121.37</v>
      </c>
      <c r="AZ244" s="422">
        <v>89.48</v>
      </c>
      <c r="BA244" s="422">
        <v>167.05</v>
      </c>
      <c r="BB244" s="422">
        <v>192.38</v>
      </c>
      <c r="BC244" s="422">
        <v>66.42</v>
      </c>
      <c r="BD244" s="422">
        <v>188.46</v>
      </c>
      <c r="BE244" s="422">
        <v>94.02</v>
      </c>
      <c r="BF244" s="422">
        <v>36</v>
      </c>
      <c r="BG244" s="422">
        <v>35.82</v>
      </c>
      <c r="BH244" s="422">
        <v>64.33</v>
      </c>
      <c r="BI244" s="422">
        <v>50.36</v>
      </c>
      <c r="BJ244" s="422">
        <v>89.47</v>
      </c>
      <c r="BK244" s="422">
        <v>8.91</v>
      </c>
      <c r="BL244" s="422">
        <v>45.29</v>
      </c>
      <c r="BM244" s="422">
        <v>21.97</v>
      </c>
      <c r="BN244" s="422">
        <v>26.54</v>
      </c>
      <c r="BO244" s="422">
        <v>37.04</v>
      </c>
      <c r="BP244" s="422">
        <v>29.09</v>
      </c>
      <c r="BQ244" s="422">
        <v>48.37</v>
      </c>
      <c r="BR244" s="422">
        <v>17.36</v>
      </c>
      <c r="BS244" s="422">
        <v>18.64</v>
      </c>
      <c r="BT244" s="422">
        <v>34.46</v>
      </c>
      <c r="BU244" s="422">
        <v>3</v>
      </c>
      <c r="BV244" s="422">
        <v>0</v>
      </c>
      <c r="BW244" s="422">
        <v>0</v>
      </c>
      <c r="BX244" s="422">
        <v>0</v>
      </c>
      <c r="BY244" s="422">
        <v>0</v>
      </c>
      <c r="BZ244" s="422">
        <v>0</v>
      </c>
      <c r="CA244" s="422">
        <v>0</v>
      </c>
      <c r="CB244" s="422">
        <v>0</v>
      </c>
      <c r="CC244" s="422">
        <v>0</v>
      </c>
      <c r="CD244" s="422">
        <v>0</v>
      </c>
      <c r="CE244" s="422">
        <v>0</v>
      </c>
      <c r="CF244" s="422">
        <v>0</v>
      </c>
      <c r="CG244" s="422">
        <v>0</v>
      </c>
      <c r="CH244" s="422">
        <v>0</v>
      </c>
      <c r="CI244" s="422">
        <v>0</v>
      </c>
      <c r="CJ244" s="422">
        <v>0</v>
      </c>
      <c r="CK244" s="422">
        <v>0</v>
      </c>
      <c r="CL244" s="422">
        <v>0</v>
      </c>
      <c r="CM244" s="422">
        <v>0</v>
      </c>
      <c r="CN244" s="422">
        <v>0</v>
      </c>
      <c r="CO244" s="422">
        <v>0</v>
      </c>
      <c r="CP244" s="464">
        <v>0</v>
      </c>
      <c r="CQ244" s="422">
        <v>0</v>
      </c>
      <c r="CR244" s="464">
        <v>0</v>
      </c>
      <c r="CS244" s="465">
        <v>0</v>
      </c>
      <c r="CT244" s="465">
        <v>0</v>
      </c>
      <c r="CU244" s="477">
        <v>2940.639999999999</v>
      </c>
    </row>
    <row r="245" spans="1:99" ht="15.75" customHeight="1">
      <c r="A245" s="475" t="str">
        <f t="shared" si="11"/>
        <v>08-581</v>
      </c>
      <c r="B245" s="476">
        <v>19</v>
      </c>
      <c r="C245" s="422">
        <v>0</v>
      </c>
      <c r="D245" s="422">
        <v>0</v>
      </c>
      <c r="E245" s="422">
        <v>0</v>
      </c>
      <c r="F245" s="422">
        <v>0</v>
      </c>
      <c r="G245" s="422">
        <v>0</v>
      </c>
      <c r="H245" s="422">
        <v>0</v>
      </c>
      <c r="I245" s="422">
        <v>0</v>
      </c>
      <c r="J245" s="422">
        <v>0</v>
      </c>
      <c r="K245" s="422">
        <v>0</v>
      </c>
      <c r="L245" s="422">
        <v>10.91</v>
      </c>
      <c r="M245" s="422">
        <v>1.82</v>
      </c>
      <c r="N245" s="422">
        <v>0.91</v>
      </c>
      <c r="O245" s="422">
        <v>0</v>
      </c>
      <c r="P245" s="422">
        <v>8.18</v>
      </c>
      <c r="Q245" s="422">
        <v>13.05</v>
      </c>
      <c r="R245" s="422">
        <v>32.22</v>
      </c>
      <c r="S245" s="422">
        <v>11.04</v>
      </c>
      <c r="T245" s="422">
        <v>40.44</v>
      </c>
      <c r="U245" s="422">
        <v>64.400000000000006</v>
      </c>
      <c r="V245" s="422">
        <v>93.65</v>
      </c>
      <c r="W245" s="422">
        <v>92.58</v>
      </c>
      <c r="X245" s="422">
        <v>87.32</v>
      </c>
      <c r="Y245" s="422">
        <v>96.47</v>
      </c>
      <c r="Z245" s="422">
        <v>129.71</v>
      </c>
      <c r="AA245" s="422">
        <v>177.24</v>
      </c>
      <c r="AB245" s="422">
        <v>118.55</v>
      </c>
      <c r="AC245" s="422">
        <v>94.27</v>
      </c>
      <c r="AD245" s="422">
        <v>112.24</v>
      </c>
      <c r="AE245" s="422">
        <v>76.55</v>
      </c>
      <c r="AF245" s="422">
        <v>70.89</v>
      </c>
      <c r="AG245" s="422">
        <v>32.72</v>
      </c>
      <c r="AH245" s="422">
        <v>61.96</v>
      </c>
      <c r="AI245" s="422">
        <v>33</v>
      </c>
      <c r="AJ245" s="422">
        <v>38</v>
      </c>
      <c r="AK245" s="422">
        <v>48.77</v>
      </c>
      <c r="AL245" s="422">
        <v>56.33</v>
      </c>
      <c r="AM245" s="422">
        <v>24.78</v>
      </c>
      <c r="AN245" s="422">
        <v>76.349999999999994</v>
      </c>
      <c r="AO245" s="422">
        <v>32.229999999999997</v>
      </c>
      <c r="AP245" s="422">
        <v>39.119999999999997</v>
      </c>
      <c r="AQ245" s="422">
        <v>51.79</v>
      </c>
      <c r="AR245" s="422">
        <v>59.61</v>
      </c>
      <c r="AS245" s="422">
        <v>54.3</v>
      </c>
      <c r="AT245" s="422">
        <v>55.44</v>
      </c>
      <c r="AU245" s="422">
        <v>28.39</v>
      </c>
      <c r="AV245" s="422">
        <v>46.99</v>
      </c>
      <c r="AW245" s="422">
        <v>81.540000000000006</v>
      </c>
      <c r="AX245" s="422">
        <v>107.04</v>
      </c>
      <c r="AY245" s="422">
        <v>72.72</v>
      </c>
      <c r="AZ245" s="422">
        <v>53.16</v>
      </c>
      <c r="BA245" s="422">
        <v>108.34</v>
      </c>
      <c r="BB245" s="422">
        <v>101.67</v>
      </c>
      <c r="BC245" s="422">
        <v>241.16</v>
      </c>
      <c r="BD245" s="422">
        <v>125.37</v>
      </c>
      <c r="BE245" s="422">
        <v>94.84</v>
      </c>
      <c r="BF245" s="422">
        <v>78.72</v>
      </c>
      <c r="BG245" s="422">
        <v>83.69</v>
      </c>
      <c r="BH245" s="422">
        <v>118.01</v>
      </c>
      <c r="BI245" s="422">
        <v>113.46</v>
      </c>
      <c r="BJ245" s="422">
        <v>64.63</v>
      </c>
      <c r="BK245" s="422">
        <v>47.55</v>
      </c>
      <c r="BL245" s="422">
        <v>24.22</v>
      </c>
      <c r="BM245" s="422">
        <v>35.380000000000003</v>
      </c>
      <c r="BN245" s="422">
        <v>9</v>
      </c>
      <c r="BO245" s="422">
        <v>0</v>
      </c>
      <c r="BP245" s="422">
        <v>37.1</v>
      </c>
      <c r="BQ245" s="422">
        <v>0</v>
      </c>
      <c r="BR245" s="422">
        <v>29.45</v>
      </c>
      <c r="BS245" s="422">
        <v>0</v>
      </c>
      <c r="BT245" s="422">
        <v>9.82</v>
      </c>
      <c r="BU245" s="422">
        <v>27.4</v>
      </c>
      <c r="BV245" s="422">
        <v>0</v>
      </c>
      <c r="BW245" s="422">
        <v>0</v>
      </c>
      <c r="BX245" s="422">
        <v>0</v>
      </c>
      <c r="BY245" s="422">
        <v>0</v>
      </c>
      <c r="BZ245" s="422">
        <v>0</v>
      </c>
      <c r="CA245" s="422">
        <v>0</v>
      </c>
      <c r="CB245" s="422">
        <v>0</v>
      </c>
      <c r="CC245" s="422">
        <v>0</v>
      </c>
      <c r="CD245" s="422">
        <v>0</v>
      </c>
      <c r="CE245" s="422">
        <v>0</v>
      </c>
      <c r="CF245" s="422">
        <v>0</v>
      </c>
      <c r="CG245" s="422">
        <v>0</v>
      </c>
      <c r="CH245" s="422">
        <v>0</v>
      </c>
      <c r="CI245" s="422">
        <v>0</v>
      </c>
      <c r="CJ245" s="422">
        <v>0</v>
      </c>
      <c r="CK245" s="422">
        <v>0</v>
      </c>
      <c r="CL245" s="422">
        <v>0</v>
      </c>
      <c r="CM245" s="422">
        <v>0</v>
      </c>
      <c r="CN245" s="422">
        <v>0</v>
      </c>
      <c r="CO245" s="422">
        <v>0</v>
      </c>
      <c r="CP245" s="464">
        <v>0</v>
      </c>
      <c r="CQ245" s="422">
        <v>0</v>
      </c>
      <c r="CR245" s="464">
        <v>0</v>
      </c>
      <c r="CS245" s="465">
        <v>0</v>
      </c>
      <c r="CT245" s="465">
        <v>0</v>
      </c>
      <c r="CU245" s="477">
        <v>3736.49</v>
      </c>
    </row>
    <row r="246" spans="1:99" ht="15.75" customHeight="1">
      <c r="A246" s="475" t="str">
        <f t="shared" si="11"/>
        <v>08-581</v>
      </c>
      <c r="B246" s="476">
        <v>20</v>
      </c>
      <c r="C246" s="422">
        <v>0</v>
      </c>
      <c r="D246" s="422">
        <v>0</v>
      </c>
      <c r="E246" s="422">
        <v>0</v>
      </c>
      <c r="F246" s="422">
        <v>0</v>
      </c>
      <c r="G246" s="422">
        <v>0</v>
      </c>
      <c r="H246" s="422">
        <v>0</v>
      </c>
      <c r="I246" s="422">
        <v>0</v>
      </c>
      <c r="J246" s="422">
        <v>0</v>
      </c>
      <c r="K246" s="422">
        <v>0</v>
      </c>
      <c r="L246" s="422">
        <v>0</v>
      </c>
      <c r="M246" s="422">
        <v>6.94</v>
      </c>
      <c r="N246" s="422">
        <v>0</v>
      </c>
      <c r="O246" s="422">
        <v>0</v>
      </c>
      <c r="P246" s="422">
        <v>0</v>
      </c>
      <c r="Q246" s="422">
        <v>0</v>
      </c>
      <c r="R246" s="422">
        <v>0</v>
      </c>
      <c r="S246" s="422">
        <v>6.91</v>
      </c>
      <c r="T246" s="422">
        <v>37</v>
      </c>
      <c r="U246" s="422">
        <v>59.63</v>
      </c>
      <c r="V246" s="422">
        <v>13.27</v>
      </c>
      <c r="W246" s="422">
        <v>73.09</v>
      </c>
      <c r="X246" s="422">
        <v>13.22</v>
      </c>
      <c r="Y246" s="422">
        <v>72.260000000000005</v>
      </c>
      <c r="Z246" s="422">
        <v>156.03</v>
      </c>
      <c r="AA246" s="422">
        <v>45.95</v>
      </c>
      <c r="AB246" s="422">
        <v>117.88</v>
      </c>
      <c r="AC246" s="422">
        <v>82.44</v>
      </c>
      <c r="AD246" s="422">
        <v>82.96</v>
      </c>
      <c r="AE246" s="422">
        <v>43.59</v>
      </c>
      <c r="AF246" s="422">
        <v>63.39</v>
      </c>
      <c r="AG246" s="422">
        <v>1.82</v>
      </c>
      <c r="AH246" s="422">
        <v>44.38</v>
      </c>
      <c r="AI246" s="422">
        <v>72.010000000000005</v>
      </c>
      <c r="AJ246" s="422">
        <v>29.66</v>
      </c>
      <c r="AK246" s="422">
        <v>0</v>
      </c>
      <c r="AL246" s="422">
        <v>53.02</v>
      </c>
      <c r="AM246" s="422">
        <v>27.57</v>
      </c>
      <c r="AN246" s="422">
        <v>43.29</v>
      </c>
      <c r="AO246" s="422">
        <v>60.72</v>
      </c>
      <c r="AP246" s="422">
        <v>32.380000000000003</v>
      </c>
      <c r="AQ246" s="422">
        <v>11.3</v>
      </c>
      <c r="AR246" s="422">
        <v>53.1</v>
      </c>
      <c r="AS246" s="422">
        <v>11.41</v>
      </c>
      <c r="AT246" s="422">
        <v>11.55</v>
      </c>
      <c r="AU246" s="422">
        <v>41.32</v>
      </c>
      <c r="AV246" s="422">
        <v>55.98</v>
      </c>
      <c r="AW246" s="422">
        <v>98.09</v>
      </c>
      <c r="AX246" s="422">
        <v>90.76</v>
      </c>
      <c r="AY246" s="422">
        <v>122.56</v>
      </c>
      <c r="AZ246" s="422">
        <v>130.33000000000001</v>
      </c>
      <c r="BA246" s="422">
        <v>65</v>
      </c>
      <c r="BB246" s="422">
        <v>125.71</v>
      </c>
      <c r="BC246" s="422">
        <v>35.090000000000003</v>
      </c>
      <c r="BD246" s="422">
        <v>114.45</v>
      </c>
      <c r="BE246" s="422">
        <v>144.77000000000001</v>
      </c>
      <c r="BF246" s="422">
        <v>108.43</v>
      </c>
      <c r="BG246" s="422">
        <v>79.16</v>
      </c>
      <c r="BH246" s="422">
        <v>128.86000000000001</v>
      </c>
      <c r="BI246" s="422">
        <v>80.62</v>
      </c>
      <c r="BJ246" s="422">
        <v>49.21</v>
      </c>
      <c r="BK246" s="422">
        <v>39.270000000000003</v>
      </c>
      <c r="BL246" s="422">
        <v>49.34</v>
      </c>
      <c r="BM246" s="422">
        <v>12.72</v>
      </c>
      <c r="BN246" s="422">
        <v>47.73</v>
      </c>
      <c r="BO246" s="422">
        <v>7.82</v>
      </c>
      <c r="BP246" s="422">
        <v>0</v>
      </c>
      <c r="BQ246" s="422">
        <v>14.18</v>
      </c>
      <c r="BR246" s="422">
        <v>17.09</v>
      </c>
      <c r="BS246" s="422">
        <v>21.54</v>
      </c>
      <c r="BT246" s="422">
        <v>30.63</v>
      </c>
      <c r="BU246" s="422">
        <v>30.92</v>
      </c>
      <c r="BV246" s="422">
        <v>0</v>
      </c>
      <c r="BW246" s="422">
        <v>0</v>
      </c>
      <c r="BX246" s="422">
        <v>0</v>
      </c>
      <c r="BY246" s="422">
        <v>0</v>
      </c>
      <c r="BZ246" s="422">
        <v>0</v>
      </c>
      <c r="CA246" s="422">
        <v>0</v>
      </c>
      <c r="CB246" s="422">
        <v>0</v>
      </c>
      <c r="CC246" s="422">
        <v>0</v>
      </c>
      <c r="CD246" s="422">
        <v>0</v>
      </c>
      <c r="CE246" s="422">
        <v>0</v>
      </c>
      <c r="CF246" s="422">
        <v>0</v>
      </c>
      <c r="CG246" s="422">
        <v>0</v>
      </c>
      <c r="CH246" s="422">
        <v>0</v>
      </c>
      <c r="CI246" s="422">
        <v>0</v>
      </c>
      <c r="CJ246" s="422">
        <v>0</v>
      </c>
      <c r="CK246" s="422">
        <v>0</v>
      </c>
      <c r="CL246" s="422">
        <v>0</v>
      </c>
      <c r="CM246" s="422">
        <v>0</v>
      </c>
      <c r="CN246" s="422">
        <v>0</v>
      </c>
      <c r="CO246" s="422">
        <v>0</v>
      </c>
      <c r="CP246" s="464">
        <v>0</v>
      </c>
      <c r="CQ246" s="422">
        <v>0</v>
      </c>
      <c r="CR246" s="464">
        <v>0</v>
      </c>
      <c r="CS246" s="465">
        <v>0</v>
      </c>
      <c r="CT246" s="465">
        <v>0</v>
      </c>
      <c r="CU246" s="477">
        <v>3068.35</v>
      </c>
    </row>
    <row r="247" spans="1:99" ht="15.75" customHeight="1">
      <c r="A247" s="475" t="str">
        <f t="shared" si="11"/>
        <v>08-581</v>
      </c>
      <c r="B247" s="476">
        <v>21</v>
      </c>
      <c r="C247" s="422">
        <v>0</v>
      </c>
      <c r="D247" s="422">
        <v>0</v>
      </c>
      <c r="E247" s="422">
        <v>0</v>
      </c>
      <c r="F247" s="422">
        <v>0</v>
      </c>
      <c r="G247" s="422">
        <v>0</v>
      </c>
      <c r="H247" s="422">
        <v>0</v>
      </c>
      <c r="I247" s="422">
        <v>0</v>
      </c>
      <c r="J247" s="422">
        <v>0</v>
      </c>
      <c r="K247" s="422">
        <v>24.03</v>
      </c>
      <c r="L247" s="422">
        <v>0</v>
      </c>
      <c r="M247" s="422">
        <v>0</v>
      </c>
      <c r="N247" s="422">
        <v>0</v>
      </c>
      <c r="O247" s="422">
        <v>0</v>
      </c>
      <c r="P247" s="422">
        <v>0</v>
      </c>
      <c r="Q247" s="422">
        <v>2.08</v>
      </c>
      <c r="R247" s="422">
        <v>0</v>
      </c>
      <c r="S247" s="422">
        <v>1.36</v>
      </c>
      <c r="T247" s="422">
        <v>6.91</v>
      </c>
      <c r="U247" s="422">
        <v>104.09</v>
      </c>
      <c r="V247" s="422">
        <v>36.44</v>
      </c>
      <c r="W247" s="422">
        <v>134.71</v>
      </c>
      <c r="X247" s="422">
        <v>75.959999999999994</v>
      </c>
      <c r="Y247" s="422">
        <v>89.34</v>
      </c>
      <c r="Z247" s="422">
        <v>103.33</v>
      </c>
      <c r="AA247" s="422">
        <v>122.49</v>
      </c>
      <c r="AB247" s="422">
        <v>81.05</v>
      </c>
      <c r="AC247" s="422">
        <v>75.400000000000006</v>
      </c>
      <c r="AD247" s="422">
        <v>49.33</v>
      </c>
      <c r="AE247" s="422">
        <v>36.369999999999997</v>
      </c>
      <c r="AF247" s="422">
        <v>61.72</v>
      </c>
      <c r="AG247" s="422">
        <v>25.11</v>
      </c>
      <c r="AH247" s="422">
        <v>51.25</v>
      </c>
      <c r="AI247" s="422">
        <v>41.21</v>
      </c>
      <c r="AJ247" s="422">
        <v>47.69</v>
      </c>
      <c r="AK247" s="422">
        <v>20.190000000000001</v>
      </c>
      <c r="AL247" s="422">
        <v>9.89</v>
      </c>
      <c r="AM247" s="422">
        <v>49.95</v>
      </c>
      <c r="AN247" s="422">
        <v>50.37</v>
      </c>
      <c r="AO247" s="422">
        <v>37.61</v>
      </c>
      <c r="AP247" s="422">
        <v>26.27</v>
      </c>
      <c r="AQ247" s="422">
        <v>55.34</v>
      </c>
      <c r="AR247" s="422">
        <v>26.26</v>
      </c>
      <c r="AS247" s="422">
        <v>13.82</v>
      </c>
      <c r="AT247" s="422">
        <v>29.43</v>
      </c>
      <c r="AU247" s="422">
        <v>68.37</v>
      </c>
      <c r="AV247" s="422">
        <v>67.97</v>
      </c>
      <c r="AW247" s="422">
        <v>28.38</v>
      </c>
      <c r="AX247" s="422">
        <v>42.66</v>
      </c>
      <c r="AY247" s="422">
        <v>49.45</v>
      </c>
      <c r="AZ247" s="422">
        <v>40.65</v>
      </c>
      <c r="BA247" s="422">
        <v>35.020000000000003</v>
      </c>
      <c r="BB247" s="422">
        <v>57.79</v>
      </c>
      <c r="BC247" s="422">
        <v>70.739999999999995</v>
      </c>
      <c r="BD247" s="422">
        <v>63.38</v>
      </c>
      <c r="BE247" s="422">
        <v>7.64</v>
      </c>
      <c r="BF247" s="422">
        <v>26.47</v>
      </c>
      <c r="BG247" s="422">
        <v>44.17</v>
      </c>
      <c r="BH247" s="422">
        <v>67.459999999999994</v>
      </c>
      <c r="BI247" s="422">
        <v>20.64</v>
      </c>
      <c r="BJ247" s="422">
        <v>12.91</v>
      </c>
      <c r="BK247" s="422">
        <v>34.450000000000003</v>
      </c>
      <c r="BL247" s="422">
        <v>11.02</v>
      </c>
      <c r="BM247" s="422">
        <v>63.31</v>
      </c>
      <c r="BN247" s="422">
        <v>0</v>
      </c>
      <c r="BO247" s="422">
        <v>7.36</v>
      </c>
      <c r="BP247" s="422">
        <v>0</v>
      </c>
      <c r="BQ247" s="422">
        <v>0</v>
      </c>
      <c r="BR247" s="422">
        <v>18.72</v>
      </c>
      <c r="BS247" s="422">
        <v>0</v>
      </c>
      <c r="BT247" s="422">
        <v>0</v>
      </c>
      <c r="BU247" s="422">
        <v>0</v>
      </c>
      <c r="BV247" s="422">
        <v>0</v>
      </c>
      <c r="BW247" s="422">
        <v>0</v>
      </c>
      <c r="BX247" s="422">
        <v>0</v>
      </c>
      <c r="BY247" s="422">
        <v>0</v>
      </c>
      <c r="BZ247" s="422">
        <v>0</v>
      </c>
      <c r="CA247" s="422">
        <v>0</v>
      </c>
      <c r="CB247" s="422">
        <v>0</v>
      </c>
      <c r="CC247" s="422">
        <v>0</v>
      </c>
      <c r="CD247" s="422">
        <v>0</v>
      </c>
      <c r="CE247" s="422">
        <v>0</v>
      </c>
      <c r="CF247" s="422">
        <v>0</v>
      </c>
      <c r="CG247" s="422">
        <v>0</v>
      </c>
      <c r="CH247" s="422">
        <v>0</v>
      </c>
      <c r="CI247" s="422">
        <v>0</v>
      </c>
      <c r="CJ247" s="422">
        <v>0</v>
      </c>
      <c r="CK247" s="422">
        <v>0</v>
      </c>
      <c r="CL247" s="422">
        <v>0</v>
      </c>
      <c r="CM247" s="422">
        <v>0</v>
      </c>
      <c r="CN247" s="422">
        <v>0</v>
      </c>
      <c r="CO247" s="422">
        <v>0</v>
      </c>
      <c r="CP247" s="464">
        <v>0</v>
      </c>
      <c r="CQ247" s="422">
        <v>0</v>
      </c>
      <c r="CR247" s="464">
        <v>0</v>
      </c>
      <c r="CS247" s="465">
        <v>0</v>
      </c>
      <c r="CT247" s="465">
        <v>0</v>
      </c>
      <c r="CU247" s="477">
        <v>2327.56</v>
      </c>
    </row>
    <row r="248" spans="1:99" ht="15.75" customHeight="1">
      <c r="A248" s="475" t="str">
        <f t="shared" si="11"/>
        <v>08-581</v>
      </c>
      <c r="B248" s="476">
        <v>22</v>
      </c>
      <c r="C248" s="422">
        <v>0</v>
      </c>
      <c r="D248" s="422">
        <v>0</v>
      </c>
      <c r="E248" s="422">
        <v>0</v>
      </c>
      <c r="F248" s="422">
        <v>0</v>
      </c>
      <c r="G248" s="422">
        <v>0</v>
      </c>
      <c r="H248" s="422">
        <v>0</v>
      </c>
      <c r="I248" s="422">
        <v>0</v>
      </c>
      <c r="J248" s="422">
        <v>0</v>
      </c>
      <c r="K248" s="422">
        <v>1.36</v>
      </c>
      <c r="L248" s="422">
        <v>0</v>
      </c>
      <c r="M248" s="422">
        <v>0</v>
      </c>
      <c r="N248" s="422">
        <v>0.91</v>
      </c>
      <c r="O248" s="422">
        <v>0.91</v>
      </c>
      <c r="P248" s="422">
        <v>5.91</v>
      </c>
      <c r="Q248" s="422">
        <v>0</v>
      </c>
      <c r="R248" s="422">
        <v>1.82</v>
      </c>
      <c r="S248" s="422">
        <v>7.18</v>
      </c>
      <c r="T248" s="422">
        <v>8.73</v>
      </c>
      <c r="U248" s="422">
        <v>10.89</v>
      </c>
      <c r="V248" s="422">
        <v>0</v>
      </c>
      <c r="W248" s="422">
        <v>35.46</v>
      </c>
      <c r="X248" s="422">
        <v>82.66</v>
      </c>
      <c r="Y248" s="422">
        <v>85.08</v>
      </c>
      <c r="Z248" s="422">
        <v>97.32</v>
      </c>
      <c r="AA248" s="422">
        <v>89.82</v>
      </c>
      <c r="AB248" s="422">
        <v>128.80000000000001</v>
      </c>
      <c r="AC248" s="422">
        <v>45.71</v>
      </c>
      <c r="AD248" s="422">
        <v>70.41</v>
      </c>
      <c r="AE248" s="422">
        <v>28.81</v>
      </c>
      <c r="AF248" s="422">
        <v>82.93</v>
      </c>
      <c r="AG248" s="422">
        <v>48.45</v>
      </c>
      <c r="AH248" s="422">
        <v>37.53</v>
      </c>
      <c r="AI248" s="422">
        <v>149.01</v>
      </c>
      <c r="AJ248" s="422">
        <v>29.74</v>
      </c>
      <c r="AK248" s="422">
        <v>113.95</v>
      </c>
      <c r="AL248" s="422">
        <v>44.04</v>
      </c>
      <c r="AM248" s="422">
        <v>53.19</v>
      </c>
      <c r="AN248" s="422">
        <v>13</v>
      </c>
      <c r="AO248" s="422">
        <v>42.06</v>
      </c>
      <c r="AP248" s="422">
        <v>26.07</v>
      </c>
      <c r="AQ248" s="422">
        <v>50.41</v>
      </c>
      <c r="AR248" s="422">
        <v>30.8</v>
      </c>
      <c r="AS248" s="422">
        <v>28.36</v>
      </c>
      <c r="AT248" s="422">
        <v>35.909999999999997</v>
      </c>
      <c r="AU248" s="422">
        <v>33.47</v>
      </c>
      <c r="AV248" s="422">
        <v>32.17</v>
      </c>
      <c r="AW248" s="422">
        <v>78.38</v>
      </c>
      <c r="AX248" s="422">
        <v>66.709999999999994</v>
      </c>
      <c r="AY248" s="422">
        <v>91.44</v>
      </c>
      <c r="AZ248" s="422">
        <v>120.49</v>
      </c>
      <c r="BA248" s="422">
        <v>120.41</v>
      </c>
      <c r="BB248" s="422">
        <v>56.41</v>
      </c>
      <c r="BC248" s="422">
        <v>95.08</v>
      </c>
      <c r="BD248" s="422">
        <v>63.47</v>
      </c>
      <c r="BE248" s="422">
        <v>98.23</v>
      </c>
      <c r="BF248" s="422">
        <v>119.61</v>
      </c>
      <c r="BG248" s="422">
        <v>46</v>
      </c>
      <c r="BH248" s="422">
        <v>50.09</v>
      </c>
      <c r="BI248" s="422">
        <v>61.93</v>
      </c>
      <c r="BJ248" s="422">
        <v>61.54</v>
      </c>
      <c r="BK248" s="422">
        <v>17.64</v>
      </c>
      <c r="BL248" s="422">
        <v>35.75</v>
      </c>
      <c r="BM248" s="422">
        <v>31.59</v>
      </c>
      <c r="BN248" s="422">
        <v>0</v>
      </c>
      <c r="BO248" s="422">
        <v>4.7300000000000004</v>
      </c>
      <c r="BP248" s="422">
        <v>9.4499999999999993</v>
      </c>
      <c r="BQ248" s="422">
        <v>32.18</v>
      </c>
      <c r="BR248" s="422">
        <v>0</v>
      </c>
      <c r="BS248" s="422">
        <v>0</v>
      </c>
      <c r="BT248" s="422">
        <v>0</v>
      </c>
      <c r="BU248" s="422">
        <v>0</v>
      </c>
      <c r="BV248" s="422">
        <v>0</v>
      </c>
      <c r="BW248" s="422">
        <v>0</v>
      </c>
      <c r="BX248" s="422">
        <v>0</v>
      </c>
      <c r="BY248" s="422">
        <v>0</v>
      </c>
      <c r="BZ248" s="422">
        <v>0</v>
      </c>
      <c r="CA248" s="422">
        <v>0</v>
      </c>
      <c r="CB248" s="422">
        <v>0</v>
      </c>
      <c r="CC248" s="422">
        <v>0</v>
      </c>
      <c r="CD248" s="422">
        <v>0</v>
      </c>
      <c r="CE248" s="422">
        <v>0</v>
      </c>
      <c r="CF248" s="422">
        <v>0</v>
      </c>
      <c r="CG248" s="422">
        <v>0</v>
      </c>
      <c r="CH248" s="422">
        <v>0</v>
      </c>
      <c r="CI248" s="422">
        <v>0</v>
      </c>
      <c r="CJ248" s="422">
        <v>0</v>
      </c>
      <c r="CK248" s="422">
        <v>0</v>
      </c>
      <c r="CL248" s="422">
        <v>0</v>
      </c>
      <c r="CM248" s="422">
        <v>0</v>
      </c>
      <c r="CN248" s="422">
        <v>0</v>
      </c>
      <c r="CO248" s="422">
        <v>0</v>
      </c>
      <c r="CP248" s="464">
        <v>0</v>
      </c>
      <c r="CQ248" s="422">
        <v>0</v>
      </c>
      <c r="CR248" s="464">
        <v>0</v>
      </c>
      <c r="CS248" s="465">
        <v>0</v>
      </c>
      <c r="CT248" s="465">
        <v>0</v>
      </c>
      <c r="CU248" s="477">
        <v>2813.9999999999995</v>
      </c>
    </row>
    <row r="249" spans="1:99" ht="15.75" customHeight="1">
      <c r="A249" s="475" t="str">
        <f t="shared" si="11"/>
        <v>08-581</v>
      </c>
      <c r="B249" s="476">
        <v>23</v>
      </c>
      <c r="C249" s="422">
        <v>0</v>
      </c>
      <c r="D249" s="422">
        <v>0</v>
      </c>
      <c r="E249" s="422">
        <v>0</v>
      </c>
      <c r="F249" s="422">
        <v>0</v>
      </c>
      <c r="G249" s="422">
        <v>0</v>
      </c>
      <c r="H249" s="422">
        <v>0</v>
      </c>
      <c r="I249" s="422">
        <v>0</v>
      </c>
      <c r="J249" s="422">
        <v>0</v>
      </c>
      <c r="K249" s="422">
        <v>1.82</v>
      </c>
      <c r="L249" s="422">
        <v>0</v>
      </c>
      <c r="M249" s="422">
        <v>9.09</v>
      </c>
      <c r="N249" s="422">
        <v>0</v>
      </c>
      <c r="O249" s="422">
        <v>4.74</v>
      </c>
      <c r="P249" s="422">
        <v>7.42</v>
      </c>
      <c r="Q249" s="422">
        <v>15.68</v>
      </c>
      <c r="R249" s="422">
        <v>7.91</v>
      </c>
      <c r="S249" s="422">
        <v>7.45</v>
      </c>
      <c r="T249" s="422">
        <v>13.87</v>
      </c>
      <c r="U249" s="422">
        <v>17.34</v>
      </c>
      <c r="V249" s="422">
        <v>39.979999999999997</v>
      </c>
      <c r="W249" s="422">
        <v>120.34</v>
      </c>
      <c r="X249" s="422">
        <v>121.49</v>
      </c>
      <c r="Y249" s="422">
        <v>133.6</v>
      </c>
      <c r="Z249" s="422">
        <v>155.41999999999999</v>
      </c>
      <c r="AA249" s="422">
        <v>125.89</v>
      </c>
      <c r="AB249" s="422">
        <v>67.430000000000007</v>
      </c>
      <c r="AC249" s="422">
        <v>59.98</v>
      </c>
      <c r="AD249" s="422">
        <v>36.700000000000003</v>
      </c>
      <c r="AE249" s="422">
        <v>90.81</v>
      </c>
      <c r="AF249" s="422">
        <v>17.54</v>
      </c>
      <c r="AG249" s="422">
        <v>6.91</v>
      </c>
      <c r="AH249" s="422">
        <v>43.56</v>
      </c>
      <c r="AI249" s="422">
        <v>39.54</v>
      </c>
      <c r="AJ249" s="422">
        <v>26.32</v>
      </c>
      <c r="AK249" s="422">
        <v>33.270000000000003</v>
      </c>
      <c r="AL249" s="422">
        <v>43.31</v>
      </c>
      <c r="AM249" s="422">
        <v>64.61</v>
      </c>
      <c r="AN249" s="422">
        <v>25.45</v>
      </c>
      <c r="AO249" s="422">
        <v>6.68</v>
      </c>
      <c r="AP249" s="422">
        <v>26.03</v>
      </c>
      <c r="AQ249" s="422">
        <v>84.55</v>
      </c>
      <c r="AR249" s="422">
        <v>41.41</v>
      </c>
      <c r="AS249" s="422">
        <v>30.61</v>
      </c>
      <c r="AT249" s="422">
        <v>31.36</v>
      </c>
      <c r="AU249" s="422">
        <v>21.51</v>
      </c>
      <c r="AV249" s="422">
        <v>22.29</v>
      </c>
      <c r="AW249" s="422">
        <v>33.51</v>
      </c>
      <c r="AX249" s="422">
        <v>67.17</v>
      </c>
      <c r="AY249" s="422">
        <v>41.45</v>
      </c>
      <c r="AZ249" s="422">
        <v>52.56</v>
      </c>
      <c r="BA249" s="422">
        <v>72.64</v>
      </c>
      <c r="BB249" s="422">
        <v>74.099999999999994</v>
      </c>
      <c r="BC249" s="422">
        <v>58.25</v>
      </c>
      <c r="BD249" s="422">
        <v>88.38</v>
      </c>
      <c r="BE249" s="422">
        <v>59.32</v>
      </c>
      <c r="BF249" s="422">
        <v>86.68</v>
      </c>
      <c r="BG249" s="422">
        <v>135.76</v>
      </c>
      <c r="BH249" s="422">
        <v>61.75</v>
      </c>
      <c r="BI249" s="422">
        <v>112.4</v>
      </c>
      <c r="BJ249" s="422">
        <v>61.02</v>
      </c>
      <c r="BK249" s="422">
        <v>45.79</v>
      </c>
      <c r="BL249" s="422">
        <v>43.78</v>
      </c>
      <c r="BM249" s="422">
        <v>33.25</v>
      </c>
      <c r="BN249" s="422">
        <v>72.680000000000007</v>
      </c>
      <c r="BO249" s="422">
        <v>36.18</v>
      </c>
      <c r="BP249" s="422">
        <v>43.2</v>
      </c>
      <c r="BQ249" s="422">
        <v>33.18</v>
      </c>
      <c r="BR249" s="422">
        <v>15.39</v>
      </c>
      <c r="BS249" s="422">
        <v>0</v>
      </c>
      <c r="BT249" s="422">
        <v>0</v>
      </c>
      <c r="BU249" s="422">
        <v>0</v>
      </c>
      <c r="BV249" s="422">
        <v>0</v>
      </c>
      <c r="BW249" s="422">
        <v>0</v>
      </c>
      <c r="BX249" s="422">
        <v>0</v>
      </c>
      <c r="BY249" s="422">
        <v>0</v>
      </c>
      <c r="BZ249" s="422">
        <v>0</v>
      </c>
      <c r="CA249" s="422">
        <v>0</v>
      </c>
      <c r="CB249" s="422">
        <v>0</v>
      </c>
      <c r="CC249" s="422">
        <v>0</v>
      </c>
      <c r="CD249" s="422">
        <v>0</v>
      </c>
      <c r="CE249" s="422">
        <v>0</v>
      </c>
      <c r="CF249" s="422">
        <v>0</v>
      </c>
      <c r="CG249" s="422">
        <v>0</v>
      </c>
      <c r="CH249" s="422">
        <v>0</v>
      </c>
      <c r="CI249" s="422">
        <v>0</v>
      </c>
      <c r="CJ249" s="422">
        <v>0</v>
      </c>
      <c r="CK249" s="422">
        <v>0</v>
      </c>
      <c r="CL249" s="422">
        <v>0</v>
      </c>
      <c r="CM249" s="422">
        <v>0</v>
      </c>
      <c r="CN249" s="422">
        <v>0</v>
      </c>
      <c r="CO249" s="422">
        <v>0</v>
      </c>
      <c r="CP249" s="464">
        <v>0</v>
      </c>
      <c r="CQ249" s="422">
        <v>0</v>
      </c>
      <c r="CR249" s="464">
        <v>0</v>
      </c>
      <c r="CS249" s="465">
        <v>0</v>
      </c>
      <c r="CT249" s="465">
        <v>0</v>
      </c>
      <c r="CU249" s="477">
        <v>2930.349999999999</v>
      </c>
    </row>
    <row r="250" spans="1:99" ht="15.75" customHeight="1">
      <c r="A250" s="475" t="str">
        <f t="shared" si="11"/>
        <v>08-581</v>
      </c>
      <c r="B250" s="476">
        <v>24</v>
      </c>
      <c r="C250" s="422">
        <v>0</v>
      </c>
      <c r="D250" s="422">
        <v>0</v>
      </c>
      <c r="E250" s="422">
        <v>0</v>
      </c>
      <c r="F250" s="422">
        <v>0</v>
      </c>
      <c r="G250" s="422">
        <v>0</v>
      </c>
      <c r="H250" s="422">
        <v>0</v>
      </c>
      <c r="I250" s="422">
        <v>0</v>
      </c>
      <c r="J250" s="422">
        <v>0</v>
      </c>
      <c r="K250" s="422">
        <v>0</v>
      </c>
      <c r="L250" s="422">
        <v>0</v>
      </c>
      <c r="M250" s="422">
        <v>0.91</v>
      </c>
      <c r="N250" s="422">
        <v>7.47</v>
      </c>
      <c r="O250" s="422">
        <v>4.54</v>
      </c>
      <c r="P250" s="422">
        <v>0</v>
      </c>
      <c r="Q250" s="422">
        <v>18.18</v>
      </c>
      <c r="R250" s="422">
        <v>13.73</v>
      </c>
      <c r="S250" s="422">
        <v>6.08</v>
      </c>
      <c r="T250" s="422">
        <v>13.14</v>
      </c>
      <c r="U250" s="422">
        <v>5.41</v>
      </c>
      <c r="V250" s="422">
        <v>74.209999999999994</v>
      </c>
      <c r="W250" s="422">
        <v>105.3</v>
      </c>
      <c r="X250" s="422">
        <v>53.65</v>
      </c>
      <c r="Y250" s="422">
        <v>99.47</v>
      </c>
      <c r="Z250" s="422">
        <v>67.05</v>
      </c>
      <c r="AA250" s="422">
        <v>133.82</v>
      </c>
      <c r="AB250" s="422">
        <v>105.34</v>
      </c>
      <c r="AC250" s="422">
        <v>114.17</v>
      </c>
      <c r="AD250" s="422">
        <v>116.74</v>
      </c>
      <c r="AE250" s="422">
        <v>52.52</v>
      </c>
      <c r="AF250" s="422">
        <v>28.1</v>
      </c>
      <c r="AG250" s="422">
        <v>16.649999999999999</v>
      </c>
      <c r="AH250" s="422">
        <v>83.18</v>
      </c>
      <c r="AI250" s="422">
        <v>30.85</v>
      </c>
      <c r="AJ250" s="422">
        <v>51.64</v>
      </c>
      <c r="AK250" s="422">
        <v>14.44</v>
      </c>
      <c r="AL250" s="422">
        <v>49.39</v>
      </c>
      <c r="AM250" s="422">
        <v>38.1</v>
      </c>
      <c r="AN250" s="422">
        <v>26.72</v>
      </c>
      <c r="AO250" s="422">
        <v>11.27</v>
      </c>
      <c r="AP250" s="422">
        <v>5.09</v>
      </c>
      <c r="AQ250" s="422">
        <v>42.23</v>
      </c>
      <c r="AR250" s="422">
        <v>4.54</v>
      </c>
      <c r="AS250" s="422">
        <v>2.27</v>
      </c>
      <c r="AT250" s="422">
        <v>43.01</v>
      </c>
      <c r="AU250" s="422">
        <v>2.98</v>
      </c>
      <c r="AV250" s="422">
        <v>16.86</v>
      </c>
      <c r="AW250" s="422">
        <v>23.09</v>
      </c>
      <c r="AX250" s="422">
        <v>0</v>
      </c>
      <c r="AY250" s="422">
        <v>0</v>
      </c>
      <c r="AZ250" s="422">
        <v>0</v>
      </c>
      <c r="BA250" s="422">
        <v>0</v>
      </c>
      <c r="BB250" s="422">
        <v>0</v>
      </c>
      <c r="BC250" s="422">
        <v>0</v>
      </c>
      <c r="BD250" s="422">
        <v>0</v>
      </c>
      <c r="BE250" s="422">
        <v>0</v>
      </c>
      <c r="BF250" s="422">
        <v>0</v>
      </c>
      <c r="BG250" s="422">
        <v>0</v>
      </c>
      <c r="BH250" s="422">
        <v>0</v>
      </c>
      <c r="BI250" s="422">
        <v>0</v>
      </c>
      <c r="BJ250" s="422">
        <v>0</v>
      </c>
      <c r="BK250" s="422">
        <v>0</v>
      </c>
      <c r="BL250" s="422">
        <v>0</v>
      </c>
      <c r="BM250" s="422">
        <v>0</v>
      </c>
      <c r="BN250" s="422">
        <v>0</v>
      </c>
      <c r="BO250" s="422">
        <v>0</v>
      </c>
      <c r="BP250" s="422">
        <v>0</v>
      </c>
      <c r="BQ250" s="422">
        <v>0</v>
      </c>
      <c r="BR250" s="422">
        <v>0</v>
      </c>
      <c r="BS250" s="422">
        <v>0</v>
      </c>
      <c r="BT250" s="422">
        <v>0</v>
      </c>
      <c r="BU250" s="422">
        <v>0</v>
      </c>
      <c r="BV250" s="422">
        <v>0</v>
      </c>
      <c r="BW250" s="422">
        <v>0</v>
      </c>
      <c r="BX250" s="422">
        <v>0</v>
      </c>
      <c r="BY250" s="422">
        <v>0</v>
      </c>
      <c r="BZ250" s="422">
        <v>0</v>
      </c>
      <c r="CA250" s="422">
        <v>0</v>
      </c>
      <c r="CB250" s="422">
        <v>0</v>
      </c>
      <c r="CC250" s="422">
        <v>0</v>
      </c>
      <c r="CD250" s="422">
        <v>0</v>
      </c>
      <c r="CE250" s="422">
        <v>0</v>
      </c>
      <c r="CF250" s="422">
        <v>0</v>
      </c>
      <c r="CG250" s="422">
        <v>0</v>
      </c>
      <c r="CH250" s="422">
        <v>0</v>
      </c>
      <c r="CI250" s="422">
        <v>0</v>
      </c>
      <c r="CJ250" s="422">
        <v>0</v>
      </c>
      <c r="CK250" s="422">
        <v>0</v>
      </c>
      <c r="CL250" s="422">
        <v>0</v>
      </c>
      <c r="CM250" s="422">
        <v>0</v>
      </c>
      <c r="CN250" s="422">
        <v>0</v>
      </c>
      <c r="CO250" s="422">
        <v>0</v>
      </c>
      <c r="CP250" s="464">
        <v>0</v>
      </c>
      <c r="CQ250" s="422">
        <v>0</v>
      </c>
      <c r="CR250" s="464">
        <v>0</v>
      </c>
      <c r="CS250" s="465">
        <v>0</v>
      </c>
      <c r="CT250" s="465">
        <v>0</v>
      </c>
      <c r="CU250" s="477">
        <v>1482.1399999999999</v>
      </c>
    </row>
    <row r="251" spans="1:99" ht="15.75" customHeight="1">
      <c r="A251" s="475" t="str">
        <f t="shared" si="11"/>
        <v>08-581</v>
      </c>
      <c r="B251" s="476">
        <v>25</v>
      </c>
      <c r="C251" s="422">
        <v>0</v>
      </c>
      <c r="D251" s="422">
        <v>0</v>
      </c>
      <c r="E251" s="422">
        <v>0</v>
      </c>
      <c r="F251" s="422">
        <v>0</v>
      </c>
      <c r="G251" s="422">
        <v>0</v>
      </c>
      <c r="H251" s="422">
        <v>0</v>
      </c>
      <c r="I251" s="422">
        <v>0</v>
      </c>
      <c r="J251" s="422">
        <v>0</v>
      </c>
      <c r="K251" s="422">
        <v>0</v>
      </c>
      <c r="L251" s="422">
        <v>0</v>
      </c>
      <c r="M251" s="422">
        <v>0</v>
      </c>
      <c r="N251" s="422">
        <v>0</v>
      </c>
      <c r="O251" s="422">
        <v>0</v>
      </c>
      <c r="P251" s="422">
        <v>0</v>
      </c>
      <c r="Q251" s="422">
        <v>0</v>
      </c>
      <c r="R251" s="422">
        <v>0</v>
      </c>
      <c r="S251" s="422">
        <v>0</v>
      </c>
      <c r="T251" s="422">
        <v>0</v>
      </c>
      <c r="U251" s="422">
        <v>0</v>
      </c>
      <c r="V251" s="422">
        <v>0</v>
      </c>
      <c r="W251" s="422">
        <v>110.04</v>
      </c>
      <c r="X251" s="422">
        <v>30</v>
      </c>
      <c r="Y251" s="422">
        <v>7.84</v>
      </c>
      <c r="Z251" s="422">
        <v>64.13</v>
      </c>
      <c r="AA251" s="422">
        <v>41.53</v>
      </c>
      <c r="AB251" s="422">
        <v>42.98</v>
      </c>
      <c r="AC251" s="422">
        <v>87.87</v>
      </c>
      <c r="AD251" s="422">
        <v>54.64</v>
      </c>
      <c r="AE251" s="422">
        <v>19.82</v>
      </c>
      <c r="AF251" s="422">
        <v>30.18</v>
      </c>
      <c r="AG251" s="422">
        <v>7.64</v>
      </c>
      <c r="AH251" s="422">
        <v>14.71</v>
      </c>
      <c r="AI251" s="422">
        <v>57.36</v>
      </c>
      <c r="AJ251" s="422">
        <v>14.89</v>
      </c>
      <c r="AK251" s="422">
        <v>43.38</v>
      </c>
      <c r="AL251" s="422">
        <v>13.54</v>
      </c>
      <c r="AM251" s="422">
        <v>87.8</v>
      </c>
      <c r="AN251" s="422">
        <v>91.25</v>
      </c>
      <c r="AO251" s="422">
        <v>49.8</v>
      </c>
      <c r="AP251" s="422">
        <v>42.25</v>
      </c>
      <c r="AQ251" s="422">
        <v>30.36</v>
      </c>
      <c r="AR251" s="422">
        <v>19.559999999999999</v>
      </c>
      <c r="AS251" s="422">
        <v>8.75</v>
      </c>
      <c r="AT251" s="422">
        <v>19.16</v>
      </c>
      <c r="AU251" s="422">
        <v>48</v>
      </c>
      <c r="AV251" s="422">
        <v>21.95</v>
      </c>
      <c r="AW251" s="422">
        <v>95.66</v>
      </c>
      <c r="AX251" s="422">
        <v>40.119999999999997</v>
      </c>
      <c r="AY251" s="422">
        <v>52.09</v>
      </c>
      <c r="AZ251" s="422">
        <v>14.59</v>
      </c>
      <c r="BA251" s="422">
        <v>106.57</v>
      </c>
      <c r="BB251" s="422">
        <v>72.41</v>
      </c>
      <c r="BC251" s="422">
        <v>45.28</v>
      </c>
      <c r="BD251" s="422">
        <v>68.75</v>
      </c>
      <c r="BE251" s="422">
        <v>32.42</v>
      </c>
      <c r="BF251" s="422">
        <v>83.22</v>
      </c>
      <c r="BG251" s="422">
        <v>109.66</v>
      </c>
      <c r="BH251" s="422">
        <v>49.3</v>
      </c>
      <c r="BI251" s="422">
        <v>15.67</v>
      </c>
      <c r="BJ251" s="422">
        <v>21.47</v>
      </c>
      <c r="BK251" s="422">
        <v>14.91</v>
      </c>
      <c r="BL251" s="422">
        <v>66.760000000000005</v>
      </c>
      <c r="BM251" s="422">
        <v>52.77</v>
      </c>
      <c r="BN251" s="422">
        <v>26.36</v>
      </c>
      <c r="BO251" s="422">
        <v>8.18</v>
      </c>
      <c r="BP251" s="422">
        <v>17.54</v>
      </c>
      <c r="BQ251" s="422">
        <v>12.18</v>
      </c>
      <c r="BR251" s="422">
        <v>2.1800000000000002</v>
      </c>
      <c r="BS251" s="422">
        <v>0</v>
      </c>
      <c r="BT251" s="422">
        <v>0</v>
      </c>
      <c r="BU251" s="422">
        <v>0</v>
      </c>
      <c r="BV251" s="422">
        <v>0</v>
      </c>
      <c r="BW251" s="422">
        <v>0</v>
      </c>
      <c r="BX251" s="422">
        <v>0</v>
      </c>
      <c r="BY251" s="422">
        <v>0</v>
      </c>
      <c r="BZ251" s="422">
        <v>0</v>
      </c>
      <c r="CA251" s="422">
        <v>0</v>
      </c>
      <c r="CB251" s="422">
        <v>0</v>
      </c>
      <c r="CC251" s="422">
        <v>0</v>
      </c>
      <c r="CD251" s="422">
        <v>0</v>
      </c>
      <c r="CE251" s="422">
        <v>0</v>
      </c>
      <c r="CF251" s="422">
        <v>0</v>
      </c>
      <c r="CG251" s="422">
        <v>0</v>
      </c>
      <c r="CH251" s="422">
        <v>0</v>
      </c>
      <c r="CI251" s="422">
        <v>0</v>
      </c>
      <c r="CJ251" s="422">
        <v>0</v>
      </c>
      <c r="CK251" s="422">
        <v>0</v>
      </c>
      <c r="CL251" s="422">
        <v>0</v>
      </c>
      <c r="CM251" s="422">
        <v>0</v>
      </c>
      <c r="CN251" s="422">
        <v>0</v>
      </c>
      <c r="CO251" s="422">
        <v>0</v>
      </c>
      <c r="CP251" s="464">
        <v>0</v>
      </c>
      <c r="CQ251" s="422">
        <v>0</v>
      </c>
      <c r="CR251" s="464">
        <v>0</v>
      </c>
      <c r="CS251" s="465">
        <v>0</v>
      </c>
      <c r="CT251" s="465">
        <v>0</v>
      </c>
      <c r="CU251" s="477">
        <v>2067.5199999999995</v>
      </c>
    </row>
    <row r="252" spans="1:99" ht="15.75" customHeight="1">
      <c r="A252" s="475" t="str">
        <f t="shared" si="11"/>
        <v>08-581</v>
      </c>
      <c r="B252" s="476">
        <v>26</v>
      </c>
      <c r="C252" s="422">
        <v>0</v>
      </c>
      <c r="D252" s="422">
        <v>0</v>
      </c>
      <c r="E252" s="422">
        <v>0</v>
      </c>
      <c r="F252" s="422">
        <v>0</v>
      </c>
      <c r="G252" s="422">
        <v>0</v>
      </c>
      <c r="H252" s="422">
        <v>0</v>
      </c>
      <c r="I252" s="422">
        <v>0</v>
      </c>
      <c r="J252" s="422">
        <v>0</v>
      </c>
      <c r="K252" s="422">
        <v>0</v>
      </c>
      <c r="L252" s="422">
        <v>0</v>
      </c>
      <c r="M252" s="422">
        <v>5.45</v>
      </c>
      <c r="N252" s="422">
        <v>0</v>
      </c>
      <c r="O252" s="422">
        <v>10</v>
      </c>
      <c r="P252" s="422">
        <v>5.82</v>
      </c>
      <c r="Q252" s="422">
        <v>0</v>
      </c>
      <c r="R252" s="422">
        <v>7.53</v>
      </c>
      <c r="S252" s="422">
        <v>0.91</v>
      </c>
      <c r="T252" s="422">
        <v>9.1</v>
      </c>
      <c r="U252" s="422">
        <v>3.18</v>
      </c>
      <c r="V252" s="422">
        <v>0</v>
      </c>
      <c r="W252" s="422">
        <v>40.72</v>
      </c>
      <c r="X252" s="422">
        <v>59.24</v>
      </c>
      <c r="Y252" s="422">
        <v>40.869999999999997</v>
      </c>
      <c r="Z252" s="422">
        <v>39.6</v>
      </c>
      <c r="AA252" s="422">
        <v>71.89</v>
      </c>
      <c r="AB252" s="422">
        <v>31.51</v>
      </c>
      <c r="AC252" s="422">
        <v>81.5</v>
      </c>
      <c r="AD252" s="422">
        <v>45.52</v>
      </c>
      <c r="AE252" s="422">
        <v>21.95</v>
      </c>
      <c r="AF252" s="422">
        <v>38.880000000000003</v>
      </c>
      <c r="AG252" s="422">
        <v>54.59</v>
      </c>
      <c r="AH252" s="422">
        <v>53.77</v>
      </c>
      <c r="AI252" s="422">
        <v>76.17</v>
      </c>
      <c r="AJ252" s="422">
        <v>10.38</v>
      </c>
      <c r="AK252" s="422">
        <v>42.27</v>
      </c>
      <c r="AL252" s="422">
        <v>38.01</v>
      </c>
      <c r="AM252" s="422">
        <v>58.46</v>
      </c>
      <c r="AN252" s="422">
        <v>35.049999999999997</v>
      </c>
      <c r="AO252" s="422">
        <v>42.83</v>
      </c>
      <c r="AP252" s="422">
        <v>62.46</v>
      </c>
      <c r="AQ252" s="422">
        <v>74.680000000000007</v>
      </c>
      <c r="AR252" s="422">
        <v>65.19</v>
      </c>
      <c r="AS252" s="422">
        <v>11.56</v>
      </c>
      <c r="AT252" s="422">
        <v>87.78</v>
      </c>
      <c r="AU252" s="422">
        <v>23.46</v>
      </c>
      <c r="AV252" s="422">
        <v>47.57</v>
      </c>
      <c r="AW252" s="422">
        <v>30.14</v>
      </c>
      <c r="AX252" s="422">
        <v>80.290000000000006</v>
      </c>
      <c r="AY252" s="422">
        <v>140.78</v>
      </c>
      <c r="AZ252" s="422">
        <v>99.13</v>
      </c>
      <c r="BA252" s="422">
        <v>66.37</v>
      </c>
      <c r="BB252" s="422">
        <v>58.09</v>
      </c>
      <c r="BC252" s="422">
        <v>156.72</v>
      </c>
      <c r="BD252" s="422">
        <v>166.63</v>
      </c>
      <c r="BE252" s="422">
        <v>103.73</v>
      </c>
      <c r="BF252" s="422">
        <v>69.930000000000007</v>
      </c>
      <c r="BG252" s="422">
        <v>22.37</v>
      </c>
      <c r="BH252" s="422">
        <v>41.63</v>
      </c>
      <c r="BI252" s="422">
        <v>53.1</v>
      </c>
      <c r="BJ252" s="422">
        <v>70.08</v>
      </c>
      <c r="BK252" s="422">
        <v>36.64</v>
      </c>
      <c r="BL252" s="422">
        <v>22.68</v>
      </c>
      <c r="BM252" s="422">
        <v>31.75</v>
      </c>
      <c r="BN252" s="422">
        <v>16.329999999999998</v>
      </c>
      <c r="BO252" s="422">
        <v>43.27</v>
      </c>
      <c r="BP252" s="422">
        <v>45.95</v>
      </c>
      <c r="BQ252" s="422">
        <v>32.47</v>
      </c>
      <c r="BR252" s="422">
        <v>4.83</v>
      </c>
      <c r="BS252" s="422">
        <v>32.76</v>
      </c>
      <c r="BT252" s="422">
        <v>3</v>
      </c>
      <c r="BU252" s="422">
        <v>16.82</v>
      </c>
      <c r="BV252" s="422">
        <v>0</v>
      </c>
      <c r="BW252" s="422">
        <v>0</v>
      </c>
      <c r="BX252" s="422">
        <v>0</v>
      </c>
      <c r="BY252" s="422">
        <v>0</v>
      </c>
      <c r="BZ252" s="422">
        <v>0</v>
      </c>
      <c r="CA252" s="422">
        <v>0</v>
      </c>
      <c r="CB252" s="422">
        <v>0</v>
      </c>
      <c r="CC252" s="422">
        <v>0</v>
      </c>
      <c r="CD252" s="422">
        <v>0</v>
      </c>
      <c r="CE252" s="422">
        <v>0</v>
      </c>
      <c r="CF252" s="422">
        <v>0</v>
      </c>
      <c r="CG252" s="422">
        <v>0</v>
      </c>
      <c r="CH252" s="422">
        <v>0</v>
      </c>
      <c r="CI252" s="422">
        <v>0</v>
      </c>
      <c r="CJ252" s="422">
        <v>0</v>
      </c>
      <c r="CK252" s="422">
        <v>0</v>
      </c>
      <c r="CL252" s="422">
        <v>0</v>
      </c>
      <c r="CM252" s="422">
        <v>0</v>
      </c>
      <c r="CN252" s="422">
        <v>0</v>
      </c>
      <c r="CO252" s="422">
        <v>0</v>
      </c>
      <c r="CP252" s="464">
        <v>0</v>
      </c>
      <c r="CQ252" s="422">
        <v>0</v>
      </c>
      <c r="CR252" s="464">
        <v>0</v>
      </c>
      <c r="CS252" s="465">
        <v>0</v>
      </c>
      <c r="CT252" s="465">
        <v>0</v>
      </c>
      <c r="CU252" s="477">
        <v>2743.389999999999</v>
      </c>
    </row>
    <row r="253" spans="1:99" ht="15.75" customHeight="1">
      <c r="A253" s="475" t="str">
        <f t="shared" si="11"/>
        <v>08-581</v>
      </c>
      <c r="B253" s="476">
        <v>27</v>
      </c>
      <c r="C253" s="422">
        <v>0</v>
      </c>
      <c r="D253" s="422">
        <v>0</v>
      </c>
      <c r="E253" s="422">
        <v>0</v>
      </c>
      <c r="F253" s="422">
        <v>0</v>
      </c>
      <c r="G253" s="422">
        <v>0</v>
      </c>
      <c r="H253" s="422">
        <v>0</v>
      </c>
      <c r="I253" s="422">
        <v>0</v>
      </c>
      <c r="J253" s="422">
        <v>0</v>
      </c>
      <c r="K253" s="422">
        <v>0</v>
      </c>
      <c r="L253" s="422">
        <v>7.27</v>
      </c>
      <c r="M253" s="422">
        <v>0</v>
      </c>
      <c r="N253" s="422">
        <v>0</v>
      </c>
      <c r="O253" s="422">
        <v>4.54</v>
      </c>
      <c r="P253" s="422">
        <v>9.09</v>
      </c>
      <c r="Q253" s="422">
        <v>0</v>
      </c>
      <c r="R253" s="422">
        <v>0</v>
      </c>
      <c r="S253" s="422">
        <v>0</v>
      </c>
      <c r="T253" s="422">
        <v>66.55</v>
      </c>
      <c r="U253" s="422">
        <v>1.82</v>
      </c>
      <c r="V253" s="422">
        <v>39.880000000000003</v>
      </c>
      <c r="W253" s="422">
        <v>67.72</v>
      </c>
      <c r="X253" s="422">
        <v>30.83</v>
      </c>
      <c r="Y253" s="422">
        <v>111.27</v>
      </c>
      <c r="Z253" s="422">
        <v>34.770000000000003</v>
      </c>
      <c r="AA253" s="422">
        <v>43.86</v>
      </c>
      <c r="AB253" s="422">
        <v>17.18</v>
      </c>
      <c r="AC253" s="422">
        <v>27.23</v>
      </c>
      <c r="AD253" s="422">
        <v>67.599999999999994</v>
      </c>
      <c r="AE253" s="422">
        <v>7.63</v>
      </c>
      <c r="AF253" s="422">
        <v>59.94</v>
      </c>
      <c r="AG253" s="422">
        <v>96.38</v>
      </c>
      <c r="AH253" s="422">
        <v>23.09</v>
      </c>
      <c r="AI253" s="422">
        <v>36.909999999999997</v>
      </c>
      <c r="AJ253" s="422">
        <v>30.25</v>
      </c>
      <c r="AK253" s="422">
        <v>46.54</v>
      </c>
      <c r="AL253" s="422">
        <v>12.41</v>
      </c>
      <c r="AM253" s="422">
        <v>14.54</v>
      </c>
      <c r="AN253" s="422">
        <v>42.17</v>
      </c>
      <c r="AO253" s="422">
        <v>79.33</v>
      </c>
      <c r="AP253" s="422">
        <v>42.66</v>
      </c>
      <c r="AQ253" s="422">
        <v>48.1</v>
      </c>
      <c r="AR253" s="422">
        <v>27.28</v>
      </c>
      <c r="AS253" s="422">
        <v>35.64</v>
      </c>
      <c r="AT253" s="422">
        <v>72.61</v>
      </c>
      <c r="AU253" s="422">
        <v>3</v>
      </c>
      <c r="AV253" s="422">
        <v>76.64</v>
      </c>
      <c r="AW253" s="422">
        <v>46</v>
      </c>
      <c r="AX253" s="422">
        <v>94.04</v>
      </c>
      <c r="AY253" s="422">
        <v>88.17</v>
      </c>
      <c r="AZ253" s="422">
        <v>168.99</v>
      </c>
      <c r="BA253" s="422">
        <v>107.8</v>
      </c>
      <c r="BB253" s="422">
        <v>118.82</v>
      </c>
      <c r="BC253" s="422">
        <v>112.31</v>
      </c>
      <c r="BD253" s="422">
        <v>131.35</v>
      </c>
      <c r="BE253" s="422">
        <v>107.45</v>
      </c>
      <c r="BF253" s="422">
        <v>140.84</v>
      </c>
      <c r="BG253" s="422">
        <v>63.66</v>
      </c>
      <c r="BH253" s="422">
        <v>38.71</v>
      </c>
      <c r="BI253" s="422">
        <v>51.08</v>
      </c>
      <c r="BJ253" s="422">
        <v>61.83</v>
      </c>
      <c r="BK253" s="422">
        <v>30.75</v>
      </c>
      <c r="BL253" s="422">
        <v>10.82</v>
      </c>
      <c r="BM253" s="422">
        <v>55.45</v>
      </c>
      <c r="BN253" s="422">
        <v>10.73</v>
      </c>
      <c r="BO253" s="422">
        <v>0</v>
      </c>
      <c r="BP253" s="422">
        <v>7.64</v>
      </c>
      <c r="BQ253" s="422">
        <v>9.09</v>
      </c>
      <c r="BR253" s="422">
        <v>23.45</v>
      </c>
      <c r="BS253" s="422">
        <v>2.27</v>
      </c>
      <c r="BT253" s="422">
        <v>12</v>
      </c>
      <c r="BU253" s="422">
        <v>0</v>
      </c>
      <c r="BV253" s="422">
        <v>0</v>
      </c>
      <c r="BW253" s="422">
        <v>0</v>
      </c>
      <c r="BX253" s="422">
        <v>0</v>
      </c>
      <c r="BY253" s="422">
        <v>0</v>
      </c>
      <c r="BZ253" s="422">
        <v>0</v>
      </c>
      <c r="CA253" s="422">
        <v>0</v>
      </c>
      <c r="CB253" s="422">
        <v>0</v>
      </c>
      <c r="CC253" s="422">
        <v>0</v>
      </c>
      <c r="CD253" s="422">
        <v>0</v>
      </c>
      <c r="CE253" s="422">
        <v>0</v>
      </c>
      <c r="CF253" s="422">
        <v>0</v>
      </c>
      <c r="CG253" s="422">
        <v>0</v>
      </c>
      <c r="CH253" s="422">
        <v>0</v>
      </c>
      <c r="CI253" s="422">
        <v>0</v>
      </c>
      <c r="CJ253" s="422">
        <v>0</v>
      </c>
      <c r="CK253" s="422">
        <v>0</v>
      </c>
      <c r="CL253" s="422">
        <v>0</v>
      </c>
      <c r="CM253" s="422">
        <v>0</v>
      </c>
      <c r="CN253" s="422">
        <v>0</v>
      </c>
      <c r="CO253" s="422">
        <v>0</v>
      </c>
      <c r="CP253" s="464">
        <v>0</v>
      </c>
      <c r="CQ253" s="422">
        <v>0</v>
      </c>
      <c r="CR253" s="464">
        <v>0</v>
      </c>
      <c r="CS253" s="465">
        <v>0</v>
      </c>
      <c r="CT253" s="465">
        <v>0</v>
      </c>
      <c r="CU253" s="477">
        <v>2777.9799999999996</v>
      </c>
    </row>
    <row r="254" spans="1:99" ht="15.75" customHeight="1">
      <c r="A254" s="475" t="str">
        <f t="shared" si="11"/>
        <v>08-581</v>
      </c>
      <c r="B254" s="476">
        <v>28</v>
      </c>
      <c r="C254" s="422">
        <v>0</v>
      </c>
      <c r="D254" s="422">
        <v>0</v>
      </c>
      <c r="E254" s="422">
        <v>0</v>
      </c>
      <c r="F254" s="422">
        <v>0</v>
      </c>
      <c r="G254" s="422">
        <v>0</v>
      </c>
      <c r="H254" s="422">
        <v>0</v>
      </c>
      <c r="I254" s="422">
        <v>0</v>
      </c>
      <c r="J254" s="422">
        <v>0</v>
      </c>
      <c r="K254" s="422">
        <v>0</v>
      </c>
      <c r="L254" s="422">
        <v>0</v>
      </c>
      <c r="M254" s="422">
        <v>4.54</v>
      </c>
      <c r="N254" s="422">
        <v>3.79</v>
      </c>
      <c r="O254" s="422">
        <v>0</v>
      </c>
      <c r="P254" s="422">
        <v>4.54</v>
      </c>
      <c r="Q254" s="422">
        <v>0</v>
      </c>
      <c r="R254" s="422">
        <v>0</v>
      </c>
      <c r="S254" s="422">
        <v>12.66</v>
      </c>
      <c r="T254" s="422">
        <v>2.72</v>
      </c>
      <c r="U254" s="422">
        <v>19.72</v>
      </c>
      <c r="V254" s="422">
        <v>28.38</v>
      </c>
      <c r="W254" s="422">
        <v>60.47</v>
      </c>
      <c r="X254" s="422">
        <v>70.47</v>
      </c>
      <c r="Y254" s="422">
        <v>17.079999999999998</v>
      </c>
      <c r="Z254" s="422">
        <v>49.54</v>
      </c>
      <c r="AA254" s="422">
        <v>72.7</v>
      </c>
      <c r="AB254" s="422">
        <v>88</v>
      </c>
      <c r="AC254" s="422">
        <v>81.319999999999993</v>
      </c>
      <c r="AD254" s="422">
        <v>57.22</v>
      </c>
      <c r="AE254" s="422">
        <v>13.75</v>
      </c>
      <c r="AF254" s="422">
        <v>41.81</v>
      </c>
      <c r="AG254" s="422">
        <v>98.75</v>
      </c>
      <c r="AH254" s="422">
        <v>59.51</v>
      </c>
      <c r="AI254" s="422">
        <v>75.83</v>
      </c>
      <c r="AJ254" s="422">
        <v>81.08</v>
      </c>
      <c r="AK254" s="422">
        <v>54.14</v>
      </c>
      <c r="AL254" s="422">
        <v>126.43</v>
      </c>
      <c r="AM254" s="422">
        <v>54.46</v>
      </c>
      <c r="AN254" s="422">
        <v>49.84</v>
      </c>
      <c r="AO254" s="422">
        <v>54.17</v>
      </c>
      <c r="AP254" s="422">
        <v>22.92</v>
      </c>
      <c r="AQ254" s="422">
        <v>19.11</v>
      </c>
      <c r="AR254" s="422">
        <v>45.02</v>
      </c>
      <c r="AS254" s="422">
        <v>28.87</v>
      </c>
      <c r="AT254" s="422">
        <v>38.57</v>
      </c>
      <c r="AU254" s="422">
        <v>81.67</v>
      </c>
      <c r="AV254" s="422">
        <v>45.99</v>
      </c>
      <c r="AW254" s="422">
        <v>36.369999999999997</v>
      </c>
      <c r="AX254" s="422">
        <v>77.75</v>
      </c>
      <c r="AY254" s="422">
        <v>68.69</v>
      </c>
      <c r="AZ254" s="422">
        <v>79.23</v>
      </c>
      <c r="BA254" s="422">
        <v>80.739999999999995</v>
      </c>
      <c r="BB254" s="422">
        <v>106.66</v>
      </c>
      <c r="BC254" s="422">
        <v>25.84</v>
      </c>
      <c r="BD254" s="422">
        <v>88.36</v>
      </c>
      <c r="BE254" s="422">
        <v>58.45</v>
      </c>
      <c r="BF254" s="422">
        <v>49.27</v>
      </c>
      <c r="BG254" s="422">
        <v>9.4499999999999993</v>
      </c>
      <c r="BH254" s="422">
        <v>16.079999999999998</v>
      </c>
      <c r="BI254" s="422">
        <v>30.18</v>
      </c>
      <c r="BJ254" s="422">
        <v>38.68</v>
      </c>
      <c r="BK254" s="422">
        <v>17.16</v>
      </c>
      <c r="BL254" s="422">
        <v>21.54</v>
      </c>
      <c r="BM254" s="422">
        <v>27.38</v>
      </c>
      <c r="BN254" s="422">
        <v>30.09</v>
      </c>
      <c r="BO254" s="422">
        <v>15.28</v>
      </c>
      <c r="BP254" s="422">
        <v>24.46</v>
      </c>
      <c r="BQ254" s="422">
        <v>2.73</v>
      </c>
      <c r="BR254" s="422">
        <v>0</v>
      </c>
      <c r="BS254" s="422">
        <v>0</v>
      </c>
      <c r="BT254" s="422">
        <v>0</v>
      </c>
      <c r="BU254" s="422">
        <v>0</v>
      </c>
      <c r="BV254" s="422">
        <v>0</v>
      </c>
      <c r="BW254" s="422">
        <v>0</v>
      </c>
      <c r="BX254" s="422">
        <v>0</v>
      </c>
      <c r="BY254" s="422">
        <v>0</v>
      </c>
      <c r="BZ254" s="422">
        <v>0</v>
      </c>
      <c r="CA254" s="422">
        <v>0</v>
      </c>
      <c r="CB254" s="422">
        <v>0</v>
      </c>
      <c r="CC254" s="422">
        <v>0</v>
      </c>
      <c r="CD254" s="422">
        <v>0</v>
      </c>
      <c r="CE254" s="422">
        <v>0</v>
      </c>
      <c r="CF254" s="422">
        <v>0</v>
      </c>
      <c r="CG254" s="422">
        <v>0</v>
      </c>
      <c r="CH254" s="422">
        <v>0</v>
      </c>
      <c r="CI254" s="422">
        <v>0</v>
      </c>
      <c r="CJ254" s="422">
        <v>0</v>
      </c>
      <c r="CK254" s="422">
        <v>0</v>
      </c>
      <c r="CL254" s="422">
        <v>0</v>
      </c>
      <c r="CM254" s="422">
        <v>0</v>
      </c>
      <c r="CN254" s="422">
        <v>0</v>
      </c>
      <c r="CO254" s="422">
        <v>0</v>
      </c>
      <c r="CP254" s="464">
        <v>0</v>
      </c>
      <c r="CQ254" s="422">
        <v>0</v>
      </c>
      <c r="CR254" s="464">
        <v>0</v>
      </c>
      <c r="CS254" s="465">
        <v>0</v>
      </c>
      <c r="CT254" s="465">
        <v>0</v>
      </c>
      <c r="CU254" s="477">
        <v>2469.4599999999996</v>
      </c>
    </row>
    <row r="255" spans="1:99" ht="15.75" customHeight="1">
      <c r="A255" s="475" t="str">
        <f t="shared" si="11"/>
        <v>08-581</v>
      </c>
      <c r="B255" s="476">
        <v>29</v>
      </c>
      <c r="C255" s="422">
        <v>0</v>
      </c>
      <c r="D255" s="422">
        <v>0</v>
      </c>
      <c r="E255" s="422">
        <v>0</v>
      </c>
      <c r="F255" s="422">
        <v>0</v>
      </c>
      <c r="G255" s="422">
        <v>0</v>
      </c>
      <c r="H255" s="422">
        <v>0</v>
      </c>
      <c r="I255" s="422">
        <v>0</v>
      </c>
      <c r="J255" s="422">
        <v>0</v>
      </c>
      <c r="K255" s="422">
        <v>0</v>
      </c>
      <c r="L255" s="422">
        <v>15.45</v>
      </c>
      <c r="M255" s="422">
        <v>0</v>
      </c>
      <c r="N255" s="422">
        <v>0.91</v>
      </c>
      <c r="O255" s="422">
        <v>7.01</v>
      </c>
      <c r="P255" s="422">
        <v>0</v>
      </c>
      <c r="Q255" s="422">
        <v>10.26</v>
      </c>
      <c r="R255" s="422">
        <v>0</v>
      </c>
      <c r="S255" s="422">
        <v>0</v>
      </c>
      <c r="T255" s="422">
        <v>33.42</v>
      </c>
      <c r="U255" s="422">
        <v>21.33</v>
      </c>
      <c r="V255" s="422">
        <v>12.09</v>
      </c>
      <c r="W255" s="422">
        <v>65.59</v>
      </c>
      <c r="X255" s="422">
        <v>91.4</v>
      </c>
      <c r="Y255" s="422">
        <v>97.09</v>
      </c>
      <c r="Z255" s="422">
        <v>102.62</v>
      </c>
      <c r="AA255" s="422">
        <v>74.48</v>
      </c>
      <c r="AB255" s="422">
        <v>74.19</v>
      </c>
      <c r="AC255" s="422">
        <v>83.49</v>
      </c>
      <c r="AD255" s="422">
        <v>23.17</v>
      </c>
      <c r="AE255" s="422">
        <v>26.16</v>
      </c>
      <c r="AF255" s="422">
        <v>34.590000000000003</v>
      </c>
      <c r="AG255" s="422">
        <v>8.91</v>
      </c>
      <c r="AH255" s="422">
        <v>35.86</v>
      </c>
      <c r="AI255" s="422">
        <v>26.03</v>
      </c>
      <c r="AJ255" s="422">
        <v>19.47</v>
      </c>
      <c r="AK255" s="422">
        <v>55.1</v>
      </c>
      <c r="AL255" s="422">
        <v>23.32</v>
      </c>
      <c r="AM255" s="422">
        <v>53.46</v>
      </c>
      <c r="AN255" s="422">
        <v>57.03</v>
      </c>
      <c r="AO255" s="422">
        <v>69.06</v>
      </c>
      <c r="AP255" s="422">
        <v>61.91</v>
      </c>
      <c r="AQ255" s="422">
        <v>36.74</v>
      </c>
      <c r="AR255" s="422">
        <v>8.26</v>
      </c>
      <c r="AS255" s="422">
        <v>40.950000000000003</v>
      </c>
      <c r="AT255" s="422">
        <v>40.85</v>
      </c>
      <c r="AU255" s="422">
        <v>63.77</v>
      </c>
      <c r="AV255" s="422">
        <v>82.64</v>
      </c>
      <c r="AW255" s="422">
        <v>12.86</v>
      </c>
      <c r="AX255" s="422">
        <v>53.55</v>
      </c>
      <c r="AY255" s="422">
        <v>50.25</v>
      </c>
      <c r="AZ255" s="422">
        <v>23.31</v>
      </c>
      <c r="BA255" s="422">
        <v>106.91</v>
      </c>
      <c r="BB255" s="422">
        <v>53.34</v>
      </c>
      <c r="BC255" s="422">
        <v>57.93</v>
      </c>
      <c r="BD255" s="422">
        <v>0</v>
      </c>
      <c r="BE255" s="422">
        <v>58.77</v>
      </c>
      <c r="BF255" s="422">
        <v>88.7</v>
      </c>
      <c r="BG255" s="422">
        <v>102.63</v>
      </c>
      <c r="BH255" s="422">
        <v>109.7</v>
      </c>
      <c r="BI255" s="422">
        <v>33.479999999999997</v>
      </c>
      <c r="BJ255" s="422">
        <v>26.65</v>
      </c>
      <c r="BK255" s="422">
        <v>75.069999999999993</v>
      </c>
      <c r="BL255" s="422">
        <v>59.69</v>
      </c>
      <c r="BM255" s="422">
        <v>13.82</v>
      </c>
      <c r="BN255" s="422">
        <v>0</v>
      </c>
      <c r="BO255" s="422">
        <v>16.82</v>
      </c>
      <c r="BP255" s="422">
        <v>23.53</v>
      </c>
      <c r="BQ255" s="422">
        <v>13.23</v>
      </c>
      <c r="BR255" s="422">
        <v>23.68</v>
      </c>
      <c r="BS255" s="422">
        <v>0</v>
      </c>
      <c r="BT255" s="422">
        <v>0</v>
      </c>
      <c r="BU255" s="422">
        <v>0</v>
      </c>
      <c r="BV255" s="422">
        <v>0</v>
      </c>
      <c r="BW255" s="422">
        <v>0</v>
      </c>
      <c r="BX255" s="422">
        <v>0</v>
      </c>
      <c r="BY255" s="422">
        <v>0</v>
      </c>
      <c r="BZ255" s="422">
        <v>0</v>
      </c>
      <c r="CA255" s="422">
        <v>0</v>
      </c>
      <c r="CB255" s="422">
        <v>0</v>
      </c>
      <c r="CC255" s="422">
        <v>0</v>
      </c>
      <c r="CD255" s="422">
        <v>0</v>
      </c>
      <c r="CE255" s="422">
        <v>0</v>
      </c>
      <c r="CF255" s="422">
        <v>0</v>
      </c>
      <c r="CG255" s="422">
        <v>0</v>
      </c>
      <c r="CH255" s="422">
        <v>0</v>
      </c>
      <c r="CI255" s="422">
        <v>0</v>
      </c>
      <c r="CJ255" s="422">
        <v>0</v>
      </c>
      <c r="CK255" s="422">
        <v>0</v>
      </c>
      <c r="CL255" s="422">
        <v>0</v>
      </c>
      <c r="CM255" s="422">
        <v>0</v>
      </c>
      <c r="CN255" s="422">
        <v>0</v>
      </c>
      <c r="CO255" s="422">
        <v>0</v>
      </c>
      <c r="CP255" s="464">
        <v>0</v>
      </c>
      <c r="CQ255" s="422">
        <v>0</v>
      </c>
      <c r="CR255" s="464">
        <v>0</v>
      </c>
      <c r="CS255" s="465">
        <v>0</v>
      </c>
      <c r="CT255" s="465">
        <v>0</v>
      </c>
      <c r="CU255" s="477">
        <v>2460.5300000000007</v>
      </c>
    </row>
    <row r="256" spans="1:99" ht="15.75" customHeight="1">
      <c r="A256" s="475" t="str">
        <f t="shared" si="11"/>
        <v>08-581</v>
      </c>
      <c r="B256" s="476">
        <v>30</v>
      </c>
      <c r="C256" s="422">
        <v>0</v>
      </c>
      <c r="D256" s="422">
        <v>0</v>
      </c>
      <c r="E256" s="422">
        <v>0</v>
      </c>
      <c r="F256" s="422">
        <v>0</v>
      </c>
      <c r="G256" s="422">
        <v>0</v>
      </c>
      <c r="H256" s="422">
        <v>0</v>
      </c>
      <c r="I256" s="422">
        <v>0</v>
      </c>
      <c r="J256" s="422">
        <v>0</v>
      </c>
      <c r="K256" s="422">
        <v>0</v>
      </c>
      <c r="L256" s="422">
        <v>0</v>
      </c>
      <c r="M256" s="422">
        <v>42.27</v>
      </c>
      <c r="N256" s="422">
        <v>0</v>
      </c>
      <c r="O256" s="422">
        <v>4.6500000000000004</v>
      </c>
      <c r="P256" s="422">
        <v>12</v>
      </c>
      <c r="Q256" s="422">
        <v>0</v>
      </c>
      <c r="R256" s="422">
        <v>1.82</v>
      </c>
      <c r="S256" s="422">
        <v>0</v>
      </c>
      <c r="T256" s="422">
        <v>8.0399999999999991</v>
      </c>
      <c r="U256" s="422">
        <v>29.58</v>
      </c>
      <c r="V256" s="422">
        <v>14.08</v>
      </c>
      <c r="W256" s="422">
        <v>58.84</v>
      </c>
      <c r="X256" s="422">
        <v>118.18</v>
      </c>
      <c r="Y256" s="422">
        <v>112.45</v>
      </c>
      <c r="Z256" s="422">
        <v>109.68</v>
      </c>
      <c r="AA256" s="422">
        <v>24.73</v>
      </c>
      <c r="AB256" s="422">
        <v>65.069999999999993</v>
      </c>
      <c r="AC256" s="422">
        <v>70.94</v>
      </c>
      <c r="AD256" s="422">
        <v>79.17</v>
      </c>
      <c r="AE256" s="422">
        <v>0</v>
      </c>
      <c r="AF256" s="422">
        <v>13.18</v>
      </c>
      <c r="AG256" s="422">
        <v>69.63</v>
      </c>
      <c r="AH256" s="422">
        <v>69.61</v>
      </c>
      <c r="AI256" s="422">
        <v>79.48</v>
      </c>
      <c r="AJ256" s="422">
        <v>67.53</v>
      </c>
      <c r="AK256" s="422">
        <v>43.34</v>
      </c>
      <c r="AL256" s="422">
        <v>64.08</v>
      </c>
      <c r="AM256" s="422">
        <v>59.16</v>
      </c>
      <c r="AN256" s="422">
        <v>67.510000000000005</v>
      </c>
      <c r="AO256" s="422">
        <v>0</v>
      </c>
      <c r="AP256" s="422">
        <v>0</v>
      </c>
      <c r="AQ256" s="422">
        <v>2.82</v>
      </c>
      <c r="AR256" s="422">
        <v>43.19</v>
      </c>
      <c r="AS256" s="422">
        <v>52.63</v>
      </c>
      <c r="AT256" s="422">
        <v>0</v>
      </c>
      <c r="AU256" s="422">
        <v>1.91</v>
      </c>
      <c r="AV256" s="422">
        <v>42.27</v>
      </c>
      <c r="AW256" s="422">
        <v>66.27</v>
      </c>
      <c r="AX256" s="422">
        <v>67.209999999999994</v>
      </c>
      <c r="AY256" s="422">
        <v>52.39</v>
      </c>
      <c r="AZ256" s="422">
        <v>77.12</v>
      </c>
      <c r="BA256" s="422">
        <v>19.27</v>
      </c>
      <c r="BB256" s="422">
        <v>74.25</v>
      </c>
      <c r="BC256" s="422">
        <v>89.51</v>
      </c>
      <c r="BD256" s="422">
        <v>86.12</v>
      </c>
      <c r="BE256" s="422">
        <v>62.81</v>
      </c>
      <c r="BF256" s="422">
        <v>56.15</v>
      </c>
      <c r="BG256" s="422">
        <v>35.590000000000003</v>
      </c>
      <c r="BH256" s="422">
        <v>113.51</v>
      </c>
      <c r="BI256" s="422">
        <v>56.91</v>
      </c>
      <c r="BJ256" s="422">
        <v>8.09</v>
      </c>
      <c r="BK256" s="422">
        <v>20.72</v>
      </c>
      <c r="BL256" s="422">
        <v>33.21</v>
      </c>
      <c r="BM256" s="422">
        <v>53.45</v>
      </c>
      <c r="BN256" s="422">
        <v>26.87</v>
      </c>
      <c r="BO256" s="422">
        <v>0</v>
      </c>
      <c r="BP256" s="422">
        <v>36.86</v>
      </c>
      <c r="BQ256" s="422">
        <v>56.66</v>
      </c>
      <c r="BR256" s="422">
        <v>0</v>
      </c>
      <c r="BS256" s="422">
        <v>0</v>
      </c>
      <c r="BT256" s="422">
        <v>0</v>
      </c>
      <c r="BU256" s="422">
        <v>0</v>
      </c>
      <c r="BV256" s="422">
        <v>0</v>
      </c>
      <c r="BW256" s="422">
        <v>0</v>
      </c>
      <c r="BX256" s="422">
        <v>0</v>
      </c>
      <c r="BY256" s="422">
        <v>0</v>
      </c>
      <c r="BZ256" s="422">
        <v>0</v>
      </c>
      <c r="CA256" s="422">
        <v>0</v>
      </c>
      <c r="CB256" s="422">
        <v>0</v>
      </c>
      <c r="CC256" s="422">
        <v>0</v>
      </c>
      <c r="CD256" s="422">
        <v>0</v>
      </c>
      <c r="CE256" s="422">
        <v>0</v>
      </c>
      <c r="CF256" s="422">
        <v>0</v>
      </c>
      <c r="CG256" s="422">
        <v>0</v>
      </c>
      <c r="CH256" s="422">
        <v>0</v>
      </c>
      <c r="CI256" s="422">
        <v>0</v>
      </c>
      <c r="CJ256" s="422">
        <v>0</v>
      </c>
      <c r="CK256" s="422">
        <v>0</v>
      </c>
      <c r="CL256" s="422">
        <v>0</v>
      </c>
      <c r="CM256" s="422">
        <v>0</v>
      </c>
      <c r="CN256" s="422">
        <v>0</v>
      </c>
      <c r="CO256" s="422">
        <v>0</v>
      </c>
      <c r="CP256" s="464">
        <v>0</v>
      </c>
      <c r="CQ256" s="422">
        <v>0</v>
      </c>
      <c r="CR256" s="464">
        <v>0</v>
      </c>
      <c r="CS256" s="465">
        <v>0</v>
      </c>
      <c r="CT256" s="465">
        <v>0</v>
      </c>
      <c r="CU256" s="477">
        <v>2520.8100000000004</v>
      </c>
    </row>
    <row r="257" spans="1:99" ht="15.75" customHeight="1" thickBot="1">
      <c r="A257" s="478" t="str">
        <f t="shared" si="11"/>
        <v>08-581</v>
      </c>
      <c r="B257" s="479">
        <v>31</v>
      </c>
      <c r="C257" s="467">
        <v>0</v>
      </c>
      <c r="D257" s="467">
        <v>0</v>
      </c>
      <c r="E257" s="467">
        <v>0</v>
      </c>
      <c r="F257" s="467">
        <v>0</v>
      </c>
      <c r="G257" s="467">
        <v>0</v>
      </c>
      <c r="H257" s="467">
        <v>0</v>
      </c>
      <c r="I257" s="467">
        <v>0</v>
      </c>
      <c r="J257" s="467">
        <v>0</v>
      </c>
      <c r="K257" s="467">
        <v>0</v>
      </c>
      <c r="L257" s="467">
        <v>2.27</v>
      </c>
      <c r="M257" s="467">
        <v>4.54</v>
      </c>
      <c r="N257" s="467">
        <v>4.74</v>
      </c>
      <c r="O257" s="467">
        <v>2.73</v>
      </c>
      <c r="P257" s="467">
        <v>7.18</v>
      </c>
      <c r="Q257" s="467">
        <v>0</v>
      </c>
      <c r="R257" s="467">
        <v>11.1</v>
      </c>
      <c r="S257" s="467">
        <v>6.55</v>
      </c>
      <c r="T257" s="467">
        <v>26.28</v>
      </c>
      <c r="U257" s="467">
        <v>58.5</v>
      </c>
      <c r="V257" s="467">
        <v>67.989999999999995</v>
      </c>
      <c r="W257" s="467">
        <v>55.14</v>
      </c>
      <c r="X257" s="467">
        <v>102.79</v>
      </c>
      <c r="Y257" s="467">
        <v>37.770000000000003</v>
      </c>
      <c r="Z257" s="467">
        <v>98.03</v>
      </c>
      <c r="AA257" s="467">
        <v>94.26</v>
      </c>
      <c r="AB257" s="467">
        <v>36.25</v>
      </c>
      <c r="AC257" s="467">
        <v>67.099999999999994</v>
      </c>
      <c r="AD257" s="467">
        <v>53.22</v>
      </c>
      <c r="AE257" s="467">
        <v>71.95</v>
      </c>
      <c r="AF257" s="467">
        <v>64.37</v>
      </c>
      <c r="AG257" s="467">
        <v>30.05</v>
      </c>
      <c r="AH257" s="467">
        <v>24.95</v>
      </c>
      <c r="AI257" s="467">
        <v>34.82</v>
      </c>
      <c r="AJ257" s="467">
        <v>43.02</v>
      </c>
      <c r="AK257" s="467">
        <v>4.3600000000000003</v>
      </c>
      <c r="AL257" s="467">
        <v>55.63</v>
      </c>
      <c r="AM257" s="467">
        <v>15.86</v>
      </c>
      <c r="AN257" s="467">
        <v>14.87</v>
      </c>
      <c r="AO257" s="467">
        <v>24.16</v>
      </c>
      <c r="AP257" s="467">
        <v>73.97</v>
      </c>
      <c r="AQ257" s="467">
        <v>25</v>
      </c>
      <c r="AR257" s="467">
        <v>0</v>
      </c>
      <c r="AS257" s="467">
        <v>13.36</v>
      </c>
      <c r="AT257" s="467">
        <v>44.4</v>
      </c>
      <c r="AU257" s="467">
        <v>7.82</v>
      </c>
      <c r="AV257" s="467">
        <v>13.36</v>
      </c>
      <c r="AW257" s="467">
        <v>0</v>
      </c>
      <c r="AX257" s="467">
        <v>0</v>
      </c>
      <c r="AY257" s="467">
        <v>0</v>
      </c>
      <c r="AZ257" s="467">
        <v>0</v>
      </c>
      <c r="BA257" s="467">
        <v>0</v>
      </c>
      <c r="BB257" s="467">
        <v>0</v>
      </c>
      <c r="BC257" s="467">
        <v>0</v>
      </c>
      <c r="BD257" s="467">
        <v>0</v>
      </c>
      <c r="BE257" s="467">
        <v>0</v>
      </c>
      <c r="BF257" s="467">
        <v>0</v>
      </c>
      <c r="BG257" s="467">
        <v>0</v>
      </c>
      <c r="BH257" s="467">
        <v>0</v>
      </c>
      <c r="BI257" s="467">
        <v>0</v>
      </c>
      <c r="BJ257" s="467">
        <v>0</v>
      </c>
      <c r="BK257" s="467">
        <v>0</v>
      </c>
      <c r="BL257" s="467">
        <v>0</v>
      </c>
      <c r="BM257" s="467">
        <v>0</v>
      </c>
      <c r="BN257" s="467">
        <v>0</v>
      </c>
      <c r="BO257" s="467">
        <v>0</v>
      </c>
      <c r="BP257" s="467">
        <v>0</v>
      </c>
      <c r="BQ257" s="467">
        <v>0</v>
      </c>
      <c r="BR257" s="467">
        <v>0</v>
      </c>
      <c r="BS257" s="467">
        <v>0</v>
      </c>
      <c r="BT257" s="467">
        <v>0</v>
      </c>
      <c r="BU257" s="467">
        <v>0</v>
      </c>
      <c r="BV257" s="467">
        <v>0</v>
      </c>
      <c r="BW257" s="467">
        <v>0</v>
      </c>
      <c r="BX257" s="467">
        <v>0</v>
      </c>
      <c r="BY257" s="467">
        <v>0</v>
      </c>
      <c r="BZ257" s="467">
        <v>0</v>
      </c>
      <c r="CA257" s="467">
        <v>0</v>
      </c>
      <c r="CB257" s="467">
        <v>0</v>
      </c>
      <c r="CC257" s="467">
        <v>0</v>
      </c>
      <c r="CD257" s="467">
        <v>0</v>
      </c>
      <c r="CE257" s="467">
        <v>0</v>
      </c>
      <c r="CF257" s="467">
        <v>0</v>
      </c>
      <c r="CG257" s="467">
        <v>0</v>
      </c>
      <c r="CH257" s="467">
        <v>0</v>
      </c>
      <c r="CI257" s="467">
        <v>0</v>
      </c>
      <c r="CJ257" s="467">
        <v>0</v>
      </c>
      <c r="CK257" s="467">
        <v>0</v>
      </c>
      <c r="CL257" s="467">
        <v>0</v>
      </c>
      <c r="CM257" s="467">
        <v>0</v>
      </c>
      <c r="CN257" s="467">
        <v>0</v>
      </c>
      <c r="CO257" s="467">
        <v>0</v>
      </c>
      <c r="CP257" s="468">
        <v>0</v>
      </c>
      <c r="CQ257" s="467">
        <v>0</v>
      </c>
      <c r="CR257" s="468">
        <v>0</v>
      </c>
      <c r="CS257" s="498">
        <v>0</v>
      </c>
      <c r="CT257" s="498">
        <v>0</v>
      </c>
      <c r="CU257" s="477">
        <v>1298.3899999999999</v>
      </c>
    </row>
    <row r="258" spans="1:99" ht="15.75" hidden="1" thickBot="1">
      <c r="A258" s="480" t="str">
        <f t="shared" si="11"/>
        <v>08-581</v>
      </c>
      <c r="B258" s="440" t="s">
        <v>221</v>
      </c>
      <c r="C258" s="438">
        <f>SUM(C227:F257)</f>
        <v>0</v>
      </c>
      <c r="D258" s="438">
        <f>SUM(G227:J257)</f>
        <v>19.560000000000002</v>
      </c>
      <c r="E258" s="438">
        <f>SUM(K227:N257)</f>
        <v>444.6500000000002</v>
      </c>
      <c r="F258" s="438">
        <f>SUM(O227:R257)</f>
        <v>765.38999999999976</v>
      </c>
      <c r="G258" s="438">
        <f>SUM(S227:V257)</f>
        <v>4811.25</v>
      </c>
      <c r="H258" s="438">
        <f>SUM(W227:Z257)</f>
        <v>12296.47</v>
      </c>
      <c r="I258" s="438">
        <f>SUM(AA227:AD257)</f>
        <v>9315.0999999999985</v>
      </c>
      <c r="J258" s="438">
        <f>SUM(AE227:AH257)</f>
        <v>5121.9099999999989</v>
      </c>
      <c r="K258" s="438">
        <f>SUM(AI227:AL257)</f>
        <v>4932.2099999999982</v>
      </c>
      <c r="L258" s="438">
        <f>SUM(AM227:AP257)</f>
        <v>4491.7000000000007</v>
      </c>
      <c r="M258" s="438">
        <f>SUM(AQ227:AT257)</f>
        <v>4266.3300000000008</v>
      </c>
      <c r="N258" s="438">
        <f>SUM(AU227:AX257)</f>
        <v>6379.010000000002</v>
      </c>
      <c r="O258" s="438">
        <f>SUM(AY227:BB257)</f>
        <v>10467.889999999998</v>
      </c>
      <c r="P258" s="438">
        <f>SUM(BC227:BF257)</f>
        <v>10215.470000000005</v>
      </c>
      <c r="Q258" s="438">
        <f>SUM(BG227:BJ257)</f>
        <v>6334.4000000000024</v>
      </c>
      <c r="R258" s="438">
        <f>SUM(BK227:BN257)</f>
        <v>3262.8799999999997</v>
      </c>
      <c r="S258" s="438">
        <f>SUM(BO227:BR257)</f>
        <v>1990.2700000000004</v>
      </c>
      <c r="T258" s="438">
        <f>SUM(BS227:BV257)</f>
        <v>515.95000000000005</v>
      </c>
      <c r="U258" s="438">
        <f>SUBTOTAL(9,BW227:BZ257)</f>
        <v>0</v>
      </c>
      <c r="V258" s="438">
        <f>SUM(CA227:CD257)</f>
        <v>0</v>
      </c>
      <c r="W258" s="438">
        <f>SUM(CE227:CH257)</f>
        <v>0</v>
      </c>
      <c r="X258" s="438">
        <f>SUM(CI227:CK257)</f>
        <v>0</v>
      </c>
      <c r="Y258" s="439"/>
      <c r="Z258" s="439"/>
      <c r="AA258" s="439"/>
      <c r="AB258" s="439"/>
      <c r="AC258" s="470"/>
      <c r="AD258" s="439"/>
      <c r="AE258" s="439"/>
      <c r="AF258" s="439"/>
      <c r="AG258" s="470"/>
      <c r="AH258" s="439"/>
      <c r="AI258" s="439"/>
      <c r="AJ258" s="439"/>
      <c r="AK258" s="470"/>
      <c r="AL258" s="439"/>
      <c r="AM258" s="439"/>
      <c r="AN258" s="470"/>
      <c r="AO258" s="439"/>
      <c r="AP258" s="439"/>
      <c r="AQ258" s="439"/>
      <c r="AR258" s="470"/>
      <c r="AS258" s="439"/>
      <c r="AT258" s="439"/>
      <c r="AU258" s="439"/>
      <c r="AV258" s="470"/>
      <c r="AW258" s="470"/>
      <c r="AX258" s="470"/>
      <c r="AY258" s="470"/>
      <c r="AZ258" s="470"/>
      <c r="BA258" s="470"/>
      <c r="BB258" s="470"/>
      <c r="BC258" s="470"/>
      <c r="BD258" s="470"/>
      <c r="BE258" s="470"/>
      <c r="BF258" s="470"/>
      <c r="BG258" s="470"/>
      <c r="BH258" s="470"/>
      <c r="BI258" s="470"/>
      <c r="BJ258" s="470"/>
      <c r="BK258" s="470"/>
      <c r="BL258" s="470"/>
      <c r="BM258" s="470"/>
      <c r="BN258" s="470"/>
      <c r="BO258" s="470"/>
      <c r="BP258" s="470"/>
      <c r="BQ258" s="439"/>
      <c r="BR258" s="439"/>
      <c r="BS258" s="439"/>
      <c r="BT258" s="470"/>
      <c r="BU258" s="470"/>
      <c r="BV258" s="470"/>
      <c r="BW258" s="470"/>
      <c r="BX258" s="470"/>
      <c r="BY258" s="470"/>
      <c r="BZ258" s="470"/>
      <c r="CA258" s="470"/>
      <c r="CB258" s="470"/>
      <c r="CC258" s="470"/>
      <c r="CD258" s="470"/>
      <c r="CE258" s="470"/>
      <c r="CF258" s="470"/>
      <c r="CG258" s="470"/>
      <c r="CH258" s="470"/>
      <c r="CI258" s="470"/>
      <c r="CJ258" s="470"/>
      <c r="CK258" s="448"/>
      <c r="CL258" s="448"/>
      <c r="CM258" s="448"/>
      <c r="CN258" s="448"/>
      <c r="CO258" s="448"/>
      <c r="CP258" s="442"/>
      <c r="CQ258" s="448"/>
      <c r="CR258" s="442"/>
      <c r="CS258" s="451"/>
      <c r="CU258" s="499">
        <f>SUM(CU227:CU257)</f>
        <v>85630.44</v>
      </c>
    </row>
    <row r="259" spans="1:99" ht="15.75" customHeight="1">
      <c r="A259" s="460" t="s">
        <v>132</v>
      </c>
      <c r="B259" s="461">
        <v>1</v>
      </c>
      <c r="C259" s="461">
        <v>0</v>
      </c>
      <c r="D259" s="461">
        <v>0</v>
      </c>
      <c r="E259" s="461">
        <v>0</v>
      </c>
      <c r="F259" s="461">
        <v>0</v>
      </c>
      <c r="G259" s="461">
        <v>4.54</v>
      </c>
      <c r="H259" s="461">
        <v>29.99</v>
      </c>
      <c r="I259" s="461">
        <v>10</v>
      </c>
      <c r="J259" s="461">
        <v>15.45</v>
      </c>
      <c r="K259" s="461">
        <v>23.55</v>
      </c>
      <c r="L259" s="461">
        <v>12.27</v>
      </c>
      <c r="M259" s="461">
        <v>4.54</v>
      </c>
      <c r="N259" s="461">
        <v>21.85</v>
      </c>
      <c r="O259" s="461">
        <v>4.66</v>
      </c>
      <c r="P259" s="461">
        <v>0.91</v>
      </c>
      <c r="Q259" s="461">
        <v>4.54</v>
      </c>
      <c r="R259" s="461">
        <v>13.54</v>
      </c>
      <c r="S259" s="461">
        <v>28.64</v>
      </c>
      <c r="T259" s="461">
        <v>38.840000000000003</v>
      </c>
      <c r="U259" s="461">
        <v>46.81</v>
      </c>
      <c r="V259" s="461">
        <v>189.02</v>
      </c>
      <c r="W259" s="461">
        <v>317.67</v>
      </c>
      <c r="X259" s="461">
        <v>397.17</v>
      </c>
      <c r="Y259" s="461">
        <v>306.58999999999997</v>
      </c>
      <c r="Z259" s="461">
        <v>229.76</v>
      </c>
      <c r="AA259" s="461">
        <v>277.97000000000003</v>
      </c>
      <c r="AB259" s="461">
        <v>351.96</v>
      </c>
      <c r="AC259" s="461">
        <v>350.54</v>
      </c>
      <c r="AD259" s="461">
        <v>116.14</v>
      </c>
      <c r="AE259" s="461">
        <v>202.22</v>
      </c>
      <c r="AF259" s="461">
        <v>116.75</v>
      </c>
      <c r="AG259" s="461">
        <v>96.26</v>
      </c>
      <c r="AH259" s="461">
        <v>61.55</v>
      </c>
      <c r="AI259" s="461">
        <v>58.62</v>
      </c>
      <c r="AJ259" s="461">
        <v>70.84</v>
      </c>
      <c r="AK259" s="461">
        <v>66.37</v>
      </c>
      <c r="AL259" s="461">
        <v>84.65</v>
      </c>
      <c r="AM259" s="461">
        <v>19.04</v>
      </c>
      <c r="AN259" s="461">
        <v>0</v>
      </c>
      <c r="AO259" s="461">
        <v>33.75</v>
      </c>
      <c r="AP259" s="461">
        <v>81.93</v>
      </c>
      <c r="AQ259" s="461">
        <v>11.68</v>
      </c>
      <c r="AR259" s="461">
        <v>6</v>
      </c>
      <c r="AS259" s="461">
        <v>32.450000000000003</v>
      </c>
      <c r="AT259" s="461">
        <v>0</v>
      </c>
      <c r="AU259" s="461">
        <v>34.01</v>
      </c>
      <c r="AV259" s="461">
        <v>92.46</v>
      </c>
      <c r="AW259" s="461">
        <v>122.08</v>
      </c>
      <c r="AX259" s="461">
        <v>163.91</v>
      </c>
      <c r="AY259" s="461">
        <v>298.82</v>
      </c>
      <c r="AZ259" s="461">
        <v>429.51</v>
      </c>
      <c r="BA259" s="461">
        <v>243.91</v>
      </c>
      <c r="BB259" s="461">
        <v>384.02</v>
      </c>
      <c r="BC259" s="461">
        <v>382.19</v>
      </c>
      <c r="BD259" s="461">
        <v>327.13</v>
      </c>
      <c r="BE259" s="461">
        <v>280.3</v>
      </c>
      <c r="BF259" s="461">
        <v>232.27</v>
      </c>
      <c r="BG259" s="461">
        <v>174.44</v>
      </c>
      <c r="BH259" s="461">
        <v>111.52</v>
      </c>
      <c r="BI259" s="461">
        <v>246.08</v>
      </c>
      <c r="BJ259" s="461">
        <v>87.53</v>
      </c>
      <c r="BK259" s="461">
        <v>97.22</v>
      </c>
      <c r="BL259" s="461">
        <v>14.46</v>
      </c>
      <c r="BM259" s="461">
        <v>140.72</v>
      </c>
      <c r="BN259" s="461">
        <v>19.63</v>
      </c>
      <c r="BO259" s="461">
        <v>36.64</v>
      </c>
      <c r="BP259" s="461">
        <v>16.899999999999999</v>
      </c>
      <c r="BQ259" s="461">
        <v>119.98</v>
      </c>
      <c r="BR259" s="461">
        <v>70.13</v>
      </c>
      <c r="BS259" s="461">
        <v>7.64</v>
      </c>
      <c r="BT259" s="461">
        <v>13.73</v>
      </c>
      <c r="BU259" s="461">
        <v>17.36</v>
      </c>
      <c r="BV259" s="461">
        <v>17.37</v>
      </c>
      <c r="BW259" s="461">
        <v>81.28</v>
      </c>
      <c r="BX259" s="461">
        <v>24.63</v>
      </c>
      <c r="BY259" s="461">
        <v>25.54</v>
      </c>
      <c r="BZ259" s="461">
        <v>12.91</v>
      </c>
      <c r="CA259" s="461">
        <v>19</v>
      </c>
      <c r="CB259" s="461">
        <v>80.09</v>
      </c>
      <c r="CC259" s="461">
        <v>0</v>
      </c>
      <c r="CD259" s="461">
        <v>12.5</v>
      </c>
      <c r="CE259" s="461">
        <v>21.82</v>
      </c>
      <c r="CF259" s="461">
        <v>0</v>
      </c>
      <c r="CG259" s="461">
        <v>0</v>
      </c>
      <c r="CH259" s="461">
        <v>0</v>
      </c>
      <c r="CI259" s="461">
        <v>0</v>
      </c>
      <c r="CJ259" s="461">
        <v>0</v>
      </c>
      <c r="CK259" s="422">
        <v>0</v>
      </c>
      <c r="CL259" s="422">
        <v>0</v>
      </c>
      <c r="CM259" s="422">
        <v>0</v>
      </c>
      <c r="CN259" s="422">
        <v>0</v>
      </c>
      <c r="CO259" s="422">
        <v>0</v>
      </c>
      <c r="CP259" s="462">
        <v>0</v>
      </c>
      <c r="CQ259" s="422">
        <v>0</v>
      </c>
      <c r="CR259" s="462">
        <v>0</v>
      </c>
      <c r="CS259" s="465">
        <v>0</v>
      </c>
      <c r="CT259" s="465">
        <v>0</v>
      </c>
      <c r="CU259" s="477">
        <f>SUM(C259:CT259)</f>
        <v>8198.7899999999991</v>
      </c>
    </row>
    <row r="260" spans="1:99" ht="15.75" customHeight="1">
      <c r="A260" s="463" t="str">
        <f>A259</f>
        <v>09-604</v>
      </c>
      <c r="B260" s="422">
        <v>2</v>
      </c>
      <c r="C260" s="422">
        <v>0</v>
      </c>
      <c r="D260" s="422">
        <v>0</v>
      </c>
      <c r="E260" s="422">
        <v>0</v>
      </c>
      <c r="F260" s="422">
        <v>0</v>
      </c>
      <c r="G260" s="422">
        <v>0</v>
      </c>
      <c r="H260" s="422">
        <v>0</v>
      </c>
      <c r="I260" s="422">
        <v>0</v>
      </c>
      <c r="J260" s="422">
        <v>38.159999999999997</v>
      </c>
      <c r="K260" s="422">
        <v>34.67</v>
      </c>
      <c r="L260" s="422">
        <v>20.67</v>
      </c>
      <c r="M260" s="422">
        <v>29.96</v>
      </c>
      <c r="N260" s="422">
        <v>7.73</v>
      </c>
      <c r="O260" s="422">
        <v>10.36</v>
      </c>
      <c r="P260" s="422">
        <v>12.09</v>
      </c>
      <c r="Q260" s="422">
        <v>25.06</v>
      </c>
      <c r="R260" s="422">
        <v>26.62</v>
      </c>
      <c r="S260" s="422">
        <v>37.04</v>
      </c>
      <c r="T260" s="422">
        <v>134.46</v>
      </c>
      <c r="U260" s="422">
        <v>115.02</v>
      </c>
      <c r="V260" s="422">
        <v>354.34</v>
      </c>
      <c r="W260" s="422">
        <v>509.99</v>
      </c>
      <c r="X260" s="422">
        <v>649.13</v>
      </c>
      <c r="Y260" s="422">
        <v>483.18</v>
      </c>
      <c r="Z260" s="422">
        <v>647.55999999999995</v>
      </c>
      <c r="AA260" s="422">
        <v>569.78</v>
      </c>
      <c r="AB260" s="422">
        <v>491.34</v>
      </c>
      <c r="AC260" s="422">
        <v>322.56</v>
      </c>
      <c r="AD260" s="422">
        <v>273.83999999999997</v>
      </c>
      <c r="AE260" s="422">
        <v>244.46</v>
      </c>
      <c r="AF260" s="422">
        <v>228.26</v>
      </c>
      <c r="AG260" s="422">
        <v>30</v>
      </c>
      <c r="AH260" s="422">
        <v>93.6</v>
      </c>
      <c r="AI260" s="422">
        <v>153.69</v>
      </c>
      <c r="AJ260" s="422">
        <v>51.87</v>
      </c>
      <c r="AK260" s="422">
        <v>69.53</v>
      </c>
      <c r="AL260" s="422">
        <v>94.44</v>
      </c>
      <c r="AM260" s="422">
        <v>134.69</v>
      </c>
      <c r="AN260" s="422">
        <v>105.04</v>
      </c>
      <c r="AO260" s="422">
        <v>81.739999999999995</v>
      </c>
      <c r="AP260" s="422">
        <v>26.11</v>
      </c>
      <c r="AQ260" s="422">
        <v>25.09</v>
      </c>
      <c r="AR260" s="422">
        <v>115.29</v>
      </c>
      <c r="AS260" s="422">
        <v>112.51</v>
      </c>
      <c r="AT260" s="422">
        <v>102.81</v>
      </c>
      <c r="AU260" s="422">
        <v>127.29</v>
      </c>
      <c r="AV260" s="422">
        <v>170.23</v>
      </c>
      <c r="AW260" s="422">
        <v>131.19</v>
      </c>
      <c r="AX260" s="422">
        <v>215.53</v>
      </c>
      <c r="AY260" s="422">
        <v>388.69</v>
      </c>
      <c r="AZ260" s="422">
        <v>332.72</v>
      </c>
      <c r="BA260" s="422">
        <v>352.83</v>
      </c>
      <c r="BB260" s="422">
        <v>297.33999999999997</v>
      </c>
      <c r="BC260" s="422">
        <v>208.48</v>
      </c>
      <c r="BD260" s="422">
        <v>255.56</v>
      </c>
      <c r="BE260" s="422">
        <v>290.72000000000003</v>
      </c>
      <c r="BF260" s="422">
        <v>253.52</v>
      </c>
      <c r="BG260" s="422">
        <v>312.31</v>
      </c>
      <c r="BH260" s="422">
        <v>152.16</v>
      </c>
      <c r="BI260" s="422">
        <v>163.92</v>
      </c>
      <c r="BJ260" s="422">
        <v>61.36</v>
      </c>
      <c r="BK260" s="422">
        <v>122.09</v>
      </c>
      <c r="BL260" s="422">
        <v>69.040000000000006</v>
      </c>
      <c r="BM260" s="422">
        <v>90.87</v>
      </c>
      <c r="BN260" s="422">
        <v>15.63</v>
      </c>
      <c r="BO260" s="422">
        <v>19.29</v>
      </c>
      <c r="BP260" s="422">
        <v>85.53</v>
      </c>
      <c r="BQ260" s="422">
        <v>106.05</v>
      </c>
      <c r="BR260" s="422">
        <v>78.17</v>
      </c>
      <c r="BS260" s="422">
        <v>53.79</v>
      </c>
      <c r="BT260" s="422">
        <v>20.38</v>
      </c>
      <c r="BU260" s="422">
        <v>35.729999999999997</v>
      </c>
      <c r="BV260" s="422">
        <v>41.73</v>
      </c>
      <c r="BW260" s="422">
        <v>45.19</v>
      </c>
      <c r="BX260" s="422">
        <v>50.96</v>
      </c>
      <c r="BY260" s="422">
        <v>18</v>
      </c>
      <c r="BZ260" s="422">
        <v>6.27</v>
      </c>
      <c r="CA260" s="422">
        <v>23.73</v>
      </c>
      <c r="CB260" s="422">
        <v>4.5</v>
      </c>
      <c r="CC260" s="422">
        <v>0</v>
      </c>
      <c r="CD260" s="422">
        <v>6.73</v>
      </c>
      <c r="CE260" s="422">
        <v>0</v>
      </c>
      <c r="CF260" s="422">
        <v>0</v>
      </c>
      <c r="CG260" s="422">
        <v>18.36</v>
      </c>
      <c r="CH260" s="422">
        <v>0</v>
      </c>
      <c r="CI260" s="422">
        <v>0</v>
      </c>
      <c r="CJ260" s="422">
        <v>0</v>
      </c>
      <c r="CK260" s="422">
        <v>0</v>
      </c>
      <c r="CL260" s="422">
        <v>0</v>
      </c>
      <c r="CM260" s="422">
        <v>0</v>
      </c>
      <c r="CN260" s="422">
        <v>0</v>
      </c>
      <c r="CO260" s="422">
        <v>0</v>
      </c>
      <c r="CP260" s="464">
        <v>0</v>
      </c>
      <c r="CQ260" s="422">
        <v>0</v>
      </c>
      <c r="CR260" s="464">
        <v>0</v>
      </c>
      <c r="CS260" s="465">
        <v>0</v>
      </c>
      <c r="CT260" s="465">
        <v>0</v>
      </c>
      <c r="CU260" s="477">
        <f t="shared" ref="CU260:CU289" si="12">SUM(C260:CT260)</f>
        <v>11088.579999999998</v>
      </c>
    </row>
    <row r="261" spans="1:99" ht="15.75" customHeight="1">
      <c r="A261" s="463" t="str">
        <f t="shared" ref="A261:A290" si="13">A260</f>
        <v>09-604</v>
      </c>
      <c r="B261" s="422">
        <v>3</v>
      </c>
      <c r="C261" s="422">
        <v>0</v>
      </c>
      <c r="D261" s="422">
        <v>0</v>
      </c>
      <c r="E261" s="422">
        <v>0</v>
      </c>
      <c r="F261" s="422">
        <v>0</v>
      </c>
      <c r="G261" s="422">
        <v>4.54</v>
      </c>
      <c r="H261" s="422">
        <v>12.27</v>
      </c>
      <c r="I261" s="422">
        <v>43.77</v>
      </c>
      <c r="J261" s="422">
        <v>12</v>
      </c>
      <c r="K261" s="422">
        <v>5.9</v>
      </c>
      <c r="L261" s="422">
        <v>9.73</v>
      </c>
      <c r="M261" s="422">
        <v>0</v>
      </c>
      <c r="N261" s="422">
        <v>21.45</v>
      </c>
      <c r="O261" s="422">
        <v>0</v>
      </c>
      <c r="P261" s="422">
        <v>4.54</v>
      </c>
      <c r="Q261" s="422">
        <v>10</v>
      </c>
      <c r="R261" s="422">
        <v>8.09</v>
      </c>
      <c r="S261" s="422">
        <v>26.4</v>
      </c>
      <c r="T261" s="422">
        <v>34.450000000000003</v>
      </c>
      <c r="U261" s="422">
        <v>66.37</v>
      </c>
      <c r="V261" s="422">
        <v>148.56</v>
      </c>
      <c r="W261" s="422">
        <v>249.14</v>
      </c>
      <c r="X261" s="422">
        <v>310.13</v>
      </c>
      <c r="Y261" s="422">
        <v>234.76</v>
      </c>
      <c r="Z261" s="422">
        <v>253.9</v>
      </c>
      <c r="AA261" s="422">
        <v>340.11</v>
      </c>
      <c r="AB261" s="422">
        <v>270.76</v>
      </c>
      <c r="AC261" s="422">
        <v>211.33</v>
      </c>
      <c r="AD261" s="422">
        <v>167.56</v>
      </c>
      <c r="AE261" s="422">
        <v>164.52</v>
      </c>
      <c r="AF261" s="422">
        <v>99.84</v>
      </c>
      <c r="AG261" s="422">
        <v>62.32</v>
      </c>
      <c r="AH261" s="422">
        <v>139.47</v>
      </c>
      <c r="AI261" s="422">
        <v>84.76</v>
      </c>
      <c r="AJ261" s="422">
        <v>105.26</v>
      </c>
      <c r="AK261" s="422">
        <v>119.14</v>
      </c>
      <c r="AL261" s="422">
        <v>66.959999999999994</v>
      </c>
      <c r="AM261" s="422">
        <v>35.9</v>
      </c>
      <c r="AN261" s="422">
        <v>65.3</v>
      </c>
      <c r="AO261" s="422">
        <v>85.46</v>
      </c>
      <c r="AP261" s="422">
        <v>66.7</v>
      </c>
      <c r="AQ261" s="422">
        <v>79.84</v>
      </c>
      <c r="AR261" s="422">
        <v>72.58</v>
      </c>
      <c r="AS261" s="422">
        <v>54.54</v>
      </c>
      <c r="AT261" s="422">
        <v>40.49</v>
      </c>
      <c r="AU261" s="422">
        <v>52.38</v>
      </c>
      <c r="AV261" s="422">
        <v>141.22999999999999</v>
      </c>
      <c r="AW261" s="422">
        <v>142.1</v>
      </c>
      <c r="AX261" s="422">
        <v>243.36</v>
      </c>
      <c r="AY261" s="422">
        <v>400.66</v>
      </c>
      <c r="AZ261" s="422">
        <v>332.43</v>
      </c>
      <c r="BA261" s="422">
        <v>344.7</v>
      </c>
      <c r="BB261" s="422">
        <v>340.8</v>
      </c>
      <c r="BC261" s="422">
        <v>253.6</v>
      </c>
      <c r="BD261" s="422">
        <v>334.79</v>
      </c>
      <c r="BE261" s="422">
        <v>333.08</v>
      </c>
      <c r="BF261" s="422">
        <v>394.52</v>
      </c>
      <c r="BG261" s="422">
        <v>162.16999999999999</v>
      </c>
      <c r="BH261" s="422">
        <v>219.25</v>
      </c>
      <c r="BI261" s="422">
        <v>182.36</v>
      </c>
      <c r="BJ261" s="422">
        <v>70.08</v>
      </c>
      <c r="BK261" s="422">
        <v>118.97</v>
      </c>
      <c r="BL261" s="422">
        <v>70.59</v>
      </c>
      <c r="BM261" s="422">
        <v>122.8</v>
      </c>
      <c r="BN261" s="422">
        <v>120.07</v>
      </c>
      <c r="BO261" s="422">
        <v>64.19</v>
      </c>
      <c r="BP261" s="422">
        <v>54.27</v>
      </c>
      <c r="BQ261" s="422">
        <v>75.11</v>
      </c>
      <c r="BR261" s="422">
        <v>9.5399999999999991</v>
      </c>
      <c r="BS261" s="422">
        <v>26.23</v>
      </c>
      <c r="BT261" s="422">
        <v>19.54</v>
      </c>
      <c r="BU261" s="422">
        <v>38.64</v>
      </c>
      <c r="BV261" s="422">
        <v>22.05</v>
      </c>
      <c r="BW261" s="422">
        <v>27.54</v>
      </c>
      <c r="BX261" s="422">
        <v>12.09</v>
      </c>
      <c r="BY261" s="422">
        <v>0</v>
      </c>
      <c r="BZ261" s="422">
        <v>9</v>
      </c>
      <c r="CA261" s="422">
        <v>42.09</v>
      </c>
      <c r="CB261" s="422">
        <v>26.73</v>
      </c>
      <c r="CC261" s="422">
        <v>34.049999999999997</v>
      </c>
      <c r="CD261" s="422">
        <v>4.3600000000000003</v>
      </c>
      <c r="CE261" s="422">
        <v>0</v>
      </c>
      <c r="CF261" s="422">
        <v>24.18</v>
      </c>
      <c r="CG261" s="422">
        <v>11.09</v>
      </c>
      <c r="CH261" s="422">
        <v>0</v>
      </c>
      <c r="CI261" s="422">
        <v>0</v>
      </c>
      <c r="CJ261" s="422">
        <v>0</v>
      </c>
      <c r="CK261" s="422">
        <v>0</v>
      </c>
      <c r="CL261" s="422">
        <v>0</v>
      </c>
      <c r="CM261" s="422">
        <v>0</v>
      </c>
      <c r="CN261" s="422">
        <v>0</v>
      </c>
      <c r="CO261" s="422">
        <v>0</v>
      </c>
      <c r="CP261" s="464">
        <v>0</v>
      </c>
      <c r="CQ261" s="422">
        <v>0</v>
      </c>
      <c r="CR261" s="464">
        <v>0</v>
      </c>
      <c r="CS261" s="465">
        <v>0</v>
      </c>
      <c r="CT261" s="465">
        <v>0</v>
      </c>
      <c r="CU261" s="477">
        <f t="shared" si="12"/>
        <v>8669.4800000000014</v>
      </c>
    </row>
    <row r="262" spans="1:99" ht="15.75" customHeight="1">
      <c r="A262" s="463" t="str">
        <f t="shared" si="13"/>
        <v>09-604</v>
      </c>
      <c r="B262" s="422">
        <v>4</v>
      </c>
      <c r="C262" s="422">
        <v>0</v>
      </c>
      <c r="D262" s="422">
        <v>0</v>
      </c>
      <c r="E262" s="422">
        <v>0</v>
      </c>
      <c r="F262" s="422">
        <v>0</v>
      </c>
      <c r="G262" s="422">
        <v>7.79</v>
      </c>
      <c r="H262" s="422">
        <v>1.36</v>
      </c>
      <c r="I262" s="422">
        <v>27.54</v>
      </c>
      <c r="J262" s="422">
        <v>26.57</v>
      </c>
      <c r="K262" s="422">
        <v>21.5</v>
      </c>
      <c r="L262" s="422">
        <v>8.73</v>
      </c>
      <c r="M262" s="422">
        <v>9.19</v>
      </c>
      <c r="N262" s="422">
        <v>10.96</v>
      </c>
      <c r="O262" s="422">
        <v>13.36</v>
      </c>
      <c r="P262" s="422">
        <v>45.81</v>
      </c>
      <c r="Q262" s="422">
        <v>11.9</v>
      </c>
      <c r="R262" s="422">
        <v>18.05</v>
      </c>
      <c r="S262" s="422">
        <v>55.14</v>
      </c>
      <c r="T262" s="422">
        <v>40.68</v>
      </c>
      <c r="U262" s="422">
        <v>148.96</v>
      </c>
      <c r="V262" s="422">
        <v>197.59</v>
      </c>
      <c r="W262" s="422">
        <v>345.28</v>
      </c>
      <c r="X262" s="422">
        <v>481.53</v>
      </c>
      <c r="Y262" s="422">
        <v>440.58</v>
      </c>
      <c r="Z262" s="422">
        <v>252.85</v>
      </c>
      <c r="AA262" s="422">
        <v>299.35000000000002</v>
      </c>
      <c r="AB262" s="422">
        <v>192.33</v>
      </c>
      <c r="AC262" s="422">
        <v>182.95</v>
      </c>
      <c r="AD262" s="422">
        <v>183.2</v>
      </c>
      <c r="AE262" s="422">
        <v>185.23</v>
      </c>
      <c r="AF262" s="422">
        <v>117.25</v>
      </c>
      <c r="AG262" s="422">
        <v>51.18</v>
      </c>
      <c r="AH262" s="422">
        <v>126.18</v>
      </c>
      <c r="AI262" s="422">
        <v>107.6</v>
      </c>
      <c r="AJ262" s="422">
        <v>111.25</v>
      </c>
      <c r="AK262" s="422">
        <v>140.61000000000001</v>
      </c>
      <c r="AL262" s="422">
        <v>75.56</v>
      </c>
      <c r="AM262" s="422">
        <v>90.24</v>
      </c>
      <c r="AN262" s="422">
        <v>46.28</v>
      </c>
      <c r="AO262" s="422">
        <v>44.97</v>
      </c>
      <c r="AP262" s="422">
        <v>53.67</v>
      </c>
      <c r="AQ262" s="422">
        <v>53.35</v>
      </c>
      <c r="AR262" s="422">
        <v>72.540000000000006</v>
      </c>
      <c r="AS262" s="422">
        <v>62.27</v>
      </c>
      <c r="AT262" s="422">
        <v>27.85</v>
      </c>
      <c r="AU262" s="422">
        <v>120.25</v>
      </c>
      <c r="AV262" s="422">
        <v>247.51</v>
      </c>
      <c r="AW262" s="422">
        <v>295.05</v>
      </c>
      <c r="AX262" s="422">
        <v>330.09</v>
      </c>
      <c r="AY262" s="422">
        <v>353.21</v>
      </c>
      <c r="AZ262" s="422">
        <v>457.49</v>
      </c>
      <c r="BA262" s="422">
        <v>631.15</v>
      </c>
      <c r="BB262" s="422">
        <v>517.96</v>
      </c>
      <c r="BC262" s="422">
        <v>554.29</v>
      </c>
      <c r="BD262" s="422">
        <v>494.38</v>
      </c>
      <c r="BE262" s="422">
        <v>658.85</v>
      </c>
      <c r="BF262" s="422">
        <v>476.16</v>
      </c>
      <c r="BG262" s="422">
        <v>355.39</v>
      </c>
      <c r="BH262" s="422">
        <v>304.74</v>
      </c>
      <c r="BI262" s="422">
        <v>269.45999999999998</v>
      </c>
      <c r="BJ262" s="422">
        <v>176.65</v>
      </c>
      <c r="BK262" s="422">
        <v>245.22</v>
      </c>
      <c r="BL262" s="422">
        <v>238.87</v>
      </c>
      <c r="BM262" s="422">
        <v>101.31</v>
      </c>
      <c r="BN262" s="422">
        <v>149.16999999999999</v>
      </c>
      <c r="BO262" s="422">
        <v>86.35</v>
      </c>
      <c r="BP262" s="422">
        <v>93.27</v>
      </c>
      <c r="BQ262" s="422">
        <v>50.07</v>
      </c>
      <c r="BR262" s="422">
        <v>115.84</v>
      </c>
      <c r="BS262" s="422">
        <v>48.91</v>
      </c>
      <c r="BT262" s="422">
        <v>114.7</v>
      </c>
      <c r="BU262" s="422">
        <v>81.72</v>
      </c>
      <c r="BV262" s="422">
        <v>64.53</v>
      </c>
      <c r="BW262" s="422">
        <v>71.709999999999994</v>
      </c>
      <c r="BX262" s="422">
        <v>20.72</v>
      </c>
      <c r="BY262" s="422">
        <v>55.91</v>
      </c>
      <c r="BZ262" s="422">
        <v>108.48</v>
      </c>
      <c r="CA262" s="422">
        <v>43.77</v>
      </c>
      <c r="CB262" s="422">
        <v>36.78</v>
      </c>
      <c r="CC262" s="422">
        <v>47.99</v>
      </c>
      <c r="CD262" s="422">
        <v>0</v>
      </c>
      <c r="CE262" s="422">
        <v>0</v>
      </c>
      <c r="CF262" s="422">
        <v>27.41</v>
      </c>
      <c r="CG262" s="422">
        <v>0</v>
      </c>
      <c r="CH262" s="422">
        <v>30.91</v>
      </c>
      <c r="CI262" s="422">
        <v>0</v>
      </c>
      <c r="CJ262" s="422">
        <v>0</v>
      </c>
      <c r="CK262" s="422">
        <v>0</v>
      </c>
      <c r="CL262" s="422">
        <v>0</v>
      </c>
      <c r="CM262" s="422">
        <v>0</v>
      </c>
      <c r="CN262" s="422">
        <v>0</v>
      </c>
      <c r="CO262" s="422">
        <v>0</v>
      </c>
      <c r="CP262" s="464">
        <v>0</v>
      </c>
      <c r="CQ262" s="422">
        <v>0</v>
      </c>
      <c r="CR262" s="464">
        <v>0</v>
      </c>
      <c r="CS262" s="465">
        <v>0</v>
      </c>
      <c r="CT262" s="465">
        <v>0</v>
      </c>
      <c r="CU262" s="477">
        <f t="shared" si="12"/>
        <v>12465.499999999998</v>
      </c>
    </row>
    <row r="263" spans="1:99" ht="15.75" customHeight="1">
      <c r="A263" s="463" t="str">
        <f t="shared" si="13"/>
        <v>09-604</v>
      </c>
      <c r="B263" s="422">
        <v>5</v>
      </c>
      <c r="C263" s="422">
        <v>0</v>
      </c>
      <c r="D263" s="422">
        <v>0</v>
      </c>
      <c r="E263" s="422">
        <v>0</v>
      </c>
      <c r="F263" s="422">
        <v>4.54</v>
      </c>
      <c r="G263" s="422">
        <v>1.87</v>
      </c>
      <c r="H263" s="422">
        <v>0</v>
      </c>
      <c r="I263" s="422">
        <v>0</v>
      </c>
      <c r="J263" s="422">
        <v>0</v>
      </c>
      <c r="K263" s="422">
        <v>25.15</v>
      </c>
      <c r="L263" s="422">
        <v>22.33</v>
      </c>
      <c r="M263" s="422">
        <v>1.87</v>
      </c>
      <c r="N263" s="422">
        <v>19.54</v>
      </c>
      <c r="O263" s="422">
        <v>14.53</v>
      </c>
      <c r="P263" s="422">
        <v>22.72</v>
      </c>
      <c r="Q263" s="422">
        <v>9.08</v>
      </c>
      <c r="R263" s="422">
        <v>62.76</v>
      </c>
      <c r="S263" s="422">
        <v>66.06</v>
      </c>
      <c r="T263" s="422">
        <v>78.48</v>
      </c>
      <c r="U263" s="422">
        <v>101.81</v>
      </c>
      <c r="V263" s="422">
        <v>431.4</v>
      </c>
      <c r="W263" s="422">
        <v>360.84</v>
      </c>
      <c r="X263" s="422">
        <v>617.27</v>
      </c>
      <c r="Y263" s="422">
        <v>724.5</v>
      </c>
      <c r="Z263" s="422">
        <v>585.66999999999996</v>
      </c>
      <c r="AA263" s="422">
        <v>619.96</v>
      </c>
      <c r="AB263" s="422">
        <v>511.82</v>
      </c>
      <c r="AC263" s="422">
        <v>565.87</v>
      </c>
      <c r="AD263" s="422">
        <v>423.65</v>
      </c>
      <c r="AE263" s="422">
        <v>425.08</v>
      </c>
      <c r="AF263" s="422">
        <v>394.19</v>
      </c>
      <c r="AG263" s="422">
        <v>351.09</v>
      </c>
      <c r="AH263" s="422">
        <v>119.7</v>
      </c>
      <c r="AI263" s="422">
        <v>232.5</v>
      </c>
      <c r="AJ263" s="422">
        <v>247.8</v>
      </c>
      <c r="AK263" s="422">
        <v>280.52</v>
      </c>
      <c r="AL263" s="422">
        <v>150.05000000000001</v>
      </c>
      <c r="AM263" s="422">
        <v>128.63</v>
      </c>
      <c r="AN263" s="422">
        <v>119.91</v>
      </c>
      <c r="AO263" s="422">
        <v>114.61</v>
      </c>
      <c r="AP263" s="422">
        <v>150.15</v>
      </c>
      <c r="AQ263" s="422">
        <v>115.48</v>
      </c>
      <c r="AR263" s="422">
        <v>80.56</v>
      </c>
      <c r="AS263" s="422">
        <v>136.65</v>
      </c>
      <c r="AT263" s="422">
        <v>75.8</v>
      </c>
      <c r="AU263" s="422">
        <v>116.8</v>
      </c>
      <c r="AV263" s="422">
        <v>93.49</v>
      </c>
      <c r="AW263" s="422">
        <v>33.4</v>
      </c>
      <c r="AX263" s="422">
        <v>277.8</v>
      </c>
      <c r="AY263" s="422">
        <v>303.52999999999997</v>
      </c>
      <c r="AZ263" s="422">
        <v>370.51</v>
      </c>
      <c r="BA263" s="422">
        <v>430.1</v>
      </c>
      <c r="BB263" s="422">
        <v>610.5</v>
      </c>
      <c r="BC263" s="422">
        <v>410.64</v>
      </c>
      <c r="BD263" s="422">
        <v>401.34</v>
      </c>
      <c r="BE263" s="422">
        <v>365.25</v>
      </c>
      <c r="BF263" s="422">
        <v>400.33</v>
      </c>
      <c r="BG263" s="422">
        <v>269.56</v>
      </c>
      <c r="BH263" s="422">
        <v>213.37</v>
      </c>
      <c r="BI263" s="422">
        <v>266.82</v>
      </c>
      <c r="BJ263" s="422">
        <v>124.09</v>
      </c>
      <c r="BK263" s="422">
        <v>174.09</v>
      </c>
      <c r="BL263" s="422">
        <v>117.96</v>
      </c>
      <c r="BM263" s="422">
        <v>55.99</v>
      </c>
      <c r="BN263" s="422">
        <v>163.13999999999999</v>
      </c>
      <c r="BO263" s="422">
        <v>90.59</v>
      </c>
      <c r="BP263" s="422">
        <v>148.09</v>
      </c>
      <c r="BQ263" s="422">
        <v>86.9</v>
      </c>
      <c r="BR263" s="422">
        <v>29.04</v>
      </c>
      <c r="BS263" s="422">
        <v>27.4</v>
      </c>
      <c r="BT263" s="422">
        <v>41.99</v>
      </c>
      <c r="BU263" s="422">
        <v>95.3</v>
      </c>
      <c r="BV263" s="422">
        <v>73.8</v>
      </c>
      <c r="BW263" s="422">
        <v>77.52</v>
      </c>
      <c r="BX263" s="422">
        <v>106.31</v>
      </c>
      <c r="BY263" s="422">
        <v>2.64</v>
      </c>
      <c r="BZ263" s="422">
        <v>44.04</v>
      </c>
      <c r="CA263" s="422">
        <v>50.69</v>
      </c>
      <c r="CB263" s="422">
        <v>18.54</v>
      </c>
      <c r="CC263" s="422">
        <v>46.09</v>
      </c>
      <c r="CD263" s="422">
        <v>21.28</v>
      </c>
      <c r="CE263" s="422">
        <v>0</v>
      </c>
      <c r="CF263" s="422">
        <v>49.56</v>
      </c>
      <c r="CG263" s="422">
        <v>0</v>
      </c>
      <c r="CH263" s="422">
        <v>7.64</v>
      </c>
      <c r="CI263" s="422">
        <v>0</v>
      </c>
      <c r="CJ263" s="422">
        <v>0</v>
      </c>
      <c r="CK263" s="422">
        <v>0</v>
      </c>
      <c r="CL263" s="422">
        <v>0</v>
      </c>
      <c r="CM263" s="422">
        <v>0</v>
      </c>
      <c r="CN263" s="422">
        <v>0</v>
      </c>
      <c r="CO263" s="422">
        <v>0</v>
      </c>
      <c r="CP263" s="464">
        <v>0</v>
      </c>
      <c r="CQ263" s="422">
        <v>0</v>
      </c>
      <c r="CR263" s="464">
        <v>0</v>
      </c>
      <c r="CS263" s="465">
        <v>0</v>
      </c>
      <c r="CT263" s="465">
        <v>0</v>
      </c>
      <c r="CU263" s="477">
        <f t="shared" si="12"/>
        <v>14610.569999999994</v>
      </c>
    </row>
    <row r="264" spans="1:99" ht="15.75" customHeight="1">
      <c r="A264" s="463" t="str">
        <f t="shared" si="13"/>
        <v>09-604</v>
      </c>
      <c r="B264" s="422">
        <v>6</v>
      </c>
      <c r="C264" s="422">
        <v>0</v>
      </c>
      <c r="D264" s="422">
        <v>0</v>
      </c>
      <c r="E264" s="422">
        <v>0</v>
      </c>
      <c r="F264" s="422">
        <v>0</v>
      </c>
      <c r="G264" s="422">
        <v>0</v>
      </c>
      <c r="H264" s="422">
        <v>0.91</v>
      </c>
      <c r="I264" s="422">
        <v>0.91</v>
      </c>
      <c r="J264" s="422">
        <v>4.54</v>
      </c>
      <c r="K264" s="422">
        <v>0</v>
      </c>
      <c r="L264" s="422">
        <v>6.86</v>
      </c>
      <c r="M264" s="422">
        <v>10</v>
      </c>
      <c r="N264" s="422">
        <v>22.72</v>
      </c>
      <c r="O264" s="422">
        <v>2.27</v>
      </c>
      <c r="P264" s="422">
        <v>15.18</v>
      </c>
      <c r="Q264" s="422">
        <v>17.72</v>
      </c>
      <c r="R264" s="422">
        <v>26.8</v>
      </c>
      <c r="S264" s="422">
        <v>15.09</v>
      </c>
      <c r="T264" s="422">
        <v>42.27</v>
      </c>
      <c r="U264" s="422">
        <v>97.49</v>
      </c>
      <c r="V264" s="422">
        <v>220.19</v>
      </c>
      <c r="W264" s="422">
        <v>209.29</v>
      </c>
      <c r="X264" s="422">
        <v>228.51</v>
      </c>
      <c r="Y264" s="422">
        <v>250.08</v>
      </c>
      <c r="Z264" s="422">
        <v>390.88</v>
      </c>
      <c r="AA264" s="422">
        <v>344.19</v>
      </c>
      <c r="AB264" s="422">
        <v>509.08</v>
      </c>
      <c r="AC264" s="422">
        <v>233.93</v>
      </c>
      <c r="AD264" s="422">
        <v>365.64</v>
      </c>
      <c r="AE264" s="422">
        <v>366.72</v>
      </c>
      <c r="AF264" s="422">
        <v>228.69</v>
      </c>
      <c r="AG264" s="422">
        <v>301.05</v>
      </c>
      <c r="AH264" s="422">
        <v>260.64999999999998</v>
      </c>
      <c r="AI264" s="422">
        <v>253.08</v>
      </c>
      <c r="AJ264" s="422">
        <v>166.36</v>
      </c>
      <c r="AK264" s="422">
        <v>108.29</v>
      </c>
      <c r="AL264" s="422">
        <v>134.05000000000001</v>
      </c>
      <c r="AM264" s="422">
        <v>84.99</v>
      </c>
      <c r="AN264" s="422">
        <v>72.37</v>
      </c>
      <c r="AO264" s="422">
        <v>59.2</v>
      </c>
      <c r="AP264" s="422">
        <v>143.79</v>
      </c>
      <c r="AQ264" s="422">
        <v>153.16</v>
      </c>
      <c r="AR264" s="422">
        <v>95.54</v>
      </c>
      <c r="AS264" s="422">
        <v>72.319999999999993</v>
      </c>
      <c r="AT264" s="422">
        <v>98.71</v>
      </c>
      <c r="AU264" s="422">
        <v>98.48</v>
      </c>
      <c r="AV264" s="422">
        <v>130.16</v>
      </c>
      <c r="AW264" s="422">
        <v>333.7</v>
      </c>
      <c r="AX264" s="422">
        <v>353.76</v>
      </c>
      <c r="AY264" s="422">
        <v>396.23</v>
      </c>
      <c r="AZ264" s="422">
        <v>454.96</v>
      </c>
      <c r="BA264" s="422">
        <v>639.42999999999995</v>
      </c>
      <c r="BB264" s="422">
        <v>415.31</v>
      </c>
      <c r="BC264" s="422">
        <v>408.63</v>
      </c>
      <c r="BD264" s="422">
        <v>448.72</v>
      </c>
      <c r="BE264" s="422">
        <v>381.47</v>
      </c>
      <c r="BF264" s="422">
        <v>338.95</v>
      </c>
      <c r="BG264" s="422">
        <v>205.51</v>
      </c>
      <c r="BH264" s="422">
        <v>175.2</v>
      </c>
      <c r="BI264" s="422">
        <v>214.84</v>
      </c>
      <c r="BJ264" s="422">
        <v>143.18</v>
      </c>
      <c r="BK264" s="422">
        <v>64.63</v>
      </c>
      <c r="BL264" s="422">
        <v>104.71</v>
      </c>
      <c r="BM264" s="422">
        <v>91.36</v>
      </c>
      <c r="BN264" s="422">
        <v>39.69</v>
      </c>
      <c r="BO264" s="422">
        <v>65.39</v>
      </c>
      <c r="BP264" s="422">
        <v>60.29</v>
      </c>
      <c r="BQ264" s="422">
        <v>64.180000000000007</v>
      </c>
      <c r="BR264" s="422">
        <v>27.72</v>
      </c>
      <c r="BS264" s="422">
        <v>55.14</v>
      </c>
      <c r="BT264" s="422">
        <v>20.18</v>
      </c>
      <c r="BU264" s="422">
        <v>34.770000000000003</v>
      </c>
      <c r="BV264" s="422">
        <v>30.45</v>
      </c>
      <c r="BW264" s="422">
        <v>49.16</v>
      </c>
      <c r="BX264" s="422">
        <v>69.44</v>
      </c>
      <c r="BY264" s="422">
        <v>0</v>
      </c>
      <c r="BZ264" s="422">
        <v>43.9</v>
      </c>
      <c r="CA264" s="422">
        <v>39.17</v>
      </c>
      <c r="CB264" s="422">
        <v>15.18</v>
      </c>
      <c r="CC264" s="422">
        <v>0</v>
      </c>
      <c r="CD264" s="422">
        <v>20.52</v>
      </c>
      <c r="CE264" s="422">
        <v>8</v>
      </c>
      <c r="CF264" s="422">
        <v>26.36</v>
      </c>
      <c r="CG264" s="422">
        <v>0</v>
      </c>
      <c r="CH264" s="422">
        <v>0</v>
      </c>
      <c r="CI264" s="422">
        <v>0</v>
      </c>
      <c r="CJ264" s="422">
        <v>0</v>
      </c>
      <c r="CK264" s="422">
        <v>0</v>
      </c>
      <c r="CL264" s="422">
        <v>0</v>
      </c>
      <c r="CM264" s="422">
        <v>0</v>
      </c>
      <c r="CN264" s="422">
        <v>0</v>
      </c>
      <c r="CO264" s="422">
        <v>0</v>
      </c>
      <c r="CP264" s="464">
        <v>0</v>
      </c>
      <c r="CQ264" s="422">
        <v>0</v>
      </c>
      <c r="CR264" s="464">
        <v>0</v>
      </c>
      <c r="CS264" s="465">
        <v>0</v>
      </c>
      <c r="CT264" s="465">
        <v>0</v>
      </c>
      <c r="CU264" s="477">
        <f t="shared" si="12"/>
        <v>11682.29</v>
      </c>
    </row>
    <row r="265" spans="1:99" ht="15.75" customHeight="1">
      <c r="A265" s="463" t="str">
        <f t="shared" si="13"/>
        <v>09-604</v>
      </c>
      <c r="B265" s="422">
        <v>7</v>
      </c>
      <c r="C265" s="422">
        <v>0</v>
      </c>
      <c r="D265" s="422">
        <v>0</v>
      </c>
      <c r="E265" s="422">
        <v>0</v>
      </c>
      <c r="F265" s="422">
        <v>0</v>
      </c>
      <c r="G265" s="422">
        <v>9.09</v>
      </c>
      <c r="H265" s="422">
        <v>8.27</v>
      </c>
      <c r="I265" s="422">
        <v>30.72</v>
      </c>
      <c r="J265" s="422">
        <v>7.72</v>
      </c>
      <c r="K265" s="422">
        <v>12.72</v>
      </c>
      <c r="L265" s="422">
        <v>12.81</v>
      </c>
      <c r="M265" s="422">
        <v>6.36</v>
      </c>
      <c r="N265" s="422">
        <v>4.54</v>
      </c>
      <c r="O265" s="422">
        <v>3.64</v>
      </c>
      <c r="P265" s="422">
        <v>4.5</v>
      </c>
      <c r="Q265" s="422">
        <v>6.36</v>
      </c>
      <c r="R265" s="422">
        <v>0</v>
      </c>
      <c r="S265" s="422">
        <v>40.409999999999997</v>
      </c>
      <c r="T265" s="422">
        <v>24.4</v>
      </c>
      <c r="U265" s="422">
        <v>103.72</v>
      </c>
      <c r="V265" s="422">
        <v>131.41</v>
      </c>
      <c r="W265" s="422">
        <v>203.74</v>
      </c>
      <c r="X265" s="422">
        <v>397.74</v>
      </c>
      <c r="Y265" s="422">
        <v>293.97000000000003</v>
      </c>
      <c r="Z265" s="422">
        <v>222.01</v>
      </c>
      <c r="AA265" s="422">
        <v>278.58</v>
      </c>
      <c r="AB265" s="422">
        <v>312.26</v>
      </c>
      <c r="AC265" s="422">
        <v>255.36</v>
      </c>
      <c r="AD265" s="422">
        <v>109.19</v>
      </c>
      <c r="AE265" s="422">
        <v>91.9</v>
      </c>
      <c r="AF265" s="422">
        <v>158.86000000000001</v>
      </c>
      <c r="AG265" s="422">
        <v>94.26</v>
      </c>
      <c r="AH265" s="422">
        <v>129.91</v>
      </c>
      <c r="AI265" s="422">
        <v>86.41</v>
      </c>
      <c r="AJ265" s="422">
        <v>78.48</v>
      </c>
      <c r="AK265" s="422">
        <v>53.46</v>
      </c>
      <c r="AL265" s="422">
        <v>37.5</v>
      </c>
      <c r="AM265" s="422">
        <v>53.85</v>
      </c>
      <c r="AN265" s="422">
        <v>114.17</v>
      </c>
      <c r="AO265" s="422">
        <v>69.11</v>
      </c>
      <c r="AP265" s="422">
        <v>198.88</v>
      </c>
      <c r="AQ265" s="422">
        <v>97.26</v>
      </c>
      <c r="AR265" s="422">
        <v>35.47</v>
      </c>
      <c r="AS265" s="422">
        <v>53.28</v>
      </c>
      <c r="AT265" s="422">
        <v>37.229999999999997</v>
      </c>
      <c r="AU265" s="422">
        <v>46.71</v>
      </c>
      <c r="AV265" s="422">
        <v>81.25</v>
      </c>
      <c r="AW265" s="422">
        <v>152.28</v>
      </c>
      <c r="AX265" s="422">
        <v>136.32</v>
      </c>
      <c r="AY265" s="422">
        <v>252.37</v>
      </c>
      <c r="AZ265" s="422">
        <v>214.2</v>
      </c>
      <c r="BA265" s="422">
        <v>380.49</v>
      </c>
      <c r="BB265" s="422">
        <v>418.29</v>
      </c>
      <c r="BC265" s="422">
        <v>235.39</v>
      </c>
      <c r="BD265" s="422">
        <v>215.53</v>
      </c>
      <c r="BE265" s="422">
        <v>219.35</v>
      </c>
      <c r="BF265" s="422">
        <v>285.58999999999997</v>
      </c>
      <c r="BG265" s="422">
        <v>46.93</v>
      </c>
      <c r="BH265" s="422">
        <v>129.71</v>
      </c>
      <c r="BI265" s="422">
        <v>58.37</v>
      </c>
      <c r="BJ265" s="422">
        <v>135.1</v>
      </c>
      <c r="BK265" s="422">
        <v>33.47</v>
      </c>
      <c r="BL265" s="422">
        <v>63.53</v>
      </c>
      <c r="BM265" s="422">
        <v>55.49</v>
      </c>
      <c r="BN265" s="422">
        <v>97.05</v>
      </c>
      <c r="BO265" s="422">
        <v>109.86</v>
      </c>
      <c r="BP265" s="422">
        <v>48.92</v>
      </c>
      <c r="BQ265" s="422">
        <v>29.09</v>
      </c>
      <c r="BR265" s="422">
        <v>0</v>
      </c>
      <c r="BS265" s="422">
        <v>67.86</v>
      </c>
      <c r="BT265" s="422">
        <v>11.86</v>
      </c>
      <c r="BU265" s="422">
        <v>0</v>
      </c>
      <c r="BV265" s="422">
        <v>19.54</v>
      </c>
      <c r="BW265" s="422">
        <v>24.05</v>
      </c>
      <c r="BX265" s="422">
        <v>15.18</v>
      </c>
      <c r="BY265" s="422">
        <v>21.36</v>
      </c>
      <c r="BZ265" s="422">
        <v>28.1</v>
      </c>
      <c r="CA265" s="422">
        <v>4.54</v>
      </c>
      <c r="CB265" s="422">
        <v>0</v>
      </c>
      <c r="CC265" s="422">
        <v>43.38</v>
      </c>
      <c r="CD265" s="422">
        <v>14.9</v>
      </c>
      <c r="CE265" s="422">
        <v>0</v>
      </c>
      <c r="CF265" s="422">
        <v>0</v>
      </c>
      <c r="CG265" s="422">
        <v>0</v>
      </c>
      <c r="CH265" s="422">
        <v>0</v>
      </c>
      <c r="CI265" s="422">
        <v>0</v>
      </c>
      <c r="CJ265" s="422">
        <v>0</v>
      </c>
      <c r="CK265" s="422">
        <v>0</v>
      </c>
      <c r="CL265" s="422">
        <v>0</v>
      </c>
      <c r="CM265" s="422">
        <v>0</v>
      </c>
      <c r="CN265" s="422">
        <v>0</v>
      </c>
      <c r="CO265" s="422">
        <v>0</v>
      </c>
      <c r="CP265" s="464">
        <v>0</v>
      </c>
      <c r="CQ265" s="422">
        <v>0</v>
      </c>
      <c r="CR265" s="464">
        <v>0</v>
      </c>
      <c r="CS265" s="465">
        <v>0</v>
      </c>
      <c r="CT265" s="465">
        <v>0</v>
      </c>
      <c r="CU265" s="477">
        <f t="shared" si="12"/>
        <v>7565.6100000000006</v>
      </c>
    </row>
    <row r="266" spans="1:99" ht="15.75" customHeight="1">
      <c r="A266" s="463" t="str">
        <f t="shared" si="13"/>
        <v>09-604</v>
      </c>
      <c r="B266" s="422">
        <v>8</v>
      </c>
      <c r="C266" s="422">
        <v>0</v>
      </c>
      <c r="D266" s="422">
        <v>0</v>
      </c>
      <c r="E266" s="422">
        <v>0</v>
      </c>
      <c r="F266" s="422">
        <v>0</v>
      </c>
      <c r="G266" s="422">
        <v>1.27</v>
      </c>
      <c r="H266" s="422">
        <v>15.44</v>
      </c>
      <c r="I266" s="422">
        <v>25.86</v>
      </c>
      <c r="J266" s="422">
        <v>2.72</v>
      </c>
      <c r="K266" s="422">
        <v>6.37</v>
      </c>
      <c r="L266" s="422">
        <v>14.99</v>
      </c>
      <c r="M266" s="422">
        <v>1.82</v>
      </c>
      <c r="N266" s="422">
        <v>1.82</v>
      </c>
      <c r="O266" s="422">
        <v>13.27</v>
      </c>
      <c r="P266" s="422">
        <v>14.09</v>
      </c>
      <c r="Q266" s="422">
        <v>16.809999999999999</v>
      </c>
      <c r="R266" s="422">
        <v>0</v>
      </c>
      <c r="S266" s="422">
        <v>5.41</v>
      </c>
      <c r="T266" s="422">
        <v>50.51</v>
      </c>
      <c r="U266" s="422">
        <v>55.76</v>
      </c>
      <c r="V266" s="422">
        <v>79.430000000000007</v>
      </c>
      <c r="W266" s="422">
        <v>178.17</v>
      </c>
      <c r="X266" s="422">
        <v>258.38</v>
      </c>
      <c r="Y266" s="422">
        <v>333.22</v>
      </c>
      <c r="Z266" s="422">
        <v>192.31</v>
      </c>
      <c r="AA266" s="422">
        <v>202.35</v>
      </c>
      <c r="AB266" s="422">
        <v>189.96</v>
      </c>
      <c r="AC266" s="422">
        <v>244.05</v>
      </c>
      <c r="AD266" s="422">
        <v>124.86</v>
      </c>
      <c r="AE266" s="422">
        <v>144.85</v>
      </c>
      <c r="AF266" s="422">
        <v>136.36000000000001</v>
      </c>
      <c r="AG266" s="422">
        <v>76.989999999999995</v>
      </c>
      <c r="AH266" s="422">
        <v>54.27</v>
      </c>
      <c r="AI266" s="422">
        <v>70.41</v>
      </c>
      <c r="AJ266" s="422">
        <v>71.260000000000005</v>
      </c>
      <c r="AK266" s="422">
        <v>52.5</v>
      </c>
      <c r="AL266" s="422">
        <v>113.78</v>
      </c>
      <c r="AM266" s="422">
        <v>94.2</v>
      </c>
      <c r="AN266" s="422">
        <v>111.8</v>
      </c>
      <c r="AO266" s="422">
        <v>45.54</v>
      </c>
      <c r="AP266" s="422">
        <v>34.9</v>
      </c>
      <c r="AQ266" s="422">
        <v>24.59</v>
      </c>
      <c r="AR266" s="422">
        <v>33.9</v>
      </c>
      <c r="AS266" s="422">
        <v>50.22</v>
      </c>
      <c r="AT266" s="422">
        <v>44.78</v>
      </c>
      <c r="AU266" s="422">
        <v>46.05</v>
      </c>
      <c r="AV266" s="422">
        <v>180.19</v>
      </c>
      <c r="AW266" s="422">
        <v>100.02</v>
      </c>
      <c r="AX266" s="422">
        <v>265.14</v>
      </c>
      <c r="AY266" s="422">
        <v>104.07</v>
      </c>
      <c r="AZ266" s="422">
        <v>153.77000000000001</v>
      </c>
      <c r="BA266" s="422">
        <v>287.98</v>
      </c>
      <c r="BB266" s="422">
        <v>422.32</v>
      </c>
      <c r="BC266" s="422">
        <v>133.27000000000001</v>
      </c>
      <c r="BD266" s="422">
        <v>238.66</v>
      </c>
      <c r="BE266" s="422">
        <v>232.19</v>
      </c>
      <c r="BF266" s="422">
        <v>175.03</v>
      </c>
      <c r="BG266" s="422">
        <v>163.53</v>
      </c>
      <c r="BH266" s="422">
        <v>91.38</v>
      </c>
      <c r="BI266" s="422">
        <v>95.07</v>
      </c>
      <c r="BJ266" s="422">
        <v>136.62</v>
      </c>
      <c r="BK266" s="422">
        <v>80.36</v>
      </c>
      <c r="BL266" s="422">
        <v>34.71</v>
      </c>
      <c r="BM266" s="422">
        <v>85.26</v>
      </c>
      <c r="BN266" s="422">
        <v>59.63</v>
      </c>
      <c r="BO266" s="422">
        <v>52.18</v>
      </c>
      <c r="BP266" s="422">
        <v>52.25</v>
      </c>
      <c r="BQ266" s="422">
        <v>21.2</v>
      </c>
      <c r="BR266" s="422">
        <v>54.44</v>
      </c>
      <c r="BS266" s="422">
        <v>57.62</v>
      </c>
      <c r="BT266" s="422">
        <v>42.81</v>
      </c>
      <c r="BU266" s="422">
        <v>0</v>
      </c>
      <c r="BV266" s="422">
        <v>7.74</v>
      </c>
      <c r="BW266" s="422">
        <v>25.45</v>
      </c>
      <c r="BX266" s="422">
        <v>29.18</v>
      </c>
      <c r="BY266" s="422">
        <v>16</v>
      </c>
      <c r="BZ266" s="422">
        <v>32.090000000000003</v>
      </c>
      <c r="CA266" s="422">
        <v>0</v>
      </c>
      <c r="CB266" s="422">
        <v>55.76</v>
      </c>
      <c r="CC266" s="422">
        <v>2.1800000000000002</v>
      </c>
      <c r="CD266" s="422">
        <v>36.26</v>
      </c>
      <c r="CE266" s="422">
        <v>0</v>
      </c>
      <c r="CF266" s="422">
        <v>39.04</v>
      </c>
      <c r="CG266" s="422">
        <v>0</v>
      </c>
      <c r="CH266" s="422">
        <v>0</v>
      </c>
      <c r="CI266" s="422">
        <v>0</v>
      </c>
      <c r="CJ266" s="422">
        <v>0</v>
      </c>
      <c r="CK266" s="422">
        <v>0</v>
      </c>
      <c r="CL266" s="422">
        <v>0</v>
      </c>
      <c r="CM266" s="422">
        <v>0</v>
      </c>
      <c r="CN266" s="422">
        <v>0</v>
      </c>
      <c r="CO266" s="422">
        <v>0</v>
      </c>
      <c r="CP266" s="464">
        <v>0</v>
      </c>
      <c r="CQ266" s="422">
        <v>0</v>
      </c>
      <c r="CR266" s="464">
        <v>0</v>
      </c>
      <c r="CS266" s="465">
        <v>0</v>
      </c>
      <c r="CT266" s="465">
        <v>0</v>
      </c>
      <c r="CU266" s="477">
        <f t="shared" si="12"/>
        <v>6798.67</v>
      </c>
    </row>
    <row r="267" spans="1:99" ht="15.75" customHeight="1">
      <c r="A267" s="463" t="str">
        <f t="shared" si="13"/>
        <v>09-604</v>
      </c>
      <c r="B267" s="422">
        <v>9</v>
      </c>
      <c r="C267" s="422">
        <v>0</v>
      </c>
      <c r="D267" s="422">
        <v>0</v>
      </c>
      <c r="E267" s="422">
        <v>0</v>
      </c>
      <c r="F267" s="422">
        <v>0</v>
      </c>
      <c r="G267" s="422">
        <v>2.27</v>
      </c>
      <c r="H267" s="422">
        <v>17.28</v>
      </c>
      <c r="I267" s="422">
        <v>9.4499999999999993</v>
      </c>
      <c r="J267" s="422">
        <v>0</v>
      </c>
      <c r="K267" s="422">
        <v>23.67</v>
      </c>
      <c r="L267" s="422">
        <v>22.72</v>
      </c>
      <c r="M267" s="422">
        <v>6.36</v>
      </c>
      <c r="N267" s="422">
        <v>10.14</v>
      </c>
      <c r="O267" s="422">
        <v>5.45</v>
      </c>
      <c r="P267" s="422">
        <v>29.26</v>
      </c>
      <c r="Q267" s="422">
        <v>21.1</v>
      </c>
      <c r="R267" s="422">
        <v>4.54</v>
      </c>
      <c r="S267" s="422">
        <v>41.36</v>
      </c>
      <c r="T267" s="422">
        <v>70.44</v>
      </c>
      <c r="U267" s="422">
        <v>135.99</v>
      </c>
      <c r="V267" s="422">
        <v>456.07</v>
      </c>
      <c r="W267" s="422">
        <v>421.99</v>
      </c>
      <c r="X267" s="422">
        <v>597.76</v>
      </c>
      <c r="Y267" s="422">
        <v>702.04</v>
      </c>
      <c r="Z267" s="422">
        <v>577.99</v>
      </c>
      <c r="AA267" s="422">
        <v>459.58</v>
      </c>
      <c r="AB267" s="422">
        <v>465.48</v>
      </c>
      <c r="AC267" s="422">
        <v>301.77</v>
      </c>
      <c r="AD267" s="422">
        <v>240.99</v>
      </c>
      <c r="AE267" s="422">
        <v>194.16</v>
      </c>
      <c r="AF267" s="422">
        <v>134.06</v>
      </c>
      <c r="AG267" s="422">
        <v>30</v>
      </c>
      <c r="AH267" s="422">
        <v>105.61</v>
      </c>
      <c r="AI267" s="422">
        <v>78.39</v>
      </c>
      <c r="AJ267" s="422">
        <v>71.67</v>
      </c>
      <c r="AK267" s="422">
        <v>99.42</v>
      </c>
      <c r="AL267" s="422">
        <v>84.09</v>
      </c>
      <c r="AM267" s="422">
        <v>79.819999999999993</v>
      </c>
      <c r="AN267" s="422">
        <v>114.55</v>
      </c>
      <c r="AO267" s="422">
        <v>11.32</v>
      </c>
      <c r="AP267" s="422">
        <v>106.96</v>
      </c>
      <c r="AQ267" s="422">
        <v>45.22</v>
      </c>
      <c r="AR267" s="422">
        <v>83.72</v>
      </c>
      <c r="AS267" s="422">
        <v>83.66</v>
      </c>
      <c r="AT267" s="422">
        <v>46.11</v>
      </c>
      <c r="AU267" s="422">
        <v>189.17</v>
      </c>
      <c r="AV267" s="422">
        <v>110.71</v>
      </c>
      <c r="AW267" s="422">
        <v>148.19999999999999</v>
      </c>
      <c r="AX267" s="422">
        <v>252.08</v>
      </c>
      <c r="AY267" s="422">
        <v>369.2</v>
      </c>
      <c r="AZ267" s="422">
        <v>297.87</v>
      </c>
      <c r="BA267" s="422">
        <v>417.65</v>
      </c>
      <c r="BB267" s="422">
        <v>369.66</v>
      </c>
      <c r="BC267" s="422">
        <v>308.47000000000003</v>
      </c>
      <c r="BD267" s="422">
        <v>265.69</v>
      </c>
      <c r="BE267" s="422">
        <v>230.11</v>
      </c>
      <c r="BF267" s="422">
        <v>300.07</v>
      </c>
      <c r="BG267" s="422">
        <v>323.70999999999998</v>
      </c>
      <c r="BH267" s="422">
        <v>208.79</v>
      </c>
      <c r="BI267" s="422">
        <v>138.32</v>
      </c>
      <c r="BJ267" s="422">
        <v>106.76</v>
      </c>
      <c r="BK267" s="422">
        <v>59.26</v>
      </c>
      <c r="BL267" s="422">
        <v>60.31</v>
      </c>
      <c r="BM267" s="422">
        <v>111.27</v>
      </c>
      <c r="BN267" s="422">
        <v>104.49</v>
      </c>
      <c r="BO267" s="422">
        <v>12.81</v>
      </c>
      <c r="BP267" s="422">
        <v>104.36</v>
      </c>
      <c r="BQ267" s="422">
        <v>41.85</v>
      </c>
      <c r="BR267" s="422">
        <v>0</v>
      </c>
      <c r="BS267" s="422">
        <v>9.4600000000000009</v>
      </c>
      <c r="BT267" s="422">
        <v>37.08</v>
      </c>
      <c r="BU267" s="422">
        <v>0</v>
      </c>
      <c r="BV267" s="422">
        <v>12.64</v>
      </c>
      <c r="BW267" s="422">
        <v>10.59</v>
      </c>
      <c r="BX267" s="422">
        <v>0</v>
      </c>
      <c r="BY267" s="422">
        <v>83.87</v>
      </c>
      <c r="BZ267" s="422">
        <v>0</v>
      </c>
      <c r="CA267" s="422">
        <v>19.91</v>
      </c>
      <c r="CB267" s="422">
        <v>0</v>
      </c>
      <c r="CC267" s="422">
        <v>0</v>
      </c>
      <c r="CD267" s="422">
        <v>0</v>
      </c>
      <c r="CE267" s="422">
        <v>32.590000000000003</v>
      </c>
      <c r="CF267" s="422">
        <v>18.41</v>
      </c>
      <c r="CG267" s="422">
        <v>0</v>
      </c>
      <c r="CH267" s="422">
        <v>0</v>
      </c>
      <c r="CI267" s="422">
        <v>0</v>
      </c>
      <c r="CJ267" s="422">
        <v>0</v>
      </c>
      <c r="CK267" s="422">
        <v>0</v>
      </c>
      <c r="CL267" s="422">
        <v>0</v>
      </c>
      <c r="CM267" s="422">
        <v>0</v>
      </c>
      <c r="CN267" s="422">
        <v>0</v>
      </c>
      <c r="CO267" s="422">
        <v>0</v>
      </c>
      <c r="CP267" s="464">
        <v>0</v>
      </c>
      <c r="CQ267" s="422">
        <v>0</v>
      </c>
      <c r="CR267" s="464">
        <v>0</v>
      </c>
      <c r="CS267" s="465">
        <v>0</v>
      </c>
      <c r="CT267" s="465">
        <v>0</v>
      </c>
      <c r="CU267" s="477">
        <f t="shared" si="12"/>
        <v>10747.82</v>
      </c>
    </row>
    <row r="268" spans="1:99" ht="15.75" customHeight="1">
      <c r="A268" s="463" t="str">
        <f t="shared" si="13"/>
        <v>09-604</v>
      </c>
      <c r="B268" s="422">
        <v>10</v>
      </c>
      <c r="C268" s="422">
        <v>0</v>
      </c>
      <c r="D268" s="422">
        <v>0</v>
      </c>
      <c r="E268" s="422">
        <v>0</v>
      </c>
      <c r="F268" s="422">
        <v>0</v>
      </c>
      <c r="G268" s="422">
        <v>1.82</v>
      </c>
      <c r="H268" s="422">
        <v>2.73</v>
      </c>
      <c r="I268" s="422">
        <v>32.18</v>
      </c>
      <c r="J268" s="422">
        <v>11.36</v>
      </c>
      <c r="K268" s="422">
        <v>12.72</v>
      </c>
      <c r="L268" s="422">
        <v>5.9</v>
      </c>
      <c r="M268" s="422">
        <v>15.82</v>
      </c>
      <c r="N268" s="422">
        <v>17.72</v>
      </c>
      <c r="O268" s="422">
        <v>13.56</v>
      </c>
      <c r="P268" s="422">
        <v>6.47</v>
      </c>
      <c r="Q268" s="422">
        <v>3.63</v>
      </c>
      <c r="R268" s="422">
        <v>15.49</v>
      </c>
      <c r="S268" s="422">
        <v>46.21</v>
      </c>
      <c r="T268" s="422">
        <v>34.549999999999997</v>
      </c>
      <c r="U268" s="422">
        <v>99.13</v>
      </c>
      <c r="V268" s="422">
        <v>137.91999999999999</v>
      </c>
      <c r="W268" s="422">
        <v>295.89</v>
      </c>
      <c r="X268" s="422">
        <v>299.74</v>
      </c>
      <c r="Y268" s="422">
        <v>270.79000000000002</v>
      </c>
      <c r="Z268" s="422">
        <v>242.6</v>
      </c>
      <c r="AA268" s="422">
        <v>276.54000000000002</v>
      </c>
      <c r="AB268" s="422">
        <v>214.61</v>
      </c>
      <c r="AC268" s="422">
        <v>226.56</v>
      </c>
      <c r="AD268" s="422">
        <v>137.27000000000001</v>
      </c>
      <c r="AE268" s="422">
        <v>156.75</v>
      </c>
      <c r="AF268" s="422">
        <v>104.24</v>
      </c>
      <c r="AG268" s="422">
        <v>135.82</v>
      </c>
      <c r="AH268" s="422">
        <v>132.51</v>
      </c>
      <c r="AI268" s="422">
        <v>68.48</v>
      </c>
      <c r="AJ268" s="422">
        <v>20.68</v>
      </c>
      <c r="AK268" s="422">
        <v>99.07</v>
      </c>
      <c r="AL268" s="422">
        <v>52.41</v>
      </c>
      <c r="AM268" s="422">
        <v>21.6</v>
      </c>
      <c r="AN268" s="422">
        <v>30.83</v>
      </c>
      <c r="AO268" s="422">
        <v>31.62</v>
      </c>
      <c r="AP268" s="422">
        <v>64.52</v>
      </c>
      <c r="AQ268" s="422">
        <v>10.45</v>
      </c>
      <c r="AR268" s="422">
        <v>51.28</v>
      </c>
      <c r="AS268" s="422">
        <v>14.4</v>
      </c>
      <c r="AT268" s="422">
        <v>52.36</v>
      </c>
      <c r="AU268" s="422">
        <v>68.77</v>
      </c>
      <c r="AV268" s="422">
        <v>41.95</v>
      </c>
      <c r="AW268" s="422">
        <v>122.78</v>
      </c>
      <c r="AX268" s="422">
        <v>158.68</v>
      </c>
      <c r="AY268" s="422">
        <v>228.11</v>
      </c>
      <c r="AZ268" s="422">
        <v>284.86</v>
      </c>
      <c r="BA268" s="422">
        <v>312.52</v>
      </c>
      <c r="BB268" s="422">
        <v>261.45</v>
      </c>
      <c r="BC268" s="422">
        <v>274.11</v>
      </c>
      <c r="BD268" s="422">
        <v>278.14999999999998</v>
      </c>
      <c r="BE268" s="422">
        <v>388.78</v>
      </c>
      <c r="BF268" s="422">
        <v>143.1</v>
      </c>
      <c r="BG268" s="422">
        <v>156.19999999999999</v>
      </c>
      <c r="BH268" s="422">
        <v>106.26</v>
      </c>
      <c r="BI268" s="422">
        <v>212.05</v>
      </c>
      <c r="BJ268" s="422">
        <v>71.14</v>
      </c>
      <c r="BK268" s="422">
        <v>128.43</v>
      </c>
      <c r="BL268" s="422">
        <v>43.18</v>
      </c>
      <c r="BM268" s="422">
        <v>88.1</v>
      </c>
      <c r="BN268" s="422">
        <v>180.47</v>
      </c>
      <c r="BO268" s="422">
        <v>108.43</v>
      </c>
      <c r="BP268" s="422">
        <v>31.87</v>
      </c>
      <c r="BQ268" s="422">
        <v>102.59</v>
      </c>
      <c r="BR268" s="422">
        <v>27.63</v>
      </c>
      <c r="BS268" s="422">
        <v>94.82</v>
      </c>
      <c r="BT268" s="422">
        <v>60.94</v>
      </c>
      <c r="BU268" s="422">
        <v>85.59</v>
      </c>
      <c r="BV268" s="422">
        <v>44.27</v>
      </c>
      <c r="BW268" s="422">
        <v>8.91</v>
      </c>
      <c r="BX268" s="422">
        <v>0</v>
      </c>
      <c r="BY268" s="422">
        <v>0</v>
      </c>
      <c r="BZ268" s="422">
        <v>19.27</v>
      </c>
      <c r="CA268" s="422">
        <v>10.61</v>
      </c>
      <c r="CB268" s="422">
        <v>0</v>
      </c>
      <c r="CC268" s="422">
        <v>0</v>
      </c>
      <c r="CD268" s="422">
        <v>2.54</v>
      </c>
      <c r="CE268" s="422">
        <v>8.27</v>
      </c>
      <c r="CF268" s="422">
        <v>7</v>
      </c>
      <c r="CG268" s="422">
        <v>11.82</v>
      </c>
      <c r="CH268" s="422">
        <v>0</v>
      </c>
      <c r="CI268" s="422">
        <v>0</v>
      </c>
      <c r="CJ268" s="422">
        <v>0</v>
      </c>
      <c r="CK268" s="422">
        <v>0</v>
      </c>
      <c r="CL268" s="422">
        <v>0</v>
      </c>
      <c r="CM268" s="422">
        <v>0</v>
      </c>
      <c r="CN268" s="422">
        <v>0</v>
      </c>
      <c r="CO268" s="422">
        <v>0</v>
      </c>
      <c r="CP268" s="464">
        <v>0</v>
      </c>
      <c r="CQ268" s="422">
        <v>0</v>
      </c>
      <c r="CR268" s="464">
        <v>0</v>
      </c>
      <c r="CS268" s="465">
        <v>0</v>
      </c>
      <c r="CT268" s="465">
        <v>0</v>
      </c>
      <c r="CU268" s="477">
        <f t="shared" si="12"/>
        <v>7641.880000000001</v>
      </c>
    </row>
    <row r="269" spans="1:99" ht="15.75" customHeight="1">
      <c r="A269" s="463" t="str">
        <f t="shared" si="13"/>
        <v>09-604</v>
      </c>
      <c r="B269" s="422">
        <v>11</v>
      </c>
      <c r="C269" s="422">
        <v>0</v>
      </c>
      <c r="D269" s="422">
        <v>0</v>
      </c>
      <c r="E269" s="422">
        <v>0</v>
      </c>
      <c r="F269" s="422">
        <v>0</v>
      </c>
      <c r="G269" s="422">
        <v>11.41</v>
      </c>
      <c r="H269" s="422">
        <v>13.09</v>
      </c>
      <c r="I269" s="422">
        <v>13.99</v>
      </c>
      <c r="J269" s="422">
        <v>12.53</v>
      </c>
      <c r="K269" s="422">
        <v>19.8</v>
      </c>
      <c r="L269" s="422">
        <v>18.18</v>
      </c>
      <c r="M269" s="422">
        <v>5.56</v>
      </c>
      <c r="N269" s="422">
        <v>11.35</v>
      </c>
      <c r="O269" s="422">
        <v>6.81</v>
      </c>
      <c r="P269" s="422">
        <v>25.49</v>
      </c>
      <c r="Q269" s="422">
        <v>5.55</v>
      </c>
      <c r="R269" s="422">
        <v>10.14</v>
      </c>
      <c r="S269" s="422">
        <v>6.2</v>
      </c>
      <c r="T269" s="422">
        <v>78.319999999999993</v>
      </c>
      <c r="U269" s="422">
        <v>103.31</v>
      </c>
      <c r="V269" s="422">
        <v>203.51</v>
      </c>
      <c r="W269" s="422">
        <v>275.45</v>
      </c>
      <c r="X269" s="422">
        <v>322.61</v>
      </c>
      <c r="Y269" s="422">
        <v>348.38</v>
      </c>
      <c r="Z269" s="422">
        <v>327.14</v>
      </c>
      <c r="AA269" s="422">
        <v>259.49</v>
      </c>
      <c r="AB269" s="422">
        <v>291.85000000000002</v>
      </c>
      <c r="AC269" s="422">
        <v>214.62</v>
      </c>
      <c r="AD269" s="422">
        <v>141.57</v>
      </c>
      <c r="AE269" s="422">
        <v>252.94</v>
      </c>
      <c r="AF269" s="422">
        <v>177.42</v>
      </c>
      <c r="AG269" s="422">
        <v>115.97</v>
      </c>
      <c r="AH269" s="422">
        <v>99.38</v>
      </c>
      <c r="AI269" s="422">
        <v>106.91</v>
      </c>
      <c r="AJ269" s="422">
        <v>71.5</v>
      </c>
      <c r="AK269" s="422">
        <v>28.1</v>
      </c>
      <c r="AL269" s="422">
        <v>76.62</v>
      </c>
      <c r="AM269" s="422">
        <v>14.1</v>
      </c>
      <c r="AN269" s="422">
        <v>52.93</v>
      </c>
      <c r="AO269" s="422">
        <v>54.6</v>
      </c>
      <c r="AP269" s="422">
        <v>92.08</v>
      </c>
      <c r="AQ269" s="422">
        <v>93.08</v>
      </c>
      <c r="AR269" s="422">
        <v>85.7</v>
      </c>
      <c r="AS269" s="422">
        <v>14.95</v>
      </c>
      <c r="AT269" s="422">
        <v>38.14</v>
      </c>
      <c r="AU269" s="422">
        <v>103.66</v>
      </c>
      <c r="AV269" s="422">
        <v>111.6</v>
      </c>
      <c r="AW269" s="422">
        <v>244.53</v>
      </c>
      <c r="AX269" s="422">
        <v>260.54000000000002</v>
      </c>
      <c r="AY269" s="422">
        <v>410.65</v>
      </c>
      <c r="AZ269" s="422">
        <v>444.23</v>
      </c>
      <c r="BA269" s="422">
        <v>611.38</v>
      </c>
      <c r="BB269" s="422">
        <v>668.12</v>
      </c>
      <c r="BC269" s="422">
        <v>429.65</v>
      </c>
      <c r="BD269" s="422">
        <v>499.6</v>
      </c>
      <c r="BE269" s="422">
        <v>557.04</v>
      </c>
      <c r="BF269" s="422">
        <v>390.8</v>
      </c>
      <c r="BG269" s="422">
        <v>405.88</v>
      </c>
      <c r="BH269" s="422">
        <v>225.09</v>
      </c>
      <c r="BI269" s="422">
        <v>226.7</v>
      </c>
      <c r="BJ269" s="422">
        <v>64.010000000000005</v>
      </c>
      <c r="BK269" s="422">
        <v>100.61</v>
      </c>
      <c r="BL269" s="422">
        <v>106.13</v>
      </c>
      <c r="BM269" s="422">
        <v>61.5</v>
      </c>
      <c r="BN269" s="422">
        <v>90.17</v>
      </c>
      <c r="BO269" s="422">
        <v>80.09</v>
      </c>
      <c r="BP269" s="422">
        <v>66.09</v>
      </c>
      <c r="BQ269" s="422">
        <v>91.93</v>
      </c>
      <c r="BR269" s="422">
        <v>132.12</v>
      </c>
      <c r="BS269" s="422">
        <v>59.55</v>
      </c>
      <c r="BT269" s="422">
        <v>67.11</v>
      </c>
      <c r="BU269" s="422">
        <v>24.5</v>
      </c>
      <c r="BV269" s="422">
        <v>36.32</v>
      </c>
      <c r="BW269" s="422">
        <v>93.53</v>
      </c>
      <c r="BX269" s="422">
        <v>53.06</v>
      </c>
      <c r="BY269" s="422">
        <v>24.48</v>
      </c>
      <c r="BZ269" s="422">
        <v>8.0399999999999991</v>
      </c>
      <c r="CA269" s="422">
        <v>27.36</v>
      </c>
      <c r="CB269" s="422">
        <v>0</v>
      </c>
      <c r="CC269" s="422">
        <v>52.96</v>
      </c>
      <c r="CD269" s="422">
        <v>30.18</v>
      </c>
      <c r="CE269" s="422">
        <v>48.54</v>
      </c>
      <c r="CF269" s="422">
        <v>16.09</v>
      </c>
      <c r="CG269" s="422">
        <v>0</v>
      </c>
      <c r="CH269" s="422">
        <v>26.77</v>
      </c>
      <c r="CI269" s="422">
        <v>0</v>
      </c>
      <c r="CJ269" s="422">
        <v>0</v>
      </c>
      <c r="CK269" s="422">
        <v>0</v>
      </c>
      <c r="CL269" s="422">
        <v>0</v>
      </c>
      <c r="CM269" s="422">
        <v>0</v>
      </c>
      <c r="CN269" s="422">
        <v>0</v>
      </c>
      <c r="CO269" s="422">
        <v>0</v>
      </c>
      <c r="CP269" s="464">
        <v>0</v>
      </c>
      <c r="CQ269" s="422">
        <v>0</v>
      </c>
      <c r="CR269" s="464">
        <v>0</v>
      </c>
      <c r="CS269" s="465">
        <v>0</v>
      </c>
      <c r="CT269" s="465">
        <v>0</v>
      </c>
      <c r="CU269" s="477">
        <f t="shared" si="12"/>
        <v>11051.380000000003</v>
      </c>
    </row>
    <row r="270" spans="1:99" ht="15.75" customHeight="1">
      <c r="A270" s="463" t="str">
        <f t="shared" si="13"/>
        <v>09-604</v>
      </c>
      <c r="B270" s="422">
        <v>12</v>
      </c>
      <c r="C270" s="422">
        <v>0</v>
      </c>
      <c r="D270" s="422">
        <v>0</v>
      </c>
      <c r="E270" s="422">
        <v>0</v>
      </c>
      <c r="F270" s="422">
        <v>0</v>
      </c>
      <c r="G270" s="422">
        <v>0</v>
      </c>
      <c r="H270" s="422">
        <v>18.18</v>
      </c>
      <c r="I270" s="422">
        <v>0</v>
      </c>
      <c r="J270" s="422">
        <v>29.54</v>
      </c>
      <c r="K270" s="422">
        <v>0</v>
      </c>
      <c r="L270" s="422">
        <v>13.28</v>
      </c>
      <c r="M270" s="422">
        <v>35.69</v>
      </c>
      <c r="N270" s="422">
        <v>19.989999999999998</v>
      </c>
      <c r="O270" s="422">
        <v>31.17</v>
      </c>
      <c r="P270" s="422">
        <v>0</v>
      </c>
      <c r="Q270" s="422">
        <v>27.27</v>
      </c>
      <c r="R270" s="422">
        <v>9.08</v>
      </c>
      <c r="S270" s="422">
        <v>62.62</v>
      </c>
      <c r="T270" s="422">
        <v>64.97</v>
      </c>
      <c r="U270" s="422">
        <v>166.27</v>
      </c>
      <c r="V270" s="422">
        <v>235.67</v>
      </c>
      <c r="W270" s="422">
        <v>394.59</v>
      </c>
      <c r="X270" s="422">
        <v>571.07000000000005</v>
      </c>
      <c r="Y270" s="422">
        <v>679.22</v>
      </c>
      <c r="Z270" s="422">
        <v>717.28</v>
      </c>
      <c r="AA270" s="422">
        <v>616</v>
      </c>
      <c r="AB270" s="422">
        <v>496.61</v>
      </c>
      <c r="AC270" s="422">
        <v>400.61</v>
      </c>
      <c r="AD270" s="422">
        <v>290.41000000000003</v>
      </c>
      <c r="AE270" s="422">
        <v>389.94</v>
      </c>
      <c r="AF270" s="422">
        <v>182.99</v>
      </c>
      <c r="AG270" s="422">
        <v>292.8</v>
      </c>
      <c r="AH270" s="422">
        <v>255.29</v>
      </c>
      <c r="AI270" s="422">
        <v>216.79</v>
      </c>
      <c r="AJ270" s="422">
        <v>194.74</v>
      </c>
      <c r="AK270" s="422">
        <v>154.79</v>
      </c>
      <c r="AL270" s="422">
        <v>142.72</v>
      </c>
      <c r="AM270" s="422">
        <v>90.12</v>
      </c>
      <c r="AN270" s="422">
        <v>73.53</v>
      </c>
      <c r="AO270" s="422">
        <v>70.92</v>
      </c>
      <c r="AP270" s="422">
        <v>185.98</v>
      </c>
      <c r="AQ270" s="422">
        <v>65.260000000000005</v>
      </c>
      <c r="AR270" s="422">
        <v>98.11</v>
      </c>
      <c r="AS270" s="422">
        <v>59.61</v>
      </c>
      <c r="AT270" s="422">
        <v>81.62</v>
      </c>
      <c r="AU270" s="422">
        <v>143.63999999999999</v>
      </c>
      <c r="AV270" s="422">
        <v>165.56</v>
      </c>
      <c r="AW270" s="422">
        <v>151.74</v>
      </c>
      <c r="AX270" s="422">
        <v>288.14</v>
      </c>
      <c r="AY270" s="422">
        <v>309.07</v>
      </c>
      <c r="AZ270" s="422">
        <v>479.28</v>
      </c>
      <c r="BA270" s="422">
        <v>554.04</v>
      </c>
      <c r="BB270" s="422">
        <v>457.02</v>
      </c>
      <c r="BC270" s="422">
        <v>527.04999999999995</v>
      </c>
      <c r="BD270" s="422">
        <v>384.41</v>
      </c>
      <c r="BE270" s="422">
        <v>296.57</v>
      </c>
      <c r="BF270" s="422">
        <v>148.41999999999999</v>
      </c>
      <c r="BG270" s="422">
        <v>195.23</v>
      </c>
      <c r="BH270" s="422">
        <v>275.33</v>
      </c>
      <c r="BI270" s="422">
        <v>115.03</v>
      </c>
      <c r="BJ270" s="422">
        <v>136.51</v>
      </c>
      <c r="BK270" s="422">
        <v>116.6</v>
      </c>
      <c r="BL270" s="422">
        <v>155.43</v>
      </c>
      <c r="BM270" s="422">
        <v>126.9</v>
      </c>
      <c r="BN270" s="422">
        <v>131.01</v>
      </c>
      <c r="BO270" s="422">
        <v>133.38</v>
      </c>
      <c r="BP270" s="422">
        <v>160.57</v>
      </c>
      <c r="BQ270" s="422">
        <v>86.08</v>
      </c>
      <c r="BR270" s="422">
        <v>37.04</v>
      </c>
      <c r="BS270" s="422">
        <v>87.2</v>
      </c>
      <c r="BT270" s="422">
        <v>44.99</v>
      </c>
      <c r="BU270" s="422">
        <v>41.55</v>
      </c>
      <c r="BV270" s="422">
        <v>16.64</v>
      </c>
      <c r="BW270" s="422">
        <v>34.229999999999997</v>
      </c>
      <c r="BX270" s="422">
        <v>47.9</v>
      </c>
      <c r="BY270" s="422">
        <v>39.950000000000003</v>
      </c>
      <c r="BZ270" s="422">
        <v>76.37</v>
      </c>
      <c r="CA270" s="422">
        <v>0</v>
      </c>
      <c r="CB270" s="422">
        <v>7.68</v>
      </c>
      <c r="CC270" s="422">
        <v>0</v>
      </c>
      <c r="CD270" s="422">
        <v>13.82</v>
      </c>
      <c r="CE270" s="422">
        <v>0</v>
      </c>
      <c r="CF270" s="422">
        <v>42.35</v>
      </c>
      <c r="CG270" s="422">
        <v>17</v>
      </c>
      <c r="CH270" s="422">
        <v>0</v>
      </c>
      <c r="CI270" s="422">
        <v>0</v>
      </c>
      <c r="CJ270" s="422">
        <v>0</v>
      </c>
      <c r="CK270" s="422">
        <v>0</v>
      </c>
      <c r="CL270" s="422">
        <v>0</v>
      </c>
      <c r="CM270" s="422">
        <v>0</v>
      </c>
      <c r="CN270" s="422">
        <v>0</v>
      </c>
      <c r="CO270" s="422">
        <v>0</v>
      </c>
      <c r="CP270" s="464">
        <v>0</v>
      </c>
      <c r="CQ270" s="422">
        <v>0</v>
      </c>
      <c r="CR270" s="464">
        <v>0</v>
      </c>
      <c r="CS270" s="465">
        <v>0</v>
      </c>
      <c r="CT270" s="465">
        <v>0</v>
      </c>
      <c r="CU270" s="477">
        <f t="shared" si="12"/>
        <v>13478.459999999997</v>
      </c>
    </row>
    <row r="271" spans="1:99" ht="15.75" customHeight="1">
      <c r="A271" s="463" t="str">
        <f t="shared" si="13"/>
        <v>09-604</v>
      </c>
      <c r="B271" s="422">
        <v>13</v>
      </c>
      <c r="C271" s="422">
        <v>0</v>
      </c>
      <c r="D271" s="422">
        <v>0</v>
      </c>
      <c r="E271" s="422">
        <v>0</v>
      </c>
      <c r="F271" s="422">
        <v>0</v>
      </c>
      <c r="G271" s="422">
        <v>0</v>
      </c>
      <c r="H271" s="422">
        <v>4.54</v>
      </c>
      <c r="I271" s="422">
        <v>0</v>
      </c>
      <c r="J271" s="422">
        <v>0</v>
      </c>
      <c r="K271" s="422">
        <v>8.9</v>
      </c>
      <c r="L271" s="422">
        <v>14.55</v>
      </c>
      <c r="M271" s="422">
        <v>4.54</v>
      </c>
      <c r="N271" s="422">
        <v>1.9</v>
      </c>
      <c r="O271" s="422">
        <v>0</v>
      </c>
      <c r="P271" s="422">
        <v>32.93</v>
      </c>
      <c r="Q271" s="422">
        <v>26.36</v>
      </c>
      <c r="R271" s="422">
        <v>7.86</v>
      </c>
      <c r="S271" s="422">
        <v>21.32</v>
      </c>
      <c r="T271" s="422">
        <v>9.4</v>
      </c>
      <c r="U271" s="422">
        <v>74.64</v>
      </c>
      <c r="V271" s="422">
        <v>56.54</v>
      </c>
      <c r="W271" s="422">
        <v>235.3</v>
      </c>
      <c r="X271" s="422">
        <v>218.34</v>
      </c>
      <c r="Y271" s="422">
        <v>398.06</v>
      </c>
      <c r="Z271" s="422">
        <v>437.7</v>
      </c>
      <c r="AA271" s="422">
        <v>491.15</v>
      </c>
      <c r="AB271" s="422">
        <v>343.66</v>
      </c>
      <c r="AC271" s="422">
        <v>293.37</v>
      </c>
      <c r="AD271" s="422">
        <v>333.24</v>
      </c>
      <c r="AE271" s="422">
        <v>421.06</v>
      </c>
      <c r="AF271" s="422">
        <v>367.06</v>
      </c>
      <c r="AG271" s="422">
        <v>381.76</v>
      </c>
      <c r="AH271" s="422">
        <v>194.34</v>
      </c>
      <c r="AI271" s="422">
        <v>123.21</v>
      </c>
      <c r="AJ271" s="422">
        <v>148.81</v>
      </c>
      <c r="AK271" s="422">
        <v>178.53</v>
      </c>
      <c r="AL271" s="422">
        <v>76.94</v>
      </c>
      <c r="AM271" s="422">
        <v>30.83</v>
      </c>
      <c r="AN271" s="422">
        <v>155.56</v>
      </c>
      <c r="AO271" s="422">
        <v>89.32</v>
      </c>
      <c r="AP271" s="422">
        <v>66.209999999999994</v>
      </c>
      <c r="AQ271" s="422">
        <v>84.55</v>
      </c>
      <c r="AR271" s="422">
        <v>237.16</v>
      </c>
      <c r="AS271" s="422">
        <v>46.58</v>
      </c>
      <c r="AT271" s="422">
        <v>124.54</v>
      </c>
      <c r="AU271" s="422">
        <v>96.02</v>
      </c>
      <c r="AV271" s="422">
        <v>239.73</v>
      </c>
      <c r="AW271" s="422">
        <v>187.73</v>
      </c>
      <c r="AX271" s="422">
        <v>384.53</v>
      </c>
      <c r="AY271" s="422">
        <v>324.33</v>
      </c>
      <c r="AZ271" s="422">
        <v>596.09</v>
      </c>
      <c r="BA271" s="422">
        <v>432.62</v>
      </c>
      <c r="BB271" s="422">
        <v>303.77999999999997</v>
      </c>
      <c r="BC271" s="422">
        <v>434.28</v>
      </c>
      <c r="BD271" s="422">
        <v>512.58000000000004</v>
      </c>
      <c r="BE271" s="422">
        <v>300.20999999999998</v>
      </c>
      <c r="BF271" s="422">
        <v>336.52</v>
      </c>
      <c r="BG271" s="422">
        <v>253.35</v>
      </c>
      <c r="BH271" s="422">
        <v>118.95</v>
      </c>
      <c r="BI271" s="422">
        <v>134.55000000000001</v>
      </c>
      <c r="BJ271" s="422">
        <v>92.7</v>
      </c>
      <c r="BK271" s="422">
        <v>99.48</v>
      </c>
      <c r="BL271" s="422">
        <v>51.08</v>
      </c>
      <c r="BM271" s="422">
        <v>32.909999999999997</v>
      </c>
      <c r="BN271" s="422">
        <v>51.31</v>
      </c>
      <c r="BO271" s="422">
        <v>100.66</v>
      </c>
      <c r="BP271" s="422">
        <v>37.049999999999997</v>
      </c>
      <c r="BQ271" s="422">
        <v>87.43</v>
      </c>
      <c r="BR271" s="422">
        <v>7.93</v>
      </c>
      <c r="BS271" s="422">
        <v>31.11</v>
      </c>
      <c r="BT271" s="422">
        <v>76.63</v>
      </c>
      <c r="BU271" s="422">
        <v>20.55</v>
      </c>
      <c r="BV271" s="422">
        <v>53.63</v>
      </c>
      <c r="BW271" s="422">
        <v>55.09</v>
      </c>
      <c r="BX271" s="422">
        <v>0</v>
      </c>
      <c r="BY271" s="422">
        <v>10.73</v>
      </c>
      <c r="BZ271" s="422">
        <v>0</v>
      </c>
      <c r="CA271" s="422">
        <v>15.91</v>
      </c>
      <c r="CB271" s="422">
        <v>0</v>
      </c>
      <c r="CC271" s="422">
        <v>0</v>
      </c>
      <c r="CD271" s="422">
        <v>0</v>
      </c>
      <c r="CE271" s="422">
        <v>0</v>
      </c>
      <c r="CF271" s="422">
        <v>8</v>
      </c>
      <c r="CG271" s="422">
        <v>0</v>
      </c>
      <c r="CH271" s="422">
        <v>0</v>
      </c>
      <c r="CI271" s="422">
        <v>0</v>
      </c>
      <c r="CJ271" s="422">
        <v>0</v>
      </c>
      <c r="CK271" s="422">
        <v>0</v>
      </c>
      <c r="CL271" s="422">
        <v>0</v>
      </c>
      <c r="CM271" s="422">
        <v>0</v>
      </c>
      <c r="CN271" s="422">
        <v>0</v>
      </c>
      <c r="CO271" s="422">
        <v>0</v>
      </c>
      <c r="CP271" s="464">
        <v>0</v>
      </c>
      <c r="CQ271" s="422">
        <v>0</v>
      </c>
      <c r="CR271" s="464">
        <v>0</v>
      </c>
      <c r="CS271" s="465">
        <v>0</v>
      </c>
      <c r="CT271" s="465">
        <v>0</v>
      </c>
      <c r="CU271" s="477">
        <f t="shared" si="12"/>
        <v>11228.229999999998</v>
      </c>
    </row>
    <row r="272" spans="1:99" ht="15.75" customHeight="1">
      <c r="A272" s="463" t="str">
        <f t="shared" si="13"/>
        <v>09-604</v>
      </c>
      <c r="B272" s="422">
        <v>14</v>
      </c>
      <c r="C272" s="422">
        <v>0</v>
      </c>
      <c r="D272" s="422">
        <v>0</v>
      </c>
      <c r="E272" s="422">
        <v>0</v>
      </c>
      <c r="F272" s="422">
        <v>0</v>
      </c>
      <c r="G272" s="422">
        <v>22.72</v>
      </c>
      <c r="H272" s="422">
        <v>6.27</v>
      </c>
      <c r="I272" s="422">
        <v>20</v>
      </c>
      <c r="J272" s="422">
        <v>9.09</v>
      </c>
      <c r="K272" s="422">
        <v>12.23</v>
      </c>
      <c r="L272" s="422">
        <v>12.45</v>
      </c>
      <c r="M272" s="422">
        <v>20.45</v>
      </c>
      <c r="N272" s="422">
        <v>8.18</v>
      </c>
      <c r="O272" s="422">
        <v>11.36</v>
      </c>
      <c r="P272" s="422">
        <v>23</v>
      </c>
      <c r="Q272" s="422">
        <v>16.32</v>
      </c>
      <c r="R272" s="422">
        <v>26</v>
      </c>
      <c r="S272" s="422">
        <v>16.850000000000001</v>
      </c>
      <c r="T272" s="422">
        <v>0</v>
      </c>
      <c r="U272" s="422">
        <v>96.6</v>
      </c>
      <c r="V272" s="422">
        <v>195.15</v>
      </c>
      <c r="W272" s="422">
        <v>199.99</v>
      </c>
      <c r="X272" s="422">
        <v>308.37</v>
      </c>
      <c r="Y272" s="422">
        <v>282.3</v>
      </c>
      <c r="Z272" s="422">
        <v>281.97000000000003</v>
      </c>
      <c r="AA272" s="422">
        <v>256.39999999999998</v>
      </c>
      <c r="AB272" s="422">
        <v>179.61</v>
      </c>
      <c r="AC272" s="422">
        <v>180.26</v>
      </c>
      <c r="AD272" s="422">
        <v>175.3</v>
      </c>
      <c r="AE272" s="422">
        <v>146.32</v>
      </c>
      <c r="AF272" s="422">
        <v>177.2</v>
      </c>
      <c r="AG272" s="422">
        <v>112.82</v>
      </c>
      <c r="AH272" s="422">
        <v>101.02</v>
      </c>
      <c r="AI272" s="422">
        <v>83.52</v>
      </c>
      <c r="AJ272" s="422">
        <v>41.09</v>
      </c>
      <c r="AK272" s="422">
        <v>42.79</v>
      </c>
      <c r="AL272" s="422">
        <v>74</v>
      </c>
      <c r="AM272" s="422">
        <v>45.89</v>
      </c>
      <c r="AN272" s="422">
        <v>34.409999999999997</v>
      </c>
      <c r="AO272" s="422">
        <v>13.27</v>
      </c>
      <c r="AP272" s="422">
        <v>50.57</v>
      </c>
      <c r="AQ272" s="422">
        <v>30.95</v>
      </c>
      <c r="AR272" s="422">
        <v>51.93</v>
      </c>
      <c r="AS272" s="422">
        <v>58.27</v>
      </c>
      <c r="AT272" s="422">
        <v>67.39</v>
      </c>
      <c r="AU272" s="422">
        <v>84.7</v>
      </c>
      <c r="AV272" s="422">
        <v>44.93</v>
      </c>
      <c r="AW272" s="422">
        <v>128.54</v>
      </c>
      <c r="AX272" s="422">
        <v>127.97</v>
      </c>
      <c r="AY272" s="422">
        <v>249.34</v>
      </c>
      <c r="AZ272" s="422">
        <v>190.14</v>
      </c>
      <c r="BA272" s="422">
        <v>230.24</v>
      </c>
      <c r="BB272" s="422">
        <v>251.63</v>
      </c>
      <c r="BC272" s="422">
        <v>177.41</v>
      </c>
      <c r="BD272" s="422">
        <v>158.69999999999999</v>
      </c>
      <c r="BE272" s="422">
        <v>127.93</v>
      </c>
      <c r="BF272" s="422">
        <v>129.81</v>
      </c>
      <c r="BG272" s="422">
        <v>87.72</v>
      </c>
      <c r="BH272" s="422">
        <v>65.81</v>
      </c>
      <c r="BI272" s="422">
        <v>140.32</v>
      </c>
      <c r="BJ272" s="422">
        <v>67.77</v>
      </c>
      <c r="BK272" s="422">
        <v>79.349999999999994</v>
      </c>
      <c r="BL272" s="422">
        <v>106.32</v>
      </c>
      <c r="BM272" s="422">
        <v>73.13</v>
      </c>
      <c r="BN272" s="422">
        <v>50</v>
      </c>
      <c r="BO272" s="422">
        <v>31.41</v>
      </c>
      <c r="BP272" s="422">
        <v>85.91</v>
      </c>
      <c r="BQ272" s="422">
        <v>90.68</v>
      </c>
      <c r="BR272" s="422">
        <v>8.43</v>
      </c>
      <c r="BS272" s="422">
        <v>5.45</v>
      </c>
      <c r="BT272" s="422">
        <v>16</v>
      </c>
      <c r="BU272" s="422">
        <v>58.82</v>
      </c>
      <c r="BV272" s="422">
        <v>20.94</v>
      </c>
      <c r="BW272" s="422">
        <v>3.82</v>
      </c>
      <c r="BX272" s="422">
        <v>29.81</v>
      </c>
      <c r="BY272" s="422">
        <v>29.18</v>
      </c>
      <c r="BZ272" s="422">
        <v>28.56</v>
      </c>
      <c r="CA272" s="422">
        <v>0</v>
      </c>
      <c r="CB272" s="422">
        <v>18.36</v>
      </c>
      <c r="CC272" s="422">
        <v>0</v>
      </c>
      <c r="CD272" s="422">
        <v>11.59</v>
      </c>
      <c r="CE272" s="422">
        <v>0</v>
      </c>
      <c r="CF272" s="422">
        <v>0</v>
      </c>
      <c r="CG272" s="422">
        <v>0</v>
      </c>
      <c r="CH272" s="422">
        <v>0</v>
      </c>
      <c r="CI272" s="422">
        <v>0</v>
      </c>
      <c r="CJ272" s="422">
        <v>0</v>
      </c>
      <c r="CK272" s="422">
        <v>0</v>
      </c>
      <c r="CL272" s="422">
        <v>0</v>
      </c>
      <c r="CM272" s="422">
        <v>0</v>
      </c>
      <c r="CN272" s="422">
        <v>0</v>
      </c>
      <c r="CO272" s="422">
        <v>0</v>
      </c>
      <c r="CP272" s="464">
        <v>0</v>
      </c>
      <c r="CQ272" s="422">
        <v>0</v>
      </c>
      <c r="CR272" s="464">
        <v>0</v>
      </c>
      <c r="CS272" s="465">
        <v>0</v>
      </c>
      <c r="CT272" s="465">
        <v>0</v>
      </c>
      <c r="CU272" s="477">
        <f t="shared" si="12"/>
        <v>6503.0300000000007</v>
      </c>
    </row>
    <row r="273" spans="1:99" ht="15.75" customHeight="1">
      <c r="A273" s="463" t="str">
        <f t="shared" si="13"/>
        <v>09-604</v>
      </c>
      <c r="B273" s="422">
        <v>15</v>
      </c>
      <c r="C273" s="422">
        <v>0</v>
      </c>
      <c r="D273" s="422">
        <v>0</v>
      </c>
      <c r="E273" s="422">
        <v>0</v>
      </c>
      <c r="F273" s="422">
        <v>0</v>
      </c>
      <c r="G273" s="422">
        <v>5.36</v>
      </c>
      <c r="H273" s="422">
        <v>25.63</v>
      </c>
      <c r="I273" s="422">
        <v>4.54</v>
      </c>
      <c r="J273" s="422">
        <v>1.82</v>
      </c>
      <c r="K273" s="422">
        <v>3.64</v>
      </c>
      <c r="L273" s="422">
        <v>19.940000000000001</v>
      </c>
      <c r="M273" s="422">
        <v>5.46</v>
      </c>
      <c r="N273" s="422">
        <v>0</v>
      </c>
      <c r="O273" s="422">
        <v>18.690000000000001</v>
      </c>
      <c r="P273" s="422">
        <v>1.36</v>
      </c>
      <c r="Q273" s="422">
        <v>7.11</v>
      </c>
      <c r="R273" s="422">
        <v>10.81</v>
      </c>
      <c r="S273" s="422">
        <v>48.23</v>
      </c>
      <c r="T273" s="422">
        <v>11.18</v>
      </c>
      <c r="U273" s="422">
        <v>119.67</v>
      </c>
      <c r="V273" s="422">
        <v>252.73</v>
      </c>
      <c r="W273" s="422">
        <v>258.89999999999998</v>
      </c>
      <c r="X273" s="422">
        <v>182.38</v>
      </c>
      <c r="Y273" s="422">
        <v>389.6</v>
      </c>
      <c r="Z273" s="422">
        <v>363.93</v>
      </c>
      <c r="AA273" s="422">
        <v>401.25</v>
      </c>
      <c r="AB273" s="422">
        <v>178.3</v>
      </c>
      <c r="AC273" s="422">
        <v>221.1</v>
      </c>
      <c r="AD273" s="422">
        <v>105.14</v>
      </c>
      <c r="AE273" s="422">
        <v>54.55</v>
      </c>
      <c r="AF273" s="422">
        <v>105.23</v>
      </c>
      <c r="AG273" s="422">
        <v>98.66</v>
      </c>
      <c r="AH273" s="422">
        <v>57.52</v>
      </c>
      <c r="AI273" s="422">
        <v>50.81</v>
      </c>
      <c r="AJ273" s="422">
        <v>79.7</v>
      </c>
      <c r="AK273" s="422">
        <v>101.95</v>
      </c>
      <c r="AL273" s="422">
        <v>36.1</v>
      </c>
      <c r="AM273" s="422">
        <v>41.61</v>
      </c>
      <c r="AN273" s="422">
        <v>60.32</v>
      </c>
      <c r="AO273" s="422">
        <v>123.58</v>
      </c>
      <c r="AP273" s="422">
        <v>56.28</v>
      </c>
      <c r="AQ273" s="422">
        <v>33.99</v>
      </c>
      <c r="AR273" s="422">
        <v>48.54</v>
      </c>
      <c r="AS273" s="422">
        <v>26.63</v>
      </c>
      <c r="AT273" s="422">
        <v>33.450000000000003</v>
      </c>
      <c r="AU273" s="422">
        <v>59.62</v>
      </c>
      <c r="AV273" s="422">
        <v>71.7</v>
      </c>
      <c r="AW273" s="422">
        <v>67.86</v>
      </c>
      <c r="AX273" s="422">
        <v>218.35</v>
      </c>
      <c r="AY273" s="422">
        <v>184.8</v>
      </c>
      <c r="AZ273" s="422">
        <v>229.78</v>
      </c>
      <c r="BA273" s="422">
        <v>147.24</v>
      </c>
      <c r="BB273" s="422">
        <v>319.86</v>
      </c>
      <c r="BC273" s="422">
        <v>254.43</v>
      </c>
      <c r="BD273" s="422">
        <v>270.81</v>
      </c>
      <c r="BE273" s="422">
        <v>247.66</v>
      </c>
      <c r="BF273" s="422">
        <v>215.94</v>
      </c>
      <c r="BG273" s="422">
        <v>99.36</v>
      </c>
      <c r="BH273" s="422">
        <v>200.39</v>
      </c>
      <c r="BI273" s="422">
        <v>129.88999999999999</v>
      </c>
      <c r="BJ273" s="422">
        <v>75.349999999999994</v>
      </c>
      <c r="BK273" s="422">
        <v>76.12</v>
      </c>
      <c r="BL273" s="422">
        <v>63.72</v>
      </c>
      <c r="BM273" s="422">
        <v>150.22999999999999</v>
      </c>
      <c r="BN273" s="422">
        <v>58.55</v>
      </c>
      <c r="BO273" s="422">
        <v>53.22</v>
      </c>
      <c r="BP273" s="422">
        <v>61.5</v>
      </c>
      <c r="BQ273" s="422">
        <v>47.57</v>
      </c>
      <c r="BR273" s="422">
        <v>26.46</v>
      </c>
      <c r="BS273" s="422">
        <v>38.22</v>
      </c>
      <c r="BT273" s="422">
        <v>26.41</v>
      </c>
      <c r="BU273" s="422">
        <v>42.26</v>
      </c>
      <c r="BV273" s="422">
        <v>16.54</v>
      </c>
      <c r="BW273" s="422">
        <v>31.87</v>
      </c>
      <c r="BX273" s="422">
        <v>10.68</v>
      </c>
      <c r="BY273" s="422">
        <v>13.18</v>
      </c>
      <c r="BZ273" s="422">
        <v>11.91</v>
      </c>
      <c r="CA273" s="422">
        <v>0</v>
      </c>
      <c r="CB273" s="422">
        <v>4.5</v>
      </c>
      <c r="CC273" s="422">
        <v>13.77</v>
      </c>
      <c r="CD273" s="422">
        <v>0</v>
      </c>
      <c r="CE273" s="422">
        <v>0</v>
      </c>
      <c r="CF273" s="422">
        <v>0</v>
      </c>
      <c r="CG273" s="422">
        <v>0</v>
      </c>
      <c r="CH273" s="422">
        <v>2.08</v>
      </c>
      <c r="CI273" s="422">
        <v>0</v>
      </c>
      <c r="CJ273" s="422">
        <v>0</v>
      </c>
      <c r="CK273" s="422">
        <v>0</v>
      </c>
      <c r="CL273" s="422">
        <v>0</v>
      </c>
      <c r="CM273" s="422">
        <v>0</v>
      </c>
      <c r="CN273" s="422">
        <v>0</v>
      </c>
      <c r="CO273" s="422">
        <v>0</v>
      </c>
      <c r="CP273" s="464">
        <v>0</v>
      </c>
      <c r="CQ273" s="422">
        <v>0</v>
      </c>
      <c r="CR273" s="464">
        <v>0</v>
      </c>
      <c r="CS273" s="465">
        <v>0</v>
      </c>
      <c r="CT273" s="465">
        <v>0</v>
      </c>
      <c r="CU273" s="477">
        <f t="shared" si="12"/>
        <v>7187.52</v>
      </c>
    </row>
    <row r="274" spans="1:99" ht="15.75" customHeight="1">
      <c r="A274" s="463" t="str">
        <f t="shared" si="13"/>
        <v>09-604</v>
      </c>
      <c r="B274" s="422">
        <v>16</v>
      </c>
      <c r="C274" s="422">
        <v>0</v>
      </c>
      <c r="D274" s="422">
        <v>0</v>
      </c>
      <c r="E274" s="422">
        <v>0</v>
      </c>
      <c r="F274" s="422">
        <v>3.64</v>
      </c>
      <c r="G274" s="422">
        <v>9.09</v>
      </c>
      <c r="H274" s="422">
        <v>6.36</v>
      </c>
      <c r="I274" s="422">
        <v>21.45</v>
      </c>
      <c r="J274" s="422">
        <v>34.270000000000003</v>
      </c>
      <c r="K274" s="422">
        <v>29.87</v>
      </c>
      <c r="L274" s="422">
        <v>2.27</v>
      </c>
      <c r="M274" s="422">
        <v>0</v>
      </c>
      <c r="N274" s="422">
        <v>3.05</v>
      </c>
      <c r="O274" s="422">
        <v>15.45</v>
      </c>
      <c r="P274" s="422">
        <v>0</v>
      </c>
      <c r="Q274" s="422">
        <v>24.14</v>
      </c>
      <c r="R274" s="422">
        <v>17.18</v>
      </c>
      <c r="S274" s="422">
        <v>58.61</v>
      </c>
      <c r="T274" s="422">
        <v>22.11</v>
      </c>
      <c r="U274" s="422">
        <v>95.99</v>
      </c>
      <c r="V274" s="422">
        <v>387.44</v>
      </c>
      <c r="W274" s="422">
        <v>427.03</v>
      </c>
      <c r="X274" s="422">
        <v>627.97</v>
      </c>
      <c r="Y274" s="422">
        <v>576.17999999999995</v>
      </c>
      <c r="Z274" s="422">
        <v>727.24</v>
      </c>
      <c r="AA274" s="422">
        <v>482.12</v>
      </c>
      <c r="AB274" s="422">
        <v>540.46</v>
      </c>
      <c r="AC274" s="422">
        <v>220.9</v>
      </c>
      <c r="AD274" s="422">
        <v>172.53</v>
      </c>
      <c r="AE274" s="422">
        <v>172.11</v>
      </c>
      <c r="AF274" s="422">
        <v>86.37</v>
      </c>
      <c r="AG274" s="422">
        <v>120.62</v>
      </c>
      <c r="AH274" s="422">
        <v>79.03</v>
      </c>
      <c r="AI274" s="422">
        <v>74.7</v>
      </c>
      <c r="AJ274" s="422">
        <v>67.09</v>
      </c>
      <c r="AK274" s="422">
        <v>75.48</v>
      </c>
      <c r="AL274" s="422">
        <v>50.33</v>
      </c>
      <c r="AM274" s="422">
        <v>70.44</v>
      </c>
      <c r="AN274" s="422">
        <v>25.86</v>
      </c>
      <c r="AO274" s="422">
        <v>67.19</v>
      </c>
      <c r="AP274" s="422">
        <v>50.78</v>
      </c>
      <c r="AQ274" s="422">
        <v>69.92</v>
      </c>
      <c r="AR274" s="422">
        <v>32.01</v>
      </c>
      <c r="AS274" s="422">
        <v>94.27</v>
      </c>
      <c r="AT274" s="422">
        <v>59.68</v>
      </c>
      <c r="AU274" s="422">
        <v>75.34</v>
      </c>
      <c r="AV274" s="422">
        <v>80.22</v>
      </c>
      <c r="AW274" s="422">
        <v>122.58</v>
      </c>
      <c r="AX274" s="422">
        <v>206.71</v>
      </c>
      <c r="AY274" s="422">
        <v>200.63</v>
      </c>
      <c r="AZ274" s="422">
        <v>377.88</v>
      </c>
      <c r="BA274" s="422">
        <v>347.9</v>
      </c>
      <c r="BB274" s="422">
        <v>261.89</v>
      </c>
      <c r="BC274" s="422">
        <v>218.5</v>
      </c>
      <c r="BD274" s="422">
        <v>223.78</v>
      </c>
      <c r="BE274" s="422">
        <v>235.14</v>
      </c>
      <c r="BF274" s="422">
        <v>220.31</v>
      </c>
      <c r="BG274" s="422">
        <v>151.96</v>
      </c>
      <c r="BH274" s="422">
        <v>105.31</v>
      </c>
      <c r="BI274" s="422">
        <v>84.72</v>
      </c>
      <c r="BJ274" s="422">
        <v>179.13</v>
      </c>
      <c r="BK274" s="422">
        <v>124.69</v>
      </c>
      <c r="BL274" s="422">
        <v>87.04</v>
      </c>
      <c r="BM274" s="422">
        <v>73.16</v>
      </c>
      <c r="BN274" s="422">
        <v>58.07</v>
      </c>
      <c r="BO274" s="422">
        <v>80.2</v>
      </c>
      <c r="BP274" s="422">
        <v>106.08</v>
      </c>
      <c r="BQ274" s="422">
        <v>76.17</v>
      </c>
      <c r="BR274" s="422">
        <v>158.31</v>
      </c>
      <c r="BS274" s="422">
        <v>59.45</v>
      </c>
      <c r="BT274" s="422">
        <v>127.23</v>
      </c>
      <c r="BU274" s="422">
        <v>30</v>
      </c>
      <c r="BV274" s="422">
        <v>41.22</v>
      </c>
      <c r="BW274" s="422">
        <v>55.91</v>
      </c>
      <c r="BX274" s="422">
        <v>7.82</v>
      </c>
      <c r="BY274" s="422">
        <v>22.32</v>
      </c>
      <c r="BZ274" s="422">
        <v>48.22</v>
      </c>
      <c r="CA274" s="422">
        <v>0</v>
      </c>
      <c r="CB274" s="422">
        <v>0</v>
      </c>
      <c r="CC274" s="422">
        <v>11.73</v>
      </c>
      <c r="CD274" s="422">
        <v>0</v>
      </c>
      <c r="CE274" s="422">
        <v>18.09</v>
      </c>
      <c r="CF274" s="422">
        <v>12</v>
      </c>
      <c r="CG274" s="422">
        <v>18.760000000000002</v>
      </c>
      <c r="CH274" s="422">
        <v>8.36</v>
      </c>
      <c r="CI274" s="422">
        <v>0</v>
      </c>
      <c r="CJ274" s="422">
        <v>0</v>
      </c>
      <c r="CK274" s="422">
        <v>0</v>
      </c>
      <c r="CL274" s="422">
        <v>0</v>
      </c>
      <c r="CM274" s="422">
        <v>0</v>
      </c>
      <c r="CN274" s="422">
        <v>0</v>
      </c>
      <c r="CO274" s="422">
        <v>0</v>
      </c>
      <c r="CP274" s="464">
        <v>0</v>
      </c>
      <c r="CQ274" s="422">
        <v>0</v>
      </c>
      <c r="CR274" s="464">
        <v>0</v>
      </c>
      <c r="CS274" s="465">
        <v>0</v>
      </c>
      <c r="CT274" s="465">
        <v>0</v>
      </c>
      <c r="CU274" s="477">
        <f t="shared" si="12"/>
        <v>10018.059999999996</v>
      </c>
    </row>
    <row r="275" spans="1:99" ht="15.75" customHeight="1">
      <c r="A275" s="463" t="str">
        <f t="shared" si="13"/>
        <v>09-604</v>
      </c>
      <c r="B275" s="422">
        <v>17</v>
      </c>
      <c r="C275" s="422">
        <v>0</v>
      </c>
      <c r="D275" s="422">
        <v>0</v>
      </c>
      <c r="E275" s="422">
        <v>0</v>
      </c>
      <c r="F275" s="422">
        <v>0</v>
      </c>
      <c r="G275" s="422">
        <v>6.01</v>
      </c>
      <c r="H275" s="422">
        <v>20.54</v>
      </c>
      <c r="I275" s="422">
        <v>16.079999999999998</v>
      </c>
      <c r="J275" s="422">
        <v>31.54</v>
      </c>
      <c r="K275" s="422">
        <v>3.64</v>
      </c>
      <c r="L275" s="422">
        <v>15.45</v>
      </c>
      <c r="M275" s="422">
        <v>22.71</v>
      </c>
      <c r="N275" s="422">
        <v>6.41</v>
      </c>
      <c r="O275" s="422">
        <v>16.59</v>
      </c>
      <c r="P275" s="422">
        <v>7.81</v>
      </c>
      <c r="Q275" s="422">
        <v>10.81</v>
      </c>
      <c r="R275" s="422">
        <v>14.56</v>
      </c>
      <c r="S275" s="422">
        <v>59.59</v>
      </c>
      <c r="T275" s="422">
        <v>43.44</v>
      </c>
      <c r="U275" s="422">
        <v>92.69</v>
      </c>
      <c r="V275" s="422">
        <v>166.96</v>
      </c>
      <c r="W275" s="422">
        <v>330.96</v>
      </c>
      <c r="X275" s="422">
        <v>294.95999999999998</v>
      </c>
      <c r="Y275" s="422">
        <v>225.63</v>
      </c>
      <c r="Z275" s="422">
        <v>332.05</v>
      </c>
      <c r="AA275" s="422">
        <v>221.17</v>
      </c>
      <c r="AB275" s="422">
        <v>249.85</v>
      </c>
      <c r="AC275" s="422">
        <v>271.06</v>
      </c>
      <c r="AD275" s="422">
        <v>116.28</v>
      </c>
      <c r="AE275" s="422">
        <v>82.69</v>
      </c>
      <c r="AF275" s="422">
        <v>119.02</v>
      </c>
      <c r="AG275" s="422">
        <v>140.69999999999999</v>
      </c>
      <c r="AH275" s="422">
        <v>82.29</v>
      </c>
      <c r="AI275" s="422">
        <v>85.67</v>
      </c>
      <c r="AJ275" s="422">
        <v>34.549999999999997</v>
      </c>
      <c r="AK275" s="422">
        <v>123.47</v>
      </c>
      <c r="AL275" s="422">
        <v>33.46</v>
      </c>
      <c r="AM275" s="422">
        <v>105.85</v>
      </c>
      <c r="AN275" s="422">
        <v>26.36</v>
      </c>
      <c r="AO275" s="422">
        <v>50.46</v>
      </c>
      <c r="AP275" s="422">
        <v>85.59</v>
      </c>
      <c r="AQ275" s="422">
        <v>48.87</v>
      </c>
      <c r="AR275" s="422">
        <v>22.41</v>
      </c>
      <c r="AS275" s="422">
        <v>16.309999999999999</v>
      </c>
      <c r="AT275" s="422">
        <v>37.82</v>
      </c>
      <c r="AU275" s="422">
        <v>85.45</v>
      </c>
      <c r="AV275" s="422">
        <v>142.9</v>
      </c>
      <c r="AW275" s="422">
        <v>62.82</v>
      </c>
      <c r="AX275" s="422">
        <v>184.85</v>
      </c>
      <c r="AY275" s="422">
        <v>245.39</v>
      </c>
      <c r="AZ275" s="422">
        <v>437.96</v>
      </c>
      <c r="BA275" s="422">
        <v>407.24</v>
      </c>
      <c r="BB275" s="422">
        <v>520.13</v>
      </c>
      <c r="BC275" s="422">
        <v>402.4</v>
      </c>
      <c r="BD275" s="422">
        <v>271.23</v>
      </c>
      <c r="BE275" s="422">
        <v>228.75</v>
      </c>
      <c r="BF275" s="422">
        <v>227.36</v>
      </c>
      <c r="BG275" s="422">
        <v>200.47</v>
      </c>
      <c r="BH275" s="422">
        <v>161.97999999999999</v>
      </c>
      <c r="BI275" s="422">
        <v>122.82</v>
      </c>
      <c r="BJ275" s="422">
        <v>109.67</v>
      </c>
      <c r="BK275" s="422">
        <v>28.82</v>
      </c>
      <c r="BL275" s="422">
        <v>86.15</v>
      </c>
      <c r="BM275" s="422">
        <v>106.57</v>
      </c>
      <c r="BN275" s="422">
        <v>75.7</v>
      </c>
      <c r="BO275" s="422">
        <v>109.9</v>
      </c>
      <c r="BP275" s="422">
        <v>98.08</v>
      </c>
      <c r="BQ275" s="422">
        <v>30.82</v>
      </c>
      <c r="BR275" s="422">
        <v>53.53</v>
      </c>
      <c r="BS275" s="422">
        <v>38.07</v>
      </c>
      <c r="BT275" s="422">
        <v>23.64</v>
      </c>
      <c r="BU275" s="422">
        <v>18.73</v>
      </c>
      <c r="BV275" s="422">
        <v>17.91</v>
      </c>
      <c r="BW275" s="422">
        <v>26.34</v>
      </c>
      <c r="BX275" s="422">
        <v>44.5</v>
      </c>
      <c r="BY275" s="422">
        <v>20.64</v>
      </c>
      <c r="BZ275" s="422">
        <v>0</v>
      </c>
      <c r="CA275" s="422">
        <v>25.09</v>
      </c>
      <c r="CB275" s="422">
        <v>0</v>
      </c>
      <c r="CC275" s="422">
        <v>9.82</v>
      </c>
      <c r="CD275" s="422">
        <v>14.27</v>
      </c>
      <c r="CE275" s="422">
        <v>44.82</v>
      </c>
      <c r="CF275" s="422">
        <v>0</v>
      </c>
      <c r="CG275" s="422">
        <v>8</v>
      </c>
      <c r="CH275" s="422">
        <v>0</v>
      </c>
      <c r="CI275" s="422">
        <v>0</v>
      </c>
      <c r="CJ275" s="422">
        <v>0</v>
      </c>
      <c r="CK275" s="422">
        <v>0</v>
      </c>
      <c r="CL275" s="422">
        <v>0</v>
      </c>
      <c r="CM275" s="422">
        <v>0</v>
      </c>
      <c r="CN275" s="422">
        <v>0</v>
      </c>
      <c r="CO275" s="422">
        <v>0</v>
      </c>
      <c r="CP275" s="464">
        <v>0</v>
      </c>
      <c r="CQ275" s="422">
        <v>0</v>
      </c>
      <c r="CR275" s="464">
        <v>0</v>
      </c>
      <c r="CS275" s="465">
        <v>0</v>
      </c>
      <c r="CT275" s="465">
        <v>0</v>
      </c>
      <c r="CU275" s="477">
        <f t="shared" si="12"/>
        <v>8365.1299999999956</v>
      </c>
    </row>
    <row r="276" spans="1:99" ht="15.75" customHeight="1">
      <c r="A276" s="463" t="str">
        <f t="shared" si="13"/>
        <v>09-604</v>
      </c>
      <c r="B276" s="422">
        <v>18</v>
      </c>
      <c r="C276" s="422">
        <v>0</v>
      </c>
      <c r="D276" s="422">
        <v>0</v>
      </c>
      <c r="E276" s="422">
        <v>0</v>
      </c>
      <c r="F276" s="422">
        <v>0</v>
      </c>
      <c r="G276" s="422">
        <v>1.86</v>
      </c>
      <c r="H276" s="422">
        <v>11.53</v>
      </c>
      <c r="I276" s="422">
        <v>24.18</v>
      </c>
      <c r="J276" s="422">
        <v>17.18</v>
      </c>
      <c r="K276" s="422">
        <v>10.9</v>
      </c>
      <c r="L276" s="422">
        <v>26.47</v>
      </c>
      <c r="M276" s="422">
        <v>10.35</v>
      </c>
      <c r="N276" s="422">
        <v>35.67</v>
      </c>
      <c r="O276" s="422">
        <v>4.54</v>
      </c>
      <c r="P276" s="422">
        <v>26.82</v>
      </c>
      <c r="Q276" s="422">
        <v>1.36</v>
      </c>
      <c r="R276" s="422">
        <v>14.68</v>
      </c>
      <c r="S276" s="422">
        <v>91.54</v>
      </c>
      <c r="T276" s="422">
        <v>22.82</v>
      </c>
      <c r="U276" s="422">
        <v>84.82</v>
      </c>
      <c r="V276" s="422">
        <v>246.54</v>
      </c>
      <c r="W276" s="422">
        <v>341.83</v>
      </c>
      <c r="X276" s="422">
        <v>457.6</v>
      </c>
      <c r="Y276" s="422">
        <v>480.93</v>
      </c>
      <c r="Z276" s="422">
        <v>298.86</v>
      </c>
      <c r="AA276" s="422">
        <v>342.92</v>
      </c>
      <c r="AB276" s="422">
        <v>396.57</v>
      </c>
      <c r="AC276" s="422">
        <v>144.33000000000001</v>
      </c>
      <c r="AD276" s="422">
        <v>240.08</v>
      </c>
      <c r="AE276" s="422">
        <v>258.83999999999997</v>
      </c>
      <c r="AF276" s="422">
        <v>192.47</v>
      </c>
      <c r="AG276" s="422">
        <v>171.7</v>
      </c>
      <c r="AH276" s="422">
        <v>89.35</v>
      </c>
      <c r="AI276" s="422">
        <v>105.6</v>
      </c>
      <c r="AJ276" s="422">
        <v>34.549999999999997</v>
      </c>
      <c r="AK276" s="422">
        <v>68.680000000000007</v>
      </c>
      <c r="AL276" s="422">
        <v>68.400000000000006</v>
      </c>
      <c r="AM276" s="422">
        <v>50.03</v>
      </c>
      <c r="AN276" s="422">
        <v>104.18</v>
      </c>
      <c r="AO276" s="422">
        <v>72.75</v>
      </c>
      <c r="AP276" s="422">
        <v>134.86000000000001</v>
      </c>
      <c r="AQ276" s="422">
        <v>72.78</v>
      </c>
      <c r="AR276" s="422">
        <v>26.67</v>
      </c>
      <c r="AS276" s="422">
        <v>88.92</v>
      </c>
      <c r="AT276" s="422">
        <v>48.76</v>
      </c>
      <c r="AU276" s="422">
        <v>121.27</v>
      </c>
      <c r="AV276" s="422">
        <v>149.97</v>
      </c>
      <c r="AW276" s="422">
        <v>206.7</v>
      </c>
      <c r="AX276" s="422">
        <v>179.38</v>
      </c>
      <c r="AY276" s="422">
        <v>335.79</v>
      </c>
      <c r="AZ276" s="422">
        <v>556.16999999999996</v>
      </c>
      <c r="BA276" s="422">
        <v>654.33000000000004</v>
      </c>
      <c r="BB276" s="422">
        <v>711.83</v>
      </c>
      <c r="BC276" s="422">
        <v>505.98</v>
      </c>
      <c r="BD276" s="422">
        <v>478.95</v>
      </c>
      <c r="BE276" s="422">
        <v>527.78</v>
      </c>
      <c r="BF276" s="422">
        <v>469.72</v>
      </c>
      <c r="BG276" s="422">
        <v>428.5</v>
      </c>
      <c r="BH276" s="422">
        <v>184.72</v>
      </c>
      <c r="BI276" s="422">
        <v>261.16000000000003</v>
      </c>
      <c r="BJ276" s="422">
        <v>194.66</v>
      </c>
      <c r="BK276" s="422">
        <v>269.43</v>
      </c>
      <c r="BL276" s="422">
        <v>218.94</v>
      </c>
      <c r="BM276" s="422">
        <v>158.65</v>
      </c>
      <c r="BN276" s="422">
        <v>121.62</v>
      </c>
      <c r="BO276" s="422">
        <v>128.28</v>
      </c>
      <c r="BP276" s="422">
        <v>85.31</v>
      </c>
      <c r="BQ276" s="422">
        <v>133.53</v>
      </c>
      <c r="BR276" s="422">
        <v>107.58</v>
      </c>
      <c r="BS276" s="422">
        <v>73.239999999999995</v>
      </c>
      <c r="BT276" s="422">
        <v>77.86</v>
      </c>
      <c r="BU276" s="422">
        <v>30.96</v>
      </c>
      <c r="BV276" s="422">
        <v>75.33</v>
      </c>
      <c r="BW276" s="422">
        <v>87.59</v>
      </c>
      <c r="BX276" s="422">
        <v>69.86</v>
      </c>
      <c r="BY276" s="422">
        <v>72</v>
      </c>
      <c r="BZ276" s="422">
        <v>52.91</v>
      </c>
      <c r="CA276" s="422">
        <v>12.09</v>
      </c>
      <c r="CB276" s="422">
        <v>8.27</v>
      </c>
      <c r="CC276" s="422">
        <v>0</v>
      </c>
      <c r="CD276" s="422">
        <v>7.82</v>
      </c>
      <c r="CE276" s="422">
        <v>38.72</v>
      </c>
      <c r="CF276" s="422">
        <v>64.55</v>
      </c>
      <c r="CG276" s="422">
        <v>8.18</v>
      </c>
      <c r="CH276" s="422">
        <v>0</v>
      </c>
      <c r="CI276" s="422">
        <v>0</v>
      </c>
      <c r="CJ276" s="422">
        <v>0</v>
      </c>
      <c r="CK276" s="422">
        <v>0</v>
      </c>
      <c r="CL276" s="422">
        <v>0</v>
      </c>
      <c r="CM276" s="422">
        <v>0</v>
      </c>
      <c r="CN276" s="422">
        <v>0</v>
      </c>
      <c r="CO276" s="422">
        <v>0</v>
      </c>
      <c r="CP276" s="464">
        <v>0</v>
      </c>
      <c r="CQ276" s="422">
        <v>0</v>
      </c>
      <c r="CR276" s="464">
        <v>0</v>
      </c>
      <c r="CS276" s="465">
        <v>0</v>
      </c>
      <c r="CT276" s="465">
        <v>0</v>
      </c>
      <c r="CU276" s="477">
        <f t="shared" si="12"/>
        <v>12792.550000000001</v>
      </c>
    </row>
    <row r="277" spans="1:99" ht="15.75" customHeight="1">
      <c r="A277" s="463" t="str">
        <f t="shared" si="13"/>
        <v>09-604</v>
      </c>
      <c r="B277" s="422">
        <v>19</v>
      </c>
      <c r="C277" s="422">
        <v>0</v>
      </c>
      <c r="D277" s="422">
        <v>0</v>
      </c>
      <c r="E277" s="422">
        <v>0</v>
      </c>
      <c r="F277" s="422">
        <v>0</v>
      </c>
      <c r="G277" s="422">
        <v>5.45</v>
      </c>
      <c r="H277" s="422">
        <v>0</v>
      </c>
      <c r="I277" s="422">
        <v>1.86</v>
      </c>
      <c r="J277" s="422">
        <v>10.64</v>
      </c>
      <c r="K277" s="422">
        <v>9.09</v>
      </c>
      <c r="L277" s="422">
        <v>6.36</v>
      </c>
      <c r="M277" s="422">
        <v>8.36</v>
      </c>
      <c r="N277" s="422">
        <v>29.09</v>
      </c>
      <c r="O277" s="422">
        <v>9.5399999999999991</v>
      </c>
      <c r="P277" s="422">
        <v>18.18</v>
      </c>
      <c r="Q277" s="422">
        <v>12.54</v>
      </c>
      <c r="R277" s="422">
        <v>6.36</v>
      </c>
      <c r="S277" s="422">
        <v>12.22</v>
      </c>
      <c r="T277" s="422">
        <v>32.82</v>
      </c>
      <c r="U277" s="422">
        <v>138.85</v>
      </c>
      <c r="V277" s="422">
        <v>251.27</v>
      </c>
      <c r="W277" s="422">
        <v>384.63</v>
      </c>
      <c r="X277" s="422">
        <v>372.27</v>
      </c>
      <c r="Y277" s="422">
        <v>609.67999999999995</v>
      </c>
      <c r="Z277" s="422">
        <v>488.8</v>
      </c>
      <c r="AA277" s="422">
        <v>546.02</v>
      </c>
      <c r="AB277" s="422">
        <v>508.37</v>
      </c>
      <c r="AC277" s="422">
        <v>546.48</v>
      </c>
      <c r="AD277" s="422">
        <v>549.85</v>
      </c>
      <c r="AE277" s="422">
        <v>259.97000000000003</v>
      </c>
      <c r="AF277" s="422">
        <v>354.94</v>
      </c>
      <c r="AG277" s="422">
        <v>210.98</v>
      </c>
      <c r="AH277" s="422">
        <v>287.58</v>
      </c>
      <c r="AI277" s="422">
        <v>148.22999999999999</v>
      </c>
      <c r="AJ277" s="422">
        <v>204.99</v>
      </c>
      <c r="AK277" s="422">
        <v>171.66</v>
      </c>
      <c r="AL277" s="422">
        <v>138.63999999999999</v>
      </c>
      <c r="AM277" s="422">
        <v>184.17</v>
      </c>
      <c r="AN277" s="422">
        <v>67.709999999999994</v>
      </c>
      <c r="AO277" s="422">
        <v>131.57</v>
      </c>
      <c r="AP277" s="422">
        <v>181.42</v>
      </c>
      <c r="AQ277" s="422">
        <v>101.8</v>
      </c>
      <c r="AR277" s="422">
        <v>94.77</v>
      </c>
      <c r="AS277" s="422">
        <v>53.22</v>
      </c>
      <c r="AT277" s="422">
        <v>90.91</v>
      </c>
      <c r="AU277" s="422">
        <v>88.02</v>
      </c>
      <c r="AV277" s="422">
        <v>220.49</v>
      </c>
      <c r="AW277" s="422">
        <v>230.46</v>
      </c>
      <c r="AX277" s="422">
        <v>195.21</v>
      </c>
      <c r="AY277" s="422">
        <v>259</v>
      </c>
      <c r="AZ277" s="422">
        <v>537.62</v>
      </c>
      <c r="BA277" s="422">
        <v>358.47</v>
      </c>
      <c r="BB277" s="422">
        <v>406.05</v>
      </c>
      <c r="BC277" s="422">
        <v>380.65</v>
      </c>
      <c r="BD277" s="422">
        <v>320.22000000000003</v>
      </c>
      <c r="BE277" s="422">
        <v>318.43</v>
      </c>
      <c r="BF277" s="422">
        <v>266.45</v>
      </c>
      <c r="BG277" s="422">
        <v>243.53</v>
      </c>
      <c r="BH277" s="422">
        <v>243.51</v>
      </c>
      <c r="BI277" s="422">
        <v>282.06</v>
      </c>
      <c r="BJ277" s="422">
        <v>128.05000000000001</v>
      </c>
      <c r="BK277" s="422">
        <v>197.69</v>
      </c>
      <c r="BL277" s="422">
        <v>41.08</v>
      </c>
      <c r="BM277" s="422">
        <v>42.72</v>
      </c>
      <c r="BN277" s="422">
        <v>179.37</v>
      </c>
      <c r="BO277" s="422">
        <v>39.090000000000003</v>
      </c>
      <c r="BP277" s="422">
        <v>99.59</v>
      </c>
      <c r="BQ277" s="422">
        <v>91.18</v>
      </c>
      <c r="BR277" s="422">
        <v>83.52</v>
      </c>
      <c r="BS277" s="422">
        <v>42.64</v>
      </c>
      <c r="BT277" s="422">
        <v>60.38</v>
      </c>
      <c r="BU277" s="422">
        <v>27.64</v>
      </c>
      <c r="BV277" s="422">
        <v>61.54</v>
      </c>
      <c r="BW277" s="422">
        <v>59.4</v>
      </c>
      <c r="BX277" s="422">
        <v>74.55</v>
      </c>
      <c r="BY277" s="422">
        <v>67.41</v>
      </c>
      <c r="BZ277" s="422">
        <v>107.67</v>
      </c>
      <c r="CA277" s="422">
        <v>41.99</v>
      </c>
      <c r="CB277" s="422">
        <v>15.34</v>
      </c>
      <c r="CC277" s="422">
        <v>13.41</v>
      </c>
      <c r="CD277" s="422">
        <v>8.14</v>
      </c>
      <c r="CE277" s="422">
        <v>31.55</v>
      </c>
      <c r="CF277" s="422">
        <v>26.09</v>
      </c>
      <c r="CG277" s="422">
        <v>45.13</v>
      </c>
      <c r="CH277" s="422">
        <v>27.55</v>
      </c>
      <c r="CI277" s="422">
        <v>0</v>
      </c>
      <c r="CJ277" s="422">
        <v>0</v>
      </c>
      <c r="CK277" s="422">
        <v>0</v>
      </c>
      <c r="CL277" s="422">
        <v>18.18</v>
      </c>
      <c r="CM277" s="422">
        <v>0</v>
      </c>
      <c r="CN277" s="422">
        <v>0</v>
      </c>
      <c r="CO277" s="422">
        <v>0</v>
      </c>
      <c r="CP277" s="464">
        <v>0</v>
      </c>
      <c r="CQ277" s="422">
        <v>0</v>
      </c>
      <c r="CR277" s="464">
        <v>0</v>
      </c>
      <c r="CS277" s="465">
        <v>0</v>
      </c>
      <c r="CT277" s="465">
        <v>0</v>
      </c>
      <c r="CU277" s="477">
        <f t="shared" si="12"/>
        <v>13222.359999999997</v>
      </c>
    </row>
    <row r="278" spans="1:99" ht="15.75" customHeight="1">
      <c r="A278" s="463" t="str">
        <f t="shared" si="13"/>
        <v>09-604</v>
      </c>
      <c r="B278" s="422">
        <v>20</v>
      </c>
      <c r="C278" s="422">
        <v>0</v>
      </c>
      <c r="D278" s="422">
        <v>0</v>
      </c>
      <c r="E278" s="422">
        <v>0</v>
      </c>
      <c r="F278" s="422">
        <v>0</v>
      </c>
      <c r="G278" s="422">
        <v>0</v>
      </c>
      <c r="H278" s="422">
        <v>0</v>
      </c>
      <c r="I278" s="422">
        <v>0.91</v>
      </c>
      <c r="J278" s="422">
        <v>0</v>
      </c>
      <c r="K278" s="422">
        <v>30.99</v>
      </c>
      <c r="L278" s="422">
        <v>17.91</v>
      </c>
      <c r="M278" s="422">
        <v>16.36</v>
      </c>
      <c r="N278" s="422">
        <v>26.92</v>
      </c>
      <c r="O278" s="422">
        <v>27.18</v>
      </c>
      <c r="P278" s="422">
        <v>8.5399999999999991</v>
      </c>
      <c r="Q278" s="422">
        <v>39.99</v>
      </c>
      <c r="R278" s="422">
        <v>34.71</v>
      </c>
      <c r="S278" s="422">
        <v>41.56</v>
      </c>
      <c r="T278" s="422">
        <v>18.55</v>
      </c>
      <c r="U278" s="422">
        <v>41.11</v>
      </c>
      <c r="V278" s="422">
        <v>157.58000000000001</v>
      </c>
      <c r="W278" s="422">
        <v>370.73</v>
      </c>
      <c r="X278" s="422">
        <v>401.7</v>
      </c>
      <c r="Y278" s="422">
        <v>231.8</v>
      </c>
      <c r="Z278" s="422">
        <v>307.36</v>
      </c>
      <c r="AA278" s="422">
        <v>259.39999999999998</v>
      </c>
      <c r="AB278" s="422">
        <v>350.21</v>
      </c>
      <c r="AC278" s="422">
        <v>323.66000000000003</v>
      </c>
      <c r="AD278" s="422">
        <v>381.34</v>
      </c>
      <c r="AE278" s="422">
        <v>291.73</v>
      </c>
      <c r="AF278" s="422">
        <v>216.36</v>
      </c>
      <c r="AG278" s="422">
        <v>219.27</v>
      </c>
      <c r="AH278" s="422">
        <v>218.45</v>
      </c>
      <c r="AI278" s="422">
        <v>322.37</v>
      </c>
      <c r="AJ278" s="422">
        <v>156.15</v>
      </c>
      <c r="AK278" s="422">
        <v>147.91</v>
      </c>
      <c r="AL278" s="422">
        <v>236.81</v>
      </c>
      <c r="AM278" s="422">
        <v>136.77000000000001</v>
      </c>
      <c r="AN278" s="422">
        <v>204.9</v>
      </c>
      <c r="AO278" s="422">
        <v>106.41</v>
      </c>
      <c r="AP278" s="422">
        <v>78.34</v>
      </c>
      <c r="AQ278" s="422">
        <v>158.13</v>
      </c>
      <c r="AR278" s="422">
        <v>59.34</v>
      </c>
      <c r="AS278" s="422">
        <v>71.8</v>
      </c>
      <c r="AT278" s="422">
        <v>177.69</v>
      </c>
      <c r="AU278" s="422">
        <v>79.099999999999994</v>
      </c>
      <c r="AV278" s="422">
        <v>111.37</v>
      </c>
      <c r="AW278" s="422">
        <v>205.43</v>
      </c>
      <c r="AX278" s="422">
        <v>315.57</v>
      </c>
      <c r="AY278" s="422">
        <v>311.26</v>
      </c>
      <c r="AZ278" s="422">
        <v>372.48</v>
      </c>
      <c r="BA278" s="422">
        <v>466.19</v>
      </c>
      <c r="BB278" s="422">
        <v>566.86</v>
      </c>
      <c r="BC278" s="422">
        <v>458.67</v>
      </c>
      <c r="BD278" s="422">
        <v>354.23</v>
      </c>
      <c r="BE278" s="422">
        <v>136.43</v>
      </c>
      <c r="BF278" s="422">
        <v>287.64</v>
      </c>
      <c r="BG278" s="422">
        <v>277.33</v>
      </c>
      <c r="BH278" s="422">
        <v>176.32</v>
      </c>
      <c r="BI278" s="422">
        <v>222.47</v>
      </c>
      <c r="BJ278" s="422">
        <v>61.23</v>
      </c>
      <c r="BK278" s="422">
        <v>87.56</v>
      </c>
      <c r="BL278" s="422">
        <v>68.08</v>
      </c>
      <c r="BM278" s="422">
        <v>128.22</v>
      </c>
      <c r="BN278" s="422">
        <v>40.69</v>
      </c>
      <c r="BO278" s="422">
        <v>55.06</v>
      </c>
      <c r="BP278" s="422">
        <v>20.18</v>
      </c>
      <c r="BQ278" s="422">
        <v>119.9</v>
      </c>
      <c r="BR278" s="422">
        <v>34.32</v>
      </c>
      <c r="BS278" s="422">
        <v>11.54</v>
      </c>
      <c r="BT278" s="422">
        <v>64.8</v>
      </c>
      <c r="BU278" s="422">
        <v>99.43</v>
      </c>
      <c r="BV278" s="422">
        <v>28.66</v>
      </c>
      <c r="BW278" s="422">
        <v>16.45</v>
      </c>
      <c r="BX278" s="422">
        <v>47.88</v>
      </c>
      <c r="BY278" s="422">
        <v>11.04</v>
      </c>
      <c r="BZ278" s="422">
        <v>8</v>
      </c>
      <c r="CA278" s="422">
        <v>27.98</v>
      </c>
      <c r="CB278" s="422">
        <v>0</v>
      </c>
      <c r="CC278" s="422">
        <v>23</v>
      </c>
      <c r="CD278" s="422">
        <v>28.76</v>
      </c>
      <c r="CE278" s="422">
        <v>17.09</v>
      </c>
      <c r="CF278" s="422">
        <v>12.82</v>
      </c>
      <c r="CG278" s="422">
        <v>0</v>
      </c>
      <c r="CH278" s="422">
        <v>0</v>
      </c>
      <c r="CI278" s="422">
        <v>0</v>
      </c>
      <c r="CJ278" s="422">
        <v>0</v>
      </c>
      <c r="CK278" s="422">
        <v>0</v>
      </c>
      <c r="CL278" s="422">
        <v>0</v>
      </c>
      <c r="CM278" s="422">
        <v>0</v>
      </c>
      <c r="CN278" s="422">
        <v>0</v>
      </c>
      <c r="CO278" s="422">
        <v>0</v>
      </c>
      <c r="CP278" s="464">
        <v>0</v>
      </c>
      <c r="CQ278" s="422">
        <v>0</v>
      </c>
      <c r="CR278" s="464">
        <v>0</v>
      </c>
      <c r="CS278" s="465">
        <v>0</v>
      </c>
      <c r="CT278" s="465">
        <v>0</v>
      </c>
      <c r="CU278" s="477">
        <f t="shared" si="12"/>
        <v>11244.979999999998</v>
      </c>
    </row>
    <row r="279" spans="1:99" ht="15.75" customHeight="1">
      <c r="A279" s="463" t="str">
        <f t="shared" si="13"/>
        <v>09-604</v>
      </c>
      <c r="B279" s="422">
        <v>21</v>
      </c>
      <c r="C279" s="422">
        <v>0</v>
      </c>
      <c r="D279" s="422">
        <v>0</v>
      </c>
      <c r="E279" s="422">
        <v>0</v>
      </c>
      <c r="F279" s="422">
        <v>0</v>
      </c>
      <c r="G279" s="422">
        <v>4.54</v>
      </c>
      <c r="H279" s="422">
        <v>8.6300000000000008</v>
      </c>
      <c r="I279" s="422">
        <v>16.37</v>
      </c>
      <c r="J279" s="422">
        <v>21.81</v>
      </c>
      <c r="K279" s="422">
        <v>0</v>
      </c>
      <c r="L279" s="422">
        <v>6.36</v>
      </c>
      <c r="M279" s="422">
        <v>19.77</v>
      </c>
      <c r="N279" s="422">
        <v>22.95</v>
      </c>
      <c r="O279" s="422">
        <v>1.73</v>
      </c>
      <c r="P279" s="422">
        <v>8</v>
      </c>
      <c r="Q279" s="422">
        <v>28.59</v>
      </c>
      <c r="R279" s="422">
        <v>28.85</v>
      </c>
      <c r="S279" s="422">
        <v>27.3</v>
      </c>
      <c r="T279" s="422">
        <v>7.41</v>
      </c>
      <c r="U279" s="422">
        <v>62.3</v>
      </c>
      <c r="V279" s="422">
        <v>68.8</v>
      </c>
      <c r="W279" s="422">
        <v>223.31</v>
      </c>
      <c r="X279" s="422">
        <v>363.45</v>
      </c>
      <c r="Y279" s="422">
        <v>372.42</v>
      </c>
      <c r="Z279" s="422">
        <v>361.17</v>
      </c>
      <c r="AA279" s="422">
        <v>388.04</v>
      </c>
      <c r="AB279" s="422">
        <v>392.28</v>
      </c>
      <c r="AC279" s="422">
        <v>308.38</v>
      </c>
      <c r="AD279" s="422">
        <v>147.65</v>
      </c>
      <c r="AE279" s="422">
        <v>166.97</v>
      </c>
      <c r="AF279" s="422">
        <v>119.35</v>
      </c>
      <c r="AG279" s="422">
        <v>162.31</v>
      </c>
      <c r="AH279" s="422">
        <v>112.28</v>
      </c>
      <c r="AI279" s="422">
        <v>121.42</v>
      </c>
      <c r="AJ279" s="422">
        <v>216.95</v>
      </c>
      <c r="AK279" s="422">
        <v>138.1</v>
      </c>
      <c r="AL279" s="422">
        <v>137.59</v>
      </c>
      <c r="AM279" s="422">
        <v>73.72</v>
      </c>
      <c r="AN279" s="422">
        <v>104.12</v>
      </c>
      <c r="AO279" s="422">
        <v>53.65</v>
      </c>
      <c r="AP279" s="422">
        <v>108.8</v>
      </c>
      <c r="AQ279" s="422">
        <v>59.96</v>
      </c>
      <c r="AR279" s="422">
        <v>107.69</v>
      </c>
      <c r="AS279" s="422">
        <v>77.05</v>
      </c>
      <c r="AT279" s="422">
        <v>158.5</v>
      </c>
      <c r="AU279" s="422">
        <v>33.86</v>
      </c>
      <c r="AV279" s="422">
        <v>144.54</v>
      </c>
      <c r="AW279" s="422">
        <v>108.66</v>
      </c>
      <c r="AX279" s="422">
        <v>216.97</v>
      </c>
      <c r="AY279" s="422">
        <v>207.74</v>
      </c>
      <c r="AZ279" s="422">
        <v>154.83000000000001</v>
      </c>
      <c r="BA279" s="422">
        <v>187.42</v>
      </c>
      <c r="BB279" s="422">
        <v>362.13</v>
      </c>
      <c r="BC279" s="422">
        <v>244.79</v>
      </c>
      <c r="BD279" s="422">
        <v>242.85</v>
      </c>
      <c r="BE279" s="422">
        <v>186.93</v>
      </c>
      <c r="BF279" s="422">
        <v>167.47</v>
      </c>
      <c r="BG279" s="422">
        <v>257.95</v>
      </c>
      <c r="BH279" s="422">
        <v>170.76</v>
      </c>
      <c r="BI279" s="422">
        <v>172.08</v>
      </c>
      <c r="BJ279" s="422">
        <v>116.36</v>
      </c>
      <c r="BK279" s="422">
        <v>30.04</v>
      </c>
      <c r="BL279" s="422">
        <v>112.89</v>
      </c>
      <c r="BM279" s="422">
        <v>111.4</v>
      </c>
      <c r="BN279" s="422">
        <v>93.33</v>
      </c>
      <c r="BO279" s="422">
        <v>9.27</v>
      </c>
      <c r="BP279" s="422">
        <v>89.71</v>
      </c>
      <c r="BQ279" s="422">
        <v>62.36</v>
      </c>
      <c r="BR279" s="422">
        <v>36.130000000000003</v>
      </c>
      <c r="BS279" s="422">
        <v>16.18</v>
      </c>
      <c r="BT279" s="422">
        <v>49.64</v>
      </c>
      <c r="BU279" s="422">
        <v>24.09</v>
      </c>
      <c r="BV279" s="422">
        <v>8.91</v>
      </c>
      <c r="BW279" s="422">
        <v>52.31</v>
      </c>
      <c r="BX279" s="422">
        <v>49.09</v>
      </c>
      <c r="BY279" s="422">
        <v>16.77</v>
      </c>
      <c r="BZ279" s="422">
        <v>0</v>
      </c>
      <c r="CA279" s="422">
        <v>37.450000000000003</v>
      </c>
      <c r="CB279" s="422">
        <v>18.54</v>
      </c>
      <c r="CC279" s="422">
        <v>23.72</v>
      </c>
      <c r="CD279" s="422">
        <v>19.09</v>
      </c>
      <c r="CE279" s="422">
        <v>5.36</v>
      </c>
      <c r="CF279" s="422">
        <v>50.11</v>
      </c>
      <c r="CG279" s="422">
        <v>1.91</v>
      </c>
      <c r="CH279" s="422">
        <v>5.91</v>
      </c>
      <c r="CI279" s="422">
        <v>0</v>
      </c>
      <c r="CJ279" s="422">
        <v>0</v>
      </c>
      <c r="CK279" s="422">
        <v>0</v>
      </c>
      <c r="CL279" s="422">
        <v>0</v>
      </c>
      <c r="CM279" s="422">
        <v>0</v>
      </c>
      <c r="CN279" s="422">
        <v>0</v>
      </c>
      <c r="CO279" s="422">
        <v>0</v>
      </c>
      <c r="CP279" s="464">
        <v>0</v>
      </c>
      <c r="CQ279" s="422">
        <v>0</v>
      </c>
      <c r="CR279" s="464">
        <v>0</v>
      </c>
      <c r="CS279" s="465">
        <v>0</v>
      </c>
      <c r="CT279" s="465">
        <v>0</v>
      </c>
      <c r="CU279" s="477">
        <f t="shared" si="12"/>
        <v>8708.1200000000008</v>
      </c>
    </row>
    <row r="280" spans="1:99" ht="15.75" customHeight="1">
      <c r="A280" s="463" t="str">
        <f t="shared" si="13"/>
        <v>09-604</v>
      </c>
      <c r="B280" s="422">
        <v>22</v>
      </c>
      <c r="C280" s="422">
        <v>0</v>
      </c>
      <c r="D280" s="422">
        <v>0</v>
      </c>
      <c r="E280" s="422">
        <v>0</v>
      </c>
      <c r="F280" s="422">
        <v>0</v>
      </c>
      <c r="G280" s="422">
        <v>1.9</v>
      </c>
      <c r="H280" s="422">
        <v>5.91</v>
      </c>
      <c r="I280" s="422">
        <v>9.09</v>
      </c>
      <c r="J280" s="422">
        <v>5.9</v>
      </c>
      <c r="K280" s="422">
        <v>10.96</v>
      </c>
      <c r="L280" s="422">
        <v>0</v>
      </c>
      <c r="M280" s="422">
        <v>4.54</v>
      </c>
      <c r="N280" s="422">
        <v>26.18</v>
      </c>
      <c r="O280" s="422">
        <v>4.54</v>
      </c>
      <c r="P280" s="422">
        <v>12.9</v>
      </c>
      <c r="Q280" s="422">
        <v>0</v>
      </c>
      <c r="R280" s="422">
        <v>23.45</v>
      </c>
      <c r="S280" s="422">
        <v>7.91</v>
      </c>
      <c r="T280" s="422">
        <v>92</v>
      </c>
      <c r="U280" s="422">
        <v>123.76</v>
      </c>
      <c r="V280" s="422">
        <v>163.13999999999999</v>
      </c>
      <c r="W280" s="422">
        <v>433.65</v>
      </c>
      <c r="X280" s="422">
        <v>369.18</v>
      </c>
      <c r="Y280" s="422">
        <v>348.99</v>
      </c>
      <c r="Z280" s="422">
        <v>435.96</v>
      </c>
      <c r="AA280" s="422">
        <v>379.97</v>
      </c>
      <c r="AB280" s="422">
        <v>373.78</v>
      </c>
      <c r="AC280" s="422">
        <v>254.66</v>
      </c>
      <c r="AD280" s="422">
        <v>253.19</v>
      </c>
      <c r="AE280" s="422">
        <v>313.14999999999998</v>
      </c>
      <c r="AF280" s="422">
        <v>149.65</v>
      </c>
      <c r="AG280" s="422">
        <v>204.94</v>
      </c>
      <c r="AH280" s="422">
        <v>145.59</v>
      </c>
      <c r="AI280" s="422">
        <v>117.73</v>
      </c>
      <c r="AJ280" s="422">
        <v>123.23</v>
      </c>
      <c r="AK280" s="422">
        <v>53.45</v>
      </c>
      <c r="AL280" s="422">
        <v>101.63</v>
      </c>
      <c r="AM280" s="422">
        <v>109.35</v>
      </c>
      <c r="AN280" s="422">
        <v>84.82</v>
      </c>
      <c r="AO280" s="422">
        <v>65.81</v>
      </c>
      <c r="AP280" s="422">
        <v>95.58</v>
      </c>
      <c r="AQ280" s="422">
        <v>47.47</v>
      </c>
      <c r="AR280" s="422">
        <v>48.61</v>
      </c>
      <c r="AS280" s="422">
        <v>28.75</v>
      </c>
      <c r="AT280" s="422">
        <v>89.98</v>
      </c>
      <c r="AU280" s="422">
        <v>29.77</v>
      </c>
      <c r="AV280" s="422">
        <v>103.32</v>
      </c>
      <c r="AW280" s="422">
        <v>98.62</v>
      </c>
      <c r="AX280" s="422">
        <v>141.55000000000001</v>
      </c>
      <c r="AY280" s="422">
        <v>283.97000000000003</v>
      </c>
      <c r="AZ280" s="422">
        <v>363.4</v>
      </c>
      <c r="BA280" s="422">
        <v>240.65</v>
      </c>
      <c r="BB280" s="422">
        <v>321.93</v>
      </c>
      <c r="BC280" s="422">
        <v>231.53</v>
      </c>
      <c r="BD280" s="422">
        <v>220.16</v>
      </c>
      <c r="BE280" s="422">
        <v>336.97</v>
      </c>
      <c r="BF280" s="422">
        <v>140.87</v>
      </c>
      <c r="BG280" s="422">
        <v>209.1</v>
      </c>
      <c r="BH280" s="422">
        <v>260.08999999999997</v>
      </c>
      <c r="BI280" s="422">
        <v>124.49</v>
      </c>
      <c r="BJ280" s="422">
        <v>124.65</v>
      </c>
      <c r="BK280" s="422">
        <v>122.76</v>
      </c>
      <c r="BL280" s="422">
        <v>43.68</v>
      </c>
      <c r="BM280" s="422">
        <v>71.61</v>
      </c>
      <c r="BN280" s="422">
        <v>154.44</v>
      </c>
      <c r="BO280" s="422">
        <v>64.12</v>
      </c>
      <c r="BP280" s="422">
        <v>86.91</v>
      </c>
      <c r="BQ280" s="422">
        <v>34.01</v>
      </c>
      <c r="BR280" s="422">
        <v>139.30000000000001</v>
      </c>
      <c r="BS280" s="422">
        <v>40.68</v>
      </c>
      <c r="BT280" s="422">
        <v>97.94</v>
      </c>
      <c r="BU280" s="422">
        <v>71.73</v>
      </c>
      <c r="BV280" s="422">
        <v>110.11</v>
      </c>
      <c r="BW280" s="422">
        <v>91.98</v>
      </c>
      <c r="BX280" s="422">
        <v>51.3</v>
      </c>
      <c r="BY280" s="422">
        <v>15.54</v>
      </c>
      <c r="BZ280" s="422">
        <v>34.9</v>
      </c>
      <c r="CA280" s="422">
        <v>44.36</v>
      </c>
      <c r="CB280" s="422">
        <v>50.23</v>
      </c>
      <c r="CC280" s="422">
        <v>0</v>
      </c>
      <c r="CD280" s="422">
        <v>0</v>
      </c>
      <c r="CE280" s="422">
        <v>33.08</v>
      </c>
      <c r="CF280" s="422">
        <v>0</v>
      </c>
      <c r="CG280" s="422">
        <v>0</v>
      </c>
      <c r="CH280" s="422">
        <v>0</v>
      </c>
      <c r="CI280" s="422">
        <v>0</v>
      </c>
      <c r="CJ280" s="422">
        <v>0</v>
      </c>
      <c r="CK280" s="422">
        <v>0</v>
      </c>
      <c r="CL280" s="422">
        <v>0</v>
      </c>
      <c r="CM280" s="422">
        <v>0</v>
      </c>
      <c r="CN280" s="422">
        <v>0</v>
      </c>
      <c r="CO280" s="422">
        <v>0</v>
      </c>
      <c r="CP280" s="464">
        <v>0</v>
      </c>
      <c r="CQ280" s="422">
        <v>0</v>
      </c>
      <c r="CR280" s="464">
        <v>0</v>
      </c>
      <c r="CS280" s="465">
        <v>0</v>
      </c>
      <c r="CT280" s="465">
        <v>0</v>
      </c>
      <c r="CU280" s="477">
        <f t="shared" si="12"/>
        <v>9711.0500000000011</v>
      </c>
    </row>
    <row r="281" spans="1:99" ht="15.75" customHeight="1">
      <c r="A281" s="463" t="str">
        <f t="shared" si="13"/>
        <v>09-604</v>
      </c>
      <c r="B281" s="422">
        <v>23</v>
      </c>
      <c r="C281" s="422">
        <v>0</v>
      </c>
      <c r="D281" s="422">
        <v>0</v>
      </c>
      <c r="E281" s="422">
        <v>0</v>
      </c>
      <c r="F281" s="422">
        <v>0</v>
      </c>
      <c r="G281" s="422">
        <v>0</v>
      </c>
      <c r="H281" s="422">
        <v>0</v>
      </c>
      <c r="I281" s="422">
        <v>5.45</v>
      </c>
      <c r="J281" s="422">
        <v>6.54</v>
      </c>
      <c r="K281" s="422">
        <v>37.4</v>
      </c>
      <c r="L281" s="422">
        <v>21.82</v>
      </c>
      <c r="M281" s="422">
        <v>25.89</v>
      </c>
      <c r="N281" s="422">
        <v>0</v>
      </c>
      <c r="O281" s="422">
        <v>5.91</v>
      </c>
      <c r="P281" s="422">
        <v>14.96</v>
      </c>
      <c r="Q281" s="422">
        <v>8.36</v>
      </c>
      <c r="R281" s="422">
        <v>18.899999999999999</v>
      </c>
      <c r="S281" s="422">
        <v>59.04</v>
      </c>
      <c r="T281" s="422">
        <v>47.42</v>
      </c>
      <c r="U281" s="422">
        <v>102.94</v>
      </c>
      <c r="V281" s="422">
        <v>158.26</v>
      </c>
      <c r="W281" s="422">
        <v>359.98</v>
      </c>
      <c r="X281" s="422">
        <v>500</v>
      </c>
      <c r="Y281" s="422">
        <v>491.83</v>
      </c>
      <c r="Z281" s="422">
        <v>449.13</v>
      </c>
      <c r="AA281" s="422">
        <v>509.42</v>
      </c>
      <c r="AB281" s="422">
        <v>264.08999999999997</v>
      </c>
      <c r="AC281" s="422">
        <v>300.14</v>
      </c>
      <c r="AD281" s="422">
        <v>488.42</v>
      </c>
      <c r="AE281" s="422">
        <v>124.66</v>
      </c>
      <c r="AF281" s="422">
        <v>124.69</v>
      </c>
      <c r="AG281" s="422">
        <v>191.8</v>
      </c>
      <c r="AH281" s="422">
        <v>169.32</v>
      </c>
      <c r="AI281" s="422">
        <v>121.69</v>
      </c>
      <c r="AJ281" s="422">
        <v>133.94</v>
      </c>
      <c r="AK281" s="422">
        <v>164.4</v>
      </c>
      <c r="AL281" s="422">
        <v>177.92</v>
      </c>
      <c r="AM281" s="422">
        <v>81.64</v>
      </c>
      <c r="AN281" s="422">
        <v>46.93</v>
      </c>
      <c r="AO281" s="422">
        <v>75.56</v>
      </c>
      <c r="AP281" s="422">
        <v>69.75</v>
      </c>
      <c r="AQ281" s="422">
        <v>106.01</v>
      </c>
      <c r="AR281" s="422">
        <v>13.55</v>
      </c>
      <c r="AS281" s="422">
        <v>16.29</v>
      </c>
      <c r="AT281" s="422">
        <v>105.19</v>
      </c>
      <c r="AU281" s="422">
        <v>93.05</v>
      </c>
      <c r="AV281" s="422">
        <v>147.99</v>
      </c>
      <c r="AW281" s="422">
        <v>61.6</v>
      </c>
      <c r="AX281" s="422">
        <v>185.7</v>
      </c>
      <c r="AY281" s="422">
        <v>309.02</v>
      </c>
      <c r="AZ281" s="422">
        <v>473.99</v>
      </c>
      <c r="BA281" s="422">
        <v>500.29</v>
      </c>
      <c r="BB281" s="422">
        <v>351.89</v>
      </c>
      <c r="BC281" s="422">
        <v>149.96</v>
      </c>
      <c r="BD281" s="422">
        <v>321.04000000000002</v>
      </c>
      <c r="BE281" s="422">
        <v>379.17</v>
      </c>
      <c r="BF281" s="422">
        <v>214.16</v>
      </c>
      <c r="BG281" s="422">
        <v>315.83999999999997</v>
      </c>
      <c r="BH281" s="422">
        <v>255.21</v>
      </c>
      <c r="BI281" s="422">
        <v>162.21</v>
      </c>
      <c r="BJ281" s="422">
        <v>184.34</v>
      </c>
      <c r="BK281" s="422">
        <v>137.35</v>
      </c>
      <c r="BL281" s="422">
        <v>163.71</v>
      </c>
      <c r="BM281" s="422">
        <v>88.58</v>
      </c>
      <c r="BN281" s="422">
        <v>135.49</v>
      </c>
      <c r="BO281" s="422">
        <v>97.63</v>
      </c>
      <c r="BP281" s="422">
        <v>105.23</v>
      </c>
      <c r="BQ281" s="422">
        <v>52.64</v>
      </c>
      <c r="BR281" s="422">
        <v>18.64</v>
      </c>
      <c r="BS281" s="422">
        <v>65.92</v>
      </c>
      <c r="BT281" s="422">
        <v>66.66</v>
      </c>
      <c r="BU281" s="422">
        <v>139.93</v>
      </c>
      <c r="BV281" s="422">
        <v>17.09</v>
      </c>
      <c r="BW281" s="422">
        <v>0</v>
      </c>
      <c r="BX281" s="422">
        <v>35.46</v>
      </c>
      <c r="BY281" s="422">
        <v>24.23</v>
      </c>
      <c r="BZ281" s="422">
        <v>16.36</v>
      </c>
      <c r="CA281" s="422">
        <v>0</v>
      </c>
      <c r="CB281" s="422">
        <v>0</v>
      </c>
      <c r="CC281" s="422">
        <v>42.85</v>
      </c>
      <c r="CD281" s="422">
        <v>4.7300000000000004</v>
      </c>
      <c r="CE281" s="422">
        <v>48.18</v>
      </c>
      <c r="CF281" s="422">
        <v>0</v>
      </c>
      <c r="CG281" s="422">
        <v>15.49</v>
      </c>
      <c r="CH281" s="422">
        <v>0</v>
      </c>
      <c r="CI281" s="422">
        <v>0</v>
      </c>
      <c r="CJ281" s="422">
        <v>0</v>
      </c>
      <c r="CK281" s="422">
        <v>0</v>
      </c>
      <c r="CL281" s="422">
        <v>0</v>
      </c>
      <c r="CM281" s="422">
        <v>0</v>
      </c>
      <c r="CN281" s="422">
        <v>0</v>
      </c>
      <c r="CO281" s="422">
        <v>0</v>
      </c>
      <c r="CP281" s="464">
        <v>0</v>
      </c>
      <c r="CQ281" s="422">
        <v>0</v>
      </c>
      <c r="CR281" s="464">
        <v>0</v>
      </c>
      <c r="CS281" s="465">
        <v>0</v>
      </c>
      <c r="CT281" s="465">
        <v>0</v>
      </c>
      <c r="CU281" s="477">
        <f t="shared" si="12"/>
        <v>10980.869999999995</v>
      </c>
    </row>
    <row r="282" spans="1:99" ht="15.75" customHeight="1">
      <c r="A282" s="463" t="str">
        <f t="shared" si="13"/>
        <v>09-604</v>
      </c>
      <c r="B282" s="422">
        <v>24</v>
      </c>
      <c r="C282" s="422">
        <v>0</v>
      </c>
      <c r="D282" s="422">
        <v>0</v>
      </c>
      <c r="E282" s="422">
        <v>0</v>
      </c>
      <c r="F282" s="422">
        <v>0</v>
      </c>
      <c r="G282" s="422">
        <v>0</v>
      </c>
      <c r="H282" s="422">
        <v>0</v>
      </c>
      <c r="I282" s="422">
        <v>23.62</v>
      </c>
      <c r="J282" s="422">
        <v>15.91</v>
      </c>
      <c r="K282" s="422">
        <v>14.68</v>
      </c>
      <c r="L282" s="422">
        <v>7.72</v>
      </c>
      <c r="M282" s="422">
        <v>8.2899999999999991</v>
      </c>
      <c r="N282" s="422">
        <v>2.27</v>
      </c>
      <c r="O282" s="422">
        <v>21.73</v>
      </c>
      <c r="P282" s="422">
        <v>26.16</v>
      </c>
      <c r="Q282" s="422">
        <v>15.45</v>
      </c>
      <c r="R282" s="422">
        <v>10.36</v>
      </c>
      <c r="S282" s="422">
        <v>39.03</v>
      </c>
      <c r="T282" s="422">
        <v>61.5</v>
      </c>
      <c r="U282" s="422">
        <v>146.44999999999999</v>
      </c>
      <c r="V282" s="422">
        <v>187.74</v>
      </c>
      <c r="W282" s="422">
        <v>295.95999999999998</v>
      </c>
      <c r="X282" s="422">
        <v>401.88</v>
      </c>
      <c r="Y282" s="422">
        <v>448.6</v>
      </c>
      <c r="Z282" s="422">
        <v>384.93</v>
      </c>
      <c r="AA282" s="422">
        <v>374.09</v>
      </c>
      <c r="AB282" s="422">
        <v>381.17</v>
      </c>
      <c r="AC282" s="422">
        <v>271.83</v>
      </c>
      <c r="AD282" s="422">
        <v>144.19999999999999</v>
      </c>
      <c r="AE282" s="422">
        <v>292.24</v>
      </c>
      <c r="AF282" s="422">
        <v>342.74</v>
      </c>
      <c r="AG282" s="422">
        <v>263.51</v>
      </c>
      <c r="AH282" s="422">
        <v>169.49</v>
      </c>
      <c r="AI282" s="422">
        <v>172.71</v>
      </c>
      <c r="AJ282" s="422">
        <v>156.52000000000001</v>
      </c>
      <c r="AK282" s="422">
        <v>50.45</v>
      </c>
      <c r="AL282" s="422">
        <v>73.819999999999993</v>
      </c>
      <c r="AM282" s="422">
        <v>61.38</v>
      </c>
      <c r="AN282" s="422">
        <v>57.23</v>
      </c>
      <c r="AO282" s="422">
        <v>69.16</v>
      </c>
      <c r="AP282" s="422">
        <v>56.05</v>
      </c>
      <c r="AQ282" s="422">
        <v>56.49</v>
      </c>
      <c r="AR282" s="422">
        <v>41.44</v>
      </c>
      <c r="AS282" s="422">
        <v>46.63</v>
      </c>
      <c r="AT282" s="422">
        <v>19.73</v>
      </c>
      <c r="AU282" s="422">
        <v>7.91</v>
      </c>
      <c r="AV282" s="422">
        <v>29.83</v>
      </c>
      <c r="AW282" s="422">
        <v>75.27</v>
      </c>
      <c r="AX282" s="422">
        <v>35.72</v>
      </c>
      <c r="AY282" s="422">
        <v>46.65</v>
      </c>
      <c r="AZ282" s="422">
        <v>180.96</v>
      </c>
      <c r="BA282" s="422">
        <v>59.24</v>
      </c>
      <c r="BB282" s="422">
        <v>39.520000000000003</v>
      </c>
      <c r="BC282" s="422">
        <v>48.56</v>
      </c>
      <c r="BD282" s="422">
        <v>27.08</v>
      </c>
      <c r="BE282" s="422">
        <v>78.459999999999994</v>
      </c>
      <c r="BF282" s="422">
        <v>160.28</v>
      </c>
      <c r="BG282" s="422">
        <v>14.93</v>
      </c>
      <c r="BH282" s="422">
        <v>10.27</v>
      </c>
      <c r="BI282" s="422">
        <v>11.45</v>
      </c>
      <c r="BJ282" s="422">
        <v>3.73</v>
      </c>
      <c r="BK282" s="422">
        <v>0</v>
      </c>
      <c r="BL282" s="422">
        <v>0</v>
      </c>
      <c r="BM282" s="422">
        <v>22.56</v>
      </c>
      <c r="BN282" s="422">
        <v>20.72</v>
      </c>
      <c r="BO282" s="422">
        <v>3.01</v>
      </c>
      <c r="BP282" s="422">
        <v>61.78</v>
      </c>
      <c r="BQ282" s="422">
        <v>0</v>
      </c>
      <c r="BR282" s="422">
        <v>20.45</v>
      </c>
      <c r="BS282" s="422">
        <v>44.72</v>
      </c>
      <c r="BT282" s="422">
        <v>18.579999999999998</v>
      </c>
      <c r="BU282" s="422">
        <v>7.64</v>
      </c>
      <c r="BV282" s="422">
        <v>29.64</v>
      </c>
      <c r="BW282" s="422">
        <v>9.94</v>
      </c>
      <c r="BX282" s="422">
        <v>4.5</v>
      </c>
      <c r="BY282" s="422">
        <v>15</v>
      </c>
      <c r="BZ282" s="422">
        <v>0</v>
      </c>
      <c r="CA282" s="422">
        <v>8.5399999999999991</v>
      </c>
      <c r="CB282" s="422">
        <v>37.57</v>
      </c>
      <c r="CC282" s="422">
        <v>0</v>
      </c>
      <c r="CD282" s="422">
        <v>0</v>
      </c>
      <c r="CE282" s="422">
        <v>0</v>
      </c>
      <c r="CF282" s="422">
        <v>0</v>
      </c>
      <c r="CG282" s="422">
        <v>0</v>
      </c>
      <c r="CH282" s="422">
        <v>0</v>
      </c>
      <c r="CI282" s="422">
        <v>0</v>
      </c>
      <c r="CJ282" s="422">
        <v>0</v>
      </c>
      <c r="CK282" s="422">
        <v>0</v>
      </c>
      <c r="CL282" s="422">
        <v>0</v>
      </c>
      <c r="CM282" s="422">
        <v>0</v>
      </c>
      <c r="CN282" s="422">
        <v>0</v>
      </c>
      <c r="CO282" s="422">
        <v>0</v>
      </c>
      <c r="CP282" s="464">
        <v>0</v>
      </c>
      <c r="CQ282" s="422">
        <v>0</v>
      </c>
      <c r="CR282" s="464">
        <v>0</v>
      </c>
      <c r="CS282" s="465">
        <v>0</v>
      </c>
      <c r="CT282" s="465">
        <v>0</v>
      </c>
      <c r="CU282" s="477">
        <f t="shared" si="12"/>
        <v>6347.6699999999992</v>
      </c>
    </row>
    <row r="283" spans="1:99" ht="15.75" customHeight="1">
      <c r="A283" s="463" t="str">
        <f t="shared" si="13"/>
        <v>09-604</v>
      </c>
      <c r="B283" s="422">
        <v>25</v>
      </c>
      <c r="C283" s="422">
        <v>0</v>
      </c>
      <c r="D283" s="422">
        <v>0</v>
      </c>
      <c r="E283" s="422">
        <v>0</v>
      </c>
      <c r="F283" s="422">
        <v>0</v>
      </c>
      <c r="G283" s="422">
        <v>0</v>
      </c>
      <c r="H283" s="422">
        <v>0</v>
      </c>
      <c r="I283" s="422">
        <v>0</v>
      </c>
      <c r="J283" s="422">
        <v>0</v>
      </c>
      <c r="K283" s="422">
        <v>0</v>
      </c>
      <c r="L283" s="422">
        <v>0</v>
      </c>
      <c r="M283" s="422">
        <v>0</v>
      </c>
      <c r="N283" s="422">
        <v>0</v>
      </c>
      <c r="O283" s="422">
        <v>0</v>
      </c>
      <c r="P283" s="422">
        <v>18.36</v>
      </c>
      <c r="Q283" s="422">
        <v>52.73</v>
      </c>
      <c r="R283" s="422">
        <v>3.23</v>
      </c>
      <c r="S283" s="422">
        <v>0</v>
      </c>
      <c r="T283" s="422">
        <v>59.71</v>
      </c>
      <c r="U283" s="422">
        <v>81.290000000000006</v>
      </c>
      <c r="V283" s="422">
        <v>10.73</v>
      </c>
      <c r="W283" s="422">
        <v>59.43</v>
      </c>
      <c r="X283" s="422">
        <v>66.069999999999993</v>
      </c>
      <c r="Y283" s="422">
        <v>81.8</v>
      </c>
      <c r="Z283" s="422">
        <v>15.17</v>
      </c>
      <c r="AA283" s="422">
        <v>76.62</v>
      </c>
      <c r="AB283" s="422">
        <v>156.87</v>
      </c>
      <c r="AC283" s="422">
        <v>89.48</v>
      </c>
      <c r="AD283" s="422">
        <v>59.5</v>
      </c>
      <c r="AE283" s="422">
        <v>97.42</v>
      </c>
      <c r="AF283" s="422">
        <v>82.43</v>
      </c>
      <c r="AG283" s="422">
        <v>111.1</v>
      </c>
      <c r="AH283" s="422">
        <v>84.32</v>
      </c>
      <c r="AI283" s="422">
        <v>57.64</v>
      </c>
      <c r="AJ283" s="422">
        <v>31.09</v>
      </c>
      <c r="AK283" s="422">
        <v>17.079999999999998</v>
      </c>
      <c r="AL283" s="422">
        <v>32.54</v>
      </c>
      <c r="AM283" s="422">
        <v>51.22</v>
      </c>
      <c r="AN283" s="422">
        <v>86.86</v>
      </c>
      <c r="AO283" s="422">
        <v>46.42</v>
      </c>
      <c r="AP283" s="422">
        <v>58.13</v>
      </c>
      <c r="AQ283" s="422">
        <v>96.83</v>
      </c>
      <c r="AR283" s="422">
        <v>31.39</v>
      </c>
      <c r="AS283" s="422">
        <v>10.91</v>
      </c>
      <c r="AT283" s="422">
        <v>35.47</v>
      </c>
      <c r="AU283" s="422">
        <v>60.56</v>
      </c>
      <c r="AV283" s="422">
        <v>49.06</v>
      </c>
      <c r="AW283" s="422">
        <v>63.7</v>
      </c>
      <c r="AX283" s="422">
        <v>219.98</v>
      </c>
      <c r="AY283" s="422">
        <v>213.9</v>
      </c>
      <c r="AZ283" s="422">
        <v>167.16</v>
      </c>
      <c r="BA283" s="422">
        <v>259.02999999999997</v>
      </c>
      <c r="BB283" s="422">
        <v>350.32</v>
      </c>
      <c r="BC283" s="422">
        <v>247.38</v>
      </c>
      <c r="BD283" s="422">
        <v>170.43</v>
      </c>
      <c r="BE283" s="422">
        <v>224.52</v>
      </c>
      <c r="BF283" s="422">
        <v>269.77</v>
      </c>
      <c r="BG283" s="422">
        <v>168.42</v>
      </c>
      <c r="BH283" s="422">
        <v>113.64</v>
      </c>
      <c r="BI283" s="422">
        <v>185.26</v>
      </c>
      <c r="BJ283" s="422">
        <v>176.49</v>
      </c>
      <c r="BK283" s="422">
        <v>153.16999999999999</v>
      </c>
      <c r="BL283" s="422">
        <v>240.97</v>
      </c>
      <c r="BM283" s="422">
        <v>108.38</v>
      </c>
      <c r="BN283" s="422">
        <v>130.06</v>
      </c>
      <c r="BO283" s="422">
        <v>61</v>
      </c>
      <c r="BP283" s="422">
        <v>71.12</v>
      </c>
      <c r="BQ283" s="422">
        <v>58.72</v>
      </c>
      <c r="BR283" s="422">
        <v>43.15</v>
      </c>
      <c r="BS283" s="422">
        <v>57.54</v>
      </c>
      <c r="BT283" s="422">
        <v>45.18</v>
      </c>
      <c r="BU283" s="422">
        <v>61.91</v>
      </c>
      <c r="BV283" s="422">
        <v>71.56</v>
      </c>
      <c r="BW283" s="422">
        <v>97.1</v>
      </c>
      <c r="BX283" s="422">
        <v>64.38</v>
      </c>
      <c r="BY283" s="422">
        <v>61.08</v>
      </c>
      <c r="BZ283" s="422">
        <v>19.22</v>
      </c>
      <c r="CA283" s="422">
        <v>28.68</v>
      </c>
      <c r="CB283" s="422">
        <v>5.36</v>
      </c>
      <c r="CC283" s="422">
        <v>7.82</v>
      </c>
      <c r="CD283" s="422">
        <v>12.36</v>
      </c>
      <c r="CE283" s="422">
        <v>0</v>
      </c>
      <c r="CF283" s="422">
        <v>20.64</v>
      </c>
      <c r="CG283" s="422">
        <v>50.5</v>
      </c>
      <c r="CH283" s="422">
        <v>18.18</v>
      </c>
      <c r="CI283" s="422">
        <v>0</v>
      </c>
      <c r="CJ283" s="422">
        <v>0</v>
      </c>
      <c r="CK283" s="422">
        <v>0</v>
      </c>
      <c r="CL283" s="422">
        <v>0</v>
      </c>
      <c r="CM283" s="422">
        <v>0</v>
      </c>
      <c r="CN283" s="422">
        <v>0</v>
      </c>
      <c r="CO283" s="422">
        <v>0</v>
      </c>
      <c r="CP283" s="464">
        <v>0</v>
      </c>
      <c r="CQ283" s="422">
        <v>0</v>
      </c>
      <c r="CR283" s="464">
        <v>0</v>
      </c>
      <c r="CS283" s="465">
        <v>0</v>
      </c>
      <c r="CT283" s="465">
        <v>0</v>
      </c>
      <c r="CU283" s="477">
        <f t="shared" si="12"/>
        <v>6189.5400000000018</v>
      </c>
    </row>
    <row r="284" spans="1:99" ht="15.75" customHeight="1">
      <c r="A284" s="463" t="str">
        <f t="shared" si="13"/>
        <v>09-604</v>
      </c>
      <c r="B284" s="422">
        <v>26</v>
      </c>
      <c r="C284" s="422">
        <v>0</v>
      </c>
      <c r="D284" s="422">
        <v>0</v>
      </c>
      <c r="E284" s="422">
        <v>0</v>
      </c>
      <c r="F284" s="422">
        <v>0</v>
      </c>
      <c r="G284" s="422">
        <v>2.27</v>
      </c>
      <c r="H284" s="422">
        <v>10</v>
      </c>
      <c r="I284" s="422">
        <v>1.82</v>
      </c>
      <c r="J284" s="422">
        <v>10.91</v>
      </c>
      <c r="K284" s="422">
        <v>2.73</v>
      </c>
      <c r="L284" s="422">
        <v>4.54</v>
      </c>
      <c r="M284" s="422">
        <v>7.27</v>
      </c>
      <c r="N284" s="422">
        <v>1.36</v>
      </c>
      <c r="O284" s="422">
        <v>31.82</v>
      </c>
      <c r="P284" s="422">
        <v>20.45</v>
      </c>
      <c r="Q284" s="422">
        <v>13.59</v>
      </c>
      <c r="R284" s="422">
        <v>10.53</v>
      </c>
      <c r="S284" s="422">
        <v>15.73</v>
      </c>
      <c r="T284" s="422">
        <v>30.15</v>
      </c>
      <c r="U284" s="422">
        <v>26.62</v>
      </c>
      <c r="V284" s="422">
        <v>183.73</v>
      </c>
      <c r="W284" s="422">
        <v>270.69</v>
      </c>
      <c r="X284" s="422">
        <v>368.44</v>
      </c>
      <c r="Y284" s="422">
        <v>378.46</v>
      </c>
      <c r="Z284" s="422">
        <v>510.02</v>
      </c>
      <c r="AA284" s="422">
        <v>369.52</v>
      </c>
      <c r="AB284" s="422">
        <v>467.48</v>
      </c>
      <c r="AC284" s="422">
        <v>373.44</v>
      </c>
      <c r="AD284" s="422">
        <v>578.5</v>
      </c>
      <c r="AE284" s="422">
        <v>199.03</v>
      </c>
      <c r="AF284" s="422">
        <v>291.31</v>
      </c>
      <c r="AG284" s="422">
        <v>330.93</v>
      </c>
      <c r="AH284" s="422">
        <v>302.33</v>
      </c>
      <c r="AI284" s="422">
        <v>261.97000000000003</v>
      </c>
      <c r="AJ284" s="422">
        <v>100.53</v>
      </c>
      <c r="AK284" s="422">
        <v>165.5</v>
      </c>
      <c r="AL284" s="422">
        <v>203.63</v>
      </c>
      <c r="AM284" s="422">
        <v>151.38</v>
      </c>
      <c r="AN284" s="422">
        <v>207.41</v>
      </c>
      <c r="AO284" s="422">
        <v>145.47</v>
      </c>
      <c r="AP284" s="422">
        <v>33.14</v>
      </c>
      <c r="AQ284" s="422">
        <v>57.16</v>
      </c>
      <c r="AR284" s="422">
        <v>69.31</v>
      </c>
      <c r="AS284" s="422">
        <v>139.69999999999999</v>
      </c>
      <c r="AT284" s="422">
        <v>112.26</v>
      </c>
      <c r="AU284" s="422">
        <v>116.67</v>
      </c>
      <c r="AV284" s="422">
        <v>101.24</v>
      </c>
      <c r="AW284" s="422">
        <v>215.24</v>
      </c>
      <c r="AX284" s="422">
        <v>139.47</v>
      </c>
      <c r="AY284" s="422">
        <v>285.91000000000003</v>
      </c>
      <c r="AZ284" s="422">
        <v>224.18</v>
      </c>
      <c r="BA284" s="422">
        <v>340.65</v>
      </c>
      <c r="BB284" s="422">
        <v>312.39</v>
      </c>
      <c r="BC284" s="422">
        <v>382.64</v>
      </c>
      <c r="BD284" s="422">
        <v>315.62</v>
      </c>
      <c r="BE284" s="422">
        <v>245.06</v>
      </c>
      <c r="BF284" s="422">
        <v>235.03</v>
      </c>
      <c r="BG284" s="422">
        <v>354.15</v>
      </c>
      <c r="BH284" s="422">
        <v>67.22</v>
      </c>
      <c r="BI284" s="422">
        <v>133.13</v>
      </c>
      <c r="BJ284" s="422">
        <v>104.36</v>
      </c>
      <c r="BK284" s="422">
        <v>167.64</v>
      </c>
      <c r="BL284" s="422">
        <v>85.95</v>
      </c>
      <c r="BM284" s="422">
        <v>113.5</v>
      </c>
      <c r="BN284" s="422">
        <v>179.46</v>
      </c>
      <c r="BO284" s="422">
        <v>93.06</v>
      </c>
      <c r="BP284" s="422">
        <v>36.659999999999997</v>
      </c>
      <c r="BQ284" s="422">
        <v>97.81</v>
      </c>
      <c r="BR284" s="422">
        <v>140.18</v>
      </c>
      <c r="BS284" s="422">
        <v>108</v>
      </c>
      <c r="BT284" s="422">
        <v>53.16</v>
      </c>
      <c r="BU284" s="422">
        <v>98.26</v>
      </c>
      <c r="BV284" s="422">
        <v>16.73</v>
      </c>
      <c r="BW284" s="422">
        <v>101.36</v>
      </c>
      <c r="BX284" s="422">
        <v>87.37</v>
      </c>
      <c r="BY284" s="422">
        <v>68.75</v>
      </c>
      <c r="BZ284" s="422">
        <v>34.58</v>
      </c>
      <c r="CA284" s="422">
        <v>86.41</v>
      </c>
      <c r="CB284" s="422">
        <v>31.05</v>
      </c>
      <c r="CC284" s="422">
        <v>39.270000000000003</v>
      </c>
      <c r="CD284" s="422">
        <v>25.64</v>
      </c>
      <c r="CE284" s="422">
        <v>43.87</v>
      </c>
      <c r="CF284" s="422">
        <v>13.73</v>
      </c>
      <c r="CG284" s="422">
        <v>32.36</v>
      </c>
      <c r="CH284" s="422">
        <v>0</v>
      </c>
      <c r="CI284" s="422">
        <v>0</v>
      </c>
      <c r="CJ284" s="422">
        <v>0</v>
      </c>
      <c r="CK284" s="422">
        <v>0</v>
      </c>
      <c r="CL284" s="422">
        <v>0</v>
      </c>
      <c r="CM284" s="422">
        <v>0</v>
      </c>
      <c r="CN284" s="422">
        <v>0</v>
      </c>
      <c r="CO284" s="422">
        <v>0</v>
      </c>
      <c r="CP284" s="464">
        <v>0</v>
      </c>
      <c r="CQ284" s="422">
        <v>0</v>
      </c>
      <c r="CR284" s="464">
        <v>0</v>
      </c>
      <c r="CS284" s="465">
        <v>0</v>
      </c>
      <c r="CT284" s="465">
        <v>0</v>
      </c>
      <c r="CU284" s="477">
        <f t="shared" si="12"/>
        <v>11788.89</v>
      </c>
    </row>
    <row r="285" spans="1:99" ht="15.75" customHeight="1">
      <c r="A285" s="463" t="str">
        <f t="shared" si="13"/>
        <v>09-604</v>
      </c>
      <c r="B285" s="422">
        <v>27</v>
      </c>
      <c r="C285" s="422">
        <v>0</v>
      </c>
      <c r="D285" s="422">
        <v>0</v>
      </c>
      <c r="E285" s="422">
        <v>0</v>
      </c>
      <c r="F285" s="422">
        <v>0</v>
      </c>
      <c r="G285" s="422">
        <v>0</v>
      </c>
      <c r="H285" s="422">
        <v>2.27</v>
      </c>
      <c r="I285" s="422">
        <v>2.27</v>
      </c>
      <c r="J285" s="422">
        <v>0</v>
      </c>
      <c r="K285" s="422">
        <v>11.36</v>
      </c>
      <c r="L285" s="422">
        <v>0</v>
      </c>
      <c r="M285" s="422">
        <v>16.32</v>
      </c>
      <c r="N285" s="422">
        <v>10.91</v>
      </c>
      <c r="O285" s="422">
        <v>9.09</v>
      </c>
      <c r="P285" s="422">
        <v>8.09</v>
      </c>
      <c r="Q285" s="422">
        <v>12.73</v>
      </c>
      <c r="R285" s="422">
        <v>11.37</v>
      </c>
      <c r="S285" s="422">
        <v>10.71</v>
      </c>
      <c r="T285" s="422">
        <v>24.38</v>
      </c>
      <c r="U285" s="422">
        <v>62.17</v>
      </c>
      <c r="V285" s="422">
        <v>135.68</v>
      </c>
      <c r="W285" s="422">
        <v>124.42</v>
      </c>
      <c r="X285" s="422">
        <v>172.37</v>
      </c>
      <c r="Y285" s="422">
        <v>223.75</v>
      </c>
      <c r="Z285" s="422">
        <v>278.25</v>
      </c>
      <c r="AA285" s="422">
        <v>300.19</v>
      </c>
      <c r="AB285" s="422">
        <v>349.11</v>
      </c>
      <c r="AC285" s="422">
        <v>228.34</v>
      </c>
      <c r="AD285" s="422">
        <v>270.29000000000002</v>
      </c>
      <c r="AE285" s="422">
        <v>361.82</v>
      </c>
      <c r="AF285" s="422">
        <v>238.76</v>
      </c>
      <c r="AG285" s="422">
        <v>114.54</v>
      </c>
      <c r="AH285" s="422">
        <v>170.09</v>
      </c>
      <c r="AI285" s="422">
        <v>81.150000000000006</v>
      </c>
      <c r="AJ285" s="422">
        <v>206.31</v>
      </c>
      <c r="AK285" s="422">
        <v>128.13</v>
      </c>
      <c r="AL285" s="422">
        <v>68.89</v>
      </c>
      <c r="AM285" s="422">
        <v>48.66</v>
      </c>
      <c r="AN285" s="422">
        <v>100.89</v>
      </c>
      <c r="AO285" s="422">
        <v>91.29</v>
      </c>
      <c r="AP285" s="422">
        <v>132.31</v>
      </c>
      <c r="AQ285" s="422">
        <v>92.34</v>
      </c>
      <c r="AR285" s="422">
        <v>73.180000000000007</v>
      </c>
      <c r="AS285" s="422">
        <v>117.8</v>
      </c>
      <c r="AT285" s="422">
        <v>37.92</v>
      </c>
      <c r="AU285" s="422">
        <v>120.86</v>
      </c>
      <c r="AV285" s="422">
        <v>239.91</v>
      </c>
      <c r="AW285" s="422">
        <v>210.36</v>
      </c>
      <c r="AX285" s="422">
        <v>288.22000000000003</v>
      </c>
      <c r="AY285" s="422">
        <v>317.95</v>
      </c>
      <c r="AZ285" s="422">
        <v>323.17</v>
      </c>
      <c r="BA285" s="422">
        <v>510.07</v>
      </c>
      <c r="BB285" s="422">
        <v>477.19</v>
      </c>
      <c r="BC285" s="422">
        <v>473.82</v>
      </c>
      <c r="BD285" s="422">
        <v>438.8</v>
      </c>
      <c r="BE285" s="422">
        <v>231.86</v>
      </c>
      <c r="BF285" s="422">
        <v>176.43</v>
      </c>
      <c r="BG285" s="422">
        <v>103.57</v>
      </c>
      <c r="BH285" s="422">
        <v>222.18</v>
      </c>
      <c r="BI285" s="422">
        <v>162.55000000000001</v>
      </c>
      <c r="BJ285" s="422">
        <v>201.18</v>
      </c>
      <c r="BK285" s="422">
        <v>143.80000000000001</v>
      </c>
      <c r="BL285" s="422">
        <v>94.36</v>
      </c>
      <c r="BM285" s="422">
        <v>60.81</v>
      </c>
      <c r="BN285" s="422">
        <v>82.46</v>
      </c>
      <c r="BO285" s="422">
        <v>73.650000000000006</v>
      </c>
      <c r="BP285" s="422">
        <v>33.130000000000003</v>
      </c>
      <c r="BQ285" s="422">
        <v>26.36</v>
      </c>
      <c r="BR285" s="422">
        <v>13.82</v>
      </c>
      <c r="BS285" s="422">
        <v>13.82</v>
      </c>
      <c r="BT285" s="422">
        <v>54.4</v>
      </c>
      <c r="BU285" s="422">
        <v>17.11</v>
      </c>
      <c r="BV285" s="422">
        <v>26.36</v>
      </c>
      <c r="BW285" s="422">
        <v>55.46</v>
      </c>
      <c r="BX285" s="422">
        <v>8.73</v>
      </c>
      <c r="BY285" s="422">
        <v>34.36</v>
      </c>
      <c r="BZ285" s="422">
        <v>36.68</v>
      </c>
      <c r="CA285" s="422">
        <v>32</v>
      </c>
      <c r="CB285" s="422">
        <v>71.319999999999993</v>
      </c>
      <c r="CC285" s="422">
        <v>73.459999999999994</v>
      </c>
      <c r="CD285" s="422">
        <v>29.59</v>
      </c>
      <c r="CE285" s="422">
        <v>47.62</v>
      </c>
      <c r="CF285" s="422">
        <v>0</v>
      </c>
      <c r="CG285" s="422">
        <v>16.73</v>
      </c>
      <c r="CH285" s="422">
        <v>0</v>
      </c>
      <c r="CI285" s="422">
        <v>4.54</v>
      </c>
      <c r="CJ285" s="422">
        <v>0</v>
      </c>
      <c r="CK285" s="422">
        <v>0</v>
      </c>
      <c r="CL285" s="422">
        <v>0</v>
      </c>
      <c r="CM285" s="422">
        <v>0</v>
      </c>
      <c r="CN285" s="422">
        <v>0</v>
      </c>
      <c r="CO285" s="422">
        <v>0</v>
      </c>
      <c r="CP285" s="464">
        <v>0</v>
      </c>
      <c r="CQ285" s="422">
        <v>0</v>
      </c>
      <c r="CR285" s="464">
        <v>0</v>
      </c>
      <c r="CS285" s="465">
        <v>0</v>
      </c>
      <c r="CT285" s="465">
        <v>0</v>
      </c>
      <c r="CU285" s="477">
        <f t="shared" si="12"/>
        <v>9876.8399999999965</v>
      </c>
    </row>
    <row r="286" spans="1:99" ht="15.75" customHeight="1">
      <c r="A286" s="463" t="str">
        <f t="shared" si="13"/>
        <v>09-604</v>
      </c>
      <c r="B286" s="422">
        <v>28</v>
      </c>
      <c r="C286" s="422">
        <v>0</v>
      </c>
      <c r="D286" s="422">
        <v>0</v>
      </c>
      <c r="E286" s="422">
        <v>0</v>
      </c>
      <c r="F286" s="422">
        <v>0</v>
      </c>
      <c r="G286" s="422">
        <v>0</v>
      </c>
      <c r="H286" s="422">
        <v>1.73</v>
      </c>
      <c r="I286" s="422">
        <v>20.12</v>
      </c>
      <c r="J286" s="422">
        <v>10</v>
      </c>
      <c r="K286" s="422">
        <v>0</v>
      </c>
      <c r="L286" s="422">
        <v>8.18</v>
      </c>
      <c r="M286" s="422">
        <v>8.23</v>
      </c>
      <c r="N286" s="422">
        <v>4.54</v>
      </c>
      <c r="O286" s="422">
        <v>0.91</v>
      </c>
      <c r="P286" s="422">
        <v>1.82</v>
      </c>
      <c r="Q286" s="422">
        <v>8.6300000000000008</v>
      </c>
      <c r="R286" s="422">
        <v>14.67</v>
      </c>
      <c r="S286" s="422">
        <v>26.54</v>
      </c>
      <c r="T286" s="422">
        <v>44.49</v>
      </c>
      <c r="U286" s="422">
        <v>63.23</v>
      </c>
      <c r="V286" s="422">
        <v>203.82</v>
      </c>
      <c r="W286" s="422">
        <v>277.07</v>
      </c>
      <c r="X286" s="422">
        <v>241.02</v>
      </c>
      <c r="Y286" s="422">
        <v>369.4</v>
      </c>
      <c r="Z286" s="422">
        <v>414.61</v>
      </c>
      <c r="AA286" s="422">
        <v>356.44</v>
      </c>
      <c r="AB286" s="422">
        <v>354.76</v>
      </c>
      <c r="AC286" s="422">
        <v>252.97</v>
      </c>
      <c r="AD286" s="422">
        <v>327.8</v>
      </c>
      <c r="AE286" s="422">
        <v>274.58999999999997</v>
      </c>
      <c r="AF286" s="422">
        <v>125.58</v>
      </c>
      <c r="AG286" s="422">
        <v>167.75</v>
      </c>
      <c r="AH286" s="422">
        <v>216.75</v>
      </c>
      <c r="AI286" s="422">
        <v>93.12</v>
      </c>
      <c r="AJ286" s="422">
        <v>193.29</v>
      </c>
      <c r="AK286" s="422">
        <v>124.44</v>
      </c>
      <c r="AL286" s="422">
        <v>88.73</v>
      </c>
      <c r="AM286" s="422">
        <v>52.94</v>
      </c>
      <c r="AN286" s="422">
        <v>81.75</v>
      </c>
      <c r="AO286" s="422">
        <v>146.80000000000001</v>
      </c>
      <c r="AP286" s="422">
        <v>54.86</v>
      </c>
      <c r="AQ286" s="422">
        <v>91.94</v>
      </c>
      <c r="AR286" s="422">
        <v>111.21</v>
      </c>
      <c r="AS286" s="422">
        <v>98.55</v>
      </c>
      <c r="AT286" s="422">
        <v>33.619999999999997</v>
      </c>
      <c r="AU286" s="422">
        <v>140.81</v>
      </c>
      <c r="AV286" s="422">
        <v>114.35</v>
      </c>
      <c r="AW286" s="422">
        <v>113.09</v>
      </c>
      <c r="AX286" s="422">
        <v>317.08</v>
      </c>
      <c r="AY286" s="422">
        <v>218.61</v>
      </c>
      <c r="AZ286" s="422">
        <v>428.6</v>
      </c>
      <c r="BA286" s="422">
        <v>306.61</v>
      </c>
      <c r="BB286" s="422">
        <v>337.59</v>
      </c>
      <c r="BC286" s="422">
        <v>221.17</v>
      </c>
      <c r="BD286" s="422">
        <v>221.56</v>
      </c>
      <c r="BE286" s="422">
        <v>179.18</v>
      </c>
      <c r="BF286" s="422">
        <v>177.19</v>
      </c>
      <c r="BG286" s="422">
        <v>278.98</v>
      </c>
      <c r="BH286" s="422">
        <v>110.93</v>
      </c>
      <c r="BI286" s="422">
        <v>103.03</v>
      </c>
      <c r="BJ286" s="422">
        <v>145.35</v>
      </c>
      <c r="BK286" s="422">
        <v>110.7</v>
      </c>
      <c r="BL286" s="422">
        <v>91.94</v>
      </c>
      <c r="BM286" s="422">
        <v>102.5</v>
      </c>
      <c r="BN286" s="422">
        <v>54.17</v>
      </c>
      <c r="BO286" s="422">
        <v>63.89</v>
      </c>
      <c r="BP286" s="422">
        <v>33.46</v>
      </c>
      <c r="BQ286" s="422">
        <v>59.63</v>
      </c>
      <c r="BR286" s="422">
        <v>65.540000000000006</v>
      </c>
      <c r="BS286" s="422">
        <v>84.18</v>
      </c>
      <c r="BT286" s="422">
        <v>61.98</v>
      </c>
      <c r="BU286" s="422">
        <v>57.18</v>
      </c>
      <c r="BV286" s="422">
        <v>10</v>
      </c>
      <c r="BW286" s="422">
        <v>26.91</v>
      </c>
      <c r="BX286" s="422">
        <v>33.369999999999997</v>
      </c>
      <c r="BY286" s="422">
        <v>21.09</v>
      </c>
      <c r="BZ286" s="422">
        <v>0</v>
      </c>
      <c r="CA286" s="422">
        <v>39.86</v>
      </c>
      <c r="CB286" s="422">
        <v>0</v>
      </c>
      <c r="CC286" s="422">
        <v>35.36</v>
      </c>
      <c r="CD286" s="422">
        <v>0</v>
      </c>
      <c r="CE286" s="422">
        <v>0</v>
      </c>
      <c r="CF286" s="422">
        <v>10.45</v>
      </c>
      <c r="CG286" s="422">
        <v>8</v>
      </c>
      <c r="CH286" s="422">
        <v>11.41</v>
      </c>
      <c r="CI286" s="422">
        <v>0</v>
      </c>
      <c r="CJ286" s="422">
        <v>0</v>
      </c>
      <c r="CK286" s="422">
        <v>0</v>
      </c>
      <c r="CL286" s="422">
        <v>0</v>
      </c>
      <c r="CM286" s="422">
        <v>0</v>
      </c>
      <c r="CN286" s="422">
        <v>0</v>
      </c>
      <c r="CO286" s="422">
        <v>0</v>
      </c>
      <c r="CP286" s="464">
        <v>0</v>
      </c>
      <c r="CQ286" s="422">
        <v>0</v>
      </c>
      <c r="CR286" s="464">
        <v>0</v>
      </c>
      <c r="CS286" s="465">
        <v>0</v>
      </c>
      <c r="CT286" s="465">
        <v>0</v>
      </c>
      <c r="CU286" s="477">
        <f t="shared" si="12"/>
        <v>9362.6500000000033</v>
      </c>
    </row>
    <row r="287" spans="1:99" ht="15.75" customHeight="1">
      <c r="A287" s="463" t="str">
        <f t="shared" si="13"/>
        <v>09-604</v>
      </c>
      <c r="B287" s="422">
        <v>29</v>
      </c>
      <c r="C287" s="422">
        <v>0</v>
      </c>
      <c r="D287" s="422">
        <v>0</v>
      </c>
      <c r="E287" s="422">
        <v>0</v>
      </c>
      <c r="F287" s="422">
        <v>0</v>
      </c>
      <c r="G287" s="422">
        <v>0</v>
      </c>
      <c r="H287" s="422">
        <v>0</v>
      </c>
      <c r="I287" s="422">
        <v>8.18</v>
      </c>
      <c r="J287" s="422">
        <v>7.73</v>
      </c>
      <c r="K287" s="422">
        <v>27.63</v>
      </c>
      <c r="L287" s="422">
        <v>0</v>
      </c>
      <c r="M287" s="422">
        <v>0</v>
      </c>
      <c r="N287" s="422">
        <v>12.08</v>
      </c>
      <c r="O287" s="422">
        <v>0</v>
      </c>
      <c r="P287" s="422">
        <v>5.9</v>
      </c>
      <c r="Q287" s="422">
        <v>16.45</v>
      </c>
      <c r="R287" s="422">
        <v>17.850000000000001</v>
      </c>
      <c r="S287" s="422">
        <v>20.12</v>
      </c>
      <c r="T287" s="422">
        <v>45.2</v>
      </c>
      <c r="U287" s="422">
        <v>77.81</v>
      </c>
      <c r="V287" s="422">
        <v>61.4</v>
      </c>
      <c r="W287" s="422">
        <v>267.87</v>
      </c>
      <c r="X287" s="422">
        <v>242.04</v>
      </c>
      <c r="Y287" s="422">
        <v>408.91</v>
      </c>
      <c r="Z287" s="422">
        <v>373.8</v>
      </c>
      <c r="AA287" s="422">
        <v>451.72</v>
      </c>
      <c r="AB287" s="422">
        <v>290.02999999999997</v>
      </c>
      <c r="AC287" s="422">
        <v>450.9</v>
      </c>
      <c r="AD287" s="422">
        <v>193.36</v>
      </c>
      <c r="AE287" s="422">
        <v>261.31</v>
      </c>
      <c r="AF287" s="422">
        <v>155.52000000000001</v>
      </c>
      <c r="AG287" s="422">
        <v>152.93</v>
      </c>
      <c r="AH287" s="422">
        <v>156.69999999999999</v>
      </c>
      <c r="AI287" s="422">
        <v>140.54</v>
      </c>
      <c r="AJ287" s="422">
        <v>122.83</v>
      </c>
      <c r="AK287" s="422">
        <v>182.88</v>
      </c>
      <c r="AL287" s="422">
        <v>190.55</v>
      </c>
      <c r="AM287" s="422">
        <v>193.94</v>
      </c>
      <c r="AN287" s="422">
        <v>116.18</v>
      </c>
      <c r="AO287" s="422">
        <v>101.82</v>
      </c>
      <c r="AP287" s="422">
        <v>71.739999999999995</v>
      </c>
      <c r="AQ287" s="422">
        <v>81.69</v>
      </c>
      <c r="AR287" s="422">
        <v>80.14</v>
      </c>
      <c r="AS287" s="422">
        <v>51.6</v>
      </c>
      <c r="AT287" s="422">
        <v>94.38</v>
      </c>
      <c r="AU287" s="422">
        <v>76.069999999999993</v>
      </c>
      <c r="AV287" s="422">
        <v>67.7</v>
      </c>
      <c r="AW287" s="422">
        <v>217.48</v>
      </c>
      <c r="AX287" s="422">
        <v>145.21</v>
      </c>
      <c r="AY287" s="422">
        <v>306.79000000000002</v>
      </c>
      <c r="AZ287" s="422">
        <v>285.33999999999997</v>
      </c>
      <c r="BA287" s="422">
        <v>349.92</v>
      </c>
      <c r="BB287" s="422">
        <v>241.62</v>
      </c>
      <c r="BC287" s="422">
        <v>471.09</v>
      </c>
      <c r="BD287" s="422">
        <v>358.91</v>
      </c>
      <c r="BE287" s="422">
        <v>456</v>
      </c>
      <c r="BF287" s="422">
        <v>353.62</v>
      </c>
      <c r="BG287" s="422">
        <v>209.78</v>
      </c>
      <c r="BH287" s="422">
        <v>302.38</v>
      </c>
      <c r="BI287" s="422">
        <v>68.45</v>
      </c>
      <c r="BJ287" s="422">
        <v>138.13999999999999</v>
      </c>
      <c r="BK287" s="422">
        <v>133.9</v>
      </c>
      <c r="BL287" s="422">
        <v>117.33</v>
      </c>
      <c r="BM287" s="422">
        <v>128.82</v>
      </c>
      <c r="BN287" s="422">
        <v>70.02</v>
      </c>
      <c r="BO287" s="422">
        <v>132.02000000000001</v>
      </c>
      <c r="BP287" s="422">
        <v>42.77</v>
      </c>
      <c r="BQ287" s="422">
        <v>81.75</v>
      </c>
      <c r="BR287" s="422">
        <v>58.23</v>
      </c>
      <c r="BS287" s="422">
        <v>121.99</v>
      </c>
      <c r="BT287" s="422">
        <v>39.72</v>
      </c>
      <c r="BU287" s="422">
        <v>34.270000000000003</v>
      </c>
      <c r="BV287" s="422">
        <v>29.45</v>
      </c>
      <c r="BW287" s="422">
        <v>46.23</v>
      </c>
      <c r="BX287" s="422">
        <v>15.17</v>
      </c>
      <c r="BY287" s="422">
        <v>52.17</v>
      </c>
      <c r="BZ287" s="422">
        <v>26.09</v>
      </c>
      <c r="CA287" s="422">
        <v>25.55</v>
      </c>
      <c r="CB287" s="422">
        <v>43.04</v>
      </c>
      <c r="CC287" s="422">
        <v>34.18</v>
      </c>
      <c r="CD287" s="422">
        <v>11.45</v>
      </c>
      <c r="CE287" s="422">
        <v>0</v>
      </c>
      <c r="CF287" s="422">
        <v>33.72</v>
      </c>
      <c r="CG287" s="422">
        <v>0</v>
      </c>
      <c r="CH287" s="422">
        <v>0</v>
      </c>
      <c r="CI287" s="422">
        <v>0</v>
      </c>
      <c r="CJ287" s="422">
        <v>0</v>
      </c>
      <c r="CK287" s="422">
        <v>0</v>
      </c>
      <c r="CL287" s="422">
        <v>0</v>
      </c>
      <c r="CM287" s="422">
        <v>0</v>
      </c>
      <c r="CN287" s="422">
        <v>0</v>
      </c>
      <c r="CO287" s="422">
        <v>0</v>
      </c>
      <c r="CP287" s="464">
        <v>0</v>
      </c>
      <c r="CQ287" s="422">
        <v>0</v>
      </c>
      <c r="CR287" s="464">
        <v>0</v>
      </c>
      <c r="CS287" s="465">
        <v>0</v>
      </c>
      <c r="CT287" s="465">
        <v>0</v>
      </c>
      <c r="CU287" s="477">
        <f t="shared" si="12"/>
        <v>10460.1</v>
      </c>
    </row>
    <row r="288" spans="1:99" ht="15.75" customHeight="1">
      <c r="A288" s="463" t="str">
        <f t="shared" si="13"/>
        <v>09-604</v>
      </c>
      <c r="B288" s="422">
        <v>30</v>
      </c>
      <c r="C288" s="422">
        <v>0</v>
      </c>
      <c r="D288" s="422">
        <v>0</v>
      </c>
      <c r="E288" s="422">
        <v>0</v>
      </c>
      <c r="F288" s="422">
        <v>0</v>
      </c>
      <c r="G288" s="422">
        <v>10.9</v>
      </c>
      <c r="H288" s="422">
        <v>0.91</v>
      </c>
      <c r="I288" s="422">
        <v>6.36</v>
      </c>
      <c r="J288" s="422">
        <v>0</v>
      </c>
      <c r="K288" s="422">
        <v>23.54</v>
      </c>
      <c r="L288" s="422">
        <v>4.5999999999999996</v>
      </c>
      <c r="M288" s="422">
        <v>0.91</v>
      </c>
      <c r="N288" s="422">
        <v>9.08</v>
      </c>
      <c r="O288" s="422">
        <v>4.54</v>
      </c>
      <c r="P288" s="422">
        <v>10.72</v>
      </c>
      <c r="Q288" s="422">
        <v>0</v>
      </c>
      <c r="R288" s="422">
        <v>8.5399999999999991</v>
      </c>
      <c r="S288" s="422">
        <v>15.16</v>
      </c>
      <c r="T288" s="422">
        <v>46.31</v>
      </c>
      <c r="U288" s="422">
        <v>141.13</v>
      </c>
      <c r="V288" s="422">
        <v>288.19</v>
      </c>
      <c r="W288" s="422">
        <v>257.20999999999998</v>
      </c>
      <c r="X288" s="422">
        <v>307</v>
      </c>
      <c r="Y288" s="422">
        <v>428.75</v>
      </c>
      <c r="Z288" s="422">
        <v>428.48</v>
      </c>
      <c r="AA288" s="422">
        <v>299.10000000000002</v>
      </c>
      <c r="AB288" s="422">
        <v>346.11</v>
      </c>
      <c r="AC288" s="422">
        <v>337.82</v>
      </c>
      <c r="AD288" s="422">
        <v>460.31</v>
      </c>
      <c r="AE288" s="422">
        <v>176.26</v>
      </c>
      <c r="AF288" s="422">
        <v>243.84</v>
      </c>
      <c r="AG288" s="422">
        <v>232.26</v>
      </c>
      <c r="AH288" s="422">
        <v>47.33</v>
      </c>
      <c r="AI288" s="422">
        <v>176.69</v>
      </c>
      <c r="AJ288" s="422">
        <v>190.53</v>
      </c>
      <c r="AK288" s="422">
        <v>91.64</v>
      </c>
      <c r="AL288" s="422">
        <v>134.31</v>
      </c>
      <c r="AM288" s="422">
        <v>120.55</v>
      </c>
      <c r="AN288" s="422">
        <v>80.790000000000006</v>
      </c>
      <c r="AO288" s="422">
        <v>50.07</v>
      </c>
      <c r="AP288" s="422">
        <v>73.31</v>
      </c>
      <c r="AQ288" s="422">
        <v>38.340000000000003</v>
      </c>
      <c r="AR288" s="422">
        <v>68.13</v>
      </c>
      <c r="AS288" s="422">
        <v>75.08</v>
      </c>
      <c r="AT288" s="422">
        <v>65.849999999999994</v>
      </c>
      <c r="AU288" s="422">
        <v>29.74</v>
      </c>
      <c r="AV288" s="422">
        <v>108.42</v>
      </c>
      <c r="AW288" s="422">
        <v>184.34</v>
      </c>
      <c r="AX288" s="422">
        <v>210.89</v>
      </c>
      <c r="AY288" s="422">
        <v>259.69</v>
      </c>
      <c r="AZ288" s="422">
        <v>206.03</v>
      </c>
      <c r="BA288" s="422">
        <v>391.31</v>
      </c>
      <c r="BB288" s="422">
        <v>446.18</v>
      </c>
      <c r="BC288" s="422">
        <v>374.16</v>
      </c>
      <c r="BD288" s="422">
        <v>397.71</v>
      </c>
      <c r="BE288" s="422">
        <v>342.38</v>
      </c>
      <c r="BF288" s="422">
        <v>286.57</v>
      </c>
      <c r="BG288" s="422">
        <v>211.43</v>
      </c>
      <c r="BH288" s="422">
        <v>144.27000000000001</v>
      </c>
      <c r="BI288" s="422">
        <v>116.06</v>
      </c>
      <c r="BJ288" s="422">
        <v>147.62</v>
      </c>
      <c r="BK288" s="422">
        <v>113.5</v>
      </c>
      <c r="BL288" s="422">
        <v>60.41</v>
      </c>
      <c r="BM288" s="422">
        <v>189.68</v>
      </c>
      <c r="BN288" s="422">
        <v>110.51</v>
      </c>
      <c r="BO288" s="422">
        <v>43.48</v>
      </c>
      <c r="BP288" s="422">
        <v>69.48</v>
      </c>
      <c r="BQ288" s="422">
        <v>108.05</v>
      </c>
      <c r="BR288" s="422">
        <v>27.81</v>
      </c>
      <c r="BS288" s="422">
        <v>86.59</v>
      </c>
      <c r="BT288" s="422">
        <v>91.32</v>
      </c>
      <c r="BU288" s="422">
        <v>97.86</v>
      </c>
      <c r="BV288" s="422">
        <v>63.59</v>
      </c>
      <c r="BW288" s="422">
        <v>78.709999999999994</v>
      </c>
      <c r="BX288" s="422">
        <v>41.81</v>
      </c>
      <c r="BY288" s="422">
        <v>75</v>
      </c>
      <c r="BZ288" s="422">
        <v>23.68</v>
      </c>
      <c r="CA288" s="422">
        <v>67.45</v>
      </c>
      <c r="CB288" s="422">
        <v>17.82</v>
      </c>
      <c r="CC288" s="422">
        <v>0</v>
      </c>
      <c r="CD288" s="422">
        <v>16.14</v>
      </c>
      <c r="CE288" s="422">
        <v>7.18</v>
      </c>
      <c r="CF288" s="422">
        <v>78.05</v>
      </c>
      <c r="CG288" s="422">
        <v>24.05</v>
      </c>
      <c r="CH288" s="422">
        <v>31.09</v>
      </c>
      <c r="CI288" s="422">
        <v>0</v>
      </c>
      <c r="CJ288" s="422">
        <v>0</v>
      </c>
      <c r="CK288" s="422">
        <v>0</v>
      </c>
      <c r="CL288" s="422">
        <v>0</v>
      </c>
      <c r="CM288" s="422">
        <v>0</v>
      </c>
      <c r="CN288" s="422">
        <v>0</v>
      </c>
      <c r="CO288" s="422">
        <v>0</v>
      </c>
      <c r="CP288" s="464">
        <v>0</v>
      </c>
      <c r="CQ288" s="422">
        <v>0</v>
      </c>
      <c r="CR288" s="464">
        <v>0</v>
      </c>
      <c r="CS288" s="465">
        <v>0</v>
      </c>
      <c r="CT288" s="465">
        <v>0</v>
      </c>
      <c r="CU288" s="477">
        <f t="shared" si="12"/>
        <v>10680.71</v>
      </c>
    </row>
    <row r="289" spans="1:99" ht="15.75" customHeight="1" thickBot="1">
      <c r="A289" s="466" t="str">
        <f t="shared" si="13"/>
        <v>09-604</v>
      </c>
      <c r="B289" s="467">
        <v>31</v>
      </c>
      <c r="C289" s="467">
        <v>0</v>
      </c>
      <c r="D289" s="467">
        <v>0</v>
      </c>
      <c r="E289" s="467">
        <v>0</v>
      </c>
      <c r="F289" s="467">
        <v>0</v>
      </c>
      <c r="G289" s="467">
        <v>0</v>
      </c>
      <c r="H289" s="467">
        <v>5.45</v>
      </c>
      <c r="I289" s="467">
        <v>0</v>
      </c>
      <c r="J289" s="467">
        <v>9.09</v>
      </c>
      <c r="K289" s="467">
        <v>8.3000000000000007</v>
      </c>
      <c r="L289" s="467">
        <v>0</v>
      </c>
      <c r="M289" s="467">
        <v>27.27</v>
      </c>
      <c r="N289" s="467">
        <v>17.170000000000002</v>
      </c>
      <c r="O289" s="467">
        <v>14.54</v>
      </c>
      <c r="P289" s="467">
        <v>10.91</v>
      </c>
      <c r="Q289" s="467">
        <v>10.45</v>
      </c>
      <c r="R289" s="467">
        <v>32.44</v>
      </c>
      <c r="S289" s="467">
        <v>16.170000000000002</v>
      </c>
      <c r="T289" s="467">
        <v>14.42</v>
      </c>
      <c r="U289" s="467">
        <v>137.09</v>
      </c>
      <c r="V289" s="467">
        <v>151.71</v>
      </c>
      <c r="W289" s="467">
        <v>228.92</v>
      </c>
      <c r="X289" s="467">
        <v>267.02</v>
      </c>
      <c r="Y289" s="467">
        <v>349.67</v>
      </c>
      <c r="Z289" s="467">
        <v>367.28</v>
      </c>
      <c r="AA289" s="467">
        <v>363.2</v>
      </c>
      <c r="AB289" s="467">
        <v>403.51</v>
      </c>
      <c r="AC289" s="467">
        <v>340.52</v>
      </c>
      <c r="AD289" s="467">
        <v>507.2</v>
      </c>
      <c r="AE289" s="467">
        <v>299.23</v>
      </c>
      <c r="AF289" s="467">
        <v>371.98</v>
      </c>
      <c r="AG289" s="467">
        <v>202.17</v>
      </c>
      <c r="AH289" s="467">
        <v>167.01</v>
      </c>
      <c r="AI289" s="467">
        <v>164.4</v>
      </c>
      <c r="AJ289" s="467">
        <v>233.53</v>
      </c>
      <c r="AK289" s="467">
        <v>208.2</v>
      </c>
      <c r="AL289" s="467">
        <v>152.71</v>
      </c>
      <c r="AM289" s="467">
        <v>93.42</v>
      </c>
      <c r="AN289" s="467">
        <v>55.92</v>
      </c>
      <c r="AO289" s="467">
        <v>103.57</v>
      </c>
      <c r="AP289" s="467">
        <v>51.36</v>
      </c>
      <c r="AQ289" s="467">
        <v>49.61</v>
      </c>
      <c r="AR289" s="467">
        <v>22</v>
      </c>
      <c r="AS289" s="467">
        <v>43.77</v>
      </c>
      <c r="AT289" s="467">
        <v>52.64</v>
      </c>
      <c r="AU289" s="467">
        <v>16.22</v>
      </c>
      <c r="AV289" s="467">
        <v>51.01</v>
      </c>
      <c r="AW289" s="467">
        <v>42.72</v>
      </c>
      <c r="AX289" s="467">
        <v>59.05</v>
      </c>
      <c r="AY289" s="467">
        <v>52.41</v>
      </c>
      <c r="AZ289" s="467">
        <v>108.83</v>
      </c>
      <c r="BA289" s="467">
        <v>171.54</v>
      </c>
      <c r="BB289" s="467">
        <v>144.53</v>
      </c>
      <c r="BC289" s="467">
        <v>87.38</v>
      </c>
      <c r="BD289" s="467">
        <v>276.72000000000003</v>
      </c>
      <c r="BE289" s="467">
        <v>84.43</v>
      </c>
      <c r="BF289" s="467">
        <v>93.54</v>
      </c>
      <c r="BG289" s="467">
        <v>152.99</v>
      </c>
      <c r="BH289" s="467">
        <v>81.69</v>
      </c>
      <c r="BI289" s="467">
        <v>78.63</v>
      </c>
      <c r="BJ289" s="467">
        <v>134.16</v>
      </c>
      <c r="BK289" s="467">
        <v>128.09</v>
      </c>
      <c r="BL289" s="467">
        <v>54.64</v>
      </c>
      <c r="BM289" s="467">
        <v>100.82</v>
      </c>
      <c r="BN289" s="467">
        <v>97.46</v>
      </c>
      <c r="BO289" s="467">
        <v>0</v>
      </c>
      <c r="BP289" s="467">
        <v>0</v>
      </c>
      <c r="BQ289" s="467">
        <v>0</v>
      </c>
      <c r="BR289" s="467">
        <v>0</v>
      </c>
      <c r="BS289" s="467">
        <v>27.27</v>
      </c>
      <c r="BT289" s="467">
        <v>0</v>
      </c>
      <c r="BU289" s="467">
        <v>0</v>
      </c>
      <c r="BV289" s="467">
        <v>0</v>
      </c>
      <c r="BW289" s="467">
        <v>0</v>
      </c>
      <c r="BX289" s="467">
        <v>0</v>
      </c>
      <c r="BY289" s="467">
        <v>0</v>
      </c>
      <c r="BZ289" s="467">
        <v>0</v>
      </c>
      <c r="CA289" s="467">
        <v>0</v>
      </c>
      <c r="CB289" s="467">
        <v>0</v>
      </c>
      <c r="CC289" s="467">
        <v>0</v>
      </c>
      <c r="CD289" s="467">
        <v>0</v>
      </c>
      <c r="CE289" s="467">
        <v>0</v>
      </c>
      <c r="CF289" s="467">
        <v>0</v>
      </c>
      <c r="CG289" s="467">
        <v>0</v>
      </c>
      <c r="CH289" s="467">
        <v>0</v>
      </c>
      <c r="CI289" s="467">
        <v>0</v>
      </c>
      <c r="CJ289" s="467">
        <v>0</v>
      </c>
      <c r="CK289" s="422">
        <v>0</v>
      </c>
      <c r="CL289" s="422">
        <v>0</v>
      </c>
      <c r="CM289" s="422">
        <v>0</v>
      </c>
      <c r="CN289" s="422">
        <v>0</v>
      </c>
      <c r="CO289" s="422">
        <v>0</v>
      </c>
      <c r="CP289" s="468">
        <v>0</v>
      </c>
      <c r="CQ289" s="422">
        <v>0</v>
      </c>
      <c r="CR289" s="468">
        <v>0</v>
      </c>
      <c r="CS289" s="465">
        <v>0</v>
      </c>
      <c r="CT289" s="465">
        <v>0</v>
      </c>
      <c r="CU289" s="477">
        <f t="shared" si="12"/>
        <v>7597.98</v>
      </c>
    </row>
    <row r="290" spans="1:99" ht="15.75" hidden="1" thickBot="1">
      <c r="A290" s="480" t="str">
        <f t="shared" si="13"/>
        <v>09-604</v>
      </c>
      <c r="B290" s="440" t="s">
        <v>221</v>
      </c>
      <c r="C290" s="438">
        <f>SUM(C259:F289)</f>
        <v>8.18</v>
      </c>
      <c r="D290" s="438">
        <f>SUM(G259:J289)</f>
        <v>1073.7299999999998</v>
      </c>
      <c r="E290" s="438">
        <f>SUM(K259:N289)</f>
        <v>1490.4599999999998</v>
      </c>
      <c r="F290" s="438">
        <f>SUM(O259:R289)</f>
        <v>1727.2999999999997</v>
      </c>
      <c r="G290" s="438">
        <f>SUM(S259:V289)</f>
        <v>11466.209999999997</v>
      </c>
      <c r="H290" s="438">
        <f>SUM(W259:Z289)</f>
        <v>44463.750000000007</v>
      </c>
      <c r="I290" s="438">
        <f>SUM(AA259:AD289)</f>
        <v>39235.209999999985</v>
      </c>
      <c r="J290" s="438">
        <f>SUM(AE259:AH289)</f>
        <v>22673.530000000002</v>
      </c>
      <c r="K290" s="438">
        <f>SUM(AI259:AL289)</f>
        <v>14454.57</v>
      </c>
      <c r="L290" s="438">
        <f>SUM(AM259:AP289)</f>
        <v>10181.639999999998</v>
      </c>
      <c r="M290" s="438">
        <f>SUM(AQ259:AT289)</f>
        <v>8224.130000000001</v>
      </c>
      <c r="N290" s="438">
        <f>SUM(AU259:AX289)</f>
        <v>17645.300000000003</v>
      </c>
      <c r="O290" s="438">
        <f>SUM(AY259:BB289)</f>
        <v>42351.48000000001</v>
      </c>
      <c r="P290" s="438">
        <f>SUM(BC259:BF289)</f>
        <v>36684.350000000013</v>
      </c>
      <c r="Q290" s="438">
        <f>SUM(BG259:BJ289)</f>
        <v>20580.969999999998</v>
      </c>
      <c r="R290" s="438">
        <f>SUM(BK259:BN289)</f>
        <v>12341.649999999992</v>
      </c>
      <c r="S290" s="438">
        <f>SUM(BO259:BR289)</f>
        <v>8003.1500000000005</v>
      </c>
      <c r="T290" s="438">
        <f>SUM(BS259:BV289)</f>
        <v>5588.8899999999985</v>
      </c>
      <c r="U290" s="438">
        <f>SUM(BW259:BZ289)</f>
        <v>4306.8700000000008</v>
      </c>
      <c r="V290" s="438">
        <f>SUM(CA259:CD289)</f>
        <v>2248.5999999999985</v>
      </c>
      <c r="W290" s="438">
        <f>SUM(CE259:CH289)</f>
        <v>1492.62</v>
      </c>
      <c r="X290" s="438">
        <f>SUM(CI259:CK289)</f>
        <v>4.54</v>
      </c>
      <c r="Y290" s="439"/>
      <c r="Z290" s="439"/>
      <c r="AA290" s="439"/>
      <c r="AB290" s="439"/>
      <c r="AC290" s="470"/>
      <c r="AD290" s="439"/>
      <c r="AE290" s="439"/>
      <c r="AF290" s="439"/>
      <c r="AG290" s="470"/>
      <c r="AH290" s="439"/>
      <c r="AI290" s="439"/>
      <c r="AJ290" s="439"/>
      <c r="AK290" s="470"/>
      <c r="AL290" s="439"/>
      <c r="AM290" s="439"/>
      <c r="AN290" s="470"/>
      <c r="AO290" s="439"/>
      <c r="AP290" s="439"/>
      <c r="AQ290" s="439"/>
      <c r="AR290" s="470"/>
      <c r="AS290" s="439"/>
      <c r="AT290" s="439"/>
      <c r="AU290" s="439"/>
      <c r="AV290" s="470"/>
      <c r="AW290" s="470"/>
      <c r="AX290" s="470"/>
      <c r="AY290" s="470"/>
      <c r="AZ290" s="470"/>
      <c r="BA290" s="470"/>
      <c r="BB290" s="470"/>
      <c r="BC290" s="470"/>
      <c r="BD290" s="470"/>
      <c r="BE290" s="470"/>
      <c r="BF290" s="470"/>
      <c r="BG290" s="470"/>
      <c r="BH290" s="470"/>
      <c r="BI290" s="470"/>
      <c r="BJ290" s="470"/>
      <c r="BK290" s="470"/>
      <c r="BL290" s="470"/>
      <c r="BM290" s="470"/>
      <c r="BN290" s="470"/>
      <c r="BO290" s="470"/>
      <c r="BP290" s="470"/>
      <c r="BQ290" s="439"/>
      <c r="BR290" s="439"/>
      <c r="BS290" s="439"/>
      <c r="BT290" s="470"/>
      <c r="BU290" s="470"/>
      <c r="BV290" s="470"/>
      <c r="BW290" s="470"/>
      <c r="BX290" s="470"/>
      <c r="BY290" s="470"/>
      <c r="BZ290" s="470"/>
      <c r="CA290" s="470"/>
      <c r="CB290" s="470"/>
      <c r="CC290" s="470"/>
      <c r="CD290" s="470"/>
      <c r="CE290" s="470"/>
      <c r="CF290" s="470"/>
      <c r="CG290" s="470"/>
      <c r="CH290" s="470"/>
      <c r="CI290" s="470"/>
      <c r="CJ290" s="470"/>
      <c r="CK290" s="441"/>
      <c r="CL290" s="441"/>
      <c r="CM290" s="441"/>
      <c r="CN290" s="441"/>
      <c r="CO290" s="441"/>
      <c r="CP290" s="442"/>
      <c r="CQ290" s="441"/>
      <c r="CR290" s="442"/>
      <c r="CS290" s="495"/>
      <c r="CU290" s="499">
        <f>SUM(CU259:CU289)</f>
        <v>306265.31</v>
      </c>
    </row>
    <row r="291" spans="1:99" ht="15.75" customHeight="1">
      <c r="A291" s="473" t="s">
        <v>118</v>
      </c>
      <c r="B291" s="474">
        <v>1</v>
      </c>
      <c r="C291" s="461">
        <v>0</v>
      </c>
      <c r="D291" s="461">
        <v>0</v>
      </c>
      <c r="E291" s="461">
        <v>0</v>
      </c>
      <c r="F291" s="461">
        <v>0</v>
      </c>
      <c r="G291" s="461">
        <v>14.82</v>
      </c>
      <c r="H291" s="461">
        <v>8.18</v>
      </c>
      <c r="I291" s="461">
        <v>20.97</v>
      </c>
      <c r="J291" s="461">
        <v>8.17</v>
      </c>
      <c r="K291" s="461">
        <v>29.08</v>
      </c>
      <c r="L291" s="461">
        <v>5</v>
      </c>
      <c r="M291" s="461">
        <v>3.63</v>
      </c>
      <c r="N291" s="461">
        <v>17.260000000000002</v>
      </c>
      <c r="O291" s="461">
        <v>4.09</v>
      </c>
      <c r="P291" s="461">
        <v>14.99</v>
      </c>
      <c r="Q291" s="461">
        <v>27.09</v>
      </c>
      <c r="R291" s="461">
        <v>32.090000000000003</v>
      </c>
      <c r="S291" s="461">
        <v>66.11</v>
      </c>
      <c r="T291" s="461">
        <v>64.819999999999993</v>
      </c>
      <c r="U291" s="461">
        <v>73.33</v>
      </c>
      <c r="V291" s="461">
        <v>220.13</v>
      </c>
      <c r="W291" s="461">
        <v>328.62</v>
      </c>
      <c r="X291" s="461">
        <v>310.81</v>
      </c>
      <c r="Y291" s="461">
        <v>356.92</v>
      </c>
      <c r="Z291" s="461">
        <v>284.45999999999998</v>
      </c>
      <c r="AA291" s="461">
        <v>181.05</v>
      </c>
      <c r="AB291" s="461">
        <v>202.57</v>
      </c>
      <c r="AC291" s="461">
        <v>139.41</v>
      </c>
      <c r="AD291" s="461">
        <v>156.85</v>
      </c>
      <c r="AE291" s="461">
        <v>55.63</v>
      </c>
      <c r="AF291" s="461">
        <v>88.15</v>
      </c>
      <c r="AG291" s="461">
        <v>31.78</v>
      </c>
      <c r="AH291" s="461">
        <v>11.81</v>
      </c>
      <c r="AI291" s="461">
        <v>106.66</v>
      </c>
      <c r="AJ291" s="461">
        <v>53.24</v>
      </c>
      <c r="AK291" s="461">
        <v>95.95</v>
      </c>
      <c r="AL291" s="461">
        <v>46.73</v>
      </c>
      <c r="AM291" s="461">
        <v>25.57</v>
      </c>
      <c r="AN291" s="461">
        <v>94.83</v>
      </c>
      <c r="AO291" s="461">
        <v>86.5</v>
      </c>
      <c r="AP291" s="461">
        <v>19.54</v>
      </c>
      <c r="AQ291" s="461">
        <v>38.08</v>
      </c>
      <c r="AR291" s="461">
        <v>81.17</v>
      </c>
      <c r="AS291" s="461">
        <v>78.819999999999993</v>
      </c>
      <c r="AT291" s="461">
        <v>62.57</v>
      </c>
      <c r="AU291" s="461">
        <v>87.03</v>
      </c>
      <c r="AV291" s="461">
        <v>140.1</v>
      </c>
      <c r="AW291" s="461">
        <v>96.09</v>
      </c>
      <c r="AX291" s="461">
        <v>112.93</v>
      </c>
      <c r="AY291" s="461">
        <v>94.86</v>
      </c>
      <c r="AZ291" s="461">
        <v>329.96</v>
      </c>
      <c r="BA291" s="461">
        <v>305.45</v>
      </c>
      <c r="BB291" s="461">
        <v>290.69</v>
      </c>
      <c r="BC291" s="461">
        <v>197</v>
      </c>
      <c r="BD291" s="461">
        <v>292.12</v>
      </c>
      <c r="BE291" s="461">
        <v>218.64</v>
      </c>
      <c r="BF291" s="461">
        <v>209.05</v>
      </c>
      <c r="BG291" s="461">
        <v>229.22</v>
      </c>
      <c r="BH291" s="461">
        <v>217.35</v>
      </c>
      <c r="BI291" s="461">
        <v>106.63</v>
      </c>
      <c r="BJ291" s="461">
        <v>88.29</v>
      </c>
      <c r="BK291" s="461">
        <v>164.59</v>
      </c>
      <c r="BL291" s="461">
        <v>63.99</v>
      </c>
      <c r="BM291" s="461">
        <v>114.71</v>
      </c>
      <c r="BN291" s="461">
        <v>139.21</v>
      </c>
      <c r="BO291" s="461">
        <v>108.37</v>
      </c>
      <c r="BP291" s="461">
        <v>55.42</v>
      </c>
      <c r="BQ291" s="461">
        <v>79.58</v>
      </c>
      <c r="BR291" s="461">
        <v>61.58</v>
      </c>
      <c r="BS291" s="461">
        <v>86.06</v>
      </c>
      <c r="BT291" s="461">
        <v>65</v>
      </c>
      <c r="BU291" s="461">
        <v>27.73</v>
      </c>
      <c r="BV291" s="461">
        <v>44.23</v>
      </c>
      <c r="BW291" s="461">
        <v>47.54</v>
      </c>
      <c r="BX291" s="461">
        <v>82.17</v>
      </c>
      <c r="BY291" s="461">
        <v>80.69</v>
      </c>
      <c r="BZ291" s="461">
        <v>72.89</v>
      </c>
      <c r="CA291" s="461">
        <v>70.599999999999994</v>
      </c>
      <c r="CB291" s="461">
        <v>79.72</v>
      </c>
      <c r="CC291" s="461">
        <v>27.35</v>
      </c>
      <c r="CD291" s="461">
        <v>60.82</v>
      </c>
      <c r="CE291" s="461">
        <v>43.46</v>
      </c>
      <c r="CF291" s="461">
        <v>0</v>
      </c>
      <c r="CG291" s="461">
        <v>2.65</v>
      </c>
      <c r="CH291" s="461">
        <v>26.09</v>
      </c>
      <c r="CI291" s="461">
        <v>0</v>
      </c>
      <c r="CJ291" s="461">
        <v>0</v>
      </c>
      <c r="CK291" s="422">
        <v>0</v>
      </c>
      <c r="CL291" s="422">
        <v>0</v>
      </c>
      <c r="CM291" s="422">
        <v>0</v>
      </c>
      <c r="CN291" s="422">
        <v>0</v>
      </c>
      <c r="CO291" s="422">
        <v>0</v>
      </c>
      <c r="CP291" s="462">
        <v>0</v>
      </c>
      <c r="CQ291" s="422">
        <v>0</v>
      </c>
      <c r="CR291" s="462">
        <v>0</v>
      </c>
      <c r="CS291" s="465">
        <v>0</v>
      </c>
      <c r="CT291" s="465">
        <v>0</v>
      </c>
      <c r="CU291" s="477">
        <f>SUM(C291:CT291)</f>
        <v>8167.3400000000011</v>
      </c>
    </row>
    <row r="292" spans="1:99" ht="15.75" customHeight="1">
      <c r="A292" s="475" t="str">
        <f>A291</f>
        <v>10-624</v>
      </c>
      <c r="B292" s="476">
        <v>2</v>
      </c>
      <c r="C292" s="422">
        <v>0</v>
      </c>
      <c r="D292" s="422">
        <v>0</v>
      </c>
      <c r="E292" s="422">
        <v>0</v>
      </c>
      <c r="F292" s="422">
        <v>0</v>
      </c>
      <c r="G292" s="422">
        <v>20.82</v>
      </c>
      <c r="H292" s="422">
        <v>23.17</v>
      </c>
      <c r="I292" s="422">
        <v>37.67</v>
      </c>
      <c r="J292" s="422">
        <v>17.72</v>
      </c>
      <c r="K292" s="422">
        <v>22.19</v>
      </c>
      <c r="L292" s="422">
        <v>28.17</v>
      </c>
      <c r="M292" s="422">
        <v>18.93</v>
      </c>
      <c r="N292" s="422">
        <v>13.82</v>
      </c>
      <c r="O292" s="422">
        <v>11.35</v>
      </c>
      <c r="P292" s="422">
        <v>2.78</v>
      </c>
      <c r="Q292" s="422">
        <v>31.27</v>
      </c>
      <c r="R292" s="422">
        <v>44.22</v>
      </c>
      <c r="S292" s="422">
        <v>71.709999999999994</v>
      </c>
      <c r="T292" s="422">
        <v>110.88</v>
      </c>
      <c r="U292" s="422">
        <v>195.26</v>
      </c>
      <c r="V292" s="422">
        <v>319.83</v>
      </c>
      <c r="W292" s="422">
        <v>574.98</v>
      </c>
      <c r="X292" s="422">
        <v>571.52</v>
      </c>
      <c r="Y292" s="422">
        <v>429.7</v>
      </c>
      <c r="Z292" s="422">
        <v>535.95000000000005</v>
      </c>
      <c r="AA292" s="422">
        <v>485.2</v>
      </c>
      <c r="AB292" s="422">
        <v>366.46</v>
      </c>
      <c r="AC292" s="422">
        <v>268.79000000000002</v>
      </c>
      <c r="AD292" s="422">
        <v>117.12</v>
      </c>
      <c r="AE292" s="422">
        <v>158.18</v>
      </c>
      <c r="AF292" s="422">
        <v>204.6</v>
      </c>
      <c r="AG292" s="422">
        <v>65.09</v>
      </c>
      <c r="AH292" s="422">
        <v>71.349999999999994</v>
      </c>
      <c r="AI292" s="422">
        <v>69.34</v>
      </c>
      <c r="AJ292" s="422">
        <v>73.77</v>
      </c>
      <c r="AK292" s="422">
        <v>81.86</v>
      </c>
      <c r="AL292" s="422">
        <v>74.959999999999994</v>
      </c>
      <c r="AM292" s="422">
        <v>57.65</v>
      </c>
      <c r="AN292" s="422">
        <v>110.18</v>
      </c>
      <c r="AO292" s="422">
        <v>64.16</v>
      </c>
      <c r="AP292" s="422">
        <v>19.61</v>
      </c>
      <c r="AQ292" s="422">
        <v>36.15</v>
      </c>
      <c r="AR292" s="422">
        <v>104.41</v>
      </c>
      <c r="AS292" s="422">
        <v>155.27000000000001</v>
      </c>
      <c r="AT292" s="422">
        <v>100.88</v>
      </c>
      <c r="AU292" s="422">
        <v>70.66</v>
      </c>
      <c r="AV292" s="422">
        <v>107.56</v>
      </c>
      <c r="AW292" s="422">
        <v>201.05</v>
      </c>
      <c r="AX292" s="422">
        <v>168.23</v>
      </c>
      <c r="AY292" s="422">
        <v>285.52</v>
      </c>
      <c r="AZ292" s="422">
        <v>340.73</v>
      </c>
      <c r="BA292" s="422">
        <v>262.38</v>
      </c>
      <c r="BB292" s="422">
        <v>361.76</v>
      </c>
      <c r="BC292" s="422">
        <v>278.61</v>
      </c>
      <c r="BD292" s="422">
        <v>344.62</v>
      </c>
      <c r="BE292" s="422">
        <v>345.06</v>
      </c>
      <c r="BF292" s="422">
        <v>110.99</v>
      </c>
      <c r="BG292" s="422">
        <v>170.73</v>
      </c>
      <c r="BH292" s="422">
        <v>103.35</v>
      </c>
      <c r="BI292" s="422">
        <v>334.99</v>
      </c>
      <c r="BJ292" s="422">
        <v>176.77</v>
      </c>
      <c r="BK292" s="422">
        <v>174.82</v>
      </c>
      <c r="BL292" s="422">
        <v>126.79</v>
      </c>
      <c r="BM292" s="422">
        <v>246.71</v>
      </c>
      <c r="BN292" s="422">
        <v>85.96</v>
      </c>
      <c r="BO292" s="422">
        <v>72.83</v>
      </c>
      <c r="BP292" s="422">
        <v>152.04</v>
      </c>
      <c r="BQ292" s="422">
        <v>118.69</v>
      </c>
      <c r="BR292" s="422">
        <v>123.34</v>
      </c>
      <c r="BS292" s="422">
        <v>72.59</v>
      </c>
      <c r="BT292" s="422">
        <v>69.64</v>
      </c>
      <c r="BU292" s="422">
        <v>61.5</v>
      </c>
      <c r="BV292" s="422">
        <v>51.26</v>
      </c>
      <c r="BW292" s="422">
        <v>43.18</v>
      </c>
      <c r="BX292" s="422">
        <v>44.99</v>
      </c>
      <c r="BY292" s="422">
        <v>57.19</v>
      </c>
      <c r="BZ292" s="422">
        <v>47.49</v>
      </c>
      <c r="CA292" s="422">
        <v>5.09</v>
      </c>
      <c r="CB292" s="422">
        <v>43.09</v>
      </c>
      <c r="CC292" s="422">
        <v>44</v>
      </c>
      <c r="CD292" s="422">
        <v>58.49</v>
      </c>
      <c r="CE292" s="422">
        <v>8.91</v>
      </c>
      <c r="CF292" s="422">
        <v>71.44</v>
      </c>
      <c r="CG292" s="422">
        <v>0</v>
      </c>
      <c r="CH292" s="422">
        <v>0</v>
      </c>
      <c r="CI292" s="422">
        <v>0</v>
      </c>
      <c r="CJ292" s="422">
        <v>0</v>
      </c>
      <c r="CK292" s="422">
        <v>0</v>
      </c>
      <c r="CL292" s="422">
        <v>0</v>
      </c>
      <c r="CM292" s="422">
        <v>0</v>
      </c>
      <c r="CN292" s="422">
        <v>0</v>
      </c>
      <c r="CO292" s="422">
        <v>0</v>
      </c>
      <c r="CP292" s="464">
        <v>0</v>
      </c>
      <c r="CQ292" s="422">
        <v>0</v>
      </c>
      <c r="CR292" s="464">
        <v>0</v>
      </c>
      <c r="CS292" s="465">
        <v>0</v>
      </c>
      <c r="CT292" s="465">
        <v>0</v>
      </c>
      <c r="CU292" s="477">
        <f t="shared" ref="CU292:CU321" si="14">SUM(C292:CT292)</f>
        <v>11210.02</v>
      </c>
    </row>
    <row r="293" spans="1:99" ht="15.75" customHeight="1">
      <c r="A293" s="475" t="str">
        <f t="shared" ref="A293:A322" si="15">A292</f>
        <v>10-624</v>
      </c>
      <c r="B293" s="476">
        <v>3</v>
      </c>
      <c r="C293" s="422">
        <v>0</v>
      </c>
      <c r="D293" s="422">
        <v>0</v>
      </c>
      <c r="E293" s="422">
        <v>0</v>
      </c>
      <c r="F293" s="422">
        <v>0</v>
      </c>
      <c r="G293" s="422">
        <v>4.54</v>
      </c>
      <c r="H293" s="422">
        <v>11.82</v>
      </c>
      <c r="I293" s="422">
        <v>35.630000000000003</v>
      </c>
      <c r="J293" s="422">
        <v>17.670000000000002</v>
      </c>
      <c r="K293" s="422">
        <v>40.909999999999997</v>
      </c>
      <c r="L293" s="422">
        <v>6.36</v>
      </c>
      <c r="M293" s="422">
        <v>10.96</v>
      </c>
      <c r="N293" s="422">
        <v>16.920000000000002</v>
      </c>
      <c r="O293" s="422">
        <v>17.62</v>
      </c>
      <c r="P293" s="422">
        <v>22.39</v>
      </c>
      <c r="Q293" s="422">
        <v>37.090000000000003</v>
      </c>
      <c r="R293" s="422">
        <v>4.54</v>
      </c>
      <c r="S293" s="422">
        <v>42.25</v>
      </c>
      <c r="T293" s="422">
        <v>86.45</v>
      </c>
      <c r="U293" s="422">
        <v>141.84</v>
      </c>
      <c r="V293" s="422">
        <v>154.52000000000001</v>
      </c>
      <c r="W293" s="422">
        <v>418.94</v>
      </c>
      <c r="X293" s="422">
        <v>567.64</v>
      </c>
      <c r="Y293" s="422">
        <v>504.93</v>
      </c>
      <c r="Z293" s="422">
        <v>322.97000000000003</v>
      </c>
      <c r="AA293" s="422">
        <v>366.14</v>
      </c>
      <c r="AB293" s="422">
        <v>328.74</v>
      </c>
      <c r="AC293" s="422">
        <v>197.08</v>
      </c>
      <c r="AD293" s="422">
        <v>208.53</v>
      </c>
      <c r="AE293" s="422">
        <v>145.43</v>
      </c>
      <c r="AF293" s="422">
        <v>88.68</v>
      </c>
      <c r="AG293" s="422">
        <v>55.46</v>
      </c>
      <c r="AH293" s="422">
        <v>73.349999999999994</v>
      </c>
      <c r="AI293" s="422">
        <v>82.71</v>
      </c>
      <c r="AJ293" s="422">
        <v>31</v>
      </c>
      <c r="AK293" s="422">
        <v>79.650000000000006</v>
      </c>
      <c r="AL293" s="422">
        <v>91.73</v>
      </c>
      <c r="AM293" s="422">
        <v>50.78</v>
      </c>
      <c r="AN293" s="422">
        <v>46.12</v>
      </c>
      <c r="AO293" s="422">
        <v>67.06</v>
      </c>
      <c r="AP293" s="422">
        <v>84.9</v>
      </c>
      <c r="AQ293" s="422">
        <v>66.010000000000005</v>
      </c>
      <c r="AR293" s="422">
        <v>44.72</v>
      </c>
      <c r="AS293" s="422">
        <v>53.81</v>
      </c>
      <c r="AT293" s="422">
        <v>158.37</v>
      </c>
      <c r="AU293" s="422">
        <v>128.91999999999999</v>
      </c>
      <c r="AV293" s="422">
        <v>150.72999999999999</v>
      </c>
      <c r="AW293" s="422">
        <v>116.46</v>
      </c>
      <c r="AX293" s="422">
        <v>149.63999999999999</v>
      </c>
      <c r="AY293" s="422">
        <v>287.7</v>
      </c>
      <c r="AZ293" s="422">
        <v>362.22</v>
      </c>
      <c r="BA293" s="422">
        <v>452.47</v>
      </c>
      <c r="BB293" s="422">
        <v>296.83</v>
      </c>
      <c r="BC293" s="422">
        <v>364.83</v>
      </c>
      <c r="BD293" s="422">
        <v>480.51</v>
      </c>
      <c r="BE293" s="422">
        <v>396.02</v>
      </c>
      <c r="BF293" s="422">
        <v>211.57</v>
      </c>
      <c r="BG293" s="422">
        <v>316.89</v>
      </c>
      <c r="BH293" s="422">
        <v>92.29</v>
      </c>
      <c r="BI293" s="422">
        <v>96.28</v>
      </c>
      <c r="BJ293" s="422">
        <v>91.27</v>
      </c>
      <c r="BK293" s="422">
        <v>166.66</v>
      </c>
      <c r="BL293" s="422">
        <v>186.48</v>
      </c>
      <c r="BM293" s="422">
        <v>101.34</v>
      </c>
      <c r="BN293" s="422">
        <v>125.01</v>
      </c>
      <c r="BO293" s="422">
        <v>85.2</v>
      </c>
      <c r="BP293" s="422">
        <v>67.180000000000007</v>
      </c>
      <c r="BQ293" s="422">
        <v>96.26</v>
      </c>
      <c r="BR293" s="422">
        <v>107.64</v>
      </c>
      <c r="BS293" s="422">
        <v>89.49</v>
      </c>
      <c r="BT293" s="422">
        <v>56.6</v>
      </c>
      <c r="BU293" s="422">
        <v>52.87</v>
      </c>
      <c r="BV293" s="422">
        <v>54.36</v>
      </c>
      <c r="BW293" s="422">
        <v>48.95</v>
      </c>
      <c r="BX293" s="422">
        <v>67.73</v>
      </c>
      <c r="BY293" s="422">
        <v>25.9</v>
      </c>
      <c r="BZ293" s="422">
        <v>9.09</v>
      </c>
      <c r="CA293" s="422">
        <v>45.43</v>
      </c>
      <c r="CB293" s="422">
        <v>6.4</v>
      </c>
      <c r="CC293" s="422">
        <v>30.45</v>
      </c>
      <c r="CD293" s="422">
        <v>16.36</v>
      </c>
      <c r="CE293" s="422">
        <v>79.319999999999993</v>
      </c>
      <c r="CF293" s="422">
        <v>19.989999999999998</v>
      </c>
      <c r="CG293" s="422">
        <v>34.270000000000003</v>
      </c>
      <c r="CH293" s="422">
        <v>0</v>
      </c>
      <c r="CI293" s="422">
        <v>0</v>
      </c>
      <c r="CJ293" s="422">
        <v>0</v>
      </c>
      <c r="CK293" s="422">
        <v>0</v>
      </c>
      <c r="CL293" s="422">
        <v>0</v>
      </c>
      <c r="CM293" s="422">
        <v>0</v>
      </c>
      <c r="CN293" s="422">
        <v>0</v>
      </c>
      <c r="CO293" s="422">
        <v>0</v>
      </c>
      <c r="CP293" s="464">
        <v>0</v>
      </c>
      <c r="CQ293" s="422">
        <v>0</v>
      </c>
      <c r="CR293" s="464">
        <v>0</v>
      </c>
      <c r="CS293" s="465">
        <v>0</v>
      </c>
      <c r="CT293" s="465">
        <v>0</v>
      </c>
      <c r="CU293" s="477">
        <f t="shared" si="14"/>
        <v>10353.870000000004</v>
      </c>
    </row>
    <row r="294" spans="1:99" ht="15.75" customHeight="1">
      <c r="A294" s="475" t="str">
        <f t="shared" si="15"/>
        <v>10-624</v>
      </c>
      <c r="B294" s="476">
        <v>4</v>
      </c>
      <c r="C294" s="422">
        <v>0</v>
      </c>
      <c r="D294" s="422">
        <v>0</v>
      </c>
      <c r="E294" s="422">
        <v>0</v>
      </c>
      <c r="F294" s="422">
        <v>0</v>
      </c>
      <c r="G294" s="422">
        <v>12.83</v>
      </c>
      <c r="H294" s="422">
        <v>32.82</v>
      </c>
      <c r="I294" s="422">
        <v>39.25</v>
      </c>
      <c r="J294" s="422">
        <v>10.26</v>
      </c>
      <c r="K294" s="422">
        <v>19.21</v>
      </c>
      <c r="L294" s="422">
        <v>6.37</v>
      </c>
      <c r="M294" s="422">
        <v>20.85</v>
      </c>
      <c r="N294" s="422">
        <v>9.27</v>
      </c>
      <c r="O294" s="422">
        <v>20.9</v>
      </c>
      <c r="P294" s="422">
        <v>26.67</v>
      </c>
      <c r="Q294" s="422">
        <v>12.72</v>
      </c>
      <c r="R294" s="422">
        <v>8.6300000000000008</v>
      </c>
      <c r="S294" s="422">
        <v>47.73</v>
      </c>
      <c r="T294" s="422">
        <v>24.91</v>
      </c>
      <c r="U294" s="422">
        <v>153.25</v>
      </c>
      <c r="V294" s="422">
        <v>240.13</v>
      </c>
      <c r="W294" s="422">
        <v>300.79000000000002</v>
      </c>
      <c r="X294" s="422">
        <v>348</v>
      </c>
      <c r="Y294" s="422">
        <v>399.53</v>
      </c>
      <c r="Z294" s="422">
        <v>441.71</v>
      </c>
      <c r="AA294" s="422">
        <v>346.47</v>
      </c>
      <c r="AB294" s="422">
        <v>393.74</v>
      </c>
      <c r="AC294" s="422">
        <v>282.62</v>
      </c>
      <c r="AD294" s="422">
        <v>191.62</v>
      </c>
      <c r="AE294" s="422">
        <v>249.06</v>
      </c>
      <c r="AF294" s="422">
        <v>171.44</v>
      </c>
      <c r="AG294" s="422">
        <v>59.15</v>
      </c>
      <c r="AH294" s="422">
        <v>110.61</v>
      </c>
      <c r="AI294" s="422">
        <v>97.74</v>
      </c>
      <c r="AJ294" s="422">
        <v>107.14</v>
      </c>
      <c r="AK294" s="422">
        <v>72.98</v>
      </c>
      <c r="AL294" s="422">
        <v>50.68</v>
      </c>
      <c r="AM294" s="422">
        <v>60.6</v>
      </c>
      <c r="AN294" s="422">
        <v>41.55</v>
      </c>
      <c r="AO294" s="422">
        <v>44.48</v>
      </c>
      <c r="AP294" s="422">
        <v>112.23</v>
      </c>
      <c r="AQ294" s="422">
        <v>97.32</v>
      </c>
      <c r="AR294" s="422">
        <v>18</v>
      </c>
      <c r="AS294" s="422">
        <v>62.29</v>
      </c>
      <c r="AT294" s="422">
        <v>110.83</v>
      </c>
      <c r="AU294" s="422">
        <v>104.96</v>
      </c>
      <c r="AV294" s="422">
        <v>79.48</v>
      </c>
      <c r="AW294" s="422">
        <v>193.32</v>
      </c>
      <c r="AX294" s="422">
        <v>404.07</v>
      </c>
      <c r="AY294" s="422">
        <v>295.41000000000003</v>
      </c>
      <c r="AZ294" s="422">
        <v>443.86</v>
      </c>
      <c r="BA294" s="422">
        <v>516.53</v>
      </c>
      <c r="BB294" s="422">
        <v>479.64</v>
      </c>
      <c r="BC294" s="422">
        <v>501.79</v>
      </c>
      <c r="BD294" s="422">
        <v>552.99</v>
      </c>
      <c r="BE294" s="422">
        <v>596.86</v>
      </c>
      <c r="BF294" s="422">
        <v>527.76</v>
      </c>
      <c r="BG294" s="422">
        <v>459.3</v>
      </c>
      <c r="BH294" s="422">
        <v>322.26</v>
      </c>
      <c r="BI294" s="422">
        <v>218.34</v>
      </c>
      <c r="BJ294" s="422">
        <v>268.14</v>
      </c>
      <c r="BK294" s="422">
        <v>195.43</v>
      </c>
      <c r="BL294" s="422">
        <v>220.63</v>
      </c>
      <c r="BM294" s="422">
        <v>271.73</v>
      </c>
      <c r="BN294" s="422">
        <v>211.48</v>
      </c>
      <c r="BO294" s="422">
        <v>198.19</v>
      </c>
      <c r="BP294" s="422">
        <v>154.21</v>
      </c>
      <c r="BQ294" s="422">
        <v>148.82</v>
      </c>
      <c r="BR294" s="422">
        <v>86.19</v>
      </c>
      <c r="BS294" s="422">
        <v>186.69</v>
      </c>
      <c r="BT294" s="422">
        <v>116.85</v>
      </c>
      <c r="BU294" s="422">
        <v>139.41</v>
      </c>
      <c r="BV294" s="422">
        <v>175.13</v>
      </c>
      <c r="BW294" s="422">
        <v>150.55000000000001</v>
      </c>
      <c r="BX294" s="422">
        <v>155.87</v>
      </c>
      <c r="BY294" s="422">
        <v>121.74</v>
      </c>
      <c r="BZ294" s="422">
        <v>122.94</v>
      </c>
      <c r="CA294" s="422">
        <v>94.97</v>
      </c>
      <c r="CB294" s="422">
        <v>51.08</v>
      </c>
      <c r="CC294" s="422">
        <v>97.95</v>
      </c>
      <c r="CD294" s="422">
        <v>65.08</v>
      </c>
      <c r="CE294" s="422">
        <v>56</v>
      </c>
      <c r="CF294" s="422">
        <v>40</v>
      </c>
      <c r="CG294" s="422">
        <v>89.42</v>
      </c>
      <c r="CH294" s="422">
        <v>32.65</v>
      </c>
      <c r="CI294" s="422">
        <v>0</v>
      </c>
      <c r="CJ294" s="422">
        <v>0</v>
      </c>
      <c r="CK294" s="422">
        <v>0</v>
      </c>
      <c r="CL294" s="422">
        <v>0</v>
      </c>
      <c r="CM294" s="422">
        <v>0</v>
      </c>
      <c r="CN294" s="422">
        <v>0</v>
      </c>
      <c r="CO294" s="422">
        <v>0</v>
      </c>
      <c r="CP294" s="464">
        <v>0</v>
      </c>
      <c r="CQ294" s="422">
        <v>0</v>
      </c>
      <c r="CR294" s="464">
        <v>0</v>
      </c>
      <c r="CS294" s="465">
        <v>0</v>
      </c>
      <c r="CT294" s="465">
        <v>0</v>
      </c>
      <c r="CU294" s="477">
        <f t="shared" si="14"/>
        <v>14004.099999999997</v>
      </c>
    </row>
    <row r="295" spans="1:99" ht="15.75" customHeight="1">
      <c r="A295" s="475" t="str">
        <f t="shared" si="15"/>
        <v>10-624</v>
      </c>
      <c r="B295" s="476">
        <v>5</v>
      </c>
      <c r="C295" s="422">
        <v>0</v>
      </c>
      <c r="D295" s="422">
        <v>0</v>
      </c>
      <c r="E295" s="422">
        <v>0</v>
      </c>
      <c r="F295" s="422">
        <v>0</v>
      </c>
      <c r="G295" s="422">
        <v>0</v>
      </c>
      <c r="H295" s="422">
        <v>9.09</v>
      </c>
      <c r="I295" s="422">
        <v>1.82</v>
      </c>
      <c r="J295" s="422">
        <v>5</v>
      </c>
      <c r="K295" s="422">
        <v>2.27</v>
      </c>
      <c r="L295" s="422">
        <v>8.09</v>
      </c>
      <c r="M295" s="422">
        <v>40.450000000000003</v>
      </c>
      <c r="N295" s="422">
        <v>14.54</v>
      </c>
      <c r="O295" s="422">
        <v>13.18</v>
      </c>
      <c r="P295" s="422">
        <v>9.4600000000000009</v>
      </c>
      <c r="Q295" s="422">
        <v>10.91</v>
      </c>
      <c r="R295" s="422">
        <v>16.73</v>
      </c>
      <c r="S295" s="422">
        <v>44.87</v>
      </c>
      <c r="T295" s="422">
        <v>55.02</v>
      </c>
      <c r="U295" s="422">
        <v>80.709999999999994</v>
      </c>
      <c r="V295" s="422">
        <v>227.42</v>
      </c>
      <c r="W295" s="422">
        <v>437.83</v>
      </c>
      <c r="X295" s="422">
        <v>655.65</v>
      </c>
      <c r="Y295" s="422">
        <v>384.54</v>
      </c>
      <c r="Z295" s="422">
        <v>577.75</v>
      </c>
      <c r="AA295" s="422">
        <v>437.21</v>
      </c>
      <c r="AB295" s="422">
        <v>542.72</v>
      </c>
      <c r="AC295" s="422">
        <v>450.58</v>
      </c>
      <c r="AD295" s="422">
        <v>455.03</v>
      </c>
      <c r="AE295" s="422">
        <v>255.45</v>
      </c>
      <c r="AF295" s="422">
        <v>363.46</v>
      </c>
      <c r="AG295" s="422">
        <v>267.60000000000002</v>
      </c>
      <c r="AH295" s="422">
        <v>228.03</v>
      </c>
      <c r="AI295" s="422">
        <v>208.85</v>
      </c>
      <c r="AJ295" s="422">
        <v>226.01</v>
      </c>
      <c r="AK295" s="422">
        <v>113.5</v>
      </c>
      <c r="AL295" s="422">
        <v>281.5</v>
      </c>
      <c r="AM295" s="422">
        <v>151.25</v>
      </c>
      <c r="AN295" s="422">
        <v>66.77</v>
      </c>
      <c r="AO295" s="422">
        <v>108.48</v>
      </c>
      <c r="AP295" s="422">
        <v>99.82</v>
      </c>
      <c r="AQ295" s="422">
        <v>58.11</v>
      </c>
      <c r="AR295" s="422">
        <v>153.77000000000001</v>
      </c>
      <c r="AS295" s="422">
        <v>62.83</v>
      </c>
      <c r="AT295" s="422">
        <v>140.85</v>
      </c>
      <c r="AU295" s="422">
        <v>91.98</v>
      </c>
      <c r="AV295" s="422">
        <v>174.27</v>
      </c>
      <c r="AW295" s="422">
        <v>108.09</v>
      </c>
      <c r="AX295" s="422">
        <v>231.42</v>
      </c>
      <c r="AY295" s="422">
        <v>294.91000000000003</v>
      </c>
      <c r="AZ295" s="422">
        <v>423.66</v>
      </c>
      <c r="BA295" s="422">
        <v>416.98</v>
      </c>
      <c r="BB295" s="422">
        <v>438.31</v>
      </c>
      <c r="BC295" s="422">
        <v>499.2</v>
      </c>
      <c r="BD295" s="422">
        <v>520.80999999999995</v>
      </c>
      <c r="BE295" s="422">
        <v>437.7</v>
      </c>
      <c r="BF295" s="422">
        <v>363.55</v>
      </c>
      <c r="BG295" s="422">
        <v>283.16000000000003</v>
      </c>
      <c r="BH295" s="422">
        <v>323.58999999999997</v>
      </c>
      <c r="BI295" s="422">
        <v>268.12</v>
      </c>
      <c r="BJ295" s="422">
        <v>364.89</v>
      </c>
      <c r="BK295" s="422">
        <v>143.76</v>
      </c>
      <c r="BL295" s="422">
        <v>154.56</v>
      </c>
      <c r="BM295" s="422">
        <v>181.86</v>
      </c>
      <c r="BN295" s="422">
        <v>106.67</v>
      </c>
      <c r="BO295" s="422">
        <v>46.13</v>
      </c>
      <c r="BP295" s="422">
        <v>169.06</v>
      </c>
      <c r="BQ295" s="422">
        <v>104.59</v>
      </c>
      <c r="BR295" s="422">
        <v>93.06</v>
      </c>
      <c r="BS295" s="422">
        <v>123.78</v>
      </c>
      <c r="BT295" s="422">
        <v>140.27000000000001</v>
      </c>
      <c r="BU295" s="422">
        <v>124.45</v>
      </c>
      <c r="BV295" s="422">
        <v>173.07</v>
      </c>
      <c r="BW295" s="422">
        <v>157.77000000000001</v>
      </c>
      <c r="BX295" s="422">
        <v>115.46</v>
      </c>
      <c r="BY295" s="422">
        <v>92.04</v>
      </c>
      <c r="BZ295" s="422">
        <v>121.49</v>
      </c>
      <c r="CA295" s="422">
        <v>110.58</v>
      </c>
      <c r="CB295" s="422">
        <v>95.92</v>
      </c>
      <c r="CC295" s="422">
        <v>117.16</v>
      </c>
      <c r="CD295" s="422">
        <v>85.36</v>
      </c>
      <c r="CE295" s="422">
        <v>116.81</v>
      </c>
      <c r="CF295" s="422">
        <v>31.93</v>
      </c>
      <c r="CG295" s="422">
        <v>54.44</v>
      </c>
      <c r="CH295" s="422">
        <v>55.62</v>
      </c>
      <c r="CI295" s="422">
        <v>9.5</v>
      </c>
      <c r="CJ295" s="422">
        <v>0</v>
      </c>
      <c r="CK295" s="422">
        <v>0</v>
      </c>
      <c r="CL295" s="422">
        <v>0</v>
      </c>
      <c r="CM295" s="422">
        <v>0</v>
      </c>
      <c r="CN295" s="422">
        <v>0</v>
      </c>
      <c r="CO295" s="422">
        <v>0</v>
      </c>
      <c r="CP295" s="464">
        <v>0</v>
      </c>
      <c r="CQ295" s="422">
        <v>0</v>
      </c>
      <c r="CR295" s="464">
        <v>0</v>
      </c>
      <c r="CS295" s="465">
        <v>0</v>
      </c>
      <c r="CT295" s="465">
        <v>0</v>
      </c>
      <c r="CU295" s="477">
        <f t="shared" si="14"/>
        <v>15233.130000000003</v>
      </c>
    </row>
    <row r="296" spans="1:99" ht="15.75" customHeight="1">
      <c r="A296" s="475" t="str">
        <f t="shared" si="15"/>
        <v>10-624</v>
      </c>
      <c r="B296" s="476">
        <v>6</v>
      </c>
      <c r="C296" s="422">
        <v>0</v>
      </c>
      <c r="D296" s="422">
        <v>0</v>
      </c>
      <c r="E296" s="422">
        <v>0</v>
      </c>
      <c r="F296" s="422">
        <v>0</v>
      </c>
      <c r="G296" s="422">
        <v>5.97</v>
      </c>
      <c r="H296" s="422">
        <v>0</v>
      </c>
      <c r="I296" s="422">
        <v>8.5399999999999991</v>
      </c>
      <c r="J296" s="422">
        <v>13.63</v>
      </c>
      <c r="K296" s="422">
        <v>4.54</v>
      </c>
      <c r="L296" s="422">
        <v>9.09</v>
      </c>
      <c r="M296" s="422">
        <v>6.37</v>
      </c>
      <c r="N296" s="422">
        <v>33.270000000000003</v>
      </c>
      <c r="O296" s="422">
        <v>39.479999999999997</v>
      </c>
      <c r="P296" s="422">
        <v>31.32</v>
      </c>
      <c r="Q296" s="422">
        <v>44.53</v>
      </c>
      <c r="R296" s="422">
        <v>11.36</v>
      </c>
      <c r="S296" s="422">
        <v>3.82</v>
      </c>
      <c r="T296" s="422">
        <v>95.12</v>
      </c>
      <c r="U296" s="422">
        <v>89.09</v>
      </c>
      <c r="V296" s="422">
        <v>47.38</v>
      </c>
      <c r="W296" s="422">
        <v>127.3</v>
      </c>
      <c r="X296" s="422">
        <v>360.28</v>
      </c>
      <c r="Y296" s="422">
        <v>251.14</v>
      </c>
      <c r="Z296" s="422">
        <v>356.62</v>
      </c>
      <c r="AA296" s="422">
        <v>484.18</v>
      </c>
      <c r="AB296" s="422">
        <v>285.95999999999998</v>
      </c>
      <c r="AC296" s="422">
        <v>358.14</v>
      </c>
      <c r="AD296" s="422">
        <v>342.08</v>
      </c>
      <c r="AE296" s="422">
        <v>237.54</v>
      </c>
      <c r="AF296" s="422">
        <v>252.08</v>
      </c>
      <c r="AG296" s="422">
        <v>226.12</v>
      </c>
      <c r="AH296" s="422">
        <v>211.87</v>
      </c>
      <c r="AI296" s="422">
        <v>179.48</v>
      </c>
      <c r="AJ296" s="422">
        <v>209.96</v>
      </c>
      <c r="AK296" s="422">
        <v>111.9</v>
      </c>
      <c r="AL296" s="422">
        <v>59.14</v>
      </c>
      <c r="AM296" s="422">
        <v>147.38999999999999</v>
      </c>
      <c r="AN296" s="422">
        <v>152.25</v>
      </c>
      <c r="AO296" s="422">
        <v>106.3</v>
      </c>
      <c r="AP296" s="422">
        <v>138.01</v>
      </c>
      <c r="AQ296" s="422">
        <v>104.89</v>
      </c>
      <c r="AR296" s="422">
        <v>128.19999999999999</v>
      </c>
      <c r="AS296" s="422">
        <v>146.37</v>
      </c>
      <c r="AT296" s="422">
        <v>110.51</v>
      </c>
      <c r="AU296" s="422">
        <v>183.82</v>
      </c>
      <c r="AV296" s="422">
        <v>191.09</v>
      </c>
      <c r="AW296" s="422">
        <v>233.31</v>
      </c>
      <c r="AX296" s="422">
        <v>199.35</v>
      </c>
      <c r="AY296" s="422">
        <v>382.32</v>
      </c>
      <c r="AZ296" s="422">
        <v>459.79</v>
      </c>
      <c r="BA296" s="422">
        <v>367.12</v>
      </c>
      <c r="BB296" s="422">
        <v>467.94</v>
      </c>
      <c r="BC296" s="422">
        <v>404.91</v>
      </c>
      <c r="BD296" s="422">
        <v>427.94</v>
      </c>
      <c r="BE296" s="422">
        <v>343.57</v>
      </c>
      <c r="BF296" s="422">
        <v>236.01</v>
      </c>
      <c r="BG296" s="422">
        <v>188.85</v>
      </c>
      <c r="BH296" s="422">
        <v>305.45999999999998</v>
      </c>
      <c r="BI296" s="422">
        <v>241.83</v>
      </c>
      <c r="BJ296" s="422">
        <v>131.41</v>
      </c>
      <c r="BK296" s="422">
        <v>185.58</v>
      </c>
      <c r="BL296" s="422">
        <v>133.21</v>
      </c>
      <c r="BM296" s="422">
        <v>89.5</v>
      </c>
      <c r="BN296" s="422">
        <v>80.69</v>
      </c>
      <c r="BO296" s="422">
        <v>146.43</v>
      </c>
      <c r="BP296" s="422">
        <v>80.7</v>
      </c>
      <c r="BQ296" s="422">
        <v>100.45</v>
      </c>
      <c r="BR296" s="422">
        <v>110.86</v>
      </c>
      <c r="BS296" s="422">
        <v>59.46</v>
      </c>
      <c r="BT296" s="422">
        <v>230.17</v>
      </c>
      <c r="BU296" s="422">
        <v>74.319999999999993</v>
      </c>
      <c r="BV296" s="422">
        <v>162.99</v>
      </c>
      <c r="BW296" s="422">
        <v>143.21</v>
      </c>
      <c r="BX296" s="422">
        <v>50.23</v>
      </c>
      <c r="BY296" s="422">
        <v>48.05</v>
      </c>
      <c r="BZ296" s="422">
        <v>75.77</v>
      </c>
      <c r="CA296" s="422">
        <v>0</v>
      </c>
      <c r="CB296" s="422">
        <v>50.83</v>
      </c>
      <c r="CC296" s="422">
        <v>30.31</v>
      </c>
      <c r="CD296" s="422">
        <v>19.989999999999998</v>
      </c>
      <c r="CE296" s="422">
        <v>21.08</v>
      </c>
      <c r="CF296" s="422">
        <v>26.45</v>
      </c>
      <c r="CG296" s="422">
        <v>24.23</v>
      </c>
      <c r="CH296" s="422">
        <v>7.3</v>
      </c>
      <c r="CI296" s="422">
        <v>0</v>
      </c>
      <c r="CJ296" s="422">
        <v>0</v>
      </c>
      <c r="CK296" s="422">
        <v>0</v>
      </c>
      <c r="CL296" s="422">
        <v>0</v>
      </c>
      <c r="CM296" s="422">
        <v>0</v>
      </c>
      <c r="CN296" s="422">
        <v>0</v>
      </c>
      <c r="CO296" s="422">
        <v>0</v>
      </c>
      <c r="CP296" s="464">
        <v>0</v>
      </c>
      <c r="CQ296" s="422">
        <v>0</v>
      </c>
      <c r="CR296" s="464">
        <v>0</v>
      </c>
      <c r="CS296" s="465">
        <v>0</v>
      </c>
      <c r="CT296" s="465">
        <v>0</v>
      </c>
      <c r="CU296" s="477">
        <f t="shared" si="14"/>
        <v>12247.749999999998</v>
      </c>
    </row>
    <row r="297" spans="1:99" ht="15.75" customHeight="1">
      <c r="A297" s="475" t="str">
        <f t="shared" si="15"/>
        <v>10-624</v>
      </c>
      <c r="B297" s="476">
        <v>7</v>
      </c>
      <c r="C297" s="422">
        <v>0</v>
      </c>
      <c r="D297" s="422">
        <v>0</v>
      </c>
      <c r="E297" s="422">
        <v>0</v>
      </c>
      <c r="F297" s="422">
        <v>0</v>
      </c>
      <c r="G297" s="422">
        <v>9.99</v>
      </c>
      <c r="H297" s="422">
        <v>8.6300000000000008</v>
      </c>
      <c r="I297" s="422">
        <v>10</v>
      </c>
      <c r="J297" s="422">
        <v>0</v>
      </c>
      <c r="K297" s="422">
        <v>7.77</v>
      </c>
      <c r="L297" s="422">
        <v>14.62</v>
      </c>
      <c r="M297" s="422">
        <v>24.98</v>
      </c>
      <c r="N297" s="422">
        <v>2.73</v>
      </c>
      <c r="O297" s="422">
        <v>21.46</v>
      </c>
      <c r="P297" s="422">
        <v>10.45</v>
      </c>
      <c r="Q297" s="422">
        <v>13.36</v>
      </c>
      <c r="R297" s="422">
        <v>26.03</v>
      </c>
      <c r="S297" s="422">
        <v>0</v>
      </c>
      <c r="T297" s="422">
        <v>33.729999999999997</v>
      </c>
      <c r="U297" s="422">
        <v>85.64</v>
      </c>
      <c r="V297" s="422">
        <v>309.73</v>
      </c>
      <c r="W297" s="422">
        <v>387.81</v>
      </c>
      <c r="X297" s="422">
        <v>407.18</v>
      </c>
      <c r="Y297" s="422">
        <v>265.82</v>
      </c>
      <c r="Z297" s="422">
        <v>289.20999999999998</v>
      </c>
      <c r="AA297" s="422">
        <v>146.27000000000001</v>
      </c>
      <c r="AB297" s="422">
        <v>275.37</v>
      </c>
      <c r="AC297" s="422">
        <v>252.29</v>
      </c>
      <c r="AD297" s="422">
        <v>233.22</v>
      </c>
      <c r="AE297" s="422">
        <v>61.02</v>
      </c>
      <c r="AF297" s="422">
        <v>107.11</v>
      </c>
      <c r="AG297" s="422">
        <v>156.51</v>
      </c>
      <c r="AH297" s="422">
        <v>86.13</v>
      </c>
      <c r="AI297" s="422">
        <v>91.93</v>
      </c>
      <c r="AJ297" s="422">
        <v>120.76</v>
      </c>
      <c r="AK297" s="422">
        <v>104.73</v>
      </c>
      <c r="AL297" s="422">
        <v>89.43</v>
      </c>
      <c r="AM297" s="422">
        <v>83.44</v>
      </c>
      <c r="AN297" s="422">
        <v>93.16</v>
      </c>
      <c r="AO297" s="422">
        <v>63.07</v>
      </c>
      <c r="AP297" s="422">
        <v>125.01</v>
      </c>
      <c r="AQ297" s="422">
        <v>51.88</v>
      </c>
      <c r="AR297" s="422">
        <v>69.64</v>
      </c>
      <c r="AS297" s="422">
        <v>79.78</v>
      </c>
      <c r="AT297" s="422">
        <v>69.319999999999993</v>
      </c>
      <c r="AU297" s="422">
        <v>7.72</v>
      </c>
      <c r="AV297" s="422">
        <v>119.31</v>
      </c>
      <c r="AW297" s="422">
        <v>76.87</v>
      </c>
      <c r="AX297" s="422">
        <v>101</v>
      </c>
      <c r="AY297" s="422">
        <v>168.74</v>
      </c>
      <c r="AZ297" s="422">
        <v>178.42</v>
      </c>
      <c r="BA297" s="422">
        <v>195.07</v>
      </c>
      <c r="BB297" s="422">
        <v>158.71</v>
      </c>
      <c r="BC297" s="422">
        <v>250.36</v>
      </c>
      <c r="BD297" s="422">
        <v>325.23</v>
      </c>
      <c r="BE297" s="422">
        <v>187.61</v>
      </c>
      <c r="BF297" s="422">
        <v>127.52</v>
      </c>
      <c r="BG297" s="422">
        <v>123.81</v>
      </c>
      <c r="BH297" s="422">
        <v>140</v>
      </c>
      <c r="BI297" s="422">
        <v>211.89</v>
      </c>
      <c r="BJ297" s="422">
        <v>95.57</v>
      </c>
      <c r="BK297" s="422">
        <v>95.54</v>
      </c>
      <c r="BL297" s="422">
        <v>48.51</v>
      </c>
      <c r="BM297" s="422">
        <v>53</v>
      </c>
      <c r="BN297" s="422">
        <v>62.06</v>
      </c>
      <c r="BO297" s="422">
        <v>82.61</v>
      </c>
      <c r="BP297" s="422">
        <v>102.73</v>
      </c>
      <c r="BQ297" s="422">
        <v>79.52</v>
      </c>
      <c r="BR297" s="422">
        <v>82.09</v>
      </c>
      <c r="BS297" s="422">
        <v>81.99</v>
      </c>
      <c r="BT297" s="422">
        <v>94.2</v>
      </c>
      <c r="BU297" s="422">
        <v>87.19</v>
      </c>
      <c r="BV297" s="422">
        <v>55.03</v>
      </c>
      <c r="BW297" s="422">
        <v>88.11</v>
      </c>
      <c r="BX297" s="422">
        <v>69.19</v>
      </c>
      <c r="BY297" s="422">
        <v>54.86</v>
      </c>
      <c r="BZ297" s="422">
        <v>37.9</v>
      </c>
      <c r="CA297" s="422">
        <v>34.36</v>
      </c>
      <c r="CB297" s="422">
        <v>8.32</v>
      </c>
      <c r="CC297" s="422">
        <v>66.47</v>
      </c>
      <c r="CD297" s="422">
        <v>15.26</v>
      </c>
      <c r="CE297" s="422">
        <v>17.55</v>
      </c>
      <c r="CF297" s="422">
        <v>19.18</v>
      </c>
      <c r="CG297" s="422">
        <v>22.86</v>
      </c>
      <c r="CH297" s="422">
        <v>8.5399999999999991</v>
      </c>
      <c r="CI297" s="422">
        <v>0</v>
      </c>
      <c r="CJ297" s="422">
        <v>0</v>
      </c>
      <c r="CK297" s="422">
        <v>0</v>
      </c>
      <c r="CL297" s="422">
        <v>0</v>
      </c>
      <c r="CM297" s="422">
        <v>0</v>
      </c>
      <c r="CN297" s="422">
        <v>0</v>
      </c>
      <c r="CO297" s="422">
        <v>0</v>
      </c>
      <c r="CP297" s="464">
        <v>0</v>
      </c>
      <c r="CQ297" s="422">
        <v>0</v>
      </c>
      <c r="CR297" s="464">
        <v>0</v>
      </c>
      <c r="CS297" s="465">
        <v>0</v>
      </c>
      <c r="CT297" s="465">
        <v>0</v>
      </c>
      <c r="CU297" s="477">
        <f t="shared" si="14"/>
        <v>8124.1099999999979</v>
      </c>
    </row>
    <row r="298" spans="1:99" ht="15.75" customHeight="1">
      <c r="A298" s="475" t="str">
        <f t="shared" si="15"/>
        <v>10-624</v>
      </c>
      <c r="B298" s="476">
        <v>8</v>
      </c>
      <c r="C298" s="422">
        <v>0</v>
      </c>
      <c r="D298" s="422">
        <v>0</v>
      </c>
      <c r="E298" s="422">
        <v>0</v>
      </c>
      <c r="F298" s="422">
        <v>0</v>
      </c>
      <c r="G298" s="422">
        <v>5.45</v>
      </c>
      <c r="H298" s="422">
        <v>8.68</v>
      </c>
      <c r="I298" s="422">
        <v>24.17</v>
      </c>
      <c r="J298" s="422">
        <v>19.09</v>
      </c>
      <c r="K298" s="422">
        <v>30.54</v>
      </c>
      <c r="L298" s="422">
        <v>6.04</v>
      </c>
      <c r="M298" s="422">
        <v>15.5</v>
      </c>
      <c r="N298" s="422">
        <v>14.99</v>
      </c>
      <c r="O298" s="422">
        <v>7.55</v>
      </c>
      <c r="P298" s="422">
        <v>35.119999999999997</v>
      </c>
      <c r="Q298" s="422">
        <v>4.54</v>
      </c>
      <c r="R298" s="422">
        <v>42.86</v>
      </c>
      <c r="S298" s="422">
        <v>46.62</v>
      </c>
      <c r="T298" s="422">
        <v>23.23</v>
      </c>
      <c r="U298" s="422">
        <v>102.56</v>
      </c>
      <c r="V298" s="422">
        <v>126.07</v>
      </c>
      <c r="W298" s="422">
        <v>365.52</v>
      </c>
      <c r="X298" s="422">
        <v>278.88</v>
      </c>
      <c r="Y298" s="422">
        <v>278.79000000000002</v>
      </c>
      <c r="Z298" s="422">
        <v>312.33</v>
      </c>
      <c r="AA298" s="422">
        <v>260.25</v>
      </c>
      <c r="AB298" s="422">
        <v>206.78</v>
      </c>
      <c r="AC298" s="422">
        <v>84.97</v>
      </c>
      <c r="AD298" s="422">
        <v>195.34</v>
      </c>
      <c r="AE298" s="422">
        <v>162.76</v>
      </c>
      <c r="AF298" s="422">
        <v>91.63</v>
      </c>
      <c r="AG298" s="422">
        <v>144.61000000000001</v>
      </c>
      <c r="AH298" s="422">
        <v>63.77</v>
      </c>
      <c r="AI298" s="422">
        <v>57.46</v>
      </c>
      <c r="AJ298" s="422">
        <v>53.38</v>
      </c>
      <c r="AK298" s="422">
        <v>131.58000000000001</v>
      </c>
      <c r="AL298" s="422">
        <v>76.900000000000006</v>
      </c>
      <c r="AM298" s="422">
        <v>43.27</v>
      </c>
      <c r="AN298" s="422">
        <v>75.44</v>
      </c>
      <c r="AO298" s="422">
        <v>41.28</v>
      </c>
      <c r="AP298" s="422">
        <v>44</v>
      </c>
      <c r="AQ298" s="422">
        <v>34.64</v>
      </c>
      <c r="AR298" s="422">
        <v>54.57</v>
      </c>
      <c r="AS298" s="422">
        <v>70.08</v>
      </c>
      <c r="AT298" s="422">
        <v>86.55</v>
      </c>
      <c r="AU298" s="422">
        <v>120.18</v>
      </c>
      <c r="AV298" s="422">
        <v>48.73</v>
      </c>
      <c r="AW298" s="422">
        <v>222.82</v>
      </c>
      <c r="AX298" s="422">
        <v>176.36</v>
      </c>
      <c r="AY298" s="422">
        <v>246.68</v>
      </c>
      <c r="AZ298" s="422">
        <v>218.16</v>
      </c>
      <c r="BA298" s="422">
        <v>241.47</v>
      </c>
      <c r="BB298" s="422">
        <v>332.11</v>
      </c>
      <c r="BC298" s="422">
        <v>312.17</v>
      </c>
      <c r="BD298" s="422">
        <v>266.89</v>
      </c>
      <c r="BE298" s="422">
        <v>195.17</v>
      </c>
      <c r="BF298" s="422">
        <v>191.98</v>
      </c>
      <c r="BG298" s="422">
        <v>105.41</v>
      </c>
      <c r="BH298" s="422">
        <v>142.37</v>
      </c>
      <c r="BI298" s="422">
        <v>163.56</v>
      </c>
      <c r="BJ298" s="422">
        <v>80.44</v>
      </c>
      <c r="BK298" s="422">
        <v>138.33000000000001</v>
      </c>
      <c r="BL298" s="422">
        <v>79.400000000000006</v>
      </c>
      <c r="BM298" s="422">
        <v>76.319999999999993</v>
      </c>
      <c r="BN298" s="422">
        <v>74.05</v>
      </c>
      <c r="BO298" s="422">
        <v>128.59</v>
      </c>
      <c r="BP298" s="422">
        <v>103.17</v>
      </c>
      <c r="BQ298" s="422">
        <v>110.08</v>
      </c>
      <c r="BR298" s="422">
        <v>135.4</v>
      </c>
      <c r="BS298" s="422">
        <v>59.04</v>
      </c>
      <c r="BT298" s="422">
        <v>68.81</v>
      </c>
      <c r="BU298" s="422">
        <v>56.32</v>
      </c>
      <c r="BV298" s="422">
        <v>87.37</v>
      </c>
      <c r="BW298" s="422">
        <v>87.14</v>
      </c>
      <c r="BX298" s="422">
        <v>28.04</v>
      </c>
      <c r="BY298" s="422">
        <v>97.15</v>
      </c>
      <c r="BZ298" s="422">
        <v>22.9</v>
      </c>
      <c r="CA298" s="422">
        <v>1.91</v>
      </c>
      <c r="CB298" s="422">
        <v>54.18</v>
      </c>
      <c r="CC298" s="422">
        <v>88.42</v>
      </c>
      <c r="CD298" s="422">
        <v>36.33</v>
      </c>
      <c r="CE298" s="422">
        <v>16.36</v>
      </c>
      <c r="CF298" s="422">
        <v>56.43</v>
      </c>
      <c r="CG298" s="422">
        <v>26.73</v>
      </c>
      <c r="CH298" s="422">
        <v>21.18</v>
      </c>
      <c r="CI298" s="422">
        <v>0</v>
      </c>
      <c r="CJ298" s="422">
        <v>0</v>
      </c>
      <c r="CK298" s="422">
        <v>0</v>
      </c>
      <c r="CL298" s="422">
        <v>0</v>
      </c>
      <c r="CM298" s="422">
        <v>0</v>
      </c>
      <c r="CN298" s="422">
        <v>0</v>
      </c>
      <c r="CO298" s="422">
        <v>0</v>
      </c>
      <c r="CP298" s="464">
        <v>0</v>
      </c>
      <c r="CQ298" s="422">
        <v>0</v>
      </c>
      <c r="CR298" s="464">
        <v>0</v>
      </c>
      <c r="CS298" s="465">
        <v>0</v>
      </c>
      <c r="CT298" s="465">
        <v>0</v>
      </c>
      <c r="CU298" s="477">
        <f t="shared" si="14"/>
        <v>8445.9399999999987</v>
      </c>
    </row>
    <row r="299" spans="1:99" ht="15.75" customHeight="1">
      <c r="A299" s="475" t="str">
        <f t="shared" si="15"/>
        <v>10-624</v>
      </c>
      <c r="B299" s="476">
        <v>9</v>
      </c>
      <c r="C299" s="422">
        <v>0</v>
      </c>
      <c r="D299" s="422">
        <v>0</v>
      </c>
      <c r="E299" s="422">
        <v>0</v>
      </c>
      <c r="F299" s="422">
        <v>0</v>
      </c>
      <c r="G299" s="422">
        <v>2.3199999999999998</v>
      </c>
      <c r="H299" s="422">
        <v>10.45</v>
      </c>
      <c r="I299" s="422">
        <v>16.82</v>
      </c>
      <c r="J299" s="422">
        <v>8.64</v>
      </c>
      <c r="K299" s="422">
        <v>25.04</v>
      </c>
      <c r="L299" s="422">
        <v>5.46</v>
      </c>
      <c r="M299" s="422">
        <v>0</v>
      </c>
      <c r="N299" s="422">
        <v>0</v>
      </c>
      <c r="O299" s="422">
        <v>40.97</v>
      </c>
      <c r="P299" s="422">
        <v>9.6199999999999992</v>
      </c>
      <c r="Q299" s="422">
        <v>4.54</v>
      </c>
      <c r="R299" s="422">
        <v>22.29</v>
      </c>
      <c r="S299" s="422">
        <v>34.549999999999997</v>
      </c>
      <c r="T299" s="422">
        <v>69.61</v>
      </c>
      <c r="U299" s="422">
        <v>147.81</v>
      </c>
      <c r="V299" s="422">
        <v>394.68</v>
      </c>
      <c r="W299" s="422">
        <v>476.68</v>
      </c>
      <c r="X299" s="422">
        <v>461.31</v>
      </c>
      <c r="Y299" s="422">
        <v>511.98</v>
      </c>
      <c r="Z299" s="422">
        <v>544.47</v>
      </c>
      <c r="AA299" s="422">
        <v>350.91</v>
      </c>
      <c r="AB299" s="422">
        <v>269.42</v>
      </c>
      <c r="AC299" s="422">
        <v>215.58</v>
      </c>
      <c r="AD299" s="422">
        <v>117.21</v>
      </c>
      <c r="AE299" s="422">
        <v>104.52</v>
      </c>
      <c r="AF299" s="422">
        <v>115.78</v>
      </c>
      <c r="AG299" s="422">
        <v>121.85</v>
      </c>
      <c r="AH299" s="422">
        <v>74.27</v>
      </c>
      <c r="AI299" s="422">
        <v>50.18</v>
      </c>
      <c r="AJ299" s="422">
        <v>103.57</v>
      </c>
      <c r="AK299" s="422">
        <v>131.80000000000001</v>
      </c>
      <c r="AL299" s="422">
        <v>83.16</v>
      </c>
      <c r="AM299" s="422">
        <v>94.33</v>
      </c>
      <c r="AN299" s="422">
        <v>64.58</v>
      </c>
      <c r="AO299" s="422">
        <v>64.540000000000006</v>
      </c>
      <c r="AP299" s="422">
        <v>43.01</v>
      </c>
      <c r="AQ299" s="422">
        <v>78</v>
      </c>
      <c r="AR299" s="422">
        <v>82.21</v>
      </c>
      <c r="AS299" s="422">
        <v>56.95</v>
      </c>
      <c r="AT299" s="422">
        <v>56.66</v>
      </c>
      <c r="AU299" s="422">
        <v>122.52</v>
      </c>
      <c r="AV299" s="422">
        <v>71.52</v>
      </c>
      <c r="AW299" s="422">
        <v>235.37</v>
      </c>
      <c r="AX299" s="422">
        <v>236.19</v>
      </c>
      <c r="AY299" s="422">
        <v>236.68</v>
      </c>
      <c r="AZ299" s="422">
        <v>284.57</v>
      </c>
      <c r="BA299" s="422">
        <v>226.42</v>
      </c>
      <c r="BB299" s="422">
        <v>428.98</v>
      </c>
      <c r="BC299" s="422">
        <v>334.94</v>
      </c>
      <c r="BD299" s="422">
        <v>355.63</v>
      </c>
      <c r="BE299" s="422">
        <v>169.02</v>
      </c>
      <c r="BF299" s="422">
        <v>134.04</v>
      </c>
      <c r="BG299" s="422">
        <v>287.89</v>
      </c>
      <c r="BH299" s="422">
        <v>136.99</v>
      </c>
      <c r="BI299" s="422">
        <v>106.06</v>
      </c>
      <c r="BJ299" s="422">
        <v>18.14</v>
      </c>
      <c r="BK299" s="422">
        <v>112.21</v>
      </c>
      <c r="BL299" s="422">
        <v>141.36000000000001</v>
      </c>
      <c r="BM299" s="422">
        <v>80.55</v>
      </c>
      <c r="BN299" s="422">
        <v>38.9</v>
      </c>
      <c r="BO299" s="422">
        <v>50.41</v>
      </c>
      <c r="BP299" s="422">
        <v>59.77</v>
      </c>
      <c r="BQ299" s="422">
        <v>90.77</v>
      </c>
      <c r="BR299" s="422">
        <v>72.86</v>
      </c>
      <c r="BS299" s="422">
        <v>85.72</v>
      </c>
      <c r="BT299" s="422">
        <v>87.46</v>
      </c>
      <c r="BU299" s="422">
        <v>69.13</v>
      </c>
      <c r="BV299" s="422">
        <v>47.85</v>
      </c>
      <c r="BW299" s="422">
        <v>86.95</v>
      </c>
      <c r="BX299" s="422">
        <v>26.59</v>
      </c>
      <c r="BY299" s="422">
        <v>41.77</v>
      </c>
      <c r="BZ299" s="422">
        <v>24.72</v>
      </c>
      <c r="CA299" s="422">
        <v>7.41</v>
      </c>
      <c r="CB299" s="422">
        <v>18.14</v>
      </c>
      <c r="CC299" s="422">
        <v>18.05</v>
      </c>
      <c r="CD299" s="422">
        <v>32.409999999999997</v>
      </c>
      <c r="CE299" s="422">
        <v>19</v>
      </c>
      <c r="CF299" s="422">
        <v>34.770000000000003</v>
      </c>
      <c r="CG299" s="422">
        <v>10.91</v>
      </c>
      <c r="CH299" s="422">
        <v>16.27</v>
      </c>
      <c r="CI299" s="422">
        <v>0</v>
      </c>
      <c r="CJ299" s="422">
        <v>0</v>
      </c>
      <c r="CK299" s="422">
        <v>0</v>
      </c>
      <c r="CL299" s="422">
        <v>0</v>
      </c>
      <c r="CM299" s="422">
        <v>0</v>
      </c>
      <c r="CN299" s="422">
        <v>0</v>
      </c>
      <c r="CO299" s="422">
        <v>0</v>
      </c>
      <c r="CP299" s="464">
        <v>0</v>
      </c>
      <c r="CQ299" s="422">
        <v>0</v>
      </c>
      <c r="CR299" s="464">
        <v>0</v>
      </c>
      <c r="CS299" s="465">
        <v>0</v>
      </c>
      <c r="CT299" s="465">
        <v>0</v>
      </c>
      <c r="CU299" s="477">
        <f t="shared" si="14"/>
        <v>9724.7099999999973</v>
      </c>
    </row>
    <row r="300" spans="1:99" ht="15.75" customHeight="1">
      <c r="A300" s="475" t="str">
        <f t="shared" si="15"/>
        <v>10-624</v>
      </c>
      <c r="B300" s="476">
        <v>10</v>
      </c>
      <c r="C300" s="422">
        <v>0</v>
      </c>
      <c r="D300" s="422">
        <v>0</v>
      </c>
      <c r="E300" s="422">
        <v>0</v>
      </c>
      <c r="F300" s="422">
        <v>0</v>
      </c>
      <c r="G300" s="422">
        <v>16.82</v>
      </c>
      <c r="H300" s="422">
        <v>23.94</v>
      </c>
      <c r="I300" s="422">
        <v>18.09</v>
      </c>
      <c r="J300" s="422">
        <v>19.95</v>
      </c>
      <c r="K300" s="422">
        <v>25.83</v>
      </c>
      <c r="L300" s="422">
        <v>40.36</v>
      </c>
      <c r="M300" s="422">
        <v>10.119999999999999</v>
      </c>
      <c r="N300" s="422">
        <v>0</v>
      </c>
      <c r="O300" s="422">
        <v>4.1399999999999997</v>
      </c>
      <c r="P300" s="422">
        <v>31.42</v>
      </c>
      <c r="Q300" s="422">
        <v>14.67</v>
      </c>
      <c r="R300" s="422">
        <v>7.27</v>
      </c>
      <c r="S300" s="422">
        <v>18.47</v>
      </c>
      <c r="T300" s="422">
        <v>48.36</v>
      </c>
      <c r="U300" s="422">
        <v>52.33</v>
      </c>
      <c r="V300" s="422">
        <v>147.77000000000001</v>
      </c>
      <c r="W300" s="422">
        <v>420.01</v>
      </c>
      <c r="X300" s="422">
        <v>357.03</v>
      </c>
      <c r="Y300" s="422">
        <v>321.18</v>
      </c>
      <c r="Z300" s="422">
        <v>303.25</v>
      </c>
      <c r="AA300" s="422">
        <v>203.7</v>
      </c>
      <c r="AB300" s="422">
        <v>209.63</v>
      </c>
      <c r="AC300" s="422">
        <v>113.91</v>
      </c>
      <c r="AD300" s="422">
        <v>149.11000000000001</v>
      </c>
      <c r="AE300" s="422">
        <v>134.03</v>
      </c>
      <c r="AF300" s="422">
        <v>99.31</v>
      </c>
      <c r="AG300" s="422">
        <v>87.8</v>
      </c>
      <c r="AH300" s="422">
        <v>115.64</v>
      </c>
      <c r="AI300" s="422">
        <v>139.6</v>
      </c>
      <c r="AJ300" s="422">
        <v>45.53</v>
      </c>
      <c r="AK300" s="422">
        <v>18.41</v>
      </c>
      <c r="AL300" s="422">
        <v>55.4</v>
      </c>
      <c r="AM300" s="422">
        <v>54.77</v>
      </c>
      <c r="AN300" s="422">
        <v>51.22</v>
      </c>
      <c r="AO300" s="422">
        <v>37.700000000000003</v>
      </c>
      <c r="AP300" s="422">
        <v>105.5</v>
      </c>
      <c r="AQ300" s="422">
        <v>22.76</v>
      </c>
      <c r="AR300" s="422">
        <v>43.96</v>
      </c>
      <c r="AS300" s="422">
        <v>94.65</v>
      </c>
      <c r="AT300" s="422">
        <v>40.14</v>
      </c>
      <c r="AU300" s="422">
        <v>41.19</v>
      </c>
      <c r="AV300" s="422">
        <v>141.13</v>
      </c>
      <c r="AW300" s="422">
        <v>173.34</v>
      </c>
      <c r="AX300" s="422">
        <v>264.16000000000003</v>
      </c>
      <c r="AY300" s="422">
        <v>264.27999999999997</v>
      </c>
      <c r="AZ300" s="422">
        <v>189.4</v>
      </c>
      <c r="BA300" s="422">
        <v>262.3</v>
      </c>
      <c r="BB300" s="422">
        <v>240.71</v>
      </c>
      <c r="BC300" s="422">
        <v>274.26</v>
      </c>
      <c r="BD300" s="422">
        <v>186.92</v>
      </c>
      <c r="BE300" s="422">
        <v>310.79000000000002</v>
      </c>
      <c r="BF300" s="422">
        <v>274.13</v>
      </c>
      <c r="BG300" s="422">
        <v>94.37</v>
      </c>
      <c r="BH300" s="422">
        <v>145.99</v>
      </c>
      <c r="BI300" s="422">
        <v>224.67</v>
      </c>
      <c r="BJ300" s="422">
        <v>100.32</v>
      </c>
      <c r="BK300" s="422">
        <v>107.27</v>
      </c>
      <c r="BL300" s="422">
        <v>53.03</v>
      </c>
      <c r="BM300" s="422">
        <v>134.44999999999999</v>
      </c>
      <c r="BN300" s="422">
        <v>51.84</v>
      </c>
      <c r="BO300" s="422">
        <v>40.369999999999997</v>
      </c>
      <c r="BP300" s="422">
        <v>109.46</v>
      </c>
      <c r="BQ300" s="422">
        <v>80.55</v>
      </c>
      <c r="BR300" s="422">
        <v>114.64</v>
      </c>
      <c r="BS300" s="422">
        <v>74.48</v>
      </c>
      <c r="BT300" s="422">
        <v>72.239999999999995</v>
      </c>
      <c r="BU300" s="422">
        <v>91.97</v>
      </c>
      <c r="BV300" s="422">
        <v>58.76</v>
      </c>
      <c r="BW300" s="422">
        <v>104.44</v>
      </c>
      <c r="BX300" s="422">
        <v>52.58</v>
      </c>
      <c r="BY300" s="422">
        <v>34.94</v>
      </c>
      <c r="BZ300" s="422">
        <v>14</v>
      </c>
      <c r="CA300" s="422">
        <v>96.73</v>
      </c>
      <c r="CB300" s="422">
        <v>26</v>
      </c>
      <c r="CC300" s="422">
        <v>21.82</v>
      </c>
      <c r="CD300" s="422">
        <v>56.3</v>
      </c>
      <c r="CE300" s="422">
        <v>32.35</v>
      </c>
      <c r="CF300" s="422">
        <v>28.2</v>
      </c>
      <c r="CG300" s="422">
        <v>33.130000000000003</v>
      </c>
      <c r="CH300" s="422">
        <v>19.37</v>
      </c>
      <c r="CI300" s="422">
        <v>8.5399999999999991</v>
      </c>
      <c r="CJ300" s="422">
        <v>0</v>
      </c>
      <c r="CK300" s="422">
        <v>0</v>
      </c>
      <c r="CL300" s="422">
        <v>0</v>
      </c>
      <c r="CM300" s="422">
        <v>0</v>
      </c>
      <c r="CN300" s="422">
        <v>0</v>
      </c>
      <c r="CO300" s="422">
        <v>0</v>
      </c>
      <c r="CP300" s="464">
        <v>0</v>
      </c>
      <c r="CQ300" s="422">
        <v>0</v>
      </c>
      <c r="CR300" s="464">
        <v>0</v>
      </c>
      <c r="CS300" s="465">
        <v>0</v>
      </c>
      <c r="CT300" s="465">
        <v>0</v>
      </c>
      <c r="CU300" s="477">
        <f t="shared" si="14"/>
        <v>8409.1999999999989</v>
      </c>
    </row>
    <row r="301" spans="1:99" ht="15.75" customHeight="1">
      <c r="A301" s="475" t="str">
        <f t="shared" si="15"/>
        <v>10-624</v>
      </c>
      <c r="B301" s="476">
        <v>11</v>
      </c>
      <c r="C301" s="422">
        <v>0</v>
      </c>
      <c r="D301" s="422">
        <v>0</v>
      </c>
      <c r="E301" s="422">
        <v>0</v>
      </c>
      <c r="F301" s="422">
        <v>0</v>
      </c>
      <c r="G301" s="422">
        <v>0</v>
      </c>
      <c r="H301" s="422">
        <v>0</v>
      </c>
      <c r="I301" s="422">
        <v>15.73</v>
      </c>
      <c r="J301" s="422">
        <v>3.45</v>
      </c>
      <c r="K301" s="422">
        <v>30.89</v>
      </c>
      <c r="L301" s="422">
        <v>0.91</v>
      </c>
      <c r="M301" s="422">
        <v>1.82</v>
      </c>
      <c r="N301" s="422">
        <v>1.82</v>
      </c>
      <c r="O301" s="422">
        <v>5</v>
      </c>
      <c r="P301" s="422">
        <v>16.36</v>
      </c>
      <c r="Q301" s="422">
        <v>13.45</v>
      </c>
      <c r="R301" s="422">
        <v>20.54</v>
      </c>
      <c r="S301" s="422">
        <v>77.31</v>
      </c>
      <c r="T301" s="422">
        <v>38.56</v>
      </c>
      <c r="U301" s="422">
        <v>218.66</v>
      </c>
      <c r="V301" s="422">
        <v>238.22</v>
      </c>
      <c r="W301" s="422">
        <v>270.35000000000002</v>
      </c>
      <c r="X301" s="422">
        <v>514.35</v>
      </c>
      <c r="Y301" s="422">
        <v>344.68</v>
      </c>
      <c r="Z301" s="422">
        <v>507.9</v>
      </c>
      <c r="AA301" s="422">
        <v>381.64</v>
      </c>
      <c r="AB301" s="422">
        <v>235.14</v>
      </c>
      <c r="AC301" s="422">
        <v>411.23</v>
      </c>
      <c r="AD301" s="422">
        <v>274.27</v>
      </c>
      <c r="AE301" s="422">
        <v>111.26</v>
      </c>
      <c r="AF301" s="422">
        <v>65.41</v>
      </c>
      <c r="AG301" s="422">
        <v>134.91</v>
      </c>
      <c r="AH301" s="422">
        <v>92.7</v>
      </c>
      <c r="AI301" s="422">
        <v>88.35</v>
      </c>
      <c r="AJ301" s="422">
        <v>161.11000000000001</v>
      </c>
      <c r="AK301" s="422">
        <v>18.440000000000001</v>
      </c>
      <c r="AL301" s="422">
        <v>60.4</v>
      </c>
      <c r="AM301" s="422">
        <v>84.29</v>
      </c>
      <c r="AN301" s="422">
        <v>85.56</v>
      </c>
      <c r="AO301" s="422">
        <v>42.04</v>
      </c>
      <c r="AP301" s="422">
        <v>49.54</v>
      </c>
      <c r="AQ301" s="422">
        <v>102.25</v>
      </c>
      <c r="AR301" s="422">
        <v>71.989999999999995</v>
      </c>
      <c r="AS301" s="422">
        <v>67.08</v>
      </c>
      <c r="AT301" s="422">
        <v>78.569999999999993</v>
      </c>
      <c r="AU301" s="422">
        <v>68.959999999999994</v>
      </c>
      <c r="AV301" s="422">
        <v>179.57</v>
      </c>
      <c r="AW301" s="422">
        <v>138.46</v>
      </c>
      <c r="AX301" s="422">
        <v>281.36</v>
      </c>
      <c r="AY301" s="422">
        <v>422.39</v>
      </c>
      <c r="AZ301" s="422">
        <v>365.32</v>
      </c>
      <c r="BA301" s="422">
        <v>390.5</v>
      </c>
      <c r="BB301" s="422">
        <v>360.42</v>
      </c>
      <c r="BC301" s="422">
        <v>454.02</v>
      </c>
      <c r="BD301" s="422">
        <v>391.38</v>
      </c>
      <c r="BE301" s="422">
        <v>564.41999999999996</v>
      </c>
      <c r="BF301" s="422">
        <v>548.79</v>
      </c>
      <c r="BG301" s="422">
        <v>291.52999999999997</v>
      </c>
      <c r="BH301" s="422">
        <v>270.36</v>
      </c>
      <c r="BI301" s="422">
        <v>339.62</v>
      </c>
      <c r="BJ301" s="422">
        <v>224.66</v>
      </c>
      <c r="BK301" s="422">
        <v>126.8</v>
      </c>
      <c r="BL301" s="422">
        <v>120.62</v>
      </c>
      <c r="BM301" s="422">
        <v>240.07</v>
      </c>
      <c r="BN301" s="422">
        <v>145.07</v>
      </c>
      <c r="BO301" s="422">
        <v>184.32</v>
      </c>
      <c r="BP301" s="422">
        <v>25.99</v>
      </c>
      <c r="BQ301" s="422">
        <v>113.5</v>
      </c>
      <c r="BR301" s="422">
        <v>138.86000000000001</v>
      </c>
      <c r="BS301" s="422">
        <v>125.18</v>
      </c>
      <c r="BT301" s="422">
        <v>184.49</v>
      </c>
      <c r="BU301" s="422">
        <v>148.96</v>
      </c>
      <c r="BV301" s="422">
        <v>140.66999999999999</v>
      </c>
      <c r="BW301" s="422">
        <v>129.27000000000001</v>
      </c>
      <c r="BX301" s="422">
        <v>147.33000000000001</v>
      </c>
      <c r="BY301" s="422">
        <v>117.12</v>
      </c>
      <c r="BZ301" s="422">
        <v>85.37</v>
      </c>
      <c r="CA301" s="422">
        <v>79.569999999999993</v>
      </c>
      <c r="CB301" s="422">
        <v>138.75</v>
      </c>
      <c r="CC301" s="422">
        <v>86.68</v>
      </c>
      <c r="CD301" s="422">
        <v>25.18</v>
      </c>
      <c r="CE301" s="422">
        <v>56.44</v>
      </c>
      <c r="CF301" s="422">
        <v>50.64</v>
      </c>
      <c r="CG301" s="422">
        <v>52.7</v>
      </c>
      <c r="CH301" s="422">
        <v>0</v>
      </c>
      <c r="CI301" s="422">
        <v>0</v>
      </c>
      <c r="CJ301" s="422">
        <v>0</v>
      </c>
      <c r="CK301" s="422">
        <v>0</v>
      </c>
      <c r="CL301" s="422">
        <v>0</v>
      </c>
      <c r="CM301" s="422">
        <v>0</v>
      </c>
      <c r="CN301" s="422">
        <v>0</v>
      </c>
      <c r="CO301" s="422">
        <v>0</v>
      </c>
      <c r="CP301" s="464">
        <v>0</v>
      </c>
      <c r="CQ301" s="422">
        <v>0</v>
      </c>
      <c r="CR301" s="464">
        <v>0</v>
      </c>
      <c r="CS301" s="465">
        <v>0</v>
      </c>
      <c r="CT301" s="465">
        <v>0</v>
      </c>
      <c r="CU301" s="477">
        <f t="shared" si="14"/>
        <v>12891.52</v>
      </c>
    </row>
    <row r="302" spans="1:99" ht="15.75" customHeight="1">
      <c r="A302" s="475" t="str">
        <f t="shared" si="15"/>
        <v>10-624</v>
      </c>
      <c r="B302" s="476">
        <v>12</v>
      </c>
      <c r="C302" s="422">
        <v>0</v>
      </c>
      <c r="D302" s="422">
        <v>0</v>
      </c>
      <c r="E302" s="422">
        <v>0</v>
      </c>
      <c r="F302" s="422">
        <v>0</v>
      </c>
      <c r="G302" s="422">
        <v>0</v>
      </c>
      <c r="H302" s="422">
        <v>0</v>
      </c>
      <c r="I302" s="422">
        <v>16.36</v>
      </c>
      <c r="J302" s="422">
        <v>9.3000000000000007</v>
      </c>
      <c r="K302" s="422">
        <v>11.35</v>
      </c>
      <c r="L302" s="422">
        <v>35.86</v>
      </c>
      <c r="M302" s="422">
        <v>48.74</v>
      </c>
      <c r="N302" s="422">
        <v>8.65</v>
      </c>
      <c r="O302" s="422">
        <v>20.63</v>
      </c>
      <c r="P302" s="422">
        <v>18.440000000000001</v>
      </c>
      <c r="Q302" s="422">
        <v>32.380000000000003</v>
      </c>
      <c r="R302" s="422">
        <v>9.1999999999999993</v>
      </c>
      <c r="S302" s="422">
        <v>94.11</v>
      </c>
      <c r="T302" s="422">
        <v>26.9</v>
      </c>
      <c r="U302" s="422">
        <v>100.59</v>
      </c>
      <c r="V302" s="422">
        <v>243.28</v>
      </c>
      <c r="W302" s="422">
        <v>403.4</v>
      </c>
      <c r="X302" s="422">
        <v>325.06</v>
      </c>
      <c r="Y302" s="422">
        <v>445</v>
      </c>
      <c r="Z302" s="422">
        <v>373.02</v>
      </c>
      <c r="AA302" s="422">
        <v>415.72</v>
      </c>
      <c r="AB302" s="422">
        <v>261.58</v>
      </c>
      <c r="AC302" s="422">
        <v>286.83999999999997</v>
      </c>
      <c r="AD302" s="422">
        <v>422.77</v>
      </c>
      <c r="AE302" s="422">
        <v>287.12</v>
      </c>
      <c r="AF302" s="422">
        <v>351.98</v>
      </c>
      <c r="AG302" s="422">
        <v>283.05</v>
      </c>
      <c r="AH302" s="422">
        <v>136.09</v>
      </c>
      <c r="AI302" s="422">
        <v>74.16</v>
      </c>
      <c r="AJ302" s="422">
        <v>85.38</v>
      </c>
      <c r="AK302" s="422">
        <v>183.32</v>
      </c>
      <c r="AL302" s="422">
        <v>175.38</v>
      </c>
      <c r="AM302" s="422">
        <v>218.29</v>
      </c>
      <c r="AN302" s="422">
        <v>101.99</v>
      </c>
      <c r="AO302" s="422">
        <v>175.07</v>
      </c>
      <c r="AP302" s="422">
        <v>152.71</v>
      </c>
      <c r="AQ302" s="422">
        <v>101.08</v>
      </c>
      <c r="AR302" s="422">
        <v>77.73</v>
      </c>
      <c r="AS302" s="422">
        <v>88.65</v>
      </c>
      <c r="AT302" s="422">
        <v>59.62</v>
      </c>
      <c r="AU302" s="422">
        <v>103.82</v>
      </c>
      <c r="AV302" s="422">
        <v>26.78</v>
      </c>
      <c r="AW302" s="422">
        <v>162.80000000000001</v>
      </c>
      <c r="AX302" s="422">
        <v>356.42</v>
      </c>
      <c r="AY302" s="422">
        <v>284.66000000000003</v>
      </c>
      <c r="AZ302" s="422">
        <v>379.2</v>
      </c>
      <c r="BA302" s="422">
        <v>419.25</v>
      </c>
      <c r="BB302" s="422">
        <v>300.10000000000002</v>
      </c>
      <c r="BC302" s="422">
        <v>430.05</v>
      </c>
      <c r="BD302" s="422">
        <v>332.51</v>
      </c>
      <c r="BE302" s="422">
        <v>331.28</v>
      </c>
      <c r="BF302" s="422">
        <v>403.18</v>
      </c>
      <c r="BG302" s="422">
        <v>468.47</v>
      </c>
      <c r="BH302" s="422">
        <v>353.1</v>
      </c>
      <c r="BI302" s="422">
        <v>253.18</v>
      </c>
      <c r="BJ302" s="422">
        <v>138.69</v>
      </c>
      <c r="BK302" s="422">
        <v>189.71</v>
      </c>
      <c r="BL302" s="422">
        <v>215.64</v>
      </c>
      <c r="BM302" s="422">
        <v>187.68</v>
      </c>
      <c r="BN302" s="422">
        <v>94.38</v>
      </c>
      <c r="BO302" s="422">
        <v>171.76</v>
      </c>
      <c r="BP302" s="422">
        <v>122.93</v>
      </c>
      <c r="BQ302" s="422">
        <v>108.37</v>
      </c>
      <c r="BR302" s="422">
        <v>165.84</v>
      </c>
      <c r="BS302" s="422">
        <v>169.77</v>
      </c>
      <c r="BT302" s="422">
        <v>127.1</v>
      </c>
      <c r="BU302" s="422">
        <v>126.61</v>
      </c>
      <c r="BV302" s="422">
        <v>134.54</v>
      </c>
      <c r="BW302" s="422">
        <v>65.39</v>
      </c>
      <c r="BX302" s="422">
        <v>94.04</v>
      </c>
      <c r="BY302" s="422">
        <v>152.4</v>
      </c>
      <c r="BZ302" s="422">
        <v>122.49</v>
      </c>
      <c r="CA302" s="422">
        <v>96.21</v>
      </c>
      <c r="CB302" s="422">
        <v>90.36</v>
      </c>
      <c r="CC302" s="422">
        <v>97.68</v>
      </c>
      <c r="CD302" s="422">
        <v>81.260000000000005</v>
      </c>
      <c r="CE302" s="422">
        <v>56.11</v>
      </c>
      <c r="CF302" s="422">
        <v>54.84</v>
      </c>
      <c r="CG302" s="422">
        <v>63.27</v>
      </c>
      <c r="CH302" s="422">
        <v>23</v>
      </c>
      <c r="CI302" s="422">
        <v>0</v>
      </c>
      <c r="CJ302" s="422">
        <v>0</v>
      </c>
      <c r="CK302" s="422">
        <v>0</v>
      </c>
      <c r="CL302" s="422">
        <v>0</v>
      </c>
      <c r="CM302" s="422">
        <v>0</v>
      </c>
      <c r="CN302" s="422">
        <v>0</v>
      </c>
      <c r="CO302" s="422">
        <v>0</v>
      </c>
      <c r="CP302" s="464">
        <v>0</v>
      </c>
      <c r="CQ302" s="422">
        <v>0</v>
      </c>
      <c r="CR302" s="464">
        <v>0</v>
      </c>
      <c r="CS302" s="465">
        <v>0</v>
      </c>
      <c r="CT302" s="465">
        <v>0</v>
      </c>
      <c r="CU302" s="477">
        <f t="shared" si="14"/>
        <v>13715.670000000002</v>
      </c>
    </row>
    <row r="303" spans="1:99" ht="15.75" customHeight="1">
      <c r="A303" s="475" t="str">
        <f t="shared" si="15"/>
        <v>10-624</v>
      </c>
      <c r="B303" s="476">
        <v>13</v>
      </c>
      <c r="C303" s="422">
        <v>0</v>
      </c>
      <c r="D303" s="422">
        <v>0</v>
      </c>
      <c r="E303" s="422">
        <v>0</v>
      </c>
      <c r="F303" s="422">
        <v>0</v>
      </c>
      <c r="G303" s="422">
        <v>0</v>
      </c>
      <c r="H303" s="422">
        <v>0</v>
      </c>
      <c r="I303" s="422">
        <v>0</v>
      </c>
      <c r="J303" s="422">
        <v>1.82</v>
      </c>
      <c r="K303" s="422">
        <v>0</v>
      </c>
      <c r="L303" s="422">
        <v>0</v>
      </c>
      <c r="M303" s="422">
        <v>22.64</v>
      </c>
      <c r="N303" s="422">
        <v>11.36</v>
      </c>
      <c r="O303" s="422">
        <v>8.5399999999999991</v>
      </c>
      <c r="P303" s="422">
        <v>25.45</v>
      </c>
      <c r="Q303" s="422">
        <v>23.77</v>
      </c>
      <c r="R303" s="422">
        <v>3.73</v>
      </c>
      <c r="S303" s="422">
        <v>44.4</v>
      </c>
      <c r="T303" s="422">
        <v>49.55</v>
      </c>
      <c r="U303" s="422">
        <v>218.3</v>
      </c>
      <c r="V303" s="422">
        <v>258.29000000000002</v>
      </c>
      <c r="W303" s="422">
        <v>144.11000000000001</v>
      </c>
      <c r="X303" s="422">
        <v>100.86</v>
      </c>
      <c r="Y303" s="422">
        <v>277.75</v>
      </c>
      <c r="Z303" s="422">
        <v>330.55</v>
      </c>
      <c r="AA303" s="422">
        <v>225.45</v>
      </c>
      <c r="AB303" s="422">
        <v>316.72000000000003</v>
      </c>
      <c r="AC303" s="422">
        <v>375.53</v>
      </c>
      <c r="AD303" s="422">
        <v>333.15</v>
      </c>
      <c r="AE303" s="422">
        <v>288.69</v>
      </c>
      <c r="AF303" s="422">
        <v>272.85000000000002</v>
      </c>
      <c r="AG303" s="422">
        <v>101.96</v>
      </c>
      <c r="AH303" s="422">
        <v>119.81</v>
      </c>
      <c r="AI303" s="422">
        <v>135.57</v>
      </c>
      <c r="AJ303" s="422">
        <v>89.76</v>
      </c>
      <c r="AK303" s="422">
        <v>113.41</v>
      </c>
      <c r="AL303" s="422">
        <v>37.909999999999997</v>
      </c>
      <c r="AM303" s="422">
        <v>43.84</v>
      </c>
      <c r="AN303" s="422">
        <v>163.91</v>
      </c>
      <c r="AO303" s="422">
        <v>174.19</v>
      </c>
      <c r="AP303" s="422">
        <v>119.35</v>
      </c>
      <c r="AQ303" s="422">
        <v>113.47</v>
      </c>
      <c r="AR303" s="422">
        <v>168.47</v>
      </c>
      <c r="AS303" s="422">
        <v>107.17</v>
      </c>
      <c r="AT303" s="422">
        <v>92.18</v>
      </c>
      <c r="AU303" s="422">
        <v>159.66</v>
      </c>
      <c r="AV303" s="422">
        <v>101.98</v>
      </c>
      <c r="AW303" s="422">
        <v>98.79</v>
      </c>
      <c r="AX303" s="422">
        <v>182.49</v>
      </c>
      <c r="AY303" s="422">
        <v>384.41</v>
      </c>
      <c r="AZ303" s="422">
        <v>306.39999999999998</v>
      </c>
      <c r="BA303" s="422">
        <v>433.53</v>
      </c>
      <c r="BB303" s="422">
        <v>580.32000000000005</v>
      </c>
      <c r="BC303" s="422">
        <v>338.52</v>
      </c>
      <c r="BD303" s="422">
        <v>306.67</v>
      </c>
      <c r="BE303" s="422">
        <v>176.98</v>
      </c>
      <c r="BF303" s="422">
        <v>239.52</v>
      </c>
      <c r="BG303" s="422">
        <v>124.38</v>
      </c>
      <c r="BH303" s="422">
        <v>109.15</v>
      </c>
      <c r="BI303" s="422">
        <v>118.55</v>
      </c>
      <c r="BJ303" s="422">
        <v>194.88</v>
      </c>
      <c r="BK303" s="422">
        <v>148.35</v>
      </c>
      <c r="BL303" s="422">
        <v>72.040000000000006</v>
      </c>
      <c r="BM303" s="422">
        <v>7.32</v>
      </c>
      <c r="BN303" s="422">
        <v>118.47</v>
      </c>
      <c r="BO303" s="422">
        <v>71.36</v>
      </c>
      <c r="BP303" s="422">
        <v>62.22</v>
      </c>
      <c r="BQ303" s="422">
        <v>139.08000000000001</v>
      </c>
      <c r="BR303" s="422">
        <v>117.68</v>
      </c>
      <c r="BS303" s="422">
        <v>60.8</v>
      </c>
      <c r="BT303" s="422">
        <v>37.96</v>
      </c>
      <c r="BU303" s="422">
        <v>50.47</v>
      </c>
      <c r="BV303" s="422">
        <v>106.07</v>
      </c>
      <c r="BW303" s="422">
        <v>56.84</v>
      </c>
      <c r="BX303" s="422">
        <v>90.34</v>
      </c>
      <c r="BY303" s="422">
        <v>28.06</v>
      </c>
      <c r="BZ303" s="422">
        <v>15.45</v>
      </c>
      <c r="CA303" s="422">
        <v>8.73</v>
      </c>
      <c r="CB303" s="422">
        <v>14.18</v>
      </c>
      <c r="CC303" s="422">
        <v>73.459999999999994</v>
      </c>
      <c r="CD303" s="422">
        <v>8.7899999999999991</v>
      </c>
      <c r="CE303" s="422">
        <v>7.18</v>
      </c>
      <c r="CF303" s="422">
        <v>9.82</v>
      </c>
      <c r="CG303" s="422">
        <v>14.37</v>
      </c>
      <c r="CH303" s="422">
        <v>19.87</v>
      </c>
      <c r="CI303" s="422">
        <v>0</v>
      </c>
      <c r="CJ303" s="422">
        <v>0</v>
      </c>
      <c r="CK303" s="422">
        <v>0</v>
      </c>
      <c r="CL303" s="422">
        <v>0</v>
      </c>
      <c r="CM303" s="422">
        <v>0</v>
      </c>
      <c r="CN303" s="422">
        <v>0</v>
      </c>
      <c r="CO303" s="422">
        <v>0</v>
      </c>
      <c r="CP303" s="464">
        <v>0</v>
      </c>
      <c r="CQ303" s="422">
        <v>0</v>
      </c>
      <c r="CR303" s="464">
        <v>0</v>
      </c>
      <c r="CS303" s="465">
        <v>0</v>
      </c>
      <c r="CT303" s="465">
        <v>0</v>
      </c>
      <c r="CU303" s="477">
        <f t="shared" si="14"/>
        <v>10109.649999999996</v>
      </c>
    </row>
    <row r="304" spans="1:99" ht="15.75" customHeight="1">
      <c r="A304" s="475" t="str">
        <f t="shared" si="15"/>
        <v>10-624</v>
      </c>
      <c r="B304" s="476">
        <v>14</v>
      </c>
      <c r="C304" s="422">
        <v>0</v>
      </c>
      <c r="D304" s="422">
        <v>0</v>
      </c>
      <c r="E304" s="422">
        <v>0</v>
      </c>
      <c r="F304" s="422">
        <v>0</v>
      </c>
      <c r="G304" s="422">
        <v>13.63</v>
      </c>
      <c r="H304" s="422">
        <v>13.22</v>
      </c>
      <c r="I304" s="422">
        <v>26.94</v>
      </c>
      <c r="J304" s="422">
        <v>19.54</v>
      </c>
      <c r="K304" s="422">
        <v>9.09</v>
      </c>
      <c r="L304" s="422">
        <v>13.74</v>
      </c>
      <c r="M304" s="422">
        <v>19.510000000000002</v>
      </c>
      <c r="N304" s="422">
        <v>11.81</v>
      </c>
      <c r="O304" s="422">
        <v>23.61</v>
      </c>
      <c r="P304" s="422">
        <v>30.32</v>
      </c>
      <c r="Q304" s="422">
        <v>15.58</v>
      </c>
      <c r="R304" s="422">
        <v>29.36</v>
      </c>
      <c r="S304" s="422">
        <v>27.41</v>
      </c>
      <c r="T304" s="422">
        <v>36.700000000000003</v>
      </c>
      <c r="U304" s="422">
        <v>45.38</v>
      </c>
      <c r="V304" s="422">
        <v>140.01</v>
      </c>
      <c r="W304" s="422">
        <v>278.01</v>
      </c>
      <c r="X304" s="422">
        <v>231.56</v>
      </c>
      <c r="Y304" s="422">
        <v>317.33999999999997</v>
      </c>
      <c r="Z304" s="422">
        <v>405.54</v>
      </c>
      <c r="AA304" s="422">
        <v>373</v>
      </c>
      <c r="AB304" s="422">
        <v>268.26</v>
      </c>
      <c r="AC304" s="422">
        <v>97.46</v>
      </c>
      <c r="AD304" s="422">
        <v>145.99</v>
      </c>
      <c r="AE304" s="422">
        <v>76.239999999999995</v>
      </c>
      <c r="AF304" s="422">
        <v>59.36</v>
      </c>
      <c r="AG304" s="422">
        <v>71.44</v>
      </c>
      <c r="AH304" s="422">
        <v>56.36</v>
      </c>
      <c r="AI304" s="422">
        <v>27.59</v>
      </c>
      <c r="AJ304" s="422">
        <v>138.69999999999999</v>
      </c>
      <c r="AK304" s="422">
        <v>33.75</v>
      </c>
      <c r="AL304" s="422">
        <v>53.69</v>
      </c>
      <c r="AM304" s="422">
        <v>69.31</v>
      </c>
      <c r="AN304" s="422">
        <v>47.24</v>
      </c>
      <c r="AO304" s="422">
        <v>75.260000000000005</v>
      </c>
      <c r="AP304" s="422">
        <v>60.93</v>
      </c>
      <c r="AQ304" s="422">
        <v>55.07</v>
      </c>
      <c r="AR304" s="422">
        <v>58.6</v>
      </c>
      <c r="AS304" s="422">
        <v>64.88</v>
      </c>
      <c r="AT304" s="422">
        <v>40.299999999999997</v>
      </c>
      <c r="AU304" s="422">
        <v>46.64</v>
      </c>
      <c r="AV304" s="422">
        <v>47.33</v>
      </c>
      <c r="AW304" s="422">
        <v>145.26</v>
      </c>
      <c r="AX304" s="422">
        <v>121.61</v>
      </c>
      <c r="AY304" s="422">
        <v>178.49</v>
      </c>
      <c r="AZ304" s="422">
        <v>162.85</v>
      </c>
      <c r="BA304" s="422">
        <v>223.78</v>
      </c>
      <c r="BB304" s="422">
        <v>179.41</v>
      </c>
      <c r="BC304" s="422">
        <v>133.72999999999999</v>
      </c>
      <c r="BD304" s="422">
        <v>284.33999999999997</v>
      </c>
      <c r="BE304" s="422">
        <v>201.37</v>
      </c>
      <c r="BF304" s="422">
        <v>168.81</v>
      </c>
      <c r="BG304" s="422">
        <v>131.88999999999999</v>
      </c>
      <c r="BH304" s="422">
        <v>147.66</v>
      </c>
      <c r="BI304" s="422">
        <v>53.16</v>
      </c>
      <c r="BJ304" s="422">
        <v>27.31</v>
      </c>
      <c r="BK304" s="422">
        <v>94.5</v>
      </c>
      <c r="BL304" s="422">
        <v>67.89</v>
      </c>
      <c r="BM304" s="422">
        <v>42.05</v>
      </c>
      <c r="BN304" s="422">
        <v>62.72</v>
      </c>
      <c r="BO304" s="422">
        <v>84.83</v>
      </c>
      <c r="BP304" s="422">
        <v>30.71</v>
      </c>
      <c r="BQ304" s="422">
        <v>71.989999999999995</v>
      </c>
      <c r="BR304" s="422">
        <v>86.67</v>
      </c>
      <c r="BS304" s="422">
        <v>92.78</v>
      </c>
      <c r="BT304" s="422">
        <v>107.24</v>
      </c>
      <c r="BU304" s="422">
        <v>80.180000000000007</v>
      </c>
      <c r="BV304" s="422">
        <v>86.84</v>
      </c>
      <c r="BW304" s="422">
        <v>66.23</v>
      </c>
      <c r="BX304" s="422">
        <v>27.46</v>
      </c>
      <c r="BY304" s="422">
        <v>62.17</v>
      </c>
      <c r="BZ304" s="422">
        <v>43.99</v>
      </c>
      <c r="CA304" s="422">
        <v>30.63</v>
      </c>
      <c r="CB304" s="422">
        <v>74.73</v>
      </c>
      <c r="CC304" s="422">
        <v>60.67</v>
      </c>
      <c r="CD304" s="422">
        <v>61.3</v>
      </c>
      <c r="CE304" s="422">
        <v>8.91</v>
      </c>
      <c r="CF304" s="422">
        <v>9.4499999999999993</v>
      </c>
      <c r="CG304" s="422">
        <v>0</v>
      </c>
      <c r="CH304" s="422">
        <v>19</v>
      </c>
      <c r="CI304" s="422">
        <v>1.82</v>
      </c>
      <c r="CJ304" s="422">
        <v>0</v>
      </c>
      <c r="CK304" s="422">
        <v>0</v>
      </c>
      <c r="CL304" s="422">
        <v>0</v>
      </c>
      <c r="CM304" s="422">
        <v>0</v>
      </c>
      <c r="CN304" s="422">
        <v>0</v>
      </c>
      <c r="CO304" s="422">
        <v>0</v>
      </c>
      <c r="CP304" s="464">
        <v>0</v>
      </c>
      <c r="CQ304" s="422">
        <v>0</v>
      </c>
      <c r="CR304" s="464">
        <v>0</v>
      </c>
      <c r="CS304" s="465">
        <v>0</v>
      </c>
      <c r="CT304" s="465">
        <v>0</v>
      </c>
      <c r="CU304" s="477">
        <f t="shared" si="14"/>
        <v>7210.13</v>
      </c>
    </row>
    <row r="305" spans="1:99" ht="15.75" customHeight="1">
      <c r="A305" s="475" t="str">
        <f t="shared" si="15"/>
        <v>10-624</v>
      </c>
      <c r="B305" s="476">
        <v>15</v>
      </c>
      <c r="C305" s="422">
        <v>0</v>
      </c>
      <c r="D305" s="422">
        <v>0</v>
      </c>
      <c r="E305" s="422">
        <v>0</v>
      </c>
      <c r="F305" s="422">
        <v>0.91</v>
      </c>
      <c r="G305" s="422">
        <v>10.9</v>
      </c>
      <c r="H305" s="422">
        <v>29.59</v>
      </c>
      <c r="I305" s="422">
        <v>4.54</v>
      </c>
      <c r="J305" s="422">
        <v>10.44</v>
      </c>
      <c r="K305" s="422">
        <v>9.09</v>
      </c>
      <c r="L305" s="422">
        <v>19.54</v>
      </c>
      <c r="M305" s="422">
        <v>9.6300000000000008</v>
      </c>
      <c r="N305" s="422">
        <v>12.27</v>
      </c>
      <c r="O305" s="422">
        <v>17.41</v>
      </c>
      <c r="P305" s="422">
        <v>10</v>
      </c>
      <c r="Q305" s="422">
        <v>10.27</v>
      </c>
      <c r="R305" s="422">
        <v>9.1</v>
      </c>
      <c r="S305" s="422">
        <v>9.7200000000000006</v>
      </c>
      <c r="T305" s="422">
        <v>23.71</v>
      </c>
      <c r="U305" s="422">
        <v>69.66</v>
      </c>
      <c r="V305" s="422">
        <v>209.36</v>
      </c>
      <c r="W305" s="422">
        <v>241.42</v>
      </c>
      <c r="X305" s="422">
        <v>285.33999999999997</v>
      </c>
      <c r="Y305" s="422">
        <v>342.95</v>
      </c>
      <c r="Z305" s="422">
        <v>213.77</v>
      </c>
      <c r="AA305" s="422">
        <v>247.07</v>
      </c>
      <c r="AB305" s="422">
        <v>228.7</v>
      </c>
      <c r="AC305" s="422">
        <v>182.02</v>
      </c>
      <c r="AD305" s="422">
        <v>91.95</v>
      </c>
      <c r="AE305" s="422">
        <v>177.52</v>
      </c>
      <c r="AF305" s="422">
        <v>82.93</v>
      </c>
      <c r="AG305" s="422">
        <v>71.2</v>
      </c>
      <c r="AH305" s="422">
        <v>129.57</v>
      </c>
      <c r="AI305" s="422">
        <v>82.03</v>
      </c>
      <c r="AJ305" s="422">
        <v>66.040000000000006</v>
      </c>
      <c r="AK305" s="422">
        <v>6.52</v>
      </c>
      <c r="AL305" s="422">
        <v>99.9</v>
      </c>
      <c r="AM305" s="422">
        <v>14.52</v>
      </c>
      <c r="AN305" s="422">
        <v>48.7</v>
      </c>
      <c r="AO305" s="422">
        <v>26.38</v>
      </c>
      <c r="AP305" s="422">
        <v>42.36</v>
      </c>
      <c r="AQ305" s="422">
        <v>63.74</v>
      </c>
      <c r="AR305" s="422">
        <v>29.28</v>
      </c>
      <c r="AS305" s="422">
        <v>59.46</v>
      </c>
      <c r="AT305" s="422">
        <v>45.57</v>
      </c>
      <c r="AU305" s="422">
        <v>72.28</v>
      </c>
      <c r="AV305" s="422">
        <v>48.83</v>
      </c>
      <c r="AW305" s="422">
        <v>73.27</v>
      </c>
      <c r="AX305" s="422">
        <v>104.28</v>
      </c>
      <c r="AY305" s="422">
        <v>143.29</v>
      </c>
      <c r="AZ305" s="422">
        <v>240.48</v>
      </c>
      <c r="BA305" s="422">
        <v>267.76</v>
      </c>
      <c r="BB305" s="422">
        <v>203.49</v>
      </c>
      <c r="BC305" s="422">
        <v>189.1</v>
      </c>
      <c r="BD305" s="422">
        <v>190.49</v>
      </c>
      <c r="BE305" s="422">
        <v>219.03</v>
      </c>
      <c r="BF305" s="422">
        <v>235.42</v>
      </c>
      <c r="BG305" s="422">
        <v>123.25</v>
      </c>
      <c r="BH305" s="422">
        <v>198.56</v>
      </c>
      <c r="BI305" s="422">
        <v>68.95</v>
      </c>
      <c r="BJ305" s="422">
        <v>149.63</v>
      </c>
      <c r="BK305" s="422">
        <v>143.79</v>
      </c>
      <c r="BL305" s="422">
        <v>154.97</v>
      </c>
      <c r="BM305" s="422">
        <v>93.28</v>
      </c>
      <c r="BN305" s="422">
        <v>53.19</v>
      </c>
      <c r="BO305" s="422">
        <v>46.51</v>
      </c>
      <c r="BP305" s="422">
        <v>75.55</v>
      </c>
      <c r="BQ305" s="422">
        <v>99.78</v>
      </c>
      <c r="BR305" s="422">
        <v>113.22</v>
      </c>
      <c r="BS305" s="422">
        <v>62.88</v>
      </c>
      <c r="BT305" s="422">
        <v>113.51</v>
      </c>
      <c r="BU305" s="422">
        <v>91.29</v>
      </c>
      <c r="BV305" s="422">
        <v>49</v>
      </c>
      <c r="BW305" s="422">
        <v>57.91</v>
      </c>
      <c r="BX305" s="422">
        <v>51.77</v>
      </c>
      <c r="BY305" s="422">
        <v>67.27</v>
      </c>
      <c r="BZ305" s="422">
        <v>51.04</v>
      </c>
      <c r="CA305" s="422">
        <v>49.58</v>
      </c>
      <c r="CB305" s="422">
        <v>24.27</v>
      </c>
      <c r="CC305" s="422">
        <v>37.86</v>
      </c>
      <c r="CD305" s="422">
        <v>17.72</v>
      </c>
      <c r="CE305" s="422">
        <v>10.14</v>
      </c>
      <c r="CF305" s="422">
        <v>8.0399999999999991</v>
      </c>
      <c r="CG305" s="422">
        <v>14.4</v>
      </c>
      <c r="CH305" s="422">
        <v>0</v>
      </c>
      <c r="CI305" s="422">
        <v>0</v>
      </c>
      <c r="CJ305" s="422">
        <v>0</v>
      </c>
      <c r="CK305" s="422">
        <v>0</v>
      </c>
      <c r="CL305" s="422">
        <v>0</v>
      </c>
      <c r="CM305" s="422">
        <v>0</v>
      </c>
      <c r="CN305" s="422">
        <v>0</v>
      </c>
      <c r="CO305" s="422">
        <v>0</v>
      </c>
      <c r="CP305" s="464">
        <v>0</v>
      </c>
      <c r="CQ305" s="422">
        <v>0</v>
      </c>
      <c r="CR305" s="464">
        <v>0</v>
      </c>
      <c r="CS305" s="465">
        <v>0</v>
      </c>
      <c r="CT305" s="465">
        <v>0</v>
      </c>
      <c r="CU305" s="477">
        <f t="shared" si="14"/>
        <v>7360.1600000000017</v>
      </c>
    </row>
    <row r="306" spans="1:99" ht="15.75" customHeight="1">
      <c r="A306" s="475" t="str">
        <f t="shared" si="15"/>
        <v>10-624</v>
      </c>
      <c r="B306" s="476">
        <v>16</v>
      </c>
      <c r="C306" s="422">
        <v>0</v>
      </c>
      <c r="D306" s="422">
        <v>0</v>
      </c>
      <c r="E306" s="422">
        <v>0</v>
      </c>
      <c r="F306" s="422">
        <v>0</v>
      </c>
      <c r="G306" s="422">
        <v>8.18</v>
      </c>
      <c r="H306" s="422">
        <v>10.86</v>
      </c>
      <c r="I306" s="422">
        <v>4.54</v>
      </c>
      <c r="J306" s="422">
        <v>0</v>
      </c>
      <c r="K306" s="422">
        <v>10.44</v>
      </c>
      <c r="L306" s="422">
        <v>6.36</v>
      </c>
      <c r="M306" s="422">
        <v>5.45</v>
      </c>
      <c r="N306" s="422">
        <v>19.96</v>
      </c>
      <c r="O306" s="422">
        <v>10</v>
      </c>
      <c r="P306" s="422">
        <v>14.08</v>
      </c>
      <c r="Q306" s="422">
        <v>16.55</v>
      </c>
      <c r="R306" s="422">
        <v>40.9</v>
      </c>
      <c r="S306" s="422">
        <v>33.659999999999997</v>
      </c>
      <c r="T306" s="422">
        <v>20.22</v>
      </c>
      <c r="U306" s="422">
        <v>165.58</v>
      </c>
      <c r="V306" s="422">
        <v>295.36</v>
      </c>
      <c r="W306" s="422">
        <v>331.76</v>
      </c>
      <c r="X306" s="422">
        <v>570.91</v>
      </c>
      <c r="Y306" s="422">
        <v>418.12</v>
      </c>
      <c r="Z306" s="422">
        <v>527.66999999999996</v>
      </c>
      <c r="AA306" s="422">
        <v>376.12</v>
      </c>
      <c r="AB306" s="422">
        <v>387.96</v>
      </c>
      <c r="AC306" s="422">
        <v>206.38</v>
      </c>
      <c r="AD306" s="422">
        <v>187.04</v>
      </c>
      <c r="AE306" s="422">
        <v>100.02</v>
      </c>
      <c r="AF306" s="422">
        <v>174.67</v>
      </c>
      <c r="AG306" s="422">
        <v>87.82</v>
      </c>
      <c r="AH306" s="422">
        <v>110.02</v>
      </c>
      <c r="AI306" s="422">
        <v>59.99</v>
      </c>
      <c r="AJ306" s="422">
        <v>99.86</v>
      </c>
      <c r="AK306" s="422">
        <v>35.57</v>
      </c>
      <c r="AL306" s="422">
        <v>63.64</v>
      </c>
      <c r="AM306" s="422">
        <v>51.15</v>
      </c>
      <c r="AN306" s="422">
        <v>29.55</v>
      </c>
      <c r="AO306" s="422">
        <v>55</v>
      </c>
      <c r="AP306" s="422">
        <v>43.61</v>
      </c>
      <c r="AQ306" s="422">
        <v>21.49</v>
      </c>
      <c r="AR306" s="422">
        <v>62.64</v>
      </c>
      <c r="AS306" s="422">
        <v>44.8</v>
      </c>
      <c r="AT306" s="422">
        <v>32.19</v>
      </c>
      <c r="AU306" s="422">
        <v>59.57</v>
      </c>
      <c r="AV306" s="422">
        <v>38.520000000000003</v>
      </c>
      <c r="AW306" s="422">
        <v>196.83</v>
      </c>
      <c r="AX306" s="422">
        <v>239.49</v>
      </c>
      <c r="AY306" s="422">
        <v>242.83</v>
      </c>
      <c r="AZ306" s="422">
        <v>247.98</v>
      </c>
      <c r="BA306" s="422">
        <v>325.94</v>
      </c>
      <c r="BB306" s="422">
        <v>347.74</v>
      </c>
      <c r="BC306" s="422">
        <v>355.82</v>
      </c>
      <c r="BD306" s="422">
        <v>321.39999999999998</v>
      </c>
      <c r="BE306" s="422">
        <v>162.1</v>
      </c>
      <c r="BF306" s="422">
        <v>165.81</v>
      </c>
      <c r="BG306" s="422">
        <v>246.84</v>
      </c>
      <c r="BH306" s="422">
        <v>215.86</v>
      </c>
      <c r="BI306" s="422">
        <v>193.03</v>
      </c>
      <c r="BJ306" s="422">
        <v>133.97999999999999</v>
      </c>
      <c r="BK306" s="422">
        <v>90.96</v>
      </c>
      <c r="BL306" s="422">
        <v>135.13999999999999</v>
      </c>
      <c r="BM306" s="422">
        <v>112.28</v>
      </c>
      <c r="BN306" s="422">
        <v>164.31</v>
      </c>
      <c r="BO306" s="422">
        <v>82.45</v>
      </c>
      <c r="BP306" s="422">
        <v>135.35</v>
      </c>
      <c r="BQ306" s="422">
        <v>60.4</v>
      </c>
      <c r="BR306" s="422">
        <v>109.13</v>
      </c>
      <c r="BS306" s="422">
        <v>133.72</v>
      </c>
      <c r="BT306" s="422">
        <v>172.64</v>
      </c>
      <c r="BU306" s="422">
        <v>89.31</v>
      </c>
      <c r="BV306" s="422">
        <v>104.63</v>
      </c>
      <c r="BW306" s="422">
        <v>73.319999999999993</v>
      </c>
      <c r="BX306" s="422">
        <v>45.04</v>
      </c>
      <c r="BY306" s="422">
        <v>59.4</v>
      </c>
      <c r="BZ306" s="422">
        <v>32.119999999999997</v>
      </c>
      <c r="CA306" s="422">
        <v>69.63</v>
      </c>
      <c r="CB306" s="422">
        <v>22.09</v>
      </c>
      <c r="CC306" s="422">
        <v>94.38</v>
      </c>
      <c r="CD306" s="422">
        <v>10.18</v>
      </c>
      <c r="CE306" s="422">
        <v>30.32</v>
      </c>
      <c r="CF306" s="422">
        <v>17</v>
      </c>
      <c r="CG306" s="422">
        <v>49.04</v>
      </c>
      <c r="CH306" s="422">
        <v>36.630000000000003</v>
      </c>
      <c r="CI306" s="422">
        <v>0</v>
      </c>
      <c r="CJ306" s="422">
        <v>0</v>
      </c>
      <c r="CK306" s="422">
        <v>0</v>
      </c>
      <c r="CL306" s="422">
        <v>0</v>
      </c>
      <c r="CM306" s="422">
        <v>0</v>
      </c>
      <c r="CN306" s="422">
        <v>0</v>
      </c>
      <c r="CO306" s="422">
        <v>0</v>
      </c>
      <c r="CP306" s="464">
        <v>0</v>
      </c>
      <c r="CQ306" s="422">
        <v>0</v>
      </c>
      <c r="CR306" s="464">
        <v>0</v>
      </c>
      <c r="CS306" s="465">
        <v>0</v>
      </c>
      <c r="CT306" s="465">
        <v>0</v>
      </c>
      <c r="CU306" s="477">
        <f t="shared" si="14"/>
        <v>10163.329999999993</v>
      </c>
    </row>
    <row r="307" spans="1:99" ht="15.75" customHeight="1">
      <c r="A307" s="475" t="str">
        <f t="shared" si="15"/>
        <v>10-624</v>
      </c>
      <c r="B307" s="476">
        <v>17</v>
      </c>
      <c r="C307" s="422">
        <v>0</v>
      </c>
      <c r="D307" s="422">
        <v>0</v>
      </c>
      <c r="E307" s="422">
        <v>0</v>
      </c>
      <c r="F307" s="422">
        <v>0</v>
      </c>
      <c r="G307" s="422">
        <v>24.18</v>
      </c>
      <c r="H307" s="422">
        <v>13.22</v>
      </c>
      <c r="I307" s="422">
        <v>16.91</v>
      </c>
      <c r="J307" s="422">
        <v>31.25</v>
      </c>
      <c r="K307" s="422">
        <v>14.55</v>
      </c>
      <c r="L307" s="422">
        <v>0</v>
      </c>
      <c r="M307" s="422">
        <v>21.36</v>
      </c>
      <c r="N307" s="422">
        <v>0.91</v>
      </c>
      <c r="O307" s="422">
        <v>62.36</v>
      </c>
      <c r="P307" s="422">
        <v>25.86</v>
      </c>
      <c r="Q307" s="422">
        <v>27.26</v>
      </c>
      <c r="R307" s="422">
        <v>14.81</v>
      </c>
      <c r="S307" s="422">
        <v>49.78</v>
      </c>
      <c r="T307" s="422">
        <v>63.62</v>
      </c>
      <c r="U307" s="422">
        <v>68.23</v>
      </c>
      <c r="V307" s="422">
        <v>252.28</v>
      </c>
      <c r="W307" s="422">
        <v>397.3</v>
      </c>
      <c r="X307" s="422">
        <v>412.75</v>
      </c>
      <c r="Y307" s="422">
        <v>326.8</v>
      </c>
      <c r="Z307" s="422">
        <v>330.06</v>
      </c>
      <c r="AA307" s="422">
        <v>277.8</v>
      </c>
      <c r="AB307" s="422">
        <v>209.17</v>
      </c>
      <c r="AC307" s="422">
        <v>234.21</v>
      </c>
      <c r="AD307" s="422">
        <v>185.16</v>
      </c>
      <c r="AE307" s="422">
        <v>76.650000000000006</v>
      </c>
      <c r="AF307" s="422">
        <v>84.78</v>
      </c>
      <c r="AG307" s="422">
        <v>109.46</v>
      </c>
      <c r="AH307" s="422">
        <v>152.02000000000001</v>
      </c>
      <c r="AI307" s="422">
        <v>54.49</v>
      </c>
      <c r="AJ307" s="422">
        <v>68.900000000000006</v>
      </c>
      <c r="AK307" s="422">
        <v>105.22</v>
      </c>
      <c r="AL307" s="422">
        <v>53.33</v>
      </c>
      <c r="AM307" s="422">
        <v>76.25</v>
      </c>
      <c r="AN307" s="422">
        <v>81.459999999999994</v>
      </c>
      <c r="AO307" s="422">
        <v>60.63</v>
      </c>
      <c r="AP307" s="422">
        <v>38.14</v>
      </c>
      <c r="AQ307" s="422">
        <v>86.03</v>
      </c>
      <c r="AR307" s="422">
        <v>43.73</v>
      </c>
      <c r="AS307" s="422">
        <v>33.659999999999997</v>
      </c>
      <c r="AT307" s="422">
        <v>29.3</v>
      </c>
      <c r="AU307" s="422">
        <v>58.42</v>
      </c>
      <c r="AV307" s="422">
        <v>160.76</v>
      </c>
      <c r="AW307" s="422">
        <v>190.92</v>
      </c>
      <c r="AX307" s="422">
        <v>222.15</v>
      </c>
      <c r="AY307" s="422">
        <v>221.64</v>
      </c>
      <c r="AZ307" s="422">
        <v>319.26</v>
      </c>
      <c r="BA307" s="422">
        <v>244.58</v>
      </c>
      <c r="BB307" s="422">
        <v>189.84</v>
      </c>
      <c r="BC307" s="422">
        <v>311.79000000000002</v>
      </c>
      <c r="BD307" s="422">
        <v>346.83</v>
      </c>
      <c r="BE307" s="422">
        <v>384.25</v>
      </c>
      <c r="BF307" s="422">
        <v>304.16000000000003</v>
      </c>
      <c r="BG307" s="422">
        <v>200.47</v>
      </c>
      <c r="BH307" s="422">
        <v>204.74</v>
      </c>
      <c r="BI307" s="422">
        <v>213.8</v>
      </c>
      <c r="BJ307" s="422">
        <v>204.42</v>
      </c>
      <c r="BK307" s="422">
        <v>187.4</v>
      </c>
      <c r="BL307" s="422">
        <v>164.67</v>
      </c>
      <c r="BM307" s="422">
        <v>84.78</v>
      </c>
      <c r="BN307" s="422">
        <v>78.09</v>
      </c>
      <c r="BO307" s="422">
        <v>154.96</v>
      </c>
      <c r="BP307" s="422">
        <v>97.98</v>
      </c>
      <c r="BQ307" s="422">
        <v>128.18</v>
      </c>
      <c r="BR307" s="422">
        <v>115.88</v>
      </c>
      <c r="BS307" s="422">
        <v>114.55</v>
      </c>
      <c r="BT307" s="422">
        <v>101.77</v>
      </c>
      <c r="BU307" s="422">
        <v>75.209999999999994</v>
      </c>
      <c r="BV307" s="422">
        <v>99.59</v>
      </c>
      <c r="BW307" s="422">
        <v>32.81</v>
      </c>
      <c r="BX307" s="422">
        <v>60.91</v>
      </c>
      <c r="BY307" s="422">
        <v>60.19</v>
      </c>
      <c r="BZ307" s="422">
        <v>55.42</v>
      </c>
      <c r="CA307" s="422">
        <v>68.63</v>
      </c>
      <c r="CB307" s="422">
        <v>80.349999999999994</v>
      </c>
      <c r="CC307" s="422">
        <v>20.28</v>
      </c>
      <c r="CD307" s="422">
        <v>48.17</v>
      </c>
      <c r="CE307" s="422">
        <v>50.35</v>
      </c>
      <c r="CF307" s="422">
        <v>42.31</v>
      </c>
      <c r="CG307" s="422">
        <v>29.63</v>
      </c>
      <c r="CH307" s="422">
        <v>22.27</v>
      </c>
      <c r="CI307" s="422">
        <v>0</v>
      </c>
      <c r="CJ307" s="422">
        <v>0</v>
      </c>
      <c r="CK307" s="422">
        <v>0</v>
      </c>
      <c r="CL307" s="422">
        <v>0</v>
      </c>
      <c r="CM307" s="422">
        <v>0</v>
      </c>
      <c r="CN307" s="422">
        <v>0</v>
      </c>
      <c r="CO307" s="422">
        <v>0</v>
      </c>
      <c r="CP307" s="464">
        <v>0</v>
      </c>
      <c r="CQ307" s="422">
        <v>0</v>
      </c>
      <c r="CR307" s="464">
        <v>0</v>
      </c>
      <c r="CS307" s="465">
        <v>0</v>
      </c>
      <c r="CT307" s="465">
        <v>0</v>
      </c>
      <c r="CU307" s="477">
        <f t="shared" si="14"/>
        <v>9966.2899999999972</v>
      </c>
    </row>
    <row r="308" spans="1:99" ht="15.75" customHeight="1">
      <c r="A308" s="475" t="str">
        <f t="shared" si="15"/>
        <v>10-624</v>
      </c>
      <c r="B308" s="476">
        <v>18</v>
      </c>
      <c r="C308" s="422">
        <v>0</v>
      </c>
      <c r="D308" s="422">
        <v>0</v>
      </c>
      <c r="E308" s="422">
        <v>0</v>
      </c>
      <c r="F308" s="422">
        <v>0</v>
      </c>
      <c r="G308" s="422">
        <v>24.08</v>
      </c>
      <c r="H308" s="422">
        <v>4.99</v>
      </c>
      <c r="I308" s="422">
        <v>18.170000000000002</v>
      </c>
      <c r="J308" s="422">
        <v>42.26</v>
      </c>
      <c r="K308" s="422">
        <v>24.51</v>
      </c>
      <c r="L308" s="422">
        <v>45.22</v>
      </c>
      <c r="M308" s="422">
        <v>1.36</v>
      </c>
      <c r="N308" s="422">
        <v>13.17</v>
      </c>
      <c r="O308" s="422">
        <v>4.66</v>
      </c>
      <c r="P308" s="422">
        <v>31.54</v>
      </c>
      <c r="Q308" s="422">
        <v>25.45</v>
      </c>
      <c r="R308" s="422">
        <v>18.09</v>
      </c>
      <c r="S308" s="422">
        <v>49.38</v>
      </c>
      <c r="T308" s="422">
        <v>45.27</v>
      </c>
      <c r="U308" s="422">
        <v>103.1</v>
      </c>
      <c r="V308" s="422">
        <v>230.58</v>
      </c>
      <c r="W308" s="422">
        <v>303.99</v>
      </c>
      <c r="X308" s="422">
        <v>432</v>
      </c>
      <c r="Y308" s="422">
        <v>213.89</v>
      </c>
      <c r="Z308" s="422">
        <v>330.38</v>
      </c>
      <c r="AA308" s="422">
        <v>366.28</v>
      </c>
      <c r="AB308" s="422">
        <v>209.4</v>
      </c>
      <c r="AC308" s="422">
        <v>171.85</v>
      </c>
      <c r="AD308" s="422">
        <v>148.46</v>
      </c>
      <c r="AE308" s="422">
        <v>238.75</v>
      </c>
      <c r="AF308" s="422">
        <v>112.32</v>
      </c>
      <c r="AG308" s="422">
        <v>184.25</v>
      </c>
      <c r="AH308" s="422">
        <v>40.85</v>
      </c>
      <c r="AI308" s="422">
        <v>98.29</v>
      </c>
      <c r="AJ308" s="422">
        <v>124.24</v>
      </c>
      <c r="AK308" s="422">
        <v>92.77</v>
      </c>
      <c r="AL308" s="422">
        <v>63.3</v>
      </c>
      <c r="AM308" s="422">
        <v>103.52</v>
      </c>
      <c r="AN308" s="422">
        <v>98.53</v>
      </c>
      <c r="AO308" s="422">
        <v>118.83</v>
      </c>
      <c r="AP308" s="422">
        <v>81.53</v>
      </c>
      <c r="AQ308" s="422">
        <v>52.9</v>
      </c>
      <c r="AR308" s="422">
        <v>32.090000000000003</v>
      </c>
      <c r="AS308" s="422">
        <v>142.59</v>
      </c>
      <c r="AT308" s="422">
        <v>101.98</v>
      </c>
      <c r="AU308" s="422">
        <v>78.16</v>
      </c>
      <c r="AV308" s="422">
        <v>173.53</v>
      </c>
      <c r="AW308" s="422">
        <v>230.32</v>
      </c>
      <c r="AX308" s="422">
        <v>211.89</v>
      </c>
      <c r="AY308" s="422">
        <v>408.38</v>
      </c>
      <c r="AZ308" s="422">
        <v>361.78</v>
      </c>
      <c r="BA308" s="422">
        <v>382.7</v>
      </c>
      <c r="BB308" s="422">
        <v>644.26</v>
      </c>
      <c r="BC308" s="422">
        <v>390.69</v>
      </c>
      <c r="BD308" s="422">
        <v>379.37</v>
      </c>
      <c r="BE308" s="422">
        <v>520.32000000000005</v>
      </c>
      <c r="BF308" s="422">
        <v>368.3</v>
      </c>
      <c r="BG308" s="422">
        <v>513.71</v>
      </c>
      <c r="BH308" s="422">
        <v>345.86</v>
      </c>
      <c r="BI308" s="422">
        <v>341.44</v>
      </c>
      <c r="BJ308" s="422">
        <v>226.4</v>
      </c>
      <c r="BK308" s="422">
        <v>308.11</v>
      </c>
      <c r="BL308" s="422">
        <v>305.14</v>
      </c>
      <c r="BM308" s="422">
        <v>287.93</v>
      </c>
      <c r="BN308" s="422">
        <v>134.69</v>
      </c>
      <c r="BO308" s="422">
        <v>161.47999999999999</v>
      </c>
      <c r="BP308" s="422">
        <v>58.75</v>
      </c>
      <c r="BQ308" s="422">
        <v>59.31</v>
      </c>
      <c r="BR308" s="422">
        <v>47.05</v>
      </c>
      <c r="BS308" s="422">
        <v>128.24</v>
      </c>
      <c r="BT308" s="422">
        <v>120.83</v>
      </c>
      <c r="BU308" s="422">
        <v>129.35</v>
      </c>
      <c r="BV308" s="422">
        <v>111.15</v>
      </c>
      <c r="BW308" s="422">
        <v>176.86</v>
      </c>
      <c r="BX308" s="422">
        <v>89.4</v>
      </c>
      <c r="BY308" s="422">
        <v>40.26</v>
      </c>
      <c r="BZ308" s="422">
        <v>103.69</v>
      </c>
      <c r="CA308" s="422">
        <v>81.13</v>
      </c>
      <c r="CB308" s="422">
        <v>100.67</v>
      </c>
      <c r="CC308" s="422">
        <v>113.72</v>
      </c>
      <c r="CD308" s="422">
        <v>47.63</v>
      </c>
      <c r="CE308" s="422">
        <v>36.729999999999997</v>
      </c>
      <c r="CF308" s="422">
        <v>3.64</v>
      </c>
      <c r="CG308" s="422">
        <v>25.45</v>
      </c>
      <c r="CH308" s="422">
        <v>10.68</v>
      </c>
      <c r="CI308" s="422">
        <v>0</v>
      </c>
      <c r="CJ308" s="422">
        <v>0</v>
      </c>
      <c r="CK308" s="422">
        <v>0</v>
      </c>
      <c r="CL308" s="422">
        <v>0</v>
      </c>
      <c r="CM308" s="422">
        <v>0</v>
      </c>
      <c r="CN308" s="422">
        <v>0</v>
      </c>
      <c r="CO308" s="422">
        <v>0</v>
      </c>
      <c r="CP308" s="464">
        <v>0</v>
      </c>
      <c r="CQ308" s="422">
        <v>0</v>
      </c>
      <c r="CR308" s="464">
        <v>0</v>
      </c>
      <c r="CS308" s="465">
        <v>0</v>
      </c>
      <c r="CT308" s="465">
        <v>0</v>
      </c>
      <c r="CU308" s="477">
        <f t="shared" si="14"/>
        <v>12803.819999999998</v>
      </c>
    </row>
    <row r="309" spans="1:99" ht="15.75" customHeight="1">
      <c r="A309" s="475" t="str">
        <f t="shared" si="15"/>
        <v>10-624</v>
      </c>
      <c r="B309" s="476">
        <v>19</v>
      </c>
      <c r="C309" s="422">
        <v>0</v>
      </c>
      <c r="D309" s="422">
        <v>0</v>
      </c>
      <c r="E309" s="422">
        <v>0</v>
      </c>
      <c r="F309" s="422">
        <v>0</v>
      </c>
      <c r="G309" s="422">
        <v>0</v>
      </c>
      <c r="H309" s="422">
        <v>20.45</v>
      </c>
      <c r="I309" s="422">
        <v>0</v>
      </c>
      <c r="J309" s="422">
        <v>6.45</v>
      </c>
      <c r="K309" s="422">
        <v>26.05</v>
      </c>
      <c r="L309" s="422">
        <v>19.09</v>
      </c>
      <c r="M309" s="422">
        <v>20.170000000000002</v>
      </c>
      <c r="N309" s="422">
        <v>10.1</v>
      </c>
      <c r="O309" s="422">
        <v>60.04</v>
      </c>
      <c r="P309" s="422">
        <v>18.170000000000002</v>
      </c>
      <c r="Q309" s="422">
        <v>0.91</v>
      </c>
      <c r="R309" s="422">
        <v>38.76</v>
      </c>
      <c r="S309" s="422">
        <v>35.450000000000003</v>
      </c>
      <c r="T309" s="422">
        <v>93.07</v>
      </c>
      <c r="U309" s="422">
        <v>102.92</v>
      </c>
      <c r="V309" s="422">
        <v>191</v>
      </c>
      <c r="W309" s="422">
        <v>234.87</v>
      </c>
      <c r="X309" s="422">
        <v>327.91</v>
      </c>
      <c r="Y309" s="422">
        <v>449.49</v>
      </c>
      <c r="Z309" s="422">
        <v>519.12</v>
      </c>
      <c r="AA309" s="422">
        <v>272.62</v>
      </c>
      <c r="AB309" s="422">
        <v>451.32</v>
      </c>
      <c r="AC309" s="422">
        <v>324.62</v>
      </c>
      <c r="AD309" s="422">
        <v>336.71</v>
      </c>
      <c r="AE309" s="422">
        <v>163.44999999999999</v>
      </c>
      <c r="AF309" s="422">
        <v>270.52999999999997</v>
      </c>
      <c r="AG309" s="422">
        <v>258.79000000000002</v>
      </c>
      <c r="AH309" s="422">
        <v>176.38</v>
      </c>
      <c r="AI309" s="422">
        <v>102.54</v>
      </c>
      <c r="AJ309" s="422">
        <v>145.27000000000001</v>
      </c>
      <c r="AK309" s="422">
        <v>216.16</v>
      </c>
      <c r="AL309" s="422">
        <v>127.98</v>
      </c>
      <c r="AM309" s="422">
        <v>70.17</v>
      </c>
      <c r="AN309" s="422">
        <v>65.58</v>
      </c>
      <c r="AO309" s="422">
        <v>129.03</v>
      </c>
      <c r="AP309" s="422">
        <v>59.51</v>
      </c>
      <c r="AQ309" s="422">
        <v>83.63</v>
      </c>
      <c r="AR309" s="422">
        <v>72.94</v>
      </c>
      <c r="AS309" s="422">
        <v>98.96</v>
      </c>
      <c r="AT309" s="422">
        <v>49.44</v>
      </c>
      <c r="AU309" s="422">
        <v>102.45</v>
      </c>
      <c r="AV309" s="422">
        <v>193.57</v>
      </c>
      <c r="AW309" s="422">
        <v>263.98</v>
      </c>
      <c r="AX309" s="422">
        <v>288.31</v>
      </c>
      <c r="AY309" s="422">
        <v>321.41000000000003</v>
      </c>
      <c r="AZ309" s="422">
        <v>303.12</v>
      </c>
      <c r="BA309" s="422">
        <v>376.44</v>
      </c>
      <c r="BB309" s="422">
        <v>295.92</v>
      </c>
      <c r="BC309" s="422">
        <v>276.91000000000003</v>
      </c>
      <c r="BD309" s="422">
        <v>400.49</v>
      </c>
      <c r="BE309" s="422">
        <v>397.98</v>
      </c>
      <c r="BF309" s="422">
        <v>283.52999999999997</v>
      </c>
      <c r="BG309" s="422">
        <v>325.82</v>
      </c>
      <c r="BH309" s="422">
        <v>221.76</v>
      </c>
      <c r="BI309" s="422">
        <v>255.33</v>
      </c>
      <c r="BJ309" s="422">
        <v>178.93</v>
      </c>
      <c r="BK309" s="422">
        <v>131.36000000000001</v>
      </c>
      <c r="BL309" s="422">
        <v>237.8</v>
      </c>
      <c r="BM309" s="422">
        <v>92.97</v>
      </c>
      <c r="BN309" s="422">
        <v>90.77</v>
      </c>
      <c r="BO309" s="422">
        <v>213.41</v>
      </c>
      <c r="BP309" s="422">
        <v>88.91</v>
      </c>
      <c r="BQ309" s="422">
        <v>71.45</v>
      </c>
      <c r="BR309" s="422">
        <v>138.49</v>
      </c>
      <c r="BS309" s="422">
        <v>104.5</v>
      </c>
      <c r="BT309" s="422">
        <v>144.47999999999999</v>
      </c>
      <c r="BU309" s="422">
        <v>177.74</v>
      </c>
      <c r="BV309" s="422">
        <v>81.5</v>
      </c>
      <c r="BW309" s="422">
        <v>119.1</v>
      </c>
      <c r="BX309" s="422">
        <v>145.9</v>
      </c>
      <c r="BY309" s="422">
        <v>138.47999999999999</v>
      </c>
      <c r="BZ309" s="422">
        <v>148.6</v>
      </c>
      <c r="CA309" s="422">
        <v>85.05</v>
      </c>
      <c r="CB309" s="422">
        <v>73.37</v>
      </c>
      <c r="CC309" s="422">
        <v>96.68</v>
      </c>
      <c r="CD309" s="422">
        <v>88.41</v>
      </c>
      <c r="CE309" s="422">
        <v>21.18</v>
      </c>
      <c r="CF309" s="422">
        <v>57.18</v>
      </c>
      <c r="CG309" s="422">
        <v>86.6</v>
      </c>
      <c r="CH309" s="422">
        <v>61.59</v>
      </c>
      <c r="CI309" s="422">
        <v>0</v>
      </c>
      <c r="CJ309" s="422">
        <v>0</v>
      </c>
      <c r="CK309" s="422">
        <v>0</v>
      </c>
      <c r="CL309" s="422">
        <v>0</v>
      </c>
      <c r="CM309" s="422">
        <v>0</v>
      </c>
      <c r="CN309" s="422">
        <v>0</v>
      </c>
      <c r="CO309" s="422">
        <v>0</v>
      </c>
      <c r="CP309" s="464">
        <v>0</v>
      </c>
      <c r="CQ309" s="422">
        <v>0</v>
      </c>
      <c r="CR309" s="464">
        <v>0</v>
      </c>
      <c r="CS309" s="465">
        <v>0</v>
      </c>
      <c r="CT309" s="465">
        <v>0</v>
      </c>
      <c r="CU309" s="477">
        <f t="shared" si="14"/>
        <v>12831.119999999999</v>
      </c>
    </row>
    <row r="310" spans="1:99" ht="15.75" customHeight="1">
      <c r="A310" s="475" t="str">
        <f t="shared" si="15"/>
        <v>10-624</v>
      </c>
      <c r="B310" s="476">
        <v>20</v>
      </c>
      <c r="C310" s="422">
        <v>0</v>
      </c>
      <c r="D310" s="422">
        <v>0</v>
      </c>
      <c r="E310" s="422">
        <v>0</v>
      </c>
      <c r="F310" s="422">
        <v>0</v>
      </c>
      <c r="G310" s="422">
        <v>0</v>
      </c>
      <c r="H310" s="422">
        <v>8.18</v>
      </c>
      <c r="I310" s="422">
        <v>1.36</v>
      </c>
      <c r="J310" s="422">
        <v>4.54</v>
      </c>
      <c r="K310" s="422">
        <v>1.82</v>
      </c>
      <c r="L310" s="422">
        <v>15</v>
      </c>
      <c r="M310" s="422">
        <v>36.35</v>
      </c>
      <c r="N310" s="422">
        <v>32.31</v>
      </c>
      <c r="O310" s="422">
        <v>9.5399999999999991</v>
      </c>
      <c r="P310" s="422">
        <v>1.82</v>
      </c>
      <c r="Q310" s="422">
        <v>27.27</v>
      </c>
      <c r="R310" s="422">
        <v>0.91</v>
      </c>
      <c r="S310" s="422">
        <v>9.09</v>
      </c>
      <c r="T310" s="422">
        <v>73.39</v>
      </c>
      <c r="U310" s="422">
        <v>72.069999999999993</v>
      </c>
      <c r="V310" s="422">
        <v>76.290000000000006</v>
      </c>
      <c r="W310" s="422">
        <v>118.16</v>
      </c>
      <c r="X310" s="422">
        <v>211.76</v>
      </c>
      <c r="Y310" s="422">
        <v>214.64</v>
      </c>
      <c r="Z310" s="422">
        <v>181.57</v>
      </c>
      <c r="AA310" s="422">
        <v>312.16000000000003</v>
      </c>
      <c r="AB310" s="422">
        <v>325.70999999999998</v>
      </c>
      <c r="AC310" s="422">
        <v>278.56</v>
      </c>
      <c r="AD310" s="422">
        <v>225.68</v>
      </c>
      <c r="AE310" s="422">
        <v>175.01</v>
      </c>
      <c r="AF310" s="422">
        <v>125.87</v>
      </c>
      <c r="AG310" s="422">
        <v>86.09</v>
      </c>
      <c r="AH310" s="422">
        <v>130.06</v>
      </c>
      <c r="AI310" s="422">
        <v>122.77</v>
      </c>
      <c r="AJ310" s="422">
        <v>169.77</v>
      </c>
      <c r="AK310" s="422">
        <v>76.400000000000006</v>
      </c>
      <c r="AL310" s="422">
        <v>73.209999999999994</v>
      </c>
      <c r="AM310" s="422">
        <v>131.01</v>
      </c>
      <c r="AN310" s="422">
        <v>126.28</v>
      </c>
      <c r="AO310" s="422">
        <v>75.260000000000005</v>
      </c>
      <c r="AP310" s="422">
        <v>86.34</v>
      </c>
      <c r="AQ310" s="422">
        <v>102.02</v>
      </c>
      <c r="AR310" s="422">
        <v>105.81</v>
      </c>
      <c r="AS310" s="422">
        <v>64.739999999999995</v>
      </c>
      <c r="AT310" s="422">
        <v>108.55</v>
      </c>
      <c r="AU310" s="422">
        <v>100.76</v>
      </c>
      <c r="AV310" s="422">
        <v>173.09</v>
      </c>
      <c r="AW310" s="422">
        <v>153.63</v>
      </c>
      <c r="AX310" s="422">
        <v>283.68</v>
      </c>
      <c r="AY310" s="422">
        <v>209.55</v>
      </c>
      <c r="AZ310" s="422">
        <v>275.35000000000002</v>
      </c>
      <c r="BA310" s="422">
        <v>414.16</v>
      </c>
      <c r="BB310" s="422">
        <v>406.8</v>
      </c>
      <c r="BC310" s="422">
        <v>576.23</v>
      </c>
      <c r="BD310" s="422">
        <v>340.06</v>
      </c>
      <c r="BE310" s="422">
        <v>255.96</v>
      </c>
      <c r="BF310" s="422">
        <v>282.18</v>
      </c>
      <c r="BG310" s="422">
        <v>191.89</v>
      </c>
      <c r="BH310" s="422">
        <v>259.10000000000002</v>
      </c>
      <c r="BI310" s="422">
        <v>235.33</v>
      </c>
      <c r="BJ310" s="422">
        <v>216.79</v>
      </c>
      <c r="BK310" s="422">
        <v>201.69</v>
      </c>
      <c r="BL310" s="422">
        <v>133.36000000000001</v>
      </c>
      <c r="BM310" s="422">
        <v>116.74</v>
      </c>
      <c r="BN310" s="422">
        <v>183.88</v>
      </c>
      <c r="BO310" s="422">
        <v>166.39</v>
      </c>
      <c r="BP310" s="422">
        <v>83.24</v>
      </c>
      <c r="BQ310" s="422">
        <v>70.680000000000007</v>
      </c>
      <c r="BR310" s="422">
        <v>21</v>
      </c>
      <c r="BS310" s="422">
        <v>132.77000000000001</v>
      </c>
      <c r="BT310" s="422">
        <v>77.14</v>
      </c>
      <c r="BU310" s="422">
        <v>76.540000000000006</v>
      </c>
      <c r="BV310" s="422">
        <v>109.75</v>
      </c>
      <c r="BW310" s="422">
        <v>56.91</v>
      </c>
      <c r="BX310" s="422">
        <v>74.900000000000006</v>
      </c>
      <c r="BY310" s="422">
        <v>34</v>
      </c>
      <c r="BZ310" s="422">
        <v>84.29</v>
      </c>
      <c r="CA310" s="422">
        <v>33.64</v>
      </c>
      <c r="CB310" s="422">
        <v>25</v>
      </c>
      <c r="CC310" s="422">
        <v>53.26</v>
      </c>
      <c r="CD310" s="422">
        <v>45.81</v>
      </c>
      <c r="CE310" s="422">
        <v>47.58</v>
      </c>
      <c r="CF310" s="422">
        <v>4.28</v>
      </c>
      <c r="CG310" s="422">
        <v>22.59</v>
      </c>
      <c r="CH310" s="422">
        <v>4.5</v>
      </c>
      <c r="CI310" s="422">
        <v>0</v>
      </c>
      <c r="CJ310" s="422">
        <v>0</v>
      </c>
      <c r="CK310" s="422">
        <v>0</v>
      </c>
      <c r="CL310" s="422">
        <v>0</v>
      </c>
      <c r="CM310" s="422">
        <v>0</v>
      </c>
      <c r="CN310" s="422">
        <v>0</v>
      </c>
      <c r="CO310" s="422">
        <v>0</v>
      </c>
      <c r="CP310" s="464">
        <v>0</v>
      </c>
      <c r="CQ310" s="422">
        <v>0</v>
      </c>
      <c r="CR310" s="464">
        <v>0</v>
      </c>
      <c r="CS310" s="465">
        <v>0</v>
      </c>
      <c r="CT310" s="465">
        <v>0</v>
      </c>
      <c r="CU310" s="477">
        <f t="shared" si="14"/>
        <v>10231.870000000003</v>
      </c>
    </row>
    <row r="311" spans="1:99" ht="15.75" customHeight="1">
      <c r="A311" s="475" t="str">
        <f t="shared" si="15"/>
        <v>10-624</v>
      </c>
      <c r="B311" s="476">
        <v>21</v>
      </c>
      <c r="C311" s="422">
        <v>0</v>
      </c>
      <c r="D311" s="422">
        <v>0</v>
      </c>
      <c r="E311" s="422">
        <v>0</v>
      </c>
      <c r="F311" s="422">
        <v>0</v>
      </c>
      <c r="G311" s="422">
        <v>16.350000000000001</v>
      </c>
      <c r="H311" s="422">
        <v>0</v>
      </c>
      <c r="I311" s="422">
        <v>23.22</v>
      </c>
      <c r="J311" s="422">
        <v>0.91</v>
      </c>
      <c r="K311" s="422">
        <v>2.73</v>
      </c>
      <c r="L311" s="422">
        <v>0</v>
      </c>
      <c r="M311" s="422">
        <v>19.96</v>
      </c>
      <c r="N311" s="422">
        <v>15</v>
      </c>
      <c r="O311" s="422">
        <v>6.81</v>
      </c>
      <c r="P311" s="422">
        <v>9.09</v>
      </c>
      <c r="Q311" s="422">
        <v>26.07</v>
      </c>
      <c r="R311" s="422">
        <v>9.99</v>
      </c>
      <c r="S311" s="422">
        <v>55.37</v>
      </c>
      <c r="T311" s="422">
        <v>60.19</v>
      </c>
      <c r="U311" s="422">
        <v>52.87</v>
      </c>
      <c r="V311" s="422">
        <v>107.46</v>
      </c>
      <c r="W311" s="422">
        <v>305.73</v>
      </c>
      <c r="X311" s="422">
        <v>377.56</v>
      </c>
      <c r="Y311" s="422">
        <v>349.01</v>
      </c>
      <c r="Z311" s="422">
        <v>450.25</v>
      </c>
      <c r="AA311" s="422">
        <v>401.94</v>
      </c>
      <c r="AB311" s="422">
        <v>345.93</v>
      </c>
      <c r="AC311" s="422">
        <v>248.1</v>
      </c>
      <c r="AD311" s="422">
        <v>164.56</v>
      </c>
      <c r="AE311" s="422">
        <v>236.32</v>
      </c>
      <c r="AF311" s="422">
        <v>243.84</v>
      </c>
      <c r="AG311" s="422">
        <v>185.82</v>
      </c>
      <c r="AH311" s="422">
        <v>163.52000000000001</v>
      </c>
      <c r="AI311" s="422">
        <v>68.13</v>
      </c>
      <c r="AJ311" s="422">
        <v>126.45</v>
      </c>
      <c r="AK311" s="422">
        <v>83.68</v>
      </c>
      <c r="AL311" s="422">
        <v>133.54</v>
      </c>
      <c r="AM311" s="422">
        <v>130.4</v>
      </c>
      <c r="AN311" s="422">
        <v>123.89</v>
      </c>
      <c r="AO311" s="422">
        <v>82.69</v>
      </c>
      <c r="AP311" s="422">
        <v>51.47</v>
      </c>
      <c r="AQ311" s="422">
        <v>63.26</v>
      </c>
      <c r="AR311" s="422">
        <v>56.3</v>
      </c>
      <c r="AS311" s="422">
        <v>26.39</v>
      </c>
      <c r="AT311" s="422">
        <v>20.260000000000002</v>
      </c>
      <c r="AU311" s="422">
        <v>88.37</v>
      </c>
      <c r="AV311" s="422">
        <v>97.54</v>
      </c>
      <c r="AW311" s="422">
        <v>99.86</v>
      </c>
      <c r="AX311" s="422">
        <v>140.08000000000001</v>
      </c>
      <c r="AY311" s="422">
        <v>225.46</v>
      </c>
      <c r="AZ311" s="422">
        <v>236.62</v>
      </c>
      <c r="BA311" s="422">
        <v>286.41000000000003</v>
      </c>
      <c r="BB311" s="422">
        <v>260.95</v>
      </c>
      <c r="BC311" s="422">
        <v>214.18</v>
      </c>
      <c r="BD311" s="422">
        <v>314.42</v>
      </c>
      <c r="BE311" s="422">
        <v>167.34</v>
      </c>
      <c r="BF311" s="422">
        <v>256.94</v>
      </c>
      <c r="BG311" s="422">
        <v>211.49</v>
      </c>
      <c r="BH311" s="422">
        <v>150.27000000000001</v>
      </c>
      <c r="BI311" s="422">
        <v>110.7</v>
      </c>
      <c r="BJ311" s="422">
        <v>249.08</v>
      </c>
      <c r="BK311" s="422">
        <v>61.68</v>
      </c>
      <c r="BL311" s="422">
        <v>95.39</v>
      </c>
      <c r="BM311" s="422">
        <v>148.97999999999999</v>
      </c>
      <c r="BN311" s="422">
        <v>78.650000000000006</v>
      </c>
      <c r="BO311" s="422">
        <v>88.34</v>
      </c>
      <c r="BP311" s="422">
        <v>110.73</v>
      </c>
      <c r="BQ311" s="422">
        <v>129.75</v>
      </c>
      <c r="BR311" s="422">
        <v>103.91</v>
      </c>
      <c r="BS311" s="422">
        <v>132.72999999999999</v>
      </c>
      <c r="BT311" s="422">
        <v>86.33</v>
      </c>
      <c r="BU311" s="422">
        <v>80.48</v>
      </c>
      <c r="BV311" s="422">
        <v>61.78</v>
      </c>
      <c r="BW311" s="422">
        <v>13.91</v>
      </c>
      <c r="BX311" s="422">
        <v>54.67</v>
      </c>
      <c r="BY311" s="422">
        <v>10.58</v>
      </c>
      <c r="BZ311" s="422">
        <v>44.8</v>
      </c>
      <c r="CA311" s="422">
        <v>42.09</v>
      </c>
      <c r="CB311" s="422">
        <v>52.49</v>
      </c>
      <c r="CC311" s="422">
        <v>88.12</v>
      </c>
      <c r="CD311" s="422">
        <v>77.27</v>
      </c>
      <c r="CE311" s="422">
        <v>48.37</v>
      </c>
      <c r="CF311" s="422">
        <v>7.64</v>
      </c>
      <c r="CG311" s="422">
        <v>0</v>
      </c>
      <c r="CH311" s="422">
        <v>0</v>
      </c>
      <c r="CI311" s="422">
        <v>3.73</v>
      </c>
      <c r="CJ311" s="422">
        <v>0</v>
      </c>
      <c r="CK311" s="422">
        <v>0</v>
      </c>
      <c r="CL311" s="422">
        <v>0</v>
      </c>
      <c r="CM311" s="422">
        <v>0</v>
      </c>
      <c r="CN311" s="422">
        <v>0</v>
      </c>
      <c r="CO311" s="422">
        <v>0</v>
      </c>
      <c r="CP311" s="464">
        <v>0</v>
      </c>
      <c r="CQ311" s="422">
        <v>0</v>
      </c>
      <c r="CR311" s="464">
        <v>0</v>
      </c>
      <c r="CS311" s="465">
        <v>0</v>
      </c>
      <c r="CT311" s="465">
        <v>0</v>
      </c>
      <c r="CU311" s="477">
        <f t="shared" si="14"/>
        <v>9577.1899999999987</v>
      </c>
    </row>
    <row r="312" spans="1:99" ht="15.75" customHeight="1">
      <c r="A312" s="475" t="str">
        <f t="shared" si="15"/>
        <v>10-624</v>
      </c>
      <c r="B312" s="476">
        <v>22</v>
      </c>
      <c r="C312" s="422">
        <v>0</v>
      </c>
      <c r="D312" s="422">
        <v>0</v>
      </c>
      <c r="E312" s="422">
        <v>0</v>
      </c>
      <c r="F312" s="422">
        <v>0</v>
      </c>
      <c r="G312" s="422">
        <v>8.6300000000000008</v>
      </c>
      <c r="H312" s="422">
        <v>2.27</v>
      </c>
      <c r="I312" s="422">
        <v>0</v>
      </c>
      <c r="J312" s="422">
        <v>2.27</v>
      </c>
      <c r="K312" s="422">
        <v>19.809999999999999</v>
      </c>
      <c r="L312" s="422">
        <v>9.44</v>
      </c>
      <c r="M312" s="422">
        <v>4.54</v>
      </c>
      <c r="N312" s="422">
        <v>15</v>
      </c>
      <c r="O312" s="422">
        <v>0</v>
      </c>
      <c r="P312" s="422">
        <v>21.36</v>
      </c>
      <c r="Q312" s="422">
        <v>21.82</v>
      </c>
      <c r="R312" s="422">
        <v>0</v>
      </c>
      <c r="S312" s="422">
        <v>21.91</v>
      </c>
      <c r="T312" s="422">
        <v>34.409999999999997</v>
      </c>
      <c r="U312" s="422">
        <v>43.82</v>
      </c>
      <c r="V312" s="422">
        <v>114.52</v>
      </c>
      <c r="W312" s="422">
        <v>142.69999999999999</v>
      </c>
      <c r="X312" s="422">
        <v>455.55</v>
      </c>
      <c r="Y312" s="422">
        <v>308.93</v>
      </c>
      <c r="Z312" s="422">
        <v>425.99</v>
      </c>
      <c r="AA312" s="422">
        <v>253.77</v>
      </c>
      <c r="AB312" s="422">
        <v>440.85</v>
      </c>
      <c r="AC312" s="422">
        <v>271.12</v>
      </c>
      <c r="AD312" s="422">
        <v>196.72</v>
      </c>
      <c r="AE312" s="422">
        <v>200.5</v>
      </c>
      <c r="AF312" s="422">
        <v>157.78</v>
      </c>
      <c r="AG312" s="422">
        <v>46.08</v>
      </c>
      <c r="AH312" s="422">
        <v>106.09</v>
      </c>
      <c r="AI312" s="422">
        <v>135.69999999999999</v>
      </c>
      <c r="AJ312" s="422">
        <v>55.45</v>
      </c>
      <c r="AK312" s="422">
        <v>65.930000000000007</v>
      </c>
      <c r="AL312" s="422">
        <v>18.68</v>
      </c>
      <c r="AM312" s="422">
        <v>91.12</v>
      </c>
      <c r="AN312" s="422">
        <v>71.7</v>
      </c>
      <c r="AO312" s="422">
        <v>50.63</v>
      </c>
      <c r="AP312" s="422">
        <v>81.709999999999994</v>
      </c>
      <c r="AQ312" s="422">
        <v>53.36</v>
      </c>
      <c r="AR312" s="422">
        <v>126.32</v>
      </c>
      <c r="AS312" s="422">
        <v>120.65</v>
      </c>
      <c r="AT312" s="422">
        <v>153.19</v>
      </c>
      <c r="AU312" s="422">
        <v>78.41</v>
      </c>
      <c r="AV312" s="422">
        <v>102.08</v>
      </c>
      <c r="AW312" s="422">
        <v>167.69</v>
      </c>
      <c r="AX312" s="422">
        <v>164.63</v>
      </c>
      <c r="AY312" s="422">
        <v>248.51</v>
      </c>
      <c r="AZ312" s="422">
        <v>263.74</v>
      </c>
      <c r="BA312" s="422">
        <v>415.67</v>
      </c>
      <c r="BB312" s="422">
        <v>194.24</v>
      </c>
      <c r="BC312" s="422">
        <v>345.41</v>
      </c>
      <c r="BD312" s="422">
        <v>339.8</v>
      </c>
      <c r="BE312" s="422">
        <v>186.7</v>
      </c>
      <c r="BF312" s="422">
        <v>193.27</v>
      </c>
      <c r="BG312" s="422">
        <v>204.33</v>
      </c>
      <c r="BH312" s="422">
        <v>293.56</v>
      </c>
      <c r="BI312" s="422">
        <v>164.11</v>
      </c>
      <c r="BJ312" s="422">
        <v>122.81</v>
      </c>
      <c r="BK312" s="422">
        <v>178.76</v>
      </c>
      <c r="BL312" s="422">
        <v>232.51</v>
      </c>
      <c r="BM312" s="422">
        <v>124.17</v>
      </c>
      <c r="BN312" s="422">
        <v>116.37</v>
      </c>
      <c r="BO312" s="422">
        <v>142.12</v>
      </c>
      <c r="BP312" s="422">
        <v>13.46</v>
      </c>
      <c r="BQ312" s="422">
        <v>94.46</v>
      </c>
      <c r="BR312" s="422">
        <v>82.07</v>
      </c>
      <c r="BS312" s="422">
        <v>181.31</v>
      </c>
      <c r="BT312" s="422">
        <v>142.18</v>
      </c>
      <c r="BU312" s="422">
        <v>133.61000000000001</v>
      </c>
      <c r="BV312" s="422">
        <v>72.87</v>
      </c>
      <c r="BW312" s="422">
        <v>100.28</v>
      </c>
      <c r="BX312" s="422">
        <v>128.66</v>
      </c>
      <c r="BY312" s="422">
        <v>38.54</v>
      </c>
      <c r="BZ312" s="422">
        <v>111.98</v>
      </c>
      <c r="CA312" s="422">
        <v>50.04</v>
      </c>
      <c r="CB312" s="422">
        <v>8.0399999999999991</v>
      </c>
      <c r="CC312" s="422">
        <v>50.91</v>
      </c>
      <c r="CD312" s="422">
        <v>51.04</v>
      </c>
      <c r="CE312" s="422">
        <v>45.86</v>
      </c>
      <c r="CF312" s="422">
        <v>20.77</v>
      </c>
      <c r="CG312" s="422">
        <v>0</v>
      </c>
      <c r="CH312" s="422">
        <v>30.23</v>
      </c>
      <c r="CI312" s="422">
        <v>0</v>
      </c>
      <c r="CJ312" s="422">
        <v>0</v>
      </c>
      <c r="CK312" s="422">
        <v>0</v>
      </c>
      <c r="CL312" s="422">
        <v>0</v>
      </c>
      <c r="CM312" s="422">
        <v>0</v>
      </c>
      <c r="CN312" s="422">
        <v>0</v>
      </c>
      <c r="CO312" s="422">
        <v>0</v>
      </c>
      <c r="CP312" s="464">
        <v>0</v>
      </c>
      <c r="CQ312" s="422">
        <v>0</v>
      </c>
      <c r="CR312" s="464">
        <v>0</v>
      </c>
      <c r="CS312" s="465">
        <v>0</v>
      </c>
      <c r="CT312" s="465">
        <v>0</v>
      </c>
      <c r="CU312" s="477">
        <f t="shared" si="14"/>
        <v>9985.5200000000041</v>
      </c>
    </row>
    <row r="313" spans="1:99" ht="15.75" customHeight="1">
      <c r="A313" s="475" t="str">
        <f t="shared" si="15"/>
        <v>10-624</v>
      </c>
      <c r="B313" s="476">
        <v>23</v>
      </c>
      <c r="C313" s="422">
        <v>0</v>
      </c>
      <c r="D313" s="422">
        <v>0</v>
      </c>
      <c r="E313" s="422">
        <v>0</v>
      </c>
      <c r="F313" s="422">
        <v>0</v>
      </c>
      <c r="G313" s="422">
        <v>0</v>
      </c>
      <c r="H313" s="422">
        <v>3.63</v>
      </c>
      <c r="I313" s="422">
        <v>6.81</v>
      </c>
      <c r="J313" s="422">
        <v>14.36</v>
      </c>
      <c r="K313" s="422">
        <v>5.55</v>
      </c>
      <c r="L313" s="422">
        <v>12.54</v>
      </c>
      <c r="M313" s="422">
        <v>7.72</v>
      </c>
      <c r="N313" s="422">
        <v>18.63</v>
      </c>
      <c r="O313" s="422">
        <v>28.01</v>
      </c>
      <c r="P313" s="422">
        <v>17.22</v>
      </c>
      <c r="Q313" s="422">
        <v>19.45</v>
      </c>
      <c r="R313" s="422">
        <v>4.8600000000000003</v>
      </c>
      <c r="S313" s="422">
        <v>34.159999999999997</v>
      </c>
      <c r="T313" s="422">
        <v>33.270000000000003</v>
      </c>
      <c r="U313" s="422">
        <v>84.79</v>
      </c>
      <c r="V313" s="422">
        <v>82.09</v>
      </c>
      <c r="W313" s="422">
        <v>217.31</v>
      </c>
      <c r="X313" s="422">
        <v>556.6</v>
      </c>
      <c r="Y313" s="422">
        <v>456.3</v>
      </c>
      <c r="Z313" s="422">
        <v>364.59</v>
      </c>
      <c r="AA313" s="422">
        <v>376.6</v>
      </c>
      <c r="AB313" s="422">
        <v>363.03</v>
      </c>
      <c r="AC313" s="422">
        <v>353.58</v>
      </c>
      <c r="AD313" s="422">
        <v>164.16</v>
      </c>
      <c r="AE313" s="422">
        <v>142.96</v>
      </c>
      <c r="AF313" s="422">
        <v>306.29000000000002</v>
      </c>
      <c r="AG313" s="422">
        <v>112.57</v>
      </c>
      <c r="AH313" s="422">
        <v>118.43</v>
      </c>
      <c r="AI313" s="422">
        <v>75.2</v>
      </c>
      <c r="AJ313" s="422">
        <v>134.59</v>
      </c>
      <c r="AK313" s="422">
        <v>102.1</v>
      </c>
      <c r="AL313" s="422">
        <v>158.63</v>
      </c>
      <c r="AM313" s="422">
        <v>107.93</v>
      </c>
      <c r="AN313" s="422">
        <v>49.58</v>
      </c>
      <c r="AO313" s="422">
        <v>102.78</v>
      </c>
      <c r="AP313" s="422">
        <v>115.5</v>
      </c>
      <c r="AQ313" s="422">
        <v>44.18</v>
      </c>
      <c r="AR313" s="422">
        <v>57.87</v>
      </c>
      <c r="AS313" s="422">
        <v>47.65</v>
      </c>
      <c r="AT313" s="422">
        <v>68.599999999999994</v>
      </c>
      <c r="AU313" s="422">
        <v>30.18</v>
      </c>
      <c r="AV313" s="422">
        <v>90.43</v>
      </c>
      <c r="AW313" s="422">
        <v>147.4</v>
      </c>
      <c r="AX313" s="422">
        <v>182.08</v>
      </c>
      <c r="AY313" s="422">
        <v>174.82</v>
      </c>
      <c r="AZ313" s="422">
        <v>276.52999999999997</v>
      </c>
      <c r="BA313" s="422">
        <v>335.81</v>
      </c>
      <c r="BB313" s="422">
        <v>285.95999999999998</v>
      </c>
      <c r="BC313" s="422">
        <v>286.04000000000002</v>
      </c>
      <c r="BD313" s="422">
        <v>250.32</v>
      </c>
      <c r="BE313" s="422">
        <v>361.41</v>
      </c>
      <c r="BF313" s="422">
        <v>212.05</v>
      </c>
      <c r="BG313" s="422">
        <v>260.94</v>
      </c>
      <c r="BH313" s="422">
        <v>272.13</v>
      </c>
      <c r="BI313" s="422">
        <v>120.61</v>
      </c>
      <c r="BJ313" s="422">
        <v>153.91999999999999</v>
      </c>
      <c r="BK313" s="422">
        <v>154.94999999999999</v>
      </c>
      <c r="BL313" s="422">
        <v>157.35</v>
      </c>
      <c r="BM313" s="422">
        <v>69.98</v>
      </c>
      <c r="BN313" s="422">
        <v>175.53</v>
      </c>
      <c r="BO313" s="422">
        <v>119.7</v>
      </c>
      <c r="BP313" s="422">
        <v>30.91</v>
      </c>
      <c r="BQ313" s="422">
        <v>42.2</v>
      </c>
      <c r="BR313" s="422">
        <v>153.68</v>
      </c>
      <c r="BS313" s="422">
        <v>110.86</v>
      </c>
      <c r="BT313" s="422">
        <v>113.23</v>
      </c>
      <c r="BU313" s="422">
        <v>117.18</v>
      </c>
      <c r="BV313" s="422">
        <v>126.28</v>
      </c>
      <c r="BW313" s="422">
        <v>74.37</v>
      </c>
      <c r="BX313" s="422">
        <v>131.86000000000001</v>
      </c>
      <c r="BY313" s="422">
        <v>53.75</v>
      </c>
      <c r="BZ313" s="422">
        <v>63.43</v>
      </c>
      <c r="CA313" s="422">
        <v>84.17</v>
      </c>
      <c r="CB313" s="422">
        <v>24.72</v>
      </c>
      <c r="CC313" s="422">
        <v>36.68</v>
      </c>
      <c r="CD313" s="422">
        <v>0</v>
      </c>
      <c r="CE313" s="422">
        <v>20.09</v>
      </c>
      <c r="CF313" s="422">
        <v>13.18</v>
      </c>
      <c r="CG313" s="422">
        <v>6.91</v>
      </c>
      <c r="CH313" s="422">
        <v>7.64</v>
      </c>
      <c r="CI313" s="422">
        <v>0</v>
      </c>
      <c r="CJ313" s="422">
        <v>0</v>
      </c>
      <c r="CK313" s="422">
        <v>0</v>
      </c>
      <c r="CL313" s="422">
        <v>0</v>
      </c>
      <c r="CM313" s="422">
        <v>0</v>
      </c>
      <c r="CN313" s="422">
        <v>0</v>
      </c>
      <c r="CO313" s="422">
        <v>0</v>
      </c>
      <c r="CP313" s="464">
        <v>0</v>
      </c>
      <c r="CQ313" s="422">
        <v>0</v>
      </c>
      <c r="CR313" s="464">
        <v>0</v>
      </c>
      <c r="CS313" s="465">
        <v>0</v>
      </c>
      <c r="CT313" s="465">
        <v>0</v>
      </c>
      <c r="CU313" s="477">
        <f t="shared" si="14"/>
        <v>10299.400000000005</v>
      </c>
    </row>
    <row r="314" spans="1:99" ht="15.75" customHeight="1">
      <c r="A314" s="475" t="str">
        <f t="shared" si="15"/>
        <v>10-624</v>
      </c>
      <c r="B314" s="476">
        <v>24</v>
      </c>
      <c r="C314" s="422">
        <v>0</v>
      </c>
      <c r="D314" s="422">
        <v>0</v>
      </c>
      <c r="E314" s="422">
        <v>0</v>
      </c>
      <c r="F314" s="422">
        <v>0</v>
      </c>
      <c r="G314" s="422">
        <v>9.91</v>
      </c>
      <c r="H314" s="422">
        <v>0</v>
      </c>
      <c r="I314" s="422">
        <v>8.09</v>
      </c>
      <c r="J314" s="422">
        <v>7.72</v>
      </c>
      <c r="K314" s="422">
        <v>10</v>
      </c>
      <c r="L314" s="422">
        <v>4.54</v>
      </c>
      <c r="M314" s="422">
        <v>14.08</v>
      </c>
      <c r="N314" s="422">
        <v>13.63</v>
      </c>
      <c r="O314" s="422">
        <v>6.82</v>
      </c>
      <c r="P314" s="422">
        <v>19.170000000000002</v>
      </c>
      <c r="Q314" s="422">
        <v>0</v>
      </c>
      <c r="R314" s="422">
        <v>23.35</v>
      </c>
      <c r="S314" s="422">
        <v>39.270000000000003</v>
      </c>
      <c r="T314" s="422">
        <v>22.19</v>
      </c>
      <c r="U314" s="422">
        <v>141.72</v>
      </c>
      <c r="V314" s="422">
        <v>108.3</v>
      </c>
      <c r="W314" s="422">
        <v>229.81</v>
      </c>
      <c r="X314" s="422">
        <v>390.73</v>
      </c>
      <c r="Y314" s="422">
        <v>342.99</v>
      </c>
      <c r="Z314" s="422">
        <v>314.75</v>
      </c>
      <c r="AA314" s="422">
        <v>355.46</v>
      </c>
      <c r="AB314" s="422">
        <v>357.69</v>
      </c>
      <c r="AC314" s="422">
        <v>179.37</v>
      </c>
      <c r="AD314" s="422">
        <v>170.78</v>
      </c>
      <c r="AE314" s="422">
        <v>163.63999999999999</v>
      </c>
      <c r="AF314" s="422">
        <v>253.72</v>
      </c>
      <c r="AG314" s="422">
        <v>187.23</v>
      </c>
      <c r="AH314" s="422">
        <v>136.4</v>
      </c>
      <c r="AI314" s="422">
        <v>122.51</v>
      </c>
      <c r="AJ314" s="422">
        <v>93.96</v>
      </c>
      <c r="AK314" s="422">
        <v>75.3</v>
      </c>
      <c r="AL314" s="422">
        <v>62.78</v>
      </c>
      <c r="AM314" s="422">
        <v>53.62</v>
      </c>
      <c r="AN314" s="422">
        <v>32.18</v>
      </c>
      <c r="AO314" s="422">
        <v>66.91</v>
      </c>
      <c r="AP314" s="422">
        <v>58.59</v>
      </c>
      <c r="AQ314" s="422">
        <v>20.45</v>
      </c>
      <c r="AR314" s="422">
        <v>40.86</v>
      </c>
      <c r="AS314" s="422">
        <v>56.83</v>
      </c>
      <c r="AT314" s="422">
        <v>36.68</v>
      </c>
      <c r="AU314" s="422">
        <v>65.180000000000007</v>
      </c>
      <c r="AV314" s="422">
        <v>78.44</v>
      </c>
      <c r="AW314" s="422">
        <v>73.98</v>
      </c>
      <c r="AX314" s="422">
        <v>82.19</v>
      </c>
      <c r="AY314" s="422">
        <v>56.52</v>
      </c>
      <c r="AZ314" s="422">
        <v>4</v>
      </c>
      <c r="BA314" s="422">
        <v>0</v>
      </c>
      <c r="BB314" s="422">
        <v>0</v>
      </c>
      <c r="BC314" s="422">
        <v>0</v>
      </c>
      <c r="BD314" s="422">
        <v>0</v>
      </c>
      <c r="BE314" s="422">
        <v>0</v>
      </c>
      <c r="BF314" s="422">
        <v>0</v>
      </c>
      <c r="BG314" s="422">
        <v>0</v>
      </c>
      <c r="BH314" s="422">
        <v>0</v>
      </c>
      <c r="BI314" s="422">
        <v>0</v>
      </c>
      <c r="BJ314" s="422">
        <v>0</v>
      </c>
      <c r="BK314" s="422">
        <v>0</v>
      </c>
      <c r="BL314" s="422">
        <v>0</v>
      </c>
      <c r="BM314" s="422">
        <v>0</v>
      </c>
      <c r="BN314" s="422">
        <v>0</v>
      </c>
      <c r="BO314" s="422">
        <v>0</v>
      </c>
      <c r="BP314" s="422">
        <v>0</v>
      </c>
      <c r="BQ314" s="422">
        <v>0</v>
      </c>
      <c r="BR314" s="422">
        <v>0</v>
      </c>
      <c r="BS314" s="422">
        <v>0</v>
      </c>
      <c r="BT314" s="422">
        <v>0</v>
      </c>
      <c r="BU314" s="422">
        <v>0</v>
      </c>
      <c r="BV314" s="422">
        <v>0</v>
      </c>
      <c r="BW314" s="422">
        <v>0</v>
      </c>
      <c r="BX314" s="422">
        <v>0</v>
      </c>
      <c r="BY314" s="422">
        <v>0</v>
      </c>
      <c r="BZ314" s="422">
        <v>0</v>
      </c>
      <c r="CA314" s="422">
        <v>0</v>
      </c>
      <c r="CB314" s="422">
        <v>0</v>
      </c>
      <c r="CC314" s="422">
        <v>0</v>
      </c>
      <c r="CD314" s="422">
        <v>0</v>
      </c>
      <c r="CE314" s="422">
        <v>0</v>
      </c>
      <c r="CF314" s="422">
        <v>0</v>
      </c>
      <c r="CG314" s="422">
        <v>0</v>
      </c>
      <c r="CH314" s="422">
        <v>0</v>
      </c>
      <c r="CI314" s="422">
        <v>0</v>
      </c>
      <c r="CJ314" s="422">
        <v>0</v>
      </c>
      <c r="CK314" s="422">
        <v>0</v>
      </c>
      <c r="CL314" s="422">
        <v>0</v>
      </c>
      <c r="CM314" s="422">
        <v>0</v>
      </c>
      <c r="CN314" s="422">
        <v>0</v>
      </c>
      <c r="CO314" s="422">
        <v>0</v>
      </c>
      <c r="CP314" s="464">
        <v>0</v>
      </c>
      <c r="CQ314" s="422">
        <v>0</v>
      </c>
      <c r="CR314" s="464">
        <v>0</v>
      </c>
      <c r="CS314" s="465">
        <v>0</v>
      </c>
      <c r="CT314" s="465">
        <v>0</v>
      </c>
      <c r="CU314" s="477">
        <f t="shared" si="14"/>
        <v>4592.3399999999992</v>
      </c>
    </row>
    <row r="315" spans="1:99" ht="15.75" customHeight="1">
      <c r="A315" s="475" t="str">
        <f t="shared" si="15"/>
        <v>10-624</v>
      </c>
      <c r="B315" s="476">
        <v>25</v>
      </c>
      <c r="C315" s="422">
        <v>0</v>
      </c>
      <c r="D315" s="422">
        <v>0</v>
      </c>
      <c r="E315" s="422">
        <v>0</v>
      </c>
      <c r="F315" s="422">
        <v>0</v>
      </c>
      <c r="G315" s="422">
        <v>0</v>
      </c>
      <c r="H315" s="422">
        <v>0</v>
      </c>
      <c r="I315" s="422">
        <v>0</v>
      </c>
      <c r="J315" s="422">
        <v>0</v>
      </c>
      <c r="K315" s="422">
        <v>0</v>
      </c>
      <c r="L315" s="422">
        <v>0</v>
      </c>
      <c r="M315" s="422">
        <v>0</v>
      </c>
      <c r="N315" s="422">
        <v>0</v>
      </c>
      <c r="O315" s="422">
        <v>0</v>
      </c>
      <c r="P315" s="422">
        <v>0</v>
      </c>
      <c r="Q315" s="422">
        <v>0</v>
      </c>
      <c r="R315" s="422">
        <v>0</v>
      </c>
      <c r="S315" s="422">
        <v>0</v>
      </c>
      <c r="T315" s="422">
        <v>0</v>
      </c>
      <c r="U315" s="422">
        <v>0</v>
      </c>
      <c r="V315" s="422">
        <v>42.61</v>
      </c>
      <c r="W315" s="422">
        <v>82.5</v>
      </c>
      <c r="X315" s="422">
        <v>111.45</v>
      </c>
      <c r="Y315" s="422">
        <v>54.9</v>
      </c>
      <c r="Z315" s="422">
        <v>62.49</v>
      </c>
      <c r="AA315" s="422">
        <v>177.53</v>
      </c>
      <c r="AB315" s="422">
        <v>32.630000000000003</v>
      </c>
      <c r="AC315" s="422">
        <v>105.82</v>
      </c>
      <c r="AD315" s="422">
        <v>141.46</v>
      </c>
      <c r="AE315" s="422">
        <v>124.06</v>
      </c>
      <c r="AF315" s="422">
        <v>52.06</v>
      </c>
      <c r="AG315" s="422">
        <v>188.69</v>
      </c>
      <c r="AH315" s="422">
        <v>57.32</v>
      </c>
      <c r="AI315" s="422">
        <v>155.16999999999999</v>
      </c>
      <c r="AJ315" s="422">
        <v>140.09</v>
      </c>
      <c r="AK315" s="422">
        <v>113.2</v>
      </c>
      <c r="AL315" s="422">
        <v>108.98</v>
      </c>
      <c r="AM315" s="422">
        <v>101.14</v>
      </c>
      <c r="AN315" s="422">
        <v>102.97</v>
      </c>
      <c r="AO315" s="422">
        <v>33.19</v>
      </c>
      <c r="AP315" s="422">
        <v>84.14</v>
      </c>
      <c r="AQ315" s="422">
        <v>36.549999999999997</v>
      </c>
      <c r="AR315" s="422">
        <v>43.89</v>
      </c>
      <c r="AS315" s="422">
        <v>82.98</v>
      </c>
      <c r="AT315" s="422">
        <v>105.02</v>
      </c>
      <c r="AU315" s="422">
        <v>114.59</v>
      </c>
      <c r="AV315" s="422">
        <v>84.4</v>
      </c>
      <c r="AW315" s="422">
        <v>144.31</v>
      </c>
      <c r="AX315" s="422">
        <v>114.78</v>
      </c>
      <c r="AY315" s="422">
        <v>146.08000000000001</v>
      </c>
      <c r="AZ315" s="422">
        <v>187.71</v>
      </c>
      <c r="BA315" s="422">
        <v>266.02</v>
      </c>
      <c r="BB315" s="422">
        <v>311.12</v>
      </c>
      <c r="BC315" s="422">
        <v>321.18</v>
      </c>
      <c r="BD315" s="422">
        <v>348.45</v>
      </c>
      <c r="BE315" s="422">
        <v>294.36</v>
      </c>
      <c r="BF315" s="422">
        <v>164.82</v>
      </c>
      <c r="BG315" s="422">
        <v>140.91</v>
      </c>
      <c r="BH315" s="422">
        <v>133.30000000000001</v>
      </c>
      <c r="BI315" s="422">
        <v>194.67</v>
      </c>
      <c r="BJ315" s="422">
        <v>107</v>
      </c>
      <c r="BK315" s="422">
        <v>235.12</v>
      </c>
      <c r="BL315" s="422">
        <v>149.65</v>
      </c>
      <c r="BM315" s="422">
        <v>151.36000000000001</v>
      </c>
      <c r="BN315" s="422">
        <v>64.56</v>
      </c>
      <c r="BO315" s="422">
        <v>151.71</v>
      </c>
      <c r="BP315" s="422">
        <v>213.78</v>
      </c>
      <c r="BQ315" s="422">
        <v>59.23</v>
      </c>
      <c r="BR315" s="422">
        <v>84.08</v>
      </c>
      <c r="BS315" s="422">
        <v>184.86</v>
      </c>
      <c r="BT315" s="422">
        <v>118.9</v>
      </c>
      <c r="BU315" s="422">
        <v>141.59</v>
      </c>
      <c r="BV315" s="422">
        <v>37.64</v>
      </c>
      <c r="BW315" s="422">
        <v>105.9</v>
      </c>
      <c r="BX315" s="422">
        <v>83</v>
      </c>
      <c r="BY315" s="422">
        <v>50.82</v>
      </c>
      <c r="BZ315" s="422">
        <v>62.49</v>
      </c>
      <c r="CA315" s="422">
        <v>134.47999999999999</v>
      </c>
      <c r="CB315" s="422">
        <v>73.790000000000006</v>
      </c>
      <c r="CC315" s="422">
        <v>68.58</v>
      </c>
      <c r="CD315" s="422">
        <v>126.68</v>
      </c>
      <c r="CE315" s="422">
        <v>13</v>
      </c>
      <c r="CF315" s="422">
        <v>112.68</v>
      </c>
      <c r="CG315" s="422">
        <v>69.77</v>
      </c>
      <c r="CH315" s="422">
        <v>97.72</v>
      </c>
      <c r="CI315" s="422">
        <v>10.64</v>
      </c>
      <c r="CJ315" s="422">
        <v>0</v>
      </c>
      <c r="CK315" s="422">
        <v>0</v>
      </c>
      <c r="CL315" s="422">
        <v>0</v>
      </c>
      <c r="CM315" s="422">
        <v>0</v>
      </c>
      <c r="CN315" s="422">
        <v>0</v>
      </c>
      <c r="CO315" s="422">
        <v>0</v>
      </c>
      <c r="CP315" s="464">
        <v>0</v>
      </c>
      <c r="CQ315" s="422">
        <v>0</v>
      </c>
      <c r="CR315" s="464">
        <v>0</v>
      </c>
      <c r="CS315" s="465">
        <v>0</v>
      </c>
      <c r="CT315" s="465">
        <v>0</v>
      </c>
      <c r="CU315" s="477">
        <f t="shared" si="14"/>
        <v>8016.5699999999988</v>
      </c>
    </row>
    <row r="316" spans="1:99" ht="15.75" customHeight="1">
      <c r="A316" s="475" t="str">
        <f t="shared" si="15"/>
        <v>10-624</v>
      </c>
      <c r="B316" s="476">
        <v>26</v>
      </c>
      <c r="C316" s="422">
        <v>0</v>
      </c>
      <c r="D316" s="422">
        <v>0</v>
      </c>
      <c r="E316" s="422">
        <v>0</v>
      </c>
      <c r="F316" s="422">
        <v>0</v>
      </c>
      <c r="G316" s="422">
        <v>20.96</v>
      </c>
      <c r="H316" s="422">
        <v>0</v>
      </c>
      <c r="I316" s="422">
        <v>4.54</v>
      </c>
      <c r="J316" s="422">
        <v>0</v>
      </c>
      <c r="K316" s="422">
        <v>9.09</v>
      </c>
      <c r="L316" s="422">
        <v>5</v>
      </c>
      <c r="M316" s="422">
        <v>0</v>
      </c>
      <c r="N316" s="422">
        <v>15.45</v>
      </c>
      <c r="O316" s="422">
        <v>8.6300000000000008</v>
      </c>
      <c r="P316" s="422">
        <v>0</v>
      </c>
      <c r="Q316" s="422">
        <v>25.54</v>
      </c>
      <c r="R316" s="422">
        <v>34.58</v>
      </c>
      <c r="S316" s="422">
        <v>0</v>
      </c>
      <c r="T316" s="422">
        <v>17.510000000000002</v>
      </c>
      <c r="U316" s="422">
        <v>89.2</v>
      </c>
      <c r="V316" s="422">
        <v>130.61000000000001</v>
      </c>
      <c r="W316" s="422">
        <v>177.33</v>
      </c>
      <c r="X316" s="422">
        <v>230.94</v>
      </c>
      <c r="Y316" s="422">
        <v>106.53</v>
      </c>
      <c r="Z316" s="422">
        <v>122.81</v>
      </c>
      <c r="AA316" s="422">
        <v>275.45999999999998</v>
      </c>
      <c r="AB316" s="422">
        <v>138.57</v>
      </c>
      <c r="AC316" s="422">
        <v>236.06</v>
      </c>
      <c r="AD316" s="422">
        <v>242.59</v>
      </c>
      <c r="AE316" s="422">
        <v>295.8</v>
      </c>
      <c r="AF316" s="422">
        <v>182.02</v>
      </c>
      <c r="AG316" s="422">
        <v>262.94</v>
      </c>
      <c r="AH316" s="422">
        <v>244.6</v>
      </c>
      <c r="AI316" s="422">
        <v>155.01</v>
      </c>
      <c r="AJ316" s="422">
        <v>104</v>
      </c>
      <c r="AK316" s="422">
        <v>153.36000000000001</v>
      </c>
      <c r="AL316" s="422">
        <v>134.34</v>
      </c>
      <c r="AM316" s="422">
        <v>156.62</v>
      </c>
      <c r="AN316" s="422">
        <v>110.78</v>
      </c>
      <c r="AO316" s="422">
        <v>120.23</v>
      </c>
      <c r="AP316" s="422">
        <v>58.82</v>
      </c>
      <c r="AQ316" s="422">
        <v>147.94</v>
      </c>
      <c r="AR316" s="422">
        <v>78.760000000000005</v>
      </c>
      <c r="AS316" s="422">
        <v>213.42</v>
      </c>
      <c r="AT316" s="422">
        <v>157.47999999999999</v>
      </c>
      <c r="AU316" s="422">
        <v>94.59</v>
      </c>
      <c r="AV316" s="422">
        <v>83.29</v>
      </c>
      <c r="AW316" s="422">
        <v>169.18</v>
      </c>
      <c r="AX316" s="422">
        <v>245.54</v>
      </c>
      <c r="AY316" s="422">
        <v>280.16000000000003</v>
      </c>
      <c r="AZ316" s="422">
        <v>322.06</v>
      </c>
      <c r="BA316" s="422">
        <v>307.61</v>
      </c>
      <c r="BB316" s="422">
        <v>255.7</v>
      </c>
      <c r="BC316" s="422">
        <v>274.22000000000003</v>
      </c>
      <c r="BD316" s="422">
        <v>282.49</v>
      </c>
      <c r="BE316" s="422">
        <v>310.23</v>
      </c>
      <c r="BF316" s="422">
        <v>415.55</v>
      </c>
      <c r="BG316" s="422">
        <v>283.39</v>
      </c>
      <c r="BH316" s="422">
        <v>243.93</v>
      </c>
      <c r="BI316" s="422">
        <v>152.75</v>
      </c>
      <c r="BJ316" s="422">
        <v>259.33999999999997</v>
      </c>
      <c r="BK316" s="422">
        <v>178.43</v>
      </c>
      <c r="BL316" s="422">
        <v>216.1</v>
      </c>
      <c r="BM316" s="422">
        <v>232</v>
      </c>
      <c r="BN316" s="422">
        <v>221.88</v>
      </c>
      <c r="BO316" s="422">
        <v>158.30000000000001</v>
      </c>
      <c r="BP316" s="422">
        <v>118.88</v>
      </c>
      <c r="BQ316" s="422">
        <v>94.46</v>
      </c>
      <c r="BR316" s="422">
        <v>123.99</v>
      </c>
      <c r="BS316" s="422">
        <v>126.61</v>
      </c>
      <c r="BT316" s="422">
        <v>60.08</v>
      </c>
      <c r="BU316" s="422">
        <v>175.54</v>
      </c>
      <c r="BV316" s="422">
        <v>129.59</v>
      </c>
      <c r="BW316" s="422">
        <v>142.33000000000001</v>
      </c>
      <c r="BX316" s="422">
        <v>81.45</v>
      </c>
      <c r="BY316" s="422">
        <v>122.37</v>
      </c>
      <c r="BZ316" s="422">
        <v>169.53</v>
      </c>
      <c r="CA316" s="422">
        <v>88.42</v>
      </c>
      <c r="CB316" s="422">
        <v>54</v>
      </c>
      <c r="CC316" s="422">
        <v>80.62</v>
      </c>
      <c r="CD316" s="422">
        <v>110.82</v>
      </c>
      <c r="CE316" s="422">
        <v>16.45</v>
      </c>
      <c r="CF316" s="422">
        <v>30.08</v>
      </c>
      <c r="CG316" s="422">
        <v>42.24</v>
      </c>
      <c r="CH316" s="422">
        <v>64.53</v>
      </c>
      <c r="CI316" s="422">
        <v>0</v>
      </c>
      <c r="CJ316" s="422">
        <v>0</v>
      </c>
      <c r="CK316" s="422">
        <v>0</v>
      </c>
      <c r="CL316" s="422">
        <v>0</v>
      </c>
      <c r="CM316" s="422">
        <v>0</v>
      </c>
      <c r="CN316" s="422">
        <v>0</v>
      </c>
      <c r="CO316" s="422">
        <v>0</v>
      </c>
      <c r="CP316" s="464">
        <v>0</v>
      </c>
      <c r="CQ316" s="422">
        <v>0</v>
      </c>
      <c r="CR316" s="464">
        <v>0</v>
      </c>
      <c r="CS316" s="465">
        <v>0</v>
      </c>
      <c r="CT316" s="465">
        <v>0</v>
      </c>
      <c r="CU316" s="477">
        <f t="shared" si="14"/>
        <v>11286.250000000004</v>
      </c>
    </row>
    <row r="317" spans="1:99" ht="15.75" customHeight="1">
      <c r="A317" s="475" t="str">
        <f t="shared" si="15"/>
        <v>10-624</v>
      </c>
      <c r="B317" s="476">
        <v>27</v>
      </c>
      <c r="C317" s="422">
        <v>0</v>
      </c>
      <c r="D317" s="422">
        <v>0</v>
      </c>
      <c r="E317" s="422">
        <v>0</v>
      </c>
      <c r="F317" s="422">
        <v>0</v>
      </c>
      <c r="G317" s="422">
        <v>0</v>
      </c>
      <c r="H317" s="422">
        <v>0</v>
      </c>
      <c r="I317" s="422">
        <v>4.54</v>
      </c>
      <c r="J317" s="422">
        <v>3.18</v>
      </c>
      <c r="K317" s="422">
        <v>30.46</v>
      </c>
      <c r="L317" s="422">
        <v>15.91</v>
      </c>
      <c r="M317" s="422">
        <v>0</v>
      </c>
      <c r="N317" s="422">
        <v>38.729999999999997</v>
      </c>
      <c r="O317" s="422">
        <v>0.91</v>
      </c>
      <c r="P317" s="422">
        <v>18.18</v>
      </c>
      <c r="Q317" s="422">
        <v>12.23</v>
      </c>
      <c r="R317" s="422">
        <v>33.49</v>
      </c>
      <c r="S317" s="422">
        <v>4.55</v>
      </c>
      <c r="T317" s="422">
        <v>19.309999999999999</v>
      </c>
      <c r="U317" s="422">
        <v>42.78</v>
      </c>
      <c r="V317" s="422">
        <v>11.82</v>
      </c>
      <c r="W317" s="422">
        <v>82.54</v>
      </c>
      <c r="X317" s="422">
        <v>113.38</v>
      </c>
      <c r="Y317" s="422">
        <v>189.67</v>
      </c>
      <c r="Z317" s="422">
        <v>218.04</v>
      </c>
      <c r="AA317" s="422">
        <v>132</v>
      </c>
      <c r="AB317" s="422">
        <v>343.45</v>
      </c>
      <c r="AC317" s="422">
        <v>248.35</v>
      </c>
      <c r="AD317" s="422">
        <v>144.96</v>
      </c>
      <c r="AE317" s="422">
        <v>128.02000000000001</v>
      </c>
      <c r="AF317" s="422">
        <v>265.43</v>
      </c>
      <c r="AG317" s="422">
        <v>38.340000000000003</v>
      </c>
      <c r="AH317" s="422">
        <v>91.72</v>
      </c>
      <c r="AI317" s="422">
        <v>102.52</v>
      </c>
      <c r="AJ317" s="422">
        <v>89.57</v>
      </c>
      <c r="AK317" s="422">
        <v>60.71</v>
      </c>
      <c r="AL317" s="422">
        <v>76.36</v>
      </c>
      <c r="AM317" s="422">
        <v>124.58</v>
      </c>
      <c r="AN317" s="422">
        <v>85.1</v>
      </c>
      <c r="AO317" s="422">
        <v>81.8</v>
      </c>
      <c r="AP317" s="422">
        <v>124.69</v>
      </c>
      <c r="AQ317" s="422">
        <v>99.9</v>
      </c>
      <c r="AR317" s="422">
        <v>79.84</v>
      </c>
      <c r="AS317" s="422">
        <v>123.41</v>
      </c>
      <c r="AT317" s="422">
        <v>135.66</v>
      </c>
      <c r="AU317" s="422">
        <v>141.47999999999999</v>
      </c>
      <c r="AV317" s="422">
        <v>97.64</v>
      </c>
      <c r="AW317" s="422">
        <v>187.37</v>
      </c>
      <c r="AX317" s="422">
        <v>274.27999999999997</v>
      </c>
      <c r="AY317" s="422">
        <v>212.77</v>
      </c>
      <c r="AZ317" s="422">
        <v>367.51</v>
      </c>
      <c r="BA317" s="422">
        <v>463.19</v>
      </c>
      <c r="BB317" s="422">
        <v>409.13</v>
      </c>
      <c r="BC317" s="422">
        <v>291.5</v>
      </c>
      <c r="BD317" s="422">
        <v>347.79</v>
      </c>
      <c r="BE317" s="422">
        <v>287.24</v>
      </c>
      <c r="BF317" s="422">
        <v>266.66000000000003</v>
      </c>
      <c r="BG317" s="422">
        <v>150.55000000000001</v>
      </c>
      <c r="BH317" s="422">
        <v>182.35</v>
      </c>
      <c r="BI317" s="422">
        <v>213.32</v>
      </c>
      <c r="BJ317" s="422">
        <v>85.46</v>
      </c>
      <c r="BK317" s="422">
        <v>171.77</v>
      </c>
      <c r="BL317" s="422">
        <v>169.54</v>
      </c>
      <c r="BM317" s="422">
        <v>158.21</v>
      </c>
      <c r="BN317" s="422">
        <v>164.04</v>
      </c>
      <c r="BO317" s="422">
        <v>67.42</v>
      </c>
      <c r="BP317" s="422">
        <v>41.45</v>
      </c>
      <c r="BQ317" s="422">
        <v>79.150000000000006</v>
      </c>
      <c r="BR317" s="422">
        <v>107.55</v>
      </c>
      <c r="BS317" s="422">
        <v>102.87</v>
      </c>
      <c r="BT317" s="422">
        <v>122.59</v>
      </c>
      <c r="BU317" s="422">
        <v>124.07</v>
      </c>
      <c r="BV317" s="422">
        <v>86.18</v>
      </c>
      <c r="BW317" s="422">
        <v>94.52</v>
      </c>
      <c r="BX317" s="422">
        <v>133.86000000000001</v>
      </c>
      <c r="BY317" s="422">
        <v>94.32</v>
      </c>
      <c r="BZ317" s="422">
        <v>108.77</v>
      </c>
      <c r="CA317" s="422">
        <v>56.27</v>
      </c>
      <c r="CB317" s="422">
        <v>48.55</v>
      </c>
      <c r="CC317" s="422">
        <v>28.14</v>
      </c>
      <c r="CD317" s="422">
        <v>15.91</v>
      </c>
      <c r="CE317" s="422">
        <v>19.32</v>
      </c>
      <c r="CF317" s="422">
        <v>18.82</v>
      </c>
      <c r="CG317" s="422">
        <v>29.18</v>
      </c>
      <c r="CH317" s="422">
        <v>50.13</v>
      </c>
      <c r="CI317" s="422">
        <v>8.0399999999999991</v>
      </c>
      <c r="CJ317" s="422">
        <v>0</v>
      </c>
      <c r="CK317" s="422">
        <v>0</v>
      </c>
      <c r="CL317" s="422">
        <v>0</v>
      </c>
      <c r="CM317" s="422">
        <v>0</v>
      </c>
      <c r="CN317" s="422">
        <v>0</v>
      </c>
      <c r="CO317" s="422">
        <v>0</v>
      </c>
      <c r="CP317" s="464">
        <v>0</v>
      </c>
      <c r="CQ317" s="422">
        <v>0</v>
      </c>
      <c r="CR317" s="464">
        <v>0</v>
      </c>
      <c r="CS317" s="465">
        <v>0</v>
      </c>
      <c r="CT317" s="465">
        <v>0</v>
      </c>
      <c r="CU317" s="477">
        <f t="shared" si="14"/>
        <v>9495.0400000000009</v>
      </c>
    </row>
    <row r="318" spans="1:99" ht="15.75" customHeight="1">
      <c r="A318" s="475" t="str">
        <f t="shared" si="15"/>
        <v>10-624</v>
      </c>
      <c r="B318" s="476">
        <v>28</v>
      </c>
      <c r="C318" s="422">
        <v>0</v>
      </c>
      <c r="D318" s="422">
        <v>0</v>
      </c>
      <c r="E318" s="422">
        <v>0</v>
      </c>
      <c r="F318" s="422">
        <v>0</v>
      </c>
      <c r="G318" s="422">
        <v>8.6300000000000008</v>
      </c>
      <c r="H318" s="422">
        <v>9.99</v>
      </c>
      <c r="I318" s="422">
        <v>11.36</v>
      </c>
      <c r="J318" s="422">
        <v>27.89</v>
      </c>
      <c r="K318" s="422">
        <v>4.54</v>
      </c>
      <c r="L318" s="422">
        <v>1.82</v>
      </c>
      <c r="M318" s="422">
        <v>3.64</v>
      </c>
      <c r="N318" s="422">
        <v>4.54</v>
      </c>
      <c r="O318" s="422">
        <v>48.63</v>
      </c>
      <c r="P318" s="422">
        <v>17.72</v>
      </c>
      <c r="Q318" s="422">
        <v>15.45</v>
      </c>
      <c r="R318" s="422">
        <v>41.8</v>
      </c>
      <c r="S318" s="422">
        <v>23.32</v>
      </c>
      <c r="T318" s="422">
        <v>41.1</v>
      </c>
      <c r="U318" s="422">
        <v>32.450000000000003</v>
      </c>
      <c r="V318" s="422">
        <v>135.93</v>
      </c>
      <c r="W318" s="422">
        <v>292.76</v>
      </c>
      <c r="X318" s="422">
        <v>340.63</v>
      </c>
      <c r="Y318" s="422">
        <v>180.41</v>
      </c>
      <c r="Z318" s="422">
        <v>221.72</v>
      </c>
      <c r="AA318" s="422">
        <v>341.25</v>
      </c>
      <c r="AB318" s="422">
        <v>365.37</v>
      </c>
      <c r="AC318" s="422">
        <v>389.25</v>
      </c>
      <c r="AD318" s="422">
        <v>286.83999999999997</v>
      </c>
      <c r="AE318" s="422">
        <v>139.52000000000001</v>
      </c>
      <c r="AF318" s="422">
        <v>186.65</v>
      </c>
      <c r="AG318" s="422">
        <v>123.64</v>
      </c>
      <c r="AH318" s="422">
        <v>140.38</v>
      </c>
      <c r="AI318" s="422">
        <v>61.82</v>
      </c>
      <c r="AJ318" s="422">
        <v>153.88999999999999</v>
      </c>
      <c r="AK318" s="422">
        <v>112.87</v>
      </c>
      <c r="AL318" s="422">
        <v>135.91</v>
      </c>
      <c r="AM318" s="422">
        <v>128.02000000000001</v>
      </c>
      <c r="AN318" s="422">
        <v>37.46</v>
      </c>
      <c r="AO318" s="422">
        <v>77.39</v>
      </c>
      <c r="AP318" s="422">
        <v>62.16</v>
      </c>
      <c r="AQ318" s="422">
        <v>113.17</v>
      </c>
      <c r="AR318" s="422">
        <v>104.63</v>
      </c>
      <c r="AS318" s="422">
        <v>35.270000000000003</v>
      </c>
      <c r="AT318" s="422">
        <v>108.27</v>
      </c>
      <c r="AU318" s="422">
        <v>116.22</v>
      </c>
      <c r="AV318" s="422">
        <v>130.47</v>
      </c>
      <c r="AW318" s="422">
        <v>61.68</v>
      </c>
      <c r="AX318" s="422">
        <v>184.84</v>
      </c>
      <c r="AY318" s="422">
        <v>336.69</v>
      </c>
      <c r="AZ318" s="422">
        <v>107.96</v>
      </c>
      <c r="BA318" s="422">
        <v>345.22</v>
      </c>
      <c r="BB318" s="422">
        <v>413.35</v>
      </c>
      <c r="BC318" s="422">
        <v>202.5</v>
      </c>
      <c r="BD318" s="422">
        <v>223.26</v>
      </c>
      <c r="BE318" s="422">
        <v>196.66</v>
      </c>
      <c r="BF318" s="422">
        <v>184.59</v>
      </c>
      <c r="BG318" s="422">
        <v>237.49</v>
      </c>
      <c r="BH318" s="422">
        <v>229.53</v>
      </c>
      <c r="BI318" s="422">
        <v>107.53</v>
      </c>
      <c r="BJ318" s="422">
        <v>137.12</v>
      </c>
      <c r="BK318" s="422">
        <v>65.56</v>
      </c>
      <c r="BL318" s="422">
        <v>100.92</v>
      </c>
      <c r="BM318" s="422">
        <v>138.29</v>
      </c>
      <c r="BN318" s="422">
        <v>163.69</v>
      </c>
      <c r="BO318" s="422">
        <v>135.27000000000001</v>
      </c>
      <c r="BP318" s="422">
        <v>106.82</v>
      </c>
      <c r="BQ318" s="422">
        <v>126.57</v>
      </c>
      <c r="BR318" s="422">
        <v>80.38</v>
      </c>
      <c r="BS318" s="422">
        <v>86.37</v>
      </c>
      <c r="BT318" s="422">
        <v>70.010000000000005</v>
      </c>
      <c r="BU318" s="422">
        <v>43.9</v>
      </c>
      <c r="BV318" s="422">
        <v>66.77</v>
      </c>
      <c r="BW318" s="422">
        <v>89.56</v>
      </c>
      <c r="BX318" s="422">
        <v>51.66</v>
      </c>
      <c r="BY318" s="422">
        <v>96.05</v>
      </c>
      <c r="BZ318" s="422">
        <v>144.04</v>
      </c>
      <c r="CA318" s="422">
        <v>15.63</v>
      </c>
      <c r="CB318" s="422">
        <v>19.489999999999998</v>
      </c>
      <c r="CC318" s="422">
        <v>21.46</v>
      </c>
      <c r="CD318" s="422">
        <v>54.15</v>
      </c>
      <c r="CE318" s="422">
        <v>37.590000000000003</v>
      </c>
      <c r="CF318" s="422">
        <v>41.77</v>
      </c>
      <c r="CG318" s="422">
        <v>29.39</v>
      </c>
      <c r="CH318" s="422">
        <v>67.47</v>
      </c>
      <c r="CI318" s="422">
        <v>0</v>
      </c>
      <c r="CJ318" s="422">
        <v>0</v>
      </c>
      <c r="CK318" s="422">
        <v>0</v>
      </c>
      <c r="CL318" s="422">
        <v>0</v>
      </c>
      <c r="CM318" s="422">
        <v>0</v>
      </c>
      <c r="CN318" s="422">
        <v>0</v>
      </c>
      <c r="CO318" s="422">
        <v>0</v>
      </c>
      <c r="CP318" s="464">
        <v>0</v>
      </c>
      <c r="CQ318" s="422">
        <v>0</v>
      </c>
      <c r="CR318" s="464">
        <v>0</v>
      </c>
      <c r="CS318" s="465">
        <v>0</v>
      </c>
      <c r="CT318" s="465">
        <v>0</v>
      </c>
      <c r="CU318" s="477">
        <f t="shared" si="14"/>
        <v>9636.0099999999984</v>
      </c>
    </row>
    <row r="319" spans="1:99" ht="15.75" customHeight="1">
      <c r="A319" s="475" t="str">
        <f t="shared" si="15"/>
        <v>10-624</v>
      </c>
      <c r="B319" s="476">
        <v>29</v>
      </c>
      <c r="C319" s="422">
        <v>0</v>
      </c>
      <c r="D319" s="422">
        <v>0</v>
      </c>
      <c r="E319" s="422">
        <v>0</v>
      </c>
      <c r="F319" s="422">
        <v>0</v>
      </c>
      <c r="G319" s="422">
        <v>0</v>
      </c>
      <c r="H319" s="422">
        <v>10.98</v>
      </c>
      <c r="I319" s="422">
        <v>3.18</v>
      </c>
      <c r="J319" s="422">
        <v>0.91</v>
      </c>
      <c r="K319" s="422">
        <v>27.19</v>
      </c>
      <c r="L319" s="422">
        <v>8.65</v>
      </c>
      <c r="M319" s="422">
        <v>2.73</v>
      </c>
      <c r="N319" s="422">
        <v>0</v>
      </c>
      <c r="O319" s="422">
        <v>35.35</v>
      </c>
      <c r="P319" s="422">
        <v>19.010000000000002</v>
      </c>
      <c r="Q319" s="422">
        <v>17.77</v>
      </c>
      <c r="R319" s="422">
        <v>0</v>
      </c>
      <c r="S319" s="422">
        <v>0</v>
      </c>
      <c r="T319" s="422">
        <v>20.95</v>
      </c>
      <c r="U319" s="422">
        <v>38.68</v>
      </c>
      <c r="V319" s="422">
        <v>116.3</v>
      </c>
      <c r="W319" s="422">
        <v>208.14</v>
      </c>
      <c r="X319" s="422">
        <v>255.29</v>
      </c>
      <c r="Y319" s="422">
        <v>350.15</v>
      </c>
      <c r="Z319" s="422">
        <v>236.17</v>
      </c>
      <c r="AA319" s="422">
        <v>277.07</v>
      </c>
      <c r="AB319" s="422">
        <v>296.45</v>
      </c>
      <c r="AC319" s="422">
        <v>251.01</v>
      </c>
      <c r="AD319" s="422">
        <v>175.57</v>
      </c>
      <c r="AE319" s="422">
        <v>149.26</v>
      </c>
      <c r="AF319" s="422">
        <v>125.82</v>
      </c>
      <c r="AG319" s="422">
        <v>135.02000000000001</v>
      </c>
      <c r="AH319" s="422">
        <v>200.47</v>
      </c>
      <c r="AI319" s="422">
        <v>165.28</v>
      </c>
      <c r="AJ319" s="422">
        <v>114.5</v>
      </c>
      <c r="AK319" s="422">
        <v>74.3</v>
      </c>
      <c r="AL319" s="422">
        <v>112.35</v>
      </c>
      <c r="AM319" s="422">
        <v>124.75</v>
      </c>
      <c r="AN319" s="422">
        <v>46.68</v>
      </c>
      <c r="AO319" s="422">
        <v>60.91</v>
      </c>
      <c r="AP319" s="422">
        <v>84.38</v>
      </c>
      <c r="AQ319" s="422">
        <v>82.85</v>
      </c>
      <c r="AR319" s="422">
        <v>68.239999999999995</v>
      </c>
      <c r="AS319" s="422">
        <v>51.79</v>
      </c>
      <c r="AT319" s="422">
        <v>34.25</v>
      </c>
      <c r="AU319" s="422">
        <v>81.39</v>
      </c>
      <c r="AV319" s="422">
        <v>56.07</v>
      </c>
      <c r="AW319" s="422">
        <v>146.9</v>
      </c>
      <c r="AX319" s="422">
        <v>190.26</v>
      </c>
      <c r="AY319" s="422">
        <v>173.74</v>
      </c>
      <c r="AZ319" s="422">
        <v>181.77</v>
      </c>
      <c r="BA319" s="422">
        <v>246.73</v>
      </c>
      <c r="BB319" s="422">
        <v>201.22</v>
      </c>
      <c r="BC319" s="422">
        <v>203.01</v>
      </c>
      <c r="BD319" s="422">
        <v>326.91000000000003</v>
      </c>
      <c r="BE319" s="422">
        <v>394.44</v>
      </c>
      <c r="BF319" s="422">
        <v>308.77</v>
      </c>
      <c r="BG319" s="422">
        <v>249.68</v>
      </c>
      <c r="BH319" s="422">
        <v>219.59</v>
      </c>
      <c r="BI319" s="422">
        <v>224.44</v>
      </c>
      <c r="BJ319" s="422">
        <v>97.21</v>
      </c>
      <c r="BK319" s="422">
        <v>201.03</v>
      </c>
      <c r="BL319" s="422">
        <v>140.33000000000001</v>
      </c>
      <c r="BM319" s="422">
        <v>160.78</v>
      </c>
      <c r="BN319" s="422">
        <v>192.32</v>
      </c>
      <c r="BO319" s="422">
        <v>72.209999999999994</v>
      </c>
      <c r="BP319" s="422">
        <v>45.65</v>
      </c>
      <c r="BQ319" s="422">
        <v>130.43</v>
      </c>
      <c r="BR319" s="422">
        <v>98.26</v>
      </c>
      <c r="BS319" s="422">
        <v>129.41999999999999</v>
      </c>
      <c r="BT319" s="422">
        <v>151.13</v>
      </c>
      <c r="BU319" s="422">
        <v>102.96</v>
      </c>
      <c r="BV319" s="422">
        <v>61.33</v>
      </c>
      <c r="BW319" s="422">
        <v>79</v>
      </c>
      <c r="BX319" s="422">
        <v>78.31</v>
      </c>
      <c r="BY319" s="422">
        <v>122.1</v>
      </c>
      <c r="BZ319" s="422">
        <v>88.03</v>
      </c>
      <c r="CA319" s="422">
        <v>40.68</v>
      </c>
      <c r="CB319" s="422">
        <v>46.75</v>
      </c>
      <c r="CC319" s="422">
        <v>84.22</v>
      </c>
      <c r="CD319" s="422">
        <v>55.3</v>
      </c>
      <c r="CE319" s="422">
        <v>44.87</v>
      </c>
      <c r="CF319" s="422">
        <v>47.78</v>
      </c>
      <c r="CG319" s="422">
        <v>14.91</v>
      </c>
      <c r="CH319" s="422">
        <v>16.91</v>
      </c>
      <c r="CI319" s="422">
        <v>0</v>
      </c>
      <c r="CJ319" s="422">
        <v>0</v>
      </c>
      <c r="CK319" s="422">
        <v>0</v>
      </c>
      <c r="CL319" s="422">
        <v>0</v>
      </c>
      <c r="CM319" s="422">
        <v>0</v>
      </c>
      <c r="CN319" s="422">
        <v>0</v>
      </c>
      <c r="CO319" s="422">
        <v>0</v>
      </c>
      <c r="CP319" s="464">
        <v>0</v>
      </c>
      <c r="CQ319" s="422">
        <v>0</v>
      </c>
      <c r="CR319" s="464">
        <v>0</v>
      </c>
      <c r="CS319" s="465">
        <v>0</v>
      </c>
      <c r="CT319" s="465">
        <v>0</v>
      </c>
      <c r="CU319" s="477">
        <f t="shared" si="14"/>
        <v>9489.2399999999961</v>
      </c>
    </row>
    <row r="320" spans="1:99" ht="15.75" customHeight="1">
      <c r="A320" s="475" t="str">
        <f t="shared" si="15"/>
        <v>10-624</v>
      </c>
      <c r="B320" s="476">
        <v>30</v>
      </c>
      <c r="C320" s="422">
        <v>0</v>
      </c>
      <c r="D320" s="422">
        <v>0</v>
      </c>
      <c r="E320" s="422">
        <v>0</v>
      </c>
      <c r="F320" s="422">
        <v>0</v>
      </c>
      <c r="G320" s="422">
        <v>14</v>
      </c>
      <c r="H320" s="422">
        <v>40.29</v>
      </c>
      <c r="I320" s="422">
        <v>0</v>
      </c>
      <c r="J320" s="422">
        <v>33.89</v>
      </c>
      <c r="K320" s="422">
        <v>19.260000000000002</v>
      </c>
      <c r="L320" s="422">
        <v>9.08</v>
      </c>
      <c r="M320" s="422">
        <v>7.73</v>
      </c>
      <c r="N320" s="422">
        <v>19.36</v>
      </c>
      <c r="O320" s="422">
        <v>7.55</v>
      </c>
      <c r="P320" s="422">
        <v>11.37</v>
      </c>
      <c r="Q320" s="422">
        <v>21.73</v>
      </c>
      <c r="R320" s="422">
        <v>17.93</v>
      </c>
      <c r="S320" s="422">
        <v>4.3600000000000003</v>
      </c>
      <c r="T320" s="422">
        <v>50.58</v>
      </c>
      <c r="U320" s="422">
        <v>84.2</v>
      </c>
      <c r="V320" s="422">
        <v>187.88</v>
      </c>
      <c r="W320" s="422">
        <v>264.18</v>
      </c>
      <c r="X320" s="422">
        <v>247.1</v>
      </c>
      <c r="Y320" s="422">
        <v>410.17</v>
      </c>
      <c r="Z320" s="422">
        <v>229.06</v>
      </c>
      <c r="AA320" s="422">
        <v>474.09</v>
      </c>
      <c r="AB320" s="422">
        <v>310.11</v>
      </c>
      <c r="AC320" s="422">
        <v>243.76</v>
      </c>
      <c r="AD320" s="422">
        <v>230.94</v>
      </c>
      <c r="AE320" s="422">
        <v>147.26</v>
      </c>
      <c r="AF320" s="422">
        <v>254.22</v>
      </c>
      <c r="AG320" s="422">
        <v>111.89</v>
      </c>
      <c r="AH320" s="422">
        <v>181.8</v>
      </c>
      <c r="AI320" s="422">
        <v>135.72</v>
      </c>
      <c r="AJ320" s="422">
        <v>110.51</v>
      </c>
      <c r="AK320" s="422">
        <v>48.06</v>
      </c>
      <c r="AL320" s="422">
        <v>93.19</v>
      </c>
      <c r="AM320" s="422">
        <v>183.16</v>
      </c>
      <c r="AN320" s="422">
        <v>159.59</v>
      </c>
      <c r="AO320" s="422">
        <v>76.38</v>
      </c>
      <c r="AP320" s="422">
        <v>134.62</v>
      </c>
      <c r="AQ320" s="422">
        <v>106.12</v>
      </c>
      <c r="AR320" s="422">
        <v>60.54</v>
      </c>
      <c r="AS320" s="422">
        <v>63.26</v>
      </c>
      <c r="AT320" s="422">
        <v>164.31</v>
      </c>
      <c r="AU320" s="422">
        <v>83.78</v>
      </c>
      <c r="AV320" s="422">
        <v>49.03</v>
      </c>
      <c r="AW320" s="422">
        <v>131.96</v>
      </c>
      <c r="AX320" s="422">
        <v>263.52999999999997</v>
      </c>
      <c r="AY320" s="422">
        <v>217.04</v>
      </c>
      <c r="AZ320" s="422">
        <v>253.66</v>
      </c>
      <c r="BA320" s="422">
        <v>291.61</v>
      </c>
      <c r="BB320" s="422">
        <v>363.86</v>
      </c>
      <c r="BC320" s="422">
        <v>309.2</v>
      </c>
      <c r="BD320" s="422">
        <v>437.23</v>
      </c>
      <c r="BE320" s="422">
        <v>382.14</v>
      </c>
      <c r="BF320" s="422">
        <v>331.81</v>
      </c>
      <c r="BG320" s="422">
        <v>299.79000000000002</v>
      </c>
      <c r="BH320" s="422">
        <v>245.39</v>
      </c>
      <c r="BI320" s="422">
        <v>183.08</v>
      </c>
      <c r="BJ320" s="422">
        <v>169.22</v>
      </c>
      <c r="BK320" s="422">
        <v>186.6</v>
      </c>
      <c r="BL320" s="422">
        <v>178.09</v>
      </c>
      <c r="BM320" s="422">
        <v>162.02000000000001</v>
      </c>
      <c r="BN320" s="422">
        <v>177.82</v>
      </c>
      <c r="BO320" s="422">
        <v>69.849999999999994</v>
      </c>
      <c r="BP320" s="422">
        <v>103.1</v>
      </c>
      <c r="BQ320" s="422">
        <v>143.12</v>
      </c>
      <c r="BR320" s="422">
        <v>115.38</v>
      </c>
      <c r="BS320" s="422">
        <v>153.34</v>
      </c>
      <c r="BT320" s="422">
        <v>118.14</v>
      </c>
      <c r="BU320" s="422">
        <v>192.47</v>
      </c>
      <c r="BV320" s="422">
        <v>144.51</v>
      </c>
      <c r="BW320" s="422">
        <v>35.590000000000003</v>
      </c>
      <c r="BX320" s="422">
        <v>91.22</v>
      </c>
      <c r="BY320" s="422">
        <v>43.05</v>
      </c>
      <c r="BZ320" s="422">
        <v>18.36</v>
      </c>
      <c r="CA320" s="422">
        <v>91.48</v>
      </c>
      <c r="CB320" s="422">
        <v>59.08</v>
      </c>
      <c r="CC320" s="422">
        <v>85.87</v>
      </c>
      <c r="CD320" s="422">
        <v>18.91</v>
      </c>
      <c r="CE320" s="422">
        <v>41.04</v>
      </c>
      <c r="CF320" s="422">
        <v>79.02</v>
      </c>
      <c r="CG320" s="422">
        <v>10.039999999999999</v>
      </c>
      <c r="CH320" s="422">
        <v>0</v>
      </c>
      <c r="CI320" s="422">
        <v>0</v>
      </c>
      <c r="CJ320" s="422">
        <v>0</v>
      </c>
      <c r="CK320" s="422">
        <v>0</v>
      </c>
      <c r="CL320" s="422">
        <v>0</v>
      </c>
      <c r="CM320" s="422">
        <v>0</v>
      </c>
      <c r="CN320" s="422">
        <v>0</v>
      </c>
      <c r="CO320" s="422">
        <v>0</v>
      </c>
      <c r="CP320" s="464">
        <v>0</v>
      </c>
      <c r="CQ320" s="422">
        <v>0</v>
      </c>
      <c r="CR320" s="464">
        <v>0</v>
      </c>
      <c r="CS320" s="465">
        <v>0</v>
      </c>
      <c r="CT320" s="465">
        <v>0</v>
      </c>
      <c r="CU320" s="477">
        <f t="shared" si="14"/>
        <v>11299.680000000002</v>
      </c>
    </row>
    <row r="321" spans="1:99" ht="15.75" customHeight="1" thickBot="1">
      <c r="A321" s="478" t="str">
        <f t="shared" si="15"/>
        <v>10-624</v>
      </c>
      <c r="B321" s="479">
        <v>31</v>
      </c>
      <c r="C321" s="467">
        <v>0</v>
      </c>
      <c r="D321" s="467">
        <v>0</v>
      </c>
      <c r="E321" s="467">
        <v>0</v>
      </c>
      <c r="F321" s="467">
        <v>0</v>
      </c>
      <c r="G321" s="467">
        <v>10.44</v>
      </c>
      <c r="H321" s="467">
        <v>4.09</v>
      </c>
      <c r="I321" s="467">
        <v>8.18</v>
      </c>
      <c r="J321" s="467">
        <v>8.17</v>
      </c>
      <c r="K321" s="467">
        <v>12.27</v>
      </c>
      <c r="L321" s="467">
        <v>0</v>
      </c>
      <c r="M321" s="467">
        <v>20</v>
      </c>
      <c r="N321" s="467">
        <v>0</v>
      </c>
      <c r="O321" s="467">
        <v>30.86</v>
      </c>
      <c r="P321" s="467">
        <v>0</v>
      </c>
      <c r="Q321" s="467">
        <v>0</v>
      </c>
      <c r="R321" s="467">
        <v>7.27</v>
      </c>
      <c r="S321" s="467">
        <v>60.08</v>
      </c>
      <c r="T321" s="467">
        <v>23.7</v>
      </c>
      <c r="U321" s="467">
        <v>40.72</v>
      </c>
      <c r="V321" s="467">
        <v>142.46</v>
      </c>
      <c r="W321" s="467">
        <v>303.89</v>
      </c>
      <c r="X321" s="467">
        <v>289.04000000000002</v>
      </c>
      <c r="Y321" s="467">
        <v>255.4</v>
      </c>
      <c r="Z321" s="467">
        <v>378.9</v>
      </c>
      <c r="AA321" s="467">
        <v>405.02</v>
      </c>
      <c r="AB321" s="467">
        <v>180.08</v>
      </c>
      <c r="AC321" s="467">
        <v>319.41000000000003</v>
      </c>
      <c r="AD321" s="467">
        <v>177.55</v>
      </c>
      <c r="AE321" s="467">
        <v>279.83999999999997</v>
      </c>
      <c r="AF321" s="467">
        <v>289.7</v>
      </c>
      <c r="AG321" s="467">
        <v>255.37</v>
      </c>
      <c r="AH321" s="467">
        <v>121</v>
      </c>
      <c r="AI321" s="467">
        <v>271.99</v>
      </c>
      <c r="AJ321" s="467">
        <v>107.84</v>
      </c>
      <c r="AK321" s="467">
        <v>130.99</v>
      </c>
      <c r="AL321" s="467">
        <v>81.13</v>
      </c>
      <c r="AM321" s="467">
        <v>101.3</v>
      </c>
      <c r="AN321" s="467">
        <v>101.6</v>
      </c>
      <c r="AO321" s="467">
        <v>72.349999999999994</v>
      </c>
      <c r="AP321" s="467">
        <v>129.21</v>
      </c>
      <c r="AQ321" s="467">
        <v>74.08</v>
      </c>
      <c r="AR321" s="467">
        <v>129.84</v>
      </c>
      <c r="AS321" s="467">
        <v>157.58000000000001</v>
      </c>
      <c r="AT321" s="467">
        <v>72.91</v>
      </c>
      <c r="AU321" s="467">
        <v>37.770000000000003</v>
      </c>
      <c r="AV321" s="467">
        <v>107.4</v>
      </c>
      <c r="AW321" s="467">
        <v>68.290000000000006</v>
      </c>
      <c r="AX321" s="467">
        <v>94.77</v>
      </c>
      <c r="AY321" s="467">
        <v>138.6</v>
      </c>
      <c r="AZ321" s="467">
        <v>147.18</v>
      </c>
      <c r="BA321" s="467">
        <v>126.87</v>
      </c>
      <c r="BB321" s="467">
        <v>6</v>
      </c>
      <c r="BC321" s="467">
        <v>0</v>
      </c>
      <c r="BD321" s="467">
        <v>0</v>
      </c>
      <c r="BE321" s="467">
        <v>0</v>
      </c>
      <c r="BF321" s="467">
        <v>0</v>
      </c>
      <c r="BG321" s="467">
        <v>0</v>
      </c>
      <c r="BH321" s="467">
        <v>0</v>
      </c>
      <c r="BI321" s="467">
        <v>0</v>
      </c>
      <c r="BJ321" s="467">
        <v>0</v>
      </c>
      <c r="BK321" s="467">
        <v>0</v>
      </c>
      <c r="BL321" s="467">
        <v>0</v>
      </c>
      <c r="BM321" s="467">
        <v>0</v>
      </c>
      <c r="BN321" s="467">
        <v>0</v>
      </c>
      <c r="BO321" s="467">
        <v>0</v>
      </c>
      <c r="BP321" s="467">
        <v>0</v>
      </c>
      <c r="BQ321" s="467">
        <v>0</v>
      </c>
      <c r="BR321" s="467">
        <v>0</v>
      </c>
      <c r="BS321" s="467">
        <v>0</v>
      </c>
      <c r="BT321" s="467">
        <v>0</v>
      </c>
      <c r="BU321" s="467">
        <v>0</v>
      </c>
      <c r="BV321" s="467">
        <v>0</v>
      </c>
      <c r="BW321" s="467">
        <v>0</v>
      </c>
      <c r="BX321" s="467">
        <v>0</v>
      </c>
      <c r="BY321" s="467">
        <v>0</v>
      </c>
      <c r="BZ321" s="467">
        <v>0</v>
      </c>
      <c r="CA321" s="467">
        <v>0</v>
      </c>
      <c r="CB321" s="467">
        <v>0</v>
      </c>
      <c r="CC321" s="467">
        <v>0</v>
      </c>
      <c r="CD321" s="467">
        <v>0</v>
      </c>
      <c r="CE321" s="467">
        <v>0</v>
      </c>
      <c r="CF321" s="467">
        <v>0</v>
      </c>
      <c r="CG321" s="467">
        <v>0</v>
      </c>
      <c r="CH321" s="467">
        <v>0</v>
      </c>
      <c r="CI321" s="467">
        <v>0</v>
      </c>
      <c r="CJ321" s="467">
        <v>0</v>
      </c>
      <c r="CK321" s="422">
        <v>0</v>
      </c>
      <c r="CL321" s="422">
        <v>0</v>
      </c>
      <c r="CM321" s="422">
        <v>0</v>
      </c>
      <c r="CN321" s="422">
        <v>0</v>
      </c>
      <c r="CO321" s="422">
        <v>0</v>
      </c>
      <c r="CP321" s="468">
        <v>0</v>
      </c>
      <c r="CQ321" s="422">
        <v>0</v>
      </c>
      <c r="CR321" s="468">
        <v>0</v>
      </c>
      <c r="CS321" s="465">
        <v>0</v>
      </c>
      <c r="CT321" s="465">
        <v>0</v>
      </c>
      <c r="CU321" s="477">
        <f t="shared" si="14"/>
        <v>5781.1400000000021</v>
      </c>
    </row>
    <row r="322" spans="1:99" ht="15.75" hidden="1" thickBot="1">
      <c r="A322" s="480" t="str">
        <f t="shared" si="15"/>
        <v>10-624</v>
      </c>
      <c r="B322" s="440" t="s">
        <v>221</v>
      </c>
      <c r="C322" s="438">
        <f>SUM(C291:F321)</f>
        <v>0.91</v>
      </c>
      <c r="D322" s="438">
        <f>SUM(G291:J321)</f>
        <v>1307.9000000000005</v>
      </c>
      <c r="E322" s="438">
        <f>SUM(K291:N321)</f>
        <v>1643.05</v>
      </c>
      <c r="F322" s="438">
        <f>SUM(O291:R321)</f>
        <v>2223.8399999999997</v>
      </c>
      <c r="G322" s="438">
        <f>SUM(S291:V321)</f>
        <v>10895.640000000005</v>
      </c>
      <c r="H322" s="438">
        <f>SUM(W291:Z321)</f>
        <v>40740.529999999992</v>
      </c>
      <c r="I322" s="438">
        <f>SUM(AA291:AD321)</f>
        <v>33520.25999999998</v>
      </c>
      <c r="J322" s="438">
        <f>SUM(AE291:AH321)</f>
        <v>18770.93</v>
      </c>
      <c r="K322" s="438">
        <f>SUM(AI291:AL321)</f>
        <v>12461.699999999999</v>
      </c>
      <c r="L322" s="438">
        <f>SUM(AM291:AP321)</f>
        <v>10451.929999999998</v>
      </c>
      <c r="M322" s="438">
        <f>SUM(AQ291:AT321)</f>
        <v>9805.48</v>
      </c>
      <c r="N322" s="438">
        <f>SUM(AU291:AX321)</f>
        <v>17067.940000000006</v>
      </c>
      <c r="O322" s="438">
        <f>SUM(AY291:BB321)</f>
        <v>35641.26999999999</v>
      </c>
      <c r="P322" s="438">
        <f>SUM(BC291:BF321)</f>
        <v>35955.450000000004</v>
      </c>
      <c r="Q322" s="438">
        <f>SUM(BG291:BJ321)</f>
        <v>23150.36</v>
      </c>
      <c r="R322" s="438">
        <f>SUM(BK291:BN321)</f>
        <v>16213.230000000007</v>
      </c>
      <c r="S322" s="438">
        <f>SUM(BO291:BR321)</f>
        <v>11743.869999999995</v>
      </c>
      <c r="T322" s="438">
        <f>SUM(BS291:BV321)</f>
        <v>12086.940000000006</v>
      </c>
      <c r="U322" s="438">
        <f>SUM(BW291:BZ321)</f>
        <v>9030.9099999999962</v>
      </c>
      <c r="V322" s="438">
        <f>SUM(CA291:CD321)</f>
        <v>6349.6800000000021</v>
      </c>
      <c r="W322" s="438">
        <f>SUM(CE291:CH321)</f>
        <v>3558.0199999999986</v>
      </c>
      <c r="X322" s="438">
        <f>SUBTOTAL(9,CI291:CL321)</f>
        <v>42.27</v>
      </c>
      <c r="Y322" s="439"/>
      <c r="Z322" s="439"/>
      <c r="AA322" s="439"/>
      <c r="AB322" s="439"/>
      <c r="AC322" s="470"/>
      <c r="AD322" s="439"/>
      <c r="AE322" s="439"/>
      <c r="AF322" s="439"/>
      <c r="AG322" s="470"/>
      <c r="AH322" s="439"/>
      <c r="AI322" s="439"/>
      <c r="AJ322" s="439"/>
      <c r="AK322" s="470"/>
      <c r="AL322" s="439"/>
      <c r="AM322" s="439"/>
      <c r="AN322" s="470"/>
      <c r="AO322" s="439"/>
      <c r="AP322" s="439"/>
      <c r="AQ322" s="439"/>
      <c r="AR322" s="470"/>
      <c r="AS322" s="439"/>
      <c r="AT322" s="439"/>
      <c r="AU322" s="439"/>
      <c r="AV322" s="470"/>
      <c r="AW322" s="470"/>
      <c r="AX322" s="470"/>
      <c r="AY322" s="470"/>
      <c r="AZ322" s="470"/>
      <c r="BA322" s="470"/>
      <c r="BB322" s="470"/>
      <c r="BC322" s="470"/>
      <c r="BD322" s="470"/>
      <c r="BE322" s="470"/>
      <c r="BF322" s="470"/>
      <c r="BG322" s="470"/>
      <c r="BH322" s="470"/>
      <c r="BI322" s="470"/>
      <c r="BJ322" s="470"/>
      <c r="BK322" s="470"/>
      <c r="BL322" s="470"/>
      <c r="BM322" s="470"/>
      <c r="BN322" s="470"/>
      <c r="BO322" s="470"/>
      <c r="BP322" s="470"/>
      <c r="BQ322" s="439"/>
      <c r="BR322" s="439"/>
      <c r="BS322" s="439"/>
      <c r="BT322" s="470"/>
      <c r="BU322" s="470"/>
      <c r="BV322" s="470"/>
      <c r="BW322" s="470"/>
      <c r="BX322" s="470"/>
      <c r="BY322" s="470"/>
      <c r="BZ322" s="470"/>
      <c r="CA322" s="470"/>
      <c r="CB322" s="470"/>
      <c r="CC322" s="470"/>
      <c r="CD322" s="470"/>
      <c r="CE322" s="470"/>
      <c r="CF322" s="470"/>
      <c r="CG322" s="470"/>
      <c r="CH322" s="470"/>
      <c r="CI322" s="470"/>
      <c r="CJ322" s="470"/>
      <c r="CK322" s="441"/>
      <c r="CL322" s="441"/>
      <c r="CM322" s="441"/>
      <c r="CN322" s="441"/>
      <c r="CO322" s="441"/>
      <c r="CP322" s="442"/>
      <c r="CQ322" s="441"/>
      <c r="CR322" s="442"/>
      <c r="CS322" s="495"/>
      <c r="CU322" s="499">
        <f>SUM(CU291:CU321)</f>
        <v>312662.11</v>
      </c>
    </row>
    <row r="323" spans="1:99" ht="15.75" customHeight="1">
      <c r="A323" s="481" t="s">
        <v>119</v>
      </c>
      <c r="B323" s="461">
        <v>1</v>
      </c>
      <c r="C323" s="461">
        <v>0</v>
      </c>
      <c r="D323" s="461">
        <v>0</v>
      </c>
      <c r="E323" s="461">
        <v>0</v>
      </c>
      <c r="F323" s="461">
        <v>0</v>
      </c>
      <c r="G323" s="461">
        <v>1.73</v>
      </c>
      <c r="H323" s="461">
        <v>2.27</v>
      </c>
      <c r="I323" s="461">
        <v>12.67</v>
      </c>
      <c r="J323" s="461">
        <v>9.09</v>
      </c>
      <c r="K323" s="461">
        <v>23.54</v>
      </c>
      <c r="L323" s="461">
        <v>0</v>
      </c>
      <c r="M323" s="461">
        <v>11.35</v>
      </c>
      <c r="N323" s="461">
        <v>14.95</v>
      </c>
      <c r="O323" s="461">
        <v>11.36</v>
      </c>
      <c r="P323" s="461">
        <v>10.23</v>
      </c>
      <c r="Q323" s="461">
        <v>7.72</v>
      </c>
      <c r="R323" s="461">
        <v>7.59</v>
      </c>
      <c r="S323" s="461">
        <v>0.91</v>
      </c>
      <c r="T323" s="461">
        <v>3.04</v>
      </c>
      <c r="U323" s="461">
        <v>155.44999999999999</v>
      </c>
      <c r="V323" s="461">
        <v>105.45</v>
      </c>
      <c r="W323" s="461">
        <v>308.92</v>
      </c>
      <c r="X323" s="461">
        <v>434.08</v>
      </c>
      <c r="Y323" s="461">
        <v>381.33</v>
      </c>
      <c r="Z323" s="461">
        <v>365.97</v>
      </c>
      <c r="AA323" s="461">
        <v>322.55</v>
      </c>
      <c r="AB323" s="461">
        <v>330</v>
      </c>
      <c r="AC323" s="461">
        <v>184.03</v>
      </c>
      <c r="AD323" s="461">
        <v>158.21</v>
      </c>
      <c r="AE323" s="461">
        <v>173.56</v>
      </c>
      <c r="AF323" s="461">
        <v>115.7</v>
      </c>
      <c r="AG323" s="461">
        <v>72.97</v>
      </c>
      <c r="AH323" s="461">
        <v>23.09</v>
      </c>
      <c r="AI323" s="461">
        <v>72.08</v>
      </c>
      <c r="AJ323" s="461">
        <v>55.02</v>
      </c>
      <c r="AK323" s="461">
        <v>67.73</v>
      </c>
      <c r="AL323" s="461">
        <v>66.540000000000006</v>
      </c>
      <c r="AM323" s="461">
        <v>32.880000000000003</v>
      </c>
      <c r="AN323" s="461">
        <v>22.36</v>
      </c>
      <c r="AO323" s="461">
        <v>47.22</v>
      </c>
      <c r="AP323" s="461">
        <v>27.83</v>
      </c>
      <c r="AQ323" s="461">
        <v>13.22</v>
      </c>
      <c r="AR323" s="461">
        <v>27.99</v>
      </c>
      <c r="AS323" s="461">
        <v>53.73</v>
      </c>
      <c r="AT323" s="461">
        <v>54.98</v>
      </c>
      <c r="AU323" s="461">
        <v>6.36</v>
      </c>
      <c r="AV323" s="461">
        <v>158.71</v>
      </c>
      <c r="AW323" s="461">
        <v>139.43</v>
      </c>
      <c r="AX323" s="461">
        <v>111.22</v>
      </c>
      <c r="AY323" s="461">
        <v>108.34</v>
      </c>
      <c r="AZ323" s="461">
        <v>222.52</v>
      </c>
      <c r="BA323" s="461">
        <v>354.63</v>
      </c>
      <c r="BB323" s="461">
        <v>151.24</v>
      </c>
      <c r="BC323" s="461">
        <v>243.35</v>
      </c>
      <c r="BD323" s="461">
        <v>274.06</v>
      </c>
      <c r="BE323" s="461">
        <v>109.78</v>
      </c>
      <c r="BF323" s="461">
        <v>119.64</v>
      </c>
      <c r="BG323" s="461">
        <v>84.95</v>
      </c>
      <c r="BH323" s="461">
        <v>162.52000000000001</v>
      </c>
      <c r="BI323" s="461">
        <v>57.41</v>
      </c>
      <c r="BJ323" s="461">
        <v>98.49</v>
      </c>
      <c r="BK323" s="461">
        <v>12.72</v>
      </c>
      <c r="BL323" s="461">
        <v>45.09</v>
      </c>
      <c r="BM323" s="461">
        <v>54.41</v>
      </c>
      <c r="BN323" s="461">
        <v>41.58</v>
      </c>
      <c r="BO323" s="461">
        <v>87.08</v>
      </c>
      <c r="BP323" s="461">
        <v>49.95</v>
      </c>
      <c r="BQ323" s="461">
        <v>64.91</v>
      </c>
      <c r="BR323" s="461">
        <v>16.63</v>
      </c>
      <c r="BS323" s="461">
        <v>0</v>
      </c>
      <c r="BT323" s="461">
        <v>16.23</v>
      </c>
      <c r="BU323" s="461">
        <v>18.54</v>
      </c>
      <c r="BV323" s="461">
        <v>38.549999999999997</v>
      </c>
      <c r="BW323" s="461">
        <v>15.82</v>
      </c>
      <c r="BX323" s="461">
        <v>0</v>
      </c>
      <c r="BY323" s="461">
        <v>40.840000000000003</v>
      </c>
      <c r="BZ323" s="461">
        <v>0</v>
      </c>
      <c r="CA323" s="461">
        <v>0</v>
      </c>
      <c r="CB323" s="461">
        <v>0</v>
      </c>
      <c r="CC323" s="461">
        <v>0</v>
      </c>
      <c r="CD323" s="461">
        <v>0</v>
      </c>
      <c r="CE323" s="461">
        <v>0</v>
      </c>
      <c r="CF323" s="461">
        <v>0</v>
      </c>
      <c r="CG323" s="461">
        <v>0</v>
      </c>
      <c r="CH323" s="461">
        <v>0</v>
      </c>
      <c r="CI323" s="461">
        <v>0</v>
      </c>
      <c r="CJ323" s="461">
        <v>0</v>
      </c>
      <c r="CK323" s="422">
        <v>0</v>
      </c>
      <c r="CL323" s="422">
        <v>0</v>
      </c>
      <c r="CM323" s="422">
        <v>0</v>
      </c>
      <c r="CN323" s="422">
        <v>0</v>
      </c>
      <c r="CO323" s="422">
        <v>0</v>
      </c>
      <c r="CP323" s="462">
        <v>0</v>
      </c>
      <c r="CQ323" s="422">
        <v>0</v>
      </c>
      <c r="CR323" s="462">
        <v>0</v>
      </c>
      <c r="CS323" s="465">
        <v>0</v>
      </c>
      <c r="CT323" s="465">
        <v>0</v>
      </c>
      <c r="CU323" s="477">
        <f>SUM(C323:CT323)</f>
        <v>6694.34</v>
      </c>
    </row>
    <row r="324" spans="1:99" ht="15.75" customHeight="1">
      <c r="A324" s="463" t="str">
        <f>A323</f>
        <v>11-520</v>
      </c>
      <c r="B324" s="422">
        <v>2</v>
      </c>
      <c r="C324" s="422">
        <v>0</v>
      </c>
      <c r="D324" s="422">
        <v>0</v>
      </c>
      <c r="E324" s="422">
        <v>0</v>
      </c>
      <c r="F324" s="422">
        <v>0</v>
      </c>
      <c r="G324" s="422">
        <v>9.58</v>
      </c>
      <c r="H324" s="422">
        <v>9.51</v>
      </c>
      <c r="I324" s="422">
        <v>2.73</v>
      </c>
      <c r="J324" s="422">
        <v>0</v>
      </c>
      <c r="K324" s="422">
        <v>27.23</v>
      </c>
      <c r="L324" s="422">
        <v>17.23</v>
      </c>
      <c r="M324" s="422">
        <v>9.58</v>
      </c>
      <c r="N324" s="422">
        <v>4.54</v>
      </c>
      <c r="O324" s="422">
        <v>37.03</v>
      </c>
      <c r="P324" s="422">
        <v>18.82</v>
      </c>
      <c r="Q324" s="422">
        <v>15.45</v>
      </c>
      <c r="R324" s="422">
        <v>7.64</v>
      </c>
      <c r="S324" s="422">
        <v>47.98</v>
      </c>
      <c r="T324" s="422">
        <v>55.26</v>
      </c>
      <c r="U324" s="422">
        <v>57.64</v>
      </c>
      <c r="V324" s="422">
        <v>160.9</v>
      </c>
      <c r="W324" s="422">
        <v>382.66</v>
      </c>
      <c r="X324" s="422">
        <v>553.36</v>
      </c>
      <c r="Y324" s="422">
        <v>646.04</v>
      </c>
      <c r="Z324" s="422">
        <v>678.76</v>
      </c>
      <c r="AA324" s="422">
        <v>537.77</v>
      </c>
      <c r="AB324" s="422">
        <v>300.38</v>
      </c>
      <c r="AC324" s="422">
        <v>189.28</v>
      </c>
      <c r="AD324" s="422">
        <v>186.36</v>
      </c>
      <c r="AE324" s="422">
        <v>193.51</v>
      </c>
      <c r="AF324" s="422">
        <v>109.46</v>
      </c>
      <c r="AG324" s="422">
        <v>28.23</v>
      </c>
      <c r="AH324" s="422">
        <v>64.459999999999994</v>
      </c>
      <c r="AI324" s="422">
        <v>40.409999999999997</v>
      </c>
      <c r="AJ324" s="422">
        <v>62.83</v>
      </c>
      <c r="AK324" s="422">
        <v>66.03</v>
      </c>
      <c r="AL324" s="422">
        <v>56.47</v>
      </c>
      <c r="AM324" s="422">
        <v>77.319999999999993</v>
      </c>
      <c r="AN324" s="422">
        <v>50.32</v>
      </c>
      <c r="AO324" s="422">
        <v>45.64</v>
      </c>
      <c r="AP324" s="422">
        <v>60.04</v>
      </c>
      <c r="AQ324" s="422">
        <v>30.12</v>
      </c>
      <c r="AR324" s="422">
        <v>10.62</v>
      </c>
      <c r="AS324" s="422">
        <v>39.729999999999997</v>
      </c>
      <c r="AT324" s="422">
        <v>40.619999999999997</v>
      </c>
      <c r="AU324" s="422">
        <v>74.099999999999994</v>
      </c>
      <c r="AV324" s="422">
        <v>71.86</v>
      </c>
      <c r="AW324" s="422">
        <v>135.13999999999999</v>
      </c>
      <c r="AX324" s="422">
        <v>143.97999999999999</v>
      </c>
      <c r="AY324" s="422">
        <v>293.05</v>
      </c>
      <c r="AZ324" s="422">
        <v>322.86</v>
      </c>
      <c r="BA324" s="422">
        <v>263.11</v>
      </c>
      <c r="BB324" s="422">
        <v>159.61000000000001</v>
      </c>
      <c r="BC324" s="422">
        <v>255.61</v>
      </c>
      <c r="BD324" s="422">
        <v>281.04000000000002</v>
      </c>
      <c r="BE324" s="422">
        <v>139.52000000000001</v>
      </c>
      <c r="BF324" s="422">
        <v>165.66</v>
      </c>
      <c r="BG324" s="422">
        <v>158.4</v>
      </c>
      <c r="BH324" s="422">
        <v>81.650000000000006</v>
      </c>
      <c r="BI324" s="422">
        <v>120.46</v>
      </c>
      <c r="BJ324" s="422">
        <v>69.58</v>
      </c>
      <c r="BK324" s="422">
        <v>40.74</v>
      </c>
      <c r="BL324" s="422">
        <v>64.53</v>
      </c>
      <c r="BM324" s="422">
        <v>115.35</v>
      </c>
      <c r="BN324" s="422">
        <v>59.95</v>
      </c>
      <c r="BO324" s="422">
        <v>38.14</v>
      </c>
      <c r="BP324" s="422">
        <v>41.62</v>
      </c>
      <c r="BQ324" s="422">
        <v>42.05</v>
      </c>
      <c r="BR324" s="422">
        <v>13.77</v>
      </c>
      <c r="BS324" s="422">
        <v>43.91</v>
      </c>
      <c r="BT324" s="422">
        <v>45.63</v>
      </c>
      <c r="BU324" s="422">
        <v>32.65</v>
      </c>
      <c r="BV324" s="422">
        <v>20.64</v>
      </c>
      <c r="BW324" s="422">
        <v>31</v>
      </c>
      <c r="BX324" s="422">
        <v>0</v>
      </c>
      <c r="BY324" s="422">
        <v>28.46</v>
      </c>
      <c r="BZ324" s="422">
        <v>5.09</v>
      </c>
      <c r="CA324" s="422">
        <v>0</v>
      </c>
      <c r="CB324" s="422">
        <v>0</v>
      </c>
      <c r="CC324" s="422">
        <v>0</v>
      </c>
      <c r="CD324" s="422">
        <v>0</v>
      </c>
      <c r="CE324" s="422">
        <v>0</v>
      </c>
      <c r="CF324" s="422">
        <v>0</v>
      </c>
      <c r="CG324" s="422">
        <v>0</v>
      </c>
      <c r="CH324" s="422">
        <v>0</v>
      </c>
      <c r="CI324" s="422">
        <v>0</v>
      </c>
      <c r="CJ324" s="422">
        <v>0</v>
      </c>
      <c r="CK324" s="422">
        <v>0</v>
      </c>
      <c r="CL324" s="422">
        <v>0</v>
      </c>
      <c r="CM324" s="422">
        <v>0</v>
      </c>
      <c r="CN324" s="422">
        <v>0</v>
      </c>
      <c r="CO324" s="422">
        <v>0</v>
      </c>
      <c r="CP324" s="464">
        <v>0</v>
      </c>
      <c r="CQ324" s="422">
        <v>0</v>
      </c>
      <c r="CR324" s="464">
        <v>0</v>
      </c>
      <c r="CS324" s="465">
        <v>0</v>
      </c>
      <c r="CT324" s="465">
        <v>0</v>
      </c>
      <c r="CU324" s="477">
        <f t="shared" ref="CU324:CU353" si="16">SUM(C324:CT324)</f>
        <v>8290.6999999999953</v>
      </c>
    </row>
    <row r="325" spans="1:99" ht="15.75" customHeight="1">
      <c r="A325" s="463" t="str">
        <f t="shared" ref="A325:A354" si="17">A324</f>
        <v>11-520</v>
      </c>
      <c r="B325" s="422">
        <v>3</v>
      </c>
      <c r="C325" s="422">
        <v>0</v>
      </c>
      <c r="D325" s="422">
        <v>0</v>
      </c>
      <c r="E325" s="422">
        <v>0</v>
      </c>
      <c r="F325" s="422">
        <v>0</v>
      </c>
      <c r="G325" s="422">
        <v>3.18</v>
      </c>
      <c r="H325" s="422">
        <v>9.09</v>
      </c>
      <c r="I325" s="422">
        <v>30.01</v>
      </c>
      <c r="J325" s="422">
        <v>1.36</v>
      </c>
      <c r="K325" s="422">
        <v>15</v>
      </c>
      <c r="L325" s="422">
        <v>26.09</v>
      </c>
      <c r="M325" s="422">
        <v>1.36</v>
      </c>
      <c r="N325" s="422">
        <v>1.82</v>
      </c>
      <c r="O325" s="422">
        <v>11.56</v>
      </c>
      <c r="P325" s="422">
        <v>0</v>
      </c>
      <c r="Q325" s="422">
        <v>24.71</v>
      </c>
      <c r="R325" s="422">
        <v>16.72</v>
      </c>
      <c r="S325" s="422">
        <v>20.14</v>
      </c>
      <c r="T325" s="422">
        <v>22.77</v>
      </c>
      <c r="U325" s="422">
        <v>69.56</v>
      </c>
      <c r="V325" s="422">
        <v>238.95</v>
      </c>
      <c r="W325" s="422">
        <v>311.33</v>
      </c>
      <c r="X325" s="422">
        <v>467.24</v>
      </c>
      <c r="Y325" s="422">
        <v>433.91</v>
      </c>
      <c r="Z325" s="422">
        <v>360.89</v>
      </c>
      <c r="AA325" s="422">
        <v>438.78</v>
      </c>
      <c r="AB325" s="422">
        <v>277.47000000000003</v>
      </c>
      <c r="AC325" s="422">
        <v>371.42</v>
      </c>
      <c r="AD325" s="422">
        <v>125.04</v>
      </c>
      <c r="AE325" s="422">
        <v>109.64</v>
      </c>
      <c r="AF325" s="422">
        <v>91.29</v>
      </c>
      <c r="AG325" s="422">
        <v>114.24</v>
      </c>
      <c r="AH325" s="422">
        <v>43.05</v>
      </c>
      <c r="AI325" s="422">
        <v>104.61</v>
      </c>
      <c r="AJ325" s="422">
        <v>114.51</v>
      </c>
      <c r="AK325" s="422">
        <v>64.36</v>
      </c>
      <c r="AL325" s="422">
        <v>87.53</v>
      </c>
      <c r="AM325" s="422">
        <v>52.75</v>
      </c>
      <c r="AN325" s="422">
        <v>52.27</v>
      </c>
      <c r="AO325" s="422">
        <v>36.21</v>
      </c>
      <c r="AP325" s="422">
        <v>44.02</v>
      </c>
      <c r="AQ325" s="422">
        <v>58.18</v>
      </c>
      <c r="AR325" s="422">
        <v>115.47</v>
      </c>
      <c r="AS325" s="422">
        <v>71.709999999999994</v>
      </c>
      <c r="AT325" s="422">
        <v>57.63</v>
      </c>
      <c r="AU325" s="422">
        <v>108.94</v>
      </c>
      <c r="AV325" s="422">
        <v>174.74</v>
      </c>
      <c r="AW325" s="422">
        <v>171.99</v>
      </c>
      <c r="AX325" s="422">
        <v>171.42</v>
      </c>
      <c r="AY325" s="422">
        <v>290.58999999999997</v>
      </c>
      <c r="AZ325" s="422">
        <v>223.13</v>
      </c>
      <c r="BA325" s="422">
        <v>306.32</v>
      </c>
      <c r="BB325" s="422">
        <v>104.77</v>
      </c>
      <c r="BC325" s="422">
        <v>289.22000000000003</v>
      </c>
      <c r="BD325" s="422">
        <v>107.37</v>
      </c>
      <c r="BE325" s="422">
        <v>153.52000000000001</v>
      </c>
      <c r="BF325" s="422">
        <v>68.849999999999994</v>
      </c>
      <c r="BG325" s="422">
        <v>87.7</v>
      </c>
      <c r="BH325" s="422">
        <v>112.49</v>
      </c>
      <c r="BI325" s="422">
        <v>34.81</v>
      </c>
      <c r="BJ325" s="422">
        <v>89.81</v>
      </c>
      <c r="BK325" s="422">
        <v>136.44</v>
      </c>
      <c r="BL325" s="422">
        <v>79.42</v>
      </c>
      <c r="BM325" s="422">
        <v>94.81</v>
      </c>
      <c r="BN325" s="422">
        <v>73.209999999999994</v>
      </c>
      <c r="BO325" s="422">
        <v>46.22</v>
      </c>
      <c r="BP325" s="422">
        <v>18.18</v>
      </c>
      <c r="BQ325" s="422">
        <v>75.239999999999995</v>
      </c>
      <c r="BR325" s="422">
        <v>11.68</v>
      </c>
      <c r="BS325" s="422">
        <v>45.21</v>
      </c>
      <c r="BT325" s="422">
        <v>64.900000000000006</v>
      </c>
      <c r="BU325" s="422">
        <v>81.09</v>
      </c>
      <c r="BV325" s="422">
        <v>6.27</v>
      </c>
      <c r="BW325" s="422">
        <v>0</v>
      </c>
      <c r="BX325" s="422">
        <v>17.18</v>
      </c>
      <c r="BY325" s="422">
        <v>36.17</v>
      </c>
      <c r="BZ325" s="422">
        <v>0</v>
      </c>
      <c r="CA325" s="422">
        <v>0</v>
      </c>
      <c r="CB325" s="422">
        <v>0</v>
      </c>
      <c r="CC325" s="422">
        <v>0</v>
      </c>
      <c r="CD325" s="422">
        <v>0</v>
      </c>
      <c r="CE325" s="422">
        <v>0</v>
      </c>
      <c r="CF325" s="422">
        <v>0</v>
      </c>
      <c r="CG325" s="422">
        <v>0</v>
      </c>
      <c r="CH325" s="422">
        <v>0</v>
      </c>
      <c r="CI325" s="422">
        <v>0</v>
      </c>
      <c r="CJ325" s="422">
        <v>0</v>
      </c>
      <c r="CK325" s="422">
        <v>0</v>
      </c>
      <c r="CL325" s="422">
        <v>0</v>
      </c>
      <c r="CM325" s="422">
        <v>0</v>
      </c>
      <c r="CN325" s="422">
        <v>0</v>
      </c>
      <c r="CO325" s="422">
        <v>0</v>
      </c>
      <c r="CP325" s="464">
        <v>0</v>
      </c>
      <c r="CQ325" s="422">
        <v>0</v>
      </c>
      <c r="CR325" s="464">
        <v>0</v>
      </c>
      <c r="CS325" s="465">
        <v>0</v>
      </c>
      <c r="CT325" s="465">
        <v>0</v>
      </c>
      <c r="CU325" s="477">
        <f t="shared" si="16"/>
        <v>7777.5600000000049</v>
      </c>
    </row>
    <row r="326" spans="1:99" ht="15.75" customHeight="1">
      <c r="A326" s="463" t="str">
        <f t="shared" si="17"/>
        <v>11-520</v>
      </c>
      <c r="B326" s="422">
        <v>4</v>
      </c>
      <c r="C326" s="422">
        <v>0</v>
      </c>
      <c r="D326" s="422">
        <v>0</v>
      </c>
      <c r="E326" s="422">
        <v>0</v>
      </c>
      <c r="F326" s="422">
        <v>0</v>
      </c>
      <c r="G326" s="422">
        <v>0</v>
      </c>
      <c r="H326" s="422">
        <v>12.27</v>
      </c>
      <c r="I326" s="422">
        <v>21.62</v>
      </c>
      <c r="J326" s="422">
        <v>10.82</v>
      </c>
      <c r="K326" s="422">
        <v>21.55</v>
      </c>
      <c r="L326" s="422">
        <v>8.27</v>
      </c>
      <c r="M326" s="422">
        <v>9.08</v>
      </c>
      <c r="N326" s="422">
        <v>4.54</v>
      </c>
      <c r="O326" s="422">
        <v>8.18</v>
      </c>
      <c r="P326" s="422">
        <v>14.54</v>
      </c>
      <c r="Q326" s="422">
        <v>11.91</v>
      </c>
      <c r="R326" s="422">
        <v>20.68</v>
      </c>
      <c r="S326" s="422">
        <v>16.54</v>
      </c>
      <c r="T326" s="422">
        <v>41.82</v>
      </c>
      <c r="U326" s="422">
        <v>51.45</v>
      </c>
      <c r="V326" s="422">
        <v>60.73</v>
      </c>
      <c r="W326" s="422">
        <v>317.07</v>
      </c>
      <c r="X326" s="422">
        <v>448.68</v>
      </c>
      <c r="Y326" s="422">
        <v>370.7</v>
      </c>
      <c r="Z326" s="422">
        <v>388.07</v>
      </c>
      <c r="AA326" s="422">
        <v>344.85</v>
      </c>
      <c r="AB326" s="422">
        <v>348.34</v>
      </c>
      <c r="AC326" s="422">
        <v>262.74</v>
      </c>
      <c r="AD326" s="422">
        <v>101.47</v>
      </c>
      <c r="AE326" s="422">
        <v>101.26</v>
      </c>
      <c r="AF326" s="422">
        <v>171.45</v>
      </c>
      <c r="AG326" s="422">
        <v>183.65</v>
      </c>
      <c r="AH326" s="422">
        <v>63.54</v>
      </c>
      <c r="AI326" s="422">
        <v>93.18</v>
      </c>
      <c r="AJ326" s="422">
        <v>87.49</v>
      </c>
      <c r="AK326" s="422">
        <v>118.41</v>
      </c>
      <c r="AL326" s="422">
        <v>13.5</v>
      </c>
      <c r="AM326" s="422">
        <v>54.81</v>
      </c>
      <c r="AN326" s="422">
        <v>68.09</v>
      </c>
      <c r="AO326" s="422">
        <v>66.8</v>
      </c>
      <c r="AP326" s="422">
        <v>131.07</v>
      </c>
      <c r="AQ326" s="422">
        <v>38.28</v>
      </c>
      <c r="AR326" s="422">
        <v>29.84</v>
      </c>
      <c r="AS326" s="422">
        <v>69.260000000000005</v>
      </c>
      <c r="AT326" s="422">
        <v>59.15</v>
      </c>
      <c r="AU326" s="422">
        <v>48.13</v>
      </c>
      <c r="AV326" s="422">
        <v>201.4</v>
      </c>
      <c r="AW326" s="422">
        <v>63.46</v>
      </c>
      <c r="AX326" s="422">
        <v>204.89</v>
      </c>
      <c r="AY326" s="422">
        <v>273.62</v>
      </c>
      <c r="AZ326" s="422">
        <v>273.44</v>
      </c>
      <c r="BA326" s="422">
        <v>425.35</v>
      </c>
      <c r="BB326" s="422">
        <v>211.38</v>
      </c>
      <c r="BC326" s="422">
        <v>325.63</v>
      </c>
      <c r="BD326" s="422">
        <v>195.83</v>
      </c>
      <c r="BE326" s="422">
        <v>388.99</v>
      </c>
      <c r="BF326" s="422">
        <v>306.33999999999997</v>
      </c>
      <c r="BG326" s="422">
        <v>280.55</v>
      </c>
      <c r="BH326" s="422">
        <v>177.63</v>
      </c>
      <c r="BI326" s="422">
        <v>154.72999999999999</v>
      </c>
      <c r="BJ326" s="422">
        <v>96.87</v>
      </c>
      <c r="BK326" s="422">
        <v>71.09</v>
      </c>
      <c r="BL326" s="422">
        <v>176.78</v>
      </c>
      <c r="BM326" s="422">
        <v>80.52</v>
      </c>
      <c r="BN326" s="422">
        <v>103.46</v>
      </c>
      <c r="BO326" s="422">
        <v>11.11</v>
      </c>
      <c r="BP326" s="422">
        <v>69.819999999999993</v>
      </c>
      <c r="BQ326" s="422">
        <v>55.27</v>
      </c>
      <c r="BR326" s="422">
        <v>48.53</v>
      </c>
      <c r="BS326" s="422">
        <v>73.73</v>
      </c>
      <c r="BT326" s="422">
        <v>28.09</v>
      </c>
      <c r="BU326" s="422">
        <v>85.41</v>
      </c>
      <c r="BV326" s="422">
        <v>43.81</v>
      </c>
      <c r="BW326" s="422">
        <v>5.82</v>
      </c>
      <c r="BX326" s="422">
        <v>36.950000000000003</v>
      </c>
      <c r="BY326" s="422">
        <v>61.28</v>
      </c>
      <c r="BZ326" s="422">
        <v>32.01</v>
      </c>
      <c r="CA326" s="422">
        <v>8.82</v>
      </c>
      <c r="CB326" s="422">
        <v>0</v>
      </c>
      <c r="CC326" s="422">
        <v>0</v>
      </c>
      <c r="CD326" s="422">
        <v>0</v>
      </c>
      <c r="CE326" s="422">
        <v>0</v>
      </c>
      <c r="CF326" s="422">
        <v>0</v>
      </c>
      <c r="CG326" s="422">
        <v>0</v>
      </c>
      <c r="CH326" s="422">
        <v>0</v>
      </c>
      <c r="CI326" s="422">
        <v>0</v>
      </c>
      <c r="CJ326" s="422">
        <v>0</v>
      </c>
      <c r="CK326" s="422">
        <v>0</v>
      </c>
      <c r="CL326" s="422">
        <v>0</v>
      </c>
      <c r="CM326" s="422">
        <v>0</v>
      </c>
      <c r="CN326" s="422">
        <v>0</v>
      </c>
      <c r="CO326" s="422">
        <v>0</v>
      </c>
      <c r="CP326" s="464">
        <v>0</v>
      </c>
      <c r="CQ326" s="422">
        <v>0</v>
      </c>
      <c r="CR326" s="464">
        <v>0</v>
      </c>
      <c r="CS326" s="465">
        <v>0</v>
      </c>
      <c r="CT326" s="465">
        <v>0</v>
      </c>
      <c r="CU326" s="477">
        <f t="shared" si="16"/>
        <v>8866.44</v>
      </c>
    </row>
    <row r="327" spans="1:99" ht="15.75" customHeight="1">
      <c r="A327" s="463" t="str">
        <f t="shared" si="17"/>
        <v>11-520</v>
      </c>
      <c r="B327" s="422">
        <v>5</v>
      </c>
      <c r="C327" s="422">
        <v>0</v>
      </c>
      <c r="D327" s="422">
        <v>0</v>
      </c>
      <c r="E327" s="422">
        <v>0</v>
      </c>
      <c r="F327" s="422">
        <v>0</v>
      </c>
      <c r="G327" s="422">
        <v>7.37</v>
      </c>
      <c r="H327" s="422">
        <v>15.35</v>
      </c>
      <c r="I327" s="422">
        <v>8.6300000000000008</v>
      </c>
      <c r="J327" s="422">
        <v>40.08</v>
      </c>
      <c r="K327" s="422">
        <v>13.99</v>
      </c>
      <c r="L327" s="422">
        <v>23.17</v>
      </c>
      <c r="M327" s="422">
        <v>29.55</v>
      </c>
      <c r="N327" s="422">
        <v>11.65</v>
      </c>
      <c r="O327" s="422">
        <v>17</v>
      </c>
      <c r="P327" s="422">
        <v>5.45</v>
      </c>
      <c r="Q327" s="422">
        <v>2.73</v>
      </c>
      <c r="R327" s="422">
        <v>0</v>
      </c>
      <c r="S327" s="422">
        <v>25.36</v>
      </c>
      <c r="T327" s="422">
        <v>36.200000000000003</v>
      </c>
      <c r="U327" s="422">
        <v>167.93</v>
      </c>
      <c r="V327" s="422">
        <v>104.95</v>
      </c>
      <c r="W327" s="422">
        <v>199.25</v>
      </c>
      <c r="X327" s="422">
        <v>304.72000000000003</v>
      </c>
      <c r="Y327" s="422">
        <v>493.43</v>
      </c>
      <c r="Z327" s="422">
        <v>374.94</v>
      </c>
      <c r="AA327" s="422">
        <v>455.31</v>
      </c>
      <c r="AB327" s="422">
        <v>378.53</v>
      </c>
      <c r="AC327" s="422">
        <v>285.98</v>
      </c>
      <c r="AD327" s="422">
        <v>259.51</v>
      </c>
      <c r="AE327" s="422">
        <v>240.36</v>
      </c>
      <c r="AF327" s="422">
        <v>237.58</v>
      </c>
      <c r="AG327" s="422">
        <v>219.55</v>
      </c>
      <c r="AH327" s="422">
        <v>154.31</v>
      </c>
      <c r="AI327" s="422">
        <v>134.53</v>
      </c>
      <c r="AJ327" s="422">
        <v>240.15</v>
      </c>
      <c r="AK327" s="422">
        <v>236.67</v>
      </c>
      <c r="AL327" s="422">
        <v>106.67</v>
      </c>
      <c r="AM327" s="422">
        <v>137.29</v>
      </c>
      <c r="AN327" s="422">
        <v>90.28</v>
      </c>
      <c r="AO327" s="422">
        <v>96.4</v>
      </c>
      <c r="AP327" s="422">
        <v>73.23</v>
      </c>
      <c r="AQ327" s="422">
        <v>69.260000000000005</v>
      </c>
      <c r="AR327" s="422">
        <v>117.18</v>
      </c>
      <c r="AS327" s="422">
        <v>32.229999999999997</v>
      </c>
      <c r="AT327" s="422">
        <v>122</v>
      </c>
      <c r="AU327" s="422">
        <v>116.14</v>
      </c>
      <c r="AV327" s="422">
        <v>224.52</v>
      </c>
      <c r="AW327" s="422">
        <v>159.37</v>
      </c>
      <c r="AX327" s="422">
        <v>100.64</v>
      </c>
      <c r="AY327" s="422">
        <v>193.15</v>
      </c>
      <c r="AZ327" s="422">
        <v>313.35000000000002</v>
      </c>
      <c r="BA327" s="422">
        <v>313.36</v>
      </c>
      <c r="BB327" s="422">
        <v>286.22000000000003</v>
      </c>
      <c r="BC327" s="422">
        <v>213.01</v>
      </c>
      <c r="BD327" s="422">
        <v>289.37</v>
      </c>
      <c r="BE327" s="422">
        <v>359.46</v>
      </c>
      <c r="BF327" s="422">
        <v>365.73</v>
      </c>
      <c r="BG327" s="422">
        <v>220.09</v>
      </c>
      <c r="BH327" s="422">
        <v>210.28</v>
      </c>
      <c r="BI327" s="422">
        <v>97.45</v>
      </c>
      <c r="BJ327" s="422">
        <v>99.48</v>
      </c>
      <c r="BK327" s="422">
        <v>157.28</v>
      </c>
      <c r="BL327" s="422">
        <v>40.68</v>
      </c>
      <c r="BM327" s="422">
        <v>52.45</v>
      </c>
      <c r="BN327" s="422">
        <v>81.709999999999994</v>
      </c>
      <c r="BO327" s="422">
        <v>179.03</v>
      </c>
      <c r="BP327" s="422">
        <v>26.45</v>
      </c>
      <c r="BQ327" s="422">
        <v>67.930000000000007</v>
      </c>
      <c r="BR327" s="422">
        <v>61.64</v>
      </c>
      <c r="BS327" s="422">
        <v>97.54</v>
      </c>
      <c r="BT327" s="422">
        <v>26.73</v>
      </c>
      <c r="BU327" s="422">
        <v>53.57</v>
      </c>
      <c r="BV327" s="422">
        <v>31.73</v>
      </c>
      <c r="BW327" s="422">
        <v>65</v>
      </c>
      <c r="BX327" s="422">
        <v>23</v>
      </c>
      <c r="BY327" s="422">
        <v>52.37</v>
      </c>
      <c r="BZ327" s="422">
        <v>31.9</v>
      </c>
      <c r="CA327" s="422">
        <v>0</v>
      </c>
      <c r="CB327" s="422">
        <v>0</v>
      </c>
      <c r="CC327" s="422">
        <v>0</v>
      </c>
      <c r="CD327" s="422">
        <v>0</v>
      </c>
      <c r="CE327" s="422">
        <v>0</v>
      </c>
      <c r="CF327" s="422">
        <v>0</v>
      </c>
      <c r="CG327" s="422">
        <v>0</v>
      </c>
      <c r="CH327" s="422">
        <v>0</v>
      </c>
      <c r="CI327" s="422">
        <v>0</v>
      </c>
      <c r="CJ327" s="422">
        <v>0</v>
      </c>
      <c r="CK327" s="422">
        <v>0</v>
      </c>
      <c r="CL327" s="422">
        <v>0</v>
      </c>
      <c r="CM327" s="422">
        <v>0</v>
      </c>
      <c r="CN327" s="422">
        <v>0</v>
      </c>
      <c r="CO327" s="422">
        <v>0</v>
      </c>
      <c r="CP327" s="464">
        <v>0</v>
      </c>
      <c r="CQ327" s="422">
        <v>0</v>
      </c>
      <c r="CR327" s="464">
        <v>0</v>
      </c>
      <c r="CS327" s="465">
        <v>0</v>
      </c>
      <c r="CT327" s="465">
        <v>0</v>
      </c>
      <c r="CU327" s="477">
        <f t="shared" si="16"/>
        <v>10179.400000000003</v>
      </c>
    </row>
    <row r="328" spans="1:99" ht="15.75" customHeight="1">
      <c r="A328" s="463" t="str">
        <f t="shared" si="17"/>
        <v>11-520</v>
      </c>
      <c r="B328" s="422">
        <v>6</v>
      </c>
      <c r="C328" s="422">
        <v>0</v>
      </c>
      <c r="D328" s="422">
        <v>0</v>
      </c>
      <c r="E328" s="422">
        <v>0</v>
      </c>
      <c r="F328" s="422">
        <v>0</v>
      </c>
      <c r="G328" s="422">
        <v>4.6399999999999997</v>
      </c>
      <c r="H328" s="422">
        <v>0</v>
      </c>
      <c r="I328" s="422">
        <v>0</v>
      </c>
      <c r="J328" s="422">
        <v>0.91</v>
      </c>
      <c r="K328" s="422">
        <v>0</v>
      </c>
      <c r="L328" s="422">
        <v>4.09</v>
      </c>
      <c r="M328" s="422">
        <v>16.48</v>
      </c>
      <c r="N328" s="422">
        <v>14.91</v>
      </c>
      <c r="O328" s="422">
        <v>16.27</v>
      </c>
      <c r="P328" s="422">
        <v>24.73</v>
      </c>
      <c r="Q328" s="422">
        <v>0</v>
      </c>
      <c r="R328" s="422">
        <v>38.380000000000003</v>
      </c>
      <c r="S328" s="422">
        <v>27.64</v>
      </c>
      <c r="T328" s="422">
        <v>11.85</v>
      </c>
      <c r="U328" s="422">
        <v>13.18</v>
      </c>
      <c r="V328" s="422">
        <v>118.77</v>
      </c>
      <c r="W328" s="422">
        <v>127.14</v>
      </c>
      <c r="X328" s="422">
        <v>87.44</v>
      </c>
      <c r="Y328" s="422">
        <v>304.67</v>
      </c>
      <c r="Z328" s="422">
        <v>218.83</v>
      </c>
      <c r="AA328" s="422">
        <v>218.52</v>
      </c>
      <c r="AB328" s="422">
        <v>268.61</v>
      </c>
      <c r="AC328" s="422">
        <v>199.04</v>
      </c>
      <c r="AD328" s="422">
        <v>155.88</v>
      </c>
      <c r="AE328" s="422">
        <v>235.82</v>
      </c>
      <c r="AF328" s="422">
        <v>203.1</v>
      </c>
      <c r="AG328" s="422">
        <v>125.08</v>
      </c>
      <c r="AH328" s="422">
        <v>163.38</v>
      </c>
      <c r="AI328" s="422">
        <v>93.61</v>
      </c>
      <c r="AJ328" s="422">
        <v>45.37</v>
      </c>
      <c r="AK328" s="422">
        <v>113.33</v>
      </c>
      <c r="AL328" s="422">
        <v>135.09</v>
      </c>
      <c r="AM328" s="422">
        <v>121.63</v>
      </c>
      <c r="AN328" s="422">
        <v>123.31</v>
      </c>
      <c r="AO328" s="422">
        <v>101.43</v>
      </c>
      <c r="AP328" s="422">
        <v>80.62</v>
      </c>
      <c r="AQ328" s="422">
        <v>154.16999999999999</v>
      </c>
      <c r="AR328" s="422">
        <v>67.290000000000006</v>
      </c>
      <c r="AS328" s="422">
        <v>63.85</v>
      </c>
      <c r="AT328" s="422">
        <v>158.29</v>
      </c>
      <c r="AU328" s="422">
        <v>139.63</v>
      </c>
      <c r="AV328" s="422">
        <v>169.55</v>
      </c>
      <c r="AW328" s="422">
        <v>203.72</v>
      </c>
      <c r="AX328" s="422">
        <v>187.23</v>
      </c>
      <c r="AY328" s="422">
        <v>344.79</v>
      </c>
      <c r="AZ328" s="422">
        <v>344.74</v>
      </c>
      <c r="BA328" s="422">
        <v>324.33999999999997</v>
      </c>
      <c r="BB328" s="422">
        <v>215</v>
      </c>
      <c r="BC328" s="422">
        <v>301.37</v>
      </c>
      <c r="BD328" s="422">
        <v>172.13</v>
      </c>
      <c r="BE328" s="422">
        <v>243.63</v>
      </c>
      <c r="BF328" s="422">
        <v>148.02000000000001</v>
      </c>
      <c r="BG328" s="422">
        <v>153.54</v>
      </c>
      <c r="BH328" s="422">
        <v>73.569999999999993</v>
      </c>
      <c r="BI328" s="422">
        <v>193.52</v>
      </c>
      <c r="BJ328" s="422">
        <v>125.06</v>
      </c>
      <c r="BK328" s="422">
        <v>134.77000000000001</v>
      </c>
      <c r="BL328" s="422">
        <v>38.69</v>
      </c>
      <c r="BM328" s="422">
        <v>53.44</v>
      </c>
      <c r="BN328" s="422">
        <v>42.93</v>
      </c>
      <c r="BO328" s="422">
        <v>38.18</v>
      </c>
      <c r="BP328" s="422">
        <v>29.18</v>
      </c>
      <c r="BQ328" s="422">
        <v>25.18</v>
      </c>
      <c r="BR328" s="422">
        <v>28.84</v>
      </c>
      <c r="BS328" s="422">
        <v>44</v>
      </c>
      <c r="BT328" s="422">
        <v>35.58</v>
      </c>
      <c r="BU328" s="422">
        <v>47.81</v>
      </c>
      <c r="BV328" s="422">
        <v>10.91</v>
      </c>
      <c r="BW328" s="422">
        <v>0</v>
      </c>
      <c r="BX328" s="422">
        <v>20.260000000000002</v>
      </c>
      <c r="BY328" s="422">
        <v>7.5</v>
      </c>
      <c r="BZ328" s="422">
        <v>14.9</v>
      </c>
      <c r="CA328" s="422">
        <v>0</v>
      </c>
      <c r="CB328" s="422">
        <v>0</v>
      </c>
      <c r="CC328" s="422">
        <v>0</v>
      </c>
      <c r="CD328" s="422">
        <v>0</v>
      </c>
      <c r="CE328" s="422">
        <v>0</v>
      </c>
      <c r="CF328" s="422">
        <v>0</v>
      </c>
      <c r="CG328" s="422">
        <v>0</v>
      </c>
      <c r="CH328" s="422">
        <v>0</v>
      </c>
      <c r="CI328" s="422">
        <v>0</v>
      </c>
      <c r="CJ328" s="422">
        <v>0</v>
      </c>
      <c r="CK328" s="422">
        <v>0</v>
      </c>
      <c r="CL328" s="422">
        <v>0</v>
      </c>
      <c r="CM328" s="422">
        <v>0</v>
      </c>
      <c r="CN328" s="422">
        <v>0</v>
      </c>
      <c r="CO328" s="422">
        <v>0</v>
      </c>
      <c r="CP328" s="464">
        <v>0</v>
      </c>
      <c r="CQ328" s="422">
        <v>0</v>
      </c>
      <c r="CR328" s="464">
        <v>0</v>
      </c>
      <c r="CS328" s="465">
        <v>0</v>
      </c>
      <c r="CT328" s="465">
        <v>0</v>
      </c>
      <c r="CU328" s="477">
        <f t="shared" si="16"/>
        <v>7769.3600000000015</v>
      </c>
    </row>
    <row r="329" spans="1:99" ht="15.75" customHeight="1">
      <c r="A329" s="463" t="str">
        <f t="shared" si="17"/>
        <v>11-520</v>
      </c>
      <c r="B329" s="422">
        <v>7</v>
      </c>
      <c r="C329" s="422">
        <v>0</v>
      </c>
      <c r="D329" s="422">
        <v>0</v>
      </c>
      <c r="E329" s="422">
        <v>0</v>
      </c>
      <c r="F329" s="422">
        <v>0</v>
      </c>
      <c r="G329" s="422">
        <v>2.31</v>
      </c>
      <c r="H329" s="422">
        <v>1.36</v>
      </c>
      <c r="I329" s="422">
        <v>1.36</v>
      </c>
      <c r="J329" s="422">
        <v>9.09</v>
      </c>
      <c r="K329" s="422">
        <v>5.27</v>
      </c>
      <c r="L329" s="422">
        <v>21.71</v>
      </c>
      <c r="M329" s="422">
        <v>6.36</v>
      </c>
      <c r="N329" s="422">
        <v>4.54</v>
      </c>
      <c r="O329" s="422">
        <v>15.45</v>
      </c>
      <c r="P329" s="422">
        <v>42.71</v>
      </c>
      <c r="Q329" s="422">
        <v>16.989999999999998</v>
      </c>
      <c r="R329" s="422">
        <v>5.45</v>
      </c>
      <c r="S329" s="422">
        <v>39.72</v>
      </c>
      <c r="T329" s="422">
        <v>10.68</v>
      </c>
      <c r="U329" s="422">
        <v>46.82</v>
      </c>
      <c r="V329" s="422">
        <v>177.99</v>
      </c>
      <c r="W329" s="422">
        <v>418.47</v>
      </c>
      <c r="X329" s="422">
        <v>422.78</v>
      </c>
      <c r="Y329" s="422">
        <v>484.88</v>
      </c>
      <c r="Z329" s="422">
        <v>492.03</v>
      </c>
      <c r="AA329" s="422">
        <v>250.29</v>
      </c>
      <c r="AB329" s="422">
        <v>258.32</v>
      </c>
      <c r="AC329" s="422">
        <v>241.95</v>
      </c>
      <c r="AD329" s="422">
        <v>149.22999999999999</v>
      </c>
      <c r="AE329" s="422">
        <v>90.77</v>
      </c>
      <c r="AF329" s="422">
        <v>75.650000000000006</v>
      </c>
      <c r="AG329" s="422">
        <v>52.22</v>
      </c>
      <c r="AH329" s="422">
        <v>86.59</v>
      </c>
      <c r="AI329" s="422">
        <v>66.08</v>
      </c>
      <c r="AJ329" s="422">
        <v>115.36</v>
      </c>
      <c r="AK329" s="422">
        <v>24.86</v>
      </c>
      <c r="AL329" s="422">
        <v>36.479999999999997</v>
      </c>
      <c r="AM329" s="422">
        <v>67.03</v>
      </c>
      <c r="AN329" s="422">
        <v>24.91</v>
      </c>
      <c r="AO329" s="422">
        <v>37.07</v>
      </c>
      <c r="AP329" s="422">
        <v>55.82</v>
      </c>
      <c r="AQ329" s="422">
        <v>48.94</v>
      </c>
      <c r="AR329" s="422">
        <v>79.64</v>
      </c>
      <c r="AS329" s="422">
        <v>40.630000000000003</v>
      </c>
      <c r="AT329" s="422">
        <v>55.85</v>
      </c>
      <c r="AU329" s="422">
        <v>115.46</v>
      </c>
      <c r="AV329" s="422">
        <v>123.22</v>
      </c>
      <c r="AW329" s="422">
        <v>48.54</v>
      </c>
      <c r="AX329" s="422">
        <v>85.14</v>
      </c>
      <c r="AY329" s="422">
        <v>175.15</v>
      </c>
      <c r="AZ329" s="422">
        <v>216.62</v>
      </c>
      <c r="BA329" s="422">
        <v>223.28</v>
      </c>
      <c r="BB329" s="422">
        <v>238.32</v>
      </c>
      <c r="BC329" s="422">
        <v>228.49</v>
      </c>
      <c r="BD329" s="422">
        <v>244.79</v>
      </c>
      <c r="BE329" s="422">
        <v>91.15</v>
      </c>
      <c r="BF329" s="422">
        <v>129.18</v>
      </c>
      <c r="BG329" s="422">
        <v>96.73</v>
      </c>
      <c r="BH329" s="422">
        <v>80.39</v>
      </c>
      <c r="BI329" s="422">
        <v>118.06</v>
      </c>
      <c r="BJ329" s="422">
        <v>62.99</v>
      </c>
      <c r="BK329" s="422">
        <v>37.4</v>
      </c>
      <c r="BL329" s="422">
        <v>37.86</v>
      </c>
      <c r="BM329" s="422">
        <v>76.63</v>
      </c>
      <c r="BN329" s="422">
        <v>58.57</v>
      </c>
      <c r="BO329" s="422">
        <v>15.72</v>
      </c>
      <c r="BP329" s="422">
        <v>25.09</v>
      </c>
      <c r="BQ329" s="422">
        <v>24.66</v>
      </c>
      <c r="BR329" s="422">
        <v>31.84</v>
      </c>
      <c r="BS329" s="422">
        <v>25.45</v>
      </c>
      <c r="BT329" s="422">
        <v>52.73</v>
      </c>
      <c r="BU329" s="422">
        <v>17</v>
      </c>
      <c r="BV329" s="422">
        <v>5.54</v>
      </c>
      <c r="BW329" s="422">
        <v>17.45</v>
      </c>
      <c r="BX329" s="422">
        <v>0</v>
      </c>
      <c r="BY329" s="422">
        <v>0</v>
      </c>
      <c r="BZ329" s="422">
        <v>3.82</v>
      </c>
      <c r="CA329" s="422">
        <v>0</v>
      </c>
      <c r="CB329" s="422">
        <v>0</v>
      </c>
      <c r="CC329" s="422">
        <v>0</v>
      </c>
      <c r="CD329" s="422">
        <v>0</v>
      </c>
      <c r="CE329" s="422">
        <v>0</v>
      </c>
      <c r="CF329" s="422">
        <v>0</v>
      </c>
      <c r="CG329" s="422">
        <v>0</v>
      </c>
      <c r="CH329" s="422">
        <v>0</v>
      </c>
      <c r="CI329" s="422">
        <v>0</v>
      </c>
      <c r="CJ329" s="422">
        <v>0</v>
      </c>
      <c r="CK329" s="422">
        <v>0</v>
      </c>
      <c r="CL329" s="422">
        <v>0</v>
      </c>
      <c r="CM329" s="422">
        <v>0</v>
      </c>
      <c r="CN329" s="422">
        <v>0</v>
      </c>
      <c r="CO329" s="422">
        <v>0</v>
      </c>
      <c r="CP329" s="464">
        <v>0</v>
      </c>
      <c r="CQ329" s="422">
        <v>0</v>
      </c>
      <c r="CR329" s="464">
        <v>0</v>
      </c>
      <c r="CS329" s="465">
        <v>0</v>
      </c>
      <c r="CT329" s="465">
        <v>0</v>
      </c>
      <c r="CU329" s="477">
        <f t="shared" si="16"/>
        <v>6790.9299999999985</v>
      </c>
    </row>
    <row r="330" spans="1:99" ht="15.75" customHeight="1">
      <c r="A330" s="463" t="str">
        <f t="shared" si="17"/>
        <v>11-520</v>
      </c>
      <c r="B330" s="422">
        <v>8</v>
      </c>
      <c r="C330" s="422">
        <v>0</v>
      </c>
      <c r="D330" s="422">
        <v>0</v>
      </c>
      <c r="E330" s="422">
        <v>0</v>
      </c>
      <c r="F330" s="422">
        <v>0</v>
      </c>
      <c r="G330" s="422">
        <v>4.59</v>
      </c>
      <c r="H330" s="422">
        <v>11.91</v>
      </c>
      <c r="I330" s="422">
        <v>3.64</v>
      </c>
      <c r="J330" s="422">
        <v>9.14</v>
      </c>
      <c r="K330" s="422">
        <v>17.260000000000002</v>
      </c>
      <c r="L330" s="422">
        <v>0</v>
      </c>
      <c r="M330" s="422">
        <v>19.2</v>
      </c>
      <c r="N330" s="422">
        <v>1.82</v>
      </c>
      <c r="O330" s="422">
        <v>1.82</v>
      </c>
      <c r="P330" s="422">
        <v>15.77</v>
      </c>
      <c r="Q330" s="422">
        <v>20</v>
      </c>
      <c r="R330" s="422">
        <v>4.55</v>
      </c>
      <c r="S330" s="422">
        <v>3.81</v>
      </c>
      <c r="T330" s="422">
        <v>13.54</v>
      </c>
      <c r="U330" s="422">
        <v>65.45</v>
      </c>
      <c r="V330" s="422">
        <v>107.72</v>
      </c>
      <c r="W330" s="422">
        <v>255.17</v>
      </c>
      <c r="X330" s="422">
        <v>458.94</v>
      </c>
      <c r="Y330" s="422">
        <v>520.87</v>
      </c>
      <c r="Z330" s="422">
        <v>411.31</v>
      </c>
      <c r="AA330" s="422">
        <v>418.32</v>
      </c>
      <c r="AB330" s="422">
        <v>275.63</v>
      </c>
      <c r="AC330" s="422">
        <v>97.82</v>
      </c>
      <c r="AD330" s="422">
        <v>140.13999999999999</v>
      </c>
      <c r="AE330" s="422">
        <v>90.64</v>
      </c>
      <c r="AF330" s="422">
        <v>94.16</v>
      </c>
      <c r="AG330" s="422">
        <v>106.71</v>
      </c>
      <c r="AH330" s="422">
        <v>95.68</v>
      </c>
      <c r="AI330" s="422">
        <v>69.45</v>
      </c>
      <c r="AJ330" s="422">
        <v>30.45</v>
      </c>
      <c r="AK330" s="422">
        <v>81.95</v>
      </c>
      <c r="AL330" s="422">
        <v>48.67</v>
      </c>
      <c r="AM330" s="422">
        <v>35.869999999999997</v>
      </c>
      <c r="AN330" s="422">
        <v>27.79</v>
      </c>
      <c r="AO330" s="422">
        <v>37</v>
      </c>
      <c r="AP330" s="422">
        <v>42.18</v>
      </c>
      <c r="AQ330" s="422">
        <v>14.32</v>
      </c>
      <c r="AR330" s="422">
        <v>37.94</v>
      </c>
      <c r="AS330" s="422">
        <v>50.79</v>
      </c>
      <c r="AT330" s="422">
        <v>41.72</v>
      </c>
      <c r="AU330" s="422">
        <v>50.76</v>
      </c>
      <c r="AV330" s="422">
        <v>109.62</v>
      </c>
      <c r="AW330" s="422">
        <v>122.34</v>
      </c>
      <c r="AX330" s="422">
        <v>86.34</v>
      </c>
      <c r="AY330" s="422">
        <v>253.69</v>
      </c>
      <c r="AZ330" s="422">
        <v>184.62</v>
      </c>
      <c r="BA330" s="422">
        <v>134.31</v>
      </c>
      <c r="BB330" s="422">
        <v>179.05</v>
      </c>
      <c r="BC330" s="422">
        <v>126.67</v>
      </c>
      <c r="BD330" s="422">
        <v>191.59</v>
      </c>
      <c r="BE330" s="422">
        <v>215.51</v>
      </c>
      <c r="BF330" s="422">
        <v>136.55000000000001</v>
      </c>
      <c r="BG330" s="422">
        <v>79.010000000000005</v>
      </c>
      <c r="BH330" s="422">
        <v>5.82</v>
      </c>
      <c r="BI330" s="422">
        <v>84.5</v>
      </c>
      <c r="BJ330" s="422">
        <v>17</v>
      </c>
      <c r="BK330" s="422">
        <v>45.12</v>
      </c>
      <c r="BL330" s="422">
        <v>49.11</v>
      </c>
      <c r="BM330" s="422">
        <v>52.77</v>
      </c>
      <c r="BN330" s="422">
        <v>82.67</v>
      </c>
      <c r="BO330" s="422">
        <v>49.45</v>
      </c>
      <c r="BP330" s="422">
        <v>67.91</v>
      </c>
      <c r="BQ330" s="422">
        <v>66.31</v>
      </c>
      <c r="BR330" s="422">
        <v>65.680000000000007</v>
      </c>
      <c r="BS330" s="422">
        <v>6.09</v>
      </c>
      <c r="BT330" s="422">
        <v>68.180000000000007</v>
      </c>
      <c r="BU330" s="422">
        <v>10.68</v>
      </c>
      <c r="BV330" s="422">
        <v>8.09</v>
      </c>
      <c r="BW330" s="422">
        <v>9.18</v>
      </c>
      <c r="BX330" s="422">
        <v>28.64</v>
      </c>
      <c r="BY330" s="422">
        <v>0</v>
      </c>
      <c r="BZ330" s="422">
        <v>0</v>
      </c>
      <c r="CA330" s="422">
        <v>0</v>
      </c>
      <c r="CB330" s="422">
        <v>0</v>
      </c>
      <c r="CC330" s="422">
        <v>0</v>
      </c>
      <c r="CD330" s="422">
        <v>0</v>
      </c>
      <c r="CE330" s="422">
        <v>0</v>
      </c>
      <c r="CF330" s="422">
        <v>0</v>
      </c>
      <c r="CG330" s="422">
        <v>0</v>
      </c>
      <c r="CH330" s="422">
        <v>0</v>
      </c>
      <c r="CI330" s="422">
        <v>0</v>
      </c>
      <c r="CJ330" s="422">
        <v>0</v>
      </c>
      <c r="CK330" s="422">
        <v>0</v>
      </c>
      <c r="CL330" s="422">
        <v>0</v>
      </c>
      <c r="CM330" s="422">
        <v>0</v>
      </c>
      <c r="CN330" s="422">
        <v>0</v>
      </c>
      <c r="CO330" s="422">
        <v>0</v>
      </c>
      <c r="CP330" s="464">
        <v>0</v>
      </c>
      <c r="CQ330" s="422">
        <v>0</v>
      </c>
      <c r="CR330" s="464">
        <v>0</v>
      </c>
      <c r="CS330" s="465">
        <v>0</v>
      </c>
      <c r="CT330" s="465">
        <v>0</v>
      </c>
      <c r="CU330" s="477">
        <f t="shared" si="16"/>
        <v>6371.0000000000018</v>
      </c>
    </row>
    <row r="331" spans="1:99" ht="15.75" customHeight="1">
      <c r="A331" s="463" t="str">
        <f t="shared" si="17"/>
        <v>11-520</v>
      </c>
      <c r="B331" s="422">
        <v>9</v>
      </c>
      <c r="C331" s="422">
        <v>0</v>
      </c>
      <c r="D331" s="422">
        <v>0</v>
      </c>
      <c r="E331" s="422">
        <v>0</v>
      </c>
      <c r="F331" s="422">
        <v>0</v>
      </c>
      <c r="G331" s="422">
        <v>13.66</v>
      </c>
      <c r="H331" s="422">
        <v>1.36</v>
      </c>
      <c r="I331" s="422">
        <v>5.59</v>
      </c>
      <c r="J331" s="422">
        <v>1.36</v>
      </c>
      <c r="K331" s="422">
        <v>15.11</v>
      </c>
      <c r="L331" s="422">
        <v>8.18</v>
      </c>
      <c r="M331" s="422">
        <v>27.21</v>
      </c>
      <c r="N331" s="422">
        <v>28.62</v>
      </c>
      <c r="O331" s="422">
        <v>22.94</v>
      </c>
      <c r="P331" s="422">
        <v>12.32</v>
      </c>
      <c r="Q331" s="422">
        <v>0.91</v>
      </c>
      <c r="R331" s="422">
        <v>21.18</v>
      </c>
      <c r="S331" s="422">
        <v>27.44</v>
      </c>
      <c r="T331" s="422">
        <v>53.83</v>
      </c>
      <c r="U331" s="422">
        <v>66.16</v>
      </c>
      <c r="V331" s="422">
        <v>140.88</v>
      </c>
      <c r="W331" s="422">
        <v>561.82000000000005</v>
      </c>
      <c r="X331" s="422">
        <v>502.32</v>
      </c>
      <c r="Y331" s="422">
        <v>555.83000000000004</v>
      </c>
      <c r="Z331" s="422">
        <v>525.03</v>
      </c>
      <c r="AA331" s="422">
        <v>553.91</v>
      </c>
      <c r="AB331" s="422">
        <v>356.61</v>
      </c>
      <c r="AC331" s="422">
        <v>343.47</v>
      </c>
      <c r="AD331" s="422">
        <v>127.49</v>
      </c>
      <c r="AE331" s="422">
        <v>93.1</v>
      </c>
      <c r="AF331" s="422">
        <v>178.13</v>
      </c>
      <c r="AG331" s="422">
        <v>107.85</v>
      </c>
      <c r="AH331" s="422">
        <v>92.23</v>
      </c>
      <c r="AI331" s="422">
        <v>125.05</v>
      </c>
      <c r="AJ331" s="422">
        <v>35.81</v>
      </c>
      <c r="AK331" s="422">
        <v>104.12</v>
      </c>
      <c r="AL331" s="422">
        <v>110.74</v>
      </c>
      <c r="AM331" s="422">
        <v>67.23</v>
      </c>
      <c r="AN331" s="422">
        <v>81.83</v>
      </c>
      <c r="AO331" s="422">
        <v>54.89</v>
      </c>
      <c r="AP331" s="422">
        <v>55.99</v>
      </c>
      <c r="AQ331" s="422">
        <v>124.98</v>
      </c>
      <c r="AR331" s="422">
        <v>16.73</v>
      </c>
      <c r="AS331" s="422">
        <v>74.41</v>
      </c>
      <c r="AT331" s="422">
        <v>41.99</v>
      </c>
      <c r="AU331" s="422">
        <v>66.44</v>
      </c>
      <c r="AV331" s="422">
        <v>100.94</v>
      </c>
      <c r="AW331" s="422">
        <v>162.24</v>
      </c>
      <c r="AX331" s="422">
        <v>185.88</v>
      </c>
      <c r="AY331" s="422">
        <v>117.72</v>
      </c>
      <c r="AZ331" s="422">
        <v>175.33</v>
      </c>
      <c r="BA331" s="422">
        <v>138.72999999999999</v>
      </c>
      <c r="BB331" s="422">
        <v>206.37</v>
      </c>
      <c r="BC331" s="422">
        <v>183.14</v>
      </c>
      <c r="BD331" s="422">
        <v>321.17</v>
      </c>
      <c r="BE331" s="422">
        <v>250.3</v>
      </c>
      <c r="BF331" s="422">
        <v>208.27</v>
      </c>
      <c r="BG331" s="422">
        <v>124.52</v>
      </c>
      <c r="BH331" s="422">
        <v>76.05</v>
      </c>
      <c r="BI331" s="422">
        <v>120.58</v>
      </c>
      <c r="BJ331" s="422">
        <v>114.5</v>
      </c>
      <c r="BK331" s="422">
        <v>58.73</v>
      </c>
      <c r="BL331" s="422">
        <v>37.07</v>
      </c>
      <c r="BM331" s="422">
        <v>112.25</v>
      </c>
      <c r="BN331" s="422">
        <v>70.849999999999994</v>
      </c>
      <c r="BO331" s="422">
        <v>19.53</v>
      </c>
      <c r="BP331" s="422">
        <v>39.72</v>
      </c>
      <c r="BQ331" s="422">
        <v>30.08</v>
      </c>
      <c r="BR331" s="422">
        <v>55.18</v>
      </c>
      <c r="BS331" s="422">
        <v>68.459999999999994</v>
      </c>
      <c r="BT331" s="422">
        <v>20.04</v>
      </c>
      <c r="BU331" s="422">
        <v>16.64</v>
      </c>
      <c r="BV331" s="422">
        <v>49.19</v>
      </c>
      <c r="BW331" s="422">
        <v>7.36</v>
      </c>
      <c r="BX331" s="422">
        <v>5.41</v>
      </c>
      <c r="BY331" s="422">
        <v>7.36</v>
      </c>
      <c r="BZ331" s="422">
        <v>0</v>
      </c>
      <c r="CA331" s="422">
        <v>0</v>
      </c>
      <c r="CB331" s="422">
        <v>0</v>
      </c>
      <c r="CC331" s="422">
        <v>0</v>
      </c>
      <c r="CD331" s="422">
        <v>0</v>
      </c>
      <c r="CE331" s="422">
        <v>0</v>
      </c>
      <c r="CF331" s="422">
        <v>0</v>
      </c>
      <c r="CG331" s="422">
        <v>3.18</v>
      </c>
      <c r="CH331" s="422">
        <v>0</v>
      </c>
      <c r="CI331" s="422">
        <v>0</v>
      </c>
      <c r="CJ331" s="422">
        <v>0</v>
      </c>
      <c r="CK331" s="422">
        <v>0</v>
      </c>
      <c r="CL331" s="422">
        <v>0</v>
      </c>
      <c r="CM331" s="422">
        <v>0</v>
      </c>
      <c r="CN331" s="422">
        <v>0</v>
      </c>
      <c r="CO331" s="422">
        <v>0</v>
      </c>
      <c r="CP331" s="464">
        <v>0</v>
      </c>
      <c r="CQ331" s="422">
        <v>0</v>
      </c>
      <c r="CR331" s="464">
        <v>0</v>
      </c>
      <c r="CS331" s="465">
        <v>0</v>
      </c>
      <c r="CT331" s="465">
        <v>0</v>
      </c>
      <c r="CU331" s="477">
        <f t="shared" si="16"/>
        <v>8491.5399999999991</v>
      </c>
    </row>
    <row r="332" spans="1:99" ht="15.75" customHeight="1">
      <c r="A332" s="463" t="str">
        <f t="shared" si="17"/>
        <v>11-520</v>
      </c>
      <c r="B332" s="422">
        <v>10</v>
      </c>
      <c r="C332" s="422">
        <v>0</v>
      </c>
      <c r="D332" s="422">
        <v>0</v>
      </c>
      <c r="E332" s="422">
        <v>0</v>
      </c>
      <c r="F332" s="422">
        <v>0</v>
      </c>
      <c r="G332" s="422">
        <v>0</v>
      </c>
      <c r="H332" s="422">
        <v>5.45</v>
      </c>
      <c r="I332" s="422">
        <v>7.23</v>
      </c>
      <c r="J332" s="422">
        <v>12.91</v>
      </c>
      <c r="K332" s="422">
        <v>7.27</v>
      </c>
      <c r="L332" s="422">
        <v>1.36</v>
      </c>
      <c r="M332" s="422">
        <v>9.09</v>
      </c>
      <c r="N332" s="422">
        <v>26.36</v>
      </c>
      <c r="O332" s="422">
        <v>2.73</v>
      </c>
      <c r="P332" s="422">
        <v>9.09</v>
      </c>
      <c r="Q332" s="422">
        <v>8.18</v>
      </c>
      <c r="R332" s="422">
        <v>10.9</v>
      </c>
      <c r="S332" s="422">
        <v>18.02</v>
      </c>
      <c r="T332" s="422">
        <v>4.5</v>
      </c>
      <c r="U332" s="422">
        <v>68.14</v>
      </c>
      <c r="V332" s="422">
        <v>242.44</v>
      </c>
      <c r="W332" s="422">
        <v>401.41</v>
      </c>
      <c r="X332" s="422">
        <v>411.13</v>
      </c>
      <c r="Y332" s="422">
        <v>368.19</v>
      </c>
      <c r="Z332" s="422">
        <v>468.84</v>
      </c>
      <c r="AA332" s="422">
        <v>412.43</v>
      </c>
      <c r="AB332" s="422">
        <v>343.92</v>
      </c>
      <c r="AC332" s="422">
        <v>111.68</v>
      </c>
      <c r="AD332" s="422">
        <v>129.91999999999999</v>
      </c>
      <c r="AE332" s="422">
        <v>96.21</v>
      </c>
      <c r="AF332" s="422">
        <v>153.79</v>
      </c>
      <c r="AG332" s="422">
        <v>131.61000000000001</v>
      </c>
      <c r="AH332" s="422">
        <v>65.75</v>
      </c>
      <c r="AI332" s="422">
        <v>49.3</v>
      </c>
      <c r="AJ332" s="422">
        <v>143.37</v>
      </c>
      <c r="AK332" s="422">
        <v>42.52</v>
      </c>
      <c r="AL332" s="422">
        <v>54.17</v>
      </c>
      <c r="AM332" s="422">
        <v>38.380000000000003</v>
      </c>
      <c r="AN332" s="422">
        <v>32.369999999999997</v>
      </c>
      <c r="AO332" s="422">
        <v>81.36</v>
      </c>
      <c r="AP332" s="422">
        <v>60.01</v>
      </c>
      <c r="AQ332" s="422">
        <v>49.34</v>
      </c>
      <c r="AR332" s="422">
        <v>39.79</v>
      </c>
      <c r="AS332" s="422">
        <v>66.2</v>
      </c>
      <c r="AT332" s="422">
        <v>14.75</v>
      </c>
      <c r="AU332" s="422">
        <v>75.209999999999994</v>
      </c>
      <c r="AV332" s="422">
        <v>102.71</v>
      </c>
      <c r="AW332" s="422">
        <v>143.47</v>
      </c>
      <c r="AX332" s="422">
        <v>266.63</v>
      </c>
      <c r="AY332" s="422">
        <v>154.61000000000001</v>
      </c>
      <c r="AZ332" s="422">
        <v>232.91</v>
      </c>
      <c r="BA332" s="422">
        <v>245.07</v>
      </c>
      <c r="BB332" s="422">
        <v>265.39</v>
      </c>
      <c r="BC332" s="422">
        <v>225.77</v>
      </c>
      <c r="BD332" s="422">
        <v>277.2</v>
      </c>
      <c r="BE332" s="422">
        <v>210.05</v>
      </c>
      <c r="BF332" s="422">
        <v>87.26</v>
      </c>
      <c r="BG332" s="422">
        <v>132.93</v>
      </c>
      <c r="BH332" s="422">
        <v>99.07</v>
      </c>
      <c r="BI332" s="422">
        <v>48.72</v>
      </c>
      <c r="BJ332" s="422">
        <v>92.74</v>
      </c>
      <c r="BK332" s="422">
        <v>148.28</v>
      </c>
      <c r="BL332" s="422">
        <v>115.65</v>
      </c>
      <c r="BM332" s="422">
        <v>31.78</v>
      </c>
      <c r="BN332" s="422">
        <v>14.18</v>
      </c>
      <c r="BO332" s="422">
        <v>26.16</v>
      </c>
      <c r="BP332" s="422">
        <v>42.65</v>
      </c>
      <c r="BQ332" s="422">
        <v>38.03</v>
      </c>
      <c r="BR332" s="422">
        <v>22.27</v>
      </c>
      <c r="BS332" s="422">
        <v>64.19</v>
      </c>
      <c r="BT332" s="422">
        <v>9.27</v>
      </c>
      <c r="BU332" s="422">
        <v>16.18</v>
      </c>
      <c r="BV332" s="422">
        <v>66.41</v>
      </c>
      <c r="BW332" s="422">
        <v>8.09</v>
      </c>
      <c r="BX332" s="422">
        <v>21.45</v>
      </c>
      <c r="BY332" s="422">
        <v>0</v>
      </c>
      <c r="BZ332" s="422">
        <v>4.5</v>
      </c>
      <c r="CA332" s="422">
        <v>0</v>
      </c>
      <c r="CB332" s="422">
        <v>0</v>
      </c>
      <c r="CC332" s="422">
        <v>0</v>
      </c>
      <c r="CD332" s="422">
        <v>0</v>
      </c>
      <c r="CE332" s="422">
        <v>0</v>
      </c>
      <c r="CF332" s="422">
        <v>0</v>
      </c>
      <c r="CG332" s="422">
        <v>0</v>
      </c>
      <c r="CH332" s="422">
        <v>0</v>
      </c>
      <c r="CI332" s="422">
        <v>0</v>
      </c>
      <c r="CJ332" s="422">
        <v>0</v>
      </c>
      <c r="CK332" s="422">
        <v>0</v>
      </c>
      <c r="CL332" s="422">
        <v>0</v>
      </c>
      <c r="CM332" s="422">
        <v>0</v>
      </c>
      <c r="CN332" s="422">
        <v>0</v>
      </c>
      <c r="CO332" s="422">
        <v>0</v>
      </c>
      <c r="CP332" s="464">
        <v>0</v>
      </c>
      <c r="CQ332" s="422">
        <v>0</v>
      </c>
      <c r="CR332" s="464">
        <v>0</v>
      </c>
      <c r="CS332" s="465">
        <v>0</v>
      </c>
      <c r="CT332" s="465">
        <v>0</v>
      </c>
      <c r="CU332" s="477">
        <f t="shared" si="16"/>
        <v>7488.9400000000005</v>
      </c>
    </row>
    <row r="333" spans="1:99" ht="15.75" customHeight="1">
      <c r="A333" s="463" t="str">
        <f t="shared" si="17"/>
        <v>11-520</v>
      </c>
      <c r="B333" s="422">
        <v>11</v>
      </c>
      <c r="C333" s="422">
        <v>0</v>
      </c>
      <c r="D333" s="422">
        <v>0</v>
      </c>
      <c r="E333" s="422">
        <v>0</v>
      </c>
      <c r="F333" s="422">
        <v>0</v>
      </c>
      <c r="G333" s="422">
        <v>0</v>
      </c>
      <c r="H333" s="422">
        <v>24.25</v>
      </c>
      <c r="I333" s="422">
        <v>6.36</v>
      </c>
      <c r="J333" s="422">
        <v>7.81</v>
      </c>
      <c r="K333" s="422">
        <v>24.48</v>
      </c>
      <c r="L333" s="422">
        <v>9.11</v>
      </c>
      <c r="M333" s="422">
        <v>27.26</v>
      </c>
      <c r="N333" s="422">
        <v>21.92</v>
      </c>
      <c r="O333" s="422">
        <v>16.73</v>
      </c>
      <c r="P333" s="422">
        <v>4.54</v>
      </c>
      <c r="Q333" s="422">
        <v>-0.9</v>
      </c>
      <c r="R333" s="422">
        <v>35.78</v>
      </c>
      <c r="S333" s="422">
        <v>3.18</v>
      </c>
      <c r="T333" s="422">
        <v>31.5</v>
      </c>
      <c r="U333" s="422">
        <v>117.25</v>
      </c>
      <c r="V333" s="422">
        <v>223.32</v>
      </c>
      <c r="W333" s="422">
        <v>322.58</v>
      </c>
      <c r="X333" s="422">
        <v>349.79</v>
      </c>
      <c r="Y333" s="422">
        <v>470.86</v>
      </c>
      <c r="Z333" s="422">
        <v>339.43</v>
      </c>
      <c r="AA333" s="422">
        <v>431.72</v>
      </c>
      <c r="AB333" s="422">
        <v>395.56</v>
      </c>
      <c r="AC333" s="422">
        <v>266.70999999999998</v>
      </c>
      <c r="AD333" s="422">
        <v>143.49</v>
      </c>
      <c r="AE333" s="422">
        <v>163.74</v>
      </c>
      <c r="AF333" s="422">
        <v>69.56</v>
      </c>
      <c r="AG333" s="422">
        <v>101.5</v>
      </c>
      <c r="AH333" s="422">
        <v>88.81</v>
      </c>
      <c r="AI333" s="422">
        <v>128.97999999999999</v>
      </c>
      <c r="AJ333" s="422">
        <v>51.99</v>
      </c>
      <c r="AK333" s="422">
        <v>60.63</v>
      </c>
      <c r="AL333" s="422">
        <v>73.67</v>
      </c>
      <c r="AM333" s="422">
        <v>46.62</v>
      </c>
      <c r="AN333" s="422">
        <v>23.39</v>
      </c>
      <c r="AO333" s="422">
        <v>42.84</v>
      </c>
      <c r="AP333" s="422">
        <v>29.73</v>
      </c>
      <c r="AQ333" s="422">
        <v>39.29</v>
      </c>
      <c r="AR333" s="422">
        <v>37.909999999999997</v>
      </c>
      <c r="AS333" s="422">
        <v>30.26</v>
      </c>
      <c r="AT333" s="422">
        <v>74.67</v>
      </c>
      <c r="AU333" s="422">
        <v>103.76</v>
      </c>
      <c r="AV333" s="422">
        <v>127.98</v>
      </c>
      <c r="AW333" s="422">
        <v>154.79</v>
      </c>
      <c r="AX333" s="422">
        <v>116.29</v>
      </c>
      <c r="AY333" s="422">
        <v>279.51</v>
      </c>
      <c r="AZ333" s="422">
        <v>347.07</v>
      </c>
      <c r="BA333" s="422">
        <v>315.64</v>
      </c>
      <c r="BB333" s="422">
        <v>350.14</v>
      </c>
      <c r="BC333" s="422">
        <v>330.05</v>
      </c>
      <c r="BD333" s="422">
        <v>406.6</v>
      </c>
      <c r="BE333" s="422">
        <v>295.57</v>
      </c>
      <c r="BF333" s="422">
        <v>264.69</v>
      </c>
      <c r="BG333" s="422">
        <v>249.48</v>
      </c>
      <c r="BH333" s="422">
        <v>190.25</v>
      </c>
      <c r="BI333" s="422">
        <v>133.22</v>
      </c>
      <c r="BJ333" s="422">
        <v>113.13</v>
      </c>
      <c r="BK333" s="422">
        <v>107.22</v>
      </c>
      <c r="BL333" s="422">
        <v>86.23</v>
      </c>
      <c r="BM333" s="422">
        <v>163.16999999999999</v>
      </c>
      <c r="BN333" s="422">
        <v>133.84</v>
      </c>
      <c r="BO333" s="422">
        <v>6.04</v>
      </c>
      <c r="BP333" s="422">
        <v>35.270000000000003</v>
      </c>
      <c r="BQ333" s="422">
        <v>50.4</v>
      </c>
      <c r="BR333" s="422">
        <v>50.19</v>
      </c>
      <c r="BS333" s="422">
        <v>67.03</v>
      </c>
      <c r="BT333" s="422">
        <v>102.44</v>
      </c>
      <c r="BU333" s="422">
        <v>64.14</v>
      </c>
      <c r="BV333" s="422">
        <v>41.66</v>
      </c>
      <c r="BW333" s="422">
        <v>35.36</v>
      </c>
      <c r="BX333" s="422">
        <v>7.36</v>
      </c>
      <c r="BY333" s="422">
        <v>0</v>
      </c>
      <c r="BZ333" s="422">
        <v>25.23</v>
      </c>
      <c r="CA333" s="422">
        <v>0</v>
      </c>
      <c r="CB333" s="422">
        <v>0</v>
      </c>
      <c r="CC333" s="422">
        <v>0</v>
      </c>
      <c r="CD333" s="422">
        <v>0</v>
      </c>
      <c r="CE333" s="422">
        <v>0</v>
      </c>
      <c r="CF333" s="422">
        <v>0</v>
      </c>
      <c r="CG333" s="422">
        <v>0</v>
      </c>
      <c r="CH333" s="422">
        <v>0</v>
      </c>
      <c r="CI333" s="422">
        <v>0</v>
      </c>
      <c r="CJ333" s="422">
        <v>0</v>
      </c>
      <c r="CK333" s="422">
        <v>0</v>
      </c>
      <c r="CL333" s="422">
        <v>0</v>
      </c>
      <c r="CM333" s="422">
        <v>0</v>
      </c>
      <c r="CN333" s="422">
        <v>0</v>
      </c>
      <c r="CO333" s="422">
        <v>0</v>
      </c>
      <c r="CP333" s="464">
        <v>0</v>
      </c>
      <c r="CQ333" s="422">
        <v>0</v>
      </c>
      <c r="CR333" s="464">
        <v>0</v>
      </c>
      <c r="CS333" s="465">
        <v>0</v>
      </c>
      <c r="CT333" s="465">
        <v>0</v>
      </c>
      <c r="CU333" s="477">
        <f t="shared" si="16"/>
        <v>9090.0700000000015</v>
      </c>
    </row>
    <row r="334" spans="1:99" ht="15.75" customHeight="1">
      <c r="A334" s="463" t="str">
        <f t="shared" si="17"/>
        <v>11-520</v>
      </c>
      <c r="B334" s="422">
        <v>12</v>
      </c>
      <c r="C334" s="422">
        <v>0</v>
      </c>
      <c r="D334" s="422">
        <v>0</v>
      </c>
      <c r="E334" s="422">
        <v>0</v>
      </c>
      <c r="F334" s="422">
        <v>0</v>
      </c>
      <c r="G334" s="422">
        <v>12.68</v>
      </c>
      <c r="H334" s="422">
        <v>25.24</v>
      </c>
      <c r="I334" s="422">
        <v>11.82</v>
      </c>
      <c r="J334" s="422">
        <v>6.52</v>
      </c>
      <c r="K334" s="422">
        <v>33.97</v>
      </c>
      <c r="L334" s="422">
        <v>26.9</v>
      </c>
      <c r="M334" s="422">
        <v>1.82</v>
      </c>
      <c r="N334" s="422">
        <v>3.18</v>
      </c>
      <c r="O334" s="422">
        <v>5.45</v>
      </c>
      <c r="P334" s="422">
        <v>22.66</v>
      </c>
      <c r="Q334" s="422">
        <v>15.45</v>
      </c>
      <c r="R334" s="422">
        <v>49.08</v>
      </c>
      <c r="S334" s="422">
        <v>9</v>
      </c>
      <c r="T334" s="422">
        <v>33.47</v>
      </c>
      <c r="U334" s="422">
        <v>153.33000000000001</v>
      </c>
      <c r="V334" s="422">
        <v>165.19</v>
      </c>
      <c r="W334" s="422">
        <v>238.76</v>
      </c>
      <c r="X334" s="422">
        <v>383.8</v>
      </c>
      <c r="Y334" s="422">
        <v>276.14</v>
      </c>
      <c r="Z334" s="422">
        <v>404.7</v>
      </c>
      <c r="AA334" s="422">
        <v>432.24</v>
      </c>
      <c r="AB334" s="422">
        <v>475.07</v>
      </c>
      <c r="AC334" s="422">
        <v>369.87</v>
      </c>
      <c r="AD334" s="422">
        <v>360.75</v>
      </c>
      <c r="AE334" s="422">
        <v>199.48</v>
      </c>
      <c r="AF334" s="422">
        <v>230.11</v>
      </c>
      <c r="AG334" s="422">
        <v>163.36000000000001</v>
      </c>
      <c r="AH334" s="422">
        <v>291.68</v>
      </c>
      <c r="AI334" s="422">
        <v>189.59</v>
      </c>
      <c r="AJ334" s="422">
        <v>157.72999999999999</v>
      </c>
      <c r="AK334" s="422">
        <v>119.67</v>
      </c>
      <c r="AL334" s="422">
        <v>187.7</v>
      </c>
      <c r="AM334" s="422">
        <v>115.01</v>
      </c>
      <c r="AN334" s="422">
        <v>98.22</v>
      </c>
      <c r="AO334" s="422">
        <v>73.87</v>
      </c>
      <c r="AP334" s="422">
        <v>52.59</v>
      </c>
      <c r="AQ334" s="422">
        <v>77.239999999999995</v>
      </c>
      <c r="AR334" s="422">
        <v>78.680000000000007</v>
      </c>
      <c r="AS334" s="422">
        <v>119.97</v>
      </c>
      <c r="AT334" s="422">
        <v>128.93</v>
      </c>
      <c r="AU334" s="422">
        <v>111.5</v>
      </c>
      <c r="AV334" s="422">
        <v>54.47</v>
      </c>
      <c r="AW334" s="422">
        <v>161.83000000000001</v>
      </c>
      <c r="AX334" s="422">
        <v>149.74</v>
      </c>
      <c r="AY334" s="422">
        <v>189.84</v>
      </c>
      <c r="AZ334" s="422">
        <v>332.26</v>
      </c>
      <c r="BA334" s="422">
        <v>231.78</v>
      </c>
      <c r="BB334" s="422">
        <v>261.5</v>
      </c>
      <c r="BC334" s="422">
        <v>261.39</v>
      </c>
      <c r="BD334" s="422">
        <v>232.53</v>
      </c>
      <c r="BE334" s="422">
        <v>280.22000000000003</v>
      </c>
      <c r="BF334" s="422">
        <v>207.83</v>
      </c>
      <c r="BG334" s="422">
        <v>209.08</v>
      </c>
      <c r="BH334" s="422">
        <v>210.29</v>
      </c>
      <c r="BI334" s="422">
        <v>149.4</v>
      </c>
      <c r="BJ334" s="422">
        <v>199.39</v>
      </c>
      <c r="BK334" s="422">
        <v>87.69</v>
      </c>
      <c r="BL334" s="422">
        <v>28.73</v>
      </c>
      <c r="BM334" s="422">
        <v>141</v>
      </c>
      <c r="BN334" s="422">
        <v>22.58</v>
      </c>
      <c r="BO334" s="422">
        <v>8.5399999999999991</v>
      </c>
      <c r="BP334" s="422">
        <v>38.909999999999997</v>
      </c>
      <c r="BQ334" s="422">
        <v>82.85</v>
      </c>
      <c r="BR334" s="422">
        <v>82.64</v>
      </c>
      <c r="BS334" s="422">
        <v>101.82</v>
      </c>
      <c r="BT334" s="422">
        <v>67.06</v>
      </c>
      <c r="BU334" s="422">
        <v>58.62</v>
      </c>
      <c r="BV334" s="422">
        <v>50.54</v>
      </c>
      <c r="BW334" s="422">
        <v>16.82</v>
      </c>
      <c r="BX334" s="422">
        <v>45.84</v>
      </c>
      <c r="BY334" s="422">
        <v>35.090000000000003</v>
      </c>
      <c r="BZ334" s="422">
        <v>10.95</v>
      </c>
      <c r="CA334" s="422">
        <v>0</v>
      </c>
      <c r="CB334" s="422">
        <v>0</v>
      </c>
      <c r="CC334" s="422">
        <v>0</v>
      </c>
      <c r="CD334" s="422">
        <v>0</v>
      </c>
      <c r="CE334" s="422">
        <v>0</v>
      </c>
      <c r="CF334" s="422">
        <v>0</v>
      </c>
      <c r="CG334" s="422">
        <v>0</v>
      </c>
      <c r="CH334" s="422">
        <v>0</v>
      </c>
      <c r="CI334" s="422">
        <v>0</v>
      </c>
      <c r="CJ334" s="422">
        <v>0</v>
      </c>
      <c r="CK334" s="422">
        <v>0</v>
      </c>
      <c r="CL334" s="422">
        <v>0</v>
      </c>
      <c r="CM334" s="422">
        <v>0</v>
      </c>
      <c r="CN334" s="422">
        <v>0</v>
      </c>
      <c r="CO334" s="422">
        <v>0</v>
      </c>
      <c r="CP334" s="464">
        <v>0</v>
      </c>
      <c r="CQ334" s="422">
        <v>0</v>
      </c>
      <c r="CR334" s="464">
        <v>0</v>
      </c>
      <c r="CS334" s="465">
        <v>0</v>
      </c>
      <c r="CT334" s="465">
        <v>0</v>
      </c>
      <c r="CU334" s="477">
        <f t="shared" si="16"/>
        <v>9923.6500000000033</v>
      </c>
    </row>
    <row r="335" spans="1:99" ht="15.75" customHeight="1">
      <c r="A335" s="463" t="str">
        <f t="shared" si="17"/>
        <v>11-520</v>
      </c>
      <c r="B335" s="422">
        <v>13</v>
      </c>
      <c r="C335" s="422">
        <v>0</v>
      </c>
      <c r="D335" s="422">
        <v>0</v>
      </c>
      <c r="E335" s="422">
        <v>0</v>
      </c>
      <c r="F335" s="422">
        <v>0</v>
      </c>
      <c r="G335" s="422">
        <v>10.46</v>
      </c>
      <c r="H335" s="422">
        <v>0</v>
      </c>
      <c r="I335" s="422">
        <v>9.09</v>
      </c>
      <c r="J335" s="422">
        <v>18.36</v>
      </c>
      <c r="K335" s="422">
        <v>6.86</v>
      </c>
      <c r="L335" s="422">
        <v>4.55</v>
      </c>
      <c r="M335" s="422">
        <v>4.54</v>
      </c>
      <c r="N335" s="422">
        <v>4.68</v>
      </c>
      <c r="O335" s="422">
        <v>5.45</v>
      </c>
      <c r="P335" s="422">
        <v>29.09</v>
      </c>
      <c r="Q335" s="422">
        <v>15.6</v>
      </c>
      <c r="R335" s="422">
        <v>24.01</v>
      </c>
      <c r="S335" s="422">
        <v>0</v>
      </c>
      <c r="T335" s="422">
        <v>26.18</v>
      </c>
      <c r="U335" s="422">
        <v>2.27</v>
      </c>
      <c r="V335" s="422">
        <v>31.54</v>
      </c>
      <c r="W335" s="422">
        <v>98.67</v>
      </c>
      <c r="X335" s="422">
        <v>213.54</v>
      </c>
      <c r="Y335" s="422">
        <v>271.8</v>
      </c>
      <c r="Z335" s="422">
        <v>283.31</v>
      </c>
      <c r="AA335" s="422">
        <v>256.27999999999997</v>
      </c>
      <c r="AB335" s="422">
        <v>277.97000000000003</v>
      </c>
      <c r="AC335" s="422">
        <v>196.48</v>
      </c>
      <c r="AD335" s="422">
        <v>308.11</v>
      </c>
      <c r="AE335" s="422">
        <v>286.66000000000003</v>
      </c>
      <c r="AF335" s="422">
        <v>253.51</v>
      </c>
      <c r="AG335" s="422">
        <v>128.79</v>
      </c>
      <c r="AH335" s="422">
        <v>27.32</v>
      </c>
      <c r="AI335" s="422">
        <v>126.88</v>
      </c>
      <c r="AJ335" s="422">
        <v>112.57</v>
      </c>
      <c r="AK335" s="422">
        <v>76.12</v>
      </c>
      <c r="AL335" s="422">
        <v>147.91</v>
      </c>
      <c r="AM335" s="422">
        <v>35.590000000000003</v>
      </c>
      <c r="AN335" s="422">
        <v>122.98</v>
      </c>
      <c r="AO335" s="422">
        <v>101.28</v>
      </c>
      <c r="AP335" s="422">
        <v>66.239999999999995</v>
      </c>
      <c r="AQ335" s="422">
        <v>23.59</v>
      </c>
      <c r="AR335" s="422">
        <v>103.18</v>
      </c>
      <c r="AS335" s="422">
        <v>171.56</v>
      </c>
      <c r="AT335" s="422">
        <v>137.63999999999999</v>
      </c>
      <c r="AU335" s="422">
        <v>192.58</v>
      </c>
      <c r="AV335" s="422">
        <v>159.97999999999999</v>
      </c>
      <c r="AW335" s="422">
        <v>229.14</v>
      </c>
      <c r="AX335" s="422">
        <v>238.46</v>
      </c>
      <c r="AY335" s="422">
        <v>178.59</v>
      </c>
      <c r="AZ335" s="422">
        <v>259.06</v>
      </c>
      <c r="BA335" s="422">
        <v>317.49</v>
      </c>
      <c r="BB335" s="422">
        <v>243.75</v>
      </c>
      <c r="BC335" s="422">
        <v>142.44</v>
      </c>
      <c r="BD335" s="422">
        <v>179.7</v>
      </c>
      <c r="BE335" s="422">
        <v>242.73</v>
      </c>
      <c r="BF335" s="422">
        <v>88.17</v>
      </c>
      <c r="BG335" s="422">
        <v>173.13</v>
      </c>
      <c r="BH335" s="422">
        <v>62.01</v>
      </c>
      <c r="BI335" s="422">
        <v>68.77</v>
      </c>
      <c r="BJ335" s="422">
        <v>47.39</v>
      </c>
      <c r="BK335" s="422">
        <v>18.75</v>
      </c>
      <c r="BL335" s="422">
        <v>38.78</v>
      </c>
      <c r="BM335" s="422">
        <v>63.59</v>
      </c>
      <c r="BN335" s="422">
        <v>67.36</v>
      </c>
      <c r="BO335" s="422">
        <v>47.13</v>
      </c>
      <c r="BP335" s="422">
        <v>19.64</v>
      </c>
      <c r="BQ335" s="422">
        <v>49.36</v>
      </c>
      <c r="BR335" s="422">
        <v>70.87</v>
      </c>
      <c r="BS335" s="422">
        <v>32.35</v>
      </c>
      <c r="BT335" s="422">
        <v>62.81</v>
      </c>
      <c r="BU335" s="422">
        <v>23.27</v>
      </c>
      <c r="BV335" s="422">
        <v>15.91</v>
      </c>
      <c r="BW335" s="422">
        <v>9.82</v>
      </c>
      <c r="BX335" s="422">
        <v>17.45</v>
      </c>
      <c r="BY335" s="422">
        <v>12.58</v>
      </c>
      <c r="BZ335" s="422">
        <v>0</v>
      </c>
      <c r="CA335" s="422">
        <v>0</v>
      </c>
      <c r="CB335" s="422">
        <v>0</v>
      </c>
      <c r="CC335" s="422">
        <v>0</v>
      </c>
      <c r="CD335" s="422">
        <v>0</v>
      </c>
      <c r="CE335" s="422">
        <v>0</v>
      </c>
      <c r="CF335" s="422">
        <v>0</v>
      </c>
      <c r="CG335" s="422">
        <v>0</v>
      </c>
      <c r="CH335" s="422">
        <v>0</v>
      </c>
      <c r="CI335" s="422">
        <v>0</v>
      </c>
      <c r="CJ335" s="422">
        <v>0</v>
      </c>
      <c r="CK335" s="422">
        <v>0</v>
      </c>
      <c r="CL335" s="422">
        <v>0</v>
      </c>
      <c r="CM335" s="422">
        <v>0</v>
      </c>
      <c r="CN335" s="422">
        <v>0</v>
      </c>
      <c r="CO335" s="422">
        <v>0</v>
      </c>
      <c r="CP335" s="464">
        <v>0</v>
      </c>
      <c r="CQ335" s="422">
        <v>0</v>
      </c>
      <c r="CR335" s="464">
        <v>0</v>
      </c>
      <c r="CS335" s="465">
        <v>0</v>
      </c>
      <c r="CT335" s="465">
        <v>0</v>
      </c>
      <c r="CU335" s="477">
        <f t="shared" si="16"/>
        <v>7393.7200000000012</v>
      </c>
    </row>
    <row r="336" spans="1:99" ht="15.75" customHeight="1">
      <c r="A336" s="463" t="str">
        <f t="shared" si="17"/>
        <v>11-520</v>
      </c>
      <c r="B336" s="422">
        <v>14</v>
      </c>
      <c r="C336" s="422">
        <v>0</v>
      </c>
      <c r="D336" s="422">
        <v>0</v>
      </c>
      <c r="E336" s="422">
        <v>0</v>
      </c>
      <c r="F336" s="422">
        <v>0</v>
      </c>
      <c r="G336" s="422">
        <v>0</v>
      </c>
      <c r="H336" s="422">
        <v>9.09</v>
      </c>
      <c r="I336" s="422">
        <v>7.9</v>
      </c>
      <c r="J336" s="422">
        <v>9.09</v>
      </c>
      <c r="K336" s="422">
        <v>12.27</v>
      </c>
      <c r="L336" s="422">
        <v>19.09</v>
      </c>
      <c r="M336" s="422">
        <v>6.36</v>
      </c>
      <c r="N336" s="422">
        <v>9.08</v>
      </c>
      <c r="O336" s="422">
        <v>15.35</v>
      </c>
      <c r="P336" s="422">
        <v>9.09</v>
      </c>
      <c r="Q336" s="422">
        <v>1.36</v>
      </c>
      <c r="R336" s="422">
        <v>0</v>
      </c>
      <c r="S336" s="422">
        <v>13</v>
      </c>
      <c r="T336" s="422">
        <v>38.14</v>
      </c>
      <c r="U336" s="422">
        <v>96.77</v>
      </c>
      <c r="V336" s="422">
        <v>111.26</v>
      </c>
      <c r="W336" s="422">
        <v>326.01</v>
      </c>
      <c r="X336" s="422">
        <v>347.56</v>
      </c>
      <c r="Y336" s="422">
        <v>319.95999999999998</v>
      </c>
      <c r="Z336" s="422">
        <v>341.27</v>
      </c>
      <c r="AA336" s="422">
        <v>201.41</v>
      </c>
      <c r="AB336" s="422">
        <v>212.27</v>
      </c>
      <c r="AC336" s="422">
        <v>112.9</v>
      </c>
      <c r="AD336" s="422">
        <v>99.48</v>
      </c>
      <c r="AE336" s="422">
        <v>114.19</v>
      </c>
      <c r="AF336" s="422">
        <v>42.36</v>
      </c>
      <c r="AG336" s="422">
        <v>126.89</v>
      </c>
      <c r="AH336" s="422">
        <v>92.3</v>
      </c>
      <c r="AI336" s="422">
        <v>62.27</v>
      </c>
      <c r="AJ336" s="422">
        <v>82.9</v>
      </c>
      <c r="AK336" s="422">
        <v>38.31</v>
      </c>
      <c r="AL336" s="422">
        <v>62.39</v>
      </c>
      <c r="AM336" s="422">
        <v>20.64</v>
      </c>
      <c r="AN336" s="422">
        <v>11.41</v>
      </c>
      <c r="AO336" s="422">
        <v>28.94</v>
      </c>
      <c r="AP336" s="422">
        <v>76.680000000000007</v>
      </c>
      <c r="AQ336" s="422">
        <v>52.7</v>
      </c>
      <c r="AR336" s="422">
        <v>90.17</v>
      </c>
      <c r="AS336" s="422">
        <v>95.83</v>
      </c>
      <c r="AT336" s="422">
        <v>11.03</v>
      </c>
      <c r="AU336" s="422">
        <v>22.59</v>
      </c>
      <c r="AV336" s="422">
        <v>32.130000000000003</v>
      </c>
      <c r="AW336" s="422">
        <v>89.05</v>
      </c>
      <c r="AX336" s="422">
        <v>124.37</v>
      </c>
      <c r="AY336" s="422">
        <v>144.88</v>
      </c>
      <c r="AZ336" s="422">
        <v>158.56</v>
      </c>
      <c r="BA336" s="422">
        <v>229.95</v>
      </c>
      <c r="BB336" s="422">
        <v>131.03</v>
      </c>
      <c r="BC336" s="422">
        <v>139.05000000000001</v>
      </c>
      <c r="BD336" s="422">
        <v>136.83000000000001</v>
      </c>
      <c r="BE336" s="422">
        <v>173.45</v>
      </c>
      <c r="BF336" s="422">
        <v>82</v>
      </c>
      <c r="BG336" s="422">
        <v>120.73</v>
      </c>
      <c r="BH336" s="422">
        <v>81.56</v>
      </c>
      <c r="BI336" s="422">
        <v>101.76</v>
      </c>
      <c r="BJ336" s="422">
        <v>51.93</v>
      </c>
      <c r="BK336" s="422">
        <v>71.48</v>
      </c>
      <c r="BL336" s="422">
        <v>63.33</v>
      </c>
      <c r="BM336" s="422">
        <v>57.85</v>
      </c>
      <c r="BN336" s="422">
        <v>62.06</v>
      </c>
      <c r="BO336" s="422">
        <v>25.45</v>
      </c>
      <c r="BP336" s="422">
        <v>31.22</v>
      </c>
      <c r="BQ336" s="422">
        <v>6.91</v>
      </c>
      <c r="BR336" s="422">
        <v>27.4</v>
      </c>
      <c r="BS336" s="422">
        <v>0</v>
      </c>
      <c r="BT336" s="422">
        <v>25.91</v>
      </c>
      <c r="BU336" s="422">
        <v>11.64</v>
      </c>
      <c r="BV336" s="422">
        <v>8.09</v>
      </c>
      <c r="BW336" s="422">
        <v>14.37</v>
      </c>
      <c r="BX336" s="422">
        <v>8.5399999999999991</v>
      </c>
      <c r="BY336" s="422">
        <v>0</v>
      </c>
      <c r="BZ336" s="422">
        <v>0</v>
      </c>
      <c r="CA336" s="422">
        <v>0</v>
      </c>
      <c r="CB336" s="422">
        <v>0</v>
      </c>
      <c r="CC336" s="422">
        <v>0</v>
      </c>
      <c r="CD336" s="422">
        <v>0</v>
      </c>
      <c r="CE336" s="422">
        <v>0</v>
      </c>
      <c r="CF336" s="422">
        <v>0</v>
      </c>
      <c r="CG336" s="422">
        <v>0</v>
      </c>
      <c r="CH336" s="422">
        <v>0</v>
      </c>
      <c r="CI336" s="422">
        <v>0</v>
      </c>
      <c r="CJ336" s="422">
        <v>0</v>
      </c>
      <c r="CK336" s="422">
        <v>0</v>
      </c>
      <c r="CL336" s="422">
        <v>0</v>
      </c>
      <c r="CM336" s="422">
        <v>0</v>
      </c>
      <c r="CN336" s="422">
        <v>0</v>
      </c>
      <c r="CO336" s="422">
        <v>0</v>
      </c>
      <c r="CP336" s="464">
        <v>0</v>
      </c>
      <c r="CQ336" s="422">
        <v>0</v>
      </c>
      <c r="CR336" s="464">
        <v>0</v>
      </c>
      <c r="CS336" s="465">
        <v>0</v>
      </c>
      <c r="CT336" s="465">
        <v>0</v>
      </c>
      <c r="CU336" s="477">
        <f t="shared" si="16"/>
        <v>5561.84</v>
      </c>
    </row>
    <row r="337" spans="1:99" ht="15.75" customHeight="1">
      <c r="A337" s="463" t="str">
        <f t="shared" si="17"/>
        <v>11-520</v>
      </c>
      <c r="B337" s="422">
        <v>15</v>
      </c>
      <c r="C337" s="422">
        <v>0</v>
      </c>
      <c r="D337" s="422">
        <v>0</v>
      </c>
      <c r="E337" s="422">
        <v>0</v>
      </c>
      <c r="F337" s="422">
        <v>0</v>
      </c>
      <c r="G337" s="422">
        <v>0</v>
      </c>
      <c r="H337" s="422">
        <v>6.81</v>
      </c>
      <c r="I337" s="422">
        <v>0</v>
      </c>
      <c r="J337" s="422">
        <v>4.54</v>
      </c>
      <c r="K337" s="422">
        <v>5.45</v>
      </c>
      <c r="L337" s="422">
        <v>29.02</v>
      </c>
      <c r="M337" s="422">
        <v>6.27</v>
      </c>
      <c r="N337" s="422">
        <v>0</v>
      </c>
      <c r="O337" s="422">
        <v>2.27</v>
      </c>
      <c r="P337" s="422">
        <v>8.09</v>
      </c>
      <c r="Q337" s="422">
        <v>0</v>
      </c>
      <c r="R337" s="422">
        <v>11.73</v>
      </c>
      <c r="S337" s="422">
        <v>25.73</v>
      </c>
      <c r="T337" s="422">
        <v>131.81</v>
      </c>
      <c r="U337" s="422">
        <v>34.17</v>
      </c>
      <c r="V337" s="422">
        <v>105.97</v>
      </c>
      <c r="W337" s="422">
        <v>208.95</v>
      </c>
      <c r="X337" s="422">
        <v>519.41999999999996</v>
      </c>
      <c r="Y337" s="422">
        <v>464.44</v>
      </c>
      <c r="Z337" s="422">
        <v>379.7</v>
      </c>
      <c r="AA337" s="422">
        <v>263.60000000000002</v>
      </c>
      <c r="AB337" s="422">
        <v>355.89</v>
      </c>
      <c r="AC337" s="422">
        <v>177.72</v>
      </c>
      <c r="AD337" s="422">
        <v>99.15</v>
      </c>
      <c r="AE337" s="422">
        <v>169.93</v>
      </c>
      <c r="AF337" s="422">
        <v>68.47</v>
      </c>
      <c r="AG337" s="422">
        <v>118.4</v>
      </c>
      <c r="AH337" s="422">
        <v>86.14</v>
      </c>
      <c r="AI337" s="422">
        <v>68.58</v>
      </c>
      <c r="AJ337" s="422">
        <v>77.67</v>
      </c>
      <c r="AK337" s="422">
        <v>51.38</v>
      </c>
      <c r="AL337" s="422">
        <v>8.5399999999999991</v>
      </c>
      <c r="AM337" s="422">
        <v>60.09</v>
      </c>
      <c r="AN337" s="422">
        <v>38.68</v>
      </c>
      <c r="AO337" s="422">
        <v>20.36</v>
      </c>
      <c r="AP337" s="422">
        <v>10.18</v>
      </c>
      <c r="AQ337" s="422">
        <v>37.79</v>
      </c>
      <c r="AR337" s="422">
        <v>41.6</v>
      </c>
      <c r="AS337" s="422">
        <v>26.93</v>
      </c>
      <c r="AT337" s="422">
        <v>91.53</v>
      </c>
      <c r="AU337" s="422">
        <v>64.77</v>
      </c>
      <c r="AV337" s="422">
        <v>96.95</v>
      </c>
      <c r="AW337" s="422">
        <v>134.41999999999999</v>
      </c>
      <c r="AX337" s="422">
        <v>106.33</v>
      </c>
      <c r="AY337" s="422">
        <v>207.28</v>
      </c>
      <c r="AZ337" s="422">
        <v>215.83</v>
      </c>
      <c r="BA337" s="422">
        <v>215.12</v>
      </c>
      <c r="BB337" s="422">
        <v>280.48</v>
      </c>
      <c r="BC337" s="422">
        <v>94.32</v>
      </c>
      <c r="BD337" s="422">
        <v>119.04</v>
      </c>
      <c r="BE337" s="422">
        <v>51.07</v>
      </c>
      <c r="BF337" s="422">
        <v>110.65</v>
      </c>
      <c r="BG337" s="422">
        <v>55.88</v>
      </c>
      <c r="BH337" s="422">
        <v>202.98</v>
      </c>
      <c r="BI337" s="422">
        <v>68.040000000000006</v>
      </c>
      <c r="BJ337" s="422">
        <v>95.82</v>
      </c>
      <c r="BK337" s="422">
        <v>27.4</v>
      </c>
      <c r="BL337" s="422">
        <v>67.2</v>
      </c>
      <c r="BM337" s="422">
        <v>27.91</v>
      </c>
      <c r="BN337" s="422">
        <v>56.85</v>
      </c>
      <c r="BO337" s="422">
        <v>37.590000000000003</v>
      </c>
      <c r="BP337" s="422">
        <v>94.99</v>
      </c>
      <c r="BQ337" s="422">
        <v>14.18</v>
      </c>
      <c r="BR337" s="422">
        <v>33.32</v>
      </c>
      <c r="BS337" s="422">
        <v>51.63</v>
      </c>
      <c r="BT337" s="422">
        <v>7.45</v>
      </c>
      <c r="BU337" s="422">
        <v>21.87</v>
      </c>
      <c r="BV337" s="422">
        <v>50.95</v>
      </c>
      <c r="BW337" s="422">
        <v>41.81</v>
      </c>
      <c r="BX337" s="422">
        <v>0</v>
      </c>
      <c r="BY337" s="422">
        <v>0</v>
      </c>
      <c r="BZ337" s="422">
        <v>0</v>
      </c>
      <c r="CA337" s="422">
        <v>0</v>
      </c>
      <c r="CB337" s="422">
        <v>0</v>
      </c>
      <c r="CC337" s="422">
        <v>0</v>
      </c>
      <c r="CD337" s="422">
        <v>0</v>
      </c>
      <c r="CE337" s="422">
        <v>0</v>
      </c>
      <c r="CF337" s="422">
        <v>0</v>
      </c>
      <c r="CG337" s="422">
        <v>0</v>
      </c>
      <c r="CH337" s="422">
        <v>0</v>
      </c>
      <c r="CI337" s="422">
        <v>0</v>
      </c>
      <c r="CJ337" s="422">
        <v>0</v>
      </c>
      <c r="CK337" s="422">
        <v>0</v>
      </c>
      <c r="CL337" s="422">
        <v>0</v>
      </c>
      <c r="CM337" s="422">
        <v>0</v>
      </c>
      <c r="CN337" s="422">
        <v>0</v>
      </c>
      <c r="CO337" s="422">
        <v>0</v>
      </c>
      <c r="CP337" s="464">
        <v>0</v>
      </c>
      <c r="CQ337" s="422">
        <v>0</v>
      </c>
      <c r="CR337" s="464">
        <v>0</v>
      </c>
      <c r="CS337" s="465">
        <v>0</v>
      </c>
      <c r="CT337" s="465">
        <v>0</v>
      </c>
      <c r="CU337" s="477">
        <f t="shared" si="16"/>
        <v>6469.1299999999965</v>
      </c>
    </row>
    <row r="338" spans="1:99" ht="15.75" customHeight="1">
      <c r="A338" s="463" t="str">
        <f t="shared" si="17"/>
        <v>11-520</v>
      </c>
      <c r="B338" s="422">
        <v>16</v>
      </c>
      <c r="C338" s="422">
        <v>0</v>
      </c>
      <c r="D338" s="422">
        <v>0</v>
      </c>
      <c r="E338" s="422">
        <v>0</v>
      </c>
      <c r="F338" s="422">
        <v>0</v>
      </c>
      <c r="G338" s="422">
        <v>0</v>
      </c>
      <c r="H338" s="422">
        <v>2.27</v>
      </c>
      <c r="I338" s="422">
        <v>4.54</v>
      </c>
      <c r="J338" s="422">
        <v>0.91</v>
      </c>
      <c r="K338" s="422">
        <v>18.170000000000002</v>
      </c>
      <c r="L338" s="422">
        <v>37.06</v>
      </c>
      <c r="M338" s="422">
        <v>9.99</v>
      </c>
      <c r="N338" s="422">
        <v>13.64</v>
      </c>
      <c r="O338" s="422">
        <v>21.11</v>
      </c>
      <c r="P338" s="422">
        <v>18.63</v>
      </c>
      <c r="Q338" s="422">
        <v>15.45</v>
      </c>
      <c r="R338" s="422">
        <v>12.38</v>
      </c>
      <c r="S338" s="422">
        <v>16.59</v>
      </c>
      <c r="T338" s="422">
        <v>47.04</v>
      </c>
      <c r="U338" s="422">
        <v>46.91</v>
      </c>
      <c r="V338" s="422">
        <v>131.26</v>
      </c>
      <c r="W338" s="422">
        <v>558.80999999999995</v>
      </c>
      <c r="X338" s="422">
        <v>479.54</v>
      </c>
      <c r="Y338" s="422">
        <v>582.47</v>
      </c>
      <c r="Z338" s="422">
        <v>668.29</v>
      </c>
      <c r="AA338" s="422">
        <v>463.52</v>
      </c>
      <c r="AB338" s="422">
        <v>411.99</v>
      </c>
      <c r="AC338" s="422">
        <v>292.35000000000002</v>
      </c>
      <c r="AD338" s="422">
        <v>298.14999999999998</v>
      </c>
      <c r="AE338" s="422">
        <v>151.71</v>
      </c>
      <c r="AF338" s="422">
        <v>88.75</v>
      </c>
      <c r="AG338" s="422">
        <v>145.16</v>
      </c>
      <c r="AH338" s="422">
        <v>73.63</v>
      </c>
      <c r="AI338" s="422">
        <v>84.7</v>
      </c>
      <c r="AJ338" s="422">
        <v>77.5</v>
      </c>
      <c r="AK338" s="422">
        <v>11.67</v>
      </c>
      <c r="AL338" s="422">
        <v>83.54</v>
      </c>
      <c r="AM338" s="422">
        <v>87.81</v>
      </c>
      <c r="AN338" s="422">
        <v>38.56</v>
      </c>
      <c r="AO338" s="422">
        <v>18.59</v>
      </c>
      <c r="AP338" s="422">
        <v>23.86</v>
      </c>
      <c r="AQ338" s="422">
        <v>10.54</v>
      </c>
      <c r="AR338" s="422">
        <v>29.64</v>
      </c>
      <c r="AS338" s="422">
        <v>54.8</v>
      </c>
      <c r="AT338" s="422">
        <v>0</v>
      </c>
      <c r="AU338" s="422">
        <v>105.91</v>
      </c>
      <c r="AV338" s="422">
        <v>79.94</v>
      </c>
      <c r="AW338" s="422">
        <v>152.5</v>
      </c>
      <c r="AX338" s="422">
        <v>168.15</v>
      </c>
      <c r="AY338" s="422">
        <v>188.26</v>
      </c>
      <c r="AZ338" s="422">
        <v>199.91</v>
      </c>
      <c r="BA338" s="422">
        <v>134.58000000000001</v>
      </c>
      <c r="BB338" s="422">
        <v>283.45999999999998</v>
      </c>
      <c r="BC338" s="422">
        <v>146.97999999999999</v>
      </c>
      <c r="BD338" s="422">
        <v>162.58000000000001</v>
      </c>
      <c r="BE338" s="422">
        <v>178.31</v>
      </c>
      <c r="BF338" s="422">
        <v>218.19</v>
      </c>
      <c r="BG338" s="422">
        <v>72.8</v>
      </c>
      <c r="BH338" s="422">
        <v>122.84</v>
      </c>
      <c r="BI338" s="422">
        <v>54.98</v>
      </c>
      <c r="BJ338" s="422">
        <v>45.45</v>
      </c>
      <c r="BK338" s="422">
        <v>51.37</v>
      </c>
      <c r="BL338" s="422">
        <v>49.45</v>
      </c>
      <c r="BM338" s="422">
        <v>134.5</v>
      </c>
      <c r="BN338" s="422">
        <v>48.4</v>
      </c>
      <c r="BO338" s="422">
        <v>62.75</v>
      </c>
      <c r="BP338" s="422">
        <v>56.61</v>
      </c>
      <c r="BQ338" s="422">
        <v>80.099999999999994</v>
      </c>
      <c r="BR338" s="422">
        <v>44.27</v>
      </c>
      <c r="BS338" s="422">
        <v>87.54</v>
      </c>
      <c r="BT338" s="422">
        <v>38.89</v>
      </c>
      <c r="BU338" s="422">
        <v>37.29</v>
      </c>
      <c r="BV338" s="422">
        <v>7.36</v>
      </c>
      <c r="BW338" s="422">
        <v>0</v>
      </c>
      <c r="BX338" s="422">
        <v>32.81</v>
      </c>
      <c r="BY338" s="422">
        <v>0</v>
      </c>
      <c r="BZ338" s="422">
        <v>0</v>
      </c>
      <c r="CA338" s="422">
        <v>0</v>
      </c>
      <c r="CB338" s="422">
        <v>0</v>
      </c>
      <c r="CC338" s="422">
        <v>0</v>
      </c>
      <c r="CD338" s="422">
        <v>0</v>
      </c>
      <c r="CE338" s="422">
        <v>0</v>
      </c>
      <c r="CF338" s="422">
        <v>0</v>
      </c>
      <c r="CG338" s="422">
        <v>0</v>
      </c>
      <c r="CH338" s="422">
        <v>0</v>
      </c>
      <c r="CI338" s="422">
        <v>0</v>
      </c>
      <c r="CJ338" s="422">
        <v>0</v>
      </c>
      <c r="CK338" s="422">
        <v>0</v>
      </c>
      <c r="CL338" s="422">
        <v>0</v>
      </c>
      <c r="CM338" s="422">
        <v>0</v>
      </c>
      <c r="CN338" s="422">
        <v>0</v>
      </c>
      <c r="CO338" s="422">
        <v>0</v>
      </c>
      <c r="CP338" s="464">
        <v>0</v>
      </c>
      <c r="CQ338" s="422">
        <v>0</v>
      </c>
      <c r="CR338" s="464">
        <v>0</v>
      </c>
      <c r="CS338" s="465">
        <v>0</v>
      </c>
      <c r="CT338" s="465">
        <v>0</v>
      </c>
      <c r="CU338" s="477">
        <f t="shared" si="16"/>
        <v>8177.7099999999991</v>
      </c>
    </row>
    <row r="339" spans="1:99" ht="15.75" customHeight="1">
      <c r="A339" s="463" t="str">
        <f t="shared" si="17"/>
        <v>11-520</v>
      </c>
      <c r="B339" s="422">
        <v>17</v>
      </c>
      <c r="C339" s="422">
        <v>0</v>
      </c>
      <c r="D339" s="422">
        <v>0</v>
      </c>
      <c r="E339" s="422">
        <v>0</v>
      </c>
      <c r="F339" s="422">
        <v>0</v>
      </c>
      <c r="G339" s="422">
        <v>21.94</v>
      </c>
      <c r="H339" s="422">
        <v>9.08</v>
      </c>
      <c r="I339" s="422">
        <v>9.58</v>
      </c>
      <c r="J339" s="422">
        <v>6.36</v>
      </c>
      <c r="K339" s="422">
        <v>5.45</v>
      </c>
      <c r="L339" s="422">
        <v>14.54</v>
      </c>
      <c r="M339" s="422">
        <v>2.27</v>
      </c>
      <c r="N339" s="422">
        <v>22.5</v>
      </c>
      <c r="O339" s="422">
        <v>21.36</v>
      </c>
      <c r="P339" s="422">
        <v>4.54</v>
      </c>
      <c r="Q339" s="422">
        <v>0</v>
      </c>
      <c r="R339" s="422">
        <v>18.899999999999999</v>
      </c>
      <c r="S339" s="422">
        <v>2.27</v>
      </c>
      <c r="T339" s="422">
        <v>2.91</v>
      </c>
      <c r="U339" s="422">
        <v>34.49</v>
      </c>
      <c r="V339" s="422">
        <v>84.2</v>
      </c>
      <c r="W339" s="422">
        <v>384.25</v>
      </c>
      <c r="X339" s="422">
        <v>492.59</v>
      </c>
      <c r="Y339" s="422">
        <v>464.45</v>
      </c>
      <c r="Z339" s="422">
        <v>468.52</v>
      </c>
      <c r="AA339" s="422">
        <v>223.61</v>
      </c>
      <c r="AB339" s="422">
        <v>226.42</v>
      </c>
      <c r="AC339" s="422">
        <v>229.73</v>
      </c>
      <c r="AD339" s="422">
        <v>97.82</v>
      </c>
      <c r="AE339" s="422">
        <v>98.8</v>
      </c>
      <c r="AF339" s="422">
        <v>180.04</v>
      </c>
      <c r="AG339" s="422">
        <v>145.29</v>
      </c>
      <c r="AH339" s="422">
        <v>131.29</v>
      </c>
      <c r="AI339" s="422">
        <v>100.15</v>
      </c>
      <c r="AJ339" s="422">
        <v>26.78</v>
      </c>
      <c r="AK339" s="422">
        <v>55.46</v>
      </c>
      <c r="AL339" s="422">
        <v>63.62</v>
      </c>
      <c r="AM339" s="422">
        <v>3.64</v>
      </c>
      <c r="AN339" s="422">
        <v>41.96</v>
      </c>
      <c r="AO339" s="422">
        <v>35.33</v>
      </c>
      <c r="AP339" s="422">
        <v>12.54</v>
      </c>
      <c r="AQ339" s="422">
        <v>87.29</v>
      </c>
      <c r="AR339" s="422">
        <v>58.04</v>
      </c>
      <c r="AS339" s="422">
        <v>29.82</v>
      </c>
      <c r="AT339" s="422">
        <v>53.35</v>
      </c>
      <c r="AU339" s="422">
        <v>88.05</v>
      </c>
      <c r="AV339" s="422">
        <v>91.68</v>
      </c>
      <c r="AW339" s="422">
        <v>103.86</v>
      </c>
      <c r="AX339" s="422">
        <v>103.01</v>
      </c>
      <c r="AY339" s="422">
        <v>209.16</v>
      </c>
      <c r="AZ339" s="422">
        <v>230.16</v>
      </c>
      <c r="BA339" s="422">
        <v>157.43</v>
      </c>
      <c r="BB339" s="422">
        <v>229.66</v>
      </c>
      <c r="BC339" s="422">
        <v>126.72</v>
      </c>
      <c r="BD339" s="422">
        <v>257.10000000000002</v>
      </c>
      <c r="BE339" s="422">
        <v>300.62</v>
      </c>
      <c r="BF339" s="422">
        <v>130.81</v>
      </c>
      <c r="BG339" s="422">
        <v>219.25</v>
      </c>
      <c r="BH339" s="422">
        <v>48.79</v>
      </c>
      <c r="BI339" s="422">
        <v>27.47</v>
      </c>
      <c r="BJ339" s="422">
        <v>49.58</v>
      </c>
      <c r="BK339" s="422">
        <v>117.61</v>
      </c>
      <c r="BL339" s="422">
        <v>54.76</v>
      </c>
      <c r="BM339" s="422">
        <v>132.34</v>
      </c>
      <c r="BN339" s="422">
        <v>36.46</v>
      </c>
      <c r="BO339" s="422">
        <v>23.91</v>
      </c>
      <c r="BP339" s="422">
        <v>84.42</v>
      </c>
      <c r="BQ339" s="422">
        <v>88.85</v>
      </c>
      <c r="BR339" s="422">
        <v>36.409999999999997</v>
      </c>
      <c r="BS339" s="422">
        <v>36</v>
      </c>
      <c r="BT339" s="422">
        <v>39.25</v>
      </c>
      <c r="BU339" s="422">
        <v>14.64</v>
      </c>
      <c r="BV339" s="422">
        <v>49.36</v>
      </c>
      <c r="BW339" s="422">
        <v>51</v>
      </c>
      <c r="BX339" s="422">
        <v>0</v>
      </c>
      <c r="BY339" s="422">
        <v>23.36</v>
      </c>
      <c r="BZ339" s="422">
        <v>16.18</v>
      </c>
      <c r="CA339" s="422">
        <v>0</v>
      </c>
      <c r="CB339" s="422">
        <v>0</v>
      </c>
      <c r="CC339" s="422">
        <v>0</v>
      </c>
      <c r="CD339" s="422">
        <v>0</v>
      </c>
      <c r="CE339" s="422">
        <v>0</v>
      </c>
      <c r="CF339" s="422">
        <v>0</v>
      </c>
      <c r="CG339" s="422">
        <v>0</v>
      </c>
      <c r="CH339" s="422">
        <v>0</v>
      </c>
      <c r="CI339" s="422">
        <v>0</v>
      </c>
      <c r="CJ339" s="422">
        <v>0</v>
      </c>
      <c r="CK339" s="422">
        <v>0</v>
      </c>
      <c r="CL339" s="422">
        <v>0</v>
      </c>
      <c r="CM339" s="422">
        <v>0</v>
      </c>
      <c r="CN339" s="422">
        <v>0</v>
      </c>
      <c r="CO339" s="422">
        <v>0</v>
      </c>
      <c r="CP339" s="464">
        <v>0</v>
      </c>
      <c r="CQ339" s="422">
        <v>0</v>
      </c>
      <c r="CR339" s="464">
        <v>0</v>
      </c>
      <c r="CS339" s="465">
        <v>0</v>
      </c>
      <c r="CT339" s="465">
        <v>0</v>
      </c>
      <c r="CU339" s="477">
        <f t="shared" si="16"/>
        <v>7149.0800000000017</v>
      </c>
    </row>
    <row r="340" spans="1:99" ht="15.75" customHeight="1">
      <c r="A340" s="463" t="str">
        <f t="shared" si="17"/>
        <v>11-520</v>
      </c>
      <c r="B340" s="422">
        <v>18</v>
      </c>
      <c r="C340" s="422">
        <v>0</v>
      </c>
      <c r="D340" s="422">
        <v>0</v>
      </c>
      <c r="E340" s="422">
        <v>0</v>
      </c>
      <c r="F340" s="422">
        <v>0</v>
      </c>
      <c r="G340" s="422">
        <v>11.64</v>
      </c>
      <c r="H340" s="422">
        <v>4.54</v>
      </c>
      <c r="I340" s="422">
        <v>0</v>
      </c>
      <c r="J340" s="422">
        <v>10.9</v>
      </c>
      <c r="K340" s="422">
        <v>2.64</v>
      </c>
      <c r="L340" s="422">
        <v>0</v>
      </c>
      <c r="M340" s="422">
        <v>9.5399999999999991</v>
      </c>
      <c r="N340" s="422">
        <v>0</v>
      </c>
      <c r="O340" s="422">
        <v>4.54</v>
      </c>
      <c r="P340" s="422">
        <v>39.54</v>
      </c>
      <c r="Q340" s="422">
        <v>10.9</v>
      </c>
      <c r="R340" s="422">
        <v>6.66</v>
      </c>
      <c r="S340" s="422">
        <v>64.53</v>
      </c>
      <c r="T340" s="422">
        <v>7.82</v>
      </c>
      <c r="U340" s="422">
        <v>115.45</v>
      </c>
      <c r="V340" s="422">
        <v>93.79</v>
      </c>
      <c r="W340" s="422">
        <v>341.71</v>
      </c>
      <c r="X340" s="422">
        <v>248.26</v>
      </c>
      <c r="Y340" s="422">
        <v>419.19</v>
      </c>
      <c r="Z340" s="422">
        <v>484.89</v>
      </c>
      <c r="AA340" s="422">
        <v>560.79</v>
      </c>
      <c r="AB340" s="422">
        <v>238.76</v>
      </c>
      <c r="AC340" s="422">
        <v>274.48</v>
      </c>
      <c r="AD340" s="422">
        <v>182.61</v>
      </c>
      <c r="AE340" s="422">
        <v>129.59</v>
      </c>
      <c r="AF340" s="422">
        <v>75.86</v>
      </c>
      <c r="AG340" s="422">
        <v>94.95</v>
      </c>
      <c r="AH340" s="422">
        <v>80.86</v>
      </c>
      <c r="AI340" s="422">
        <v>82.52</v>
      </c>
      <c r="AJ340" s="422">
        <v>59.36</v>
      </c>
      <c r="AK340" s="422">
        <v>126.79</v>
      </c>
      <c r="AL340" s="422">
        <v>58.61</v>
      </c>
      <c r="AM340" s="422">
        <v>57.98</v>
      </c>
      <c r="AN340" s="422">
        <v>62.76</v>
      </c>
      <c r="AO340" s="422">
        <v>17.18</v>
      </c>
      <c r="AP340" s="422">
        <v>68.87</v>
      </c>
      <c r="AQ340" s="422">
        <v>82.39</v>
      </c>
      <c r="AR340" s="422">
        <v>94.18</v>
      </c>
      <c r="AS340" s="422">
        <v>46.25</v>
      </c>
      <c r="AT340" s="422">
        <v>47.93</v>
      </c>
      <c r="AU340" s="422">
        <v>86.84</v>
      </c>
      <c r="AV340" s="422">
        <v>62.97</v>
      </c>
      <c r="AW340" s="422">
        <v>219.26</v>
      </c>
      <c r="AX340" s="422">
        <v>270.23</v>
      </c>
      <c r="AY340" s="422">
        <v>250.43</v>
      </c>
      <c r="AZ340" s="422">
        <v>302.63</v>
      </c>
      <c r="BA340" s="422">
        <v>291.79000000000002</v>
      </c>
      <c r="BB340" s="422">
        <v>291.5</v>
      </c>
      <c r="BC340" s="422">
        <v>233.94</v>
      </c>
      <c r="BD340" s="422">
        <v>254.31</v>
      </c>
      <c r="BE340" s="422">
        <v>299.02999999999997</v>
      </c>
      <c r="BF340" s="422">
        <v>232.87</v>
      </c>
      <c r="BG340" s="422">
        <v>201.12</v>
      </c>
      <c r="BH340" s="422">
        <v>123.96</v>
      </c>
      <c r="BI340" s="422">
        <v>220.81</v>
      </c>
      <c r="BJ340" s="422">
        <v>97.8</v>
      </c>
      <c r="BK340" s="422">
        <v>145.06</v>
      </c>
      <c r="BL340" s="422">
        <v>171.61</v>
      </c>
      <c r="BM340" s="422">
        <v>268.39</v>
      </c>
      <c r="BN340" s="422">
        <v>148.12</v>
      </c>
      <c r="BO340" s="422">
        <v>54.73</v>
      </c>
      <c r="BP340" s="422">
        <v>107.53</v>
      </c>
      <c r="BQ340" s="422">
        <v>23.05</v>
      </c>
      <c r="BR340" s="422">
        <v>51</v>
      </c>
      <c r="BS340" s="422">
        <v>114.28</v>
      </c>
      <c r="BT340" s="422">
        <v>49.8</v>
      </c>
      <c r="BU340" s="422">
        <v>63.3</v>
      </c>
      <c r="BV340" s="422">
        <v>135.68</v>
      </c>
      <c r="BW340" s="422">
        <v>31.27</v>
      </c>
      <c r="BX340" s="422">
        <v>28.91</v>
      </c>
      <c r="BY340" s="422">
        <v>24.39</v>
      </c>
      <c r="BZ340" s="422">
        <v>49.8</v>
      </c>
      <c r="CA340" s="422">
        <v>0</v>
      </c>
      <c r="CB340" s="422">
        <v>0</v>
      </c>
      <c r="CC340" s="422">
        <v>0</v>
      </c>
      <c r="CD340" s="422">
        <v>0</v>
      </c>
      <c r="CE340" s="422">
        <v>0</v>
      </c>
      <c r="CF340" s="422">
        <v>0</v>
      </c>
      <c r="CG340" s="422">
        <v>0</v>
      </c>
      <c r="CH340" s="422">
        <v>0</v>
      </c>
      <c r="CI340" s="422">
        <v>0</v>
      </c>
      <c r="CJ340" s="422">
        <v>0</v>
      </c>
      <c r="CK340" s="422">
        <v>0</v>
      </c>
      <c r="CL340" s="422">
        <v>0</v>
      </c>
      <c r="CM340" s="422">
        <v>0</v>
      </c>
      <c r="CN340" s="422">
        <v>0</v>
      </c>
      <c r="CO340" s="422">
        <v>0</v>
      </c>
      <c r="CP340" s="464">
        <v>0</v>
      </c>
      <c r="CQ340" s="422">
        <v>0</v>
      </c>
      <c r="CR340" s="464">
        <v>0</v>
      </c>
      <c r="CS340" s="465">
        <v>0</v>
      </c>
      <c r="CT340" s="465">
        <v>0</v>
      </c>
      <c r="CU340" s="477">
        <f t="shared" si="16"/>
        <v>9225.67</v>
      </c>
    </row>
    <row r="341" spans="1:99" ht="15.75" customHeight="1">
      <c r="A341" s="463" t="str">
        <f t="shared" si="17"/>
        <v>11-520</v>
      </c>
      <c r="B341" s="422">
        <v>19</v>
      </c>
      <c r="C341" s="422">
        <v>0</v>
      </c>
      <c r="D341" s="422">
        <v>0</v>
      </c>
      <c r="E341" s="422">
        <v>0</v>
      </c>
      <c r="F341" s="422">
        <v>0</v>
      </c>
      <c r="G341" s="422">
        <v>4.54</v>
      </c>
      <c r="H341" s="422">
        <v>0</v>
      </c>
      <c r="I341" s="422">
        <v>23.72</v>
      </c>
      <c r="J341" s="422">
        <v>0</v>
      </c>
      <c r="K341" s="422">
        <v>4.54</v>
      </c>
      <c r="L341" s="422">
        <v>10.35</v>
      </c>
      <c r="M341" s="422">
        <v>3.59</v>
      </c>
      <c r="N341" s="422">
        <v>0</v>
      </c>
      <c r="O341" s="422">
        <v>31.48</v>
      </c>
      <c r="P341" s="422">
        <v>0</v>
      </c>
      <c r="Q341" s="422">
        <v>0</v>
      </c>
      <c r="R341" s="422">
        <v>44.02</v>
      </c>
      <c r="S341" s="422">
        <v>9.23</v>
      </c>
      <c r="T341" s="422">
        <v>46.79</v>
      </c>
      <c r="U341" s="422">
        <v>119.9</v>
      </c>
      <c r="V341" s="422">
        <v>92.39</v>
      </c>
      <c r="W341" s="422">
        <v>287.41000000000003</v>
      </c>
      <c r="X341" s="422">
        <v>287.85000000000002</v>
      </c>
      <c r="Y341" s="422">
        <v>319.57</v>
      </c>
      <c r="Z341" s="422">
        <v>264.98</v>
      </c>
      <c r="AA341" s="422">
        <v>387.17</v>
      </c>
      <c r="AB341" s="422">
        <v>365.44</v>
      </c>
      <c r="AC341" s="422">
        <v>422.87</v>
      </c>
      <c r="AD341" s="422">
        <v>336.08</v>
      </c>
      <c r="AE341" s="422">
        <v>247.1</v>
      </c>
      <c r="AF341" s="422">
        <v>287.58</v>
      </c>
      <c r="AG341" s="422">
        <v>171.36</v>
      </c>
      <c r="AH341" s="422">
        <v>180.79</v>
      </c>
      <c r="AI341" s="422">
        <v>115.35</v>
      </c>
      <c r="AJ341" s="422">
        <v>104.12</v>
      </c>
      <c r="AK341" s="422">
        <v>178.28</v>
      </c>
      <c r="AL341" s="422">
        <v>118.63</v>
      </c>
      <c r="AM341" s="422">
        <v>127.65</v>
      </c>
      <c r="AN341" s="422">
        <v>130.62</v>
      </c>
      <c r="AO341" s="422">
        <v>139.27000000000001</v>
      </c>
      <c r="AP341" s="422">
        <v>225.22</v>
      </c>
      <c r="AQ341" s="422">
        <v>105.52</v>
      </c>
      <c r="AR341" s="422">
        <v>111.78</v>
      </c>
      <c r="AS341" s="422">
        <v>115.07</v>
      </c>
      <c r="AT341" s="422">
        <v>104.94</v>
      </c>
      <c r="AU341" s="422">
        <v>71.09</v>
      </c>
      <c r="AV341" s="422">
        <v>125.16</v>
      </c>
      <c r="AW341" s="422">
        <v>99.68</v>
      </c>
      <c r="AX341" s="422">
        <v>242.28</v>
      </c>
      <c r="AY341" s="422">
        <v>172.84</v>
      </c>
      <c r="AZ341" s="422">
        <v>360.25</v>
      </c>
      <c r="BA341" s="422">
        <v>219.61</v>
      </c>
      <c r="BB341" s="422">
        <v>238.51</v>
      </c>
      <c r="BC341" s="422">
        <v>253.81</v>
      </c>
      <c r="BD341" s="422">
        <v>207.23</v>
      </c>
      <c r="BE341" s="422">
        <v>139.22999999999999</v>
      </c>
      <c r="BF341" s="422">
        <v>167.62</v>
      </c>
      <c r="BG341" s="422">
        <v>210.11</v>
      </c>
      <c r="BH341" s="422">
        <v>165.45</v>
      </c>
      <c r="BI341" s="422">
        <v>198.44</v>
      </c>
      <c r="BJ341" s="422">
        <v>132.93</v>
      </c>
      <c r="BK341" s="422">
        <v>49.43</v>
      </c>
      <c r="BL341" s="422">
        <v>93.2</v>
      </c>
      <c r="BM341" s="422">
        <v>34.14</v>
      </c>
      <c r="BN341" s="422">
        <v>83.17</v>
      </c>
      <c r="BO341" s="422">
        <v>25.22</v>
      </c>
      <c r="BP341" s="422">
        <v>80.09</v>
      </c>
      <c r="BQ341" s="422">
        <v>57.15</v>
      </c>
      <c r="BR341" s="422">
        <v>46.38</v>
      </c>
      <c r="BS341" s="422">
        <v>45.99</v>
      </c>
      <c r="BT341" s="422">
        <v>20.100000000000001</v>
      </c>
      <c r="BU341" s="422">
        <v>0</v>
      </c>
      <c r="BV341" s="422">
        <v>42.13</v>
      </c>
      <c r="BW341" s="422">
        <v>18.91</v>
      </c>
      <c r="BX341" s="422">
        <v>0</v>
      </c>
      <c r="BY341" s="422">
        <v>54.81</v>
      </c>
      <c r="BZ341" s="422">
        <v>29.73</v>
      </c>
      <c r="CA341" s="422">
        <v>0</v>
      </c>
      <c r="CB341" s="422">
        <v>0</v>
      </c>
      <c r="CC341" s="422">
        <v>0</v>
      </c>
      <c r="CD341" s="422">
        <v>0</v>
      </c>
      <c r="CE341" s="422">
        <v>0</v>
      </c>
      <c r="CF341" s="422">
        <v>0</v>
      </c>
      <c r="CG341" s="422">
        <v>0</v>
      </c>
      <c r="CH341" s="422">
        <v>0</v>
      </c>
      <c r="CI341" s="422">
        <v>0</v>
      </c>
      <c r="CJ341" s="422">
        <v>0</v>
      </c>
      <c r="CK341" s="422">
        <v>0</v>
      </c>
      <c r="CL341" s="422">
        <v>0</v>
      </c>
      <c r="CM341" s="422">
        <v>0</v>
      </c>
      <c r="CN341" s="422">
        <v>0</v>
      </c>
      <c r="CO341" s="422">
        <v>0</v>
      </c>
      <c r="CP341" s="464">
        <v>0</v>
      </c>
      <c r="CQ341" s="422">
        <v>0</v>
      </c>
      <c r="CR341" s="464">
        <v>0</v>
      </c>
      <c r="CS341" s="465">
        <v>0</v>
      </c>
      <c r="CT341" s="465">
        <v>0</v>
      </c>
      <c r="CU341" s="477">
        <f t="shared" si="16"/>
        <v>9209.8899999999976</v>
      </c>
    </row>
    <row r="342" spans="1:99" ht="15.75" customHeight="1">
      <c r="A342" s="463" t="str">
        <f t="shared" si="17"/>
        <v>11-520</v>
      </c>
      <c r="B342" s="422">
        <v>20</v>
      </c>
      <c r="C342" s="422">
        <v>0</v>
      </c>
      <c r="D342" s="422">
        <v>0</v>
      </c>
      <c r="E342" s="422">
        <v>0</v>
      </c>
      <c r="F342" s="422">
        <v>0</v>
      </c>
      <c r="G342" s="422">
        <v>0</v>
      </c>
      <c r="H342" s="422">
        <v>4.54</v>
      </c>
      <c r="I342" s="422">
        <v>1.73</v>
      </c>
      <c r="J342" s="422">
        <v>0</v>
      </c>
      <c r="K342" s="422">
        <v>7.73</v>
      </c>
      <c r="L342" s="422">
        <v>11.54</v>
      </c>
      <c r="M342" s="422">
        <v>7.64</v>
      </c>
      <c r="N342" s="422">
        <v>13.74</v>
      </c>
      <c r="O342" s="422">
        <v>24.08</v>
      </c>
      <c r="P342" s="422">
        <v>17.27</v>
      </c>
      <c r="Q342" s="422">
        <v>22.55</v>
      </c>
      <c r="R342" s="422">
        <v>9.18</v>
      </c>
      <c r="S342" s="422">
        <v>25.95</v>
      </c>
      <c r="T342" s="422">
        <v>44.27</v>
      </c>
      <c r="U342" s="422">
        <v>16</v>
      </c>
      <c r="V342" s="422">
        <v>84.95</v>
      </c>
      <c r="W342" s="422">
        <v>126.02</v>
      </c>
      <c r="X342" s="422">
        <v>214.22</v>
      </c>
      <c r="Y342" s="422">
        <v>121.25</v>
      </c>
      <c r="Z342" s="422">
        <v>172.63</v>
      </c>
      <c r="AA342" s="422">
        <v>237.26</v>
      </c>
      <c r="AB342" s="422">
        <v>254.2</v>
      </c>
      <c r="AC342" s="422">
        <v>180.99</v>
      </c>
      <c r="AD342" s="422">
        <v>264.5</v>
      </c>
      <c r="AE342" s="422">
        <v>213.54</v>
      </c>
      <c r="AF342" s="422">
        <v>144.9</v>
      </c>
      <c r="AG342" s="422">
        <v>85.39</v>
      </c>
      <c r="AH342" s="422">
        <v>192.27</v>
      </c>
      <c r="AI342" s="422">
        <v>169.58</v>
      </c>
      <c r="AJ342" s="422">
        <v>60.19</v>
      </c>
      <c r="AK342" s="422">
        <v>110.75</v>
      </c>
      <c r="AL342" s="422">
        <v>159.53</v>
      </c>
      <c r="AM342" s="422">
        <v>152.33000000000001</v>
      </c>
      <c r="AN342" s="422">
        <v>88.87</v>
      </c>
      <c r="AO342" s="422">
        <v>64.900000000000006</v>
      </c>
      <c r="AP342" s="422">
        <v>82.23</v>
      </c>
      <c r="AQ342" s="422">
        <v>79.14</v>
      </c>
      <c r="AR342" s="422">
        <v>129.18</v>
      </c>
      <c r="AS342" s="422">
        <v>45.88</v>
      </c>
      <c r="AT342" s="422">
        <v>158.61000000000001</v>
      </c>
      <c r="AU342" s="422">
        <v>55.64</v>
      </c>
      <c r="AV342" s="422">
        <v>193.09</v>
      </c>
      <c r="AW342" s="422">
        <v>268.42</v>
      </c>
      <c r="AX342" s="422">
        <v>131.91</v>
      </c>
      <c r="AY342" s="422">
        <v>247</v>
      </c>
      <c r="AZ342" s="422">
        <v>292.83</v>
      </c>
      <c r="BA342" s="422">
        <v>191.53</v>
      </c>
      <c r="BB342" s="422">
        <v>270.2</v>
      </c>
      <c r="BC342" s="422">
        <v>344.03</v>
      </c>
      <c r="BD342" s="422">
        <v>226.59</v>
      </c>
      <c r="BE342" s="422">
        <v>159.6</v>
      </c>
      <c r="BF342" s="422">
        <v>211.54</v>
      </c>
      <c r="BG342" s="422">
        <v>255.85</v>
      </c>
      <c r="BH342" s="422">
        <v>129.16</v>
      </c>
      <c r="BI342" s="422">
        <v>58.13</v>
      </c>
      <c r="BJ342" s="422">
        <v>48.49</v>
      </c>
      <c r="BK342" s="422">
        <v>130.99</v>
      </c>
      <c r="BL342" s="422">
        <v>83.13</v>
      </c>
      <c r="BM342" s="422">
        <v>85.28</v>
      </c>
      <c r="BN342" s="422">
        <v>33.17</v>
      </c>
      <c r="BO342" s="422">
        <v>68.73</v>
      </c>
      <c r="BP342" s="422">
        <v>41.18</v>
      </c>
      <c r="BQ342" s="422">
        <v>65.66</v>
      </c>
      <c r="BR342" s="422">
        <v>48.01</v>
      </c>
      <c r="BS342" s="422">
        <v>37.81</v>
      </c>
      <c r="BT342" s="422">
        <v>39.5</v>
      </c>
      <c r="BU342" s="422">
        <v>66.95</v>
      </c>
      <c r="BV342" s="422">
        <v>36.28</v>
      </c>
      <c r="BW342" s="422">
        <v>23.77</v>
      </c>
      <c r="BX342" s="422">
        <v>34.36</v>
      </c>
      <c r="BY342" s="422">
        <v>0</v>
      </c>
      <c r="BZ342" s="422">
        <v>0</v>
      </c>
      <c r="CA342" s="422">
        <v>0</v>
      </c>
      <c r="CB342" s="422">
        <v>0</v>
      </c>
      <c r="CC342" s="422">
        <v>0</v>
      </c>
      <c r="CD342" s="422">
        <v>0</v>
      </c>
      <c r="CE342" s="422">
        <v>0</v>
      </c>
      <c r="CF342" s="422">
        <v>0</v>
      </c>
      <c r="CG342" s="422">
        <v>0</v>
      </c>
      <c r="CH342" s="422">
        <v>0</v>
      </c>
      <c r="CI342" s="422">
        <v>0</v>
      </c>
      <c r="CJ342" s="422">
        <v>0</v>
      </c>
      <c r="CK342" s="422">
        <v>0</v>
      </c>
      <c r="CL342" s="422">
        <v>0</v>
      </c>
      <c r="CM342" s="422">
        <v>0</v>
      </c>
      <c r="CN342" s="422">
        <v>0</v>
      </c>
      <c r="CO342" s="422">
        <v>0</v>
      </c>
      <c r="CP342" s="464">
        <v>0</v>
      </c>
      <c r="CQ342" s="422">
        <v>0</v>
      </c>
      <c r="CR342" s="464">
        <v>0</v>
      </c>
      <c r="CS342" s="465">
        <v>0</v>
      </c>
      <c r="CT342" s="465">
        <v>0</v>
      </c>
      <c r="CU342" s="477">
        <f t="shared" si="16"/>
        <v>7678.36</v>
      </c>
    </row>
    <row r="343" spans="1:99" ht="15.75" customHeight="1">
      <c r="A343" s="463" t="str">
        <f t="shared" si="17"/>
        <v>11-520</v>
      </c>
      <c r="B343" s="422">
        <v>21</v>
      </c>
      <c r="C343" s="422">
        <v>0</v>
      </c>
      <c r="D343" s="422">
        <v>0</v>
      </c>
      <c r="E343" s="422">
        <v>0</v>
      </c>
      <c r="F343" s="422">
        <v>0</v>
      </c>
      <c r="G343" s="422">
        <v>2.31</v>
      </c>
      <c r="H343" s="422">
        <v>27.37</v>
      </c>
      <c r="I343" s="422">
        <v>1.36</v>
      </c>
      <c r="J343" s="422">
        <v>2.27</v>
      </c>
      <c r="K343" s="422">
        <v>1.36</v>
      </c>
      <c r="L343" s="422">
        <v>1.36</v>
      </c>
      <c r="M343" s="422">
        <v>7.23</v>
      </c>
      <c r="N343" s="422">
        <v>0</v>
      </c>
      <c r="O343" s="422">
        <v>7.18</v>
      </c>
      <c r="P343" s="422">
        <v>17.27</v>
      </c>
      <c r="Q343" s="422">
        <v>31.45</v>
      </c>
      <c r="R343" s="422">
        <v>0.91</v>
      </c>
      <c r="S343" s="422">
        <v>0.91</v>
      </c>
      <c r="T343" s="422">
        <v>46.83</v>
      </c>
      <c r="U343" s="422">
        <v>79.959999999999994</v>
      </c>
      <c r="V343" s="422">
        <v>153.68</v>
      </c>
      <c r="W343" s="422">
        <v>232.16</v>
      </c>
      <c r="X343" s="422">
        <v>293.22000000000003</v>
      </c>
      <c r="Y343" s="422">
        <v>374.25</v>
      </c>
      <c r="Z343" s="422">
        <v>302.27999999999997</v>
      </c>
      <c r="AA343" s="422">
        <v>306.14</v>
      </c>
      <c r="AB343" s="422">
        <v>345.81</v>
      </c>
      <c r="AC343" s="422">
        <v>240.73</v>
      </c>
      <c r="AD343" s="422">
        <v>127.84</v>
      </c>
      <c r="AE343" s="422">
        <v>136.97</v>
      </c>
      <c r="AF343" s="422">
        <v>126.83</v>
      </c>
      <c r="AG343" s="422">
        <v>53.38</v>
      </c>
      <c r="AH343" s="422">
        <v>131.66999999999999</v>
      </c>
      <c r="AI343" s="422">
        <v>79.53</v>
      </c>
      <c r="AJ343" s="422">
        <v>100.67</v>
      </c>
      <c r="AK343" s="422">
        <v>97.82</v>
      </c>
      <c r="AL343" s="422">
        <v>122.98</v>
      </c>
      <c r="AM343" s="422">
        <v>51.95</v>
      </c>
      <c r="AN343" s="422">
        <v>72.03</v>
      </c>
      <c r="AO343" s="422">
        <v>68.290000000000006</v>
      </c>
      <c r="AP343" s="422">
        <v>96.42</v>
      </c>
      <c r="AQ343" s="422">
        <v>25.96</v>
      </c>
      <c r="AR343" s="422">
        <v>61.91</v>
      </c>
      <c r="AS343" s="422">
        <v>35.33</v>
      </c>
      <c r="AT343" s="422">
        <v>21.1</v>
      </c>
      <c r="AU343" s="422">
        <v>26.43</v>
      </c>
      <c r="AV343" s="422">
        <v>56.03</v>
      </c>
      <c r="AW343" s="422">
        <v>85.05</v>
      </c>
      <c r="AX343" s="422">
        <v>93.45</v>
      </c>
      <c r="AY343" s="422">
        <v>185.84</v>
      </c>
      <c r="AZ343" s="422">
        <v>230.4</v>
      </c>
      <c r="BA343" s="422">
        <v>219.22</v>
      </c>
      <c r="BB343" s="422">
        <v>238.48</v>
      </c>
      <c r="BC343" s="422">
        <v>267.37</v>
      </c>
      <c r="BD343" s="422">
        <v>267.52</v>
      </c>
      <c r="BE343" s="422">
        <v>124.87</v>
      </c>
      <c r="BF343" s="422">
        <v>220.59</v>
      </c>
      <c r="BG343" s="422">
        <v>178.87</v>
      </c>
      <c r="BH343" s="422">
        <v>64.569999999999993</v>
      </c>
      <c r="BI343" s="422">
        <v>83.17</v>
      </c>
      <c r="BJ343" s="422">
        <v>91.69</v>
      </c>
      <c r="BK343" s="422">
        <v>76.36</v>
      </c>
      <c r="BL343" s="422">
        <v>80.77</v>
      </c>
      <c r="BM343" s="422">
        <v>78.27</v>
      </c>
      <c r="BN343" s="422">
        <v>35.49</v>
      </c>
      <c r="BO343" s="422">
        <v>31.81</v>
      </c>
      <c r="BP343" s="422">
        <v>26.63</v>
      </c>
      <c r="BQ343" s="422">
        <v>53.65</v>
      </c>
      <c r="BR343" s="422">
        <v>23.63</v>
      </c>
      <c r="BS343" s="422">
        <v>30.72</v>
      </c>
      <c r="BT343" s="422">
        <v>40.369999999999997</v>
      </c>
      <c r="BU343" s="422">
        <v>36.86</v>
      </c>
      <c r="BV343" s="422">
        <v>17.46</v>
      </c>
      <c r="BW343" s="422">
        <v>19.72</v>
      </c>
      <c r="BX343" s="422">
        <v>0</v>
      </c>
      <c r="BY343" s="422">
        <v>11.09</v>
      </c>
      <c r="BZ343" s="422">
        <v>0</v>
      </c>
      <c r="CA343" s="422">
        <v>0</v>
      </c>
      <c r="CB343" s="422">
        <v>0</v>
      </c>
      <c r="CC343" s="422">
        <v>0</v>
      </c>
      <c r="CD343" s="422">
        <v>0</v>
      </c>
      <c r="CE343" s="422">
        <v>0</v>
      </c>
      <c r="CF343" s="422">
        <v>0</v>
      </c>
      <c r="CG343" s="422">
        <v>0</v>
      </c>
      <c r="CH343" s="422">
        <v>0</v>
      </c>
      <c r="CI343" s="422">
        <v>0</v>
      </c>
      <c r="CJ343" s="422">
        <v>0</v>
      </c>
      <c r="CK343" s="422">
        <v>0</v>
      </c>
      <c r="CL343" s="422">
        <v>0</v>
      </c>
      <c r="CM343" s="422">
        <v>0</v>
      </c>
      <c r="CN343" s="422">
        <v>0</v>
      </c>
      <c r="CO343" s="422">
        <v>0</v>
      </c>
      <c r="CP343" s="464">
        <v>0</v>
      </c>
      <c r="CQ343" s="422">
        <v>0</v>
      </c>
      <c r="CR343" s="464">
        <v>0</v>
      </c>
      <c r="CS343" s="465">
        <v>0</v>
      </c>
      <c r="CT343" s="465">
        <v>0</v>
      </c>
      <c r="CU343" s="477">
        <f t="shared" si="16"/>
        <v>6883.1</v>
      </c>
    </row>
    <row r="344" spans="1:99" ht="15.75" customHeight="1">
      <c r="A344" s="463" t="str">
        <f t="shared" si="17"/>
        <v>11-520</v>
      </c>
      <c r="B344" s="422">
        <v>22</v>
      </c>
      <c r="C344" s="422">
        <v>0</v>
      </c>
      <c r="D344" s="422">
        <v>0</v>
      </c>
      <c r="E344" s="422">
        <v>0</v>
      </c>
      <c r="F344" s="422">
        <v>0</v>
      </c>
      <c r="G344" s="422">
        <v>2.3199999999999998</v>
      </c>
      <c r="H344" s="422">
        <v>0</v>
      </c>
      <c r="I344" s="422">
        <v>23.64</v>
      </c>
      <c r="J344" s="422">
        <v>0</v>
      </c>
      <c r="K344" s="422">
        <v>10.9</v>
      </c>
      <c r="L344" s="422">
        <v>4.7</v>
      </c>
      <c r="M344" s="422">
        <v>19.64</v>
      </c>
      <c r="N344" s="422">
        <v>4.5</v>
      </c>
      <c r="O344" s="422">
        <v>0</v>
      </c>
      <c r="P344" s="422">
        <v>16.52</v>
      </c>
      <c r="Q344" s="422">
        <v>5.41</v>
      </c>
      <c r="R344" s="422">
        <v>1.73</v>
      </c>
      <c r="S344" s="422">
        <v>0</v>
      </c>
      <c r="T344" s="422">
        <v>31.27</v>
      </c>
      <c r="U344" s="422">
        <v>53.63</v>
      </c>
      <c r="V344" s="422">
        <v>151.91999999999999</v>
      </c>
      <c r="W344" s="422">
        <v>283.56</v>
      </c>
      <c r="X344" s="422">
        <v>243.65</v>
      </c>
      <c r="Y344" s="422">
        <v>504.32</v>
      </c>
      <c r="Z344" s="422">
        <v>388.95</v>
      </c>
      <c r="AA344" s="422">
        <v>208.38</v>
      </c>
      <c r="AB344" s="422">
        <v>191.37</v>
      </c>
      <c r="AC344" s="422">
        <v>196.03</v>
      </c>
      <c r="AD344" s="422">
        <v>222.58</v>
      </c>
      <c r="AE344" s="422">
        <v>183.06</v>
      </c>
      <c r="AF344" s="422">
        <v>114.78</v>
      </c>
      <c r="AG344" s="422">
        <v>97.78</v>
      </c>
      <c r="AH344" s="422">
        <v>158.58000000000001</v>
      </c>
      <c r="AI344" s="422">
        <v>102.38</v>
      </c>
      <c r="AJ344" s="422">
        <v>57.88</v>
      </c>
      <c r="AK344" s="422">
        <v>90.01</v>
      </c>
      <c r="AL344" s="422">
        <v>78.709999999999994</v>
      </c>
      <c r="AM344" s="422">
        <v>103.4</v>
      </c>
      <c r="AN344" s="422">
        <v>126.62</v>
      </c>
      <c r="AO344" s="422">
        <v>56.07</v>
      </c>
      <c r="AP344" s="422">
        <v>91.03</v>
      </c>
      <c r="AQ344" s="422">
        <v>22.86</v>
      </c>
      <c r="AR344" s="422">
        <v>51.28</v>
      </c>
      <c r="AS344" s="422">
        <v>19.18</v>
      </c>
      <c r="AT344" s="422">
        <v>50.9</v>
      </c>
      <c r="AU344" s="422">
        <v>26.36</v>
      </c>
      <c r="AV344" s="422">
        <v>67.959999999999994</v>
      </c>
      <c r="AW344" s="422">
        <v>74.510000000000005</v>
      </c>
      <c r="AX344" s="422">
        <v>187.35</v>
      </c>
      <c r="AY344" s="422">
        <v>160.85</v>
      </c>
      <c r="AZ344" s="422">
        <v>238.12</v>
      </c>
      <c r="BA344" s="422">
        <v>161.33000000000001</v>
      </c>
      <c r="BB344" s="422">
        <v>222.29</v>
      </c>
      <c r="BC344" s="422">
        <v>155.69</v>
      </c>
      <c r="BD344" s="422">
        <v>101.48</v>
      </c>
      <c r="BE344" s="422">
        <v>80.010000000000005</v>
      </c>
      <c r="BF344" s="422">
        <v>138.52000000000001</v>
      </c>
      <c r="BG344" s="422">
        <v>206.27</v>
      </c>
      <c r="BH344" s="422">
        <v>203.05</v>
      </c>
      <c r="BI344" s="422">
        <v>160.29</v>
      </c>
      <c r="BJ344" s="422">
        <v>122.33</v>
      </c>
      <c r="BK344" s="422">
        <v>21.82</v>
      </c>
      <c r="BL344" s="422">
        <v>99.52</v>
      </c>
      <c r="BM344" s="422">
        <v>66.06</v>
      </c>
      <c r="BN344" s="422">
        <v>37.82</v>
      </c>
      <c r="BO344" s="422">
        <v>2.91</v>
      </c>
      <c r="BP344" s="422">
        <v>47.46</v>
      </c>
      <c r="BQ344" s="422">
        <v>32.159999999999997</v>
      </c>
      <c r="BR344" s="422">
        <v>16.91</v>
      </c>
      <c r="BS344" s="422">
        <v>19.27</v>
      </c>
      <c r="BT344" s="422">
        <v>34.54</v>
      </c>
      <c r="BU344" s="422">
        <v>61.55</v>
      </c>
      <c r="BV344" s="422">
        <v>14.37</v>
      </c>
      <c r="BW344" s="422">
        <v>4.3600000000000003</v>
      </c>
      <c r="BX344" s="422">
        <v>0</v>
      </c>
      <c r="BY344" s="422">
        <v>26.96</v>
      </c>
      <c r="BZ344" s="422">
        <v>0</v>
      </c>
      <c r="CA344" s="422">
        <v>0</v>
      </c>
      <c r="CB344" s="422">
        <v>0</v>
      </c>
      <c r="CC344" s="422">
        <v>0</v>
      </c>
      <c r="CD344" s="422">
        <v>0</v>
      </c>
      <c r="CE344" s="422">
        <v>0</v>
      </c>
      <c r="CF344" s="422">
        <v>0</v>
      </c>
      <c r="CG344" s="422">
        <v>0</v>
      </c>
      <c r="CH344" s="422">
        <v>0</v>
      </c>
      <c r="CI344" s="422">
        <v>0</v>
      </c>
      <c r="CJ344" s="422">
        <v>0</v>
      </c>
      <c r="CK344" s="422">
        <v>0</v>
      </c>
      <c r="CL344" s="422">
        <v>0</v>
      </c>
      <c r="CM344" s="422">
        <v>0</v>
      </c>
      <c r="CN344" s="422">
        <v>0</v>
      </c>
      <c r="CO344" s="422">
        <v>0</v>
      </c>
      <c r="CP344" s="464">
        <v>0</v>
      </c>
      <c r="CQ344" s="422">
        <v>0</v>
      </c>
      <c r="CR344" s="464">
        <v>0</v>
      </c>
      <c r="CS344" s="465">
        <v>0</v>
      </c>
      <c r="CT344" s="465">
        <v>0</v>
      </c>
      <c r="CU344" s="477">
        <f t="shared" si="16"/>
        <v>6761.6600000000026</v>
      </c>
    </row>
    <row r="345" spans="1:99" ht="15.75" customHeight="1">
      <c r="A345" s="463" t="str">
        <f t="shared" si="17"/>
        <v>11-520</v>
      </c>
      <c r="B345" s="422">
        <v>23</v>
      </c>
      <c r="C345" s="422">
        <v>0</v>
      </c>
      <c r="D345" s="422">
        <v>0</v>
      </c>
      <c r="E345" s="422">
        <v>0</v>
      </c>
      <c r="F345" s="422">
        <v>0</v>
      </c>
      <c r="G345" s="422">
        <v>6.85</v>
      </c>
      <c r="H345" s="422">
        <v>15.9</v>
      </c>
      <c r="I345" s="422">
        <v>5.37</v>
      </c>
      <c r="J345" s="422">
        <v>6.82</v>
      </c>
      <c r="K345" s="422">
        <v>15.86</v>
      </c>
      <c r="L345" s="422">
        <v>4.09</v>
      </c>
      <c r="M345" s="422">
        <v>29.41</v>
      </c>
      <c r="N345" s="422">
        <v>9.5399999999999991</v>
      </c>
      <c r="O345" s="422">
        <v>14.18</v>
      </c>
      <c r="P345" s="422">
        <v>34.68</v>
      </c>
      <c r="Q345" s="422">
        <v>10</v>
      </c>
      <c r="R345" s="422">
        <v>3.55</v>
      </c>
      <c r="S345" s="422">
        <v>71.180000000000007</v>
      </c>
      <c r="T345" s="422">
        <v>35.270000000000003</v>
      </c>
      <c r="U345" s="422">
        <v>72.75</v>
      </c>
      <c r="V345" s="422">
        <v>217.83</v>
      </c>
      <c r="W345" s="422">
        <v>280.8</v>
      </c>
      <c r="X345" s="422">
        <v>455.74</v>
      </c>
      <c r="Y345" s="422">
        <v>391.97</v>
      </c>
      <c r="Z345" s="422">
        <v>513.41999999999996</v>
      </c>
      <c r="AA345" s="422">
        <v>363.81</v>
      </c>
      <c r="AB345" s="422">
        <v>240.1</v>
      </c>
      <c r="AC345" s="422">
        <v>208.39</v>
      </c>
      <c r="AD345" s="422">
        <v>210.95</v>
      </c>
      <c r="AE345" s="422">
        <v>181.25</v>
      </c>
      <c r="AF345" s="422">
        <v>105.15</v>
      </c>
      <c r="AG345" s="422">
        <v>121.48</v>
      </c>
      <c r="AH345" s="422">
        <v>124.01</v>
      </c>
      <c r="AI345" s="422">
        <v>53.93</v>
      </c>
      <c r="AJ345" s="422">
        <v>88.21</v>
      </c>
      <c r="AK345" s="422">
        <v>71.55</v>
      </c>
      <c r="AL345" s="422">
        <v>80.17</v>
      </c>
      <c r="AM345" s="422">
        <v>64.69</v>
      </c>
      <c r="AN345" s="422">
        <v>85.64</v>
      </c>
      <c r="AO345" s="422">
        <v>138.61000000000001</v>
      </c>
      <c r="AP345" s="422">
        <v>111.39</v>
      </c>
      <c r="AQ345" s="422">
        <v>98.3</v>
      </c>
      <c r="AR345" s="422">
        <v>107.31</v>
      </c>
      <c r="AS345" s="422">
        <v>21.39</v>
      </c>
      <c r="AT345" s="422">
        <v>27.25</v>
      </c>
      <c r="AU345" s="422">
        <v>57.87</v>
      </c>
      <c r="AV345" s="422">
        <v>102.22</v>
      </c>
      <c r="AW345" s="422">
        <v>166.4</v>
      </c>
      <c r="AX345" s="422">
        <v>115.45</v>
      </c>
      <c r="AY345" s="422">
        <v>152.16999999999999</v>
      </c>
      <c r="AZ345" s="422">
        <v>255.57</v>
      </c>
      <c r="BA345" s="422">
        <v>333.19</v>
      </c>
      <c r="BB345" s="422">
        <v>210.47</v>
      </c>
      <c r="BC345" s="422">
        <v>192.79</v>
      </c>
      <c r="BD345" s="422">
        <v>262.86</v>
      </c>
      <c r="BE345" s="422">
        <v>255.16</v>
      </c>
      <c r="BF345" s="422">
        <v>190.32</v>
      </c>
      <c r="BG345" s="422">
        <v>179.39</v>
      </c>
      <c r="BH345" s="422">
        <v>180.39</v>
      </c>
      <c r="BI345" s="422">
        <v>66.31</v>
      </c>
      <c r="BJ345" s="422">
        <v>97.16</v>
      </c>
      <c r="BK345" s="422">
        <v>89.27</v>
      </c>
      <c r="BL345" s="422">
        <v>68.45</v>
      </c>
      <c r="BM345" s="422">
        <v>40.86</v>
      </c>
      <c r="BN345" s="422">
        <v>44.18</v>
      </c>
      <c r="BO345" s="422">
        <v>60.08</v>
      </c>
      <c r="BP345" s="422">
        <v>20.309999999999999</v>
      </c>
      <c r="BQ345" s="422">
        <v>2.73</v>
      </c>
      <c r="BR345" s="422">
        <v>6.32</v>
      </c>
      <c r="BS345" s="422">
        <v>98.27</v>
      </c>
      <c r="BT345" s="422">
        <v>40.270000000000003</v>
      </c>
      <c r="BU345" s="422">
        <v>20.7</v>
      </c>
      <c r="BV345" s="422">
        <v>23.86</v>
      </c>
      <c r="BW345" s="422">
        <v>2.27</v>
      </c>
      <c r="BX345" s="422">
        <v>0</v>
      </c>
      <c r="BY345" s="422">
        <v>0</v>
      </c>
      <c r="BZ345" s="422">
        <v>6.09</v>
      </c>
      <c r="CA345" s="422">
        <v>0</v>
      </c>
      <c r="CB345" s="422">
        <v>0</v>
      </c>
      <c r="CC345" s="422">
        <v>0</v>
      </c>
      <c r="CD345" s="422">
        <v>0</v>
      </c>
      <c r="CE345" s="422">
        <v>0</v>
      </c>
      <c r="CF345" s="422">
        <v>0</v>
      </c>
      <c r="CG345" s="422">
        <v>0</v>
      </c>
      <c r="CH345" s="422">
        <v>0</v>
      </c>
      <c r="CI345" s="422">
        <v>0</v>
      </c>
      <c r="CJ345" s="422">
        <v>0</v>
      </c>
      <c r="CK345" s="422">
        <v>0</v>
      </c>
      <c r="CL345" s="422">
        <v>0</v>
      </c>
      <c r="CM345" s="422">
        <v>0</v>
      </c>
      <c r="CN345" s="422">
        <v>0</v>
      </c>
      <c r="CO345" s="422">
        <v>0</v>
      </c>
      <c r="CP345" s="464">
        <v>0</v>
      </c>
      <c r="CQ345" s="422">
        <v>0</v>
      </c>
      <c r="CR345" s="464">
        <v>0</v>
      </c>
      <c r="CS345" s="465">
        <v>0</v>
      </c>
      <c r="CT345" s="465">
        <v>0</v>
      </c>
      <c r="CU345" s="477">
        <f t="shared" si="16"/>
        <v>8040.170000000001</v>
      </c>
    </row>
    <row r="346" spans="1:99" ht="15.75" customHeight="1">
      <c r="A346" s="463" t="str">
        <f t="shared" si="17"/>
        <v>11-520</v>
      </c>
      <c r="B346" s="422">
        <v>24</v>
      </c>
      <c r="C346" s="422">
        <v>0</v>
      </c>
      <c r="D346" s="422">
        <v>0</v>
      </c>
      <c r="E346" s="422">
        <v>0</v>
      </c>
      <c r="F346" s="422">
        <v>0</v>
      </c>
      <c r="G346" s="422">
        <v>19.22</v>
      </c>
      <c r="H346" s="422">
        <v>4.13</v>
      </c>
      <c r="I346" s="422">
        <v>6.82</v>
      </c>
      <c r="J346" s="422">
        <v>0</v>
      </c>
      <c r="K346" s="422">
        <v>7.27</v>
      </c>
      <c r="L346" s="422">
        <v>6.09</v>
      </c>
      <c r="M346" s="422">
        <v>0.91</v>
      </c>
      <c r="N346" s="422">
        <v>2.27</v>
      </c>
      <c r="O346" s="422">
        <v>0</v>
      </c>
      <c r="P346" s="422">
        <v>22.48</v>
      </c>
      <c r="Q346" s="422">
        <v>33.17</v>
      </c>
      <c r="R346" s="422">
        <v>28.89</v>
      </c>
      <c r="S346" s="422">
        <v>16.84</v>
      </c>
      <c r="T346" s="422">
        <v>10.68</v>
      </c>
      <c r="U346" s="422">
        <v>77.62</v>
      </c>
      <c r="V346" s="422">
        <v>67.88</v>
      </c>
      <c r="W346" s="422">
        <v>149.13999999999999</v>
      </c>
      <c r="X346" s="422">
        <v>199.76</v>
      </c>
      <c r="Y346" s="422">
        <v>394.89</v>
      </c>
      <c r="Z346" s="422">
        <v>297.70999999999998</v>
      </c>
      <c r="AA346" s="422">
        <v>342.98</v>
      </c>
      <c r="AB346" s="422">
        <v>272.16000000000003</v>
      </c>
      <c r="AC346" s="422">
        <v>286.43</v>
      </c>
      <c r="AD346" s="422">
        <v>188.89</v>
      </c>
      <c r="AE346" s="422">
        <v>148.51</v>
      </c>
      <c r="AF346" s="422">
        <v>127.38</v>
      </c>
      <c r="AG346" s="422">
        <v>135.88999999999999</v>
      </c>
      <c r="AH346" s="422">
        <v>56.67</v>
      </c>
      <c r="AI346" s="422">
        <v>106.34</v>
      </c>
      <c r="AJ346" s="422">
        <v>107.35</v>
      </c>
      <c r="AK346" s="422">
        <v>44.59</v>
      </c>
      <c r="AL346" s="422">
        <v>69.16</v>
      </c>
      <c r="AM346" s="422">
        <v>35.35</v>
      </c>
      <c r="AN346" s="422">
        <v>68.95</v>
      </c>
      <c r="AO346" s="422">
        <v>62.96</v>
      </c>
      <c r="AP346" s="422">
        <v>30.84</v>
      </c>
      <c r="AQ346" s="422">
        <v>0</v>
      </c>
      <c r="AR346" s="422">
        <v>0</v>
      </c>
      <c r="AS346" s="422">
        <v>0</v>
      </c>
      <c r="AT346" s="422">
        <v>0</v>
      </c>
      <c r="AU346" s="422">
        <v>0</v>
      </c>
      <c r="AV346" s="422">
        <v>0</v>
      </c>
      <c r="AW346" s="422">
        <v>0</v>
      </c>
      <c r="AX346" s="422">
        <v>0</v>
      </c>
      <c r="AY346" s="422">
        <v>0</v>
      </c>
      <c r="AZ346" s="422">
        <v>0</v>
      </c>
      <c r="BA346" s="422">
        <v>0</v>
      </c>
      <c r="BB346" s="422">
        <v>0</v>
      </c>
      <c r="BC346" s="422">
        <v>0</v>
      </c>
      <c r="BD346" s="422">
        <v>0</v>
      </c>
      <c r="BE346" s="422">
        <v>0</v>
      </c>
      <c r="BF346" s="422">
        <v>0</v>
      </c>
      <c r="BG346" s="422">
        <v>0</v>
      </c>
      <c r="BH346" s="422">
        <v>0</v>
      </c>
      <c r="BI346" s="422">
        <v>0</v>
      </c>
      <c r="BJ346" s="422">
        <v>0</v>
      </c>
      <c r="BK346" s="422">
        <v>0</v>
      </c>
      <c r="BL346" s="422">
        <v>0</v>
      </c>
      <c r="BM346" s="422">
        <v>0</v>
      </c>
      <c r="BN346" s="422">
        <v>0</v>
      </c>
      <c r="BO346" s="422">
        <v>0</v>
      </c>
      <c r="BP346" s="422">
        <v>0</v>
      </c>
      <c r="BQ346" s="422">
        <v>0</v>
      </c>
      <c r="BR346" s="422">
        <v>0</v>
      </c>
      <c r="BS346" s="422">
        <v>0</v>
      </c>
      <c r="BT346" s="422">
        <v>0</v>
      </c>
      <c r="BU346" s="422">
        <v>0</v>
      </c>
      <c r="BV346" s="422">
        <v>0</v>
      </c>
      <c r="BW346" s="422">
        <v>0</v>
      </c>
      <c r="BX346" s="422">
        <v>0</v>
      </c>
      <c r="BY346" s="422">
        <v>0</v>
      </c>
      <c r="BZ346" s="422">
        <v>0</v>
      </c>
      <c r="CA346" s="422">
        <v>0</v>
      </c>
      <c r="CB346" s="422">
        <v>0</v>
      </c>
      <c r="CC346" s="422">
        <v>0</v>
      </c>
      <c r="CD346" s="422">
        <v>0</v>
      </c>
      <c r="CE346" s="422">
        <v>0</v>
      </c>
      <c r="CF346" s="422">
        <v>0</v>
      </c>
      <c r="CG346" s="422">
        <v>0</v>
      </c>
      <c r="CH346" s="422">
        <v>0</v>
      </c>
      <c r="CI346" s="422">
        <v>0</v>
      </c>
      <c r="CJ346" s="422">
        <v>0</v>
      </c>
      <c r="CK346" s="422">
        <v>0</v>
      </c>
      <c r="CL346" s="422">
        <v>0</v>
      </c>
      <c r="CM346" s="422">
        <v>0</v>
      </c>
      <c r="CN346" s="422">
        <v>0</v>
      </c>
      <c r="CO346" s="422">
        <v>0</v>
      </c>
      <c r="CP346" s="464">
        <v>0</v>
      </c>
      <c r="CQ346" s="422">
        <v>0</v>
      </c>
      <c r="CR346" s="464">
        <v>0</v>
      </c>
      <c r="CS346" s="465">
        <v>0</v>
      </c>
      <c r="CT346" s="465">
        <v>0</v>
      </c>
      <c r="CU346" s="477">
        <f t="shared" si="16"/>
        <v>3430.22</v>
      </c>
    </row>
    <row r="347" spans="1:99" ht="15.75" customHeight="1">
      <c r="A347" s="463" t="str">
        <f t="shared" si="17"/>
        <v>11-520</v>
      </c>
      <c r="B347" s="422">
        <v>25</v>
      </c>
      <c r="C347" s="422">
        <v>0</v>
      </c>
      <c r="D347" s="422">
        <v>0</v>
      </c>
      <c r="E347" s="422">
        <v>0</v>
      </c>
      <c r="F347" s="422">
        <v>0</v>
      </c>
      <c r="G347" s="422">
        <v>0</v>
      </c>
      <c r="H347" s="422">
        <v>0</v>
      </c>
      <c r="I347" s="422">
        <v>0</v>
      </c>
      <c r="J347" s="422">
        <v>0</v>
      </c>
      <c r="K347" s="422">
        <v>0</v>
      </c>
      <c r="L347" s="422">
        <v>0</v>
      </c>
      <c r="M347" s="422">
        <v>0</v>
      </c>
      <c r="N347" s="422">
        <v>0</v>
      </c>
      <c r="O347" s="422">
        <v>0</v>
      </c>
      <c r="P347" s="422">
        <v>0</v>
      </c>
      <c r="Q347" s="422">
        <v>0</v>
      </c>
      <c r="R347" s="422">
        <v>0</v>
      </c>
      <c r="S347" s="422">
        <v>0</v>
      </c>
      <c r="T347" s="422">
        <v>0</v>
      </c>
      <c r="U347" s="422">
        <v>0</v>
      </c>
      <c r="V347" s="422">
        <v>0</v>
      </c>
      <c r="W347" s="422">
        <v>119.17</v>
      </c>
      <c r="X347" s="422">
        <v>75.430000000000007</v>
      </c>
      <c r="Y347" s="422">
        <v>44.8</v>
      </c>
      <c r="Z347" s="422">
        <v>67.7</v>
      </c>
      <c r="AA347" s="422">
        <v>205.13</v>
      </c>
      <c r="AB347" s="422">
        <v>74.95</v>
      </c>
      <c r="AC347" s="422">
        <v>107.71</v>
      </c>
      <c r="AD347" s="422">
        <v>84.69</v>
      </c>
      <c r="AE347" s="422">
        <v>123.2</v>
      </c>
      <c r="AF347" s="422">
        <v>108.41</v>
      </c>
      <c r="AG347" s="422">
        <v>190.19</v>
      </c>
      <c r="AH347" s="422">
        <v>68.78</v>
      </c>
      <c r="AI347" s="422">
        <v>49.18</v>
      </c>
      <c r="AJ347" s="422">
        <v>33.630000000000003</v>
      </c>
      <c r="AK347" s="422">
        <v>72.69</v>
      </c>
      <c r="AL347" s="422">
        <v>48.52</v>
      </c>
      <c r="AM347" s="422">
        <v>89.26</v>
      </c>
      <c r="AN347" s="422">
        <v>49.95</v>
      </c>
      <c r="AO347" s="422">
        <v>32.5</v>
      </c>
      <c r="AP347" s="422">
        <v>56.88</v>
      </c>
      <c r="AQ347" s="422">
        <v>76.12</v>
      </c>
      <c r="AR347" s="422">
        <v>54.37</v>
      </c>
      <c r="AS347" s="422">
        <v>65.45</v>
      </c>
      <c r="AT347" s="422">
        <v>27.31</v>
      </c>
      <c r="AU347" s="422">
        <v>105.05</v>
      </c>
      <c r="AV347" s="422">
        <v>88.28</v>
      </c>
      <c r="AW347" s="422">
        <v>88.21</v>
      </c>
      <c r="AX347" s="422">
        <v>96.3</v>
      </c>
      <c r="AY347" s="422">
        <v>122.79</v>
      </c>
      <c r="AZ347" s="422">
        <v>126.61</v>
      </c>
      <c r="BA347" s="422">
        <v>121.64</v>
      </c>
      <c r="BB347" s="422">
        <v>98.89</v>
      </c>
      <c r="BC347" s="422">
        <v>277.77999999999997</v>
      </c>
      <c r="BD347" s="422">
        <v>258.3</v>
      </c>
      <c r="BE347" s="422">
        <v>157.69999999999999</v>
      </c>
      <c r="BF347" s="422">
        <v>146.57</v>
      </c>
      <c r="BG347" s="422">
        <v>63.15</v>
      </c>
      <c r="BH347" s="422">
        <v>168.78</v>
      </c>
      <c r="BI347" s="422">
        <v>150.66</v>
      </c>
      <c r="BJ347" s="422">
        <v>97.55</v>
      </c>
      <c r="BK347" s="422">
        <v>147.72999999999999</v>
      </c>
      <c r="BL347" s="422">
        <v>109.26</v>
      </c>
      <c r="BM347" s="422">
        <v>45.51</v>
      </c>
      <c r="BN347" s="422">
        <v>34.590000000000003</v>
      </c>
      <c r="BO347" s="422">
        <v>91.36</v>
      </c>
      <c r="BP347" s="422">
        <v>19.75</v>
      </c>
      <c r="BQ347" s="422">
        <v>39.380000000000003</v>
      </c>
      <c r="BR347" s="422">
        <v>111.26</v>
      </c>
      <c r="BS347" s="422">
        <v>31.86</v>
      </c>
      <c r="BT347" s="422">
        <v>22.09</v>
      </c>
      <c r="BU347" s="422">
        <v>6</v>
      </c>
      <c r="BV347" s="422">
        <v>50</v>
      </c>
      <c r="BW347" s="422">
        <v>44</v>
      </c>
      <c r="BX347" s="422">
        <v>7.27</v>
      </c>
      <c r="BY347" s="422">
        <v>0</v>
      </c>
      <c r="BZ347" s="422">
        <v>0</v>
      </c>
      <c r="CA347" s="422">
        <v>0</v>
      </c>
      <c r="CB347" s="422">
        <v>0</v>
      </c>
      <c r="CC347" s="422">
        <v>0</v>
      </c>
      <c r="CD347" s="422">
        <v>0</v>
      </c>
      <c r="CE347" s="422">
        <v>0</v>
      </c>
      <c r="CF347" s="422">
        <v>0</v>
      </c>
      <c r="CG347" s="422">
        <v>0</v>
      </c>
      <c r="CH347" s="422">
        <v>0</v>
      </c>
      <c r="CI347" s="422">
        <v>0</v>
      </c>
      <c r="CJ347" s="422">
        <v>0</v>
      </c>
      <c r="CK347" s="422">
        <v>0</v>
      </c>
      <c r="CL347" s="422">
        <v>0</v>
      </c>
      <c r="CM347" s="422">
        <v>0</v>
      </c>
      <c r="CN347" s="422">
        <v>0</v>
      </c>
      <c r="CO347" s="422">
        <v>0</v>
      </c>
      <c r="CP347" s="464">
        <v>0</v>
      </c>
      <c r="CQ347" s="422">
        <v>0</v>
      </c>
      <c r="CR347" s="464">
        <v>0</v>
      </c>
      <c r="CS347" s="465">
        <v>0</v>
      </c>
      <c r="CT347" s="465">
        <v>0</v>
      </c>
      <c r="CU347" s="477">
        <f t="shared" si="16"/>
        <v>4854.340000000002</v>
      </c>
    </row>
    <row r="348" spans="1:99" ht="15.75" customHeight="1">
      <c r="A348" s="463" t="str">
        <f t="shared" si="17"/>
        <v>11-520</v>
      </c>
      <c r="B348" s="422">
        <v>26</v>
      </c>
      <c r="C348" s="422">
        <v>0</v>
      </c>
      <c r="D348" s="422">
        <v>0</v>
      </c>
      <c r="E348" s="422">
        <v>0</v>
      </c>
      <c r="F348" s="422">
        <v>4.09</v>
      </c>
      <c r="G348" s="422">
        <v>3.64</v>
      </c>
      <c r="H348" s="422">
        <v>0</v>
      </c>
      <c r="I348" s="422">
        <v>0.91</v>
      </c>
      <c r="J348" s="422">
        <v>2.27</v>
      </c>
      <c r="K348" s="422">
        <v>38.479999999999997</v>
      </c>
      <c r="L348" s="422">
        <v>0.91</v>
      </c>
      <c r="M348" s="422">
        <v>8.91</v>
      </c>
      <c r="N348" s="422">
        <v>0.91</v>
      </c>
      <c r="O348" s="422">
        <v>14.91</v>
      </c>
      <c r="P348" s="422">
        <v>18.18</v>
      </c>
      <c r="Q348" s="422">
        <v>17.73</v>
      </c>
      <c r="R348" s="422">
        <v>0</v>
      </c>
      <c r="S348" s="422">
        <v>0</v>
      </c>
      <c r="T348" s="422">
        <v>20.75</v>
      </c>
      <c r="U348" s="422">
        <v>26</v>
      </c>
      <c r="V348" s="422">
        <v>11.09</v>
      </c>
      <c r="W348" s="422">
        <v>119.13</v>
      </c>
      <c r="X348" s="422">
        <v>186.93</v>
      </c>
      <c r="Y348" s="422">
        <v>107.44</v>
      </c>
      <c r="Z348" s="422">
        <v>180.12</v>
      </c>
      <c r="AA348" s="422">
        <v>176.46</v>
      </c>
      <c r="AB348" s="422">
        <v>261.01</v>
      </c>
      <c r="AC348" s="422">
        <v>245.94</v>
      </c>
      <c r="AD348" s="422">
        <v>256.08</v>
      </c>
      <c r="AE348" s="422">
        <v>157.66999999999999</v>
      </c>
      <c r="AF348" s="422">
        <v>160.32</v>
      </c>
      <c r="AG348" s="422">
        <v>128.32</v>
      </c>
      <c r="AH348" s="422">
        <v>134.22</v>
      </c>
      <c r="AI348" s="422">
        <v>128.91</v>
      </c>
      <c r="AJ348" s="422">
        <v>64.989999999999995</v>
      </c>
      <c r="AK348" s="422">
        <v>65.87</v>
      </c>
      <c r="AL348" s="422">
        <v>62.58</v>
      </c>
      <c r="AM348" s="422">
        <v>52.09</v>
      </c>
      <c r="AN348" s="422">
        <v>42.5</v>
      </c>
      <c r="AO348" s="422">
        <v>112.69</v>
      </c>
      <c r="AP348" s="422">
        <v>64.099999999999994</v>
      </c>
      <c r="AQ348" s="422">
        <v>69.73</v>
      </c>
      <c r="AR348" s="422">
        <v>82.04</v>
      </c>
      <c r="AS348" s="422">
        <v>63.64</v>
      </c>
      <c r="AT348" s="422">
        <v>37.33</v>
      </c>
      <c r="AU348" s="422">
        <v>90.2</v>
      </c>
      <c r="AV348" s="422">
        <v>173.77</v>
      </c>
      <c r="AW348" s="422">
        <v>184.01</v>
      </c>
      <c r="AX348" s="422">
        <v>175.11</v>
      </c>
      <c r="AY348" s="422">
        <v>262.95999999999998</v>
      </c>
      <c r="AZ348" s="422">
        <v>191.46</v>
      </c>
      <c r="BA348" s="422">
        <v>133.21</v>
      </c>
      <c r="BB348" s="422">
        <v>208.75</v>
      </c>
      <c r="BC348" s="422">
        <v>377.77</v>
      </c>
      <c r="BD348" s="422">
        <v>254.6</v>
      </c>
      <c r="BE348" s="422">
        <v>376.42</v>
      </c>
      <c r="BF348" s="422">
        <v>134.85</v>
      </c>
      <c r="BG348" s="422">
        <v>107.3</v>
      </c>
      <c r="BH348" s="422">
        <v>76.34</v>
      </c>
      <c r="BI348" s="422">
        <v>160.29</v>
      </c>
      <c r="BJ348" s="422">
        <v>58.02</v>
      </c>
      <c r="BK348" s="422">
        <v>79.03</v>
      </c>
      <c r="BL348" s="422">
        <v>36.69</v>
      </c>
      <c r="BM348" s="422">
        <v>48.13</v>
      </c>
      <c r="BN348" s="422">
        <v>115.65</v>
      </c>
      <c r="BO348" s="422">
        <v>36.36</v>
      </c>
      <c r="BP348" s="422">
        <v>58.98</v>
      </c>
      <c r="BQ348" s="422">
        <v>28.54</v>
      </c>
      <c r="BR348" s="422">
        <v>31.29</v>
      </c>
      <c r="BS348" s="422">
        <v>34.64</v>
      </c>
      <c r="BT348" s="422">
        <v>61.25</v>
      </c>
      <c r="BU348" s="422">
        <v>50.1</v>
      </c>
      <c r="BV348" s="422">
        <v>55.18</v>
      </c>
      <c r="BW348" s="422">
        <v>26</v>
      </c>
      <c r="BX348" s="422">
        <v>57.54</v>
      </c>
      <c r="BY348" s="422">
        <v>53.74</v>
      </c>
      <c r="BZ348" s="422">
        <v>11.64</v>
      </c>
      <c r="CA348" s="422">
        <v>0</v>
      </c>
      <c r="CB348" s="422">
        <v>0</v>
      </c>
      <c r="CC348" s="422">
        <v>0</v>
      </c>
      <c r="CD348" s="422">
        <v>0</v>
      </c>
      <c r="CE348" s="422">
        <v>0</v>
      </c>
      <c r="CF348" s="422">
        <v>0</v>
      </c>
      <c r="CG348" s="422">
        <v>0</v>
      </c>
      <c r="CH348" s="422">
        <v>0</v>
      </c>
      <c r="CI348" s="422">
        <v>0</v>
      </c>
      <c r="CJ348" s="422">
        <v>0</v>
      </c>
      <c r="CK348" s="422">
        <v>0</v>
      </c>
      <c r="CL348" s="422">
        <v>0</v>
      </c>
      <c r="CM348" s="422">
        <v>0</v>
      </c>
      <c r="CN348" s="422">
        <v>0</v>
      </c>
      <c r="CO348" s="422">
        <v>0</v>
      </c>
      <c r="CP348" s="464">
        <v>0</v>
      </c>
      <c r="CQ348" s="422">
        <v>0</v>
      </c>
      <c r="CR348" s="464">
        <v>0</v>
      </c>
      <c r="CS348" s="465">
        <v>0</v>
      </c>
      <c r="CT348" s="465">
        <v>0</v>
      </c>
      <c r="CU348" s="477">
        <f t="shared" si="16"/>
        <v>6878.71</v>
      </c>
    </row>
    <row r="349" spans="1:99" ht="15.75" customHeight="1">
      <c r="A349" s="463" t="str">
        <f t="shared" si="17"/>
        <v>11-520</v>
      </c>
      <c r="B349" s="422">
        <v>27</v>
      </c>
      <c r="C349" s="422">
        <v>0</v>
      </c>
      <c r="D349" s="422">
        <v>0</v>
      </c>
      <c r="E349" s="422">
        <v>0</v>
      </c>
      <c r="F349" s="422">
        <v>4.04</v>
      </c>
      <c r="G349" s="422">
        <v>0</v>
      </c>
      <c r="H349" s="422">
        <v>3.18</v>
      </c>
      <c r="I349" s="422">
        <v>0</v>
      </c>
      <c r="J349" s="422">
        <v>7.83</v>
      </c>
      <c r="K349" s="422">
        <v>17.309999999999999</v>
      </c>
      <c r="L349" s="422">
        <v>0</v>
      </c>
      <c r="M349" s="422">
        <v>0</v>
      </c>
      <c r="N349" s="422">
        <v>11.73</v>
      </c>
      <c r="O349" s="422">
        <v>42.43</v>
      </c>
      <c r="P349" s="422">
        <v>0.91</v>
      </c>
      <c r="Q349" s="422">
        <v>20.36</v>
      </c>
      <c r="R349" s="422">
        <v>23.93</v>
      </c>
      <c r="S349" s="422">
        <v>0</v>
      </c>
      <c r="T349" s="422">
        <v>20.5</v>
      </c>
      <c r="U349" s="422">
        <v>57.84</v>
      </c>
      <c r="V349" s="422">
        <v>104.47</v>
      </c>
      <c r="W349" s="422">
        <v>91.02</v>
      </c>
      <c r="X349" s="422">
        <v>158.88</v>
      </c>
      <c r="Y349" s="422">
        <v>144.12</v>
      </c>
      <c r="Z349" s="422">
        <v>171.72</v>
      </c>
      <c r="AA349" s="422">
        <v>101.77</v>
      </c>
      <c r="AB349" s="422">
        <v>67.37</v>
      </c>
      <c r="AC349" s="422">
        <v>184.37</v>
      </c>
      <c r="AD349" s="422">
        <v>283.77999999999997</v>
      </c>
      <c r="AE349" s="422">
        <v>143.32</v>
      </c>
      <c r="AF349" s="422">
        <v>134.6</v>
      </c>
      <c r="AG349" s="422">
        <v>120.33</v>
      </c>
      <c r="AH349" s="422">
        <v>197.19</v>
      </c>
      <c r="AI349" s="422">
        <v>152.38</v>
      </c>
      <c r="AJ349" s="422">
        <v>78.19</v>
      </c>
      <c r="AK349" s="422">
        <v>207.91</v>
      </c>
      <c r="AL349" s="422">
        <v>122.1</v>
      </c>
      <c r="AM349" s="422">
        <v>88.09</v>
      </c>
      <c r="AN349" s="422">
        <v>103.42</v>
      </c>
      <c r="AO349" s="422">
        <v>83.81</v>
      </c>
      <c r="AP349" s="422">
        <v>102.18</v>
      </c>
      <c r="AQ349" s="422">
        <v>170.13</v>
      </c>
      <c r="AR349" s="422">
        <v>59.82</v>
      </c>
      <c r="AS349" s="422">
        <v>78.44</v>
      </c>
      <c r="AT349" s="422">
        <v>49.99</v>
      </c>
      <c r="AU349" s="422">
        <v>144.75</v>
      </c>
      <c r="AV349" s="422">
        <v>202.07</v>
      </c>
      <c r="AW349" s="422">
        <v>122.61</v>
      </c>
      <c r="AX349" s="422">
        <v>242.43</v>
      </c>
      <c r="AY349" s="422">
        <v>196.59</v>
      </c>
      <c r="AZ349" s="422">
        <v>244.33</v>
      </c>
      <c r="BA349" s="422">
        <v>252.07</v>
      </c>
      <c r="BB349" s="422">
        <v>292.95999999999998</v>
      </c>
      <c r="BC349" s="422">
        <v>393.95</v>
      </c>
      <c r="BD349" s="422">
        <v>233.45</v>
      </c>
      <c r="BE349" s="422">
        <v>267.87</v>
      </c>
      <c r="BF349" s="422">
        <v>235.72</v>
      </c>
      <c r="BG349" s="422">
        <v>212.71</v>
      </c>
      <c r="BH349" s="422">
        <v>83.35</v>
      </c>
      <c r="BI349" s="422">
        <v>56.53</v>
      </c>
      <c r="BJ349" s="422">
        <v>86.23</v>
      </c>
      <c r="BK349" s="422">
        <v>71.44</v>
      </c>
      <c r="BL349" s="422">
        <v>76.760000000000005</v>
      </c>
      <c r="BM349" s="422">
        <v>90.49</v>
      </c>
      <c r="BN349" s="422">
        <v>38.31</v>
      </c>
      <c r="BO349" s="422">
        <v>55.54</v>
      </c>
      <c r="BP349" s="422">
        <v>37.090000000000003</v>
      </c>
      <c r="BQ349" s="422">
        <v>107.11</v>
      </c>
      <c r="BR349" s="422">
        <v>30.91</v>
      </c>
      <c r="BS349" s="422">
        <v>36.729999999999997</v>
      </c>
      <c r="BT349" s="422">
        <v>39.68</v>
      </c>
      <c r="BU349" s="422">
        <v>33.4</v>
      </c>
      <c r="BV349" s="422">
        <v>86.16</v>
      </c>
      <c r="BW349" s="422">
        <v>37.36</v>
      </c>
      <c r="BX349" s="422">
        <v>6.27</v>
      </c>
      <c r="BY349" s="422">
        <v>13.36</v>
      </c>
      <c r="BZ349" s="422">
        <v>12.36</v>
      </c>
      <c r="CA349" s="422">
        <v>0</v>
      </c>
      <c r="CB349" s="422">
        <v>0</v>
      </c>
      <c r="CC349" s="422">
        <v>0</v>
      </c>
      <c r="CD349" s="422">
        <v>0</v>
      </c>
      <c r="CE349" s="422">
        <v>0</v>
      </c>
      <c r="CF349" s="422">
        <v>0</v>
      </c>
      <c r="CG349" s="422">
        <v>0</v>
      </c>
      <c r="CH349" s="422">
        <v>0</v>
      </c>
      <c r="CI349" s="422">
        <v>0</v>
      </c>
      <c r="CJ349" s="422">
        <v>0</v>
      </c>
      <c r="CK349" s="422">
        <v>0</v>
      </c>
      <c r="CL349" s="422">
        <v>0</v>
      </c>
      <c r="CM349" s="422">
        <v>0</v>
      </c>
      <c r="CN349" s="422">
        <v>0</v>
      </c>
      <c r="CO349" s="422">
        <v>0</v>
      </c>
      <c r="CP349" s="464">
        <v>0</v>
      </c>
      <c r="CQ349" s="422">
        <v>0</v>
      </c>
      <c r="CR349" s="464">
        <v>0</v>
      </c>
      <c r="CS349" s="465">
        <v>0</v>
      </c>
      <c r="CT349" s="465">
        <v>0</v>
      </c>
      <c r="CU349" s="477">
        <f t="shared" si="16"/>
        <v>7450.0499999999975</v>
      </c>
    </row>
    <row r="350" spans="1:99" ht="15.75" customHeight="1">
      <c r="A350" s="463" t="str">
        <f t="shared" si="17"/>
        <v>11-520</v>
      </c>
      <c r="B350" s="422">
        <v>28</v>
      </c>
      <c r="C350" s="422">
        <v>0</v>
      </c>
      <c r="D350" s="422">
        <v>0</v>
      </c>
      <c r="E350" s="422">
        <v>0</v>
      </c>
      <c r="F350" s="422">
        <v>0</v>
      </c>
      <c r="G350" s="422">
        <v>0</v>
      </c>
      <c r="H350" s="422">
        <v>4.54</v>
      </c>
      <c r="I350" s="422">
        <v>4.54</v>
      </c>
      <c r="J350" s="422">
        <v>12.77</v>
      </c>
      <c r="K350" s="422">
        <v>1.82</v>
      </c>
      <c r="L350" s="422">
        <v>6.82</v>
      </c>
      <c r="M350" s="422">
        <v>0.91</v>
      </c>
      <c r="N350" s="422">
        <v>0</v>
      </c>
      <c r="O350" s="422">
        <v>2.64</v>
      </c>
      <c r="P350" s="422">
        <v>4.54</v>
      </c>
      <c r="Q350" s="422">
        <v>24.07</v>
      </c>
      <c r="R350" s="422">
        <v>0</v>
      </c>
      <c r="S350" s="422">
        <v>0</v>
      </c>
      <c r="T350" s="422">
        <v>35.56</v>
      </c>
      <c r="U350" s="422">
        <v>27.54</v>
      </c>
      <c r="V350" s="422">
        <v>155.03</v>
      </c>
      <c r="W350" s="422">
        <v>206.72</v>
      </c>
      <c r="X350" s="422">
        <v>372.82</v>
      </c>
      <c r="Y350" s="422">
        <v>277.45</v>
      </c>
      <c r="Z350" s="422">
        <v>287.33999999999997</v>
      </c>
      <c r="AA350" s="422">
        <v>323.39</v>
      </c>
      <c r="AB350" s="422">
        <v>219.27</v>
      </c>
      <c r="AC350" s="422">
        <v>222.51</v>
      </c>
      <c r="AD350" s="422">
        <v>216.1</v>
      </c>
      <c r="AE350" s="422">
        <v>189.27</v>
      </c>
      <c r="AF350" s="422">
        <v>85.11</v>
      </c>
      <c r="AG350" s="422">
        <v>69.63</v>
      </c>
      <c r="AH350" s="422">
        <v>75.73</v>
      </c>
      <c r="AI350" s="422">
        <v>74.87</v>
      </c>
      <c r="AJ350" s="422">
        <v>64.09</v>
      </c>
      <c r="AK350" s="422">
        <v>173.99</v>
      </c>
      <c r="AL350" s="422">
        <v>46.08</v>
      </c>
      <c r="AM350" s="422">
        <v>68.62</v>
      </c>
      <c r="AN350" s="422">
        <v>131.25</v>
      </c>
      <c r="AO350" s="422">
        <v>93.29</v>
      </c>
      <c r="AP350" s="422">
        <v>70.38</v>
      </c>
      <c r="AQ350" s="422">
        <v>67.61</v>
      </c>
      <c r="AR350" s="422">
        <v>64.63</v>
      </c>
      <c r="AS350" s="422">
        <v>96.89</v>
      </c>
      <c r="AT350" s="422">
        <v>90.92</v>
      </c>
      <c r="AU350" s="422">
        <v>44.83</v>
      </c>
      <c r="AV350" s="422">
        <v>107.03</v>
      </c>
      <c r="AW350" s="422">
        <v>94.49</v>
      </c>
      <c r="AX350" s="422">
        <v>201.01</v>
      </c>
      <c r="AY350" s="422">
        <v>193.16</v>
      </c>
      <c r="AZ350" s="422">
        <v>121.74</v>
      </c>
      <c r="BA350" s="422">
        <v>138.74</v>
      </c>
      <c r="BB350" s="422">
        <v>109.24</v>
      </c>
      <c r="BC350" s="422">
        <v>197.51</v>
      </c>
      <c r="BD350" s="422">
        <v>126.73</v>
      </c>
      <c r="BE350" s="422">
        <v>138.22</v>
      </c>
      <c r="BF350" s="422">
        <v>90.43</v>
      </c>
      <c r="BG350" s="422">
        <v>94.83</v>
      </c>
      <c r="BH350" s="422">
        <v>51.93</v>
      </c>
      <c r="BI350" s="422">
        <v>55.92</v>
      </c>
      <c r="BJ350" s="422">
        <v>16.46</v>
      </c>
      <c r="BK350" s="422">
        <v>77.8</v>
      </c>
      <c r="BL350" s="422">
        <v>42.27</v>
      </c>
      <c r="BM350" s="422">
        <v>71.36</v>
      </c>
      <c r="BN350" s="422">
        <v>46.45</v>
      </c>
      <c r="BO350" s="422">
        <v>79.900000000000006</v>
      </c>
      <c r="BP350" s="422">
        <v>72.099999999999994</v>
      </c>
      <c r="BQ350" s="422">
        <v>23.82</v>
      </c>
      <c r="BR350" s="422">
        <v>75.78</v>
      </c>
      <c r="BS350" s="422">
        <v>33.4</v>
      </c>
      <c r="BT350" s="422">
        <v>23.81</v>
      </c>
      <c r="BU350" s="422">
        <v>77.89</v>
      </c>
      <c r="BV350" s="422">
        <v>34</v>
      </c>
      <c r="BW350" s="422">
        <v>11.82</v>
      </c>
      <c r="BX350" s="422">
        <v>11.13</v>
      </c>
      <c r="BY350" s="422">
        <v>22.82</v>
      </c>
      <c r="BZ350" s="422">
        <v>7.27</v>
      </c>
      <c r="CA350" s="422">
        <v>0</v>
      </c>
      <c r="CB350" s="422">
        <v>0</v>
      </c>
      <c r="CC350" s="422">
        <v>0</v>
      </c>
      <c r="CD350" s="422">
        <v>0</v>
      </c>
      <c r="CE350" s="422">
        <v>0</v>
      </c>
      <c r="CF350" s="422">
        <v>0</v>
      </c>
      <c r="CG350" s="422">
        <v>0</v>
      </c>
      <c r="CH350" s="422">
        <v>0</v>
      </c>
      <c r="CI350" s="422">
        <v>0</v>
      </c>
      <c r="CJ350" s="422">
        <v>0</v>
      </c>
      <c r="CK350" s="422">
        <v>0</v>
      </c>
      <c r="CL350" s="422">
        <v>0</v>
      </c>
      <c r="CM350" s="422">
        <v>0</v>
      </c>
      <c r="CN350" s="422">
        <v>0</v>
      </c>
      <c r="CO350" s="422">
        <v>0</v>
      </c>
      <c r="CP350" s="464">
        <v>0</v>
      </c>
      <c r="CQ350" s="422">
        <v>0</v>
      </c>
      <c r="CR350" s="464">
        <v>0</v>
      </c>
      <c r="CS350" s="465">
        <v>0</v>
      </c>
      <c r="CT350" s="465">
        <v>0</v>
      </c>
      <c r="CU350" s="477">
        <f t="shared" si="16"/>
        <v>6362.63</v>
      </c>
    </row>
    <row r="351" spans="1:99" ht="15.75" customHeight="1">
      <c r="A351" s="463" t="str">
        <f t="shared" si="17"/>
        <v>11-520</v>
      </c>
      <c r="B351" s="422">
        <v>29</v>
      </c>
      <c r="C351" s="422">
        <v>0</v>
      </c>
      <c r="D351" s="422">
        <v>0</v>
      </c>
      <c r="E351" s="422">
        <v>0</v>
      </c>
      <c r="F351" s="422">
        <v>0</v>
      </c>
      <c r="G351" s="422">
        <v>17.27</v>
      </c>
      <c r="H351" s="422">
        <v>1.36</v>
      </c>
      <c r="I351" s="422">
        <v>6.82</v>
      </c>
      <c r="J351" s="422">
        <v>0</v>
      </c>
      <c r="K351" s="422">
        <v>19.8</v>
      </c>
      <c r="L351" s="422">
        <v>3.59</v>
      </c>
      <c r="M351" s="422">
        <v>5.45</v>
      </c>
      <c r="N351" s="422">
        <v>21.53</v>
      </c>
      <c r="O351" s="422">
        <v>0</v>
      </c>
      <c r="P351" s="422">
        <v>4.54</v>
      </c>
      <c r="Q351" s="422">
        <v>30.45</v>
      </c>
      <c r="R351" s="422">
        <v>5.41</v>
      </c>
      <c r="S351" s="422">
        <v>19.27</v>
      </c>
      <c r="T351" s="422">
        <v>53.84</v>
      </c>
      <c r="U351" s="422">
        <v>37.99</v>
      </c>
      <c r="V351" s="422">
        <v>83.68</v>
      </c>
      <c r="W351" s="422">
        <v>172.84</v>
      </c>
      <c r="X351" s="422">
        <v>209.19</v>
      </c>
      <c r="Y351" s="422">
        <v>415.23</v>
      </c>
      <c r="Z351" s="422">
        <v>427.46</v>
      </c>
      <c r="AA351" s="422">
        <v>340.52</v>
      </c>
      <c r="AB351" s="422">
        <v>436.01</v>
      </c>
      <c r="AC351" s="422">
        <v>167.74</v>
      </c>
      <c r="AD351" s="422">
        <v>150.22999999999999</v>
      </c>
      <c r="AE351" s="422">
        <v>78.67</v>
      </c>
      <c r="AF351" s="422">
        <v>68.040000000000006</v>
      </c>
      <c r="AG351" s="422">
        <v>117.76</v>
      </c>
      <c r="AH351" s="422">
        <v>47.98</v>
      </c>
      <c r="AI351" s="422">
        <v>84.94</v>
      </c>
      <c r="AJ351" s="422">
        <v>132.63</v>
      </c>
      <c r="AK351" s="422">
        <v>58.02</v>
      </c>
      <c r="AL351" s="422">
        <v>101</v>
      </c>
      <c r="AM351" s="422">
        <v>21.31</v>
      </c>
      <c r="AN351" s="422">
        <v>110.14</v>
      </c>
      <c r="AO351" s="422">
        <v>88.32</v>
      </c>
      <c r="AP351" s="422">
        <v>33.01</v>
      </c>
      <c r="AQ351" s="422">
        <v>38.28</v>
      </c>
      <c r="AR351" s="422">
        <v>69.510000000000005</v>
      </c>
      <c r="AS351" s="422">
        <v>36.54</v>
      </c>
      <c r="AT351" s="422">
        <v>71.55</v>
      </c>
      <c r="AU351" s="422">
        <v>74.14</v>
      </c>
      <c r="AV351" s="422">
        <v>81.819999999999993</v>
      </c>
      <c r="AW351" s="422">
        <v>37.79</v>
      </c>
      <c r="AX351" s="422">
        <v>133.5</v>
      </c>
      <c r="AY351" s="422">
        <v>94.26</v>
      </c>
      <c r="AZ351" s="422">
        <v>144.68</v>
      </c>
      <c r="BA351" s="422">
        <v>109.37</v>
      </c>
      <c r="BB351" s="422">
        <v>280.11</v>
      </c>
      <c r="BC351" s="422">
        <v>245.68</v>
      </c>
      <c r="BD351" s="422">
        <v>150.08000000000001</v>
      </c>
      <c r="BE351" s="422">
        <v>137.41</v>
      </c>
      <c r="BF351" s="422">
        <v>83.09</v>
      </c>
      <c r="BG351" s="422">
        <v>159.65</v>
      </c>
      <c r="BH351" s="422">
        <v>95.13</v>
      </c>
      <c r="BI351" s="422">
        <v>85.16</v>
      </c>
      <c r="BJ351" s="422">
        <v>113.9</v>
      </c>
      <c r="BK351" s="422">
        <v>144.55000000000001</v>
      </c>
      <c r="BL351" s="422">
        <v>27.67</v>
      </c>
      <c r="BM351" s="422">
        <v>23.74</v>
      </c>
      <c r="BN351" s="422">
        <v>59.37</v>
      </c>
      <c r="BO351" s="422">
        <v>40.82</v>
      </c>
      <c r="BP351" s="422">
        <v>34.630000000000003</v>
      </c>
      <c r="BQ351" s="422">
        <v>17.739999999999998</v>
      </c>
      <c r="BR351" s="422">
        <v>90.67</v>
      </c>
      <c r="BS351" s="422">
        <v>58.73</v>
      </c>
      <c r="BT351" s="422">
        <v>23.82</v>
      </c>
      <c r="BU351" s="422">
        <v>24.41</v>
      </c>
      <c r="BV351" s="422">
        <v>18.27</v>
      </c>
      <c r="BW351" s="422">
        <v>1.82</v>
      </c>
      <c r="BX351" s="422">
        <v>13.82</v>
      </c>
      <c r="BY351" s="422">
        <v>10.36</v>
      </c>
      <c r="BZ351" s="422">
        <v>6.09</v>
      </c>
      <c r="CA351" s="422">
        <v>0</v>
      </c>
      <c r="CB351" s="422">
        <v>0</v>
      </c>
      <c r="CC351" s="422">
        <v>0</v>
      </c>
      <c r="CD351" s="422">
        <v>0</v>
      </c>
      <c r="CE351" s="422">
        <v>0</v>
      </c>
      <c r="CF351" s="422">
        <v>0</v>
      </c>
      <c r="CG351" s="422">
        <v>0</v>
      </c>
      <c r="CH351" s="422">
        <v>0</v>
      </c>
      <c r="CI351" s="422">
        <v>0</v>
      </c>
      <c r="CJ351" s="422">
        <v>0</v>
      </c>
      <c r="CK351" s="422">
        <v>0</v>
      </c>
      <c r="CL351" s="422">
        <v>0</v>
      </c>
      <c r="CM351" s="422">
        <v>0</v>
      </c>
      <c r="CN351" s="422">
        <v>0</v>
      </c>
      <c r="CO351" s="422">
        <v>0</v>
      </c>
      <c r="CP351" s="464">
        <v>0</v>
      </c>
      <c r="CQ351" s="422">
        <v>0</v>
      </c>
      <c r="CR351" s="464">
        <v>0</v>
      </c>
      <c r="CS351" s="465">
        <v>0</v>
      </c>
      <c r="CT351" s="465">
        <v>0</v>
      </c>
      <c r="CU351" s="477">
        <f t="shared" si="16"/>
        <v>6410.1999999999989</v>
      </c>
    </row>
    <row r="352" spans="1:99" ht="15.75" customHeight="1">
      <c r="A352" s="463" t="str">
        <f t="shared" si="17"/>
        <v>11-520</v>
      </c>
      <c r="B352" s="422">
        <v>30</v>
      </c>
      <c r="C352" s="422">
        <v>0</v>
      </c>
      <c r="D352" s="422">
        <v>0</v>
      </c>
      <c r="E352" s="422">
        <v>0</v>
      </c>
      <c r="F352" s="422">
        <v>0</v>
      </c>
      <c r="G352" s="422">
        <v>23.43</v>
      </c>
      <c r="H352" s="422">
        <v>0</v>
      </c>
      <c r="I352" s="422">
        <v>13.63</v>
      </c>
      <c r="J352" s="422">
        <v>0</v>
      </c>
      <c r="K352" s="422">
        <v>5.45</v>
      </c>
      <c r="L352" s="422">
        <v>40.35</v>
      </c>
      <c r="M352" s="422">
        <v>20.170000000000002</v>
      </c>
      <c r="N352" s="422">
        <v>24.54</v>
      </c>
      <c r="O352" s="422">
        <v>21.18</v>
      </c>
      <c r="P352" s="422">
        <v>13</v>
      </c>
      <c r="Q352" s="422">
        <v>2.27</v>
      </c>
      <c r="R352" s="422">
        <v>9.07</v>
      </c>
      <c r="S352" s="422">
        <v>5.66</v>
      </c>
      <c r="T352" s="422">
        <v>25.11</v>
      </c>
      <c r="U352" s="422">
        <v>109.6</v>
      </c>
      <c r="V352" s="422">
        <v>113.59</v>
      </c>
      <c r="W352" s="422">
        <v>293.82</v>
      </c>
      <c r="X352" s="422">
        <v>342.3</v>
      </c>
      <c r="Y352" s="422">
        <v>325.68</v>
      </c>
      <c r="Z352" s="422">
        <v>348.57</v>
      </c>
      <c r="AA352" s="422">
        <v>366.09</v>
      </c>
      <c r="AB352" s="422">
        <v>403.05</v>
      </c>
      <c r="AC352" s="422">
        <v>126.78</v>
      </c>
      <c r="AD352" s="422">
        <v>179.3</v>
      </c>
      <c r="AE352" s="422">
        <v>116.4</v>
      </c>
      <c r="AF352" s="422">
        <v>131.11000000000001</v>
      </c>
      <c r="AG352" s="422">
        <v>116.56</v>
      </c>
      <c r="AH352" s="422">
        <v>99.34</v>
      </c>
      <c r="AI352" s="422">
        <v>200.37</v>
      </c>
      <c r="AJ352" s="422">
        <v>65.819999999999993</v>
      </c>
      <c r="AK352" s="422">
        <v>89.15</v>
      </c>
      <c r="AL352" s="422">
        <v>166.32</v>
      </c>
      <c r="AM352" s="422">
        <v>83.48</v>
      </c>
      <c r="AN352" s="422">
        <v>52.18</v>
      </c>
      <c r="AO352" s="422">
        <v>108.04</v>
      </c>
      <c r="AP352" s="422">
        <v>106.41</v>
      </c>
      <c r="AQ352" s="422">
        <v>82.13</v>
      </c>
      <c r="AR352" s="422">
        <v>61.44</v>
      </c>
      <c r="AS352" s="422">
        <v>33.94</v>
      </c>
      <c r="AT352" s="422">
        <v>69.62</v>
      </c>
      <c r="AU352" s="422">
        <v>102.16</v>
      </c>
      <c r="AV352" s="422">
        <v>32.270000000000003</v>
      </c>
      <c r="AW352" s="422">
        <v>44.85</v>
      </c>
      <c r="AX352" s="422">
        <v>181.78</v>
      </c>
      <c r="AY352" s="422">
        <v>186.03</v>
      </c>
      <c r="AZ352" s="422">
        <v>271.64999999999998</v>
      </c>
      <c r="BA352" s="422">
        <v>246.12</v>
      </c>
      <c r="BB352" s="422">
        <v>233.19</v>
      </c>
      <c r="BC352" s="422">
        <v>206.77</v>
      </c>
      <c r="BD352" s="422">
        <v>187.65</v>
      </c>
      <c r="BE352" s="422">
        <v>49.32</v>
      </c>
      <c r="BF352" s="422">
        <v>284.16000000000003</v>
      </c>
      <c r="BG352" s="422">
        <v>197.1</v>
      </c>
      <c r="BH352" s="422">
        <v>104.22</v>
      </c>
      <c r="BI352" s="422">
        <v>90.32</v>
      </c>
      <c r="BJ352" s="422">
        <v>138.81</v>
      </c>
      <c r="BK352" s="422">
        <v>75.48</v>
      </c>
      <c r="BL352" s="422">
        <v>80.209999999999994</v>
      </c>
      <c r="BM352" s="422">
        <v>115.74</v>
      </c>
      <c r="BN352" s="422">
        <v>18.37</v>
      </c>
      <c r="BO352" s="422">
        <v>38</v>
      </c>
      <c r="BP352" s="422">
        <v>70.709999999999994</v>
      </c>
      <c r="BQ352" s="422">
        <v>91.05</v>
      </c>
      <c r="BR352" s="422">
        <v>59.76</v>
      </c>
      <c r="BS352" s="422">
        <v>28.64</v>
      </c>
      <c r="BT352" s="422">
        <v>77.599999999999994</v>
      </c>
      <c r="BU352" s="422">
        <v>95.99</v>
      </c>
      <c r="BV352" s="422">
        <v>58.4</v>
      </c>
      <c r="BW352" s="422">
        <v>23.54</v>
      </c>
      <c r="BX352" s="422">
        <v>62.57</v>
      </c>
      <c r="BY352" s="422">
        <v>19.59</v>
      </c>
      <c r="BZ352" s="422">
        <v>18.54</v>
      </c>
      <c r="CA352" s="422">
        <v>0</v>
      </c>
      <c r="CB352" s="422">
        <v>0</v>
      </c>
      <c r="CC352" s="422">
        <v>0</v>
      </c>
      <c r="CD352" s="422">
        <v>0</v>
      </c>
      <c r="CE352" s="422">
        <v>0</v>
      </c>
      <c r="CF352" s="422">
        <v>0</v>
      </c>
      <c r="CG352" s="422">
        <v>0</v>
      </c>
      <c r="CH352" s="422">
        <v>0</v>
      </c>
      <c r="CI352" s="422">
        <v>0</v>
      </c>
      <c r="CJ352" s="422">
        <v>0</v>
      </c>
      <c r="CK352" s="422">
        <v>0</v>
      </c>
      <c r="CL352" s="422">
        <v>0</v>
      </c>
      <c r="CM352" s="422">
        <v>0</v>
      </c>
      <c r="CN352" s="422">
        <v>0</v>
      </c>
      <c r="CO352" s="422">
        <v>0</v>
      </c>
      <c r="CP352" s="464">
        <v>0</v>
      </c>
      <c r="CQ352" s="422">
        <v>0</v>
      </c>
      <c r="CR352" s="464">
        <v>0</v>
      </c>
      <c r="CS352" s="465">
        <v>0</v>
      </c>
      <c r="CT352" s="465">
        <v>0</v>
      </c>
      <c r="CU352" s="477">
        <f t="shared" si="16"/>
        <v>7885.54</v>
      </c>
    </row>
    <row r="353" spans="1:99" ht="15.75" customHeight="1" thickBot="1">
      <c r="A353" s="466" t="str">
        <f t="shared" si="17"/>
        <v>11-520</v>
      </c>
      <c r="B353" s="467">
        <v>31</v>
      </c>
      <c r="C353" s="467">
        <v>0</v>
      </c>
      <c r="D353" s="467">
        <v>0</v>
      </c>
      <c r="E353" s="467">
        <v>0</v>
      </c>
      <c r="F353" s="467">
        <v>0</v>
      </c>
      <c r="G353" s="467">
        <v>4</v>
      </c>
      <c r="H353" s="467">
        <v>19.95</v>
      </c>
      <c r="I353" s="467">
        <v>0.91</v>
      </c>
      <c r="J353" s="467">
        <v>9.08</v>
      </c>
      <c r="K353" s="467">
        <v>9.08</v>
      </c>
      <c r="L353" s="467">
        <v>19.54</v>
      </c>
      <c r="M353" s="467">
        <v>16.37</v>
      </c>
      <c r="N353" s="467">
        <v>2.27</v>
      </c>
      <c r="O353" s="467">
        <v>2.27</v>
      </c>
      <c r="P353" s="467">
        <v>34.97</v>
      </c>
      <c r="Q353" s="467">
        <v>4.54</v>
      </c>
      <c r="R353" s="467">
        <v>13.64</v>
      </c>
      <c r="S353" s="467">
        <v>33.049999999999997</v>
      </c>
      <c r="T353" s="467">
        <v>31.43</v>
      </c>
      <c r="U353" s="467">
        <v>44.26</v>
      </c>
      <c r="V353" s="467">
        <v>113.68</v>
      </c>
      <c r="W353" s="467">
        <v>236.39</v>
      </c>
      <c r="X353" s="467">
        <v>293.32</v>
      </c>
      <c r="Y353" s="467">
        <v>306.58999999999997</v>
      </c>
      <c r="Z353" s="467">
        <v>324.24</v>
      </c>
      <c r="AA353" s="467">
        <v>175.87</v>
      </c>
      <c r="AB353" s="467">
        <v>238.98</v>
      </c>
      <c r="AC353" s="467">
        <v>273.12</v>
      </c>
      <c r="AD353" s="467">
        <v>163.63</v>
      </c>
      <c r="AE353" s="467">
        <v>108.54</v>
      </c>
      <c r="AF353" s="467">
        <v>88.42</v>
      </c>
      <c r="AG353" s="467">
        <v>139.97999999999999</v>
      </c>
      <c r="AH353" s="467">
        <v>148.87</v>
      </c>
      <c r="AI353" s="467">
        <v>128.26</v>
      </c>
      <c r="AJ353" s="467">
        <v>87.4</v>
      </c>
      <c r="AK353" s="467">
        <v>75.87</v>
      </c>
      <c r="AL353" s="467">
        <v>54.66</v>
      </c>
      <c r="AM353" s="467">
        <v>42.09</v>
      </c>
      <c r="AN353" s="467">
        <v>114.88</v>
      </c>
      <c r="AO353" s="467">
        <v>151.16</v>
      </c>
      <c r="AP353" s="467">
        <v>62.98</v>
      </c>
      <c r="AQ353" s="467">
        <v>57.51</v>
      </c>
      <c r="AR353" s="467">
        <v>25.23</v>
      </c>
      <c r="AS353" s="467">
        <v>88.44</v>
      </c>
      <c r="AT353" s="467">
        <v>36.81</v>
      </c>
      <c r="AU353" s="467">
        <v>0</v>
      </c>
      <c r="AV353" s="467">
        <v>0</v>
      </c>
      <c r="AW353" s="467">
        <v>0</v>
      </c>
      <c r="AX353" s="467">
        <v>0</v>
      </c>
      <c r="AY353" s="467">
        <v>0</v>
      </c>
      <c r="AZ353" s="467">
        <v>0</v>
      </c>
      <c r="BA353" s="467">
        <v>0</v>
      </c>
      <c r="BB353" s="467">
        <v>0</v>
      </c>
      <c r="BC353" s="467">
        <v>0</v>
      </c>
      <c r="BD353" s="467">
        <v>0</v>
      </c>
      <c r="BE353" s="467">
        <v>0</v>
      </c>
      <c r="BF353" s="467">
        <v>0</v>
      </c>
      <c r="BG353" s="467">
        <v>0</v>
      </c>
      <c r="BH353" s="467">
        <v>0</v>
      </c>
      <c r="BI353" s="467">
        <v>0</v>
      </c>
      <c r="BJ353" s="467">
        <v>0</v>
      </c>
      <c r="BK353" s="467">
        <v>0</v>
      </c>
      <c r="BL353" s="467">
        <v>0</v>
      </c>
      <c r="BM353" s="467">
        <v>0</v>
      </c>
      <c r="BN353" s="467">
        <v>0</v>
      </c>
      <c r="BO353" s="467">
        <v>0</v>
      </c>
      <c r="BP353" s="467">
        <v>0</v>
      </c>
      <c r="BQ353" s="467">
        <v>0</v>
      </c>
      <c r="BR353" s="467">
        <v>0</v>
      </c>
      <c r="BS353" s="467">
        <v>0</v>
      </c>
      <c r="BT353" s="467">
        <v>0</v>
      </c>
      <c r="BU353" s="467">
        <v>0</v>
      </c>
      <c r="BV353" s="467">
        <v>0</v>
      </c>
      <c r="BW353" s="467">
        <v>0</v>
      </c>
      <c r="BX353" s="467">
        <v>0</v>
      </c>
      <c r="BY353" s="467">
        <v>0</v>
      </c>
      <c r="BZ353" s="467">
        <v>0</v>
      </c>
      <c r="CA353" s="467">
        <v>0</v>
      </c>
      <c r="CB353" s="467">
        <v>0</v>
      </c>
      <c r="CC353" s="467">
        <v>0</v>
      </c>
      <c r="CD353" s="467">
        <v>0</v>
      </c>
      <c r="CE353" s="467">
        <v>0</v>
      </c>
      <c r="CF353" s="467">
        <v>0</v>
      </c>
      <c r="CG353" s="467">
        <v>0</v>
      </c>
      <c r="CH353" s="467">
        <v>0</v>
      </c>
      <c r="CI353" s="467">
        <v>0</v>
      </c>
      <c r="CJ353" s="467">
        <v>0</v>
      </c>
      <c r="CK353" s="422">
        <v>0</v>
      </c>
      <c r="CL353" s="422">
        <v>0</v>
      </c>
      <c r="CM353" s="422">
        <v>0</v>
      </c>
      <c r="CN353" s="422">
        <v>0</v>
      </c>
      <c r="CO353" s="422">
        <v>0</v>
      </c>
      <c r="CP353" s="468">
        <v>0</v>
      </c>
      <c r="CQ353" s="422">
        <v>0</v>
      </c>
      <c r="CR353" s="468">
        <v>0</v>
      </c>
      <c r="CS353" s="465">
        <v>0</v>
      </c>
      <c r="CT353" s="465">
        <v>0</v>
      </c>
      <c r="CU353" s="477">
        <f t="shared" si="16"/>
        <v>3782.28</v>
      </c>
    </row>
    <row r="354" spans="1:99" ht="15.75" hidden="1" thickBot="1">
      <c r="A354" s="480" t="str">
        <f t="shared" si="17"/>
        <v>11-520</v>
      </c>
      <c r="B354" s="440" t="s">
        <v>221</v>
      </c>
      <c r="C354" s="438">
        <f>SUM(C323:F353)</f>
        <v>8.129999999999999</v>
      </c>
      <c r="D354" s="438">
        <f>SUM(G323:J353)</f>
        <v>850.68999999999994</v>
      </c>
      <c r="E354" s="438">
        <f>SUM(K323:N353)</f>
        <v>1362.1399999999996</v>
      </c>
      <c r="F354" s="438">
        <f>SUM(O323:R353)</f>
        <v>1671.5700000000011</v>
      </c>
      <c r="G354" s="438">
        <f>SUM(S323:V353)</f>
        <v>7359.6200000000026</v>
      </c>
      <c r="H354" s="438">
        <f>SUM(W323:Z353)</f>
        <v>41778.279999999992</v>
      </c>
      <c r="I354" s="438">
        <f>SUM(AA323:AD353)</f>
        <v>32301.049999999981</v>
      </c>
      <c r="J354" s="438">
        <f>SUM(AE323:AH353)</f>
        <v>15942.780000000006</v>
      </c>
      <c r="K354" s="438">
        <f>SUM(AI323:AL353)</f>
        <v>11188.810000000001</v>
      </c>
      <c r="L354" s="438">
        <f>SUM(AM323:AP353)</f>
        <v>8528.3099999999977</v>
      </c>
      <c r="M354" s="438">
        <f>SUM(AQ323:AT353)</f>
        <v>7635.8599999999988</v>
      </c>
      <c r="N354" s="438">
        <f>SUM(AU323:AX353)</f>
        <v>14229.850000000004</v>
      </c>
      <c r="O354" s="438">
        <f>SUM(AY323:BB353)</f>
        <v>26100.06</v>
      </c>
      <c r="P354" s="438">
        <f>SUM(BC323:BF353)</f>
        <v>24002.87</v>
      </c>
      <c r="Q354" s="438">
        <f>SUM(BG323:BJ353)</f>
        <v>13620.129999999997</v>
      </c>
      <c r="R354" s="438">
        <f>SUM(BK323:BN353)</f>
        <v>8640.0400000000009</v>
      </c>
      <c r="S354" s="438">
        <f>SUM(BO323:BR353)</f>
        <v>5393.0099999999984</v>
      </c>
      <c r="T354" s="438">
        <f>SUM(BS323:BV353)</f>
        <v>4824.2999999999993</v>
      </c>
      <c r="U354" s="438">
        <f>SUM(BW323:BZ353)</f>
        <v>1888.7299999999993</v>
      </c>
      <c r="V354" s="438">
        <f>SUM(CA323:CD353)</f>
        <v>8.82</v>
      </c>
      <c r="W354" s="438">
        <f>SUM(CE323:CH353)</f>
        <v>3.18</v>
      </c>
      <c r="X354" s="438">
        <f>SUM(CI323:CK353)</f>
        <v>0</v>
      </c>
      <c r="Y354" s="439"/>
      <c r="Z354" s="439"/>
      <c r="AA354" s="439"/>
      <c r="AB354" s="439"/>
      <c r="AC354" s="470"/>
      <c r="AD354" s="439"/>
      <c r="AE354" s="439"/>
      <c r="AF354" s="439"/>
      <c r="AG354" s="470"/>
      <c r="AH354" s="439"/>
      <c r="AI354" s="439"/>
      <c r="AJ354" s="439"/>
      <c r="AK354" s="470"/>
      <c r="AL354" s="439"/>
      <c r="AM354" s="439"/>
      <c r="AN354" s="470"/>
      <c r="AO354" s="439"/>
      <c r="AP354" s="439"/>
      <c r="AQ354" s="439"/>
      <c r="AR354" s="470"/>
      <c r="AS354" s="439"/>
      <c r="AT354" s="439"/>
      <c r="AU354" s="439"/>
      <c r="AV354" s="470"/>
      <c r="AW354" s="470"/>
      <c r="AX354" s="470"/>
      <c r="AY354" s="470"/>
      <c r="AZ354" s="470"/>
      <c r="BA354" s="470"/>
      <c r="BB354" s="470"/>
      <c r="BC354" s="470"/>
      <c r="BD354" s="470"/>
      <c r="BE354" s="470"/>
      <c r="BF354" s="470"/>
      <c r="BG354" s="470"/>
      <c r="BH354" s="470"/>
      <c r="BI354" s="470"/>
      <c r="BJ354" s="470"/>
      <c r="BK354" s="470"/>
      <c r="BL354" s="470"/>
      <c r="BM354" s="470"/>
      <c r="BN354" s="470"/>
      <c r="BO354" s="470"/>
      <c r="BP354" s="470"/>
      <c r="BQ354" s="439"/>
      <c r="BR354" s="439"/>
      <c r="BS354" s="439"/>
      <c r="BT354" s="470"/>
      <c r="BU354" s="470"/>
      <c r="BV354" s="470"/>
      <c r="BW354" s="470"/>
      <c r="BX354" s="470"/>
      <c r="BY354" s="470"/>
      <c r="BZ354" s="470"/>
      <c r="CA354" s="470"/>
      <c r="CB354" s="470"/>
      <c r="CC354" s="470"/>
      <c r="CD354" s="470"/>
      <c r="CE354" s="470"/>
      <c r="CF354" s="470"/>
      <c r="CG354" s="470"/>
      <c r="CH354" s="470"/>
      <c r="CI354" s="470"/>
      <c r="CJ354" s="470"/>
      <c r="CK354" s="441"/>
      <c r="CL354" s="441"/>
      <c r="CM354" s="441"/>
      <c r="CN354" s="441"/>
      <c r="CO354" s="441"/>
      <c r="CP354" s="442"/>
      <c r="CQ354" s="441"/>
      <c r="CR354" s="442"/>
      <c r="CS354" s="495"/>
      <c r="CU354" s="499">
        <f>SUM(CU323:CU353)</f>
        <v>227338.23000000004</v>
      </c>
    </row>
    <row r="355" spans="1:99" ht="15.75" customHeight="1">
      <c r="A355" s="473" t="s">
        <v>120</v>
      </c>
      <c r="B355" s="474">
        <v>1</v>
      </c>
      <c r="C355" s="461">
        <v>0</v>
      </c>
      <c r="D355" s="461">
        <v>0</v>
      </c>
      <c r="E355" s="461">
        <v>0</v>
      </c>
      <c r="F355" s="461">
        <v>2.27</v>
      </c>
      <c r="G355" s="461">
        <v>3.18</v>
      </c>
      <c r="H355" s="461">
        <v>0</v>
      </c>
      <c r="I355" s="461">
        <v>4.37</v>
      </c>
      <c r="J355" s="461">
        <v>19.21</v>
      </c>
      <c r="K355" s="461">
        <v>29.92</v>
      </c>
      <c r="L355" s="461">
        <v>50.06</v>
      </c>
      <c r="M355" s="461">
        <v>20.079999999999998</v>
      </c>
      <c r="N355" s="461">
        <v>51.41</v>
      </c>
      <c r="O355" s="461">
        <v>24.93</v>
      </c>
      <c r="P355" s="461">
        <v>28.35</v>
      </c>
      <c r="Q355" s="461">
        <v>27.97</v>
      </c>
      <c r="R355" s="461">
        <v>41.55</v>
      </c>
      <c r="S355" s="461">
        <v>56.95</v>
      </c>
      <c r="T355" s="461">
        <v>87.71</v>
      </c>
      <c r="U355" s="461">
        <v>85.96</v>
      </c>
      <c r="V355" s="461">
        <v>139.94</v>
      </c>
      <c r="W355" s="461">
        <v>333.97</v>
      </c>
      <c r="X355" s="461">
        <v>376.47</v>
      </c>
      <c r="Y355" s="461">
        <v>439.43</v>
      </c>
      <c r="Z355" s="461">
        <v>402.06</v>
      </c>
      <c r="AA355" s="461">
        <v>507.31</v>
      </c>
      <c r="AB355" s="461">
        <v>426.6</v>
      </c>
      <c r="AC355" s="461">
        <v>393.93</v>
      </c>
      <c r="AD355" s="461">
        <v>306.02999999999997</v>
      </c>
      <c r="AE355" s="461">
        <v>256.66000000000003</v>
      </c>
      <c r="AF355" s="461">
        <v>190.33</v>
      </c>
      <c r="AG355" s="461">
        <v>186.47</v>
      </c>
      <c r="AH355" s="461">
        <v>183.08</v>
      </c>
      <c r="AI355" s="461">
        <v>239.43</v>
      </c>
      <c r="AJ355" s="461">
        <v>202.91</v>
      </c>
      <c r="AK355" s="461">
        <v>93</v>
      </c>
      <c r="AL355" s="461">
        <v>198.62</v>
      </c>
      <c r="AM355" s="461">
        <v>171.36</v>
      </c>
      <c r="AN355" s="461">
        <v>179.62</v>
      </c>
      <c r="AO355" s="461">
        <v>168.75</v>
      </c>
      <c r="AP355" s="461">
        <v>182.54</v>
      </c>
      <c r="AQ355" s="461">
        <v>198.76</v>
      </c>
      <c r="AR355" s="461">
        <v>91.29</v>
      </c>
      <c r="AS355" s="461">
        <v>152.72999999999999</v>
      </c>
      <c r="AT355" s="461">
        <v>78.47</v>
      </c>
      <c r="AU355" s="461">
        <v>58.77</v>
      </c>
      <c r="AV355" s="461">
        <v>168.6</v>
      </c>
      <c r="AW355" s="461">
        <v>96.07</v>
      </c>
      <c r="AX355" s="461">
        <v>162.58000000000001</v>
      </c>
      <c r="AY355" s="461">
        <v>188.97</v>
      </c>
      <c r="AZ355" s="461">
        <v>275.81</v>
      </c>
      <c r="BA355" s="461">
        <v>208.32</v>
      </c>
      <c r="BB355" s="461">
        <v>166.89</v>
      </c>
      <c r="BC355" s="461">
        <v>214.88</v>
      </c>
      <c r="BD355" s="461">
        <v>140.69999999999999</v>
      </c>
      <c r="BE355" s="461">
        <v>161.34</v>
      </c>
      <c r="BF355" s="461">
        <v>83.91</v>
      </c>
      <c r="BG355" s="461">
        <v>78.58</v>
      </c>
      <c r="BH355" s="461">
        <v>45.69</v>
      </c>
      <c r="BI355" s="461">
        <v>69.09</v>
      </c>
      <c r="BJ355" s="461">
        <v>63.82</v>
      </c>
      <c r="BK355" s="461">
        <v>17.89</v>
      </c>
      <c r="BL355" s="461">
        <v>5.64</v>
      </c>
      <c r="BM355" s="461">
        <v>30.36</v>
      </c>
      <c r="BN355" s="461">
        <v>10.82</v>
      </c>
      <c r="BO355" s="461">
        <v>0</v>
      </c>
      <c r="BP355" s="461">
        <v>0</v>
      </c>
      <c r="BQ355" s="461">
        <v>0</v>
      </c>
      <c r="BR355" s="461">
        <v>17.82</v>
      </c>
      <c r="BS355" s="461">
        <v>0</v>
      </c>
      <c r="BT355" s="461">
        <v>0</v>
      </c>
      <c r="BU355" s="461">
        <v>0</v>
      </c>
      <c r="BV355" s="461">
        <v>0</v>
      </c>
      <c r="BW355" s="461">
        <v>0</v>
      </c>
      <c r="BX355" s="461">
        <v>0</v>
      </c>
      <c r="BY355" s="461">
        <v>0</v>
      </c>
      <c r="BZ355" s="461">
        <v>0</v>
      </c>
      <c r="CA355" s="461">
        <v>0</v>
      </c>
      <c r="CB355" s="461">
        <v>0</v>
      </c>
      <c r="CC355" s="461">
        <v>0</v>
      </c>
      <c r="CD355" s="461">
        <v>0</v>
      </c>
      <c r="CE355" s="461">
        <v>0</v>
      </c>
      <c r="CF355" s="461">
        <v>0</v>
      </c>
      <c r="CG355" s="461">
        <v>0</v>
      </c>
      <c r="CH355" s="461">
        <v>0</v>
      </c>
      <c r="CI355" s="461">
        <v>0</v>
      </c>
      <c r="CJ355" s="461">
        <v>0</v>
      </c>
      <c r="CK355" s="422">
        <v>0</v>
      </c>
      <c r="CL355" s="422">
        <v>0</v>
      </c>
      <c r="CM355" s="422">
        <v>0</v>
      </c>
      <c r="CN355" s="422">
        <v>0</v>
      </c>
      <c r="CO355" s="422">
        <v>0</v>
      </c>
      <c r="CP355" s="462">
        <v>0</v>
      </c>
      <c r="CQ355" s="422">
        <v>0</v>
      </c>
      <c r="CR355" s="462">
        <v>0</v>
      </c>
      <c r="CS355" s="465">
        <v>0</v>
      </c>
      <c r="CT355" s="465">
        <v>0</v>
      </c>
      <c r="CU355" s="477">
        <f>SUM(C355:CT355)</f>
        <v>8900.23</v>
      </c>
    </row>
    <row r="356" spans="1:99" ht="15.75" customHeight="1">
      <c r="A356" s="475" t="str">
        <f t="shared" ref="A356:A386" si="18">A355</f>
        <v>12-065</v>
      </c>
      <c r="B356" s="476">
        <v>2</v>
      </c>
      <c r="C356" s="422">
        <v>0</v>
      </c>
      <c r="D356" s="422">
        <v>0</v>
      </c>
      <c r="E356" s="422">
        <v>0</v>
      </c>
      <c r="F356" s="422">
        <v>0</v>
      </c>
      <c r="G356" s="422">
        <v>0</v>
      </c>
      <c r="H356" s="422">
        <v>3.82</v>
      </c>
      <c r="I356" s="422">
        <v>1.82</v>
      </c>
      <c r="J356" s="422">
        <v>3.18</v>
      </c>
      <c r="K356" s="422">
        <v>32.58</v>
      </c>
      <c r="L356" s="422">
        <v>15.53</v>
      </c>
      <c r="M356" s="422">
        <v>34.200000000000003</v>
      </c>
      <c r="N356" s="422">
        <v>41.78</v>
      </c>
      <c r="O356" s="422">
        <v>24.78</v>
      </c>
      <c r="P356" s="422">
        <v>35.93</v>
      </c>
      <c r="Q356" s="422">
        <v>40.03</v>
      </c>
      <c r="R356" s="422">
        <v>22.51</v>
      </c>
      <c r="S356" s="422">
        <v>25.72</v>
      </c>
      <c r="T356" s="422">
        <v>26</v>
      </c>
      <c r="U356" s="422">
        <v>106.66</v>
      </c>
      <c r="V356" s="422">
        <v>171.46</v>
      </c>
      <c r="W356" s="422">
        <v>332.11</v>
      </c>
      <c r="X356" s="422">
        <v>493.91</v>
      </c>
      <c r="Y356" s="422">
        <v>500.64</v>
      </c>
      <c r="Z356" s="422">
        <v>639.54</v>
      </c>
      <c r="AA356" s="422">
        <v>511.74</v>
      </c>
      <c r="AB356" s="422">
        <v>610.71</v>
      </c>
      <c r="AC356" s="422">
        <v>494.91</v>
      </c>
      <c r="AD356" s="422">
        <v>439.27</v>
      </c>
      <c r="AE356" s="422">
        <v>286.31</v>
      </c>
      <c r="AF356" s="422">
        <v>229.55</v>
      </c>
      <c r="AG356" s="422">
        <v>281.7</v>
      </c>
      <c r="AH356" s="422">
        <v>213.31</v>
      </c>
      <c r="AI356" s="422">
        <v>264.19</v>
      </c>
      <c r="AJ356" s="422">
        <v>294.23</v>
      </c>
      <c r="AK356" s="422">
        <v>226.66</v>
      </c>
      <c r="AL356" s="422">
        <v>329.77</v>
      </c>
      <c r="AM356" s="422">
        <v>294.98</v>
      </c>
      <c r="AN356" s="422">
        <v>337.39</v>
      </c>
      <c r="AO356" s="422">
        <v>302.27999999999997</v>
      </c>
      <c r="AP356" s="422">
        <v>210.13</v>
      </c>
      <c r="AQ356" s="422">
        <v>244.76</v>
      </c>
      <c r="AR356" s="422">
        <v>257.51</v>
      </c>
      <c r="AS356" s="422">
        <v>225.46</v>
      </c>
      <c r="AT356" s="422">
        <v>165.76</v>
      </c>
      <c r="AU356" s="422">
        <v>231.96</v>
      </c>
      <c r="AV356" s="422">
        <v>266.67</v>
      </c>
      <c r="AW356" s="422">
        <v>187.45</v>
      </c>
      <c r="AX356" s="422">
        <v>149.79</v>
      </c>
      <c r="AY356" s="422">
        <v>219.33</v>
      </c>
      <c r="AZ356" s="422">
        <v>206.54</v>
      </c>
      <c r="BA356" s="422">
        <v>230.48</v>
      </c>
      <c r="BB356" s="422">
        <v>245.58</v>
      </c>
      <c r="BC356" s="422">
        <v>179.75</v>
      </c>
      <c r="BD356" s="422">
        <v>136.35</v>
      </c>
      <c r="BE356" s="422">
        <v>159.12</v>
      </c>
      <c r="BF356" s="422">
        <v>142.52000000000001</v>
      </c>
      <c r="BG356" s="422">
        <v>97.76</v>
      </c>
      <c r="BH356" s="422">
        <v>10.16</v>
      </c>
      <c r="BI356" s="422">
        <v>28.63</v>
      </c>
      <c r="BJ356" s="422">
        <v>14.32</v>
      </c>
      <c r="BK356" s="422">
        <v>61.73</v>
      </c>
      <c r="BL356" s="422">
        <v>10.82</v>
      </c>
      <c r="BM356" s="422">
        <v>22.36</v>
      </c>
      <c r="BN356" s="422">
        <v>0</v>
      </c>
      <c r="BO356" s="422">
        <v>11.91</v>
      </c>
      <c r="BP356" s="422">
        <v>6</v>
      </c>
      <c r="BQ356" s="422">
        <v>0</v>
      </c>
      <c r="BR356" s="422">
        <v>17.04</v>
      </c>
      <c r="BS356" s="422">
        <v>0</v>
      </c>
      <c r="BT356" s="422">
        <v>0</v>
      </c>
      <c r="BU356" s="422">
        <v>0</v>
      </c>
      <c r="BV356" s="422">
        <v>0</v>
      </c>
      <c r="BW356" s="422">
        <v>0</v>
      </c>
      <c r="BX356" s="422">
        <v>0</v>
      </c>
      <c r="BY356" s="422">
        <v>0</v>
      </c>
      <c r="BZ356" s="422">
        <v>0</v>
      </c>
      <c r="CA356" s="422">
        <v>0</v>
      </c>
      <c r="CB356" s="422">
        <v>0</v>
      </c>
      <c r="CC356" s="422">
        <v>0</v>
      </c>
      <c r="CD356" s="422">
        <v>0</v>
      </c>
      <c r="CE356" s="422">
        <v>0</v>
      </c>
      <c r="CF356" s="422">
        <v>0</v>
      </c>
      <c r="CG356" s="422">
        <v>0</v>
      </c>
      <c r="CH356" s="422">
        <v>0</v>
      </c>
      <c r="CI356" s="422">
        <v>0</v>
      </c>
      <c r="CJ356" s="422">
        <v>0</v>
      </c>
      <c r="CK356" s="422">
        <v>0</v>
      </c>
      <c r="CL356" s="422">
        <v>0</v>
      </c>
      <c r="CM356" s="422">
        <v>0</v>
      </c>
      <c r="CN356" s="422">
        <v>0</v>
      </c>
      <c r="CO356" s="422">
        <v>0</v>
      </c>
      <c r="CP356" s="464">
        <v>0</v>
      </c>
      <c r="CQ356" s="422">
        <v>0</v>
      </c>
      <c r="CR356" s="464">
        <v>0</v>
      </c>
      <c r="CS356" s="465">
        <v>0</v>
      </c>
      <c r="CT356" s="465">
        <v>0</v>
      </c>
      <c r="CU356" s="477">
        <f t="shared" ref="CU356:CU385" si="19">SUM(C356:CT356)</f>
        <v>11409.090000000002</v>
      </c>
    </row>
    <row r="357" spans="1:99" ht="15.75" customHeight="1">
      <c r="A357" s="475" t="str">
        <f t="shared" si="18"/>
        <v>12-065</v>
      </c>
      <c r="B357" s="476">
        <v>3</v>
      </c>
      <c r="C357" s="422">
        <v>0</v>
      </c>
      <c r="D357" s="422">
        <v>0</v>
      </c>
      <c r="E357" s="422">
        <v>0</v>
      </c>
      <c r="F357" s="422">
        <v>0</v>
      </c>
      <c r="G357" s="422">
        <v>1.45</v>
      </c>
      <c r="H357" s="422">
        <v>1.73</v>
      </c>
      <c r="I357" s="422">
        <v>0</v>
      </c>
      <c r="J357" s="422">
        <v>9.18</v>
      </c>
      <c r="K357" s="422">
        <v>16.36</v>
      </c>
      <c r="L357" s="422">
        <v>21.08</v>
      </c>
      <c r="M357" s="422">
        <v>59.66</v>
      </c>
      <c r="N357" s="422">
        <v>42.94</v>
      </c>
      <c r="O357" s="422">
        <v>51.53</v>
      </c>
      <c r="P357" s="422">
        <v>14.99</v>
      </c>
      <c r="Q357" s="422">
        <v>40.700000000000003</v>
      </c>
      <c r="R357" s="422">
        <v>51.85</v>
      </c>
      <c r="S357" s="422">
        <v>63.36</v>
      </c>
      <c r="T357" s="422">
        <v>117.37</v>
      </c>
      <c r="U357" s="422">
        <v>159.99</v>
      </c>
      <c r="V357" s="422">
        <v>157.56</v>
      </c>
      <c r="W357" s="422">
        <v>113.55</v>
      </c>
      <c r="X357" s="422">
        <v>578.44000000000005</v>
      </c>
      <c r="Y357" s="422">
        <v>381.79</v>
      </c>
      <c r="Z357" s="422">
        <v>464.24</v>
      </c>
      <c r="AA357" s="422">
        <v>353.03</v>
      </c>
      <c r="AB357" s="422">
        <v>505.69</v>
      </c>
      <c r="AC357" s="422">
        <v>277.94</v>
      </c>
      <c r="AD357" s="422">
        <v>283.5</v>
      </c>
      <c r="AE357" s="422">
        <v>223.14</v>
      </c>
      <c r="AF357" s="422">
        <v>245.38</v>
      </c>
      <c r="AG357" s="422">
        <v>232.22</v>
      </c>
      <c r="AH357" s="422">
        <v>115.09</v>
      </c>
      <c r="AI357" s="422">
        <v>302.33</v>
      </c>
      <c r="AJ357" s="422">
        <v>178.61</v>
      </c>
      <c r="AK357" s="422">
        <v>144.97999999999999</v>
      </c>
      <c r="AL357" s="422">
        <v>151.99</v>
      </c>
      <c r="AM357" s="422">
        <v>156.78</v>
      </c>
      <c r="AN357" s="422">
        <v>184.41</v>
      </c>
      <c r="AO357" s="422">
        <v>161.38</v>
      </c>
      <c r="AP357" s="422">
        <v>126.36</v>
      </c>
      <c r="AQ357" s="422">
        <v>145.80000000000001</v>
      </c>
      <c r="AR357" s="422">
        <v>109.17</v>
      </c>
      <c r="AS357" s="422">
        <v>179.06</v>
      </c>
      <c r="AT357" s="422">
        <v>69.52</v>
      </c>
      <c r="AU357" s="422">
        <v>210.49</v>
      </c>
      <c r="AV357" s="422">
        <v>137.4</v>
      </c>
      <c r="AW357" s="422">
        <v>114.43</v>
      </c>
      <c r="AX357" s="422">
        <v>313.14</v>
      </c>
      <c r="AY357" s="422">
        <v>177.86</v>
      </c>
      <c r="AZ357" s="422">
        <v>157.24</v>
      </c>
      <c r="BA357" s="422">
        <v>266.23</v>
      </c>
      <c r="BB357" s="422">
        <v>180.15</v>
      </c>
      <c r="BC357" s="422">
        <v>226.8</v>
      </c>
      <c r="BD357" s="422">
        <v>153.76</v>
      </c>
      <c r="BE357" s="422">
        <v>111.14</v>
      </c>
      <c r="BF357" s="422">
        <v>79.790000000000006</v>
      </c>
      <c r="BG357" s="422">
        <v>24.78</v>
      </c>
      <c r="BH357" s="422">
        <v>81.77</v>
      </c>
      <c r="BI357" s="422">
        <v>43.28</v>
      </c>
      <c r="BJ357" s="422">
        <v>15.27</v>
      </c>
      <c r="BK357" s="422">
        <v>48.01</v>
      </c>
      <c r="BL357" s="422">
        <v>38.630000000000003</v>
      </c>
      <c r="BM357" s="422">
        <v>24.45</v>
      </c>
      <c r="BN357" s="422">
        <v>50.05</v>
      </c>
      <c r="BO357" s="422">
        <v>8.36</v>
      </c>
      <c r="BP357" s="422">
        <v>4.38</v>
      </c>
      <c r="BQ357" s="422">
        <v>0</v>
      </c>
      <c r="BR357" s="422">
        <v>0</v>
      </c>
      <c r="BS357" s="422">
        <v>0</v>
      </c>
      <c r="BT357" s="422">
        <v>44.91</v>
      </c>
      <c r="BU357" s="422">
        <v>15.91</v>
      </c>
      <c r="BV357" s="422">
        <v>0</v>
      </c>
      <c r="BW357" s="422">
        <v>0</v>
      </c>
      <c r="BX357" s="422">
        <v>0</v>
      </c>
      <c r="BY357" s="422">
        <v>0</v>
      </c>
      <c r="BZ357" s="422">
        <v>0</v>
      </c>
      <c r="CA357" s="422">
        <v>0</v>
      </c>
      <c r="CB357" s="422">
        <v>0</v>
      </c>
      <c r="CC357" s="422">
        <v>0</v>
      </c>
      <c r="CD357" s="422">
        <v>0</v>
      </c>
      <c r="CE357" s="422">
        <v>0</v>
      </c>
      <c r="CF357" s="422">
        <v>0</v>
      </c>
      <c r="CG357" s="422">
        <v>0</v>
      </c>
      <c r="CH357" s="422">
        <v>0</v>
      </c>
      <c r="CI357" s="422">
        <v>0</v>
      </c>
      <c r="CJ357" s="422">
        <v>0</v>
      </c>
      <c r="CK357" s="422">
        <v>0</v>
      </c>
      <c r="CL357" s="422">
        <v>0</v>
      </c>
      <c r="CM357" s="422">
        <v>0</v>
      </c>
      <c r="CN357" s="422">
        <v>0</v>
      </c>
      <c r="CO357" s="422">
        <v>0</v>
      </c>
      <c r="CP357" s="464">
        <v>0</v>
      </c>
      <c r="CQ357" s="422">
        <v>0</v>
      </c>
      <c r="CR357" s="464">
        <v>0</v>
      </c>
      <c r="CS357" s="465">
        <v>0</v>
      </c>
      <c r="CT357" s="465">
        <v>0</v>
      </c>
      <c r="CU357" s="477">
        <f t="shared" si="19"/>
        <v>9022.3799999999992</v>
      </c>
    </row>
    <row r="358" spans="1:99" ht="15.75" customHeight="1">
      <c r="A358" s="475" t="str">
        <f t="shared" si="18"/>
        <v>12-065</v>
      </c>
      <c r="B358" s="476">
        <v>4</v>
      </c>
      <c r="C358" s="422">
        <v>0</v>
      </c>
      <c r="D358" s="422">
        <v>0</v>
      </c>
      <c r="E358" s="422">
        <v>0</v>
      </c>
      <c r="F358" s="422">
        <v>0</v>
      </c>
      <c r="G358" s="422">
        <v>18.18</v>
      </c>
      <c r="H358" s="422">
        <v>3.4</v>
      </c>
      <c r="I358" s="422">
        <v>9.7200000000000006</v>
      </c>
      <c r="J358" s="422">
        <v>22.55</v>
      </c>
      <c r="K358" s="422">
        <v>7.72</v>
      </c>
      <c r="L358" s="422">
        <v>13.54</v>
      </c>
      <c r="M358" s="422">
        <v>64.319999999999993</v>
      </c>
      <c r="N358" s="422">
        <v>28.6</v>
      </c>
      <c r="O358" s="422">
        <v>36.729999999999997</v>
      </c>
      <c r="P358" s="422">
        <v>10.91</v>
      </c>
      <c r="Q358" s="422">
        <v>91.47</v>
      </c>
      <c r="R358" s="422">
        <v>51.36</v>
      </c>
      <c r="S358" s="422">
        <v>62.18</v>
      </c>
      <c r="T358" s="422">
        <v>87.55</v>
      </c>
      <c r="U358" s="422">
        <v>137.51</v>
      </c>
      <c r="V358" s="422">
        <v>228.84</v>
      </c>
      <c r="W358" s="422">
        <v>330.59</v>
      </c>
      <c r="X358" s="422">
        <v>552.05999999999995</v>
      </c>
      <c r="Y358" s="422">
        <v>465.36</v>
      </c>
      <c r="Z358" s="422">
        <v>435.08</v>
      </c>
      <c r="AA358" s="422">
        <v>427.29</v>
      </c>
      <c r="AB358" s="422">
        <v>447.72</v>
      </c>
      <c r="AC358" s="422">
        <v>466.63</v>
      </c>
      <c r="AD358" s="422">
        <v>347.58</v>
      </c>
      <c r="AE358" s="422">
        <v>235.03</v>
      </c>
      <c r="AF358" s="422">
        <v>274.42</v>
      </c>
      <c r="AG358" s="422">
        <v>341.75</v>
      </c>
      <c r="AH358" s="422">
        <v>161.28</v>
      </c>
      <c r="AI358" s="422">
        <v>233.17</v>
      </c>
      <c r="AJ358" s="422">
        <v>255.34</v>
      </c>
      <c r="AK358" s="422">
        <v>235.79</v>
      </c>
      <c r="AL358" s="422">
        <v>190.63</v>
      </c>
      <c r="AM358" s="422">
        <v>169.63</v>
      </c>
      <c r="AN358" s="422">
        <v>201.06</v>
      </c>
      <c r="AO358" s="422">
        <v>124.73</v>
      </c>
      <c r="AP358" s="422">
        <v>199.11</v>
      </c>
      <c r="AQ358" s="422">
        <v>243.4</v>
      </c>
      <c r="AR358" s="422">
        <v>85.49</v>
      </c>
      <c r="AS358" s="422">
        <v>118.89</v>
      </c>
      <c r="AT358" s="422">
        <v>174.08</v>
      </c>
      <c r="AU358" s="422">
        <v>209.09</v>
      </c>
      <c r="AV358" s="422">
        <v>153.34</v>
      </c>
      <c r="AW358" s="422">
        <v>294.83999999999997</v>
      </c>
      <c r="AX358" s="422">
        <v>359.63</v>
      </c>
      <c r="AY358" s="422">
        <v>236.32</v>
      </c>
      <c r="AZ358" s="422">
        <v>252.14</v>
      </c>
      <c r="BA358" s="422">
        <v>227.94</v>
      </c>
      <c r="BB358" s="422">
        <v>282.3</v>
      </c>
      <c r="BC358" s="422">
        <v>316.58</v>
      </c>
      <c r="BD358" s="422">
        <v>375.15</v>
      </c>
      <c r="BE358" s="422">
        <v>322.32</v>
      </c>
      <c r="BF358" s="422">
        <v>180.74</v>
      </c>
      <c r="BG358" s="422">
        <v>188.07</v>
      </c>
      <c r="BH358" s="422">
        <v>74.38</v>
      </c>
      <c r="BI358" s="422">
        <v>137.47</v>
      </c>
      <c r="BJ358" s="422">
        <v>111.98</v>
      </c>
      <c r="BK358" s="422">
        <v>54.75</v>
      </c>
      <c r="BL358" s="422">
        <v>78.66</v>
      </c>
      <c r="BM358" s="422">
        <v>44.46</v>
      </c>
      <c r="BN358" s="422">
        <v>33.450000000000003</v>
      </c>
      <c r="BO358" s="422">
        <v>101.35</v>
      </c>
      <c r="BP358" s="422">
        <v>62.36</v>
      </c>
      <c r="BQ358" s="422">
        <v>51.09</v>
      </c>
      <c r="BR358" s="422">
        <v>53.77</v>
      </c>
      <c r="BS358" s="422">
        <v>111.56</v>
      </c>
      <c r="BT358" s="422">
        <v>57.09</v>
      </c>
      <c r="BU358" s="422">
        <v>37.4</v>
      </c>
      <c r="BV358" s="422">
        <v>14.18</v>
      </c>
      <c r="BW358" s="422">
        <v>0</v>
      </c>
      <c r="BX358" s="422">
        <v>0</v>
      </c>
      <c r="BY358" s="422">
        <v>0</v>
      </c>
      <c r="BZ358" s="422">
        <v>0</v>
      </c>
      <c r="CA358" s="422">
        <v>0</v>
      </c>
      <c r="CB358" s="422">
        <v>0</v>
      </c>
      <c r="CC358" s="422">
        <v>0</v>
      </c>
      <c r="CD358" s="422">
        <v>0</v>
      </c>
      <c r="CE358" s="422">
        <v>0</v>
      </c>
      <c r="CF358" s="422">
        <v>0</v>
      </c>
      <c r="CG358" s="422">
        <v>0</v>
      </c>
      <c r="CH358" s="422">
        <v>0</v>
      </c>
      <c r="CI358" s="422">
        <v>0</v>
      </c>
      <c r="CJ358" s="422">
        <v>0</v>
      </c>
      <c r="CK358" s="422">
        <v>0</v>
      </c>
      <c r="CL358" s="422">
        <v>0</v>
      </c>
      <c r="CM358" s="422">
        <v>0</v>
      </c>
      <c r="CN358" s="422">
        <v>0</v>
      </c>
      <c r="CO358" s="422">
        <v>0</v>
      </c>
      <c r="CP358" s="464">
        <v>0</v>
      </c>
      <c r="CQ358" s="422">
        <v>0</v>
      </c>
      <c r="CR358" s="464">
        <v>0</v>
      </c>
      <c r="CS358" s="465">
        <v>0</v>
      </c>
      <c r="CT358" s="465">
        <v>0</v>
      </c>
      <c r="CU358" s="477">
        <f t="shared" si="19"/>
        <v>12013.099999999995</v>
      </c>
    </row>
    <row r="359" spans="1:99" ht="15.75" customHeight="1">
      <c r="A359" s="475" t="str">
        <f t="shared" si="18"/>
        <v>12-065</v>
      </c>
      <c r="B359" s="476">
        <v>5</v>
      </c>
      <c r="C359" s="422">
        <v>0</v>
      </c>
      <c r="D359" s="422">
        <v>0</v>
      </c>
      <c r="E359" s="422">
        <v>0</v>
      </c>
      <c r="F359" s="422">
        <v>0</v>
      </c>
      <c r="G359" s="422">
        <v>0</v>
      </c>
      <c r="H359" s="422">
        <v>0</v>
      </c>
      <c r="I359" s="422">
        <v>0</v>
      </c>
      <c r="J359" s="422">
        <v>7.27</v>
      </c>
      <c r="K359" s="422">
        <v>11.03</v>
      </c>
      <c r="L359" s="422">
        <v>27.31</v>
      </c>
      <c r="M359" s="422">
        <v>56.16</v>
      </c>
      <c r="N359" s="422">
        <v>36.54</v>
      </c>
      <c r="O359" s="422">
        <v>31.16</v>
      </c>
      <c r="P359" s="422">
        <v>57.08</v>
      </c>
      <c r="Q359" s="422">
        <v>38.86</v>
      </c>
      <c r="R359" s="422">
        <v>92.88</v>
      </c>
      <c r="S359" s="422">
        <v>155.6</v>
      </c>
      <c r="T359" s="422">
        <v>87.11</v>
      </c>
      <c r="U359" s="422">
        <v>325.45999999999998</v>
      </c>
      <c r="V359" s="422">
        <v>317.08</v>
      </c>
      <c r="W359" s="422">
        <v>731.45</v>
      </c>
      <c r="X359" s="422">
        <v>762.59</v>
      </c>
      <c r="Y359" s="422">
        <v>763.56</v>
      </c>
      <c r="Z359" s="422">
        <v>764.37</v>
      </c>
      <c r="AA359" s="422">
        <v>639.11</v>
      </c>
      <c r="AB359" s="422">
        <v>956.17</v>
      </c>
      <c r="AC359" s="422">
        <v>614.30999999999995</v>
      </c>
      <c r="AD359" s="422">
        <v>843.76</v>
      </c>
      <c r="AE359" s="422">
        <v>754.5</v>
      </c>
      <c r="AF359" s="422">
        <v>571.55999999999995</v>
      </c>
      <c r="AG359" s="422">
        <v>675.53</v>
      </c>
      <c r="AH359" s="422">
        <v>606.14</v>
      </c>
      <c r="AI359" s="422">
        <v>671.59</v>
      </c>
      <c r="AJ359" s="422">
        <v>613.19000000000005</v>
      </c>
      <c r="AK359" s="422">
        <v>381.02</v>
      </c>
      <c r="AL359" s="422">
        <v>476.99</v>
      </c>
      <c r="AM359" s="422">
        <v>404.62</v>
      </c>
      <c r="AN359" s="422">
        <v>531.48</v>
      </c>
      <c r="AO359" s="422">
        <v>356.84</v>
      </c>
      <c r="AP359" s="422">
        <v>439.34</v>
      </c>
      <c r="AQ359" s="422">
        <v>523.65</v>
      </c>
      <c r="AR359" s="422">
        <v>425.07</v>
      </c>
      <c r="AS359" s="422">
        <v>379.22</v>
      </c>
      <c r="AT359" s="422">
        <v>357.13</v>
      </c>
      <c r="AU359" s="422">
        <v>406.16</v>
      </c>
      <c r="AV359" s="422">
        <v>520.94000000000005</v>
      </c>
      <c r="AW359" s="422">
        <v>388.98</v>
      </c>
      <c r="AX359" s="422">
        <v>484.19</v>
      </c>
      <c r="AY359" s="422">
        <v>444.94</v>
      </c>
      <c r="AZ359" s="422">
        <v>442.64</v>
      </c>
      <c r="BA359" s="422">
        <v>324.31</v>
      </c>
      <c r="BB359" s="422">
        <v>533.03</v>
      </c>
      <c r="BC359" s="422">
        <v>450.24</v>
      </c>
      <c r="BD359" s="422">
        <v>245.44</v>
      </c>
      <c r="BE359" s="422">
        <v>366.75</v>
      </c>
      <c r="BF359" s="422">
        <v>414.88</v>
      </c>
      <c r="BG359" s="422">
        <v>226.95</v>
      </c>
      <c r="BH359" s="422">
        <v>146.38</v>
      </c>
      <c r="BI359" s="422">
        <v>159.4</v>
      </c>
      <c r="BJ359" s="422">
        <v>122.08</v>
      </c>
      <c r="BK359" s="422">
        <v>111.08</v>
      </c>
      <c r="BL359" s="422">
        <v>103.31</v>
      </c>
      <c r="BM359" s="422">
        <v>11.89</v>
      </c>
      <c r="BN359" s="422">
        <v>42.12</v>
      </c>
      <c r="BO359" s="422">
        <v>27.37</v>
      </c>
      <c r="BP359" s="422">
        <v>74.91</v>
      </c>
      <c r="BQ359" s="422">
        <v>14.86</v>
      </c>
      <c r="BR359" s="422">
        <v>21.09</v>
      </c>
      <c r="BS359" s="422">
        <v>50.9</v>
      </c>
      <c r="BT359" s="422">
        <v>18.5</v>
      </c>
      <c r="BU359" s="422">
        <v>7.18</v>
      </c>
      <c r="BV359" s="422">
        <v>0</v>
      </c>
      <c r="BW359" s="422">
        <v>0</v>
      </c>
      <c r="BX359" s="422">
        <v>0</v>
      </c>
      <c r="BY359" s="422">
        <v>0</v>
      </c>
      <c r="BZ359" s="422">
        <v>0</v>
      </c>
      <c r="CA359" s="422">
        <v>0</v>
      </c>
      <c r="CB359" s="422">
        <v>0</v>
      </c>
      <c r="CC359" s="422">
        <v>0</v>
      </c>
      <c r="CD359" s="422">
        <v>0</v>
      </c>
      <c r="CE359" s="422">
        <v>0</v>
      </c>
      <c r="CF359" s="422">
        <v>0</v>
      </c>
      <c r="CG359" s="422">
        <v>0</v>
      </c>
      <c r="CH359" s="422">
        <v>0</v>
      </c>
      <c r="CI359" s="422">
        <v>0</v>
      </c>
      <c r="CJ359" s="422">
        <v>0</v>
      </c>
      <c r="CK359" s="422">
        <v>0</v>
      </c>
      <c r="CL359" s="422">
        <v>0</v>
      </c>
      <c r="CM359" s="422">
        <v>0</v>
      </c>
      <c r="CN359" s="422">
        <v>0</v>
      </c>
      <c r="CO359" s="422">
        <v>0</v>
      </c>
      <c r="CP359" s="464">
        <v>0</v>
      </c>
      <c r="CQ359" s="422">
        <v>0</v>
      </c>
      <c r="CR359" s="464">
        <v>0</v>
      </c>
      <c r="CS359" s="465">
        <v>0</v>
      </c>
      <c r="CT359" s="465">
        <v>0</v>
      </c>
      <c r="CU359" s="477">
        <f t="shared" si="19"/>
        <v>21647.250000000004</v>
      </c>
    </row>
    <row r="360" spans="1:99" ht="15.75" customHeight="1">
      <c r="A360" s="475" t="str">
        <f t="shared" si="18"/>
        <v>12-065</v>
      </c>
      <c r="B360" s="476">
        <v>6</v>
      </c>
      <c r="C360" s="422">
        <v>0</v>
      </c>
      <c r="D360" s="422">
        <v>0</v>
      </c>
      <c r="E360" s="422">
        <v>0</v>
      </c>
      <c r="F360" s="422">
        <v>0</v>
      </c>
      <c r="G360" s="422">
        <v>0</v>
      </c>
      <c r="H360" s="422">
        <v>0</v>
      </c>
      <c r="I360" s="422">
        <v>0</v>
      </c>
      <c r="J360" s="422">
        <v>0</v>
      </c>
      <c r="K360" s="422">
        <v>0</v>
      </c>
      <c r="L360" s="422">
        <v>7.46</v>
      </c>
      <c r="M360" s="422">
        <v>48.38</v>
      </c>
      <c r="N360" s="422">
        <v>26.12</v>
      </c>
      <c r="O360" s="422">
        <v>38.619999999999997</v>
      </c>
      <c r="P360" s="422">
        <v>21.72</v>
      </c>
      <c r="Q360" s="422">
        <v>34.65</v>
      </c>
      <c r="R360" s="422">
        <v>57.83</v>
      </c>
      <c r="S360" s="422">
        <v>57.09</v>
      </c>
      <c r="T360" s="422">
        <v>73.239999999999995</v>
      </c>
      <c r="U360" s="422">
        <v>122.92</v>
      </c>
      <c r="V360" s="422">
        <v>190.36</v>
      </c>
      <c r="W360" s="422">
        <v>309.75</v>
      </c>
      <c r="X360" s="422">
        <v>525.84</v>
      </c>
      <c r="Y360" s="422">
        <v>526.6</v>
      </c>
      <c r="Z360" s="422">
        <v>476.07</v>
      </c>
      <c r="AA360" s="422">
        <v>530.71</v>
      </c>
      <c r="AB360" s="422">
        <v>427.2</v>
      </c>
      <c r="AC360" s="422">
        <v>471.94</v>
      </c>
      <c r="AD360" s="422">
        <v>450.31</v>
      </c>
      <c r="AE360" s="422">
        <v>428.61</v>
      </c>
      <c r="AF360" s="422">
        <v>522.82000000000005</v>
      </c>
      <c r="AG360" s="422">
        <v>490.32</v>
      </c>
      <c r="AH360" s="422">
        <v>471.43</v>
      </c>
      <c r="AI360" s="422">
        <v>348.93</v>
      </c>
      <c r="AJ360" s="422">
        <v>440.64</v>
      </c>
      <c r="AK360" s="422">
        <v>423.31</v>
      </c>
      <c r="AL360" s="422">
        <v>432.47</v>
      </c>
      <c r="AM360" s="422">
        <v>296.99</v>
      </c>
      <c r="AN360" s="422">
        <v>320.72000000000003</v>
      </c>
      <c r="AO360" s="422">
        <v>347.87</v>
      </c>
      <c r="AP360" s="422">
        <v>356.67</v>
      </c>
      <c r="AQ360" s="422">
        <v>417.12</v>
      </c>
      <c r="AR360" s="422">
        <v>261.14999999999998</v>
      </c>
      <c r="AS360" s="422">
        <v>451.18</v>
      </c>
      <c r="AT360" s="422">
        <v>318.69</v>
      </c>
      <c r="AU360" s="422">
        <v>286.24</v>
      </c>
      <c r="AV360" s="422">
        <v>324.81</v>
      </c>
      <c r="AW360" s="422">
        <v>241.07</v>
      </c>
      <c r="AX360" s="422">
        <v>345.19</v>
      </c>
      <c r="AY360" s="422">
        <v>270.67</v>
      </c>
      <c r="AZ360" s="422">
        <v>305.07</v>
      </c>
      <c r="BA360" s="422">
        <v>191.25</v>
      </c>
      <c r="BB360" s="422">
        <v>211.01</v>
      </c>
      <c r="BC360" s="422">
        <v>77.67</v>
      </c>
      <c r="BD360" s="422">
        <v>94.49</v>
      </c>
      <c r="BE360" s="422">
        <v>188.6</v>
      </c>
      <c r="BF360" s="422">
        <v>30.46</v>
      </c>
      <c r="BG360" s="422">
        <v>82.56</v>
      </c>
      <c r="BH360" s="422">
        <v>99.7</v>
      </c>
      <c r="BI360" s="422">
        <v>156.05000000000001</v>
      </c>
      <c r="BJ360" s="422">
        <v>83.5</v>
      </c>
      <c r="BK360" s="422">
        <v>15.22</v>
      </c>
      <c r="BL360" s="422">
        <v>48.04</v>
      </c>
      <c r="BM360" s="422">
        <v>24.64</v>
      </c>
      <c r="BN360" s="422">
        <v>0</v>
      </c>
      <c r="BO360" s="422">
        <v>0</v>
      </c>
      <c r="BP360" s="422">
        <v>8.18</v>
      </c>
      <c r="BQ360" s="422">
        <v>27</v>
      </c>
      <c r="BR360" s="422">
        <v>0</v>
      </c>
      <c r="BS360" s="422">
        <v>0</v>
      </c>
      <c r="BT360" s="422">
        <v>0</v>
      </c>
      <c r="BU360" s="422">
        <v>0</v>
      </c>
      <c r="BV360" s="422">
        <v>0</v>
      </c>
      <c r="BW360" s="422">
        <v>0</v>
      </c>
      <c r="BX360" s="422">
        <v>0</v>
      </c>
      <c r="BY360" s="422">
        <v>0</v>
      </c>
      <c r="BZ360" s="422">
        <v>0</v>
      </c>
      <c r="CA360" s="422">
        <v>0</v>
      </c>
      <c r="CB360" s="422">
        <v>0</v>
      </c>
      <c r="CC360" s="422">
        <v>0</v>
      </c>
      <c r="CD360" s="422">
        <v>0</v>
      </c>
      <c r="CE360" s="422">
        <v>0</v>
      </c>
      <c r="CF360" s="422">
        <v>0</v>
      </c>
      <c r="CG360" s="422">
        <v>0</v>
      </c>
      <c r="CH360" s="422">
        <v>0</v>
      </c>
      <c r="CI360" s="422">
        <v>0</v>
      </c>
      <c r="CJ360" s="422">
        <v>0</v>
      </c>
      <c r="CK360" s="422">
        <v>0</v>
      </c>
      <c r="CL360" s="422">
        <v>0</v>
      </c>
      <c r="CM360" s="422">
        <v>0</v>
      </c>
      <c r="CN360" s="422">
        <v>0</v>
      </c>
      <c r="CO360" s="422">
        <v>0</v>
      </c>
      <c r="CP360" s="464">
        <v>0</v>
      </c>
      <c r="CQ360" s="422">
        <v>0</v>
      </c>
      <c r="CR360" s="464">
        <v>0</v>
      </c>
      <c r="CS360" s="465">
        <v>0</v>
      </c>
      <c r="CT360" s="465">
        <v>0</v>
      </c>
      <c r="CU360" s="477">
        <f t="shared" si="19"/>
        <v>13837.150000000001</v>
      </c>
    </row>
    <row r="361" spans="1:99" ht="15.75" customHeight="1">
      <c r="A361" s="475" t="str">
        <f t="shared" si="18"/>
        <v>12-065</v>
      </c>
      <c r="B361" s="476">
        <v>7</v>
      </c>
      <c r="C361" s="422">
        <v>0</v>
      </c>
      <c r="D361" s="422">
        <v>0</v>
      </c>
      <c r="E361" s="422">
        <v>0</v>
      </c>
      <c r="F361" s="422">
        <v>0</v>
      </c>
      <c r="G361" s="422">
        <v>0</v>
      </c>
      <c r="H361" s="422">
        <v>4.04</v>
      </c>
      <c r="I361" s="422">
        <v>0</v>
      </c>
      <c r="J361" s="422">
        <v>6.54</v>
      </c>
      <c r="K361" s="422">
        <v>41.03</v>
      </c>
      <c r="L361" s="422">
        <v>22.42</v>
      </c>
      <c r="M361" s="422">
        <v>64.53</v>
      </c>
      <c r="N361" s="422">
        <v>62.79</v>
      </c>
      <c r="O361" s="422">
        <v>19.36</v>
      </c>
      <c r="P361" s="422">
        <v>74.45</v>
      </c>
      <c r="Q361" s="422">
        <v>44.33</v>
      </c>
      <c r="R361" s="422">
        <v>60.79</v>
      </c>
      <c r="S361" s="422">
        <v>55.6</v>
      </c>
      <c r="T361" s="422">
        <v>78.89</v>
      </c>
      <c r="U361" s="422">
        <v>89.64</v>
      </c>
      <c r="V361" s="422">
        <v>187.58</v>
      </c>
      <c r="W361" s="422">
        <v>298.17</v>
      </c>
      <c r="X361" s="422">
        <v>419.31</v>
      </c>
      <c r="Y361" s="422">
        <v>484.5</v>
      </c>
      <c r="Z361" s="422">
        <v>464.16</v>
      </c>
      <c r="AA361" s="422">
        <v>527.4</v>
      </c>
      <c r="AB361" s="422">
        <v>459.23</v>
      </c>
      <c r="AC361" s="422">
        <v>404.65</v>
      </c>
      <c r="AD361" s="422">
        <v>377.75</v>
      </c>
      <c r="AE361" s="422">
        <v>238.79</v>
      </c>
      <c r="AF361" s="422">
        <v>280.08</v>
      </c>
      <c r="AG361" s="422">
        <v>203.15</v>
      </c>
      <c r="AH361" s="422">
        <v>277.72000000000003</v>
      </c>
      <c r="AI361" s="422">
        <v>166.3</v>
      </c>
      <c r="AJ361" s="422">
        <v>202.63</v>
      </c>
      <c r="AK361" s="422">
        <v>204.21</v>
      </c>
      <c r="AL361" s="422">
        <v>199.36</v>
      </c>
      <c r="AM361" s="422">
        <v>199.52</v>
      </c>
      <c r="AN361" s="422">
        <v>200.42</v>
      </c>
      <c r="AO361" s="422">
        <v>164.53</v>
      </c>
      <c r="AP361" s="422">
        <v>194.32</v>
      </c>
      <c r="AQ361" s="422">
        <v>170.94</v>
      </c>
      <c r="AR361" s="422">
        <v>181.88</v>
      </c>
      <c r="AS361" s="422">
        <v>197.12</v>
      </c>
      <c r="AT361" s="422">
        <v>245.57</v>
      </c>
      <c r="AU361" s="422">
        <v>154.77000000000001</v>
      </c>
      <c r="AV361" s="422">
        <v>111.68</v>
      </c>
      <c r="AW361" s="422">
        <v>117.08</v>
      </c>
      <c r="AX361" s="422">
        <v>108.93</v>
      </c>
      <c r="AY361" s="422">
        <v>202.62</v>
      </c>
      <c r="AZ361" s="422">
        <v>188.67</v>
      </c>
      <c r="BA361" s="422">
        <v>260.04000000000002</v>
      </c>
      <c r="BB361" s="422">
        <v>138.13</v>
      </c>
      <c r="BC361" s="422">
        <v>123.21</v>
      </c>
      <c r="BD361" s="422">
        <v>201.27</v>
      </c>
      <c r="BE361" s="422">
        <v>99.07</v>
      </c>
      <c r="BF361" s="422">
        <v>53.21</v>
      </c>
      <c r="BG361" s="422">
        <v>19.399999999999999</v>
      </c>
      <c r="BH361" s="422">
        <v>53.62</v>
      </c>
      <c r="BI361" s="422">
        <v>34.18</v>
      </c>
      <c r="BJ361" s="422">
        <v>0</v>
      </c>
      <c r="BK361" s="422">
        <v>51.82</v>
      </c>
      <c r="BL361" s="422">
        <v>12</v>
      </c>
      <c r="BM361" s="422">
        <v>0</v>
      </c>
      <c r="BN361" s="422">
        <v>0</v>
      </c>
      <c r="BO361" s="422">
        <v>20.83</v>
      </c>
      <c r="BP361" s="422">
        <v>0</v>
      </c>
      <c r="BQ361" s="422">
        <v>0</v>
      </c>
      <c r="BR361" s="422">
        <v>6.91</v>
      </c>
      <c r="BS361" s="422">
        <v>27.41</v>
      </c>
      <c r="BT361" s="422">
        <v>11.95</v>
      </c>
      <c r="BU361" s="422">
        <v>8.09</v>
      </c>
      <c r="BV361" s="422">
        <v>0</v>
      </c>
      <c r="BW361" s="422">
        <v>0</v>
      </c>
      <c r="BX361" s="422">
        <v>0</v>
      </c>
      <c r="BY361" s="422">
        <v>0</v>
      </c>
      <c r="BZ361" s="422">
        <v>0</v>
      </c>
      <c r="CA361" s="422">
        <v>0</v>
      </c>
      <c r="CB361" s="422">
        <v>0</v>
      </c>
      <c r="CC361" s="422">
        <v>0</v>
      </c>
      <c r="CD361" s="422">
        <v>0</v>
      </c>
      <c r="CE361" s="422">
        <v>0</v>
      </c>
      <c r="CF361" s="422">
        <v>0</v>
      </c>
      <c r="CG361" s="422">
        <v>0</v>
      </c>
      <c r="CH361" s="422">
        <v>0</v>
      </c>
      <c r="CI361" s="422">
        <v>0</v>
      </c>
      <c r="CJ361" s="422">
        <v>0</v>
      </c>
      <c r="CK361" s="422">
        <v>0</v>
      </c>
      <c r="CL361" s="422">
        <v>0</v>
      </c>
      <c r="CM361" s="422">
        <v>0</v>
      </c>
      <c r="CN361" s="422">
        <v>0</v>
      </c>
      <c r="CO361" s="422">
        <v>0</v>
      </c>
      <c r="CP361" s="464">
        <v>0</v>
      </c>
      <c r="CQ361" s="422">
        <v>0</v>
      </c>
      <c r="CR361" s="464">
        <v>0</v>
      </c>
      <c r="CS361" s="465">
        <v>0</v>
      </c>
      <c r="CT361" s="465">
        <v>0</v>
      </c>
      <c r="CU361" s="477">
        <f t="shared" si="19"/>
        <v>9578.59</v>
      </c>
    </row>
    <row r="362" spans="1:99" ht="15.75" customHeight="1">
      <c r="A362" s="475" t="str">
        <f t="shared" si="18"/>
        <v>12-065</v>
      </c>
      <c r="B362" s="476">
        <v>8</v>
      </c>
      <c r="C362" s="422">
        <v>0</v>
      </c>
      <c r="D362" s="422">
        <v>0</v>
      </c>
      <c r="E362" s="422">
        <v>0</v>
      </c>
      <c r="F362" s="422">
        <v>0</v>
      </c>
      <c r="G362" s="422">
        <v>4.54</v>
      </c>
      <c r="H362" s="422">
        <v>5.91</v>
      </c>
      <c r="I362" s="422">
        <v>0.91</v>
      </c>
      <c r="J362" s="422">
        <v>12.27</v>
      </c>
      <c r="K362" s="422">
        <v>20.91</v>
      </c>
      <c r="L362" s="422">
        <v>60.98</v>
      </c>
      <c r="M362" s="422">
        <v>77.72</v>
      </c>
      <c r="N362" s="422">
        <v>50.89</v>
      </c>
      <c r="O362" s="422">
        <v>33.89</v>
      </c>
      <c r="P362" s="422">
        <v>16.32</v>
      </c>
      <c r="Q362" s="422">
        <v>21.54</v>
      </c>
      <c r="R362" s="422">
        <v>9.09</v>
      </c>
      <c r="S362" s="422">
        <v>86.39</v>
      </c>
      <c r="T362" s="422">
        <v>154.03</v>
      </c>
      <c r="U362" s="422">
        <v>170.63</v>
      </c>
      <c r="V362" s="422">
        <v>124.89</v>
      </c>
      <c r="W362" s="422">
        <v>349.32</v>
      </c>
      <c r="X362" s="422">
        <v>330.58</v>
      </c>
      <c r="Y362" s="422">
        <v>511.01</v>
      </c>
      <c r="Z362" s="422">
        <v>343.05</v>
      </c>
      <c r="AA362" s="422">
        <v>472.39</v>
      </c>
      <c r="AB362" s="422">
        <v>416</v>
      </c>
      <c r="AC362" s="422">
        <v>143.16999999999999</v>
      </c>
      <c r="AD362" s="422">
        <v>250.78</v>
      </c>
      <c r="AE362" s="422">
        <v>304.68</v>
      </c>
      <c r="AF362" s="422">
        <v>236.63</v>
      </c>
      <c r="AG362" s="422">
        <v>187.49</v>
      </c>
      <c r="AH362" s="422">
        <v>187.78</v>
      </c>
      <c r="AI362" s="422">
        <v>229.85</v>
      </c>
      <c r="AJ362" s="422">
        <v>132.31</v>
      </c>
      <c r="AK362" s="422">
        <v>171.72</v>
      </c>
      <c r="AL362" s="422">
        <v>212.62</v>
      </c>
      <c r="AM362" s="422">
        <v>228.24</v>
      </c>
      <c r="AN362" s="422">
        <v>156.09</v>
      </c>
      <c r="AO362" s="422">
        <v>177.41</v>
      </c>
      <c r="AP362" s="422">
        <v>164.79</v>
      </c>
      <c r="AQ362" s="422">
        <v>196.99</v>
      </c>
      <c r="AR362" s="422">
        <v>152.94</v>
      </c>
      <c r="AS362" s="422">
        <v>117.74</v>
      </c>
      <c r="AT362" s="422">
        <v>127.11</v>
      </c>
      <c r="AU362" s="422">
        <v>111.06</v>
      </c>
      <c r="AV362" s="422">
        <v>84.36</v>
      </c>
      <c r="AW362" s="422">
        <v>207.23</v>
      </c>
      <c r="AX362" s="422">
        <v>139.12</v>
      </c>
      <c r="AY362" s="422">
        <v>218.12</v>
      </c>
      <c r="AZ362" s="422">
        <v>164.16</v>
      </c>
      <c r="BA362" s="422">
        <v>185.2</v>
      </c>
      <c r="BB362" s="422">
        <v>131.93</v>
      </c>
      <c r="BC362" s="422">
        <v>159.28</v>
      </c>
      <c r="BD362" s="422">
        <v>236.79</v>
      </c>
      <c r="BE362" s="422">
        <v>160.82</v>
      </c>
      <c r="BF362" s="422">
        <v>39.82</v>
      </c>
      <c r="BG362" s="422">
        <v>30.9</v>
      </c>
      <c r="BH362" s="422">
        <v>19.27</v>
      </c>
      <c r="BI362" s="422">
        <v>24</v>
      </c>
      <c r="BJ362" s="422">
        <v>33.630000000000003</v>
      </c>
      <c r="BK362" s="422">
        <v>43.27</v>
      </c>
      <c r="BL362" s="422">
        <v>0</v>
      </c>
      <c r="BM362" s="422">
        <v>0</v>
      </c>
      <c r="BN362" s="422">
        <v>10.82</v>
      </c>
      <c r="BO362" s="422">
        <v>14.36</v>
      </c>
      <c r="BP362" s="422">
        <v>19.59</v>
      </c>
      <c r="BQ362" s="422">
        <v>42.67</v>
      </c>
      <c r="BR362" s="422">
        <v>25.09</v>
      </c>
      <c r="BS362" s="422">
        <v>8.73</v>
      </c>
      <c r="BT362" s="422">
        <v>0</v>
      </c>
      <c r="BU362" s="422">
        <v>0</v>
      </c>
      <c r="BV362" s="422">
        <v>0</v>
      </c>
      <c r="BW362" s="422">
        <v>0</v>
      </c>
      <c r="BX362" s="422">
        <v>0</v>
      </c>
      <c r="BY362" s="422">
        <v>0</v>
      </c>
      <c r="BZ362" s="422">
        <v>0</v>
      </c>
      <c r="CA362" s="422">
        <v>0</v>
      </c>
      <c r="CB362" s="422">
        <v>0</v>
      </c>
      <c r="CC362" s="422">
        <v>0</v>
      </c>
      <c r="CD362" s="422">
        <v>0</v>
      </c>
      <c r="CE362" s="422">
        <v>0</v>
      </c>
      <c r="CF362" s="422">
        <v>0</v>
      </c>
      <c r="CG362" s="422">
        <v>0</v>
      </c>
      <c r="CH362" s="422">
        <v>0</v>
      </c>
      <c r="CI362" s="422">
        <v>0</v>
      </c>
      <c r="CJ362" s="422">
        <v>0</v>
      </c>
      <c r="CK362" s="422">
        <v>0</v>
      </c>
      <c r="CL362" s="422">
        <v>0</v>
      </c>
      <c r="CM362" s="422">
        <v>0</v>
      </c>
      <c r="CN362" s="422">
        <v>0</v>
      </c>
      <c r="CO362" s="422">
        <v>0</v>
      </c>
      <c r="CP362" s="464">
        <v>0</v>
      </c>
      <c r="CQ362" s="422">
        <v>0</v>
      </c>
      <c r="CR362" s="464">
        <v>0</v>
      </c>
      <c r="CS362" s="465">
        <v>0</v>
      </c>
      <c r="CT362" s="465">
        <v>0</v>
      </c>
      <c r="CU362" s="477">
        <f t="shared" si="19"/>
        <v>8761.8199999999979</v>
      </c>
    </row>
    <row r="363" spans="1:99" ht="15.75" customHeight="1">
      <c r="A363" s="475" t="str">
        <f t="shared" si="18"/>
        <v>12-065</v>
      </c>
      <c r="B363" s="476">
        <v>9</v>
      </c>
      <c r="C363" s="422">
        <v>0</v>
      </c>
      <c r="D363" s="422">
        <v>0</v>
      </c>
      <c r="E363" s="422">
        <v>0</v>
      </c>
      <c r="F363" s="422">
        <v>0</v>
      </c>
      <c r="G363" s="422">
        <v>2.54</v>
      </c>
      <c r="H363" s="422">
        <v>0</v>
      </c>
      <c r="I363" s="422">
        <v>1.73</v>
      </c>
      <c r="J363" s="422">
        <v>3.09</v>
      </c>
      <c r="K363" s="422">
        <v>6.56</v>
      </c>
      <c r="L363" s="422">
        <v>17.63</v>
      </c>
      <c r="M363" s="422">
        <v>24.54</v>
      </c>
      <c r="N363" s="422">
        <v>45.6</v>
      </c>
      <c r="O363" s="422">
        <v>56.13</v>
      </c>
      <c r="P363" s="422">
        <v>53.93</v>
      </c>
      <c r="Q363" s="422">
        <v>43.03</v>
      </c>
      <c r="R363" s="422">
        <v>20.87</v>
      </c>
      <c r="S363" s="422">
        <v>46.22</v>
      </c>
      <c r="T363" s="422">
        <v>170.33</v>
      </c>
      <c r="U363" s="422">
        <v>80.87</v>
      </c>
      <c r="V363" s="422">
        <v>306.5</v>
      </c>
      <c r="W363" s="422">
        <v>391.42</v>
      </c>
      <c r="X363" s="422">
        <v>509.41</v>
      </c>
      <c r="Y363" s="422">
        <v>539.04999999999995</v>
      </c>
      <c r="Z363" s="422">
        <v>519.1</v>
      </c>
      <c r="AA363" s="422">
        <v>614.53</v>
      </c>
      <c r="AB363" s="422">
        <v>465.37</v>
      </c>
      <c r="AC363" s="422">
        <v>490.51</v>
      </c>
      <c r="AD363" s="422">
        <v>446.83</v>
      </c>
      <c r="AE363" s="422">
        <v>297.52</v>
      </c>
      <c r="AF363" s="422">
        <v>340.27</v>
      </c>
      <c r="AG363" s="422">
        <v>313.14</v>
      </c>
      <c r="AH363" s="422">
        <v>298.08999999999997</v>
      </c>
      <c r="AI363" s="422">
        <v>247.31</v>
      </c>
      <c r="AJ363" s="422">
        <v>396.27</v>
      </c>
      <c r="AK363" s="422">
        <v>228.41</v>
      </c>
      <c r="AL363" s="422">
        <v>331.35</v>
      </c>
      <c r="AM363" s="422">
        <v>227.1</v>
      </c>
      <c r="AN363" s="422">
        <v>352.06</v>
      </c>
      <c r="AO363" s="422">
        <v>203.26</v>
      </c>
      <c r="AP363" s="422">
        <v>290.13</v>
      </c>
      <c r="AQ363" s="422">
        <v>309.49</v>
      </c>
      <c r="AR363" s="422">
        <v>240.32</v>
      </c>
      <c r="AS363" s="422">
        <v>231.53</v>
      </c>
      <c r="AT363" s="422">
        <v>243.2</v>
      </c>
      <c r="AU363" s="422">
        <v>215.22</v>
      </c>
      <c r="AV363" s="422">
        <v>220.06</v>
      </c>
      <c r="AW363" s="422">
        <v>164.13</v>
      </c>
      <c r="AX363" s="422">
        <v>198.94</v>
      </c>
      <c r="AY363" s="422">
        <v>262.05</v>
      </c>
      <c r="AZ363" s="422">
        <v>276.76</v>
      </c>
      <c r="BA363" s="422">
        <v>289.54000000000002</v>
      </c>
      <c r="BB363" s="422">
        <v>230.54</v>
      </c>
      <c r="BC363" s="422">
        <v>208.68</v>
      </c>
      <c r="BD363" s="422">
        <v>257.33</v>
      </c>
      <c r="BE363" s="422">
        <v>140.85</v>
      </c>
      <c r="BF363" s="422">
        <v>107.12</v>
      </c>
      <c r="BG363" s="422">
        <v>61.24</v>
      </c>
      <c r="BH363" s="422">
        <v>81.37</v>
      </c>
      <c r="BI363" s="422">
        <v>55.72</v>
      </c>
      <c r="BJ363" s="422">
        <v>34.909999999999997</v>
      </c>
      <c r="BK363" s="422">
        <v>0</v>
      </c>
      <c r="BL363" s="422">
        <v>38.130000000000003</v>
      </c>
      <c r="BM363" s="422">
        <v>18.13</v>
      </c>
      <c r="BN363" s="422">
        <v>31.88</v>
      </c>
      <c r="BO363" s="422">
        <v>13.64</v>
      </c>
      <c r="BP363" s="422">
        <v>0</v>
      </c>
      <c r="BQ363" s="422">
        <v>0</v>
      </c>
      <c r="BR363" s="422">
        <v>47.51</v>
      </c>
      <c r="BS363" s="422">
        <v>25.27</v>
      </c>
      <c r="BT363" s="422">
        <v>8.9499999999999993</v>
      </c>
      <c r="BU363" s="422">
        <v>0</v>
      </c>
      <c r="BV363" s="422">
        <v>0</v>
      </c>
      <c r="BW363" s="422">
        <v>0</v>
      </c>
      <c r="BX363" s="422">
        <v>0</v>
      </c>
      <c r="BY363" s="422">
        <v>0</v>
      </c>
      <c r="BZ363" s="422">
        <v>0</v>
      </c>
      <c r="CA363" s="422">
        <v>0</v>
      </c>
      <c r="CB363" s="422">
        <v>0</v>
      </c>
      <c r="CC363" s="422">
        <v>0</v>
      </c>
      <c r="CD363" s="422">
        <v>0</v>
      </c>
      <c r="CE363" s="422">
        <v>0</v>
      </c>
      <c r="CF363" s="422">
        <v>0</v>
      </c>
      <c r="CG363" s="422">
        <v>0</v>
      </c>
      <c r="CH363" s="422">
        <v>0</v>
      </c>
      <c r="CI363" s="422">
        <v>0</v>
      </c>
      <c r="CJ363" s="422">
        <v>0</v>
      </c>
      <c r="CK363" s="422">
        <v>0</v>
      </c>
      <c r="CL363" s="422">
        <v>0</v>
      </c>
      <c r="CM363" s="422">
        <v>0</v>
      </c>
      <c r="CN363" s="422">
        <v>0</v>
      </c>
      <c r="CO363" s="422">
        <v>0</v>
      </c>
      <c r="CP363" s="464">
        <v>0</v>
      </c>
      <c r="CQ363" s="422">
        <v>0</v>
      </c>
      <c r="CR363" s="464">
        <v>0</v>
      </c>
      <c r="CS363" s="465">
        <v>0</v>
      </c>
      <c r="CT363" s="465">
        <v>0</v>
      </c>
      <c r="CU363" s="477">
        <f t="shared" si="19"/>
        <v>12393.210000000003</v>
      </c>
    </row>
    <row r="364" spans="1:99" ht="15.75" customHeight="1">
      <c r="A364" s="475" t="str">
        <f t="shared" si="18"/>
        <v>12-065</v>
      </c>
      <c r="B364" s="476">
        <v>10</v>
      </c>
      <c r="C364" s="422">
        <v>0</v>
      </c>
      <c r="D364" s="422">
        <v>0</v>
      </c>
      <c r="E364" s="422">
        <v>0</v>
      </c>
      <c r="F364" s="422">
        <v>0</v>
      </c>
      <c r="G364" s="422">
        <v>0</v>
      </c>
      <c r="H364" s="422">
        <v>14.08</v>
      </c>
      <c r="I364" s="422">
        <v>5.79</v>
      </c>
      <c r="J364" s="422">
        <v>15.85</v>
      </c>
      <c r="K364" s="422">
        <v>23.81</v>
      </c>
      <c r="L364" s="422">
        <v>34.11</v>
      </c>
      <c r="M364" s="422">
        <v>24.09</v>
      </c>
      <c r="N364" s="422">
        <v>59.77</v>
      </c>
      <c r="O364" s="422">
        <v>33.71</v>
      </c>
      <c r="P364" s="422">
        <v>40.44</v>
      </c>
      <c r="Q364" s="422">
        <v>47.45</v>
      </c>
      <c r="R364" s="422">
        <v>85.1</v>
      </c>
      <c r="S364" s="422">
        <v>32.590000000000003</v>
      </c>
      <c r="T364" s="422">
        <v>36.83</v>
      </c>
      <c r="U364" s="422">
        <v>173.29</v>
      </c>
      <c r="V364" s="422">
        <v>209.49</v>
      </c>
      <c r="W364" s="422">
        <v>280.39</v>
      </c>
      <c r="X364" s="422">
        <v>436.56</v>
      </c>
      <c r="Y364" s="422">
        <v>557.79</v>
      </c>
      <c r="Z364" s="422">
        <v>561.62</v>
      </c>
      <c r="AA364" s="422">
        <v>457.25</v>
      </c>
      <c r="AB364" s="422">
        <v>427.33</v>
      </c>
      <c r="AC364" s="422">
        <v>251.96</v>
      </c>
      <c r="AD364" s="422">
        <v>345.12</v>
      </c>
      <c r="AE364" s="422">
        <v>312.92</v>
      </c>
      <c r="AF364" s="422">
        <v>246.25</v>
      </c>
      <c r="AG364" s="422">
        <v>217.93</v>
      </c>
      <c r="AH364" s="422">
        <v>281.85000000000002</v>
      </c>
      <c r="AI364" s="422">
        <v>217.91</v>
      </c>
      <c r="AJ364" s="422">
        <v>254.88</v>
      </c>
      <c r="AK364" s="422">
        <v>202.35</v>
      </c>
      <c r="AL364" s="422">
        <v>152.38</v>
      </c>
      <c r="AM364" s="422">
        <v>187.54</v>
      </c>
      <c r="AN364" s="422">
        <v>228.89</v>
      </c>
      <c r="AO364" s="422">
        <v>182.68</v>
      </c>
      <c r="AP364" s="422">
        <v>222.85</v>
      </c>
      <c r="AQ364" s="422">
        <v>149</v>
      </c>
      <c r="AR364" s="422">
        <v>128.65</v>
      </c>
      <c r="AS364" s="422">
        <v>176.18</v>
      </c>
      <c r="AT364" s="422">
        <v>235.89</v>
      </c>
      <c r="AU364" s="422">
        <v>175.88</v>
      </c>
      <c r="AV364" s="422">
        <v>143.63999999999999</v>
      </c>
      <c r="AW364" s="422">
        <v>158.66</v>
      </c>
      <c r="AX364" s="422">
        <v>264.74</v>
      </c>
      <c r="AY364" s="422">
        <v>166.83</v>
      </c>
      <c r="AZ364" s="422">
        <v>158.88999999999999</v>
      </c>
      <c r="BA364" s="422">
        <v>176.65</v>
      </c>
      <c r="BB364" s="422">
        <v>176.78</v>
      </c>
      <c r="BC364" s="422">
        <v>229.41</v>
      </c>
      <c r="BD364" s="422">
        <v>346.15</v>
      </c>
      <c r="BE364" s="422">
        <v>47.8</v>
      </c>
      <c r="BF364" s="422">
        <v>93.95</v>
      </c>
      <c r="BG364" s="422">
        <v>25.9</v>
      </c>
      <c r="BH364" s="422">
        <v>41.18</v>
      </c>
      <c r="BI364" s="422">
        <v>11.55</v>
      </c>
      <c r="BJ364" s="422">
        <v>80.510000000000005</v>
      </c>
      <c r="BK364" s="422">
        <v>48.76</v>
      </c>
      <c r="BL364" s="422">
        <v>0</v>
      </c>
      <c r="BM364" s="422">
        <v>0</v>
      </c>
      <c r="BN364" s="422">
        <v>13.98</v>
      </c>
      <c r="BO364" s="422">
        <v>18.45</v>
      </c>
      <c r="BP364" s="422">
        <v>16.18</v>
      </c>
      <c r="BQ364" s="422">
        <v>15.64</v>
      </c>
      <c r="BR364" s="422">
        <v>0</v>
      </c>
      <c r="BS364" s="422">
        <v>3.64</v>
      </c>
      <c r="BT364" s="422">
        <v>14.72</v>
      </c>
      <c r="BU364" s="422">
        <v>0</v>
      </c>
      <c r="BV364" s="422">
        <v>0</v>
      </c>
      <c r="BW364" s="422">
        <v>0</v>
      </c>
      <c r="BX364" s="422">
        <v>0</v>
      </c>
      <c r="BY364" s="422">
        <v>0</v>
      </c>
      <c r="BZ364" s="422">
        <v>0</v>
      </c>
      <c r="CA364" s="422">
        <v>0</v>
      </c>
      <c r="CB364" s="422">
        <v>0</v>
      </c>
      <c r="CC364" s="422">
        <v>0</v>
      </c>
      <c r="CD364" s="422">
        <v>0</v>
      </c>
      <c r="CE364" s="422">
        <v>0</v>
      </c>
      <c r="CF364" s="422">
        <v>0</v>
      </c>
      <c r="CG364" s="422">
        <v>0</v>
      </c>
      <c r="CH364" s="422">
        <v>0</v>
      </c>
      <c r="CI364" s="422">
        <v>0</v>
      </c>
      <c r="CJ364" s="422">
        <v>0</v>
      </c>
      <c r="CK364" s="422">
        <v>0</v>
      </c>
      <c r="CL364" s="422">
        <v>0</v>
      </c>
      <c r="CM364" s="422">
        <v>0</v>
      </c>
      <c r="CN364" s="422">
        <v>0</v>
      </c>
      <c r="CO364" s="422">
        <v>0</v>
      </c>
      <c r="CP364" s="464">
        <v>0</v>
      </c>
      <c r="CQ364" s="422">
        <v>0</v>
      </c>
      <c r="CR364" s="464">
        <v>0</v>
      </c>
      <c r="CS364" s="465">
        <v>0</v>
      </c>
      <c r="CT364" s="465">
        <v>0</v>
      </c>
      <c r="CU364" s="477">
        <f t="shared" si="19"/>
        <v>9982.4600000000009</v>
      </c>
    </row>
    <row r="365" spans="1:99" ht="15.75" customHeight="1">
      <c r="A365" s="475" t="str">
        <f t="shared" si="18"/>
        <v>12-065</v>
      </c>
      <c r="B365" s="476">
        <v>11</v>
      </c>
      <c r="C365" s="422">
        <v>0</v>
      </c>
      <c r="D365" s="422">
        <v>0</v>
      </c>
      <c r="E365" s="422">
        <v>0</v>
      </c>
      <c r="F365" s="422">
        <v>0</v>
      </c>
      <c r="G365" s="422">
        <v>0</v>
      </c>
      <c r="H365" s="422">
        <v>18.89</v>
      </c>
      <c r="I365" s="422">
        <v>2.82</v>
      </c>
      <c r="J365" s="422">
        <v>0</v>
      </c>
      <c r="K365" s="422">
        <v>33.1</v>
      </c>
      <c r="L365" s="422">
        <v>23.81</v>
      </c>
      <c r="M365" s="422">
        <v>40.020000000000003</v>
      </c>
      <c r="N365" s="422">
        <v>51.41</v>
      </c>
      <c r="O365" s="422">
        <v>43.93</v>
      </c>
      <c r="P365" s="422">
        <v>45.09</v>
      </c>
      <c r="Q365" s="422">
        <v>31.81</v>
      </c>
      <c r="R365" s="422">
        <v>29.86</v>
      </c>
      <c r="S365" s="422">
        <v>53.05</v>
      </c>
      <c r="T365" s="422">
        <v>116.73</v>
      </c>
      <c r="U365" s="422">
        <v>157.41999999999999</v>
      </c>
      <c r="V365" s="422">
        <v>158.22</v>
      </c>
      <c r="W365" s="422">
        <v>239.91</v>
      </c>
      <c r="X365" s="422">
        <v>434.54</v>
      </c>
      <c r="Y365" s="422">
        <v>578.41</v>
      </c>
      <c r="Z365" s="422">
        <v>674.2</v>
      </c>
      <c r="AA365" s="422">
        <v>618.03</v>
      </c>
      <c r="AB365" s="422">
        <v>493.52</v>
      </c>
      <c r="AC365" s="422">
        <v>260.69</v>
      </c>
      <c r="AD365" s="422">
        <v>345.56</v>
      </c>
      <c r="AE365" s="422">
        <v>269.63</v>
      </c>
      <c r="AF365" s="422">
        <v>342.46</v>
      </c>
      <c r="AG365" s="422">
        <v>241.35</v>
      </c>
      <c r="AH365" s="422">
        <v>223.9</v>
      </c>
      <c r="AI365" s="422">
        <v>235.65</v>
      </c>
      <c r="AJ365" s="422">
        <v>232.57</v>
      </c>
      <c r="AK365" s="422">
        <v>185.43</v>
      </c>
      <c r="AL365" s="422">
        <v>175.1</v>
      </c>
      <c r="AM365" s="422">
        <v>142.84</v>
      </c>
      <c r="AN365" s="422">
        <v>198.35</v>
      </c>
      <c r="AO365" s="422">
        <v>269.13</v>
      </c>
      <c r="AP365" s="422">
        <v>185.03</v>
      </c>
      <c r="AQ365" s="422">
        <v>153.52000000000001</v>
      </c>
      <c r="AR365" s="422">
        <v>176.71</v>
      </c>
      <c r="AS365" s="422">
        <v>184.02</v>
      </c>
      <c r="AT365" s="422">
        <v>134.19</v>
      </c>
      <c r="AU365" s="422">
        <v>193.59</v>
      </c>
      <c r="AV365" s="422">
        <v>219.37</v>
      </c>
      <c r="AW365" s="422">
        <v>178.72</v>
      </c>
      <c r="AX365" s="422">
        <v>287.75</v>
      </c>
      <c r="AY365" s="422">
        <v>234.4</v>
      </c>
      <c r="AZ365" s="422">
        <v>336.68</v>
      </c>
      <c r="BA365" s="422">
        <v>207.02</v>
      </c>
      <c r="BB365" s="422">
        <v>413.35</v>
      </c>
      <c r="BC365" s="422">
        <v>231.69</v>
      </c>
      <c r="BD365" s="422">
        <v>285.01</v>
      </c>
      <c r="BE365" s="422">
        <v>205.6</v>
      </c>
      <c r="BF365" s="422">
        <v>111.78</v>
      </c>
      <c r="BG365" s="422">
        <v>107.96</v>
      </c>
      <c r="BH365" s="422">
        <v>150.5</v>
      </c>
      <c r="BI365" s="422">
        <v>70.72</v>
      </c>
      <c r="BJ365" s="422">
        <v>82.66</v>
      </c>
      <c r="BK365" s="422">
        <v>112.76</v>
      </c>
      <c r="BL365" s="422">
        <v>81.39</v>
      </c>
      <c r="BM365" s="422">
        <v>82.66</v>
      </c>
      <c r="BN365" s="422">
        <v>90.94</v>
      </c>
      <c r="BO365" s="422">
        <v>90.23</v>
      </c>
      <c r="BP365" s="422">
        <v>102.46</v>
      </c>
      <c r="BQ365" s="422">
        <v>70.650000000000006</v>
      </c>
      <c r="BR365" s="422">
        <v>60.54</v>
      </c>
      <c r="BS365" s="422">
        <v>39.950000000000003</v>
      </c>
      <c r="BT365" s="422">
        <v>43.92</v>
      </c>
      <c r="BU365" s="422">
        <v>0</v>
      </c>
      <c r="BV365" s="422">
        <v>0</v>
      </c>
      <c r="BW365" s="422">
        <v>0</v>
      </c>
      <c r="BX365" s="422">
        <v>0</v>
      </c>
      <c r="BY365" s="422">
        <v>0</v>
      </c>
      <c r="BZ365" s="422">
        <v>0</v>
      </c>
      <c r="CA365" s="422">
        <v>0</v>
      </c>
      <c r="CB365" s="422">
        <v>0</v>
      </c>
      <c r="CC365" s="422">
        <v>0</v>
      </c>
      <c r="CD365" s="422">
        <v>0</v>
      </c>
      <c r="CE365" s="422">
        <v>0</v>
      </c>
      <c r="CF365" s="422">
        <v>0</v>
      </c>
      <c r="CG365" s="422">
        <v>0</v>
      </c>
      <c r="CH365" s="422">
        <v>0</v>
      </c>
      <c r="CI365" s="422">
        <v>0</v>
      </c>
      <c r="CJ365" s="422">
        <v>0</v>
      </c>
      <c r="CK365" s="422">
        <v>0</v>
      </c>
      <c r="CL365" s="422">
        <v>0</v>
      </c>
      <c r="CM365" s="422">
        <v>0</v>
      </c>
      <c r="CN365" s="422">
        <v>0</v>
      </c>
      <c r="CO365" s="422">
        <v>0</v>
      </c>
      <c r="CP365" s="464">
        <v>0</v>
      </c>
      <c r="CQ365" s="422">
        <v>0</v>
      </c>
      <c r="CR365" s="464">
        <v>0</v>
      </c>
      <c r="CS365" s="465">
        <v>0</v>
      </c>
      <c r="CT365" s="465">
        <v>0</v>
      </c>
      <c r="CU365" s="477">
        <f t="shared" si="19"/>
        <v>11893.200000000003</v>
      </c>
    </row>
    <row r="366" spans="1:99" ht="15.75" customHeight="1">
      <c r="A366" s="475" t="str">
        <f t="shared" si="18"/>
        <v>12-065</v>
      </c>
      <c r="B366" s="476">
        <v>12</v>
      </c>
      <c r="C366" s="422">
        <v>0</v>
      </c>
      <c r="D366" s="422">
        <v>0</v>
      </c>
      <c r="E366" s="422">
        <v>0</v>
      </c>
      <c r="F366" s="422">
        <v>0</v>
      </c>
      <c r="G366" s="422">
        <v>0</v>
      </c>
      <c r="H366" s="422">
        <v>2.27</v>
      </c>
      <c r="I366" s="422">
        <v>24.73</v>
      </c>
      <c r="J366" s="422">
        <v>30.72</v>
      </c>
      <c r="K366" s="422">
        <v>68.22</v>
      </c>
      <c r="L366" s="422">
        <v>34.380000000000003</v>
      </c>
      <c r="M366" s="422">
        <v>94.58</v>
      </c>
      <c r="N366" s="422">
        <v>42.31</v>
      </c>
      <c r="O366" s="422">
        <v>44.44</v>
      </c>
      <c r="P366" s="422">
        <v>43.86</v>
      </c>
      <c r="Q366" s="422">
        <v>53.83</v>
      </c>
      <c r="R366" s="422">
        <v>39.979999999999997</v>
      </c>
      <c r="S366" s="422">
        <v>133.9</v>
      </c>
      <c r="T366" s="422">
        <v>226.33</v>
      </c>
      <c r="U366" s="422">
        <v>226.51</v>
      </c>
      <c r="V366" s="422">
        <v>389.98</v>
      </c>
      <c r="W366" s="422">
        <v>672.59</v>
      </c>
      <c r="X366" s="422">
        <v>786.25</v>
      </c>
      <c r="Y366" s="422">
        <v>777.36</v>
      </c>
      <c r="Z366" s="422">
        <v>675.42</v>
      </c>
      <c r="AA366" s="422">
        <v>907.17</v>
      </c>
      <c r="AB366" s="422">
        <v>830.3</v>
      </c>
      <c r="AC366" s="422">
        <v>752.02</v>
      </c>
      <c r="AD366" s="422">
        <v>721.82</v>
      </c>
      <c r="AE366" s="422">
        <v>651.75</v>
      </c>
      <c r="AF366" s="422">
        <v>707.51</v>
      </c>
      <c r="AG366" s="422">
        <v>552.23</v>
      </c>
      <c r="AH366" s="422">
        <v>554.70000000000005</v>
      </c>
      <c r="AI366" s="422">
        <v>631.08000000000004</v>
      </c>
      <c r="AJ366" s="422">
        <v>571.87</v>
      </c>
      <c r="AK366" s="422">
        <v>556.16</v>
      </c>
      <c r="AL366" s="422">
        <v>402.6</v>
      </c>
      <c r="AM366" s="422">
        <v>561.79</v>
      </c>
      <c r="AN366" s="422">
        <v>463.37</v>
      </c>
      <c r="AO366" s="422">
        <v>416.17</v>
      </c>
      <c r="AP366" s="422">
        <v>483.4</v>
      </c>
      <c r="AQ366" s="422">
        <v>375.5</v>
      </c>
      <c r="AR366" s="422">
        <v>350.6</v>
      </c>
      <c r="AS366" s="422">
        <v>471.01</v>
      </c>
      <c r="AT366" s="422">
        <v>441.46</v>
      </c>
      <c r="AU366" s="422">
        <v>457.67</v>
      </c>
      <c r="AV366" s="422">
        <v>438.81</v>
      </c>
      <c r="AW366" s="422">
        <v>391.76</v>
      </c>
      <c r="AX366" s="422">
        <v>381.04</v>
      </c>
      <c r="AY366" s="422">
        <v>275.89</v>
      </c>
      <c r="AZ366" s="422">
        <v>350.86</v>
      </c>
      <c r="BA366" s="422">
        <v>287.29000000000002</v>
      </c>
      <c r="BB366" s="422">
        <v>322.14</v>
      </c>
      <c r="BC366" s="422">
        <v>392.08</v>
      </c>
      <c r="BD366" s="422">
        <v>359.03</v>
      </c>
      <c r="BE366" s="422">
        <v>357.38</v>
      </c>
      <c r="BF366" s="422">
        <v>351.88</v>
      </c>
      <c r="BG366" s="422">
        <v>263.70999999999998</v>
      </c>
      <c r="BH366" s="422">
        <v>106.47</v>
      </c>
      <c r="BI366" s="422">
        <v>250.4</v>
      </c>
      <c r="BJ366" s="422">
        <v>137.81</v>
      </c>
      <c r="BK366" s="422">
        <v>157.69999999999999</v>
      </c>
      <c r="BL366" s="422">
        <v>76.790000000000006</v>
      </c>
      <c r="BM366" s="422">
        <v>17.91</v>
      </c>
      <c r="BN366" s="422">
        <v>67.91</v>
      </c>
      <c r="BO366" s="422">
        <v>20.32</v>
      </c>
      <c r="BP366" s="422">
        <v>40.36</v>
      </c>
      <c r="BQ366" s="422">
        <v>15.91</v>
      </c>
      <c r="BR366" s="422">
        <v>0</v>
      </c>
      <c r="BS366" s="422">
        <v>42.77</v>
      </c>
      <c r="BT366" s="422">
        <v>7.82</v>
      </c>
      <c r="BU366" s="422">
        <v>16.41</v>
      </c>
      <c r="BV366" s="422">
        <v>0</v>
      </c>
      <c r="BW366" s="422">
        <v>0</v>
      </c>
      <c r="BX366" s="422">
        <v>0</v>
      </c>
      <c r="BY366" s="422">
        <v>0</v>
      </c>
      <c r="BZ366" s="422">
        <v>0</v>
      </c>
      <c r="CA366" s="422">
        <v>0</v>
      </c>
      <c r="CB366" s="422">
        <v>0</v>
      </c>
      <c r="CC366" s="422">
        <v>0</v>
      </c>
      <c r="CD366" s="422">
        <v>0</v>
      </c>
      <c r="CE366" s="422">
        <v>0</v>
      </c>
      <c r="CF366" s="422">
        <v>0</v>
      </c>
      <c r="CG366" s="422">
        <v>0</v>
      </c>
      <c r="CH366" s="422">
        <v>0</v>
      </c>
      <c r="CI366" s="422">
        <v>0</v>
      </c>
      <c r="CJ366" s="422">
        <v>0</v>
      </c>
      <c r="CK366" s="422">
        <v>0</v>
      </c>
      <c r="CL366" s="422">
        <v>0</v>
      </c>
      <c r="CM366" s="422">
        <v>0</v>
      </c>
      <c r="CN366" s="422">
        <v>0</v>
      </c>
      <c r="CO366" s="422">
        <v>0</v>
      </c>
      <c r="CP366" s="464">
        <v>0</v>
      </c>
      <c r="CQ366" s="422">
        <v>0</v>
      </c>
      <c r="CR366" s="464">
        <v>0</v>
      </c>
      <c r="CS366" s="465">
        <v>0</v>
      </c>
      <c r="CT366" s="465">
        <v>0</v>
      </c>
      <c r="CU366" s="477">
        <f t="shared" si="19"/>
        <v>21358.290000000008</v>
      </c>
    </row>
    <row r="367" spans="1:99" ht="15.75" customHeight="1">
      <c r="A367" s="475" t="str">
        <f t="shared" si="18"/>
        <v>12-065</v>
      </c>
      <c r="B367" s="476">
        <v>13</v>
      </c>
      <c r="C367" s="422">
        <v>0</v>
      </c>
      <c r="D367" s="422">
        <v>0</v>
      </c>
      <c r="E367" s="422">
        <v>0</v>
      </c>
      <c r="F367" s="422">
        <v>0</v>
      </c>
      <c r="G367" s="422">
        <v>0</v>
      </c>
      <c r="H367" s="422">
        <v>0</v>
      </c>
      <c r="I367" s="422">
        <v>0</v>
      </c>
      <c r="J367" s="422">
        <v>6.54</v>
      </c>
      <c r="K367" s="422">
        <v>2.27</v>
      </c>
      <c r="L367" s="422">
        <v>9.08</v>
      </c>
      <c r="M367" s="422">
        <v>43.8</v>
      </c>
      <c r="N367" s="422">
        <v>51.86</v>
      </c>
      <c r="O367" s="422">
        <v>33.25</v>
      </c>
      <c r="P367" s="422">
        <v>25.39</v>
      </c>
      <c r="Q367" s="422">
        <v>32.159999999999997</v>
      </c>
      <c r="R367" s="422">
        <v>42.49</v>
      </c>
      <c r="S367" s="422">
        <v>25.41</v>
      </c>
      <c r="T367" s="422">
        <v>135.57</v>
      </c>
      <c r="U367" s="422">
        <v>61.52</v>
      </c>
      <c r="V367" s="422">
        <v>202.49</v>
      </c>
      <c r="W367" s="422">
        <v>325.94</v>
      </c>
      <c r="X367" s="422">
        <v>428.33</v>
      </c>
      <c r="Y367" s="422">
        <v>501.4</v>
      </c>
      <c r="Z367" s="422">
        <v>428.08</v>
      </c>
      <c r="AA367" s="422">
        <v>550.33000000000004</v>
      </c>
      <c r="AB367" s="422">
        <v>529.11</v>
      </c>
      <c r="AC367" s="422">
        <v>623.23</v>
      </c>
      <c r="AD367" s="422">
        <v>504.99</v>
      </c>
      <c r="AE367" s="422">
        <v>522.52</v>
      </c>
      <c r="AF367" s="422">
        <v>467.89</v>
      </c>
      <c r="AG367" s="422">
        <v>390.98</v>
      </c>
      <c r="AH367" s="422">
        <v>413.77</v>
      </c>
      <c r="AI367" s="422">
        <v>448.69</v>
      </c>
      <c r="AJ367" s="422">
        <v>378.8</v>
      </c>
      <c r="AK367" s="422">
        <v>420.3</v>
      </c>
      <c r="AL367" s="422">
        <v>285.74</v>
      </c>
      <c r="AM367" s="422">
        <v>386.55</v>
      </c>
      <c r="AN367" s="422">
        <v>433.95</v>
      </c>
      <c r="AO367" s="422">
        <v>256.57</v>
      </c>
      <c r="AP367" s="422">
        <v>354.45</v>
      </c>
      <c r="AQ367" s="422">
        <v>339</v>
      </c>
      <c r="AR367" s="422">
        <v>313.2</v>
      </c>
      <c r="AS367" s="422">
        <v>301.89999999999998</v>
      </c>
      <c r="AT367" s="422">
        <v>344.84</v>
      </c>
      <c r="AU367" s="422">
        <v>239.12</v>
      </c>
      <c r="AV367" s="422">
        <v>320.75</v>
      </c>
      <c r="AW367" s="422">
        <v>238.35</v>
      </c>
      <c r="AX367" s="422">
        <v>359.2</v>
      </c>
      <c r="AY367" s="422">
        <v>286.18</v>
      </c>
      <c r="AZ367" s="422">
        <v>211.69</v>
      </c>
      <c r="BA367" s="422">
        <v>125.58</v>
      </c>
      <c r="BB367" s="422">
        <v>56.45</v>
      </c>
      <c r="BC367" s="422">
        <v>120.91</v>
      </c>
      <c r="BD367" s="422">
        <v>30.75</v>
      </c>
      <c r="BE367" s="422">
        <v>0</v>
      </c>
      <c r="BF367" s="422">
        <v>50.82</v>
      </c>
      <c r="BG367" s="422">
        <v>87.73</v>
      </c>
      <c r="BH367" s="422">
        <v>27.55</v>
      </c>
      <c r="BI367" s="422">
        <v>30.64</v>
      </c>
      <c r="BJ367" s="422">
        <v>46.28</v>
      </c>
      <c r="BK367" s="422">
        <v>24.99</v>
      </c>
      <c r="BL367" s="422">
        <v>22.54</v>
      </c>
      <c r="BM367" s="422">
        <v>12.32</v>
      </c>
      <c r="BN367" s="422">
        <v>0</v>
      </c>
      <c r="BO367" s="422">
        <v>5.41</v>
      </c>
      <c r="BP367" s="422">
        <v>65.28</v>
      </c>
      <c r="BQ367" s="422">
        <v>0</v>
      </c>
      <c r="BR367" s="422">
        <v>0</v>
      </c>
      <c r="BS367" s="422">
        <v>0</v>
      </c>
      <c r="BT367" s="422">
        <v>26</v>
      </c>
      <c r="BU367" s="422">
        <v>2.82</v>
      </c>
      <c r="BV367" s="422">
        <v>0</v>
      </c>
      <c r="BW367" s="422">
        <v>0</v>
      </c>
      <c r="BX367" s="422">
        <v>0</v>
      </c>
      <c r="BY367" s="422">
        <v>0</v>
      </c>
      <c r="BZ367" s="422">
        <v>0</v>
      </c>
      <c r="CA367" s="422">
        <v>0</v>
      </c>
      <c r="CB367" s="422">
        <v>0</v>
      </c>
      <c r="CC367" s="422">
        <v>0</v>
      </c>
      <c r="CD367" s="422">
        <v>0</v>
      </c>
      <c r="CE367" s="422">
        <v>0</v>
      </c>
      <c r="CF367" s="422">
        <v>0</v>
      </c>
      <c r="CG367" s="422">
        <v>0</v>
      </c>
      <c r="CH367" s="422">
        <v>0</v>
      </c>
      <c r="CI367" s="422">
        <v>0</v>
      </c>
      <c r="CJ367" s="422">
        <v>0</v>
      </c>
      <c r="CK367" s="422">
        <v>0</v>
      </c>
      <c r="CL367" s="422">
        <v>0</v>
      </c>
      <c r="CM367" s="422">
        <v>0</v>
      </c>
      <c r="CN367" s="422">
        <v>0</v>
      </c>
      <c r="CO367" s="422">
        <v>0</v>
      </c>
      <c r="CP367" s="464">
        <v>0</v>
      </c>
      <c r="CQ367" s="422">
        <v>0</v>
      </c>
      <c r="CR367" s="464">
        <v>0</v>
      </c>
      <c r="CS367" s="465">
        <v>0</v>
      </c>
      <c r="CT367" s="465">
        <v>0</v>
      </c>
      <c r="CU367" s="477">
        <f t="shared" si="19"/>
        <v>13013.750000000005</v>
      </c>
    </row>
    <row r="368" spans="1:99" ht="15.75" customHeight="1">
      <c r="A368" s="475" t="str">
        <f t="shared" si="18"/>
        <v>12-065</v>
      </c>
      <c r="B368" s="476">
        <v>14</v>
      </c>
      <c r="C368" s="422">
        <v>0</v>
      </c>
      <c r="D368" s="422">
        <v>0</v>
      </c>
      <c r="E368" s="422">
        <v>0</v>
      </c>
      <c r="F368" s="422">
        <v>0</v>
      </c>
      <c r="G368" s="422">
        <v>0</v>
      </c>
      <c r="H368" s="422">
        <v>0</v>
      </c>
      <c r="I368" s="422">
        <v>0</v>
      </c>
      <c r="J368" s="422">
        <v>0.91</v>
      </c>
      <c r="K368" s="422">
        <v>8.2799999999999994</v>
      </c>
      <c r="L368" s="422">
        <v>27.25</v>
      </c>
      <c r="M368" s="422">
        <v>24.35</v>
      </c>
      <c r="N368" s="422">
        <v>51.78</v>
      </c>
      <c r="O368" s="422">
        <v>34.11</v>
      </c>
      <c r="P368" s="422">
        <v>22.27</v>
      </c>
      <c r="Q368" s="422">
        <v>43.97</v>
      </c>
      <c r="R368" s="422">
        <v>36.21</v>
      </c>
      <c r="S368" s="422">
        <v>43.82</v>
      </c>
      <c r="T368" s="422">
        <v>101.18</v>
      </c>
      <c r="U368" s="422">
        <v>125.26</v>
      </c>
      <c r="V368" s="422">
        <v>218.41</v>
      </c>
      <c r="W368" s="422">
        <v>329.56</v>
      </c>
      <c r="X368" s="422">
        <v>551.77</v>
      </c>
      <c r="Y368" s="422">
        <v>383.41</v>
      </c>
      <c r="Z368" s="422">
        <v>398.73</v>
      </c>
      <c r="AA368" s="422">
        <v>577.04</v>
      </c>
      <c r="AB368" s="422">
        <v>322.66000000000003</v>
      </c>
      <c r="AC368" s="422">
        <v>490.23</v>
      </c>
      <c r="AD368" s="422">
        <v>478.94</v>
      </c>
      <c r="AE368" s="422">
        <v>292.54000000000002</v>
      </c>
      <c r="AF368" s="422">
        <v>285.64</v>
      </c>
      <c r="AG368" s="422">
        <v>219.58</v>
      </c>
      <c r="AH368" s="422">
        <v>234.38</v>
      </c>
      <c r="AI368" s="422">
        <v>336.92</v>
      </c>
      <c r="AJ368" s="422">
        <v>256.77</v>
      </c>
      <c r="AK368" s="422">
        <v>194.99</v>
      </c>
      <c r="AL368" s="422">
        <v>184.8</v>
      </c>
      <c r="AM368" s="422">
        <v>244.62</v>
      </c>
      <c r="AN368" s="422">
        <v>161.08000000000001</v>
      </c>
      <c r="AO368" s="422">
        <v>184.83</v>
      </c>
      <c r="AP368" s="422">
        <v>219.47</v>
      </c>
      <c r="AQ368" s="422">
        <v>235.48</v>
      </c>
      <c r="AR368" s="422">
        <v>218.8</v>
      </c>
      <c r="AS368" s="422">
        <v>140.85</v>
      </c>
      <c r="AT368" s="422">
        <v>159.94999999999999</v>
      </c>
      <c r="AU368" s="422">
        <v>199.41</v>
      </c>
      <c r="AV368" s="422">
        <v>224.54</v>
      </c>
      <c r="AW368" s="422">
        <v>143.37</v>
      </c>
      <c r="AX368" s="422">
        <v>152</v>
      </c>
      <c r="AY368" s="422">
        <v>180.77</v>
      </c>
      <c r="AZ368" s="422">
        <v>116</v>
      </c>
      <c r="BA368" s="422">
        <v>174.08</v>
      </c>
      <c r="BB368" s="422">
        <v>119.4</v>
      </c>
      <c r="BC368" s="422">
        <v>118.93</v>
      </c>
      <c r="BD368" s="422">
        <v>189.95</v>
      </c>
      <c r="BE368" s="422">
        <v>158.86000000000001</v>
      </c>
      <c r="BF368" s="422">
        <v>103.49</v>
      </c>
      <c r="BG368" s="422">
        <v>85.66</v>
      </c>
      <c r="BH368" s="422">
        <v>76.319999999999993</v>
      </c>
      <c r="BI368" s="422">
        <v>36.840000000000003</v>
      </c>
      <c r="BJ368" s="422">
        <v>46.36</v>
      </c>
      <c r="BK368" s="422">
        <v>22.75</v>
      </c>
      <c r="BL368" s="422">
        <v>7.64</v>
      </c>
      <c r="BM368" s="422">
        <v>8.09</v>
      </c>
      <c r="BN368" s="422">
        <v>11.09</v>
      </c>
      <c r="BO368" s="422">
        <v>17.36</v>
      </c>
      <c r="BP368" s="422">
        <v>5.91</v>
      </c>
      <c r="BQ368" s="422">
        <v>12.73</v>
      </c>
      <c r="BR368" s="422">
        <v>35</v>
      </c>
      <c r="BS368" s="422">
        <v>23.64</v>
      </c>
      <c r="BT368" s="422">
        <v>0.91</v>
      </c>
      <c r="BU368" s="422">
        <v>0.91</v>
      </c>
      <c r="BV368" s="422">
        <v>0</v>
      </c>
      <c r="BW368" s="422">
        <v>0</v>
      </c>
      <c r="BX368" s="422">
        <v>0</v>
      </c>
      <c r="BY368" s="422">
        <v>0</v>
      </c>
      <c r="BZ368" s="422">
        <v>0</v>
      </c>
      <c r="CA368" s="422">
        <v>0</v>
      </c>
      <c r="CB368" s="422">
        <v>0</v>
      </c>
      <c r="CC368" s="422">
        <v>0</v>
      </c>
      <c r="CD368" s="422">
        <v>0</v>
      </c>
      <c r="CE368" s="422">
        <v>0</v>
      </c>
      <c r="CF368" s="422">
        <v>0</v>
      </c>
      <c r="CG368" s="422">
        <v>0</v>
      </c>
      <c r="CH368" s="422">
        <v>0</v>
      </c>
      <c r="CI368" s="422">
        <v>0</v>
      </c>
      <c r="CJ368" s="422">
        <v>0</v>
      </c>
      <c r="CK368" s="422">
        <v>0</v>
      </c>
      <c r="CL368" s="422">
        <v>0</v>
      </c>
      <c r="CM368" s="422">
        <v>0</v>
      </c>
      <c r="CN368" s="422">
        <v>0</v>
      </c>
      <c r="CO368" s="422">
        <v>0</v>
      </c>
      <c r="CP368" s="464">
        <v>0</v>
      </c>
      <c r="CQ368" s="422">
        <v>0</v>
      </c>
      <c r="CR368" s="464">
        <v>0</v>
      </c>
      <c r="CS368" s="465">
        <v>0</v>
      </c>
      <c r="CT368" s="465">
        <v>0</v>
      </c>
      <c r="CU368" s="477">
        <f t="shared" si="19"/>
        <v>10112.850000000002</v>
      </c>
    </row>
    <row r="369" spans="1:99" ht="15.75" customHeight="1">
      <c r="A369" s="475" t="str">
        <f t="shared" si="18"/>
        <v>12-065</v>
      </c>
      <c r="B369" s="476">
        <v>15</v>
      </c>
      <c r="C369" s="422">
        <v>0</v>
      </c>
      <c r="D369" s="422">
        <v>0</v>
      </c>
      <c r="E369" s="422">
        <v>0</v>
      </c>
      <c r="F369" s="422">
        <v>0</v>
      </c>
      <c r="G369" s="422">
        <v>0</v>
      </c>
      <c r="H369" s="422">
        <v>2.27</v>
      </c>
      <c r="I369" s="422">
        <v>1.82</v>
      </c>
      <c r="J369" s="422">
        <v>14.82</v>
      </c>
      <c r="K369" s="422">
        <v>13.45</v>
      </c>
      <c r="L369" s="422">
        <v>42.31</v>
      </c>
      <c r="M369" s="422">
        <v>47.75</v>
      </c>
      <c r="N369" s="422">
        <v>32.799999999999997</v>
      </c>
      <c r="O369" s="422">
        <v>13.55</v>
      </c>
      <c r="P369" s="422">
        <v>39.950000000000003</v>
      </c>
      <c r="Q369" s="422">
        <v>74.62</v>
      </c>
      <c r="R369" s="422">
        <v>16.12</v>
      </c>
      <c r="S369" s="422">
        <v>46.99</v>
      </c>
      <c r="T369" s="422">
        <v>76.599999999999994</v>
      </c>
      <c r="U369" s="422">
        <v>127.03</v>
      </c>
      <c r="V369" s="422">
        <v>186.16</v>
      </c>
      <c r="W369" s="422">
        <v>311.75</v>
      </c>
      <c r="X369" s="422">
        <v>361.92</v>
      </c>
      <c r="Y369" s="422">
        <v>445.71</v>
      </c>
      <c r="Z369" s="422">
        <v>380.2</v>
      </c>
      <c r="AA369" s="422">
        <v>502.3</v>
      </c>
      <c r="AB369" s="422">
        <v>411.2</v>
      </c>
      <c r="AC369" s="422">
        <v>310.39</v>
      </c>
      <c r="AD369" s="422">
        <v>217.89</v>
      </c>
      <c r="AE369" s="422">
        <v>311.14</v>
      </c>
      <c r="AF369" s="422">
        <v>252.15</v>
      </c>
      <c r="AG369" s="422">
        <v>272.25</v>
      </c>
      <c r="AH369" s="422">
        <v>217.95</v>
      </c>
      <c r="AI369" s="422">
        <v>186.88</v>
      </c>
      <c r="AJ369" s="422">
        <v>283.19</v>
      </c>
      <c r="AK369" s="422">
        <v>253.35</v>
      </c>
      <c r="AL369" s="422">
        <v>135.18</v>
      </c>
      <c r="AM369" s="422">
        <v>106.58</v>
      </c>
      <c r="AN369" s="422">
        <v>164.15</v>
      </c>
      <c r="AO369" s="422">
        <v>204.6</v>
      </c>
      <c r="AP369" s="422">
        <v>133.88</v>
      </c>
      <c r="AQ369" s="422">
        <v>110.07</v>
      </c>
      <c r="AR369" s="422">
        <v>141.93</v>
      </c>
      <c r="AS369" s="422">
        <v>139.06</v>
      </c>
      <c r="AT369" s="422">
        <v>92.35</v>
      </c>
      <c r="AU369" s="422">
        <v>124.65</v>
      </c>
      <c r="AV369" s="422">
        <v>199.93</v>
      </c>
      <c r="AW369" s="422">
        <v>211.78</v>
      </c>
      <c r="AX369" s="422">
        <v>132.38</v>
      </c>
      <c r="AY369" s="422">
        <v>135.29</v>
      </c>
      <c r="AZ369" s="422">
        <v>165.77</v>
      </c>
      <c r="BA369" s="422">
        <v>181.27</v>
      </c>
      <c r="BB369" s="422">
        <v>145.49</v>
      </c>
      <c r="BC369" s="422">
        <v>165.18</v>
      </c>
      <c r="BD369" s="422">
        <v>117.34</v>
      </c>
      <c r="BE369" s="422">
        <v>172.27</v>
      </c>
      <c r="BF369" s="422">
        <v>93.01</v>
      </c>
      <c r="BG369" s="422">
        <v>8.27</v>
      </c>
      <c r="BH369" s="422">
        <v>36.549999999999997</v>
      </c>
      <c r="BI369" s="422">
        <v>46.48</v>
      </c>
      <c r="BJ369" s="422">
        <v>1.82</v>
      </c>
      <c r="BK369" s="422">
        <v>22</v>
      </c>
      <c r="BL369" s="422">
        <v>0</v>
      </c>
      <c r="BM369" s="422">
        <v>19.09</v>
      </c>
      <c r="BN369" s="422">
        <v>0</v>
      </c>
      <c r="BO369" s="422">
        <v>0</v>
      </c>
      <c r="BP369" s="422">
        <v>20.350000000000001</v>
      </c>
      <c r="BQ369" s="422">
        <v>0</v>
      </c>
      <c r="BR369" s="422">
        <v>0</v>
      </c>
      <c r="BS369" s="422">
        <v>8.91</v>
      </c>
      <c r="BT369" s="422">
        <v>0</v>
      </c>
      <c r="BU369" s="422">
        <v>15.32</v>
      </c>
      <c r="BV369" s="422">
        <v>0</v>
      </c>
      <c r="BW369" s="422">
        <v>0</v>
      </c>
      <c r="BX369" s="422">
        <v>0</v>
      </c>
      <c r="BY369" s="422">
        <v>0</v>
      </c>
      <c r="BZ369" s="422">
        <v>0</v>
      </c>
      <c r="CA369" s="422">
        <v>0</v>
      </c>
      <c r="CB369" s="422">
        <v>0</v>
      </c>
      <c r="CC369" s="422">
        <v>0</v>
      </c>
      <c r="CD369" s="422">
        <v>0</v>
      </c>
      <c r="CE369" s="422">
        <v>0</v>
      </c>
      <c r="CF369" s="422">
        <v>0</v>
      </c>
      <c r="CG369" s="422">
        <v>0</v>
      </c>
      <c r="CH369" s="422">
        <v>0</v>
      </c>
      <c r="CI369" s="422">
        <v>0</v>
      </c>
      <c r="CJ369" s="422">
        <v>0</v>
      </c>
      <c r="CK369" s="422">
        <v>0</v>
      </c>
      <c r="CL369" s="422">
        <v>0</v>
      </c>
      <c r="CM369" s="422">
        <v>0</v>
      </c>
      <c r="CN369" s="422">
        <v>0</v>
      </c>
      <c r="CO369" s="422">
        <v>0</v>
      </c>
      <c r="CP369" s="464">
        <v>0</v>
      </c>
      <c r="CQ369" s="422">
        <v>0</v>
      </c>
      <c r="CR369" s="464">
        <v>0</v>
      </c>
      <c r="CS369" s="465">
        <v>0</v>
      </c>
      <c r="CT369" s="465">
        <v>0</v>
      </c>
      <c r="CU369" s="477">
        <f t="shared" si="19"/>
        <v>8705.4600000000009</v>
      </c>
    </row>
    <row r="370" spans="1:99" ht="15.75" customHeight="1">
      <c r="A370" s="475" t="str">
        <f t="shared" si="18"/>
        <v>12-065</v>
      </c>
      <c r="B370" s="476">
        <v>16</v>
      </c>
      <c r="C370" s="422">
        <v>0</v>
      </c>
      <c r="D370" s="422">
        <v>0</v>
      </c>
      <c r="E370" s="422">
        <v>0</v>
      </c>
      <c r="F370" s="422">
        <v>0</v>
      </c>
      <c r="G370" s="422">
        <v>0</v>
      </c>
      <c r="H370" s="422">
        <v>0</v>
      </c>
      <c r="I370" s="422">
        <v>3.99</v>
      </c>
      <c r="J370" s="422">
        <v>13.71</v>
      </c>
      <c r="K370" s="422">
        <v>11.59</v>
      </c>
      <c r="L370" s="422">
        <v>64.78</v>
      </c>
      <c r="M370" s="422">
        <v>56.03</v>
      </c>
      <c r="N370" s="422">
        <v>73.540000000000006</v>
      </c>
      <c r="O370" s="422">
        <v>24.72</v>
      </c>
      <c r="P370" s="422">
        <v>13.52</v>
      </c>
      <c r="Q370" s="422">
        <v>45.59</v>
      </c>
      <c r="R370" s="422">
        <v>39.520000000000003</v>
      </c>
      <c r="S370" s="422">
        <v>67.08</v>
      </c>
      <c r="T370" s="422">
        <v>150.37</v>
      </c>
      <c r="U370" s="422">
        <v>203.56</v>
      </c>
      <c r="V370" s="422">
        <v>158.53</v>
      </c>
      <c r="W370" s="422">
        <v>328.59</v>
      </c>
      <c r="X370" s="422">
        <v>397.6</v>
      </c>
      <c r="Y370" s="422">
        <v>528.61</v>
      </c>
      <c r="Z370" s="422">
        <v>702.75</v>
      </c>
      <c r="AA370" s="422">
        <v>711.94</v>
      </c>
      <c r="AB370" s="422">
        <v>588.59</v>
      </c>
      <c r="AC370" s="422">
        <v>498.2</v>
      </c>
      <c r="AD370" s="422">
        <v>382.51</v>
      </c>
      <c r="AE370" s="422">
        <v>450.38</v>
      </c>
      <c r="AF370" s="422">
        <v>281.56</v>
      </c>
      <c r="AG370" s="422">
        <v>498.49</v>
      </c>
      <c r="AH370" s="422">
        <v>206.77</v>
      </c>
      <c r="AI370" s="422">
        <v>306.86</v>
      </c>
      <c r="AJ370" s="422">
        <v>262.58</v>
      </c>
      <c r="AK370" s="422">
        <v>273.52999999999997</v>
      </c>
      <c r="AL370" s="422">
        <v>293.42</v>
      </c>
      <c r="AM370" s="422">
        <v>339.79</v>
      </c>
      <c r="AN370" s="422">
        <v>292.36</v>
      </c>
      <c r="AO370" s="422">
        <v>269.24</v>
      </c>
      <c r="AP370" s="422">
        <v>260.52</v>
      </c>
      <c r="AQ370" s="422">
        <v>187.95</v>
      </c>
      <c r="AR370" s="422">
        <v>316.01</v>
      </c>
      <c r="AS370" s="422">
        <v>225.7</v>
      </c>
      <c r="AT370" s="422">
        <v>221.72</v>
      </c>
      <c r="AU370" s="422">
        <v>199.32</v>
      </c>
      <c r="AV370" s="422">
        <v>221.22</v>
      </c>
      <c r="AW370" s="422">
        <v>279.2</v>
      </c>
      <c r="AX370" s="422">
        <v>255.72</v>
      </c>
      <c r="AY370" s="422">
        <v>280.52</v>
      </c>
      <c r="AZ370" s="422">
        <v>363.06</v>
      </c>
      <c r="BA370" s="422">
        <v>330.09</v>
      </c>
      <c r="BB370" s="422">
        <v>313.23</v>
      </c>
      <c r="BC370" s="422">
        <v>368.99</v>
      </c>
      <c r="BD370" s="422">
        <v>269.60000000000002</v>
      </c>
      <c r="BE370" s="422">
        <v>172.52</v>
      </c>
      <c r="BF370" s="422">
        <v>142.38999999999999</v>
      </c>
      <c r="BG370" s="422">
        <v>34.22</v>
      </c>
      <c r="BH370" s="422">
        <v>32.049999999999997</v>
      </c>
      <c r="BI370" s="422">
        <v>46.82</v>
      </c>
      <c r="BJ370" s="422">
        <v>57.74</v>
      </c>
      <c r="BK370" s="422">
        <v>17.28</v>
      </c>
      <c r="BL370" s="422">
        <v>4.6399999999999997</v>
      </c>
      <c r="BM370" s="422">
        <v>6.27</v>
      </c>
      <c r="BN370" s="422">
        <v>1.77</v>
      </c>
      <c r="BO370" s="422">
        <v>6.32</v>
      </c>
      <c r="BP370" s="422">
        <v>8.73</v>
      </c>
      <c r="BQ370" s="422">
        <v>13.91</v>
      </c>
      <c r="BR370" s="422">
        <v>0</v>
      </c>
      <c r="BS370" s="422">
        <v>25.35</v>
      </c>
      <c r="BT370" s="422">
        <v>32.590000000000003</v>
      </c>
      <c r="BU370" s="422">
        <v>17.82</v>
      </c>
      <c r="BV370" s="422">
        <v>0</v>
      </c>
      <c r="BW370" s="422">
        <v>0</v>
      </c>
      <c r="BX370" s="422">
        <v>0</v>
      </c>
      <c r="BY370" s="422">
        <v>0</v>
      </c>
      <c r="BZ370" s="422">
        <v>0</v>
      </c>
      <c r="CA370" s="422">
        <v>0</v>
      </c>
      <c r="CB370" s="422">
        <v>0</v>
      </c>
      <c r="CC370" s="422">
        <v>0</v>
      </c>
      <c r="CD370" s="422">
        <v>0</v>
      </c>
      <c r="CE370" s="422">
        <v>0</v>
      </c>
      <c r="CF370" s="422">
        <v>0</v>
      </c>
      <c r="CG370" s="422">
        <v>0</v>
      </c>
      <c r="CH370" s="422">
        <v>0</v>
      </c>
      <c r="CI370" s="422">
        <v>0</v>
      </c>
      <c r="CJ370" s="422">
        <v>0</v>
      </c>
      <c r="CK370" s="422">
        <v>0</v>
      </c>
      <c r="CL370" s="422">
        <v>0</v>
      </c>
      <c r="CM370" s="422">
        <v>0</v>
      </c>
      <c r="CN370" s="422">
        <v>0</v>
      </c>
      <c r="CO370" s="422">
        <v>0</v>
      </c>
      <c r="CP370" s="464">
        <v>0</v>
      </c>
      <c r="CQ370" s="422">
        <v>0</v>
      </c>
      <c r="CR370" s="464">
        <v>0</v>
      </c>
      <c r="CS370" s="465">
        <v>0</v>
      </c>
      <c r="CT370" s="465">
        <v>0</v>
      </c>
      <c r="CU370" s="477">
        <f t="shared" si="19"/>
        <v>13253.569999999998</v>
      </c>
    </row>
    <row r="371" spans="1:99" ht="15.75" customHeight="1">
      <c r="A371" s="475" t="str">
        <f t="shared" si="18"/>
        <v>12-065</v>
      </c>
      <c r="B371" s="476">
        <v>17</v>
      </c>
      <c r="C371" s="422">
        <v>0</v>
      </c>
      <c r="D371" s="422">
        <v>0</v>
      </c>
      <c r="E371" s="422">
        <v>0</v>
      </c>
      <c r="F371" s="422">
        <v>0</v>
      </c>
      <c r="G371" s="422">
        <v>7.64</v>
      </c>
      <c r="H371" s="422">
        <v>13.28</v>
      </c>
      <c r="I371" s="422">
        <v>17.87</v>
      </c>
      <c r="J371" s="422">
        <v>14.54</v>
      </c>
      <c r="K371" s="422">
        <v>4.74</v>
      </c>
      <c r="L371" s="422">
        <v>32.57</v>
      </c>
      <c r="M371" s="422">
        <v>90.37</v>
      </c>
      <c r="N371" s="422">
        <v>69.91</v>
      </c>
      <c r="O371" s="422">
        <v>30.92</v>
      </c>
      <c r="P371" s="422">
        <v>26.81</v>
      </c>
      <c r="Q371" s="422">
        <v>25.9</v>
      </c>
      <c r="R371" s="422">
        <v>17.63</v>
      </c>
      <c r="S371" s="422">
        <v>73.64</v>
      </c>
      <c r="T371" s="422">
        <v>140.44999999999999</v>
      </c>
      <c r="U371" s="422">
        <v>174.3</v>
      </c>
      <c r="V371" s="422">
        <v>187.6</v>
      </c>
      <c r="W371" s="422">
        <v>271.91000000000003</v>
      </c>
      <c r="X371" s="422">
        <v>464.3</v>
      </c>
      <c r="Y371" s="422">
        <v>499.52</v>
      </c>
      <c r="Z371" s="422">
        <v>424.8</v>
      </c>
      <c r="AA371" s="422">
        <v>586.69000000000005</v>
      </c>
      <c r="AB371" s="422">
        <v>511.5</v>
      </c>
      <c r="AC371" s="422">
        <v>492.8</v>
      </c>
      <c r="AD371" s="422">
        <v>378.92</v>
      </c>
      <c r="AE371" s="422">
        <v>386.33</v>
      </c>
      <c r="AF371" s="422">
        <v>226.26</v>
      </c>
      <c r="AG371" s="422">
        <v>238.07</v>
      </c>
      <c r="AH371" s="422">
        <v>271.43</v>
      </c>
      <c r="AI371" s="422">
        <v>239.88</v>
      </c>
      <c r="AJ371" s="422">
        <v>189.47</v>
      </c>
      <c r="AK371" s="422">
        <v>230.57</v>
      </c>
      <c r="AL371" s="422">
        <v>218.84</v>
      </c>
      <c r="AM371" s="422">
        <v>266.98</v>
      </c>
      <c r="AN371" s="422">
        <v>167.72</v>
      </c>
      <c r="AO371" s="422">
        <v>121.59</v>
      </c>
      <c r="AP371" s="422">
        <v>267.98</v>
      </c>
      <c r="AQ371" s="422">
        <v>197.13</v>
      </c>
      <c r="AR371" s="422">
        <v>136.69</v>
      </c>
      <c r="AS371" s="422">
        <v>88.42</v>
      </c>
      <c r="AT371" s="422">
        <v>125.63</v>
      </c>
      <c r="AU371" s="422">
        <v>184.75</v>
      </c>
      <c r="AV371" s="422">
        <v>109.37</v>
      </c>
      <c r="AW371" s="422">
        <v>142.04</v>
      </c>
      <c r="AX371" s="422">
        <v>279.57</v>
      </c>
      <c r="AY371" s="422">
        <v>236.05</v>
      </c>
      <c r="AZ371" s="422">
        <v>160.55000000000001</v>
      </c>
      <c r="BA371" s="422">
        <v>239.36</v>
      </c>
      <c r="BB371" s="422">
        <v>208.95</v>
      </c>
      <c r="BC371" s="422">
        <v>189.71</v>
      </c>
      <c r="BD371" s="422">
        <v>174.07</v>
      </c>
      <c r="BE371" s="422">
        <v>139.01</v>
      </c>
      <c r="BF371" s="422">
        <v>100.81</v>
      </c>
      <c r="BG371" s="422">
        <v>58.78</v>
      </c>
      <c r="BH371" s="422">
        <v>69.87</v>
      </c>
      <c r="BI371" s="422">
        <v>40.549999999999997</v>
      </c>
      <c r="BJ371" s="422">
        <v>39.51</v>
      </c>
      <c r="BK371" s="422">
        <v>12.82</v>
      </c>
      <c r="BL371" s="422">
        <v>7.36</v>
      </c>
      <c r="BM371" s="422">
        <v>1.82</v>
      </c>
      <c r="BN371" s="422">
        <v>0</v>
      </c>
      <c r="BO371" s="422">
        <v>0</v>
      </c>
      <c r="BP371" s="422">
        <v>10.91</v>
      </c>
      <c r="BQ371" s="422">
        <v>16.91</v>
      </c>
      <c r="BR371" s="422">
        <v>23.08</v>
      </c>
      <c r="BS371" s="422">
        <v>20.82</v>
      </c>
      <c r="BT371" s="422">
        <v>41.45</v>
      </c>
      <c r="BU371" s="422">
        <v>44.01</v>
      </c>
      <c r="BV371" s="422">
        <v>0</v>
      </c>
      <c r="BW371" s="422">
        <v>0</v>
      </c>
      <c r="BX371" s="422">
        <v>0</v>
      </c>
      <c r="BY371" s="422">
        <v>0</v>
      </c>
      <c r="BZ371" s="422">
        <v>0</v>
      </c>
      <c r="CA371" s="422">
        <v>0</v>
      </c>
      <c r="CB371" s="422">
        <v>0</v>
      </c>
      <c r="CC371" s="422">
        <v>0</v>
      </c>
      <c r="CD371" s="422">
        <v>0</v>
      </c>
      <c r="CE371" s="422">
        <v>0</v>
      </c>
      <c r="CF371" s="422">
        <v>0</v>
      </c>
      <c r="CG371" s="422">
        <v>0</v>
      </c>
      <c r="CH371" s="422">
        <v>0</v>
      </c>
      <c r="CI371" s="422">
        <v>0</v>
      </c>
      <c r="CJ371" s="422">
        <v>0</v>
      </c>
      <c r="CK371" s="422">
        <v>0</v>
      </c>
      <c r="CL371" s="422">
        <v>0</v>
      </c>
      <c r="CM371" s="422">
        <v>0</v>
      </c>
      <c r="CN371" s="422">
        <v>0</v>
      </c>
      <c r="CO371" s="422">
        <v>0</v>
      </c>
      <c r="CP371" s="464">
        <v>0</v>
      </c>
      <c r="CQ371" s="422">
        <v>0</v>
      </c>
      <c r="CR371" s="464">
        <v>0</v>
      </c>
      <c r="CS371" s="465">
        <v>0</v>
      </c>
      <c r="CT371" s="465">
        <v>0</v>
      </c>
      <c r="CU371" s="477">
        <f t="shared" si="19"/>
        <v>10483.730000000001</v>
      </c>
    </row>
    <row r="372" spans="1:99" ht="15.75" customHeight="1">
      <c r="A372" s="475" t="str">
        <f t="shared" si="18"/>
        <v>12-065</v>
      </c>
      <c r="B372" s="476">
        <v>18</v>
      </c>
      <c r="C372" s="422">
        <v>0</v>
      </c>
      <c r="D372" s="422">
        <v>0</v>
      </c>
      <c r="E372" s="422">
        <v>0</v>
      </c>
      <c r="F372" s="422">
        <v>0</v>
      </c>
      <c r="G372" s="422">
        <v>4.91</v>
      </c>
      <c r="H372" s="422">
        <v>28.88</v>
      </c>
      <c r="I372" s="422">
        <v>9.64</v>
      </c>
      <c r="J372" s="422">
        <v>21.81</v>
      </c>
      <c r="K372" s="422">
        <v>21.02</v>
      </c>
      <c r="L372" s="422">
        <v>47.98</v>
      </c>
      <c r="M372" s="422">
        <v>36.9</v>
      </c>
      <c r="N372" s="422">
        <v>34.97</v>
      </c>
      <c r="O372" s="422">
        <v>62.16</v>
      </c>
      <c r="P372" s="422">
        <v>66.010000000000005</v>
      </c>
      <c r="Q372" s="422">
        <v>32</v>
      </c>
      <c r="R372" s="422">
        <v>61.6</v>
      </c>
      <c r="S372" s="422">
        <v>63.3</v>
      </c>
      <c r="T372" s="422">
        <v>103.07</v>
      </c>
      <c r="U372" s="422">
        <v>143.49</v>
      </c>
      <c r="V372" s="422">
        <v>177.43</v>
      </c>
      <c r="W372" s="422">
        <v>271.76</v>
      </c>
      <c r="X372" s="422">
        <v>445.63</v>
      </c>
      <c r="Y372" s="422">
        <v>459.98</v>
      </c>
      <c r="Z372" s="422">
        <v>545.74</v>
      </c>
      <c r="AA372" s="422">
        <v>521.62</v>
      </c>
      <c r="AB372" s="422">
        <v>449.61</v>
      </c>
      <c r="AC372" s="422">
        <v>394.97</v>
      </c>
      <c r="AD372" s="422">
        <v>400.19</v>
      </c>
      <c r="AE372" s="422">
        <v>314.72000000000003</v>
      </c>
      <c r="AF372" s="422">
        <v>209.57</v>
      </c>
      <c r="AG372" s="422">
        <v>350.3</v>
      </c>
      <c r="AH372" s="422">
        <v>247.43</v>
      </c>
      <c r="AI372" s="422">
        <v>273.20999999999998</v>
      </c>
      <c r="AJ372" s="422">
        <v>203.84</v>
      </c>
      <c r="AK372" s="422">
        <v>263.67</v>
      </c>
      <c r="AL372" s="422">
        <v>198.34</v>
      </c>
      <c r="AM372" s="422">
        <v>235.16</v>
      </c>
      <c r="AN372" s="422">
        <v>217.59</v>
      </c>
      <c r="AO372" s="422">
        <v>198.52</v>
      </c>
      <c r="AP372" s="422">
        <v>313.24</v>
      </c>
      <c r="AQ372" s="422">
        <v>213.97</v>
      </c>
      <c r="AR372" s="422">
        <v>193.83</v>
      </c>
      <c r="AS372" s="422">
        <v>278.25</v>
      </c>
      <c r="AT372" s="422">
        <v>275.58999999999997</v>
      </c>
      <c r="AU372" s="422">
        <v>139.03</v>
      </c>
      <c r="AV372" s="422">
        <v>289.18</v>
      </c>
      <c r="AW372" s="422">
        <v>227.99</v>
      </c>
      <c r="AX372" s="422">
        <v>309.63</v>
      </c>
      <c r="AY372" s="422">
        <v>204.52</v>
      </c>
      <c r="AZ372" s="422">
        <v>229.03</v>
      </c>
      <c r="BA372" s="422">
        <v>207.49</v>
      </c>
      <c r="BB372" s="422">
        <v>287.83999999999997</v>
      </c>
      <c r="BC372" s="422">
        <v>288.17</v>
      </c>
      <c r="BD372" s="422">
        <v>358.83</v>
      </c>
      <c r="BE372" s="422">
        <v>142.22</v>
      </c>
      <c r="BF372" s="422">
        <v>236.76</v>
      </c>
      <c r="BG372" s="422">
        <v>93.7</v>
      </c>
      <c r="BH372" s="422">
        <v>209.67</v>
      </c>
      <c r="BI372" s="422">
        <v>110.75</v>
      </c>
      <c r="BJ372" s="422">
        <v>61.58</v>
      </c>
      <c r="BK372" s="422">
        <v>50.18</v>
      </c>
      <c r="BL372" s="422">
        <v>68.959999999999994</v>
      </c>
      <c r="BM372" s="422">
        <v>33.82</v>
      </c>
      <c r="BN372" s="422">
        <v>74.08</v>
      </c>
      <c r="BO372" s="422">
        <v>22.18</v>
      </c>
      <c r="BP372" s="422">
        <v>35.770000000000003</v>
      </c>
      <c r="BQ372" s="422">
        <v>37.64</v>
      </c>
      <c r="BR372" s="422">
        <v>18.18</v>
      </c>
      <c r="BS372" s="422">
        <v>12.81</v>
      </c>
      <c r="BT372" s="422">
        <v>49.63</v>
      </c>
      <c r="BU372" s="422">
        <v>45.23</v>
      </c>
      <c r="BV372" s="422">
        <v>0</v>
      </c>
      <c r="BW372" s="422">
        <v>0</v>
      </c>
      <c r="BX372" s="422">
        <v>0</v>
      </c>
      <c r="BY372" s="422">
        <v>0</v>
      </c>
      <c r="BZ372" s="422">
        <v>0</v>
      </c>
      <c r="CA372" s="422">
        <v>0</v>
      </c>
      <c r="CB372" s="422">
        <v>0</v>
      </c>
      <c r="CC372" s="422">
        <v>0</v>
      </c>
      <c r="CD372" s="422">
        <v>0</v>
      </c>
      <c r="CE372" s="422">
        <v>0</v>
      </c>
      <c r="CF372" s="422">
        <v>0</v>
      </c>
      <c r="CG372" s="422">
        <v>0</v>
      </c>
      <c r="CH372" s="422">
        <v>0</v>
      </c>
      <c r="CI372" s="422">
        <v>0</v>
      </c>
      <c r="CJ372" s="422">
        <v>0</v>
      </c>
      <c r="CK372" s="422">
        <v>0</v>
      </c>
      <c r="CL372" s="422">
        <v>0</v>
      </c>
      <c r="CM372" s="422">
        <v>0</v>
      </c>
      <c r="CN372" s="422">
        <v>0</v>
      </c>
      <c r="CO372" s="422">
        <v>0</v>
      </c>
      <c r="CP372" s="464">
        <v>0</v>
      </c>
      <c r="CQ372" s="422">
        <v>0</v>
      </c>
      <c r="CR372" s="464">
        <v>0</v>
      </c>
      <c r="CS372" s="465">
        <v>0</v>
      </c>
      <c r="CT372" s="465">
        <v>0</v>
      </c>
      <c r="CU372" s="477">
        <f t="shared" si="19"/>
        <v>12236.769999999999</v>
      </c>
    </row>
    <row r="373" spans="1:99" ht="15.75" customHeight="1">
      <c r="A373" s="475" t="str">
        <f t="shared" si="18"/>
        <v>12-065</v>
      </c>
      <c r="B373" s="476">
        <v>19</v>
      </c>
      <c r="C373" s="422">
        <v>0</v>
      </c>
      <c r="D373" s="422">
        <v>0</v>
      </c>
      <c r="E373" s="422">
        <v>0</v>
      </c>
      <c r="F373" s="422">
        <v>0</v>
      </c>
      <c r="G373" s="422">
        <v>1.82</v>
      </c>
      <c r="H373" s="422">
        <v>9.09</v>
      </c>
      <c r="I373" s="422">
        <v>12.73</v>
      </c>
      <c r="J373" s="422">
        <v>16.03</v>
      </c>
      <c r="K373" s="422">
        <v>20.77</v>
      </c>
      <c r="L373" s="422">
        <v>40.049999999999997</v>
      </c>
      <c r="M373" s="422">
        <v>29.81</v>
      </c>
      <c r="N373" s="422">
        <v>32.270000000000003</v>
      </c>
      <c r="O373" s="422">
        <v>28.21</v>
      </c>
      <c r="P373" s="422">
        <v>42.97</v>
      </c>
      <c r="Q373" s="422">
        <v>106.26</v>
      </c>
      <c r="R373" s="422">
        <v>58.71</v>
      </c>
      <c r="S373" s="422">
        <v>110.34</v>
      </c>
      <c r="T373" s="422">
        <v>122.99</v>
      </c>
      <c r="U373" s="422">
        <v>278.82</v>
      </c>
      <c r="V373" s="422">
        <v>313.23</v>
      </c>
      <c r="W373" s="422">
        <v>453.89</v>
      </c>
      <c r="X373" s="422">
        <v>603.63</v>
      </c>
      <c r="Y373" s="422">
        <v>605.14</v>
      </c>
      <c r="Z373" s="422">
        <v>752.18</v>
      </c>
      <c r="AA373" s="422">
        <v>814.65</v>
      </c>
      <c r="AB373" s="422">
        <v>635.01</v>
      </c>
      <c r="AC373" s="422">
        <v>785.43</v>
      </c>
      <c r="AD373" s="422">
        <v>551.95000000000005</v>
      </c>
      <c r="AE373" s="422">
        <v>725.49</v>
      </c>
      <c r="AF373" s="422">
        <v>564.58000000000004</v>
      </c>
      <c r="AG373" s="422">
        <v>525.12</v>
      </c>
      <c r="AH373" s="422">
        <v>632.20000000000005</v>
      </c>
      <c r="AI373" s="422">
        <v>505.17</v>
      </c>
      <c r="AJ373" s="422">
        <v>621.11</v>
      </c>
      <c r="AK373" s="422">
        <v>533.57000000000005</v>
      </c>
      <c r="AL373" s="422">
        <v>461.37</v>
      </c>
      <c r="AM373" s="422">
        <v>406.67</v>
      </c>
      <c r="AN373" s="422">
        <v>459.63</v>
      </c>
      <c r="AO373" s="422">
        <v>516.52</v>
      </c>
      <c r="AP373" s="422">
        <v>369.11</v>
      </c>
      <c r="AQ373" s="422">
        <v>559.77</v>
      </c>
      <c r="AR373" s="422">
        <v>345.56</v>
      </c>
      <c r="AS373" s="422">
        <v>451.2</v>
      </c>
      <c r="AT373" s="422">
        <v>315.36</v>
      </c>
      <c r="AU373" s="422">
        <v>391.68</v>
      </c>
      <c r="AV373" s="422">
        <v>400.01</v>
      </c>
      <c r="AW373" s="422">
        <v>473.1</v>
      </c>
      <c r="AX373" s="422">
        <v>338.95</v>
      </c>
      <c r="AY373" s="422">
        <v>255.05</v>
      </c>
      <c r="AZ373" s="422">
        <v>403.53</v>
      </c>
      <c r="BA373" s="422">
        <v>382.09</v>
      </c>
      <c r="BB373" s="422">
        <v>383.71</v>
      </c>
      <c r="BC373" s="422">
        <v>348.99</v>
      </c>
      <c r="BD373" s="422">
        <v>434.33</v>
      </c>
      <c r="BE373" s="422">
        <v>350.73</v>
      </c>
      <c r="BF373" s="422">
        <v>426.65</v>
      </c>
      <c r="BG373" s="422">
        <v>339.36</v>
      </c>
      <c r="BH373" s="422">
        <v>138.66</v>
      </c>
      <c r="BI373" s="422">
        <v>60</v>
      </c>
      <c r="BJ373" s="422">
        <v>116.56</v>
      </c>
      <c r="BK373" s="422">
        <v>144.31</v>
      </c>
      <c r="BL373" s="422">
        <v>109.57</v>
      </c>
      <c r="BM373" s="422">
        <v>24.72</v>
      </c>
      <c r="BN373" s="422">
        <v>44.47</v>
      </c>
      <c r="BO373" s="422">
        <v>54.27</v>
      </c>
      <c r="BP373" s="422">
        <v>70.73</v>
      </c>
      <c r="BQ373" s="422">
        <v>70.540000000000006</v>
      </c>
      <c r="BR373" s="422">
        <v>19.63</v>
      </c>
      <c r="BS373" s="422">
        <v>28.58</v>
      </c>
      <c r="BT373" s="422">
        <v>31.82</v>
      </c>
      <c r="BU373" s="422">
        <v>41.18</v>
      </c>
      <c r="BV373" s="422">
        <v>0</v>
      </c>
      <c r="BW373" s="422">
        <v>0</v>
      </c>
      <c r="BX373" s="422">
        <v>0</v>
      </c>
      <c r="BY373" s="422">
        <v>0</v>
      </c>
      <c r="BZ373" s="422">
        <v>0</v>
      </c>
      <c r="CA373" s="422">
        <v>0</v>
      </c>
      <c r="CB373" s="422">
        <v>0</v>
      </c>
      <c r="CC373" s="422">
        <v>0</v>
      </c>
      <c r="CD373" s="422">
        <v>0</v>
      </c>
      <c r="CE373" s="422">
        <v>0</v>
      </c>
      <c r="CF373" s="422">
        <v>0</v>
      </c>
      <c r="CG373" s="422">
        <v>0</v>
      </c>
      <c r="CH373" s="422">
        <v>0</v>
      </c>
      <c r="CI373" s="422">
        <v>0</v>
      </c>
      <c r="CJ373" s="422">
        <v>0</v>
      </c>
      <c r="CK373" s="422">
        <v>0</v>
      </c>
      <c r="CL373" s="422">
        <v>0</v>
      </c>
      <c r="CM373" s="422">
        <v>0</v>
      </c>
      <c r="CN373" s="422">
        <v>0</v>
      </c>
      <c r="CO373" s="422">
        <v>0</v>
      </c>
      <c r="CP373" s="464">
        <v>0</v>
      </c>
      <c r="CQ373" s="422">
        <v>0</v>
      </c>
      <c r="CR373" s="464">
        <v>0</v>
      </c>
      <c r="CS373" s="465">
        <v>0</v>
      </c>
      <c r="CT373" s="465">
        <v>0</v>
      </c>
      <c r="CU373" s="477">
        <f t="shared" si="19"/>
        <v>20301.630000000016</v>
      </c>
    </row>
    <row r="374" spans="1:99" ht="15.75" customHeight="1">
      <c r="A374" s="475" t="str">
        <f t="shared" si="18"/>
        <v>12-065</v>
      </c>
      <c r="B374" s="476">
        <v>20</v>
      </c>
      <c r="C374" s="422">
        <v>0</v>
      </c>
      <c r="D374" s="422">
        <v>0</v>
      </c>
      <c r="E374" s="422">
        <v>0</v>
      </c>
      <c r="F374" s="422">
        <v>0</v>
      </c>
      <c r="G374" s="422">
        <v>0</v>
      </c>
      <c r="H374" s="422">
        <v>0</v>
      </c>
      <c r="I374" s="422">
        <v>0</v>
      </c>
      <c r="J374" s="422">
        <v>0</v>
      </c>
      <c r="K374" s="422">
        <v>0</v>
      </c>
      <c r="L374" s="422">
        <v>22.64</v>
      </c>
      <c r="M374" s="422">
        <v>45.07</v>
      </c>
      <c r="N374" s="422">
        <v>40.39</v>
      </c>
      <c r="O374" s="422">
        <v>85.88</v>
      </c>
      <c r="P374" s="422">
        <v>24.67</v>
      </c>
      <c r="Q374" s="422">
        <v>61.37</v>
      </c>
      <c r="R374" s="422">
        <v>57.71</v>
      </c>
      <c r="S374" s="422">
        <v>56.31</v>
      </c>
      <c r="T374" s="422">
        <v>111.29</v>
      </c>
      <c r="U374" s="422">
        <v>185.93</v>
      </c>
      <c r="V374" s="422">
        <v>325.43</v>
      </c>
      <c r="W374" s="422">
        <v>417.09</v>
      </c>
      <c r="X374" s="422">
        <v>527.26</v>
      </c>
      <c r="Y374" s="422">
        <v>461.41</v>
      </c>
      <c r="Z374" s="422">
        <v>360.7</v>
      </c>
      <c r="AA374" s="422">
        <v>468.24</v>
      </c>
      <c r="AB374" s="422">
        <v>662.34</v>
      </c>
      <c r="AC374" s="422">
        <v>701.24</v>
      </c>
      <c r="AD374" s="422">
        <v>423.35</v>
      </c>
      <c r="AE374" s="422">
        <v>531.91999999999996</v>
      </c>
      <c r="AF374" s="422">
        <v>563.62</v>
      </c>
      <c r="AG374" s="422">
        <v>447.3</v>
      </c>
      <c r="AH374" s="422">
        <v>486.03</v>
      </c>
      <c r="AI374" s="422">
        <v>494.72</v>
      </c>
      <c r="AJ374" s="422">
        <v>509.17</v>
      </c>
      <c r="AK374" s="422">
        <v>552.85</v>
      </c>
      <c r="AL374" s="422">
        <v>412.8</v>
      </c>
      <c r="AM374" s="422">
        <v>423.95</v>
      </c>
      <c r="AN374" s="422">
        <v>356.09</v>
      </c>
      <c r="AO374" s="422">
        <v>368.56</v>
      </c>
      <c r="AP374" s="422">
        <v>407.94</v>
      </c>
      <c r="AQ374" s="422">
        <v>290.79000000000002</v>
      </c>
      <c r="AR374" s="422">
        <v>517.71</v>
      </c>
      <c r="AS374" s="422">
        <v>393.6</v>
      </c>
      <c r="AT374" s="422">
        <v>261.83</v>
      </c>
      <c r="AU374" s="422">
        <v>376.32</v>
      </c>
      <c r="AV374" s="422">
        <v>346.45</v>
      </c>
      <c r="AW374" s="422">
        <v>351.57</v>
      </c>
      <c r="AX374" s="422">
        <v>388.64</v>
      </c>
      <c r="AY374" s="422">
        <v>288.92</v>
      </c>
      <c r="AZ374" s="422">
        <v>236.22</v>
      </c>
      <c r="BA374" s="422">
        <v>142.19999999999999</v>
      </c>
      <c r="BB374" s="422">
        <v>156.22999999999999</v>
      </c>
      <c r="BC374" s="422">
        <v>186.7</v>
      </c>
      <c r="BD374" s="422">
        <v>185.32</v>
      </c>
      <c r="BE374" s="422">
        <v>152.72999999999999</v>
      </c>
      <c r="BF374" s="422">
        <v>144.13</v>
      </c>
      <c r="BG374" s="422">
        <v>143.84</v>
      </c>
      <c r="BH374" s="422">
        <v>115.69</v>
      </c>
      <c r="BI374" s="422">
        <v>64.040000000000006</v>
      </c>
      <c r="BJ374" s="422">
        <v>56.26</v>
      </c>
      <c r="BK374" s="422">
        <v>24.62</v>
      </c>
      <c r="BL374" s="422">
        <v>35.32</v>
      </c>
      <c r="BM374" s="422">
        <v>8.82</v>
      </c>
      <c r="BN374" s="422">
        <v>7.27</v>
      </c>
      <c r="BO374" s="422">
        <v>21.82</v>
      </c>
      <c r="BP374" s="422">
        <v>16.73</v>
      </c>
      <c r="BQ374" s="422">
        <v>0</v>
      </c>
      <c r="BR374" s="422">
        <v>0</v>
      </c>
      <c r="BS374" s="422">
        <v>16</v>
      </c>
      <c r="BT374" s="422">
        <v>13.91</v>
      </c>
      <c r="BU374" s="422">
        <v>0</v>
      </c>
      <c r="BV374" s="422">
        <v>0</v>
      </c>
      <c r="BW374" s="422">
        <v>0</v>
      </c>
      <c r="BX374" s="422">
        <v>0</v>
      </c>
      <c r="BY374" s="422">
        <v>0</v>
      </c>
      <c r="BZ374" s="422">
        <v>0</v>
      </c>
      <c r="CA374" s="422">
        <v>0</v>
      </c>
      <c r="CB374" s="422">
        <v>0</v>
      </c>
      <c r="CC374" s="422">
        <v>0</v>
      </c>
      <c r="CD374" s="422">
        <v>0</v>
      </c>
      <c r="CE374" s="422">
        <v>0</v>
      </c>
      <c r="CF374" s="422">
        <v>0</v>
      </c>
      <c r="CG374" s="422">
        <v>0</v>
      </c>
      <c r="CH374" s="422">
        <v>0</v>
      </c>
      <c r="CI374" s="422">
        <v>0</v>
      </c>
      <c r="CJ374" s="422">
        <v>0</v>
      </c>
      <c r="CK374" s="422">
        <v>0</v>
      </c>
      <c r="CL374" s="422">
        <v>0</v>
      </c>
      <c r="CM374" s="422">
        <v>0</v>
      </c>
      <c r="CN374" s="422">
        <v>0</v>
      </c>
      <c r="CO374" s="422">
        <v>0</v>
      </c>
      <c r="CP374" s="464">
        <v>0</v>
      </c>
      <c r="CQ374" s="422">
        <v>0</v>
      </c>
      <c r="CR374" s="464">
        <v>0</v>
      </c>
      <c r="CS374" s="465">
        <v>0</v>
      </c>
      <c r="CT374" s="465">
        <v>0</v>
      </c>
      <c r="CU374" s="477">
        <f t="shared" si="19"/>
        <v>15536.95</v>
      </c>
    </row>
    <row r="375" spans="1:99" ht="15.75" customHeight="1">
      <c r="A375" s="475" t="str">
        <f t="shared" si="18"/>
        <v>12-065</v>
      </c>
      <c r="B375" s="476">
        <v>21</v>
      </c>
      <c r="C375" s="422">
        <v>0</v>
      </c>
      <c r="D375" s="422">
        <v>0</v>
      </c>
      <c r="E375" s="422">
        <v>0</v>
      </c>
      <c r="F375" s="422">
        <v>0</v>
      </c>
      <c r="G375" s="422">
        <v>0</v>
      </c>
      <c r="H375" s="422">
        <v>0</v>
      </c>
      <c r="I375" s="422">
        <v>17.28</v>
      </c>
      <c r="J375" s="422">
        <v>9.09</v>
      </c>
      <c r="K375" s="422">
        <v>25.42</v>
      </c>
      <c r="L375" s="422">
        <v>18.75</v>
      </c>
      <c r="M375" s="422">
        <v>56.43</v>
      </c>
      <c r="N375" s="422">
        <v>72.87</v>
      </c>
      <c r="O375" s="422">
        <v>82.11</v>
      </c>
      <c r="P375" s="422">
        <v>46.71</v>
      </c>
      <c r="Q375" s="422">
        <v>58.7</v>
      </c>
      <c r="R375" s="422">
        <v>62.05</v>
      </c>
      <c r="S375" s="422">
        <v>108.81</v>
      </c>
      <c r="T375" s="422">
        <v>155.77000000000001</v>
      </c>
      <c r="U375" s="422">
        <v>274.45999999999998</v>
      </c>
      <c r="V375" s="422">
        <v>410.73</v>
      </c>
      <c r="W375" s="422">
        <v>511.2</v>
      </c>
      <c r="X375" s="422">
        <v>585.41999999999996</v>
      </c>
      <c r="Y375" s="422">
        <v>542.55999999999995</v>
      </c>
      <c r="Z375" s="422">
        <v>760.81</v>
      </c>
      <c r="AA375" s="422">
        <v>821.05</v>
      </c>
      <c r="AB375" s="422">
        <v>690.26</v>
      </c>
      <c r="AC375" s="422">
        <v>723.44</v>
      </c>
      <c r="AD375" s="422">
        <v>513.37</v>
      </c>
      <c r="AE375" s="422">
        <v>456.36</v>
      </c>
      <c r="AF375" s="422">
        <v>509.5</v>
      </c>
      <c r="AG375" s="422">
        <v>531.26</v>
      </c>
      <c r="AH375" s="422">
        <v>384.52</v>
      </c>
      <c r="AI375" s="422">
        <v>388.02</v>
      </c>
      <c r="AJ375" s="422">
        <v>483.46</v>
      </c>
      <c r="AK375" s="422">
        <v>466.82</v>
      </c>
      <c r="AL375" s="422">
        <v>461.37</v>
      </c>
      <c r="AM375" s="422">
        <v>363.99</v>
      </c>
      <c r="AN375" s="422">
        <v>443.49</v>
      </c>
      <c r="AO375" s="422">
        <v>374.85</v>
      </c>
      <c r="AP375" s="422">
        <v>383.85</v>
      </c>
      <c r="AQ375" s="422">
        <v>257.88</v>
      </c>
      <c r="AR375" s="422">
        <v>394.58</v>
      </c>
      <c r="AS375" s="422">
        <v>261.88</v>
      </c>
      <c r="AT375" s="422">
        <v>313.22000000000003</v>
      </c>
      <c r="AU375" s="422">
        <v>329.63</v>
      </c>
      <c r="AV375" s="422">
        <v>339.61</v>
      </c>
      <c r="AW375" s="422">
        <v>182.09</v>
      </c>
      <c r="AX375" s="422">
        <v>192.7</v>
      </c>
      <c r="AY375" s="422">
        <v>222.81</v>
      </c>
      <c r="AZ375" s="422">
        <v>233.07</v>
      </c>
      <c r="BA375" s="422">
        <v>280.11</v>
      </c>
      <c r="BB375" s="422">
        <v>209.81</v>
      </c>
      <c r="BC375" s="422">
        <v>154.59</v>
      </c>
      <c r="BD375" s="422">
        <v>252.42</v>
      </c>
      <c r="BE375" s="422">
        <v>69</v>
      </c>
      <c r="BF375" s="422">
        <v>119.33</v>
      </c>
      <c r="BG375" s="422">
        <v>79.69</v>
      </c>
      <c r="BH375" s="422">
        <v>109.29</v>
      </c>
      <c r="BI375" s="422">
        <v>59.73</v>
      </c>
      <c r="BJ375" s="422">
        <v>59</v>
      </c>
      <c r="BK375" s="422">
        <v>28.27</v>
      </c>
      <c r="BL375" s="422">
        <v>24.53</v>
      </c>
      <c r="BM375" s="422">
        <v>3</v>
      </c>
      <c r="BN375" s="422">
        <v>0</v>
      </c>
      <c r="BO375" s="422">
        <v>0</v>
      </c>
      <c r="BP375" s="422">
        <v>0</v>
      </c>
      <c r="BQ375" s="422">
        <v>0</v>
      </c>
      <c r="BR375" s="422">
        <v>0</v>
      </c>
      <c r="BS375" s="422">
        <v>12.27</v>
      </c>
      <c r="BT375" s="422">
        <v>23.82</v>
      </c>
      <c r="BU375" s="422">
        <v>27.58</v>
      </c>
      <c r="BV375" s="422">
        <v>0</v>
      </c>
      <c r="BW375" s="422">
        <v>0</v>
      </c>
      <c r="BX375" s="422">
        <v>0</v>
      </c>
      <c r="BY375" s="422">
        <v>0</v>
      </c>
      <c r="BZ375" s="422">
        <v>0</v>
      </c>
      <c r="CA375" s="422">
        <v>0</v>
      </c>
      <c r="CB375" s="422">
        <v>0</v>
      </c>
      <c r="CC375" s="422">
        <v>0</v>
      </c>
      <c r="CD375" s="422">
        <v>0</v>
      </c>
      <c r="CE375" s="422">
        <v>0</v>
      </c>
      <c r="CF375" s="422">
        <v>0</v>
      </c>
      <c r="CG375" s="422">
        <v>0</v>
      </c>
      <c r="CH375" s="422">
        <v>0</v>
      </c>
      <c r="CI375" s="422">
        <v>0</v>
      </c>
      <c r="CJ375" s="422">
        <v>0</v>
      </c>
      <c r="CK375" s="422">
        <v>0</v>
      </c>
      <c r="CL375" s="422">
        <v>0</v>
      </c>
      <c r="CM375" s="422">
        <v>0</v>
      </c>
      <c r="CN375" s="422">
        <v>0</v>
      </c>
      <c r="CO375" s="422">
        <v>0</v>
      </c>
      <c r="CP375" s="464">
        <v>0</v>
      </c>
      <c r="CQ375" s="422">
        <v>0</v>
      </c>
      <c r="CR375" s="464">
        <v>0</v>
      </c>
      <c r="CS375" s="465">
        <v>0</v>
      </c>
      <c r="CT375" s="465">
        <v>0</v>
      </c>
      <c r="CU375" s="477">
        <f t="shared" si="19"/>
        <v>16034.69</v>
      </c>
    </row>
    <row r="376" spans="1:99" ht="15.75" customHeight="1">
      <c r="A376" s="475" t="str">
        <f t="shared" si="18"/>
        <v>12-065</v>
      </c>
      <c r="B376" s="476">
        <v>22</v>
      </c>
      <c r="C376" s="422">
        <v>0</v>
      </c>
      <c r="D376" s="422">
        <v>0</v>
      </c>
      <c r="E376" s="422">
        <v>0</v>
      </c>
      <c r="F376" s="422">
        <v>0</v>
      </c>
      <c r="G376" s="422">
        <v>0</v>
      </c>
      <c r="H376" s="422">
        <v>7.73</v>
      </c>
      <c r="I376" s="422">
        <v>0</v>
      </c>
      <c r="J376" s="422">
        <v>2.27</v>
      </c>
      <c r="K376" s="422">
        <v>34.9</v>
      </c>
      <c r="L376" s="422">
        <v>47.03</v>
      </c>
      <c r="M376" s="422">
        <v>45.02</v>
      </c>
      <c r="N376" s="422">
        <v>23.18</v>
      </c>
      <c r="O376" s="422">
        <v>27.3</v>
      </c>
      <c r="P376" s="422">
        <v>25.5</v>
      </c>
      <c r="Q376" s="422">
        <v>28.36</v>
      </c>
      <c r="R376" s="422">
        <v>67.94</v>
      </c>
      <c r="S376" s="422">
        <v>47.74</v>
      </c>
      <c r="T376" s="422">
        <v>134.74</v>
      </c>
      <c r="U376" s="422">
        <v>158.03</v>
      </c>
      <c r="V376" s="422">
        <v>343.8</v>
      </c>
      <c r="W376" s="422">
        <v>592.96</v>
      </c>
      <c r="X376" s="422">
        <v>652.09</v>
      </c>
      <c r="Y376" s="422">
        <v>810.95</v>
      </c>
      <c r="Z376" s="422">
        <v>682.41</v>
      </c>
      <c r="AA376" s="422">
        <v>753.59</v>
      </c>
      <c r="AB376" s="422">
        <v>733.28</v>
      </c>
      <c r="AC376" s="422">
        <v>886.4</v>
      </c>
      <c r="AD376" s="422">
        <v>615.29</v>
      </c>
      <c r="AE376" s="422">
        <v>559.94000000000005</v>
      </c>
      <c r="AF376" s="422">
        <v>537.91</v>
      </c>
      <c r="AG376" s="422">
        <v>460.99</v>
      </c>
      <c r="AH376" s="422">
        <v>497.42</v>
      </c>
      <c r="AI376" s="422">
        <v>424.2</v>
      </c>
      <c r="AJ376" s="422">
        <v>473.73</v>
      </c>
      <c r="AK376" s="422">
        <v>507.44</v>
      </c>
      <c r="AL376" s="422">
        <v>463.52</v>
      </c>
      <c r="AM376" s="422">
        <v>257.25</v>
      </c>
      <c r="AN376" s="422">
        <v>378.41</v>
      </c>
      <c r="AO376" s="422">
        <v>380.73</v>
      </c>
      <c r="AP376" s="422">
        <v>321.44</v>
      </c>
      <c r="AQ376" s="422">
        <v>400</v>
      </c>
      <c r="AR376" s="422">
        <v>270.60000000000002</v>
      </c>
      <c r="AS376" s="422">
        <v>292.5</v>
      </c>
      <c r="AT376" s="422">
        <v>315.14999999999998</v>
      </c>
      <c r="AU376" s="422">
        <v>337.4</v>
      </c>
      <c r="AV376" s="422">
        <v>263.42</v>
      </c>
      <c r="AW376" s="422">
        <v>346.53</v>
      </c>
      <c r="AX376" s="422">
        <v>282.10000000000002</v>
      </c>
      <c r="AY376" s="422">
        <v>286.14</v>
      </c>
      <c r="AZ376" s="422">
        <v>343.74</v>
      </c>
      <c r="BA376" s="422">
        <v>316.26</v>
      </c>
      <c r="BB376" s="422">
        <v>344.08</v>
      </c>
      <c r="BC376" s="422">
        <v>196.07</v>
      </c>
      <c r="BD376" s="422">
        <v>299.51</v>
      </c>
      <c r="BE376" s="422">
        <v>243.45</v>
      </c>
      <c r="BF376" s="422">
        <v>116.51</v>
      </c>
      <c r="BG376" s="422">
        <v>198.26</v>
      </c>
      <c r="BH376" s="422">
        <v>104.09</v>
      </c>
      <c r="BI376" s="422">
        <v>55.6</v>
      </c>
      <c r="BJ376" s="422">
        <v>30.61</v>
      </c>
      <c r="BK376" s="422">
        <v>32.299999999999997</v>
      </c>
      <c r="BL376" s="422">
        <v>89.47</v>
      </c>
      <c r="BM376" s="422">
        <v>42.32</v>
      </c>
      <c r="BN376" s="422">
        <v>0.91</v>
      </c>
      <c r="BO376" s="422">
        <v>21.44</v>
      </c>
      <c r="BP376" s="422">
        <v>16</v>
      </c>
      <c r="BQ376" s="422">
        <v>10.09</v>
      </c>
      <c r="BR376" s="422">
        <v>0</v>
      </c>
      <c r="BS376" s="422">
        <v>28.55</v>
      </c>
      <c r="BT376" s="422">
        <v>25.91</v>
      </c>
      <c r="BU376" s="422">
        <v>0</v>
      </c>
      <c r="BV376" s="422">
        <v>0</v>
      </c>
      <c r="BW376" s="422">
        <v>0</v>
      </c>
      <c r="BX376" s="422">
        <v>0</v>
      </c>
      <c r="BY376" s="422">
        <v>0</v>
      </c>
      <c r="BZ376" s="422">
        <v>0</v>
      </c>
      <c r="CA376" s="422">
        <v>0</v>
      </c>
      <c r="CB376" s="422">
        <v>0</v>
      </c>
      <c r="CC376" s="422">
        <v>0</v>
      </c>
      <c r="CD376" s="422">
        <v>0</v>
      </c>
      <c r="CE376" s="422">
        <v>0</v>
      </c>
      <c r="CF376" s="422">
        <v>0</v>
      </c>
      <c r="CG376" s="422">
        <v>0</v>
      </c>
      <c r="CH376" s="422">
        <v>0</v>
      </c>
      <c r="CI376" s="422">
        <v>0</v>
      </c>
      <c r="CJ376" s="422">
        <v>0</v>
      </c>
      <c r="CK376" s="422">
        <v>0</v>
      </c>
      <c r="CL376" s="422">
        <v>0</v>
      </c>
      <c r="CM376" s="422">
        <v>0</v>
      </c>
      <c r="CN376" s="422">
        <v>0</v>
      </c>
      <c r="CO376" s="422">
        <v>0</v>
      </c>
      <c r="CP376" s="464">
        <v>0</v>
      </c>
      <c r="CQ376" s="422">
        <v>0</v>
      </c>
      <c r="CR376" s="464">
        <v>0</v>
      </c>
      <c r="CS376" s="465">
        <v>0</v>
      </c>
      <c r="CT376" s="465">
        <v>0</v>
      </c>
      <c r="CU376" s="477">
        <f t="shared" si="19"/>
        <v>17292.499999999993</v>
      </c>
    </row>
    <row r="377" spans="1:99" ht="15.75" customHeight="1">
      <c r="A377" s="475" t="str">
        <f t="shared" si="18"/>
        <v>12-065</v>
      </c>
      <c r="B377" s="476">
        <v>23</v>
      </c>
      <c r="C377" s="422">
        <v>0</v>
      </c>
      <c r="D377" s="422">
        <v>0</v>
      </c>
      <c r="E377" s="422">
        <v>0</v>
      </c>
      <c r="F377" s="422">
        <v>0</v>
      </c>
      <c r="G377" s="422">
        <v>0</v>
      </c>
      <c r="H377" s="422">
        <v>2.64</v>
      </c>
      <c r="I377" s="422">
        <v>1.76</v>
      </c>
      <c r="J377" s="422">
        <v>21.96</v>
      </c>
      <c r="K377" s="422">
        <v>31.04</v>
      </c>
      <c r="L377" s="422">
        <v>33.299999999999997</v>
      </c>
      <c r="M377" s="422">
        <v>58.54</v>
      </c>
      <c r="N377" s="422">
        <v>48.83</v>
      </c>
      <c r="O377" s="422">
        <v>17.22</v>
      </c>
      <c r="P377" s="422">
        <v>47.25</v>
      </c>
      <c r="Q377" s="422">
        <v>54.91</v>
      </c>
      <c r="R377" s="422">
        <v>44.65</v>
      </c>
      <c r="S377" s="422">
        <v>135.16</v>
      </c>
      <c r="T377" s="422">
        <v>220.43</v>
      </c>
      <c r="U377" s="422">
        <v>198.75</v>
      </c>
      <c r="V377" s="422">
        <v>491.64</v>
      </c>
      <c r="W377" s="422">
        <v>533.75</v>
      </c>
      <c r="X377" s="422">
        <v>631.94000000000005</v>
      </c>
      <c r="Y377" s="422">
        <v>592.82000000000005</v>
      </c>
      <c r="Z377" s="422">
        <v>791.58</v>
      </c>
      <c r="AA377" s="422">
        <v>901.51</v>
      </c>
      <c r="AB377" s="422">
        <v>616.86</v>
      </c>
      <c r="AC377" s="422">
        <v>903.91</v>
      </c>
      <c r="AD377" s="422">
        <v>744.48</v>
      </c>
      <c r="AE377" s="422">
        <v>625.04999999999995</v>
      </c>
      <c r="AF377" s="422">
        <v>585.54</v>
      </c>
      <c r="AG377" s="422">
        <v>409.85</v>
      </c>
      <c r="AH377" s="422">
        <v>431.43</v>
      </c>
      <c r="AI377" s="422">
        <v>508.67</v>
      </c>
      <c r="AJ377" s="422">
        <v>373.01</v>
      </c>
      <c r="AK377" s="422">
        <v>406.76</v>
      </c>
      <c r="AL377" s="422">
        <v>440.23</v>
      </c>
      <c r="AM377" s="422">
        <v>280.14999999999998</v>
      </c>
      <c r="AN377" s="422">
        <v>401.99</v>
      </c>
      <c r="AO377" s="422">
        <v>377.29</v>
      </c>
      <c r="AP377" s="422">
        <v>374.65</v>
      </c>
      <c r="AQ377" s="422">
        <v>300.45999999999998</v>
      </c>
      <c r="AR377" s="422">
        <v>371.76</v>
      </c>
      <c r="AS377" s="422">
        <v>390.41</v>
      </c>
      <c r="AT377" s="422">
        <v>311.3</v>
      </c>
      <c r="AU377" s="422">
        <v>280.48</v>
      </c>
      <c r="AV377" s="422">
        <v>189.69</v>
      </c>
      <c r="AW377" s="422">
        <v>319.45999999999998</v>
      </c>
      <c r="AX377" s="422">
        <v>293.08</v>
      </c>
      <c r="AY377" s="422">
        <v>292.27</v>
      </c>
      <c r="AZ377" s="422">
        <v>400.97</v>
      </c>
      <c r="BA377" s="422">
        <v>299.01</v>
      </c>
      <c r="BB377" s="422">
        <v>317.11</v>
      </c>
      <c r="BC377" s="422">
        <v>267.85000000000002</v>
      </c>
      <c r="BD377" s="422">
        <v>258.72000000000003</v>
      </c>
      <c r="BE377" s="422">
        <v>256.06</v>
      </c>
      <c r="BF377" s="422">
        <v>126.89</v>
      </c>
      <c r="BG377" s="422">
        <v>240.27</v>
      </c>
      <c r="BH377" s="422">
        <v>88.65</v>
      </c>
      <c r="BI377" s="422">
        <v>109.29</v>
      </c>
      <c r="BJ377" s="422">
        <v>75.19</v>
      </c>
      <c r="BK377" s="422">
        <v>63.12</v>
      </c>
      <c r="BL377" s="422">
        <v>61.78</v>
      </c>
      <c r="BM377" s="422">
        <v>89.53</v>
      </c>
      <c r="BN377" s="422">
        <v>9.4499999999999993</v>
      </c>
      <c r="BO377" s="422">
        <v>22.82</v>
      </c>
      <c r="BP377" s="422">
        <v>15.07</v>
      </c>
      <c r="BQ377" s="422">
        <v>6.02</v>
      </c>
      <c r="BR377" s="422">
        <v>14</v>
      </c>
      <c r="BS377" s="422">
        <v>27.73</v>
      </c>
      <c r="BT377" s="422">
        <v>19.91</v>
      </c>
      <c r="BU377" s="422">
        <v>0</v>
      </c>
      <c r="BV377" s="422">
        <v>0</v>
      </c>
      <c r="BW377" s="422">
        <v>0</v>
      </c>
      <c r="BX377" s="422">
        <v>0</v>
      </c>
      <c r="BY377" s="422">
        <v>0</v>
      </c>
      <c r="BZ377" s="422">
        <v>0</v>
      </c>
      <c r="CA377" s="422">
        <v>0</v>
      </c>
      <c r="CB377" s="422">
        <v>0</v>
      </c>
      <c r="CC377" s="422">
        <v>0</v>
      </c>
      <c r="CD377" s="422">
        <v>0</v>
      </c>
      <c r="CE377" s="422">
        <v>0</v>
      </c>
      <c r="CF377" s="422">
        <v>0</v>
      </c>
      <c r="CG377" s="422">
        <v>0</v>
      </c>
      <c r="CH377" s="422">
        <v>0</v>
      </c>
      <c r="CI377" s="422">
        <v>0</v>
      </c>
      <c r="CJ377" s="422">
        <v>0</v>
      </c>
      <c r="CK377" s="422">
        <v>0</v>
      </c>
      <c r="CL377" s="422">
        <v>0</v>
      </c>
      <c r="CM377" s="422">
        <v>0</v>
      </c>
      <c r="CN377" s="422">
        <v>0</v>
      </c>
      <c r="CO377" s="422">
        <v>0</v>
      </c>
      <c r="CP377" s="464">
        <v>0</v>
      </c>
      <c r="CQ377" s="422">
        <v>0</v>
      </c>
      <c r="CR377" s="464">
        <v>0</v>
      </c>
      <c r="CS377" s="465">
        <v>0</v>
      </c>
      <c r="CT377" s="465">
        <v>0</v>
      </c>
      <c r="CU377" s="477">
        <f t="shared" si="19"/>
        <v>17857.899999999998</v>
      </c>
    </row>
    <row r="378" spans="1:99" ht="15.75" customHeight="1">
      <c r="A378" s="475" t="str">
        <f t="shared" si="18"/>
        <v>12-065</v>
      </c>
      <c r="B378" s="476">
        <v>24</v>
      </c>
      <c r="C378" s="422">
        <v>0</v>
      </c>
      <c r="D378" s="422">
        <v>0</v>
      </c>
      <c r="E378" s="422">
        <v>0</v>
      </c>
      <c r="F378" s="422">
        <v>0</v>
      </c>
      <c r="G378" s="422">
        <v>12.26</v>
      </c>
      <c r="H378" s="422">
        <v>9.36</v>
      </c>
      <c r="I378" s="422">
        <v>20.82</v>
      </c>
      <c r="J378" s="422">
        <v>24.67</v>
      </c>
      <c r="K378" s="422">
        <v>24.38</v>
      </c>
      <c r="L378" s="422">
        <v>30.8</v>
      </c>
      <c r="M378" s="422">
        <v>63.61</v>
      </c>
      <c r="N378" s="422">
        <v>21.82</v>
      </c>
      <c r="O378" s="422">
        <v>23.09</v>
      </c>
      <c r="P378" s="422">
        <v>32.89</v>
      </c>
      <c r="Q378" s="422">
        <v>54.32</v>
      </c>
      <c r="R378" s="422">
        <v>70.97</v>
      </c>
      <c r="S378" s="422">
        <v>92.3</v>
      </c>
      <c r="T378" s="422">
        <v>111.65</v>
      </c>
      <c r="U378" s="422">
        <v>243.84</v>
      </c>
      <c r="V378" s="422">
        <v>205.04</v>
      </c>
      <c r="W378" s="422">
        <v>353.57</v>
      </c>
      <c r="X378" s="422">
        <v>483.29</v>
      </c>
      <c r="Y378" s="422">
        <v>431.14</v>
      </c>
      <c r="Z378" s="422">
        <v>457.7</v>
      </c>
      <c r="AA378" s="422">
        <v>535.04</v>
      </c>
      <c r="AB378" s="422">
        <v>517.47</v>
      </c>
      <c r="AC378" s="422">
        <v>501.46</v>
      </c>
      <c r="AD378" s="422">
        <v>479.73</v>
      </c>
      <c r="AE378" s="422">
        <v>505.23</v>
      </c>
      <c r="AF378" s="422">
        <v>368.81</v>
      </c>
      <c r="AG378" s="422">
        <v>447.97</v>
      </c>
      <c r="AH378" s="422">
        <v>342.83</v>
      </c>
      <c r="AI378" s="422">
        <v>445.19</v>
      </c>
      <c r="AJ378" s="422">
        <v>387.01</v>
      </c>
      <c r="AK378" s="422">
        <v>317.98</v>
      </c>
      <c r="AL378" s="422">
        <v>306.44</v>
      </c>
      <c r="AM378" s="422">
        <v>200.5</v>
      </c>
      <c r="AN378" s="422">
        <v>258.86</v>
      </c>
      <c r="AO378" s="422">
        <v>303.39999999999998</v>
      </c>
      <c r="AP378" s="422">
        <v>264.17</v>
      </c>
      <c r="AQ378" s="422">
        <v>330.69</v>
      </c>
      <c r="AR378" s="422">
        <v>279.77</v>
      </c>
      <c r="AS378" s="422">
        <v>257.07</v>
      </c>
      <c r="AT378" s="422">
        <v>333.26</v>
      </c>
      <c r="AU378" s="422">
        <v>282.86</v>
      </c>
      <c r="AV378" s="422">
        <v>293.06</v>
      </c>
      <c r="AW378" s="422">
        <v>205.01</v>
      </c>
      <c r="AX378" s="422">
        <v>173.01</v>
      </c>
      <c r="AY378" s="422">
        <v>46.09</v>
      </c>
      <c r="AZ378" s="422">
        <v>0</v>
      </c>
      <c r="BA378" s="422">
        <v>0</v>
      </c>
      <c r="BB378" s="422">
        <v>0</v>
      </c>
      <c r="BC378" s="422">
        <v>0</v>
      </c>
      <c r="BD378" s="422">
        <v>0</v>
      </c>
      <c r="BE378" s="422">
        <v>0</v>
      </c>
      <c r="BF378" s="422">
        <v>0</v>
      </c>
      <c r="BG378" s="422">
        <v>0</v>
      </c>
      <c r="BH378" s="422">
        <v>0</v>
      </c>
      <c r="BI378" s="422">
        <v>0</v>
      </c>
      <c r="BJ378" s="422">
        <v>0</v>
      </c>
      <c r="BK378" s="422">
        <v>0</v>
      </c>
      <c r="BL378" s="422">
        <v>0</v>
      </c>
      <c r="BM378" s="422">
        <v>0</v>
      </c>
      <c r="BN378" s="422">
        <v>0</v>
      </c>
      <c r="BO378" s="422">
        <v>0</v>
      </c>
      <c r="BP378" s="422">
        <v>0</v>
      </c>
      <c r="BQ378" s="422">
        <v>0</v>
      </c>
      <c r="BR378" s="422">
        <v>0</v>
      </c>
      <c r="BS378" s="422">
        <v>0</v>
      </c>
      <c r="BT378" s="422">
        <v>0</v>
      </c>
      <c r="BU378" s="422">
        <v>0</v>
      </c>
      <c r="BV378" s="422">
        <v>0</v>
      </c>
      <c r="BW378" s="422">
        <v>0</v>
      </c>
      <c r="BX378" s="422">
        <v>0</v>
      </c>
      <c r="BY378" s="422">
        <v>0</v>
      </c>
      <c r="BZ378" s="422">
        <v>0</v>
      </c>
      <c r="CA378" s="422">
        <v>0</v>
      </c>
      <c r="CB378" s="422">
        <v>0</v>
      </c>
      <c r="CC378" s="422">
        <v>0</v>
      </c>
      <c r="CD378" s="422">
        <v>0</v>
      </c>
      <c r="CE378" s="422">
        <v>0</v>
      </c>
      <c r="CF378" s="422">
        <v>0</v>
      </c>
      <c r="CG378" s="422">
        <v>0</v>
      </c>
      <c r="CH378" s="422">
        <v>0</v>
      </c>
      <c r="CI378" s="422">
        <v>0</v>
      </c>
      <c r="CJ378" s="422">
        <v>0</v>
      </c>
      <c r="CK378" s="422">
        <v>0</v>
      </c>
      <c r="CL378" s="422">
        <v>0</v>
      </c>
      <c r="CM378" s="422">
        <v>0</v>
      </c>
      <c r="CN378" s="422">
        <v>0</v>
      </c>
      <c r="CO378" s="422">
        <v>0</v>
      </c>
      <c r="CP378" s="464">
        <v>0</v>
      </c>
      <c r="CQ378" s="422">
        <v>0</v>
      </c>
      <c r="CR378" s="464">
        <v>0</v>
      </c>
      <c r="CS378" s="465">
        <v>0</v>
      </c>
      <c r="CT378" s="465">
        <v>0</v>
      </c>
      <c r="CU378" s="477">
        <f t="shared" si="19"/>
        <v>11150.43</v>
      </c>
    </row>
    <row r="379" spans="1:99" ht="15.75" customHeight="1">
      <c r="A379" s="475" t="str">
        <f t="shared" si="18"/>
        <v>12-065</v>
      </c>
      <c r="B379" s="476">
        <v>25</v>
      </c>
      <c r="C379" s="422">
        <v>0</v>
      </c>
      <c r="D379" s="422">
        <v>0</v>
      </c>
      <c r="E379" s="422">
        <v>0</v>
      </c>
      <c r="F379" s="422">
        <v>0</v>
      </c>
      <c r="G379" s="422">
        <v>0</v>
      </c>
      <c r="H379" s="422">
        <v>0</v>
      </c>
      <c r="I379" s="422">
        <v>0</v>
      </c>
      <c r="J379" s="422">
        <v>0</v>
      </c>
      <c r="K379" s="422">
        <v>0</v>
      </c>
      <c r="L379" s="422">
        <v>0</v>
      </c>
      <c r="M379" s="422">
        <v>0</v>
      </c>
      <c r="N379" s="422">
        <v>0</v>
      </c>
      <c r="O379" s="422">
        <v>0</v>
      </c>
      <c r="P379" s="422">
        <v>0</v>
      </c>
      <c r="Q379" s="422">
        <v>0</v>
      </c>
      <c r="R379" s="422">
        <v>0</v>
      </c>
      <c r="S379" s="422">
        <v>0</v>
      </c>
      <c r="T379" s="422">
        <v>0</v>
      </c>
      <c r="U379" s="422">
        <v>0</v>
      </c>
      <c r="V379" s="422">
        <v>0</v>
      </c>
      <c r="W379" s="422">
        <v>70.819999999999993</v>
      </c>
      <c r="X379" s="422">
        <v>89.23</v>
      </c>
      <c r="Y379" s="422">
        <v>28.91</v>
      </c>
      <c r="Z379" s="422">
        <v>75.260000000000005</v>
      </c>
      <c r="AA379" s="422">
        <v>83.37</v>
      </c>
      <c r="AB379" s="422">
        <v>74.16</v>
      </c>
      <c r="AC379" s="422">
        <v>142.06</v>
      </c>
      <c r="AD379" s="422">
        <v>48.32</v>
      </c>
      <c r="AE379" s="422">
        <v>93.9</v>
      </c>
      <c r="AF379" s="422">
        <v>86.42</v>
      </c>
      <c r="AG379" s="422">
        <v>177.18</v>
      </c>
      <c r="AH379" s="422">
        <v>54.78</v>
      </c>
      <c r="AI379" s="422">
        <v>192.47</v>
      </c>
      <c r="AJ379" s="422">
        <v>68.56</v>
      </c>
      <c r="AK379" s="422">
        <v>129.52000000000001</v>
      </c>
      <c r="AL379" s="422">
        <v>145.19999999999999</v>
      </c>
      <c r="AM379" s="422">
        <v>130.65</v>
      </c>
      <c r="AN379" s="422">
        <v>82.41</v>
      </c>
      <c r="AO379" s="422">
        <v>47.73</v>
      </c>
      <c r="AP379" s="422">
        <v>22.76</v>
      </c>
      <c r="AQ379" s="422">
        <v>18.02</v>
      </c>
      <c r="AR379" s="422">
        <v>84.09</v>
      </c>
      <c r="AS379" s="422">
        <v>54.19</v>
      </c>
      <c r="AT379" s="422">
        <v>83.25</v>
      </c>
      <c r="AU379" s="422">
        <v>95.8</v>
      </c>
      <c r="AV379" s="422">
        <v>76.010000000000005</v>
      </c>
      <c r="AW379" s="422">
        <v>72.11</v>
      </c>
      <c r="AX379" s="422">
        <v>44.96</v>
      </c>
      <c r="AY379" s="422">
        <v>79.61</v>
      </c>
      <c r="AZ379" s="422">
        <v>53.05</v>
      </c>
      <c r="BA379" s="422">
        <v>104.04</v>
      </c>
      <c r="BB379" s="422">
        <v>124.59</v>
      </c>
      <c r="BC379" s="422">
        <v>72.17</v>
      </c>
      <c r="BD379" s="422">
        <v>91.8</v>
      </c>
      <c r="BE379" s="422">
        <v>44.73</v>
      </c>
      <c r="BF379" s="422">
        <v>86.46</v>
      </c>
      <c r="BG379" s="422">
        <v>61.57</v>
      </c>
      <c r="BH379" s="422">
        <v>57.87</v>
      </c>
      <c r="BI379" s="422">
        <v>66.760000000000005</v>
      </c>
      <c r="BJ379" s="422">
        <v>47.21</v>
      </c>
      <c r="BK379" s="422">
        <v>0</v>
      </c>
      <c r="BL379" s="422">
        <v>31.68</v>
      </c>
      <c r="BM379" s="422">
        <v>0</v>
      </c>
      <c r="BN379" s="422">
        <v>0</v>
      </c>
      <c r="BO379" s="422">
        <v>0</v>
      </c>
      <c r="BP379" s="422">
        <v>0</v>
      </c>
      <c r="BQ379" s="422">
        <v>0</v>
      </c>
      <c r="BR379" s="422">
        <v>0</v>
      </c>
      <c r="BS379" s="422">
        <v>0</v>
      </c>
      <c r="BT379" s="422">
        <v>0</v>
      </c>
      <c r="BU379" s="422">
        <v>0</v>
      </c>
      <c r="BV379" s="422">
        <v>0</v>
      </c>
      <c r="BW379" s="422">
        <v>0</v>
      </c>
      <c r="BX379" s="422">
        <v>0</v>
      </c>
      <c r="BY379" s="422">
        <v>0</v>
      </c>
      <c r="BZ379" s="422">
        <v>0</v>
      </c>
      <c r="CA379" s="422">
        <v>0</v>
      </c>
      <c r="CB379" s="422">
        <v>0</v>
      </c>
      <c r="CC379" s="422">
        <v>0</v>
      </c>
      <c r="CD379" s="422">
        <v>0</v>
      </c>
      <c r="CE379" s="422">
        <v>0</v>
      </c>
      <c r="CF379" s="422">
        <v>0</v>
      </c>
      <c r="CG379" s="422">
        <v>0</v>
      </c>
      <c r="CH379" s="422">
        <v>0</v>
      </c>
      <c r="CI379" s="422">
        <v>0</v>
      </c>
      <c r="CJ379" s="422">
        <v>0</v>
      </c>
      <c r="CK379" s="422">
        <v>0</v>
      </c>
      <c r="CL379" s="422">
        <v>0</v>
      </c>
      <c r="CM379" s="422">
        <v>0</v>
      </c>
      <c r="CN379" s="422">
        <v>0</v>
      </c>
      <c r="CO379" s="422">
        <v>0</v>
      </c>
      <c r="CP379" s="464">
        <v>0</v>
      </c>
      <c r="CQ379" s="422">
        <v>0</v>
      </c>
      <c r="CR379" s="464">
        <v>0</v>
      </c>
      <c r="CS379" s="465">
        <v>0</v>
      </c>
      <c r="CT379" s="465">
        <v>0</v>
      </c>
      <c r="CU379" s="477">
        <f t="shared" si="19"/>
        <v>3293.6800000000017</v>
      </c>
    </row>
    <row r="380" spans="1:99" ht="15.75" customHeight="1">
      <c r="A380" s="475" t="str">
        <f t="shared" si="18"/>
        <v>12-065</v>
      </c>
      <c r="B380" s="476">
        <v>26</v>
      </c>
      <c r="C380" s="422">
        <v>0</v>
      </c>
      <c r="D380" s="422">
        <v>0</v>
      </c>
      <c r="E380" s="422">
        <v>0</v>
      </c>
      <c r="F380" s="422">
        <v>0</v>
      </c>
      <c r="G380" s="422">
        <v>0</v>
      </c>
      <c r="H380" s="422">
        <v>3.49</v>
      </c>
      <c r="I380" s="422">
        <v>3.45</v>
      </c>
      <c r="J380" s="422">
        <v>0</v>
      </c>
      <c r="K380" s="422">
        <v>30.59</v>
      </c>
      <c r="L380" s="422">
        <v>57.89</v>
      </c>
      <c r="M380" s="422">
        <v>43.26</v>
      </c>
      <c r="N380" s="422">
        <v>57.04</v>
      </c>
      <c r="O380" s="422">
        <v>23.54</v>
      </c>
      <c r="P380" s="422">
        <v>43.76</v>
      </c>
      <c r="Q380" s="422">
        <v>31.09</v>
      </c>
      <c r="R380" s="422">
        <v>47.37</v>
      </c>
      <c r="S380" s="422">
        <v>120.61</v>
      </c>
      <c r="T380" s="422">
        <v>78.39</v>
      </c>
      <c r="U380" s="422">
        <v>248.36</v>
      </c>
      <c r="V380" s="422">
        <v>269.26</v>
      </c>
      <c r="W380" s="422">
        <v>605.28</v>
      </c>
      <c r="X380" s="422">
        <v>498.25</v>
      </c>
      <c r="Y380" s="422">
        <v>689.25</v>
      </c>
      <c r="Z380" s="422">
        <v>533.72</v>
      </c>
      <c r="AA380" s="422">
        <v>467.33</v>
      </c>
      <c r="AB380" s="422">
        <v>800.27</v>
      </c>
      <c r="AC380" s="422">
        <v>625.41999999999996</v>
      </c>
      <c r="AD380" s="422">
        <v>580.34</v>
      </c>
      <c r="AE380" s="422">
        <v>624.51</v>
      </c>
      <c r="AF380" s="422">
        <v>550.58000000000004</v>
      </c>
      <c r="AG380" s="422">
        <v>608.91</v>
      </c>
      <c r="AH380" s="422">
        <v>598.33000000000004</v>
      </c>
      <c r="AI380" s="422">
        <v>472.71</v>
      </c>
      <c r="AJ380" s="422">
        <v>491.81</v>
      </c>
      <c r="AK380" s="422">
        <v>493.11</v>
      </c>
      <c r="AL380" s="422">
        <v>556.53</v>
      </c>
      <c r="AM380" s="422">
        <v>322.38</v>
      </c>
      <c r="AN380" s="422">
        <v>445.14</v>
      </c>
      <c r="AO380" s="422">
        <v>491.44</v>
      </c>
      <c r="AP380" s="422">
        <v>354.33</v>
      </c>
      <c r="AQ380" s="422">
        <v>516.39</v>
      </c>
      <c r="AR380" s="422">
        <v>440.4</v>
      </c>
      <c r="AS380" s="422">
        <v>438.53</v>
      </c>
      <c r="AT380" s="422">
        <v>341.03</v>
      </c>
      <c r="AU380" s="422">
        <v>353.44</v>
      </c>
      <c r="AV380" s="422">
        <v>400.29</v>
      </c>
      <c r="AW380" s="422">
        <v>304.92</v>
      </c>
      <c r="AX380" s="422">
        <v>293.17</v>
      </c>
      <c r="AY380" s="422">
        <v>370.38</v>
      </c>
      <c r="AZ380" s="422">
        <v>274.58999999999997</v>
      </c>
      <c r="BA380" s="422">
        <v>388.84</v>
      </c>
      <c r="BB380" s="422">
        <v>283.8</v>
      </c>
      <c r="BC380" s="422">
        <v>320.42</v>
      </c>
      <c r="BD380" s="422">
        <v>330.91</v>
      </c>
      <c r="BE380" s="422">
        <v>251.28</v>
      </c>
      <c r="BF380" s="422">
        <v>219.3</v>
      </c>
      <c r="BG380" s="422">
        <v>195.72</v>
      </c>
      <c r="BH380" s="422">
        <v>183.76</v>
      </c>
      <c r="BI380" s="422">
        <v>174.59</v>
      </c>
      <c r="BJ380" s="422">
        <v>53.91</v>
      </c>
      <c r="BK380" s="422">
        <v>40.64</v>
      </c>
      <c r="BL380" s="422">
        <v>37.53</v>
      </c>
      <c r="BM380" s="422">
        <v>4.82</v>
      </c>
      <c r="BN380" s="422">
        <v>33.130000000000003</v>
      </c>
      <c r="BO380" s="422">
        <v>31.64</v>
      </c>
      <c r="BP380" s="422">
        <v>9</v>
      </c>
      <c r="BQ380" s="422">
        <v>1.77</v>
      </c>
      <c r="BR380" s="422">
        <v>27.63</v>
      </c>
      <c r="BS380" s="422">
        <v>14</v>
      </c>
      <c r="BT380" s="422">
        <v>3.59</v>
      </c>
      <c r="BU380" s="422">
        <v>0</v>
      </c>
      <c r="BV380" s="422">
        <v>0</v>
      </c>
      <c r="BW380" s="422">
        <v>0</v>
      </c>
      <c r="BX380" s="422">
        <v>0</v>
      </c>
      <c r="BY380" s="422">
        <v>0</v>
      </c>
      <c r="BZ380" s="422">
        <v>0</v>
      </c>
      <c r="CA380" s="422">
        <v>0</v>
      </c>
      <c r="CB380" s="422">
        <v>0</v>
      </c>
      <c r="CC380" s="422">
        <v>0</v>
      </c>
      <c r="CD380" s="422">
        <v>0</v>
      </c>
      <c r="CE380" s="422">
        <v>0</v>
      </c>
      <c r="CF380" s="422">
        <v>0</v>
      </c>
      <c r="CG380" s="422">
        <v>0</v>
      </c>
      <c r="CH380" s="422">
        <v>0</v>
      </c>
      <c r="CI380" s="422">
        <v>0</v>
      </c>
      <c r="CJ380" s="422">
        <v>0</v>
      </c>
      <c r="CK380" s="422">
        <v>0</v>
      </c>
      <c r="CL380" s="422">
        <v>0</v>
      </c>
      <c r="CM380" s="422">
        <v>0</v>
      </c>
      <c r="CN380" s="422">
        <v>0</v>
      </c>
      <c r="CO380" s="422">
        <v>0</v>
      </c>
      <c r="CP380" s="464">
        <v>0</v>
      </c>
      <c r="CQ380" s="422">
        <v>0</v>
      </c>
      <c r="CR380" s="464">
        <v>0</v>
      </c>
      <c r="CS380" s="465">
        <v>0</v>
      </c>
      <c r="CT380" s="465">
        <v>0</v>
      </c>
      <c r="CU380" s="477">
        <f t="shared" si="19"/>
        <v>18207.159999999996</v>
      </c>
    </row>
    <row r="381" spans="1:99" ht="15.75" customHeight="1">
      <c r="A381" s="475" t="str">
        <f t="shared" si="18"/>
        <v>12-065</v>
      </c>
      <c r="B381" s="476">
        <v>27</v>
      </c>
      <c r="C381" s="422">
        <v>0</v>
      </c>
      <c r="D381" s="422">
        <v>0</v>
      </c>
      <c r="E381" s="422">
        <v>0</v>
      </c>
      <c r="F381" s="422">
        <v>0</v>
      </c>
      <c r="G381" s="422">
        <v>0</v>
      </c>
      <c r="H381" s="422">
        <v>0</v>
      </c>
      <c r="I381" s="422">
        <v>0</v>
      </c>
      <c r="J381" s="422">
        <v>0</v>
      </c>
      <c r="K381" s="422">
        <v>9.09</v>
      </c>
      <c r="L381" s="422">
        <v>16.54</v>
      </c>
      <c r="M381" s="422">
        <v>47.15</v>
      </c>
      <c r="N381" s="422">
        <v>45.19</v>
      </c>
      <c r="O381" s="422">
        <v>30.1</v>
      </c>
      <c r="P381" s="422">
        <v>6.45</v>
      </c>
      <c r="Q381" s="422">
        <v>23.27</v>
      </c>
      <c r="R381" s="422">
        <v>57.02</v>
      </c>
      <c r="S381" s="422">
        <v>28.45</v>
      </c>
      <c r="T381" s="422">
        <v>58.14</v>
      </c>
      <c r="U381" s="422">
        <v>73.66</v>
      </c>
      <c r="V381" s="422">
        <v>169.84</v>
      </c>
      <c r="W381" s="422">
        <v>234.95</v>
      </c>
      <c r="X381" s="422">
        <v>161.6</v>
      </c>
      <c r="Y381" s="422">
        <v>155.69</v>
      </c>
      <c r="Z381" s="422">
        <v>198.9</v>
      </c>
      <c r="AA381" s="422">
        <v>351.25</v>
      </c>
      <c r="AB381" s="422">
        <v>217.01</v>
      </c>
      <c r="AC381" s="422">
        <v>285.60000000000002</v>
      </c>
      <c r="AD381" s="422">
        <v>385.92</v>
      </c>
      <c r="AE381" s="422">
        <v>377.65</v>
      </c>
      <c r="AF381" s="422">
        <v>434.26</v>
      </c>
      <c r="AG381" s="422">
        <v>235.23</v>
      </c>
      <c r="AH381" s="422">
        <v>281.26</v>
      </c>
      <c r="AI381" s="422">
        <v>404.24</v>
      </c>
      <c r="AJ381" s="422">
        <v>317.94</v>
      </c>
      <c r="AK381" s="422">
        <v>398.16</v>
      </c>
      <c r="AL381" s="422">
        <v>302.44</v>
      </c>
      <c r="AM381" s="422">
        <v>334.32</v>
      </c>
      <c r="AN381" s="422">
        <v>339.22</v>
      </c>
      <c r="AO381" s="422">
        <v>277.5</v>
      </c>
      <c r="AP381" s="422">
        <v>271.19</v>
      </c>
      <c r="AQ381" s="422">
        <v>282.08</v>
      </c>
      <c r="AR381" s="422">
        <v>224.82</v>
      </c>
      <c r="AS381" s="422">
        <v>245.94</v>
      </c>
      <c r="AT381" s="422">
        <v>224.01</v>
      </c>
      <c r="AU381" s="422">
        <v>342.48</v>
      </c>
      <c r="AV381" s="422">
        <v>263.48</v>
      </c>
      <c r="AW381" s="422">
        <v>300.14999999999998</v>
      </c>
      <c r="AX381" s="422">
        <v>235.62</v>
      </c>
      <c r="AY381" s="422">
        <v>317.76</v>
      </c>
      <c r="AZ381" s="422">
        <v>225.4</v>
      </c>
      <c r="BA381" s="422">
        <v>54.82</v>
      </c>
      <c r="BB381" s="422">
        <v>76.55</v>
      </c>
      <c r="BC381" s="422">
        <v>170.11</v>
      </c>
      <c r="BD381" s="422">
        <v>134.33000000000001</v>
      </c>
      <c r="BE381" s="422">
        <v>79.63</v>
      </c>
      <c r="BF381" s="422">
        <v>92.66</v>
      </c>
      <c r="BG381" s="422">
        <v>119</v>
      </c>
      <c r="BH381" s="422">
        <v>115.24</v>
      </c>
      <c r="BI381" s="422">
        <v>117.71</v>
      </c>
      <c r="BJ381" s="422">
        <v>103.89</v>
      </c>
      <c r="BK381" s="422">
        <v>60.08</v>
      </c>
      <c r="BL381" s="422">
        <v>33.68</v>
      </c>
      <c r="BM381" s="422">
        <v>30.98</v>
      </c>
      <c r="BN381" s="422">
        <v>0</v>
      </c>
      <c r="BO381" s="422">
        <v>6.54</v>
      </c>
      <c r="BP381" s="422">
        <v>5.96</v>
      </c>
      <c r="BQ381" s="422">
        <v>0</v>
      </c>
      <c r="BR381" s="422">
        <v>0</v>
      </c>
      <c r="BS381" s="422">
        <v>20.73</v>
      </c>
      <c r="BT381" s="422">
        <v>21.27</v>
      </c>
      <c r="BU381" s="422">
        <v>0</v>
      </c>
      <c r="BV381" s="422">
        <v>0</v>
      </c>
      <c r="BW381" s="422">
        <v>0</v>
      </c>
      <c r="BX381" s="422">
        <v>0</v>
      </c>
      <c r="BY381" s="422">
        <v>0</v>
      </c>
      <c r="BZ381" s="422">
        <v>0</v>
      </c>
      <c r="CA381" s="422">
        <v>0</v>
      </c>
      <c r="CB381" s="422">
        <v>0</v>
      </c>
      <c r="CC381" s="422">
        <v>0</v>
      </c>
      <c r="CD381" s="422">
        <v>0</v>
      </c>
      <c r="CE381" s="422">
        <v>0</v>
      </c>
      <c r="CF381" s="422">
        <v>0</v>
      </c>
      <c r="CG381" s="422">
        <v>0</v>
      </c>
      <c r="CH381" s="422">
        <v>0</v>
      </c>
      <c r="CI381" s="422">
        <v>0</v>
      </c>
      <c r="CJ381" s="422">
        <v>0</v>
      </c>
      <c r="CK381" s="422">
        <v>0</v>
      </c>
      <c r="CL381" s="422">
        <v>0</v>
      </c>
      <c r="CM381" s="422">
        <v>0</v>
      </c>
      <c r="CN381" s="422">
        <v>0</v>
      </c>
      <c r="CO381" s="422">
        <v>0</v>
      </c>
      <c r="CP381" s="464">
        <v>0</v>
      </c>
      <c r="CQ381" s="422">
        <v>0</v>
      </c>
      <c r="CR381" s="464">
        <v>0</v>
      </c>
      <c r="CS381" s="465">
        <v>0</v>
      </c>
      <c r="CT381" s="465">
        <v>0</v>
      </c>
      <c r="CU381" s="477">
        <f t="shared" si="19"/>
        <v>10434.149999999994</v>
      </c>
    </row>
    <row r="382" spans="1:99" ht="15.75" customHeight="1">
      <c r="A382" s="475" t="str">
        <f t="shared" si="18"/>
        <v>12-065</v>
      </c>
      <c r="B382" s="476">
        <v>28</v>
      </c>
      <c r="C382" s="422">
        <v>0</v>
      </c>
      <c r="D382" s="422">
        <v>0</v>
      </c>
      <c r="E382" s="422">
        <v>0</v>
      </c>
      <c r="F382" s="422">
        <v>0</v>
      </c>
      <c r="G382" s="422">
        <v>0</v>
      </c>
      <c r="H382" s="422">
        <v>0</v>
      </c>
      <c r="I382" s="422">
        <v>12.64</v>
      </c>
      <c r="J382" s="422">
        <v>19.989999999999998</v>
      </c>
      <c r="K382" s="422">
        <v>47.27</v>
      </c>
      <c r="L382" s="422">
        <v>48.29</v>
      </c>
      <c r="M382" s="422">
        <v>51.41</v>
      </c>
      <c r="N382" s="422">
        <v>45.01</v>
      </c>
      <c r="O382" s="422">
        <v>12.67</v>
      </c>
      <c r="P382" s="422">
        <v>41.66</v>
      </c>
      <c r="Q382" s="422">
        <v>25.18</v>
      </c>
      <c r="R382" s="422">
        <v>46.37</v>
      </c>
      <c r="S382" s="422">
        <v>106.92</v>
      </c>
      <c r="T382" s="422">
        <v>129.6</v>
      </c>
      <c r="U382" s="422">
        <v>173.89</v>
      </c>
      <c r="V382" s="422">
        <v>300.39999999999998</v>
      </c>
      <c r="W382" s="422">
        <v>470.69</v>
      </c>
      <c r="X382" s="422">
        <v>495.71</v>
      </c>
      <c r="Y382" s="422">
        <v>597.96</v>
      </c>
      <c r="Z382" s="422">
        <v>623.47</v>
      </c>
      <c r="AA382" s="422">
        <v>683.4</v>
      </c>
      <c r="AB382" s="422">
        <v>471.05</v>
      </c>
      <c r="AC382" s="422">
        <v>519.37</v>
      </c>
      <c r="AD382" s="422">
        <v>579.15</v>
      </c>
      <c r="AE382" s="422">
        <v>541.77</v>
      </c>
      <c r="AF382" s="422">
        <v>318.39999999999998</v>
      </c>
      <c r="AG382" s="422">
        <v>414.52</v>
      </c>
      <c r="AH382" s="422">
        <v>409.37</v>
      </c>
      <c r="AI382" s="422">
        <v>331.14</v>
      </c>
      <c r="AJ382" s="422">
        <v>297.69</v>
      </c>
      <c r="AK382" s="422">
        <v>349.38</v>
      </c>
      <c r="AL382" s="422">
        <v>341.95</v>
      </c>
      <c r="AM382" s="422">
        <v>430.91</v>
      </c>
      <c r="AN382" s="422">
        <v>420.87</v>
      </c>
      <c r="AO382" s="422">
        <v>363.66</v>
      </c>
      <c r="AP382" s="422">
        <v>411.17</v>
      </c>
      <c r="AQ382" s="422">
        <v>317.19</v>
      </c>
      <c r="AR382" s="422">
        <v>424.81</v>
      </c>
      <c r="AS382" s="422">
        <v>411.24</v>
      </c>
      <c r="AT382" s="422">
        <v>258.07</v>
      </c>
      <c r="AU382" s="422">
        <v>271.98</v>
      </c>
      <c r="AV382" s="422">
        <v>327.10000000000002</v>
      </c>
      <c r="AW382" s="422">
        <v>283.45999999999998</v>
      </c>
      <c r="AX382" s="422">
        <v>302.74</v>
      </c>
      <c r="AY382" s="422">
        <v>273.81</v>
      </c>
      <c r="AZ382" s="422">
        <v>287.63</v>
      </c>
      <c r="BA382" s="422">
        <v>309.85000000000002</v>
      </c>
      <c r="BB382" s="422">
        <v>268.79000000000002</v>
      </c>
      <c r="BC382" s="422">
        <v>207.15</v>
      </c>
      <c r="BD382" s="422">
        <v>199.55</v>
      </c>
      <c r="BE382" s="422">
        <v>175.38</v>
      </c>
      <c r="BF382" s="422">
        <v>122.76</v>
      </c>
      <c r="BG382" s="422">
        <v>136.9</v>
      </c>
      <c r="BH382" s="422">
        <v>123.49</v>
      </c>
      <c r="BI382" s="422">
        <v>78.36</v>
      </c>
      <c r="BJ382" s="422">
        <v>79.459999999999994</v>
      </c>
      <c r="BK382" s="422">
        <v>53.14</v>
      </c>
      <c r="BL382" s="422">
        <v>52.62</v>
      </c>
      <c r="BM382" s="422">
        <v>19.45</v>
      </c>
      <c r="BN382" s="422">
        <v>9.16</v>
      </c>
      <c r="BO382" s="422">
        <v>42.81</v>
      </c>
      <c r="BP382" s="422">
        <v>40.090000000000003</v>
      </c>
      <c r="BQ382" s="422">
        <v>9.36</v>
      </c>
      <c r="BR382" s="422">
        <v>31.27</v>
      </c>
      <c r="BS382" s="422">
        <v>24.18</v>
      </c>
      <c r="BT382" s="422">
        <v>12.25</v>
      </c>
      <c r="BU382" s="422">
        <v>0</v>
      </c>
      <c r="BV382" s="422">
        <v>0</v>
      </c>
      <c r="BW382" s="422">
        <v>0</v>
      </c>
      <c r="BX382" s="422">
        <v>0</v>
      </c>
      <c r="BY382" s="422">
        <v>0</v>
      </c>
      <c r="BZ382" s="422">
        <v>0</v>
      </c>
      <c r="CA382" s="422">
        <v>0</v>
      </c>
      <c r="CB382" s="422">
        <v>0</v>
      </c>
      <c r="CC382" s="422">
        <v>0</v>
      </c>
      <c r="CD382" s="422">
        <v>0</v>
      </c>
      <c r="CE382" s="422">
        <v>0</v>
      </c>
      <c r="CF382" s="422">
        <v>0</v>
      </c>
      <c r="CG382" s="422">
        <v>0</v>
      </c>
      <c r="CH382" s="422">
        <v>0</v>
      </c>
      <c r="CI382" s="422">
        <v>0</v>
      </c>
      <c r="CJ382" s="422">
        <v>0</v>
      </c>
      <c r="CK382" s="422">
        <v>0</v>
      </c>
      <c r="CL382" s="422">
        <v>0</v>
      </c>
      <c r="CM382" s="422">
        <v>0</v>
      </c>
      <c r="CN382" s="422">
        <v>0</v>
      </c>
      <c r="CO382" s="422">
        <v>0</v>
      </c>
      <c r="CP382" s="464">
        <v>0</v>
      </c>
      <c r="CQ382" s="422">
        <v>0</v>
      </c>
      <c r="CR382" s="464">
        <v>0</v>
      </c>
      <c r="CS382" s="465">
        <v>0</v>
      </c>
      <c r="CT382" s="465">
        <v>0</v>
      </c>
      <c r="CU382" s="477">
        <f t="shared" si="19"/>
        <v>15286.979999999998</v>
      </c>
    </row>
    <row r="383" spans="1:99" ht="15.75" customHeight="1">
      <c r="A383" s="475" t="str">
        <f t="shared" si="18"/>
        <v>12-065</v>
      </c>
      <c r="B383" s="476">
        <v>29</v>
      </c>
      <c r="C383" s="422">
        <v>0</v>
      </c>
      <c r="D383" s="422">
        <v>0</v>
      </c>
      <c r="E383" s="422">
        <v>0</v>
      </c>
      <c r="F383" s="422">
        <v>0</v>
      </c>
      <c r="G383" s="422">
        <v>0</v>
      </c>
      <c r="H383" s="422">
        <v>8.23</v>
      </c>
      <c r="I383" s="422">
        <v>15.9</v>
      </c>
      <c r="J383" s="422">
        <v>1.59</v>
      </c>
      <c r="K383" s="422">
        <v>22.91</v>
      </c>
      <c r="L383" s="422">
        <v>18.21</v>
      </c>
      <c r="M383" s="422">
        <v>43.58</v>
      </c>
      <c r="N383" s="422">
        <v>30.71</v>
      </c>
      <c r="O383" s="422">
        <v>9.42</v>
      </c>
      <c r="P383" s="422">
        <v>27.9</v>
      </c>
      <c r="Q383" s="422">
        <v>7.27</v>
      </c>
      <c r="R383" s="422">
        <v>28.72</v>
      </c>
      <c r="S383" s="422">
        <v>53.55</v>
      </c>
      <c r="T383" s="422">
        <v>112.35</v>
      </c>
      <c r="U383" s="422">
        <v>139.59</v>
      </c>
      <c r="V383" s="422">
        <v>221.86</v>
      </c>
      <c r="W383" s="422">
        <v>518.11</v>
      </c>
      <c r="X383" s="422">
        <v>519.92999999999995</v>
      </c>
      <c r="Y383" s="422">
        <v>503.12</v>
      </c>
      <c r="Z383" s="422">
        <v>835.1</v>
      </c>
      <c r="AA383" s="422">
        <v>598.71</v>
      </c>
      <c r="AB383" s="422">
        <v>603.94000000000005</v>
      </c>
      <c r="AC383" s="422">
        <v>684.48</v>
      </c>
      <c r="AD383" s="422">
        <v>712.6</v>
      </c>
      <c r="AE383" s="422">
        <v>488.4</v>
      </c>
      <c r="AF383" s="422">
        <v>525.08000000000004</v>
      </c>
      <c r="AG383" s="422">
        <v>267.06</v>
      </c>
      <c r="AH383" s="422">
        <v>390.42</v>
      </c>
      <c r="AI383" s="422">
        <v>454.44</v>
      </c>
      <c r="AJ383" s="422">
        <v>317.16000000000003</v>
      </c>
      <c r="AK383" s="422">
        <v>429.14</v>
      </c>
      <c r="AL383" s="422">
        <v>386.57</v>
      </c>
      <c r="AM383" s="422">
        <v>330.99</v>
      </c>
      <c r="AN383" s="422">
        <v>392.48</v>
      </c>
      <c r="AO383" s="422">
        <v>255.06</v>
      </c>
      <c r="AP383" s="422">
        <v>398.84</v>
      </c>
      <c r="AQ383" s="422">
        <v>237.68</v>
      </c>
      <c r="AR383" s="422">
        <v>240.86</v>
      </c>
      <c r="AS383" s="422">
        <v>258.25</v>
      </c>
      <c r="AT383" s="422">
        <v>280.44</v>
      </c>
      <c r="AU383" s="422">
        <v>283.58</v>
      </c>
      <c r="AV383" s="422">
        <v>257.56</v>
      </c>
      <c r="AW383" s="422">
        <v>197.85</v>
      </c>
      <c r="AX383" s="422">
        <v>328.12</v>
      </c>
      <c r="AY383" s="422">
        <v>295.67</v>
      </c>
      <c r="AZ383" s="422">
        <v>258.91000000000003</v>
      </c>
      <c r="BA383" s="422">
        <v>325.64999999999998</v>
      </c>
      <c r="BB383" s="422">
        <v>300.57</v>
      </c>
      <c r="BC383" s="422">
        <v>273.25</v>
      </c>
      <c r="BD383" s="422">
        <v>211.02</v>
      </c>
      <c r="BE383" s="422">
        <v>248.47</v>
      </c>
      <c r="BF383" s="422">
        <v>186.11</v>
      </c>
      <c r="BG383" s="422">
        <v>214.06</v>
      </c>
      <c r="BH383" s="422">
        <v>198.66</v>
      </c>
      <c r="BI383" s="422">
        <v>166.75</v>
      </c>
      <c r="BJ383" s="422">
        <v>123.47</v>
      </c>
      <c r="BK383" s="422">
        <v>56.07</v>
      </c>
      <c r="BL383" s="422">
        <v>44.89</v>
      </c>
      <c r="BM383" s="422">
        <v>24.98</v>
      </c>
      <c r="BN383" s="422">
        <v>2.73</v>
      </c>
      <c r="BO383" s="422">
        <v>51.22</v>
      </c>
      <c r="BP383" s="422">
        <v>14.09</v>
      </c>
      <c r="BQ383" s="422">
        <v>7.82</v>
      </c>
      <c r="BR383" s="422">
        <v>16.95</v>
      </c>
      <c r="BS383" s="422">
        <v>13.13</v>
      </c>
      <c r="BT383" s="422">
        <v>15.1</v>
      </c>
      <c r="BU383" s="422">
        <v>0</v>
      </c>
      <c r="BV383" s="422">
        <v>0</v>
      </c>
      <c r="BW383" s="422">
        <v>0</v>
      </c>
      <c r="BX383" s="422">
        <v>0</v>
      </c>
      <c r="BY383" s="422">
        <v>0</v>
      </c>
      <c r="BZ383" s="422">
        <v>0</v>
      </c>
      <c r="CA383" s="422">
        <v>0</v>
      </c>
      <c r="CB383" s="422">
        <v>0</v>
      </c>
      <c r="CC383" s="422">
        <v>0</v>
      </c>
      <c r="CD383" s="422">
        <v>0</v>
      </c>
      <c r="CE383" s="422">
        <v>0</v>
      </c>
      <c r="CF383" s="422">
        <v>0</v>
      </c>
      <c r="CG383" s="422">
        <v>0</v>
      </c>
      <c r="CH383" s="422">
        <v>0</v>
      </c>
      <c r="CI383" s="422">
        <v>0</v>
      </c>
      <c r="CJ383" s="422">
        <v>0</v>
      </c>
      <c r="CK383" s="422">
        <v>0</v>
      </c>
      <c r="CL383" s="422">
        <v>0</v>
      </c>
      <c r="CM383" s="422">
        <v>0</v>
      </c>
      <c r="CN383" s="422">
        <v>0</v>
      </c>
      <c r="CO383" s="422">
        <v>0</v>
      </c>
      <c r="CP383" s="464">
        <v>0</v>
      </c>
      <c r="CQ383" s="422">
        <v>0</v>
      </c>
      <c r="CR383" s="464">
        <v>0</v>
      </c>
      <c r="CS383" s="465">
        <v>0</v>
      </c>
      <c r="CT383" s="465">
        <v>0</v>
      </c>
      <c r="CU383" s="477">
        <f t="shared" si="19"/>
        <v>15487.329999999996</v>
      </c>
    </row>
    <row r="384" spans="1:99" ht="15.75" customHeight="1">
      <c r="A384" s="475" t="str">
        <f t="shared" si="18"/>
        <v>12-065</v>
      </c>
      <c r="B384" s="476">
        <v>30</v>
      </c>
      <c r="C384" s="422">
        <v>0</v>
      </c>
      <c r="D384" s="422">
        <v>0</v>
      </c>
      <c r="E384" s="422">
        <v>0</v>
      </c>
      <c r="F384" s="422">
        <v>0</v>
      </c>
      <c r="G384" s="422">
        <v>1.73</v>
      </c>
      <c r="H384" s="422">
        <v>4.09</v>
      </c>
      <c r="I384" s="422">
        <v>3.24</v>
      </c>
      <c r="J384" s="422">
        <v>32.71</v>
      </c>
      <c r="K384" s="422">
        <v>41.78</v>
      </c>
      <c r="L384" s="422">
        <v>25.33</v>
      </c>
      <c r="M384" s="422">
        <v>19.59</v>
      </c>
      <c r="N384" s="422">
        <v>61.25</v>
      </c>
      <c r="O384" s="422">
        <v>54.58</v>
      </c>
      <c r="P384" s="422">
        <v>42.1</v>
      </c>
      <c r="Q384" s="422">
        <v>60.17</v>
      </c>
      <c r="R384" s="422">
        <v>70.88</v>
      </c>
      <c r="S384" s="422">
        <v>56.96</v>
      </c>
      <c r="T384" s="422">
        <v>112.14</v>
      </c>
      <c r="U384" s="422">
        <v>213.14</v>
      </c>
      <c r="V384" s="422">
        <v>406.26</v>
      </c>
      <c r="W384" s="422">
        <v>538.73</v>
      </c>
      <c r="X384" s="422">
        <v>649.21</v>
      </c>
      <c r="Y384" s="422">
        <v>476.73</v>
      </c>
      <c r="Z384" s="422">
        <v>552.54</v>
      </c>
      <c r="AA384" s="422">
        <v>642.23</v>
      </c>
      <c r="AB384" s="422">
        <v>707.14</v>
      </c>
      <c r="AC384" s="422">
        <v>461.08</v>
      </c>
      <c r="AD384" s="422">
        <v>581.07000000000005</v>
      </c>
      <c r="AE384" s="422">
        <v>489.18</v>
      </c>
      <c r="AF384" s="422">
        <v>548.42999999999995</v>
      </c>
      <c r="AG384" s="422">
        <v>459.76</v>
      </c>
      <c r="AH384" s="422">
        <v>487.64</v>
      </c>
      <c r="AI384" s="422">
        <v>402.54</v>
      </c>
      <c r="AJ384" s="422">
        <v>521.27</v>
      </c>
      <c r="AK384" s="422">
        <v>464.19</v>
      </c>
      <c r="AL384" s="422">
        <v>460.73</v>
      </c>
      <c r="AM384" s="422">
        <v>417.15</v>
      </c>
      <c r="AN384" s="422">
        <v>401.18</v>
      </c>
      <c r="AO384" s="422">
        <v>237.32</v>
      </c>
      <c r="AP384" s="422">
        <v>371.98</v>
      </c>
      <c r="AQ384" s="422">
        <v>364.39</v>
      </c>
      <c r="AR384" s="422">
        <v>264.77999999999997</v>
      </c>
      <c r="AS384" s="422">
        <v>351.12</v>
      </c>
      <c r="AT384" s="422">
        <v>343.52</v>
      </c>
      <c r="AU384" s="422">
        <v>288.14</v>
      </c>
      <c r="AV384" s="422">
        <v>297.64</v>
      </c>
      <c r="AW384" s="422">
        <v>259.14</v>
      </c>
      <c r="AX384" s="422">
        <v>224.65</v>
      </c>
      <c r="AY384" s="422">
        <v>311.57</v>
      </c>
      <c r="AZ384" s="422">
        <v>432.33</v>
      </c>
      <c r="BA384" s="422">
        <v>262.64</v>
      </c>
      <c r="BB384" s="422">
        <v>335.44</v>
      </c>
      <c r="BC384" s="422">
        <v>230.71</v>
      </c>
      <c r="BD384" s="422">
        <v>248.19</v>
      </c>
      <c r="BE384" s="422">
        <v>237.95</v>
      </c>
      <c r="BF384" s="422">
        <v>180.18</v>
      </c>
      <c r="BG384" s="422">
        <v>214.76</v>
      </c>
      <c r="BH384" s="422">
        <v>85.1</v>
      </c>
      <c r="BI384" s="422">
        <v>76.06</v>
      </c>
      <c r="BJ384" s="422">
        <v>68.569999999999993</v>
      </c>
      <c r="BK384" s="422">
        <v>67.709999999999994</v>
      </c>
      <c r="BL384" s="422">
        <v>82.63</v>
      </c>
      <c r="BM384" s="422">
        <v>55.91</v>
      </c>
      <c r="BN384" s="422">
        <v>28.77</v>
      </c>
      <c r="BO384" s="422">
        <v>13.73</v>
      </c>
      <c r="BP384" s="422">
        <v>31.22</v>
      </c>
      <c r="BQ384" s="422">
        <v>11.73</v>
      </c>
      <c r="BR384" s="422">
        <v>1.82</v>
      </c>
      <c r="BS384" s="422">
        <v>5.82</v>
      </c>
      <c r="BT384" s="422">
        <v>13.72</v>
      </c>
      <c r="BU384" s="422">
        <v>17.09</v>
      </c>
      <c r="BV384" s="422">
        <v>0</v>
      </c>
      <c r="BW384" s="422">
        <v>0</v>
      </c>
      <c r="BX384" s="422">
        <v>0</v>
      </c>
      <c r="BY384" s="422">
        <v>0</v>
      </c>
      <c r="BZ384" s="422">
        <v>0</v>
      </c>
      <c r="CA384" s="422">
        <v>0</v>
      </c>
      <c r="CB384" s="422">
        <v>0</v>
      </c>
      <c r="CC384" s="422">
        <v>0</v>
      </c>
      <c r="CD384" s="422">
        <v>0</v>
      </c>
      <c r="CE384" s="422">
        <v>0</v>
      </c>
      <c r="CF384" s="422">
        <v>0</v>
      </c>
      <c r="CG384" s="422">
        <v>0</v>
      </c>
      <c r="CH384" s="422">
        <v>0</v>
      </c>
      <c r="CI384" s="422">
        <v>0</v>
      </c>
      <c r="CJ384" s="422">
        <v>0</v>
      </c>
      <c r="CK384" s="422">
        <v>0</v>
      </c>
      <c r="CL384" s="422">
        <v>0</v>
      </c>
      <c r="CM384" s="422">
        <v>0</v>
      </c>
      <c r="CN384" s="422">
        <v>0</v>
      </c>
      <c r="CO384" s="422">
        <v>0</v>
      </c>
      <c r="CP384" s="464">
        <v>0</v>
      </c>
      <c r="CQ384" s="422">
        <v>0</v>
      </c>
      <c r="CR384" s="464">
        <v>0</v>
      </c>
      <c r="CS384" s="465">
        <v>0</v>
      </c>
      <c r="CT384" s="465">
        <v>0</v>
      </c>
      <c r="CU384" s="477">
        <f t="shared" si="19"/>
        <v>16483.079999999998</v>
      </c>
    </row>
    <row r="385" spans="1:99" ht="15.75" customHeight="1" thickBot="1">
      <c r="A385" s="478" t="str">
        <f t="shared" si="18"/>
        <v>12-065</v>
      </c>
      <c r="B385" s="479">
        <v>31</v>
      </c>
      <c r="C385" s="467">
        <v>0</v>
      </c>
      <c r="D385" s="467">
        <v>0</v>
      </c>
      <c r="E385" s="467">
        <v>0</v>
      </c>
      <c r="F385" s="467">
        <v>0</v>
      </c>
      <c r="G385" s="467">
        <v>0</v>
      </c>
      <c r="H385" s="467">
        <v>3.18</v>
      </c>
      <c r="I385" s="467">
        <v>1.63</v>
      </c>
      <c r="J385" s="467">
        <v>3.09</v>
      </c>
      <c r="K385" s="467">
        <v>20.96</v>
      </c>
      <c r="L385" s="467">
        <v>34.92</v>
      </c>
      <c r="M385" s="467">
        <v>51.25</v>
      </c>
      <c r="N385" s="467">
        <v>53.2</v>
      </c>
      <c r="O385" s="467">
        <v>33.99</v>
      </c>
      <c r="P385" s="467">
        <v>38.82</v>
      </c>
      <c r="Q385" s="467">
        <v>58.99</v>
      </c>
      <c r="R385" s="467">
        <v>61.09</v>
      </c>
      <c r="S385" s="467">
        <v>40.630000000000003</v>
      </c>
      <c r="T385" s="467">
        <v>110.71</v>
      </c>
      <c r="U385" s="467">
        <v>135.94999999999999</v>
      </c>
      <c r="V385" s="467">
        <v>242.19</v>
      </c>
      <c r="W385" s="467">
        <v>347.26</v>
      </c>
      <c r="X385" s="467">
        <v>408.5</v>
      </c>
      <c r="Y385" s="467">
        <v>501.57</v>
      </c>
      <c r="Z385" s="467">
        <v>534.85</v>
      </c>
      <c r="AA385" s="467">
        <v>537.39</v>
      </c>
      <c r="AB385" s="467">
        <v>463.45</v>
      </c>
      <c r="AC385" s="467">
        <v>563.88</v>
      </c>
      <c r="AD385" s="467">
        <v>395.06</v>
      </c>
      <c r="AE385" s="467">
        <v>558.37</v>
      </c>
      <c r="AF385" s="467">
        <v>444.25</v>
      </c>
      <c r="AG385" s="467">
        <v>295.51</v>
      </c>
      <c r="AH385" s="467">
        <v>325.45</v>
      </c>
      <c r="AI385" s="467">
        <v>285.72000000000003</v>
      </c>
      <c r="AJ385" s="467">
        <v>327.22000000000003</v>
      </c>
      <c r="AK385" s="467">
        <v>246.18</v>
      </c>
      <c r="AL385" s="467">
        <v>433.16</v>
      </c>
      <c r="AM385" s="467">
        <v>304.70999999999998</v>
      </c>
      <c r="AN385" s="467">
        <v>287.3</v>
      </c>
      <c r="AO385" s="467">
        <v>239.04</v>
      </c>
      <c r="AP385" s="467">
        <v>303.94</v>
      </c>
      <c r="AQ385" s="467">
        <v>204.94</v>
      </c>
      <c r="AR385" s="467">
        <v>246.73</v>
      </c>
      <c r="AS385" s="467">
        <v>194.57</v>
      </c>
      <c r="AT385" s="467">
        <v>204.94</v>
      </c>
      <c r="AU385" s="467">
        <v>250.01</v>
      </c>
      <c r="AV385" s="467">
        <v>311.17</v>
      </c>
      <c r="AW385" s="467">
        <v>140.28</v>
      </c>
      <c r="AX385" s="467">
        <v>102.47</v>
      </c>
      <c r="AY385" s="467">
        <v>101.71</v>
      </c>
      <c r="AZ385" s="467">
        <v>0</v>
      </c>
      <c r="BA385" s="467">
        <v>0</v>
      </c>
      <c r="BB385" s="467">
        <v>0</v>
      </c>
      <c r="BC385" s="467">
        <v>0</v>
      </c>
      <c r="BD385" s="467">
        <v>0</v>
      </c>
      <c r="BE385" s="467">
        <v>0</v>
      </c>
      <c r="BF385" s="467">
        <v>0</v>
      </c>
      <c r="BG385" s="467">
        <v>0</v>
      </c>
      <c r="BH385" s="467">
        <v>0</v>
      </c>
      <c r="BI385" s="467">
        <v>0</v>
      </c>
      <c r="BJ385" s="467">
        <v>0</v>
      </c>
      <c r="BK385" s="467">
        <v>0</v>
      </c>
      <c r="BL385" s="467">
        <v>0</v>
      </c>
      <c r="BM385" s="467">
        <v>0</v>
      </c>
      <c r="BN385" s="467">
        <v>0</v>
      </c>
      <c r="BO385" s="467">
        <v>0</v>
      </c>
      <c r="BP385" s="467">
        <v>0</v>
      </c>
      <c r="BQ385" s="467">
        <v>0</v>
      </c>
      <c r="BR385" s="467">
        <v>0</v>
      </c>
      <c r="BS385" s="467">
        <v>0</v>
      </c>
      <c r="BT385" s="467">
        <v>0</v>
      </c>
      <c r="BU385" s="467">
        <v>0</v>
      </c>
      <c r="BV385" s="467">
        <v>0</v>
      </c>
      <c r="BW385" s="467">
        <v>0</v>
      </c>
      <c r="BX385" s="467">
        <v>0</v>
      </c>
      <c r="BY385" s="467">
        <v>0</v>
      </c>
      <c r="BZ385" s="467">
        <v>0</v>
      </c>
      <c r="CA385" s="467">
        <v>0</v>
      </c>
      <c r="CB385" s="467">
        <v>0</v>
      </c>
      <c r="CC385" s="467">
        <v>0</v>
      </c>
      <c r="CD385" s="467">
        <v>0</v>
      </c>
      <c r="CE385" s="467">
        <v>0</v>
      </c>
      <c r="CF385" s="467">
        <v>0</v>
      </c>
      <c r="CG385" s="467">
        <v>0</v>
      </c>
      <c r="CH385" s="467">
        <v>0</v>
      </c>
      <c r="CI385" s="467">
        <v>0</v>
      </c>
      <c r="CJ385" s="467">
        <v>0</v>
      </c>
      <c r="CK385" s="422">
        <v>0</v>
      </c>
      <c r="CL385" s="422">
        <v>0</v>
      </c>
      <c r="CM385" s="422">
        <v>0</v>
      </c>
      <c r="CN385" s="422">
        <v>0</v>
      </c>
      <c r="CO385" s="422">
        <v>0</v>
      </c>
      <c r="CP385" s="468">
        <v>0</v>
      </c>
      <c r="CQ385" s="422">
        <v>0</v>
      </c>
      <c r="CR385" s="468">
        <v>0</v>
      </c>
      <c r="CS385" s="465">
        <v>0</v>
      </c>
      <c r="CT385" s="465">
        <v>0</v>
      </c>
      <c r="CU385" s="477">
        <f t="shared" si="19"/>
        <v>10450.230000000001</v>
      </c>
    </row>
    <row r="386" spans="1:99" ht="15.75" hidden="1" thickBot="1">
      <c r="A386" s="480" t="str">
        <f t="shared" si="18"/>
        <v>12-065</v>
      </c>
      <c r="B386" s="440" t="s">
        <v>221</v>
      </c>
      <c r="C386" s="438">
        <f>SUM(C355:F385)</f>
        <v>2.27</v>
      </c>
      <c r="D386" s="438">
        <f>SUM(G355:J385)</f>
        <v>712.88</v>
      </c>
      <c r="E386" s="438">
        <f>SUM(K355:N385)</f>
        <v>4456.71</v>
      </c>
      <c r="F386" s="438">
        <f>SUM(O355:R385)</f>
        <v>4914.2500000000009</v>
      </c>
      <c r="G386" s="438">
        <f>SUM(S355:V385)</f>
        <v>17942.869999999992</v>
      </c>
      <c r="H386" s="438">
        <f>SUM(W355:Z385)</f>
        <v>59232.409999999996</v>
      </c>
      <c r="I386" s="438">
        <f>SUM(AA355:AD385)</f>
        <v>63893.020000000019</v>
      </c>
      <c r="J386" s="438">
        <f>SUM(AE355:AH385)</f>
        <v>46724.040000000023</v>
      </c>
      <c r="K386" s="438">
        <f>SUM(AI355:AL385)</f>
        <v>41155.71</v>
      </c>
      <c r="L386" s="438">
        <f>SUM(AM355:AP385)</f>
        <v>35485.530000000021</v>
      </c>
      <c r="M386" s="438">
        <f>SUM(AQ355:AT385)</f>
        <v>31835.869999999988</v>
      </c>
      <c r="N386" s="438">
        <f>SUM(AU355:AX385)</f>
        <v>30703.709999999988</v>
      </c>
      <c r="O386" s="438">
        <f>SUM(AY355:BB385)</f>
        <v>28815.64000000001</v>
      </c>
      <c r="P386" s="438">
        <f>SUM(BC355:BF385)</f>
        <v>22561.679999999993</v>
      </c>
      <c r="Q386" s="438">
        <f>SUM(BG355:BJ385)</f>
        <v>10431.969999999994</v>
      </c>
      <c r="R386" s="438">
        <f>SUM(BK355:BN385)</f>
        <v>3889.12</v>
      </c>
      <c r="S386" s="438">
        <f>SUM(BO355:BR385)</f>
        <v>2218.31</v>
      </c>
      <c r="T386" s="438">
        <f>SUM(BS355:BV385)</f>
        <v>1443.6200000000001</v>
      </c>
      <c r="U386" s="438">
        <f>SUM(BW355:BZ385)</f>
        <v>0</v>
      </c>
      <c r="V386" s="438">
        <f>SUM(CA355:CD385)</f>
        <v>0</v>
      </c>
      <c r="W386" s="438">
        <f>SUM(CE355:CH385)</f>
        <v>0</v>
      </c>
      <c r="X386" s="438">
        <f>SUM(CI355:CK385)</f>
        <v>0</v>
      </c>
      <c r="Y386" s="439"/>
      <c r="Z386" s="439"/>
      <c r="AA386" s="439"/>
      <c r="AB386" s="439"/>
      <c r="AC386" s="470"/>
      <c r="AD386" s="439"/>
      <c r="AE386" s="439"/>
      <c r="AF386" s="439"/>
      <c r="AG386" s="470"/>
      <c r="AH386" s="439"/>
      <c r="AI386" s="439"/>
      <c r="AJ386" s="439"/>
      <c r="AK386" s="470"/>
      <c r="AL386" s="439"/>
      <c r="AM386" s="439"/>
      <c r="AN386" s="470"/>
      <c r="AO386" s="439"/>
      <c r="AP386" s="439"/>
      <c r="AQ386" s="439"/>
      <c r="AR386" s="470"/>
      <c r="AS386" s="439"/>
      <c r="AT386" s="439"/>
      <c r="AU386" s="439"/>
      <c r="AV386" s="470"/>
      <c r="AW386" s="470"/>
      <c r="AX386" s="470"/>
      <c r="AY386" s="470"/>
      <c r="AZ386" s="470"/>
      <c r="BA386" s="470"/>
      <c r="BB386" s="470"/>
      <c r="BC386" s="470"/>
      <c r="BD386" s="470"/>
      <c r="BE386" s="470"/>
      <c r="BF386" s="470"/>
      <c r="BG386" s="470"/>
      <c r="BH386" s="470"/>
      <c r="BI386" s="470"/>
      <c r="BJ386" s="470"/>
      <c r="BK386" s="470"/>
      <c r="BL386" s="470"/>
      <c r="BM386" s="470"/>
      <c r="BN386" s="470"/>
      <c r="BO386" s="470"/>
      <c r="BP386" s="470"/>
      <c r="BQ386" s="439"/>
      <c r="BR386" s="439"/>
      <c r="BS386" s="439"/>
      <c r="BT386" s="470"/>
      <c r="BU386" s="470"/>
      <c r="BV386" s="470"/>
      <c r="BW386" s="470"/>
      <c r="BX386" s="470"/>
      <c r="BY386" s="470"/>
      <c r="BZ386" s="470"/>
      <c r="CA386" s="470"/>
      <c r="CB386" s="470"/>
      <c r="CC386" s="470"/>
      <c r="CD386" s="470"/>
      <c r="CE386" s="470"/>
      <c r="CF386" s="470"/>
      <c r="CG386" s="470"/>
      <c r="CH386" s="470"/>
      <c r="CI386" s="470"/>
      <c r="CJ386" s="470"/>
      <c r="CK386" s="441"/>
      <c r="CL386" s="441"/>
      <c r="CM386" s="441"/>
      <c r="CN386" s="441"/>
      <c r="CO386" s="441"/>
      <c r="CP386" s="442"/>
      <c r="CQ386" s="441"/>
      <c r="CR386" s="442"/>
      <c r="CS386" s="495"/>
      <c r="CU386" s="499">
        <f>SUM(CU355:CU385)</f>
        <v>406419.61</v>
      </c>
    </row>
    <row r="387" spans="1:99" ht="15.75" customHeight="1">
      <c r="A387" s="485" t="s">
        <v>121</v>
      </c>
      <c r="B387" s="461">
        <v>1</v>
      </c>
      <c r="C387" s="461">
        <v>0</v>
      </c>
      <c r="D387" s="461">
        <v>10.41</v>
      </c>
      <c r="E387" s="461">
        <v>3.64</v>
      </c>
      <c r="F387" s="461">
        <v>7.26</v>
      </c>
      <c r="G387" s="461">
        <v>13.32</v>
      </c>
      <c r="H387" s="461">
        <v>3.63</v>
      </c>
      <c r="I387" s="461">
        <v>11.04</v>
      </c>
      <c r="J387" s="461">
        <v>29.08</v>
      </c>
      <c r="K387" s="461">
        <v>9.99</v>
      </c>
      <c r="L387" s="461">
        <v>40.799999999999997</v>
      </c>
      <c r="M387" s="461">
        <v>30.44</v>
      </c>
      <c r="N387" s="461">
        <v>15.9</v>
      </c>
      <c r="O387" s="461">
        <v>8.23</v>
      </c>
      <c r="P387" s="461">
        <v>10.86</v>
      </c>
      <c r="Q387" s="461">
        <v>52.48</v>
      </c>
      <c r="R387" s="461">
        <v>22.18</v>
      </c>
      <c r="S387" s="461">
        <v>26.36</v>
      </c>
      <c r="T387" s="461">
        <v>30.72</v>
      </c>
      <c r="U387" s="461">
        <v>32.36</v>
      </c>
      <c r="V387" s="461">
        <v>147.77000000000001</v>
      </c>
      <c r="W387" s="461">
        <v>410.48</v>
      </c>
      <c r="X387" s="461">
        <v>525.52</v>
      </c>
      <c r="Y387" s="461">
        <v>609.69000000000005</v>
      </c>
      <c r="Z387" s="461">
        <v>673.06</v>
      </c>
      <c r="AA387" s="461">
        <v>479.94</v>
      </c>
      <c r="AB387" s="461">
        <v>499.79</v>
      </c>
      <c r="AC387" s="461">
        <v>314.18</v>
      </c>
      <c r="AD387" s="461">
        <v>199.97</v>
      </c>
      <c r="AE387" s="461">
        <v>97.58</v>
      </c>
      <c r="AF387" s="461">
        <v>107.63</v>
      </c>
      <c r="AG387" s="461">
        <v>175.81</v>
      </c>
      <c r="AH387" s="461">
        <v>143.76</v>
      </c>
      <c r="AI387" s="461">
        <v>60.11</v>
      </c>
      <c r="AJ387" s="461">
        <v>58.35</v>
      </c>
      <c r="AK387" s="461">
        <v>102.22</v>
      </c>
      <c r="AL387" s="461">
        <v>59.36</v>
      </c>
      <c r="AM387" s="461">
        <v>65.95</v>
      </c>
      <c r="AN387" s="461">
        <v>77.77</v>
      </c>
      <c r="AO387" s="461">
        <v>42.77</v>
      </c>
      <c r="AP387" s="461">
        <v>23.53</v>
      </c>
      <c r="AQ387" s="461">
        <v>79.930000000000007</v>
      </c>
      <c r="AR387" s="461">
        <v>55.61</v>
      </c>
      <c r="AS387" s="461">
        <v>49.17</v>
      </c>
      <c r="AT387" s="461">
        <v>37.700000000000003</v>
      </c>
      <c r="AU387" s="461">
        <v>17.91</v>
      </c>
      <c r="AV387" s="461">
        <v>20.54</v>
      </c>
      <c r="AW387" s="461">
        <v>51.14</v>
      </c>
      <c r="AX387" s="461">
        <v>19.02</v>
      </c>
      <c r="AY387" s="461">
        <v>82.97</v>
      </c>
      <c r="AZ387" s="461">
        <v>10.09</v>
      </c>
      <c r="BA387" s="461">
        <v>33.909999999999997</v>
      </c>
      <c r="BB387" s="461">
        <v>27.5</v>
      </c>
      <c r="BC387" s="461">
        <v>91.94</v>
      </c>
      <c r="BD387" s="461">
        <v>28.54</v>
      </c>
      <c r="BE387" s="461">
        <v>26.46</v>
      </c>
      <c r="BF387" s="461">
        <v>15.45</v>
      </c>
      <c r="BG387" s="461">
        <v>19.899999999999999</v>
      </c>
      <c r="BH387" s="461">
        <v>39.46</v>
      </c>
      <c r="BI387" s="461">
        <v>8.73</v>
      </c>
      <c r="BJ387" s="461">
        <v>14.64</v>
      </c>
      <c r="BK387" s="461">
        <v>0</v>
      </c>
      <c r="BL387" s="461">
        <v>0</v>
      </c>
      <c r="BM387" s="461">
        <v>0</v>
      </c>
      <c r="BN387" s="461">
        <v>0</v>
      </c>
      <c r="BO387" s="461">
        <v>0</v>
      </c>
      <c r="BP387" s="461">
        <v>0</v>
      </c>
      <c r="BQ387" s="461">
        <v>0</v>
      </c>
      <c r="BR387" s="461">
        <v>0</v>
      </c>
      <c r="BS387" s="461">
        <v>0</v>
      </c>
      <c r="BT387" s="461">
        <v>0</v>
      </c>
      <c r="BU387" s="461">
        <v>0</v>
      </c>
      <c r="BV387" s="461">
        <v>0</v>
      </c>
      <c r="BW387" s="461">
        <v>0</v>
      </c>
      <c r="BX387" s="461">
        <v>0</v>
      </c>
      <c r="BY387" s="461">
        <v>0</v>
      </c>
      <c r="BZ387" s="461">
        <v>0</v>
      </c>
      <c r="CA387" s="461">
        <v>0</v>
      </c>
      <c r="CB387" s="461">
        <v>0</v>
      </c>
      <c r="CC387" s="461">
        <v>0</v>
      </c>
      <c r="CD387" s="461">
        <v>0</v>
      </c>
      <c r="CE387" s="461">
        <v>0</v>
      </c>
      <c r="CF387" s="461">
        <v>0</v>
      </c>
      <c r="CG387" s="461">
        <v>0</v>
      </c>
      <c r="CH387" s="461">
        <v>0</v>
      </c>
      <c r="CI387" s="461">
        <v>0</v>
      </c>
      <c r="CJ387" s="461">
        <v>0</v>
      </c>
      <c r="CK387" s="422">
        <v>0</v>
      </c>
      <c r="CL387" s="422">
        <v>0</v>
      </c>
      <c r="CM387" s="422">
        <v>0</v>
      </c>
      <c r="CN387" s="422">
        <v>0</v>
      </c>
      <c r="CO387" s="422">
        <v>0</v>
      </c>
      <c r="CP387" s="462">
        <v>0</v>
      </c>
      <c r="CQ387" s="422">
        <v>0</v>
      </c>
      <c r="CR387" s="462">
        <v>0</v>
      </c>
      <c r="CS387" s="465">
        <v>0</v>
      </c>
      <c r="CT387" s="465">
        <v>0</v>
      </c>
      <c r="CU387" s="477">
        <f>SUM(C387:CT387)</f>
        <v>5964.55</v>
      </c>
    </row>
    <row r="388" spans="1:99" ht="15.75" customHeight="1">
      <c r="A388" s="486" t="str">
        <f t="shared" ref="A388:A418" si="20">A387</f>
        <v>13-083</v>
      </c>
      <c r="B388" s="422">
        <v>2</v>
      </c>
      <c r="C388" s="422">
        <v>31.96</v>
      </c>
      <c r="D388" s="422">
        <v>3.63</v>
      </c>
      <c r="E388" s="422">
        <v>6.81</v>
      </c>
      <c r="F388" s="422">
        <v>3.63</v>
      </c>
      <c r="G388" s="422">
        <v>3.63</v>
      </c>
      <c r="H388" s="422">
        <v>13.17</v>
      </c>
      <c r="I388" s="422">
        <v>0</v>
      </c>
      <c r="J388" s="422">
        <v>4.09</v>
      </c>
      <c r="K388" s="422">
        <v>14.99</v>
      </c>
      <c r="L388" s="422">
        <v>21.46</v>
      </c>
      <c r="M388" s="422">
        <v>29.07</v>
      </c>
      <c r="N388" s="422">
        <v>12.27</v>
      </c>
      <c r="O388" s="422">
        <v>20.9</v>
      </c>
      <c r="P388" s="422">
        <v>26.91</v>
      </c>
      <c r="Q388" s="422">
        <v>29.09</v>
      </c>
      <c r="R388" s="422">
        <v>23.08</v>
      </c>
      <c r="S388" s="422">
        <v>21.58</v>
      </c>
      <c r="T388" s="422">
        <v>34.729999999999997</v>
      </c>
      <c r="U388" s="422">
        <v>43.31</v>
      </c>
      <c r="V388" s="422">
        <v>198.95</v>
      </c>
      <c r="W388" s="422">
        <v>339.87</v>
      </c>
      <c r="X388" s="422">
        <v>504.9</v>
      </c>
      <c r="Y388" s="422">
        <v>559.32000000000005</v>
      </c>
      <c r="Z388" s="422">
        <v>866</v>
      </c>
      <c r="AA388" s="422">
        <v>645.85</v>
      </c>
      <c r="AB388" s="422">
        <v>495.27</v>
      </c>
      <c r="AC388" s="422">
        <v>400.96</v>
      </c>
      <c r="AD388" s="422">
        <v>298.5</v>
      </c>
      <c r="AE388" s="422">
        <v>103.84</v>
      </c>
      <c r="AF388" s="422">
        <v>85.95</v>
      </c>
      <c r="AG388" s="422">
        <v>225.7</v>
      </c>
      <c r="AH388" s="422">
        <v>126.58</v>
      </c>
      <c r="AI388" s="422">
        <v>84.4</v>
      </c>
      <c r="AJ388" s="422">
        <v>40.93</v>
      </c>
      <c r="AK388" s="422">
        <v>79.23</v>
      </c>
      <c r="AL388" s="422">
        <v>91.4</v>
      </c>
      <c r="AM388" s="422">
        <v>67.13</v>
      </c>
      <c r="AN388" s="422">
        <v>42.18</v>
      </c>
      <c r="AO388" s="422">
        <v>38.75</v>
      </c>
      <c r="AP388" s="422">
        <v>40.75</v>
      </c>
      <c r="AQ388" s="422">
        <v>34.25</v>
      </c>
      <c r="AR388" s="422">
        <v>77.760000000000005</v>
      </c>
      <c r="AS388" s="422">
        <v>18.8</v>
      </c>
      <c r="AT388" s="422">
        <v>42.54</v>
      </c>
      <c r="AU388" s="422">
        <v>52.84</v>
      </c>
      <c r="AV388" s="422">
        <v>45.82</v>
      </c>
      <c r="AW388" s="422">
        <v>128.53</v>
      </c>
      <c r="AX388" s="422">
        <v>162.38999999999999</v>
      </c>
      <c r="AY388" s="422">
        <v>61.31</v>
      </c>
      <c r="AZ388" s="422">
        <v>28.19</v>
      </c>
      <c r="BA388" s="422">
        <v>90.41</v>
      </c>
      <c r="BB388" s="422">
        <v>74.59</v>
      </c>
      <c r="BC388" s="422">
        <v>33.229999999999997</v>
      </c>
      <c r="BD388" s="422">
        <v>15.37</v>
      </c>
      <c r="BE388" s="422">
        <v>47.09</v>
      </c>
      <c r="BF388" s="422">
        <v>7.36</v>
      </c>
      <c r="BG388" s="422">
        <v>49.45</v>
      </c>
      <c r="BH388" s="422">
        <v>26.9</v>
      </c>
      <c r="BI388" s="422">
        <v>23.22</v>
      </c>
      <c r="BJ388" s="422">
        <v>34.729999999999997</v>
      </c>
      <c r="BK388" s="422">
        <v>12.18</v>
      </c>
      <c r="BL388" s="422">
        <v>0</v>
      </c>
      <c r="BM388" s="422">
        <v>0</v>
      </c>
      <c r="BN388" s="422">
        <v>0</v>
      </c>
      <c r="BO388" s="422">
        <v>0</v>
      </c>
      <c r="BP388" s="422">
        <v>0</v>
      </c>
      <c r="BQ388" s="422">
        <v>0</v>
      </c>
      <c r="BR388" s="422">
        <v>0</v>
      </c>
      <c r="BS388" s="422">
        <v>0</v>
      </c>
      <c r="BT388" s="422">
        <v>0</v>
      </c>
      <c r="BU388" s="422">
        <v>0</v>
      </c>
      <c r="BV388" s="422">
        <v>0</v>
      </c>
      <c r="BW388" s="422">
        <v>0</v>
      </c>
      <c r="BX388" s="422">
        <v>0</v>
      </c>
      <c r="BY388" s="422">
        <v>0</v>
      </c>
      <c r="BZ388" s="422">
        <v>0</v>
      </c>
      <c r="CA388" s="422">
        <v>0</v>
      </c>
      <c r="CB388" s="422">
        <v>0</v>
      </c>
      <c r="CC388" s="422">
        <v>0</v>
      </c>
      <c r="CD388" s="422">
        <v>0</v>
      </c>
      <c r="CE388" s="422">
        <v>0</v>
      </c>
      <c r="CF388" s="422">
        <v>0</v>
      </c>
      <c r="CG388" s="422">
        <v>0</v>
      </c>
      <c r="CH388" s="422">
        <v>0</v>
      </c>
      <c r="CI388" s="422">
        <v>0</v>
      </c>
      <c r="CJ388" s="422">
        <v>0</v>
      </c>
      <c r="CK388" s="422">
        <v>0</v>
      </c>
      <c r="CL388" s="422">
        <v>0</v>
      </c>
      <c r="CM388" s="422">
        <v>0</v>
      </c>
      <c r="CN388" s="422">
        <v>0</v>
      </c>
      <c r="CO388" s="422">
        <v>0</v>
      </c>
      <c r="CP388" s="464">
        <v>0</v>
      </c>
      <c r="CQ388" s="422">
        <v>0</v>
      </c>
      <c r="CR388" s="464">
        <v>0</v>
      </c>
      <c r="CS388" s="465">
        <v>0</v>
      </c>
      <c r="CT388" s="465">
        <v>0</v>
      </c>
      <c r="CU388" s="477">
        <f t="shared" ref="CU388:CU417" si="21">SUM(C388:CT388)</f>
        <v>6747.7299999999977</v>
      </c>
    </row>
    <row r="389" spans="1:99" ht="15.75" customHeight="1">
      <c r="A389" s="486" t="str">
        <f t="shared" si="20"/>
        <v>13-083</v>
      </c>
      <c r="B389" s="422">
        <v>3</v>
      </c>
      <c r="C389" s="422">
        <v>30.99</v>
      </c>
      <c r="D389" s="422">
        <v>20.440000000000001</v>
      </c>
      <c r="E389" s="422">
        <v>22.5</v>
      </c>
      <c r="F389" s="422">
        <v>11.76</v>
      </c>
      <c r="G389" s="422">
        <v>16</v>
      </c>
      <c r="H389" s="422">
        <v>13.15</v>
      </c>
      <c r="I389" s="422">
        <v>4.91</v>
      </c>
      <c r="J389" s="422">
        <v>12.73</v>
      </c>
      <c r="K389" s="422">
        <v>9.52</v>
      </c>
      <c r="L389" s="422">
        <v>26.75</v>
      </c>
      <c r="M389" s="422">
        <v>20.100000000000001</v>
      </c>
      <c r="N389" s="422">
        <v>21.8</v>
      </c>
      <c r="O389" s="422">
        <v>23.88</v>
      </c>
      <c r="P389" s="422">
        <v>0.91</v>
      </c>
      <c r="Q389" s="422">
        <v>3.18</v>
      </c>
      <c r="R389" s="422">
        <v>7</v>
      </c>
      <c r="S389" s="422">
        <v>37.130000000000003</v>
      </c>
      <c r="T389" s="422">
        <v>0.91</v>
      </c>
      <c r="U389" s="422">
        <v>81.22</v>
      </c>
      <c r="V389" s="422">
        <v>267.02</v>
      </c>
      <c r="W389" s="422">
        <v>467.18</v>
      </c>
      <c r="X389" s="422">
        <v>512.70000000000005</v>
      </c>
      <c r="Y389" s="422">
        <v>588.34</v>
      </c>
      <c r="Z389" s="422">
        <v>603.21</v>
      </c>
      <c r="AA389" s="422">
        <v>716.51</v>
      </c>
      <c r="AB389" s="422">
        <v>554.57000000000005</v>
      </c>
      <c r="AC389" s="422">
        <v>370.15</v>
      </c>
      <c r="AD389" s="422">
        <v>235.42</v>
      </c>
      <c r="AE389" s="422">
        <v>171.03</v>
      </c>
      <c r="AF389" s="422">
        <v>108.92</v>
      </c>
      <c r="AG389" s="422">
        <v>106.94</v>
      </c>
      <c r="AH389" s="422">
        <v>151.41</v>
      </c>
      <c r="AI389" s="422">
        <v>82.67</v>
      </c>
      <c r="AJ389" s="422">
        <v>72.8</v>
      </c>
      <c r="AK389" s="422">
        <v>89.16</v>
      </c>
      <c r="AL389" s="422">
        <v>87.64</v>
      </c>
      <c r="AM389" s="422">
        <v>89.63</v>
      </c>
      <c r="AN389" s="422">
        <v>33.299999999999997</v>
      </c>
      <c r="AO389" s="422">
        <v>114.76</v>
      </c>
      <c r="AP389" s="422">
        <v>56.86</v>
      </c>
      <c r="AQ389" s="422">
        <v>19.97</v>
      </c>
      <c r="AR389" s="422">
        <v>26.46</v>
      </c>
      <c r="AS389" s="422">
        <v>21.55</v>
      </c>
      <c r="AT389" s="422">
        <v>72.45</v>
      </c>
      <c r="AU389" s="422">
        <v>52.24</v>
      </c>
      <c r="AV389" s="422">
        <v>35.64</v>
      </c>
      <c r="AW389" s="422">
        <v>27.22</v>
      </c>
      <c r="AX389" s="422">
        <v>55.11</v>
      </c>
      <c r="AY389" s="422">
        <v>19.82</v>
      </c>
      <c r="AZ389" s="422">
        <v>32.32</v>
      </c>
      <c r="BA389" s="422">
        <v>21.99</v>
      </c>
      <c r="BB389" s="422">
        <v>80.010000000000005</v>
      </c>
      <c r="BC389" s="422">
        <v>59.91</v>
      </c>
      <c r="BD389" s="422">
        <v>82.82</v>
      </c>
      <c r="BE389" s="422">
        <v>38.49</v>
      </c>
      <c r="BF389" s="422">
        <v>55.48</v>
      </c>
      <c r="BG389" s="422">
        <v>25.82</v>
      </c>
      <c r="BH389" s="422">
        <v>28.55</v>
      </c>
      <c r="BI389" s="422">
        <v>26.68</v>
      </c>
      <c r="BJ389" s="422">
        <v>0</v>
      </c>
      <c r="BK389" s="422">
        <v>0</v>
      </c>
      <c r="BL389" s="422">
        <v>0</v>
      </c>
      <c r="BM389" s="422">
        <v>0</v>
      </c>
      <c r="BN389" s="422">
        <v>0</v>
      </c>
      <c r="BO389" s="422">
        <v>0</v>
      </c>
      <c r="BP389" s="422">
        <v>0</v>
      </c>
      <c r="BQ389" s="422">
        <v>0</v>
      </c>
      <c r="BR389" s="422">
        <v>0</v>
      </c>
      <c r="BS389" s="422">
        <v>0</v>
      </c>
      <c r="BT389" s="422">
        <v>0</v>
      </c>
      <c r="BU389" s="422">
        <v>0</v>
      </c>
      <c r="BV389" s="422">
        <v>0</v>
      </c>
      <c r="BW389" s="422">
        <v>0</v>
      </c>
      <c r="BX389" s="422">
        <v>0</v>
      </c>
      <c r="BY389" s="422">
        <v>0</v>
      </c>
      <c r="BZ389" s="422">
        <v>0</v>
      </c>
      <c r="CA389" s="422">
        <v>0</v>
      </c>
      <c r="CB389" s="422">
        <v>0</v>
      </c>
      <c r="CC389" s="422">
        <v>0</v>
      </c>
      <c r="CD389" s="422">
        <v>0</v>
      </c>
      <c r="CE389" s="422">
        <v>0</v>
      </c>
      <c r="CF389" s="422">
        <v>0</v>
      </c>
      <c r="CG389" s="422">
        <v>0</v>
      </c>
      <c r="CH389" s="422">
        <v>0</v>
      </c>
      <c r="CI389" s="422">
        <v>0</v>
      </c>
      <c r="CJ389" s="422">
        <v>0</v>
      </c>
      <c r="CK389" s="422">
        <v>0</v>
      </c>
      <c r="CL389" s="422">
        <v>0</v>
      </c>
      <c r="CM389" s="422">
        <v>0</v>
      </c>
      <c r="CN389" s="422">
        <v>0</v>
      </c>
      <c r="CO389" s="422">
        <v>0</v>
      </c>
      <c r="CP389" s="464">
        <v>0</v>
      </c>
      <c r="CQ389" s="422">
        <v>0</v>
      </c>
      <c r="CR389" s="464">
        <v>0</v>
      </c>
      <c r="CS389" s="465">
        <v>0</v>
      </c>
      <c r="CT389" s="465">
        <v>0</v>
      </c>
      <c r="CU389" s="477">
        <f t="shared" si="21"/>
        <v>6627.6299999999992</v>
      </c>
    </row>
    <row r="390" spans="1:99" ht="15.75" customHeight="1">
      <c r="A390" s="486" t="str">
        <f t="shared" si="20"/>
        <v>13-083</v>
      </c>
      <c r="B390" s="422">
        <v>4</v>
      </c>
      <c r="C390" s="422">
        <v>16.77</v>
      </c>
      <c r="D390" s="422">
        <v>4.54</v>
      </c>
      <c r="E390" s="422">
        <v>5.9</v>
      </c>
      <c r="F390" s="422">
        <v>31.67</v>
      </c>
      <c r="G390" s="422">
        <v>31.02</v>
      </c>
      <c r="H390" s="422">
        <v>18.53</v>
      </c>
      <c r="I390" s="422">
        <v>28.73</v>
      </c>
      <c r="J390" s="422">
        <v>22.54</v>
      </c>
      <c r="K390" s="422">
        <v>27.49</v>
      </c>
      <c r="L390" s="422">
        <v>11.27</v>
      </c>
      <c r="M390" s="422">
        <v>16.899999999999999</v>
      </c>
      <c r="N390" s="422">
        <v>22.17</v>
      </c>
      <c r="O390" s="422">
        <v>20.46</v>
      </c>
      <c r="P390" s="422">
        <v>20.6</v>
      </c>
      <c r="Q390" s="422">
        <v>10.54</v>
      </c>
      <c r="R390" s="422">
        <v>2.27</v>
      </c>
      <c r="S390" s="422">
        <v>50.77</v>
      </c>
      <c r="T390" s="422">
        <v>36</v>
      </c>
      <c r="U390" s="422">
        <v>164.27</v>
      </c>
      <c r="V390" s="422">
        <v>149.16</v>
      </c>
      <c r="W390" s="422">
        <v>340.68</v>
      </c>
      <c r="X390" s="422">
        <v>485.89</v>
      </c>
      <c r="Y390" s="422">
        <v>550.44000000000005</v>
      </c>
      <c r="Z390" s="422">
        <v>675.17</v>
      </c>
      <c r="AA390" s="422">
        <v>686.68</v>
      </c>
      <c r="AB390" s="422">
        <v>479.35</v>
      </c>
      <c r="AC390" s="422">
        <v>266.18</v>
      </c>
      <c r="AD390" s="422">
        <v>150.29</v>
      </c>
      <c r="AE390" s="422">
        <v>234.73</v>
      </c>
      <c r="AF390" s="422">
        <v>152.16</v>
      </c>
      <c r="AG390" s="422">
        <v>183.65</v>
      </c>
      <c r="AH390" s="422">
        <v>87.34</v>
      </c>
      <c r="AI390" s="422">
        <v>95.73</v>
      </c>
      <c r="AJ390" s="422">
        <v>71.31</v>
      </c>
      <c r="AK390" s="422">
        <v>82.11</v>
      </c>
      <c r="AL390" s="422">
        <v>101.91</v>
      </c>
      <c r="AM390" s="422">
        <v>116.1</v>
      </c>
      <c r="AN390" s="422">
        <v>16.73</v>
      </c>
      <c r="AO390" s="422">
        <v>119.08</v>
      </c>
      <c r="AP390" s="422">
        <v>49.29</v>
      </c>
      <c r="AQ390" s="422">
        <v>61.18</v>
      </c>
      <c r="AR390" s="422">
        <v>39.229999999999997</v>
      </c>
      <c r="AS390" s="422">
        <v>17.260000000000002</v>
      </c>
      <c r="AT390" s="422">
        <v>44.71</v>
      </c>
      <c r="AU390" s="422">
        <v>65.44</v>
      </c>
      <c r="AV390" s="422">
        <v>119.53</v>
      </c>
      <c r="AW390" s="422">
        <v>264.13</v>
      </c>
      <c r="AX390" s="422">
        <v>120.85</v>
      </c>
      <c r="AY390" s="422">
        <v>123.45</v>
      </c>
      <c r="AZ390" s="422">
        <v>63.99</v>
      </c>
      <c r="BA390" s="422">
        <v>152.77000000000001</v>
      </c>
      <c r="BB390" s="422">
        <v>45.82</v>
      </c>
      <c r="BC390" s="422">
        <v>76.739999999999995</v>
      </c>
      <c r="BD390" s="422">
        <v>124.11</v>
      </c>
      <c r="BE390" s="422">
        <v>61.27</v>
      </c>
      <c r="BF390" s="422">
        <v>85.18</v>
      </c>
      <c r="BG390" s="422">
        <v>151.1</v>
      </c>
      <c r="BH390" s="422">
        <v>34.9</v>
      </c>
      <c r="BI390" s="422">
        <v>0</v>
      </c>
      <c r="BJ390" s="422">
        <v>28.88</v>
      </c>
      <c r="BK390" s="422">
        <v>0</v>
      </c>
      <c r="BL390" s="422">
        <v>0</v>
      </c>
      <c r="BM390" s="422">
        <v>0</v>
      </c>
      <c r="BN390" s="422">
        <v>0</v>
      </c>
      <c r="BO390" s="422">
        <v>0</v>
      </c>
      <c r="BP390" s="422">
        <v>0</v>
      </c>
      <c r="BQ390" s="422">
        <v>0</v>
      </c>
      <c r="BR390" s="422">
        <v>0</v>
      </c>
      <c r="BS390" s="422">
        <v>0</v>
      </c>
      <c r="BT390" s="422">
        <v>0</v>
      </c>
      <c r="BU390" s="422">
        <v>0</v>
      </c>
      <c r="BV390" s="422">
        <v>0</v>
      </c>
      <c r="BW390" s="422">
        <v>0</v>
      </c>
      <c r="BX390" s="422">
        <v>0</v>
      </c>
      <c r="BY390" s="422">
        <v>0</v>
      </c>
      <c r="BZ390" s="422">
        <v>0</v>
      </c>
      <c r="CA390" s="422">
        <v>0</v>
      </c>
      <c r="CB390" s="422">
        <v>0</v>
      </c>
      <c r="CC390" s="422">
        <v>0</v>
      </c>
      <c r="CD390" s="422">
        <v>0</v>
      </c>
      <c r="CE390" s="422">
        <v>0</v>
      </c>
      <c r="CF390" s="422">
        <v>0</v>
      </c>
      <c r="CG390" s="422">
        <v>0</v>
      </c>
      <c r="CH390" s="422">
        <v>0</v>
      </c>
      <c r="CI390" s="422">
        <v>0</v>
      </c>
      <c r="CJ390" s="422">
        <v>0</v>
      </c>
      <c r="CK390" s="422">
        <v>0</v>
      </c>
      <c r="CL390" s="422">
        <v>0</v>
      </c>
      <c r="CM390" s="422">
        <v>0</v>
      </c>
      <c r="CN390" s="422">
        <v>0</v>
      </c>
      <c r="CO390" s="422">
        <v>0</v>
      </c>
      <c r="CP390" s="464">
        <v>0</v>
      </c>
      <c r="CQ390" s="422">
        <v>0</v>
      </c>
      <c r="CR390" s="464">
        <v>0</v>
      </c>
      <c r="CS390" s="465">
        <v>0</v>
      </c>
      <c r="CT390" s="465">
        <v>0</v>
      </c>
      <c r="CU390" s="477">
        <f t="shared" si="21"/>
        <v>7316.9599999999982</v>
      </c>
    </row>
    <row r="391" spans="1:99" ht="15.75" customHeight="1">
      <c r="A391" s="486" t="str">
        <f t="shared" si="20"/>
        <v>13-083</v>
      </c>
      <c r="B391" s="422">
        <v>5</v>
      </c>
      <c r="C391" s="422">
        <v>0</v>
      </c>
      <c r="D391" s="422">
        <v>0</v>
      </c>
      <c r="E391" s="422">
        <v>0</v>
      </c>
      <c r="F391" s="422">
        <v>0.91</v>
      </c>
      <c r="G391" s="422">
        <v>0</v>
      </c>
      <c r="H391" s="422">
        <v>3.18</v>
      </c>
      <c r="I391" s="422">
        <v>15.45</v>
      </c>
      <c r="J391" s="422">
        <v>13.63</v>
      </c>
      <c r="K391" s="422">
        <v>18.18</v>
      </c>
      <c r="L391" s="422">
        <v>39.130000000000003</v>
      </c>
      <c r="M391" s="422">
        <v>27.23</v>
      </c>
      <c r="N391" s="422">
        <v>20.45</v>
      </c>
      <c r="O391" s="422">
        <v>10.95</v>
      </c>
      <c r="P391" s="422">
        <v>28.81</v>
      </c>
      <c r="Q391" s="422">
        <v>23.71</v>
      </c>
      <c r="R391" s="422">
        <v>13.82</v>
      </c>
      <c r="S391" s="422">
        <v>93.47</v>
      </c>
      <c r="T391" s="422">
        <v>15.07</v>
      </c>
      <c r="U391" s="422">
        <v>95.75</v>
      </c>
      <c r="V391" s="422">
        <v>263.73</v>
      </c>
      <c r="W391" s="422">
        <v>422.43</v>
      </c>
      <c r="X391" s="422">
        <v>334.23</v>
      </c>
      <c r="Y391" s="422">
        <v>561.15</v>
      </c>
      <c r="Z391" s="422">
        <v>518.20000000000005</v>
      </c>
      <c r="AA391" s="422">
        <v>466.22</v>
      </c>
      <c r="AB391" s="422">
        <v>428.55</v>
      </c>
      <c r="AC391" s="422">
        <v>368.22</v>
      </c>
      <c r="AD391" s="422">
        <v>448.04</v>
      </c>
      <c r="AE391" s="422">
        <v>456.52</v>
      </c>
      <c r="AF391" s="422">
        <v>349.94</v>
      </c>
      <c r="AG391" s="422">
        <v>501.92</v>
      </c>
      <c r="AH391" s="422">
        <v>231.9</v>
      </c>
      <c r="AI391" s="422">
        <v>195.86</v>
      </c>
      <c r="AJ391" s="422">
        <v>187.58</v>
      </c>
      <c r="AK391" s="422">
        <v>219.05</v>
      </c>
      <c r="AL391" s="422">
        <v>193.39</v>
      </c>
      <c r="AM391" s="422">
        <v>257.93</v>
      </c>
      <c r="AN391" s="422">
        <v>210.15</v>
      </c>
      <c r="AO391" s="422">
        <v>131.07</v>
      </c>
      <c r="AP391" s="422">
        <v>207.63</v>
      </c>
      <c r="AQ391" s="422">
        <v>272.29000000000002</v>
      </c>
      <c r="AR391" s="422">
        <v>151.26</v>
      </c>
      <c r="AS391" s="422">
        <v>165.31</v>
      </c>
      <c r="AT391" s="422">
        <v>132.59</v>
      </c>
      <c r="AU391" s="422">
        <v>140.16999999999999</v>
      </c>
      <c r="AV391" s="422">
        <v>71.239999999999995</v>
      </c>
      <c r="AW391" s="422">
        <v>146.46</v>
      </c>
      <c r="AX391" s="422">
        <v>113.89</v>
      </c>
      <c r="AY391" s="422">
        <v>163.22999999999999</v>
      </c>
      <c r="AZ391" s="422">
        <v>64.62</v>
      </c>
      <c r="BA391" s="422">
        <v>133.01</v>
      </c>
      <c r="BB391" s="422">
        <v>213.36</v>
      </c>
      <c r="BC391" s="422">
        <v>157.22999999999999</v>
      </c>
      <c r="BD391" s="422">
        <v>99.93</v>
      </c>
      <c r="BE391" s="422">
        <v>83.69</v>
      </c>
      <c r="BF391" s="422">
        <v>125.66</v>
      </c>
      <c r="BG391" s="422">
        <v>106.73</v>
      </c>
      <c r="BH391" s="422">
        <v>0</v>
      </c>
      <c r="BI391" s="422">
        <v>39.74</v>
      </c>
      <c r="BJ391" s="422">
        <v>32.36</v>
      </c>
      <c r="BK391" s="422">
        <v>0</v>
      </c>
      <c r="BL391" s="422">
        <v>0</v>
      </c>
      <c r="BM391" s="422">
        <v>0</v>
      </c>
      <c r="BN391" s="422">
        <v>0</v>
      </c>
      <c r="BO391" s="422">
        <v>0</v>
      </c>
      <c r="BP391" s="422">
        <v>0</v>
      </c>
      <c r="BQ391" s="422">
        <v>0</v>
      </c>
      <c r="BR391" s="422">
        <v>0</v>
      </c>
      <c r="BS391" s="422">
        <v>0</v>
      </c>
      <c r="BT391" s="422">
        <v>0</v>
      </c>
      <c r="BU391" s="422">
        <v>0</v>
      </c>
      <c r="BV391" s="422">
        <v>0</v>
      </c>
      <c r="BW391" s="422">
        <v>0</v>
      </c>
      <c r="BX391" s="422">
        <v>0</v>
      </c>
      <c r="BY391" s="422">
        <v>0</v>
      </c>
      <c r="BZ391" s="422">
        <v>0</v>
      </c>
      <c r="CA391" s="422">
        <v>0</v>
      </c>
      <c r="CB391" s="422">
        <v>0</v>
      </c>
      <c r="CC391" s="422">
        <v>0</v>
      </c>
      <c r="CD391" s="422">
        <v>0</v>
      </c>
      <c r="CE391" s="422">
        <v>0</v>
      </c>
      <c r="CF391" s="422">
        <v>0</v>
      </c>
      <c r="CG391" s="422">
        <v>0</v>
      </c>
      <c r="CH391" s="422">
        <v>0</v>
      </c>
      <c r="CI391" s="422">
        <v>0</v>
      </c>
      <c r="CJ391" s="422">
        <v>0</v>
      </c>
      <c r="CK391" s="422">
        <v>0</v>
      </c>
      <c r="CL391" s="422">
        <v>0</v>
      </c>
      <c r="CM391" s="422">
        <v>0</v>
      </c>
      <c r="CN391" s="422">
        <v>0</v>
      </c>
      <c r="CO391" s="422">
        <v>0</v>
      </c>
      <c r="CP391" s="464">
        <v>0</v>
      </c>
      <c r="CQ391" s="422">
        <v>0</v>
      </c>
      <c r="CR391" s="464">
        <v>0</v>
      </c>
      <c r="CS391" s="465">
        <v>0</v>
      </c>
      <c r="CT391" s="465">
        <v>0</v>
      </c>
      <c r="CU391" s="477">
        <f t="shared" si="21"/>
        <v>9786.2199999999993</v>
      </c>
    </row>
    <row r="392" spans="1:99" ht="15.75" customHeight="1">
      <c r="A392" s="486" t="str">
        <f t="shared" si="20"/>
        <v>13-083</v>
      </c>
      <c r="B392" s="422">
        <v>6</v>
      </c>
      <c r="C392" s="422">
        <v>0</v>
      </c>
      <c r="D392" s="422">
        <v>5.91</v>
      </c>
      <c r="E392" s="422">
        <v>0</v>
      </c>
      <c r="F392" s="422">
        <v>0</v>
      </c>
      <c r="G392" s="422">
        <v>0</v>
      </c>
      <c r="H392" s="422">
        <v>0</v>
      </c>
      <c r="I392" s="422">
        <v>12.59</v>
      </c>
      <c r="J392" s="422">
        <v>6.73</v>
      </c>
      <c r="K392" s="422">
        <v>2.27</v>
      </c>
      <c r="L392" s="422">
        <v>47.07</v>
      </c>
      <c r="M392" s="422">
        <v>34.51</v>
      </c>
      <c r="N392" s="422">
        <v>12.59</v>
      </c>
      <c r="O392" s="422">
        <v>30.49</v>
      </c>
      <c r="P392" s="422">
        <v>20.12</v>
      </c>
      <c r="Q392" s="422">
        <v>4.5999999999999996</v>
      </c>
      <c r="R392" s="422">
        <v>4.55</v>
      </c>
      <c r="S392" s="422">
        <v>53.95</v>
      </c>
      <c r="T392" s="422">
        <v>68.040000000000006</v>
      </c>
      <c r="U392" s="422">
        <v>132.27000000000001</v>
      </c>
      <c r="V392" s="422">
        <v>58.78</v>
      </c>
      <c r="W392" s="422">
        <v>198.37</v>
      </c>
      <c r="X392" s="422">
        <v>303.52999999999997</v>
      </c>
      <c r="Y392" s="422">
        <v>433.35</v>
      </c>
      <c r="Z392" s="422">
        <v>360.62</v>
      </c>
      <c r="AA392" s="422">
        <v>463.03</v>
      </c>
      <c r="AB392" s="422">
        <v>395.17</v>
      </c>
      <c r="AC392" s="422">
        <v>428.53</v>
      </c>
      <c r="AD392" s="422">
        <v>234.41</v>
      </c>
      <c r="AE392" s="422">
        <v>461.59</v>
      </c>
      <c r="AF392" s="422">
        <v>457.38</v>
      </c>
      <c r="AG392" s="422">
        <v>367.81</v>
      </c>
      <c r="AH392" s="422">
        <v>309.01</v>
      </c>
      <c r="AI392" s="422">
        <v>420.15</v>
      </c>
      <c r="AJ392" s="422">
        <v>262.47000000000003</v>
      </c>
      <c r="AK392" s="422">
        <v>258.83999999999997</v>
      </c>
      <c r="AL392" s="422">
        <v>256.04000000000002</v>
      </c>
      <c r="AM392" s="422">
        <v>200.39</v>
      </c>
      <c r="AN392" s="422">
        <v>202.9</v>
      </c>
      <c r="AO392" s="422">
        <v>178.8</v>
      </c>
      <c r="AP392" s="422">
        <v>172.44</v>
      </c>
      <c r="AQ392" s="422">
        <v>134.63999999999999</v>
      </c>
      <c r="AR392" s="422">
        <v>106.79</v>
      </c>
      <c r="AS392" s="422">
        <v>51.41</v>
      </c>
      <c r="AT392" s="422">
        <v>78.040000000000006</v>
      </c>
      <c r="AU392" s="422">
        <v>143.96</v>
      </c>
      <c r="AV392" s="422">
        <v>127.66</v>
      </c>
      <c r="AW392" s="422">
        <v>158.99</v>
      </c>
      <c r="AX392" s="422">
        <v>102.63</v>
      </c>
      <c r="AY392" s="422">
        <v>82.07</v>
      </c>
      <c r="AZ392" s="422">
        <v>83.94</v>
      </c>
      <c r="BA392" s="422">
        <v>82.75</v>
      </c>
      <c r="BB392" s="422">
        <v>98.56</v>
      </c>
      <c r="BC392" s="422">
        <v>170.01</v>
      </c>
      <c r="BD392" s="422">
        <v>151.87</v>
      </c>
      <c r="BE392" s="422">
        <v>79.17</v>
      </c>
      <c r="BF392" s="422">
        <v>38.909999999999997</v>
      </c>
      <c r="BG392" s="422">
        <v>5.54</v>
      </c>
      <c r="BH392" s="422">
        <v>22.64</v>
      </c>
      <c r="BI392" s="422">
        <v>48.37</v>
      </c>
      <c r="BJ392" s="422">
        <v>23.06</v>
      </c>
      <c r="BK392" s="422">
        <v>0</v>
      </c>
      <c r="BL392" s="422">
        <v>0</v>
      </c>
      <c r="BM392" s="422">
        <v>0</v>
      </c>
      <c r="BN392" s="422">
        <v>0</v>
      </c>
      <c r="BO392" s="422">
        <v>0</v>
      </c>
      <c r="BP392" s="422">
        <v>0</v>
      </c>
      <c r="BQ392" s="422">
        <v>0</v>
      </c>
      <c r="BR392" s="422">
        <v>0</v>
      </c>
      <c r="BS392" s="422">
        <v>0</v>
      </c>
      <c r="BT392" s="422">
        <v>0</v>
      </c>
      <c r="BU392" s="422">
        <v>0</v>
      </c>
      <c r="BV392" s="422">
        <v>0</v>
      </c>
      <c r="BW392" s="422">
        <v>0</v>
      </c>
      <c r="BX392" s="422">
        <v>0</v>
      </c>
      <c r="BY392" s="422">
        <v>0</v>
      </c>
      <c r="BZ392" s="422">
        <v>0</v>
      </c>
      <c r="CA392" s="422">
        <v>0</v>
      </c>
      <c r="CB392" s="422">
        <v>0</v>
      </c>
      <c r="CC392" s="422">
        <v>0</v>
      </c>
      <c r="CD392" s="422">
        <v>0</v>
      </c>
      <c r="CE392" s="422">
        <v>0</v>
      </c>
      <c r="CF392" s="422">
        <v>0</v>
      </c>
      <c r="CG392" s="422">
        <v>0</v>
      </c>
      <c r="CH392" s="422">
        <v>0</v>
      </c>
      <c r="CI392" s="422">
        <v>0</v>
      </c>
      <c r="CJ392" s="422">
        <v>0</v>
      </c>
      <c r="CK392" s="422">
        <v>0</v>
      </c>
      <c r="CL392" s="422">
        <v>0</v>
      </c>
      <c r="CM392" s="422">
        <v>0</v>
      </c>
      <c r="CN392" s="422">
        <v>0</v>
      </c>
      <c r="CO392" s="422">
        <v>0</v>
      </c>
      <c r="CP392" s="464">
        <v>0</v>
      </c>
      <c r="CQ392" s="422">
        <v>0</v>
      </c>
      <c r="CR392" s="464">
        <v>0</v>
      </c>
      <c r="CS392" s="465">
        <v>0</v>
      </c>
      <c r="CT392" s="465">
        <v>0</v>
      </c>
      <c r="CU392" s="477">
        <f t="shared" si="21"/>
        <v>8650.3100000000013</v>
      </c>
    </row>
    <row r="393" spans="1:99" ht="15.75" customHeight="1">
      <c r="A393" s="486" t="str">
        <f t="shared" si="20"/>
        <v>13-083</v>
      </c>
      <c r="B393" s="422">
        <v>7</v>
      </c>
      <c r="C393" s="422">
        <v>5.82</v>
      </c>
      <c r="D393" s="422">
        <v>10.99</v>
      </c>
      <c r="E393" s="422">
        <v>21.35</v>
      </c>
      <c r="F393" s="422">
        <v>13.63</v>
      </c>
      <c r="G393" s="422">
        <v>14.53</v>
      </c>
      <c r="H393" s="422">
        <v>14.53</v>
      </c>
      <c r="I393" s="422">
        <v>14.1</v>
      </c>
      <c r="J393" s="422">
        <v>5.91</v>
      </c>
      <c r="K393" s="422">
        <v>6.27</v>
      </c>
      <c r="L393" s="422">
        <v>29.55</v>
      </c>
      <c r="M393" s="422">
        <v>31.43</v>
      </c>
      <c r="N393" s="422">
        <v>15.46</v>
      </c>
      <c r="O393" s="422">
        <v>16.989999999999998</v>
      </c>
      <c r="P393" s="422">
        <v>12.83</v>
      </c>
      <c r="Q393" s="422">
        <v>21.09</v>
      </c>
      <c r="R393" s="422">
        <v>20.9</v>
      </c>
      <c r="S393" s="422">
        <v>11.36</v>
      </c>
      <c r="T393" s="422">
        <v>7.82</v>
      </c>
      <c r="U393" s="422">
        <v>58.37</v>
      </c>
      <c r="V393" s="422">
        <v>132.97999999999999</v>
      </c>
      <c r="W393" s="422">
        <v>439.8</v>
      </c>
      <c r="X393" s="422">
        <v>644.76</v>
      </c>
      <c r="Y393" s="422">
        <v>582.12</v>
      </c>
      <c r="Z393" s="422">
        <v>476.59</v>
      </c>
      <c r="AA393" s="422">
        <v>405.56</v>
      </c>
      <c r="AB393" s="422">
        <v>478.54</v>
      </c>
      <c r="AC393" s="422">
        <v>266.07</v>
      </c>
      <c r="AD393" s="422">
        <v>263.45</v>
      </c>
      <c r="AE393" s="422">
        <v>158.72999999999999</v>
      </c>
      <c r="AF393" s="422">
        <v>206.59</v>
      </c>
      <c r="AG393" s="422">
        <v>174.02</v>
      </c>
      <c r="AH393" s="422">
        <v>175.32</v>
      </c>
      <c r="AI393" s="422">
        <v>78.25</v>
      </c>
      <c r="AJ393" s="422">
        <v>98.99</v>
      </c>
      <c r="AK393" s="422">
        <v>136.1</v>
      </c>
      <c r="AL393" s="422">
        <v>48.83</v>
      </c>
      <c r="AM393" s="422">
        <v>100.89</v>
      </c>
      <c r="AN393" s="422">
        <v>78.989999999999995</v>
      </c>
      <c r="AO393" s="422">
        <v>31.5</v>
      </c>
      <c r="AP393" s="422">
        <v>14.52</v>
      </c>
      <c r="AQ393" s="422">
        <v>51.55</v>
      </c>
      <c r="AR393" s="422">
        <v>28.32</v>
      </c>
      <c r="AS393" s="422">
        <v>33.33</v>
      </c>
      <c r="AT393" s="422">
        <v>47.48</v>
      </c>
      <c r="AU393" s="422">
        <v>31.23</v>
      </c>
      <c r="AV393" s="422">
        <v>72.239999999999995</v>
      </c>
      <c r="AW393" s="422">
        <v>47.81</v>
      </c>
      <c r="AX393" s="422">
        <v>27.82</v>
      </c>
      <c r="AY393" s="422">
        <v>60.91</v>
      </c>
      <c r="AZ393" s="422">
        <v>28.08</v>
      </c>
      <c r="BA393" s="422">
        <v>53.44</v>
      </c>
      <c r="BB393" s="422">
        <v>14.46</v>
      </c>
      <c r="BC393" s="422">
        <v>34.299999999999997</v>
      </c>
      <c r="BD393" s="422">
        <v>22.13</v>
      </c>
      <c r="BE393" s="422">
        <v>0</v>
      </c>
      <c r="BF393" s="422">
        <v>0</v>
      </c>
      <c r="BG393" s="422">
        <v>17.82</v>
      </c>
      <c r="BH393" s="422">
        <v>0</v>
      </c>
      <c r="BI393" s="422">
        <v>4.5</v>
      </c>
      <c r="BJ393" s="422">
        <v>0</v>
      </c>
      <c r="BK393" s="422">
        <v>0</v>
      </c>
      <c r="BL393" s="422">
        <v>0</v>
      </c>
      <c r="BM393" s="422">
        <v>0</v>
      </c>
      <c r="BN393" s="422">
        <v>0</v>
      </c>
      <c r="BO393" s="422">
        <v>0</v>
      </c>
      <c r="BP393" s="422">
        <v>0</v>
      </c>
      <c r="BQ393" s="422">
        <v>0</v>
      </c>
      <c r="BR393" s="422">
        <v>0</v>
      </c>
      <c r="BS393" s="422">
        <v>0</v>
      </c>
      <c r="BT393" s="422">
        <v>0</v>
      </c>
      <c r="BU393" s="422">
        <v>0</v>
      </c>
      <c r="BV393" s="422">
        <v>0</v>
      </c>
      <c r="BW393" s="422">
        <v>0</v>
      </c>
      <c r="BX393" s="422">
        <v>0</v>
      </c>
      <c r="BY393" s="422">
        <v>0</v>
      </c>
      <c r="BZ393" s="422">
        <v>0</v>
      </c>
      <c r="CA393" s="422">
        <v>0</v>
      </c>
      <c r="CB393" s="422">
        <v>0</v>
      </c>
      <c r="CC393" s="422">
        <v>0</v>
      </c>
      <c r="CD393" s="422">
        <v>0</v>
      </c>
      <c r="CE393" s="422">
        <v>0</v>
      </c>
      <c r="CF393" s="422">
        <v>0</v>
      </c>
      <c r="CG393" s="422">
        <v>0</v>
      </c>
      <c r="CH393" s="422">
        <v>0</v>
      </c>
      <c r="CI393" s="422">
        <v>0</v>
      </c>
      <c r="CJ393" s="422">
        <v>0</v>
      </c>
      <c r="CK393" s="422">
        <v>0</v>
      </c>
      <c r="CL393" s="422">
        <v>0</v>
      </c>
      <c r="CM393" s="422">
        <v>0</v>
      </c>
      <c r="CN393" s="422">
        <v>0</v>
      </c>
      <c r="CO393" s="422">
        <v>0</v>
      </c>
      <c r="CP393" s="464">
        <v>0</v>
      </c>
      <c r="CQ393" s="422">
        <v>0</v>
      </c>
      <c r="CR393" s="464">
        <v>0</v>
      </c>
      <c r="CS393" s="465">
        <v>0</v>
      </c>
      <c r="CT393" s="465">
        <v>0</v>
      </c>
      <c r="CU393" s="477">
        <f t="shared" si="21"/>
        <v>5900.9499999999989</v>
      </c>
    </row>
    <row r="394" spans="1:99" ht="15.75" customHeight="1">
      <c r="A394" s="486" t="str">
        <f t="shared" si="20"/>
        <v>13-083</v>
      </c>
      <c r="B394" s="422">
        <v>8</v>
      </c>
      <c r="C394" s="422">
        <v>0</v>
      </c>
      <c r="D394" s="422">
        <v>2.73</v>
      </c>
      <c r="E394" s="422">
        <v>8.6300000000000008</v>
      </c>
      <c r="F394" s="422">
        <v>13.09</v>
      </c>
      <c r="G394" s="422">
        <v>0</v>
      </c>
      <c r="H394" s="422">
        <v>6.86</v>
      </c>
      <c r="I394" s="422">
        <v>27.53</v>
      </c>
      <c r="J394" s="422">
        <v>8.6300000000000008</v>
      </c>
      <c r="K394" s="422">
        <v>1.91</v>
      </c>
      <c r="L394" s="422">
        <v>19.09</v>
      </c>
      <c r="M394" s="422">
        <v>16.36</v>
      </c>
      <c r="N394" s="422">
        <v>35.340000000000003</v>
      </c>
      <c r="O394" s="422">
        <v>22.98</v>
      </c>
      <c r="P394" s="422">
        <v>9.9600000000000009</v>
      </c>
      <c r="Q394" s="422">
        <v>10.45</v>
      </c>
      <c r="R394" s="422">
        <v>25.28</v>
      </c>
      <c r="S394" s="422">
        <v>0</v>
      </c>
      <c r="T394" s="422">
        <v>29.41</v>
      </c>
      <c r="U394" s="422">
        <v>38.57</v>
      </c>
      <c r="V394" s="422">
        <v>93.83</v>
      </c>
      <c r="W394" s="422">
        <v>389.35</v>
      </c>
      <c r="X394" s="422">
        <v>470.92</v>
      </c>
      <c r="Y394" s="422">
        <v>547.32000000000005</v>
      </c>
      <c r="Z394" s="422">
        <v>439.91</v>
      </c>
      <c r="AA394" s="422">
        <v>502.02</v>
      </c>
      <c r="AB394" s="422">
        <v>432.49</v>
      </c>
      <c r="AC394" s="422">
        <v>398.97</v>
      </c>
      <c r="AD394" s="422">
        <v>197.31</v>
      </c>
      <c r="AE394" s="422">
        <v>171.56</v>
      </c>
      <c r="AF394" s="422">
        <v>113.3</v>
      </c>
      <c r="AG394" s="422">
        <v>109.67</v>
      </c>
      <c r="AH394" s="422">
        <v>78.900000000000006</v>
      </c>
      <c r="AI394" s="422">
        <v>144.63999999999999</v>
      </c>
      <c r="AJ394" s="422">
        <v>75.64</v>
      </c>
      <c r="AK394" s="422">
        <v>14.82</v>
      </c>
      <c r="AL394" s="422">
        <v>55.76</v>
      </c>
      <c r="AM394" s="422">
        <v>62.23</v>
      </c>
      <c r="AN394" s="422">
        <v>40.869999999999997</v>
      </c>
      <c r="AO394" s="422">
        <v>57.86</v>
      </c>
      <c r="AP394" s="422">
        <v>38.200000000000003</v>
      </c>
      <c r="AQ394" s="422">
        <v>0</v>
      </c>
      <c r="AR394" s="422">
        <v>8.6300000000000008</v>
      </c>
      <c r="AS394" s="422">
        <v>64.42</v>
      </c>
      <c r="AT394" s="422">
        <v>60.64</v>
      </c>
      <c r="AU394" s="422">
        <v>28.58</v>
      </c>
      <c r="AV394" s="422">
        <v>54.84</v>
      </c>
      <c r="AW394" s="422">
        <v>59.16</v>
      </c>
      <c r="AX394" s="422">
        <v>85.67</v>
      </c>
      <c r="AY394" s="422">
        <v>62.86</v>
      </c>
      <c r="AZ394" s="422">
        <v>67.2</v>
      </c>
      <c r="BA394" s="422">
        <v>38.630000000000003</v>
      </c>
      <c r="BB394" s="422">
        <v>65.34</v>
      </c>
      <c r="BC394" s="422">
        <v>18.36</v>
      </c>
      <c r="BD394" s="422">
        <v>22.45</v>
      </c>
      <c r="BE394" s="422">
        <v>72.430000000000007</v>
      </c>
      <c r="BF394" s="422">
        <v>43.82</v>
      </c>
      <c r="BG394" s="422">
        <v>0</v>
      </c>
      <c r="BH394" s="422">
        <v>0</v>
      </c>
      <c r="BI394" s="422">
        <v>0</v>
      </c>
      <c r="BJ394" s="422">
        <v>0</v>
      </c>
      <c r="BK394" s="422">
        <v>0</v>
      </c>
      <c r="BL394" s="422">
        <v>0</v>
      </c>
      <c r="BM394" s="422">
        <v>0</v>
      </c>
      <c r="BN394" s="422">
        <v>0</v>
      </c>
      <c r="BO394" s="422">
        <v>0</v>
      </c>
      <c r="BP394" s="422">
        <v>0</v>
      </c>
      <c r="BQ394" s="422">
        <v>0</v>
      </c>
      <c r="BR394" s="422">
        <v>0</v>
      </c>
      <c r="BS394" s="422">
        <v>0</v>
      </c>
      <c r="BT394" s="422">
        <v>0</v>
      </c>
      <c r="BU394" s="422">
        <v>0</v>
      </c>
      <c r="BV394" s="422">
        <v>0</v>
      </c>
      <c r="BW394" s="422">
        <v>0</v>
      </c>
      <c r="BX394" s="422">
        <v>0</v>
      </c>
      <c r="BY394" s="422">
        <v>0</v>
      </c>
      <c r="BZ394" s="422">
        <v>0</v>
      </c>
      <c r="CA394" s="422">
        <v>0</v>
      </c>
      <c r="CB394" s="422">
        <v>0</v>
      </c>
      <c r="CC394" s="422">
        <v>0</v>
      </c>
      <c r="CD394" s="422">
        <v>0</v>
      </c>
      <c r="CE394" s="422">
        <v>0</v>
      </c>
      <c r="CF394" s="422">
        <v>0</v>
      </c>
      <c r="CG394" s="422">
        <v>0</v>
      </c>
      <c r="CH394" s="422">
        <v>0</v>
      </c>
      <c r="CI394" s="422">
        <v>0</v>
      </c>
      <c r="CJ394" s="422">
        <v>0</v>
      </c>
      <c r="CK394" s="422">
        <v>0</v>
      </c>
      <c r="CL394" s="422">
        <v>0</v>
      </c>
      <c r="CM394" s="422">
        <v>0</v>
      </c>
      <c r="CN394" s="422">
        <v>0</v>
      </c>
      <c r="CO394" s="422">
        <v>0</v>
      </c>
      <c r="CP394" s="464">
        <v>0</v>
      </c>
      <c r="CQ394" s="422">
        <v>0</v>
      </c>
      <c r="CR394" s="464">
        <v>0</v>
      </c>
      <c r="CS394" s="465">
        <v>0</v>
      </c>
      <c r="CT394" s="465">
        <v>0</v>
      </c>
      <c r="CU394" s="477">
        <f t="shared" si="21"/>
        <v>5465.4199999999992</v>
      </c>
    </row>
    <row r="395" spans="1:99" ht="15.75" customHeight="1">
      <c r="A395" s="486" t="str">
        <f t="shared" si="20"/>
        <v>13-083</v>
      </c>
      <c r="B395" s="422">
        <v>9</v>
      </c>
      <c r="C395" s="422">
        <v>3.14</v>
      </c>
      <c r="D395" s="422">
        <v>13.63</v>
      </c>
      <c r="E395" s="422">
        <v>9.5299999999999994</v>
      </c>
      <c r="F395" s="422">
        <v>22.99</v>
      </c>
      <c r="G395" s="422">
        <v>2.27</v>
      </c>
      <c r="H395" s="422">
        <v>18.18</v>
      </c>
      <c r="I395" s="422">
        <v>44.54</v>
      </c>
      <c r="J395" s="422">
        <v>10.94</v>
      </c>
      <c r="K395" s="422">
        <v>9.08</v>
      </c>
      <c r="L395" s="422">
        <v>37.01</v>
      </c>
      <c r="M395" s="422">
        <v>16.760000000000002</v>
      </c>
      <c r="N395" s="422">
        <v>22.7</v>
      </c>
      <c r="O395" s="422">
        <v>11</v>
      </c>
      <c r="P395" s="422">
        <v>11.81</v>
      </c>
      <c r="Q395" s="422">
        <v>8.81</v>
      </c>
      <c r="R395" s="422">
        <v>31.91</v>
      </c>
      <c r="S395" s="422">
        <v>12.31</v>
      </c>
      <c r="T395" s="422">
        <v>20.420000000000002</v>
      </c>
      <c r="U395" s="422">
        <v>53.08</v>
      </c>
      <c r="V395" s="422">
        <v>134.94999999999999</v>
      </c>
      <c r="W395" s="422">
        <v>412.29</v>
      </c>
      <c r="X395" s="422">
        <v>641.17999999999995</v>
      </c>
      <c r="Y395" s="422">
        <v>827.08</v>
      </c>
      <c r="Z395" s="422">
        <v>724.87</v>
      </c>
      <c r="AA395" s="422">
        <v>588.14</v>
      </c>
      <c r="AB395" s="422">
        <v>456.87</v>
      </c>
      <c r="AC395" s="422">
        <v>300.08999999999997</v>
      </c>
      <c r="AD395" s="422">
        <v>86.43</v>
      </c>
      <c r="AE395" s="422">
        <v>196.84</v>
      </c>
      <c r="AF395" s="422">
        <v>85.06</v>
      </c>
      <c r="AG395" s="422">
        <v>88.44</v>
      </c>
      <c r="AH395" s="422">
        <v>104.05</v>
      </c>
      <c r="AI395" s="422">
        <v>61.8</v>
      </c>
      <c r="AJ395" s="422">
        <v>78.78</v>
      </c>
      <c r="AK395" s="422">
        <v>57.79</v>
      </c>
      <c r="AL395" s="422">
        <v>76.94</v>
      </c>
      <c r="AM395" s="422">
        <v>37.08</v>
      </c>
      <c r="AN395" s="422">
        <v>112.4</v>
      </c>
      <c r="AO395" s="422">
        <v>56.6</v>
      </c>
      <c r="AP395" s="422">
        <v>62.65</v>
      </c>
      <c r="AQ395" s="422">
        <v>74.42</v>
      </c>
      <c r="AR395" s="422">
        <v>19.11</v>
      </c>
      <c r="AS395" s="422">
        <v>22.21</v>
      </c>
      <c r="AT395" s="422">
        <v>50.46</v>
      </c>
      <c r="AU395" s="422">
        <v>45.63</v>
      </c>
      <c r="AV395" s="422">
        <v>65.260000000000005</v>
      </c>
      <c r="AW395" s="422">
        <v>30.46</v>
      </c>
      <c r="AX395" s="422">
        <v>78.69</v>
      </c>
      <c r="AY395" s="422">
        <v>64.2</v>
      </c>
      <c r="AZ395" s="422">
        <v>34.799999999999997</v>
      </c>
      <c r="BA395" s="422">
        <v>160.57</v>
      </c>
      <c r="BB395" s="422">
        <v>114.51</v>
      </c>
      <c r="BC395" s="422">
        <v>29.54</v>
      </c>
      <c r="BD395" s="422">
        <v>65.14</v>
      </c>
      <c r="BE395" s="422">
        <v>48.91</v>
      </c>
      <c r="BF395" s="422">
        <v>9.4600000000000009</v>
      </c>
      <c r="BG395" s="422">
        <v>45.07</v>
      </c>
      <c r="BH395" s="422">
        <v>4.5</v>
      </c>
      <c r="BI395" s="422">
        <v>0</v>
      </c>
      <c r="BJ395" s="422">
        <v>0</v>
      </c>
      <c r="BK395" s="422">
        <v>0</v>
      </c>
      <c r="BL395" s="422">
        <v>0</v>
      </c>
      <c r="BM395" s="422">
        <v>0</v>
      </c>
      <c r="BN395" s="422">
        <v>0</v>
      </c>
      <c r="BO395" s="422">
        <v>0</v>
      </c>
      <c r="BP395" s="422">
        <v>0</v>
      </c>
      <c r="BQ395" s="422">
        <v>0</v>
      </c>
      <c r="BR395" s="422">
        <v>0</v>
      </c>
      <c r="BS395" s="422">
        <v>0</v>
      </c>
      <c r="BT395" s="422">
        <v>0</v>
      </c>
      <c r="BU395" s="422">
        <v>0</v>
      </c>
      <c r="BV395" s="422">
        <v>0</v>
      </c>
      <c r="BW395" s="422">
        <v>0</v>
      </c>
      <c r="BX395" s="422">
        <v>0</v>
      </c>
      <c r="BY395" s="422">
        <v>0</v>
      </c>
      <c r="BZ395" s="422">
        <v>0</v>
      </c>
      <c r="CA395" s="422">
        <v>0</v>
      </c>
      <c r="CB395" s="422">
        <v>0</v>
      </c>
      <c r="CC395" s="422">
        <v>0</v>
      </c>
      <c r="CD395" s="422">
        <v>0</v>
      </c>
      <c r="CE395" s="422">
        <v>0</v>
      </c>
      <c r="CF395" s="422">
        <v>0</v>
      </c>
      <c r="CG395" s="422">
        <v>0</v>
      </c>
      <c r="CH395" s="422">
        <v>0</v>
      </c>
      <c r="CI395" s="422">
        <v>0</v>
      </c>
      <c r="CJ395" s="422">
        <v>0</v>
      </c>
      <c r="CK395" s="422">
        <v>0</v>
      </c>
      <c r="CL395" s="422">
        <v>0</v>
      </c>
      <c r="CM395" s="422">
        <v>0</v>
      </c>
      <c r="CN395" s="422">
        <v>0</v>
      </c>
      <c r="CO395" s="422">
        <v>0</v>
      </c>
      <c r="CP395" s="464">
        <v>0</v>
      </c>
      <c r="CQ395" s="422">
        <v>0</v>
      </c>
      <c r="CR395" s="464">
        <v>0</v>
      </c>
      <c r="CS395" s="465">
        <v>0</v>
      </c>
      <c r="CT395" s="465">
        <v>0</v>
      </c>
      <c r="CU395" s="477">
        <f t="shared" si="21"/>
        <v>6513.3799999999992</v>
      </c>
    </row>
    <row r="396" spans="1:99" ht="15.75" customHeight="1">
      <c r="A396" s="486" t="str">
        <f t="shared" si="20"/>
        <v>13-083</v>
      </c>
      <c r="B396" s="422">
        <v>10</v>
      </c>
      <c r="C396" s="422">
        <v>0</v>
      </c>
      <c r="D396" s="422">
        <v>0</v>
      </c>
      <c r="E396" s="422">
        <v>0.91</v>
      </c>
      <c r="F396" s="422">
        <v>4.54</v>
      </c>
      <c r="G396" s="422">
        <v>9.09</v>
      </c>
      <c r="H396" s="422">
        <v>0</v>
      </c>
      <c r="I396" s="422">
        <v>7.37</v>
      </c>
      <c r="J396" s="422">
        <v>12.31</v>
      </c>
      <c r="K396" s="422">
        <v>25.04</v>
      </c>
      <c r="L396" s="422">
        <v>14.99</v>
      </c>
      <c r="M396" s="422">
        <v>32.72</v>
      </c>
      <c r="N396" s="422">
        <v>13.25</v>
      </c>
      <c r="O396" s="422">
        <v>31.96</v>
      </c>
      <c r="P396" s="422">
        <v>9.09</v>
      </c>
      <c r="Q396" s="422">
        <v>11.91</v>
      </c>
      <c r="R396" s="422">
        <v>6.36</v>
      </c>
      <c r="S396" s="422">
        <v>51.5</v>
      </c>
      <c r="T396" s="422">
        <v>54.43</v>
      </c>
      <c r="U396" s="422">
        <v>24.64</v>
      </c>
      <c r="V396" s="422">
        <v>193.8</v>
      </c>
      <c r="W396" s="422">
        <v>394.92</v>
      </c>
      <c r="X396" s="422">
        <v>530.77</v>
      </c>
      <c r="Y396" s="422">
        <v>550.59</v>
      </c>
      <c r="Z396" s="422">
        <v>519.41</v>
      </c>
      <c r="AA396" s="422">
        <v>440.58</v>
      </c>
      <c r="AB396" s="422">
        <v>322.93</v>
      </c>
      <c r="AC396" s="422">
        <v>413.87</v>
      </c>
      <c r="AD396" s="422">
        <v>223.19</v>
      </c>
      <c r="AE396" s="422">
        <v>153.28</v>
      </c>
      <c r="AF396" s="422">
        <v>130</v>
      </c>
      <c r="AG396" s="422">
        <v>95.36</v>
      </c>
      <c r="AH396" s="422">
        <v>112.34</v>
      </c>
      <c r="AI396" s="422">
        <v>36.4</v>
      </c>
      <c r="AJ396" s="422">
        <v>51.68</v>
      </c>
      <c r="AK396" s="422">
        <v>92.26</v>
      </c>
      <c r="AL396" s="422">
        <v>22.58</v>
      </c>
      <c r="AM396" s="422">
        <v>94.57</v>
      </c>
      <c r="AN396" s="422">
        <v>42.46</v>
      </c>
      <c r="AO396" s="422">
        <v>110.58</v>
      </c>
      <c r="AP396" s="422">
        <v>66.37</v>
      </c>
      <c r="AQ396" s="422">
        <v>43.54</v>
      </c>
      <c r="AR396" s="422">
        <v>14.91</v>
      </c>
      <c r="AS396" s="422">
        <v>5.37</v>
      </c>
      <c r="AT396" s="422">
        <v>52.02</v>
      </c>
      <c r="AU396" s="422">
        <v>3.82</v>
      </c>
      <c r="AV396" s="422">
        <v>8.85</v>
      </c>
      <c r="AW396" s="422">
        <v>9.4600000000000009</v>
      </c>
      <c r="AX396" s="422">
        <v>45.24</v>
      </c>
      <c r="AY396" s="422">
        <v>89.25</v>
      </c>
      <c r="AZ396" s="422">
        <v>67.12</v>
      </c>
      <c r="BA396" s="422">
        <v>79.3</v>
      </c>
      <c r="BB396" s="422">
        <v>92.02</v>
      </c>
      <c r="BC396" s="422">
        <v>98.53</v>
      </c>
      <c r="BD396" s="422">
        <v>36</v>
      </c>
      <c r="BE396" s="422">
        <v>40.36</v>
      </c>
      <c r="BF396" s="422">
        <v>78.22</v>
      </c>
      <c r="BG396" s="422">
        <v>4.5</v>
      </c>
      <c r="BH396" s="422">
        <v>13.68</v>
      </c>
      <c r="BI396" s="422">
        <v>12.73</v>
      </c>
      <c r="BJ396" s="422">
        <v>30.27</v>
      </c>
      <c r="BK396" s="422">
        <v>0</v>
      </c>
      <c r="BL396" s="422">
        <v>0</v>
      </c>
      <c r="BM396" s="422">
        <v>0</v>
      </c>
      <c r="BN396" s="422">
        <v>0</v>
      </c>
      <c r="BO396" s="422">
        <v>0</v>
      </c>
      <c r="BP396" s="422">
        <v>0</v>
      </c>
      <c r="BQ396" s="422">
        <v>0</v>
      </c>
      <c r="BR396" s="422">
        <v>0</v>
      </c>
      <c r="BS396" s="422">
        <v>0</v>
      </c>
      <c r="BT396" s="422">
        <v>0</v>
      </c>
      <c r="BU396" s="422">
        <v>0</v>
      </c>
      <c r="BV396" s="422">
        <v>0</v>
      </c>
      <c r="BW396" s="422">
        <v>0</v>
      </c>
      <c r="BX396" s="422">
        <v>0</v>
      </c>
      <c r="BY396" s="422">
        <v>0</v>
      </c>
      <c r="BZ396" s="422">
        <v>0</v>
      </c>
      <c r="CA396" s="422">
        <v>0</v>
      </c>
      <c r="CB396" s="422">
        <v>0</v>
      </c>
      <c r="CC396" s="422">
        <v>0</v>
      </c>
      <c r="CD396" s="422">
        <v>0</v>
      </c>
      <c r="CE396" s="422">
        <v>0</v>
      </c>
      <c r="CF396" s="422">
        <v>0</v>
      </c>
      <c r="CG396" s="422">
        <v>0</v>
      </c>
      <c r="CH396" s="422">
        <v>0</v>
      </c>
      <c r="CI396" s="422">
        <v>0</v>
      </c>
      <c r="CJ396" s="422">
        <v>0</v>
      </c>
      <c r="CK396" s="422">
        <v>0</v>
      </c>
      <c r="CL396" s="422">
        <v>0</v>
      </c>
      <c r="CM396" s="422">
        <v>0</v>
      </c>
      <c r="CN396" s="422">
        <v>0</v>
      </c>
      <c r="CO396" s="422">
        <v>0</v>
      </c>
      <c r="CP396" s="464">
        <v>0</v>
      </c>
      <c r="CQ396" s="422">
        <v>0</v>
      </c>
      <c r="CR396" s="464">
        <v>0</v>
      </c>
      <c r="CS396" s="465">
        <v>0</v>
      </c>
      <c r="CT396" s="465">
        <v>0</v>
      </c>
      <c r="CU396" s="477">
        <f t="shared" si="21"/>
        <v>5733.24</v>
      </c>
    </row>
    <row r="397" spans="1:99" ht="15.75" customHeight="1">
      <c r="A397" s="486" t="str">
        <f t="shared" si="20"/>
        <v>13-083</v>
      </c>
      <c r="B397" s="422">
        <v>11</v>
      </c>
      <c r="C397" s="422">
        <v>10</v>
      </c>
      <c r="D397" s="422">
        <v>0</v>
      </c>
      <c r="E397" s="422">
        <v>11.01</v>
      </c>
      <c r="F397" s="422">
        <v>4.5</v>
      </c>
      <c r="G397" s="422">
        <v>12.79</v>
      </c>
      <c r="H397" s="422">
        <v>10.98</v>
      </c>
      <c r="I397" s="422">
        <v>3.23</v>
      </c>
      <c r="J397" s="422">
        <v>8.6300000000000008</v>
      </c>
      <c r="K397" s="422">
        <v>17.77</v>
      </c>
      <c r="L397" s="422">
        <v>22.3</v>
      </c>
      <c r="M397" s="422">
        <v>15.2</v>
      </c>
      <c r="N397" s="422">
        <v>51.67</v>
      </c>
      <c r="O397" s="422">
        <v>7.78</v>
      </c>
      <c r="P397" s="422">
        <v>20.82</v>
      </c>
      <c r="Q397" s="422">
        <v>21.89</v>
      </c>
      <c r="R397" s="422">
        <v>19.11</v>
      </c>
      <c r="S397" s="422">
        <v>40.53</v>
      </c>
      <c r="T397" s="422">
        <v>49.75</v>
      </c>
      <c r="U397" s="422">
        <v>54.66</v>
      </c>
      <c r="V397" s="422">
        <v>196.19</v>
      </c>
      <c r="W397" s="422">
        <v>253.61</v>
      </c>
      <c r="X397" s="422">
        <v>399.21</v>
      </c>
      <c r="Y397" s="422">
        <v>637.01</v>
      </c>
      <c r="Z397" s="422">
        <v>527.28</v>
      </c>
      <c r="AA397" s="422">
        <v>610.47</v>
      </c>
      <c r="AB397" s="422">
        <v>450.78</v>
      </c>
      <c r="AC397" s="422">
        <v>333.04</v>
      </c>
      <c r="AD397" s="422">
        <v>231.74</v>
      </c>
      <c r="AE397" s="422">
        <v>167.17</v>
      </c>
      <c r="AF397" s="422">
        <v>264.92</v>
      </c>
      <c r="AG397" s="422">
        <v>55.03</v>
      </c>
      <c r="AH397" s="422">
        <v>79.260000000000005</v>
      </c>
      <c r="AI397" s="422">
        <v>67.81</v>
      </c>
      <c r="AJ397" s="422">
        <v>38.799999999999997</v>
      </c>
      <c r="AK397" s="422">
        <v>55.42</v>
      </c>
      <c r="AL397" s="422">
        <v>50.01</v>
      </c>
      <c r="AM397" s="422">
        <v>25.63</v>
      </c>
      <c r="AN397" s="422">
        <v>21.14</v>
      </c>
      <c r="AO397" s="422">
        <v>58.63</v>
      </c>
      <c r="AP397" s="422">
        <v>62.17</v>
      </c>
      <c r="AQ397" s="422">
        <v>47.33</v>
      </c>
      <c r="AR397" s="422">
        <v>14.07</v>
      </c>
      <c r="AS397" s="422">
        <v>21.27</v>
      </c>
      <c r="AT397" s="422">
        <v>33.950000000000003</v>
      </c>
      <c r="AU397" s="422">
        <v>36.24</v>
      </c>
      <c r="AV397" s="422">
        <v>41.07</v>
      </c>
      <c r="AW397" s="422">
        <v>111.09</v>
      </c>
      <c r="AX397" s="422">
        <v>85.21</v>
      </c>
      <c r="AY397" s="422">
        <v>96.42</v>
      </c>
      <c r="AZ397" s="422">
        <v>155.07</v>
      </c>
      <c r="BA397" s="422">
        <v>100.97</v>
      </c>
      <c r="BB397" s="422">
        <v>153.06</v>
      </c>
      <c r="BC397" s="422">
        <v>155.59</v>
      </c>
      <c r="BD397" s="422">
        <v>119.99</v>
      </c>
      <c r="BE397" s="422">
        <v>214.95</v>
      </c>
      <c r="BF397" s="422">
        <v>43.45</v>
      </c>
      <c r="BG397" s="422">
        <v>42.09</v>
      </c>
      <c r="BH397" s="422">
        <v>27.59</v>
      </c>
      <c r="BI397" s="422">
        <v>56.3</v>
      </c>
      <c r="BJ397" s="422">
        <v>63.63</v>
      </c>
      <c r="BK397" s="422">
        <v>19.170000000000002</v>
      </c>
      <c r="BL397" s="422">
        <v>0</v>
      </c>
      <c r="BM397" s="422">
        <v>0</v>
      </c>
      <c r="BN397" s="422">
        <v>0</v>
      </c>
      <c r="BO397" s="422">
        <v>0</v>
      </c>
      <c r="BP397" s="422">
        <v>0</v>
      </c>
      <c r="BQ397" s="422">
        <v>0</v>
      </c>
      <c r="BR397" s="422">
        <v>0</v>
      </c>
      <c r="BS397" s="422">
        <v>0</v>
      </c>
      <c r="BT397" s="422">
        <v>0</v>
      </c>
      <c r="BU397" s="422">
        <v>0</v>
      </c>
      <c r="BV397" s="422">
        <v>0</v>
      </c>
      <c r="BW397" s="422">
        <v>0</v>
      </c>
      <c r="BX397" s="422">
        <v>0</v>
      </c>
      <c r="BY397" s="422">
        <v>0</v>
      </c>
      <c r="BZ397" s="422">
        <v>0</v>
      </c>
      <c r="CA397" s="422">
        <v>0</v>
      </c>
      <c r="CB397" s="422">
        <v>0</v>
      </c>
      <c r="CC397" s="422">
        <v>0</v>
      </c>
      <c r="CD397" s="422">
        <v>0</v>
      </c>
      <c r="CE397" s="422">
        <v>0</v>
      </c>
      <c r="CF397" s="422">
        <v>0</v>
      </c>
      <c r="CG397" s="422">
        <v>0</v>
      </c>
      <c r="CH397" s="422">
        <v>0</v>
      </c>
      <c r="CI397" s="422">
        <v>0</v>
      </c>
      <c r="CJ397" s="422">
        <v>0</v>
      </c>
      <c r="CK397" s="422">
        <v>0</v>
      </c>
      <c r="CL397" s="422">
        <v>0</v>
      </c>
      <c r="CM397" s="422">
        <v>0</v>
      </c>
      <c r="CN397" s="422">
        <v>0</v>
      </c>
      <c r="CO397" s="422">
        <v>0</v>
      </c>
      <c r="CP397" s="464">
        <v>0</v>
      </c>
      <c r="CQ397" s="422">
        <v>0</v>
      </c>
      <c r="CR397" s="464">
        <v>0</v>
      </c>
      <c r="CS397" s="465">
        <v>0</v>
      </c>
      <c r="CT397" s="465">
        <v>0</v>
      </c>
      <c r="CU397" s="477">
        <f t="shared" si="21"/>
        <v>6606.4500000000016</v>
      </c>
    </row>
    <row r="398" spans="1:99" ht="15.75" customHeight="1">
      <c r="A398" s="486" t="str">
        <f t="shared" si="20"/>
        <v>13-083</v>
      </c>
      <c r="B398" s="422">
        <v>12</v>
      </c>
      <c r="C398" s="422">
        <v>0</v>
      </c>
      <c r="D398" s="422">
        <v>0</v>
      </c>
      <c r="E398" s="422">
        <v>0</v>
      </c>
      <c r="F398" s="422">
        <v>4.54</v>
      </c>
      <c r="G398" s="422">
        <v>4.55</v>
      </c>
      <c r="H398" s="422">
        <v>2.27</v>
      </c>
      <c r="I398" s="422">
        <v>0</v>
      </c>
      <c r="J398" s="422">
        <v>3.26</v>
      </c>
      <c r="K398" s="422">
        <v>0.91</v>
      </c>
      <c r="L398" s="422">
        <v>11.82</v>
      </c>
      <c r="M398" s="422">
        <v>33.25</v>
      </c>
      <c r="N398" s="422">
        <v>45.94</v>
      </c>
      <c r="O398" s="422">
        <v>25.78</v>
      </c>
      <c r="P398" s="422">
        <v>11.82</v>
      </c>
      <c r="Q398" s="422">
        <v>10.45</v>
      </c>
      <c r="R398" s="422">
        <v>34.909999999999997</v>
      </c>
      <c r="S398" s="422">
        <v>3.18</v>
      </c>
      <c r="T398" s="422">
        <v>113.04</v>
      </c>
      <c r="U398" s="422">
        <v>28.21</v>
      </c>
      <c r="V398" s="422">
        <v>195.91</v>
      </c>
      <c r="W398" s="422">
        <v>140.27000000000001</v>
      </c>
      <c r="X398" s="422">
        <v>303.10000000000002</v>
      </c>
      <c r="Y398" s="422">
        <v>505</v>
      </c>
      <c r="Z398" s="422">
        <v>287.45</v>
      </c>
      <c r="AA398" s="422">
        <v>553.76</v>
      </c>
      <c r="AB398" s="422">
        <v>452.26</v>
      </c>
      <c r="AC398" s="422">
        <v>539.37</v>
      </c>
      <c r="AD398" s="422">
        <v>553</v>
      </c>
      <c r="AE398" s="422">
        <v>405.55</v>
      </c>
      <c r="AF398" s="422">
        <v>336.84</v>
      </c>
      <c r="AG398" s="422">
        <v>335.8</v>
      </c>
      <c r="AH398" s="422">
        <v>280.11</v>
      </c>
      <c r="AI398" s="422">
        <v>278.98</v>
      </c>
      <c r="AJ398" s="422">
        <v>316.91000000000003</v>
      </c>
      <c r="AK398" s="422">
        <v>212.55</v>
      </c>
      <c r="AL398" s="422">
        <v>175.46</v>
      </c>
      <c r="AM398" s="422">
        <v>90.14</v>
      </c>
      <c r="AN398" s="422">
        <v>185.98</v>
      </c>
      <c r="AO398" s="422">
        <v>188.04</v>
      </c>
      <c r="AP398" s="422">
        <v>127.26</v>
      </c>
      <c r="AQ398" s="422">
        <v>90.09</v>
      </c>
      <c r="AR398" s="422">
        <v>90.67</v>
      </c>
      <c r="AS398" s="422">
        <v>123.17</v>
      </c>
      <c r="AT398" s="422">
        <v>177.81</v>
      </c>
      <c r="AU398" s="422">
        <v>97.2</v>
      </c>
      <c r="AV398" s="422">
        <v>160.71</v>
      </c>
      <c r="AW398" s="422">
        <v>117.91</v>
      </c>
      <c r="AX398" s="422">
        <v>64.88</v>
      </c>
      <c r="AY398" s="422">
        <v>95.89</v>
      </c>
      <c r="AZ398" s="422">
        <v>51.35</v>
      </c>
      <c r="BA398" s="422">
        <v>113.99</v>
      </c>
      <c r="BB398" s="422">
        <v>73.150000000000006</v>
      </c>
      <c r="BC398" s="422">
        <v>98.71</v>
      </c>
      <c r="BD398" s="422">
        <v>139.72999999999999</v>
      </c>
      <c r="BE398" s="422">
        <v>112.71</v>
      </c>
      <c r="BF398" s="422">
        <v>119.4</v>
      </c>
      <c r="BG398" s="422">
        <v>0</v>
      </c>
      <c r="BH398" s="422">
        <v>0</v>
      </c>
      <c r="BI398" s="422">
        <v>31.93</v>
      </c>
      <c r="BJ398" s="422">
        <v>33</v>
      </c>
      <c r="BK398" s="422">
        <v>15.27</v>
      </c>
      <c r="BL398" s="422">
        <v>2.73</v>
      </c>
      <c r="BM398" s="422">
        <v>0</v>
      </c>
      <c r="BN398" s="422">
        <v>0</v>
      </c>
      <c r="BO398" s="422">
        <v>0</v>
      </c>
      <c r="BP398" s="422">
        <v>0</v>
      </c>
      <c r="BQ398" s="422">
        <v>0</v>
      </c>
      <c r="BR398" s="422">
        <v>0</v>
      </c>
      <c r="BS398" s="422">
        <v>0</v>
      </c>
      <c r="BT398" s="422">
        <v>0</v>
      </c>
      <c r="BU398" s="422">
        <v>0</v>
      </c>
      <c r="BV398" s="422">
        <v>0</v>
      </c>
      <c r="BW398" s="422">
        <v>0</v>
      </c>
      <c r="BX398" s="422">
        <v>0</v>
      </c>
      <c r="BY398" s="422">
        <v>0</v>
      </c>
      <c r="BZ398" s="422">
        <v>0</v>
      </c>
      <c r="CA398" s="422">
        <v>0</v>
      </c>
      <c r="CB398" s="422">
        <v>0</v>
      </c>
      <c r="CC398" s="422">
        <v>0</v>
      </c>
      <c r="CD398" s="422">
        <v>0</v>
      </c>
      <c r="CE398" s="422">
        <v>0</v>
      </c>
      <c r="CF398" s="422">
        <v>0</v>
      </c>
      <c r="CG398" s="422">
        <v>0</v>
      </c>
      <c r="CH398" s="422">
        <v>0</v>
      </c>
      <c r="CI398" s="422">
        <v>0</v>
      </c>
      <c r="CJ398" s="422">
        <v>0</v>
      </c>
      <c r="CK398" s="422">
        <v>0</v>
      </c>
      <c r="CL398" s="422">
        <v>0</v>
      </c>
      <c r="CM398" s="422">
        <v>0</v>
      </c>
      <c r="CN398" s="422">
        <v>0</v>
      </c>
      <c r="CO398" s="422">
        <v>0</v>
      </c>
      <c r="CP398" s="464">
        <v>0</v>
      </c>
      <c r="CQ398" s="422">
        <v>0</v>
      </c>
      <c r="CR398" s="464">
        <v>0</v>
      </c>
      <c r="CS398" s="465">
        <v>0</v>
      </c>
      <c r="CT398" s="465">
        <v>0</v>
      </c>
      <c r="CU398" s="477">
        <f t="shared" si="21"/>
        <v>8607.9699999999993</v>
      </c>
    </row>
    <row r="399" spans="1:99" ht="15.75" customHeight="1">
      <c r="A399" s="486" t="str">
        <f t="shared" si="20"/>
        <v>13-083</v>
      </c>
      <c r="B399" s="422">
        <v>13</v>
      </c>
      <c r="C399" s="422">
        <v>0</v>
      </c>
      <c r="D399" s="422">
        <v>0</v>
      </c>
      <c r="E399" s="422">
        <v>0</v>
      </c>
      <c r="F399" s="422">
        <v>0</v>
      </c>
      <c r="G399" s="422">
        <v>0</v>
      </c>
      <c r="H399" s="422">
        <v>0</v>
      </c>
      <c r="I399" s="422">
        <v>2.27</v>
      </c>
      <c r="J399" s="422">
        <v>0</v>
      </c>
      <c r="K399" s="422">
        <v>4.54</v>
      </c>
      <c r="L399" s="422">
        <v>26.63</v>
      </c>
      <c r="M399" s="422">
        <v>7.72</v>
      </c>
      <c r="N399" s="422">
        <v>12.33</v>
      </c>
      <c r="O399" s="422">
        <v>29.36</v>
      </c>
      <c r="P399" s="422">
        <v>14.53</v>
      </c>
      <c r="Q399" s="422">
        <v>12.36</v>
      </c>
      <c r="R399" s="422">
        <v>12.54</v>
      </c>
      <c r="S399" s="422">
        <v>35.39</v>
      </c>
      <c r="T399" s="422">
        <v>56.37</v>
      </c>
      <c r="U399" s="422">
        <v>129.18</v>
      </c>
      <c r="V399" s="422">
        <v>146.83000000000001</v>
      </c>
      <c r="W399" s="422">
        <v>158.87</v>
      </c>
      <c r="X399" s="422">
        <v>304.18</v>
      </c>
      <c r="Y399" s="422">
        <v>296.5</v>
      </c>
      <c r="Z399" s="422">
        <v>542.71</v>
      </c>
      <c r="AA399" s="422">
        <v>432.94</v>
      </c>
      <c r="AB399" s="422">
        <v>516.09</v>
      </c>
      <c r="AC399" s="422">
        <v>379.05</v>
      </c>
      <c r="AD399" s="422">
        <v>246.04</v>
      </c>
      <c r="AE399" s="422">
        <v>295.89999999999998</v>
      </c>
      <c r="AF399" s="422">
        <v>370.16</v>
      </c>
      <c r="AG399" s="422">
        <v>214.47</v>
      </c>
      <c r="AH399" s="422">
        <v>205.75</v>
      </c>
      <c r="AI399" s="422">
        <v>219.64</v>
      </c>
      <c r="AJ399" s="422">
        <v>200.29</v>
      </c>
      <c r="AK399" s="422">
        <v>220.48</v>
      </c>
      <c r="AL399" s="422">
        <v>192.41</v>
      </c>
      <c r="AM399" s="422">
        <v>269.02</v>
      </c>
      <c r="AN399" s="422">
        <v>135.9</v>
      </c>
      <c r="AO399" s="422">
        <v>193.49</v>
      </c>
      <c r="AP399" s="422">
        <v>144.57</v>
      </c>
      <c r="AQ399" s="422">
        <v>94</v>
      </c>
      <c r="AR399" s="422">
        <v>120.14</v>
      </c>
      <c r="AS399" s="422">
        <v>79.510000000000005</v>
      </c>
      <c r="AT399" s="422">
        <v>75.45</v>
      </c>
      <c r="AU399" s="422">
        <v>121.16</v>
      </c>
      <c r="AV399" s="422">
        <v>161.44999999999999</v>
      </c>
      <c r="AW399" s="422">
        <v>151.04</v>
      </c>
      <c r="AX399" s="422">
        <v>115.54</v>
      </c>
      <c r="AY399" s="422">
        <v>57</v>
      </c>
      <c r="AZ399" s="422">
        <v>156.79</v>
      </c>
      <c r="BA399" s="422">
        <v>141.88</v>
      </c>
      <c r="BB399" s="422">
        <v>102.37</v>
      </c>
      <c r="BC399" s="422">
        <v>239.59</v>
      </c>
      <c r="BD399" s="422">
        <v>43.1</v>
      </c>
      <c r="BE399" s="422">
        <v>0</v>
      </c>
      <c r="BF399" s="422">
        <v>24.36</v>
      </c>
      <c r="BG399" s="422">
        <v>0</v>
      </c>
      <c r="BH399" s="422">
        <v>16.59</v>
      </c>
      <c r="BI399" s="422">
        <v>0</v>
      </c>
      <c r="BJ399" s="422">
        <v>0</v>
      </c>
      <c r="BK399" s="422">
        <v>0</v>
      </c>
      <c r="BL399" s="422">
        <v>0</v>
      </c>
      <c r="BM399" s="422">
        <v>0</v>
      </c>
      <c r="BN399" s="422">
        <v>0</v>
      </c>
      <c r="BO399" s="422">
        <v>0</v>
      </c>
      <c r="BP399" s="422">
        <v>0</v>
      </c>
      <c r="BQ399" s="422">
        <v>0</v>
      </c>
      <c r="BR399" s="422">
        <v>0</v>
      </c>
      <c r="BS399" s="422">
        <v>0</v>
      </c>
      <c r="BT399" s="422">
        <v>0</v>
      </c>
      <c r="BU399" s="422">
        <v>0</v>
      </c>
      <c r="BV399" s="422">
        <v>0</v>
      </c>
      <c r="BW399" s="422">
        <v>0</v>
      </c>
      <c r="BX399" s="422">
        <v>0</v>
      </c>
      <c r="BY399" s="422">
        <v>0</v>
      </c>
      <c r="BZ399" s="422">
        <v>0</v>
      </c>
      <c r="CA399" s="422">
        <v>0</v>
      </c>
      <c r="CB399" s="422">
        <v>0</v>
      </c>
      <c r="CC399" s="422">
        <v>0</v>
      </c>
      <c r="CD399" s="422">
        <v>0</v>
      </c>
      <c r="CE399" s="422">
        <v>0</v>
      </c>
      <c r="CF399" s="422">
        <v>0</v>
      </c>
      <c r="CG399" s="422">
        <v>0</v>
      </c>
      <c r="CH399" s="422">
        <v>0</v>
      </c>
      <c r="CI399" s="422">
        <v>0</v>
      </c>
      <c r="CJ399" s="422">
        <v>0</v>
      </c>
      <c r="CK399" s="422">
        <v>0</v>
      </c>
      <c r="CL399" s="422">
        <v>0</v>
      </c>
      <c r="CM399" s="422">
        <v>0</v>
      </c>
      <c r="CN399" s="422">
        <v>0</v>
      </c>
      <c r="CO399" s="422">
        <v>0</v>
      </c>
      <c r="CP399" s="464">
        <v>0</v>
      </c>
      <c r="CQ399" s="422">
        <v>0</v>
      </c>
      <c r="CR399" s="464">
        <v>0</v>
      </c>
      <c r="CS399" s="465">
        <v>0</v>
      </c>
      <c r="CT399" s="465">
        <v>0</v>
      </c>
      <c r="CU399" s="477">
        <f t="shared" si="21"/>
        <v>7728.4799999999987</v>
      </c>
    </row>
    <row r="400" spans="1:99" ht="15.75" customHeight="1">
      <c r="A400" s="486" t="str">
        <f t="shared" si="20"/>
        <v>13-083</v>
      </c>
      <c r="B400" s="422">
        <v>14</v>
      </c>
      <c r="C400" s="422">
        <v>9.08</v>
      </c>
      <c r="D400" s="422">
        <v>14.45</v>
      </c>
      <c r="E400" s="422">
        <v>0</v>
      </c>
      <c r="F400" s="422">
        <v>12.17</v>
      </c>
      <c r="G400" s="422">
        <v>4.54</v>
      </c>
      <c r="H400" s="422">
        <v>8.27</v>
      </c>
      <c r="I400" s="422">
        <v>6.36</v>
      </c>
      <c r="J400" s="422">
        <v>10.9</v>
      </c>
      <c r="K400" s="422">
        <v>19.52</v>
      </c>
      <c r="L400" s="422">
        <v>7.99</v>
      </c>
      <c r="M400" s="422">
        <v>29.09</v>
      </c>
      <c r="N400" s="422">
        <v>13.83</v>
      </c>
      <c r="O400" s="422">
        <v>17.72</v>
      </c>
      <c r="P400" s="422">
        <v>1.9</v>
      </c>
      <c r="Q400" s="422">
        <v>41.83</v>
      </c>
      <c r="R400" s="422">
        <v>3.64</v>
      </c>
      <c r="S400" s="422">
        <v>28.18</v>
      </c>
      <c r="T400" s="422">
        <v>57.44</v>
      </c>
      <c r="U400" s="422">
        <v>63.2</v>
      </c>
      <c r="V400" s="422">
        <v>161.54</v>
      </c>
      <c r="W400" s="422">
        <v>532.66999999999996</v>
      </c>
      <c r="X400" s="422">
        <v>529.52</v>
      </c>
      <c r="Y400" s="422">
        <v>459.64</v>
      </c>
      <c r="Z400" s="422">
        <v>633.12</v>
      </c>
      <c r="AA400" s="422">
        <v>457.13</v>
      </c>
      <c r="AB400" s="422">
        <v>456.76</v>
      </c>
      <c r="AC400" s="422">
        <v>145.66</v>
      </c>
      <c r="AD400" s="422">
        <v>204.68</v>
      </c>
      <c r="AE400" s="422">
        <v>122.4</v>
      </c>
      <c r="AF400" s="422">
        <v>133.72</v>
      </c>
      <c r="AG400" s="422">
        <v>172.08</v>
      </c>
      <c r="AH400" s="422">
        <v>37.54</v>
      </c>
      <c r="AI400" s="422">
        <v>49.97</v>
      </c>
      <c r="AJ400" s="422">
        <v>46.14</v>
      </c>
      <c r="AK400" s="422">
        <v>111.36</v>
      </c>
      <c r="AL400" s="422">
        <v>99.63</v>
      </c>
      <c r="AM400" s="422">
        <v>42.91</v>
      </c>
      <c r="AN400" s="422">
        <v>29.35</v>
      </c>
      <c r="AO400" s="422">
        <v>64.260000000000005</v>
      </c>
      <c r="AP400" s="422">
        <v>29.95</v>
      </c>
      <c r="AQ400" s="422">
        <v>57.93</v>
      </c>
      <c r="AR400" s="422">
        <v>67.959999999999994</v>
      </c>
      <c r="AS400" s="422">
        <v>22.51</v>
      </c>
      <c r="AT400" s="422">
        <v>33.68</v>
      </c>
      <c r="AU400" s="422">
        <v>40.33</v>
      </c>
      <c r="AV400" s="422">
        <v>74.64</v>
      </c>
      <c r="AW400" s="422">
        <v>41.18</v>
      </c>
      <c r="AX400" s="422">
        <v>27</v>
      </c>
      <c r="AY400" s="422">
        <v>33.340000000000003</v>
      </c>
      <c r="AZ400" s="422">
        <v>76.69</v>
      </c>
      <c r="BA400" s="422">
        <v>34</v>
      </c>
      <c r="BB400" s="422">
        <v>58.28</v>
      </c>
      <c r="BC400" s="422">
        <v>18.13</v>
      </c>
      <c r="BD400" s="422">
        <v>73.59</v>
      </c>
      <c r="BE400" s="422">
        <v>8.17</v>
      </c>
      <c r="BF400" s="422">
        <v>0</v>
      </c>
      <c r="BG400" s="422">
        <v>35.51</v>
      </c>
      <c r="BH400" s="422">
        <v>33.630000000000003</v>
      </c>
      <c r="BI400" s="422">
        <v>1.82</v>
      </c>
      <c r="BJ400" s="422">
        <v>0</v>
      </c>
      <c r="BK400" s="422">
        <v>0</v>
      </c>
      <c r="BL400" s="422">
        <v>0</v>
      </c>
      <c r="BM400" s="422">
        <v>0</v>
      </c>
      <c r="BN400" s="422">
        <v>0</v>
      </c>
      <c r="BO400" s="422">
        <v>0</v>
      </c>
      <c r="BP400" s="422">
        <v>0</v>
      </c>
      <c r="BQ400" s="422">
        <v>0</v>
      </c>
      <c r="BR400" s="422">
        <v>0</v>
      </c>
      <c r="BS400" s="422">
        <v>0</v>
      </c>
      <c r="BT400" s="422">
        <v>0</v>
      </c>
      <c r="BU400" s="422">
        <v>0</v>
      </c>
      <c r="BV400" s="422">
        <v>0</v>
      </c>
      <c r="BW400" s="422">
        <v>0</v>
      </c>
      <c r="BX400" s="422">
        <v>0</v>
      </c>
      <c r="BY400" s="422">
        <v>0</v>
      </c>
      <c r="BZ400" s="422">
        <v>0</v>
      </c>
      <c r="CA400" s="422">
        <v>0</v>
      </c>
      <c r="CB400" s="422">
        <v>0</v>
      </c>
      <c r="CC400" s="422">
        <v>0</v>
      </c>
      <c r="CD400" s="422">
        <v>0</v>
      </c>
      <c r="CE400" s="422">
        <v>0</v>
      </c>
      <c r="CF400" s="422">
        <v>0</v>
      </c>
      <c r="CG400" s="422">
        <v>0</v>
      </c>
      <c r="CH400" s="422">
        <v>0</v>
      </c>
      <c r="CI400" s="422">
        <v>0</v>
      </c>
      <c r="CJ400" s="422">
        <v>0</v>
      </c>
      <c r="CK400" s="422">
        <v>0</v>
      </c>
      <c r="CL400" s="422">
        <v>0</v>
      </c>
      <c r="CM400" s="422">
        <v>0</v>
      </c>
      <c r="CN400" s="422">
        <v>0</v>
      </c>
      <c r="CO400" s="422">
        <v>0</v>
      </c>
      <c r="CP400" s="464">
        <v>0</v>
      </c>
      <c r="CQ400" s="422">
        <v>0</v>
      </c>
      <c r="CR400" s="464">
        <v>0</v>
      </c>
      <c r="CS400" s="465">
        <v>0</v>
      </c>
      <c r="CT400" s="465">
        <v>0</v>
      </c>
      <c r="CU400" s="477">
        <f t="shared" si="21"/>
        <v>5608.5300000000016</v>
      </c>
    </row>
    <row r="401" spans="1:99" ht="15.75" customHeight="1">
      <c r="A401" s="486" t="str">
        <f t="shared" si="20"/>
        <v>13-083</v>
      </c>
      <c r="B401" s="422">
        <v>15</v>
      </c>
      <c r="C401" s="422">
        <v>0</v>
      </c>
      <c r="D401" s="422">
        <v>0</v>
      </c>
      <c r="E401" s="422">
        <v>1.82</v>
      </c>
      <c r="F401" s="422">
        <v>1.73</v>
      </c>
      <c r="G401" s="422">
        <v>14.08</v>
      </c>
      <c r="H401" s="422">
        <v>2.27</v>
      </c>
      <c r="I401" s="422">
        <v>1.73</v>
      </c>
      <c r="J401" s="422">
        <v>17.41</v>
      </c>
      <c r="K401" s="422">
        <v>11.72</v>
      </c>
      <c r="L401" s="422">
        <v>13.18</v>
      </c>
      <c r="M401" s="422">
        <v>17.690000000000001</v>
      </c>
      <c r="N401" s="422">
        <v>19.07</v>
      </c>
      <c r="O401" s="422">
        <v>26.77</v>
      </c>
      <c r="P401" s="422">
        <v>22.21</v>
      </c>
      <c r="Q401" s="422">
        <v>8.09</v>
      </c>
      <c r="R401" s="422">
        <v>12.35</v>
      </c>
      <c r="S401" s="422">
        <v>59.42</v>
      </c>
      <c r="T401" s="422">
        <v>25.73</v>
      </c>
      <c r="U401" s="422">
        <v>93.39</v>
      </c>
      <c r="V401" s="422">
        <v>226.75</v>
      </c>
      <c r="W401" s="422">
        <v>491.08</v>
      </c>
      <c r="X401" s="422">
        <v>464.23</v>
      </c>
      <c r="Y401" s="422">
        <v>480.06</v>
      </c>
      <c r="Z401" s="422">
        <v>463.44</v>
      </c>
      <c r="AA401" s="422">
        <v>564.65</v>
      </c>
      <c r="AB401" s="422">
        <v>359.19</v>
      </c>
      <c r="AC401" s="422">
        <v>345.56</v>
      </c>
      <c r="AD401" s="422">
        <v>196.99</v>
      </c>
      <c r="AE401" s="422">
        <v>166.25</v>
      </c>
      <c r="AF401" s="422">
        <v>70.2</v>
      </c>
      <c r="AG401" s="422">
        <v>140.31</v>
      </c>
      <c r="AH401" s="422">
        <v>73.52</v>
      </c>
      <c r="AI401" s="422">
        <v>115.17</v>
      </c>
      <c r="AJ401" s="422">
        <v>63.31</v>
      </c>
      <c r="AK401" s="422">
        <v>96.4</v>
      </c>
      <c r="AL401" s="422">
        <v>80.92</v>
      </c>
      <c r="AM401" s="422">
        <v>57.38</v>
      </c>
      <c r="AN401" s="422">
        <v>41.37</v>
      </c>
      <c r="AO401" s="422">
        <v>64.22</v>
      </c>
      <c r="AP401" s="422">
        <v>54.56</v>
      </c>
      <c r="AQ401" s="422">
        <v>42.68</v>
      </c>
      <c r="AR401" s="422">
        <v>14.09</v>
      </c>
      <c r="AS401" s="422">
        <v>9</v>
      </c>
      <c r="AT401" s="422">
        <v>48.53</v>
      </c>
      <c r="AU401" s="422">
        <v>60.27</v>
      </c>
      <c r="AV401" s="422">
        <v>27.77</v>
      </c>
      <c r="AW401" s="422">
        <v>22.99</v>
      </c>
      <c r="AX401" s="422">
        <v>36.369999999999997</v>
      </c>
      <c r="AY401" s="422">
        <v>21.81</v>
      </c>
      <c r="AZ401" s="422">
        <v>0</v>
      </c>
      <c r="BA401" s="422">
        <v>11.9</v>
      </c>
      <c r="BB401" s="422">
        <v>104.23</v>
      </c>
      <c r="BC401" s="422">
        <v>59.55</v>
      </c>
      <c r="BD401" s="422">
        <v>127.52</v>
      </c>
      <c r="BE401" s="422">
        <v>29.28</v>
      </c>
      <c r="BF401" s="422">
        <v>4.82</v>
      </c>
      <c r="BG401" s="422">
        <v>15.73</v>
      </c>
      <c r="BH401" s="422">
        <v>24.57</v>
      </c>
      <c r="BI401" s="422">
        <v>0</v>
      </c>
      <c r="BJ401" s="422">
        <v>0</v>
      </c>
      <c r="BK401" s="422">
        <v>0</v>
      </c>
      <c r="BL401" s="422">
        <v>0</v>
      </c>
      <c r="BM401" s="422">
        <v>0</v>
      </c>
      <c r="BN401" s="422">
        <v>0</v>
      </c>
      <c r="BO401" s="422">
        <v>0</v>
      </c>
      <c r="BP401" s="422">
        <v>0</v>
      </c>
      <c r="BQ401" s="422">
        <v>0</v>
      </c>
      <c r="BR401" s="422">
        <v>0</v>
      </c>
      <c r="BS401" s="422">
        <v>0</v>
      </c>
      <c r="BT401" s="422">
        <v>0</v>
      </c>
      <c r="BU401" s="422">
        <v>0</v>
      </c>
      <c r="BV401" s="422">
        <v>0</v>
      </c>
      <c r="BW401" s="422">
        <v>0</v>
      </c>
      <c r="BX401" s="422">
        <v>0</v>
      </c>
      <c r="BY401" s="422">
        <v>0</v>
      </c>
      <c r="BZ401" s="422">
        <v>0</v>
      </c>
      <c r="CA401" s="422">
        <v>0</v>
      </c>
      <c r="CB401" s="422">
        <v>0</v>
      </c>
      <c r="CC401" s="422">
        <v>0</v>
      </c>
      <c r="CD401" s="422">
        <v>0</v>
      </c>
      <c r="CE401" s="422">
        <v>0</v>
      </c>
      <c r="CF401" s="422">
        <v>0</v>
      </c>
      <c r="CG401" s="422">
        <v>0</v>
      </c>
      <c r="CH401" s="422">
        <v>0</v>
      </c>
      <c r="CI401" s="422">
        <v>0</v>
      </c>
      <c r="CJ401" s="422">
        <v>0</v>
      </c>
      <c r="CK401" s="422">
        <v>0</v>
      </c>
      <c r="CL401" s="422">
        <v>0</v>
      </c>
      <c r="CM401" s="422">
        <v>0</v>
      </c>
      <c r="CN401" s="422">
        <v>0</v>
      </c>
      <c r="CO401" s="422">
        <v>0</v>
      </c>
      <c r="CP401" s="464">
        <v>0</v>
      </c>
      <c r="CQ401" s="422">
        <v>0</v>
      </c>
      <c r="CR401" s="464">
        <v>0</v>
      </c>
      <c r="CS401" s="465">
        <v>0</v>
      </c>
      <c r="CT401" s="465">
        <v>0</v>
      </c>
      <c r="CU401" s="477">
        <f t="shared" si="21"/>
        <v>5625.3300000000008</v>
      </c>
    </row>
    <row r="402" spans="1:99" ht="15.75" customHeight="1">
      <c r="A402" s="486" t="str">
        <f t="shared" si="20"/>
        <v>13-083</v>
      </c>
      <c r="B402" s="422">
        <v>16</v>
      </c>
      <c r="C402" s="422">
        <v>16.16</v>
      </c>
      <c r="D402" s="422">
        <v>5.45</v>
      </c>
      <c r="E402" s="422">
        <v>29.78</v>
      </c>
      <c r="F402" s="422">
        <v>2.27</v>
      </c>
      <c r="G402" s="422">
        <v>10.73</v>
      </c>
      <c r="H402" s="422">
        <v>0</v>
      </c>
      <c r="I402" s="422">
        <v>7.72</v>
      </c>
      <c r="J402" s="422">
        <v>24.07</v>
      </c>
      <c r="K402" s="422">
        <v>4.54</v>
      </c>
      <c r="L402" s="422">
        <v>18.54</v>
      </c>
      <c r="M402" s="422">
        <v>33</v>
      </c>
      <c r="N402" s="422">
        <v>30.46</v>
      </c>
      <c r="O402" s="422">
        <v>22.85</v>
      </c>
      <c r="P402" s="422">
        <v>0</v>
      </c>
      <c r="Q402" s="422">
        <v>12.64</v>
      </c>
      <c r="R402" s="422">
        <v>18.45</v>
      </c>
      <c r="S402" s="422">
        <v>0</v>
      </c>
      <c r="T402" s="422">
        <v>49.2</v>
      </c>
      <c r="U402" s="422">
        <v>26.18</v>
      </c>
      <c r="V402" s="422">
        <v>207.97</v>
      </c>
      <c r="W402" s="422">
        <v>458.8</v>
      </c>
      <c r="X402" s="422">
        <v>491.22</v>
      </c>
      <c r="Y402" s="422">
        <v>623.04999999999995</v>
      </c>
      <c r="Z402" s="422">
        <v>458.13</v>
      </c>
      <c r="AA402" s="422">
        <v>532.74</v>
      </c>
      <c r="AB402" s="422">
        <v>475.53</v>
      </c>
      <c r="AC402" s="422">
        <v>502.33</v>
      </c>
      <c r="AD402" s="422">
        <v>265.07</v>
      </c>
      <c r="AE402" s="422">
        <v>168.18</v>
      </c>
      <c r="AF402" s="422">
        <v>172.65</v>
      </c>
      <c r="AG402" s="422">
        <v>132.62</v>
      </c>
      <c r="AH402" s="422">
        <v>114.44</v>
      </c>
      <c r="AI402" s="422">
        <v>115.13</v>
      </c>
      <c r="AJ402" s="422">
        <v>46.86</v>
      </c>
      <c r="AK402" s="422">
        <v>82.67</v>
      </c>
      <c r="AL402" s="422">
        <v>109.79</v>
      </c>
      <c r="AM402" s="422">
        <v>76.59</v>
      </c>
      <c r="AN402" s="422">
        <v>103.2</v>
      </c>
      <c r="AO402" s="422">
        <v>100.54</v>
      </c>
      <c r="AP402" s="422">
        <v>72.39</v>
      </c>
      <c r="AQ402" s="422">
        <v>40.24</v>
      </c>
      <c r="AR402" s="422">
        <v>52.99</v>
      </c>
      <c r="AS402" s="422">
        <v>42.52</v>
      </c>
      <c r="AT402" s="422">
        <v>46.43</v>
      </c>
      <c r="AU402" s="422">
        <v>31.05</v>
      </c>
      <c r="AV402" s="422">
        <v>39.479999999999997</v>
      </c>
      <c r="AW402" s="422">
        <v>65.86</v>
      </c>
      <c r="AX402" s="422">
        <v>114.73</v>
      </c>
      <c r="AY402" s="422">
        <v>81.569999999999993</v>
      </c>
      <c r="AZ402" s="422">
        <v>142.97</v>
      </c>
      <c r="BA402" s="422">
        <v>149.63999999999999</v>
      </c>
      <c r="BB402" s="422">
        <v>39.44</v>
      </c>
      <c r="BC402" s="422">
        <v>28.26</v>
      </c>
      <c r="BD402" s="422">
        <v>16.91</v>
      </c>
      <c r="BE402" s="422">
        <v>66.400000000000006</v>
      </c>
      <c r="BF402" s="422">
        <v>0</v>
      </c>
      <c r="BG402" s="422">
        <v>20.73</v>
      </c>
      <c r="BH402" s="422">
        <v>0</v>
      </c>
      <c r="BI402" s="422">
        <v>18.97</v>
      </c>
      <c r="BJ402" s="422">
        <v>0</v>
      </c>
      <c r="BK402" s="422">
        <v>0</v>
      </c>
      <c r="BL402" s="422">
        <v>0</v>
      </c>
      <c r="BM402" s="422">
        <v>0</v>
      </c>
      <c r="BN402" s="422">
        <v>0</v>
      </c>
      <c r="BO402" s="422">
        <v>0</v>
      </c>
      <c r="BP402" s="422">
        <v>0</v>
      </c>
      <c r="BQ402" s="422">
        <v>0</v>
      </c>
      <c r="BR402" s="422">
        <v>0</v>
      </c>
      <c r="BS402" s="422">
        <v>0</v>
      </c>
      <c r="BT402" s="422">
        <v>0</v>
      </c>
      <c r="BU402" s="422">
        <v>0</v>
      </c>
      <c r="BV402" s="422">
        <v>0</v>
      </c>
      <c r="BW402" s="422">
        <v>0</v>
      </c>
      <c r="BX402" s="422">
        <v>0</v>
      </c>
      <c r="BY402" s="422">
        <v>0</v>
      </c>
      <c r="BZ402" s="422">
        <v>0</v>
      </c>
      <c r="CA402" s="422">
        <v>0</v>
      </c>
      <c r="CB402" s="422">
        <v>0</v>
      </c>
      <c r="CC402" s="422">
        <v>0</v>
      </c>
      <c r="CD402" s="422">
        <v>0</v>
      </c>
      <c r="CE402" s="422">
        <v>0</v>
      </c>
      <c r="CF402" s="422">
        <v>0</v>
      </c>
      <c r="CG402" s="422">
        <v>0</v>
      </c>
      <c r="CH402" s="422">
        <v>0</v>
      </c>
      <c r="CI402" s="422">
        <v>0</v>
      </c>
      <c r="CJ402" s="422">
        <v>0</v>
      </c>
      <c r="CK402" s="422">
        <v>0</v>
      </c>
      <c r="CL402" s="422">
        <v>0</v>
      </c>
      <c r="CM402" s="422">
        <v>0</v>
      </c>
      <c r="CN402" s="422">
        <v>0</v>
      </c>
      <c r="CO402" s="422">
        <v>0</v>
      </c>
      <c r="CP402" s="464">
        <v>0</v>
      </c>
      <c r="CQ402" s="422">
        <v>0</v>
      </c>
      <c r="CR402" s="464">
        <v>0</v>
      </c>
      <c r="CS402" s="465">
        <v>0</v>
      </c>
      <c r="CT402" s="465">
        <v>0</v>
      </c>
      <c r="CU402" s="477">
        <f t="shared" si="21"/>
        <v>6620.1299999999974</v>
      </c>
    </row>
    <row r="403" spans="1:99" ht="15.75" customHeight="1">
      <c r="A403" s="486" t="str">
        <f t="shared" si="20"/>
        <v>13-083</v>
      </c>
      <c r="B403" s="422">
        <v>17</v>
      </c>
      <c r="C403" s="422">
        <v>28.43</v>
      </c>
      <c r="D403" s="422">
        <v>1.73</v>
      </c>
      <c r="E403" s="422">
        <v>12.62</v>
      </c>
      <c r="F403" s="422">
        <v>2.27</v>
      </c>
      <c r="G403" s="422">
        <v>18.510000000000002</v>
      </c>
      <c r="H403" s="422">
        <v>2.27</v>
      </c>
      <c r="I403" s="422">
        <v>13.39</v>
      </c>
      <c r="J403" s="422">
        <v>19.62</v>
      </c>
      <c r="K403" s="422">
        <v>10.9</v>
      </c>
      <c r="L403" s="422">
        <v>8.09</v>
      </c>
      <c r="M403" s="422">
        <v>12.91</v>
      </c>
      <c r="N403" s="422">
        <v>10.27</v>
      </c>
      <c r="O403" s="422">
        <v>9.36</v>
      </c>
      <c r="P403" s="422">
        <v>9.08</v>
      </c>
      <c r="Q403" s="422">
        <v>30.35</v>
      </c>
      <c r="R403" s="422">
        <v>6.54</v>
      </c>
      <c r="S403" s="422">
        <v>3.55</v>
      </c>
      <c r="T403" s="422">
        <v>43.45</v>
      </c>
      <c r="U403" s="422">
        <v>135.33000000000001</v>
      </c>
      <c r="V403" s="422">
        <v>143.57</v>
      </c>
      <c r="W403" s="422">
        <v>459.15</v>
      </c>
      <c r="X403" s="422">
        <v>489.88</v>
      </c>
      <c r="Y403" s="422">
        <v>515.77</v>
      </c>
      <c r="Z403" s="422">
        <v>482.52</v>
      </c>
      <c r="AA403" s="422">
        <v>412.09</v>
      </c>
      <c r="AB403" s="422">
        <v>435.01</v>
      </c>
      <c r="AC403" s="422">
        <v>221.91</v>
      </c>
      <c r="AD403" s="422">
        <v>244.82</v>
      </c>
      <c r="AE403" s="422">
        <v>202.8</v>
      </c>
      <c r="AF403" s="422">
        <v>213.18</v>
      </c>
      <c r="AG403" s="422">
        <v>129.08000000000001</v>
      </c>
      <c r="AH403" s="422">
        <v>107.77</v>
      </c>
      <c r="AI403" s="422">
        <v>45.8</v>
      </c>
      <c r="AJ403" s="422">
        <v>37.369999999999997</v>
      </c>
      <c r="AK403" s="422">
        <v>31.73</v>
      </c>
      <c r="AL403" s="422">
        <v>55.43</v>
      </c>
      <c r="AM403" s="422">
        <v>30.9</v>
      </c>
      <c r="AN403" s="422">
        <v>74.31</v>
      </c>
      <c r="AO403" s="422">
        <v>51.06</v>
      </c>
      <c r="AP403" s="422">
        <v>21.95</v>
      </c>
      <c r="AQ403" s="422">
        <v>22.69</v>
      </c>
      <c r="AR403" s="422">
        <v>34.36</v>
      </c>
      <c r="AS403" s="422">
        <v>26.81</v>
      </c>
      <c r="AT403" s="422">
        <v>41.36</v>
      </c>
      <c r="AU403" s="422">
        <v>46.03</v>
      </c>
      <c r="AV403" s="422">
        <v>42.28</v>
      </c>
      <c r="AW403" s="422">
        <v>59.2</v>
      </c>
      <c r="AX403" s="422">
        <v>39.96</v>
      </c>
      <c r="AY403" s="422">
        <v>97.11</v>
      </c>
      <c r="AZ403" s="422">
        <v>67.5</v>
      </c>
      <c r="BA403" s="422">
        <v>89.59</v>
      </c>
      <c r="BB403" s="422">
        <v>45.76</v>
      </c>
      <c r="BC403" s="422">
        <v>89.18</v>
      </c>
      <c r="BD403" s="422">
        <v>18.73</v>
      </c>
      <c r="BE403" s="422">
        <v>14.56</v>
      </c>
      <c r="BF403" s="422">
        <v>37.26</v>
      </c>
      <c r="BG403" s="422">
        <v>15.45</v>
      </c>
      <c r="BH403" s="422">
        <v>23</v>
      </c>
      <c r="BI403" s="422">
        <v>11.84</v>
      </c>
      <c r="BJ403" s="422">
        <v>3.54</v>
      </c>
      <c r="BK403" s="422">
        <v>0</v>
      </c>
      <c r="BL403" s="422">
        <v>0</v>
      </c>
      <c r="BM403" s="422">
        <v>0</v>
      </c>
      <c r="BN403" s="422">
        <v>0</v>
      </c>
      <c r="BO403" s="422">
        <v>0</v>
      </c>
      <c r="BP403" s="422">
        <v>0</v>
      </c>
      <c r="BQ403" s="422">
        <v>0</v>
      </c>
      <c r="BR403" s="422">
        <v>0</v>
      </c>
      <c r="BS403" s="422">
        <v>0</v>
      </c>
      <c r="BT403" s="422">
        <v>0</v>
      </c>
      <c r="BU403" s="422">
        <v>0</v>
      </c>
      <c r="BV403" s="422">
        <v>0</v>
      </c>
      <c r="BW403" s="422">
        <v>0</v>
      </c>
      <c r="BX403" s="422">
        <v>0</v>
      </c>
      <c r="BY403" s="422">
        <v>0</v>
      </c>
      <c r="BZ403" s="422">
        <v>0</v>
      </c>
      <c r="CA403" s="422">
        <v>0</v>
      </c>
      <c r="CB403" s="422">
        <v>0</v>
      </c>
      <c r="CC403" s="422">
        <v>0</v>
      </c>
      <c r="CD403" s="422">
        <v>0</v>
      </c>
      <c r="CE403" s="422">
        <v>0</v>
      </c>
      <c r="CF403" s="422">
        <v>0</v>
      </c>
      <c r="CG403" s="422">
        <v>0</v>
      </c>
      <c r="CH403" s="422">
        <v>0</v>
      </c>
      <c r="CI403" s="422">
        <v>0</v>
      </c>
      <c r="CJ403" s="422">
        <v>0</v>
      </c>
      <c r="CK403" s="422">
        <v>0</v>
      </c>
      <c r="CL403" s="422">
        <v>0</v>
      </c>
      <c r="CM403" s="422">
        <v>0</v>
      </c>
      <c r="CN403" s="422">
        <v>0</v>
      </c>
      <c r="CO403" s="422">
        <v>0</v>
      </c>
      <c r="CP403" s="464">
        <v>0</v>
      </c>
      <c r="CQ403" s="422">
        <v>0</v>
      </c>
      <c r="CR403" s="464">
        <v>0</v>
      </c>
      <c r="CS403" s="465">
        <v>0</v>
      </c>
      <c r="CT403" s="465">
        <v>0</v>
      </c>
      <c r="CU403" s="477">
        <f t="shared" si="21"/>
        <v>5610.98</v>
      </c>
    </row>
    <row r="404" spans="1:99" ht="15.75" customHeight="1">
      <c r="A404" s="486" t="str">
        <f t="shared" si="20"/>
        <v>13-083</v>
      </c>
      <c r="B404" s="422">
        <v>18</v>
      </c>
      <c r="C404" s="422">
        <v>0</v>
      </c>
      <c r="D404" s="422">
        <v>10.1</v>
      </c>
      <c r="E404" s="422">
        <v>7.18</v>
      </c>
      <c r="F404" s="422">
        <v>26.32</v>
      </c>
      <c r="G404" s="422">
        <v>18.489999999999998</v>
      </c>
      <c r="H404" s="422">
        <v>8.24</v>
      </c>
      <c r="I404" s="422">
        <v>17.510000000000002</v>
      </c>
      <c r="J404" s="422">
        <v>9.5399999999999991</v>
      </c>
      <c r="K404" s="422">
        <v>8.2200000000000006</v>
      </c>
      <c r="L404" s="422">
        <v>17.25</v>
      </c>
      <c r="M404" s="422">
        <v>22.17</v>
      </c>
      <c r="N404" s="422">
        <v>37.5</v>
      </c>
      <c r="O404" s="422">
        <v>46.58</v>
      </c>
      <c r="P404" s="422">
        <v>9</v>
      </c>
      <c r="Q404" s="422">
        <v>13.72</v>
      </c>
      <c r="R404" s="422">
        <v>16.54</v>
      </c>
      <c r="S404" s="422">
        <v>16.45</v>
      </c>
      <c r="T404" s="422">
        <v>39.950000000000003</v>
      </c>
      <c r="U404" s="422">
        <v>16.91</v>
      </c>
      <c r="V404" s="422">
        <v>200.51</v>
      </c>
      <c r="W404" s="422">
        <v>412.88</v>
      </c>
      <c r="X404" s="422">
        <v>411.05</v>
      </c>
      <c r="Y404" s="422">
        <v>515.91</v>
      </c>
      <c r="Z404" s="422">
        <v>509.56</v>
      </c>
      <c r="AA404" s="422">
        <v>441.69</v>
      </c>
      <c r="AB404" s="422">
        <v>430.38</v>
      </c>
      <c r="AC404" s="422">
        <v>266.49</v>
      </c>
      <c r="AD404" s="422">
        <v>227.43</v>
      </c>
      <c r="AE404" s="422">
        <v>220.03</v>
      </c>
      <c r="AF404" s="422">
        <v>159.91999999999999</v>
      </c>
      <c r="AG404" s="422">
        <v>156.03</v>
      </c>
      <c r="AH404" s="422">
        <v>213.8</v>
      </c>
      <c r="AI404" s="422">
        <v>101.02</v>
      </c>
      <c r="AJ404" s="422">
        <v>98.62</v>
      </c>
      <c r="AK404" s="422">
        <v>147.59</v>
      </c>
      <c r="AL404" s="422">
        <v>41.64</v>
      </c>
      <c r="AM404" s="422">
        <v>43.09</v>
      </c>
      <c r="AN404" s="422">
        <v>14.91</v>
      </c>
      <c r="AO404" s="422">
        <v>55.13</v>
      </c>
      <c r="AP404" s="422">
        <v>121.16</v>
      </c>
      <c r="AQ404" s="422">
        <v>63.41</v>
      </c>
      <c r="AR404" s="422">
        <v>70.349999999999994</v>
      </c>
      <c r="AS404" s="422">
        <v>19.66</v>
      </c>
      <c r="AT404" s="422">
        <v>29.36</v>
      </c>
      <c r="AU404" s="422">
        <v>26.32</v>
      </c>
      <c r="AV404" s="422">
        <v>23.98</v>
      </c>
      <c r="AW404" s="422">
        <v>36.82</v>
      </c>
      <c r="AX404" s="422">
        <v>70.27</v>
      </c>
      <c r="AY404" s="422">
        <v>101.74</v>
      </c>
      <c r="AZ404" s="422">
        <v>78.44</v>
      </c>
      <c r="BA404" s="422">
        <v>68.91</v>
      </c>
      <c r="BB404" s="422">
        <v>82.62</v>
      </c>
      <c r="BC404" s="422">
        <v>103</v>
      </c>
      <c r="BD404" s="422">
        <v>58.86</v>
      </c>
      <c r="BE404" s="422">
        <v>51.27</v>
      </c>
      <c r="BF404" s="422">
        <v>71.45</v>
      </c>
      <c r="BG404" s="422">
        <v>94.97</v>
      </c>
      <c r="BH404" s="422">
        <v>0</v>
      </c>
      <c r="BI404" s="422">
        <v>19.54</v>
      </c>
      <c r="BJ404" s="422">
        <v>23.64</v>
      </c>
      <c r="BK404" s="422">
        <v>0</v>
      </c>
      <c r="BL404" s="422">
        <v>0</v>
      </c>
      <c r="BM404" s="422">
        <v>0</v>
      </c>
      <c r="BN404" s="422">
        <v>0</v>
      </c>
      <c r="BO404" s="422">
        <v>0</v>
      </c>
      <c r="BP404" s="422">
        <v>0</v>
      </c>
      <c r="BQ404" s="422">
        <v>0</v>
      </c>
      <c r="BR404" s="422">
        <v>0</v>
      </c>
      <c r="BS404" s="422">
        <v>0</v>
      </c>
      <c r="BT404" s="422">
        <v>0</v>
      </c>
      <c r="BU404" s="422">
        <v>0</v>
      </c>
      <c r="BV404" s="422">
        <v>0</v>
      </c>
      <c r="BW404" s="422">
        <v>0</v>
      </c>
      <c r="BX404" s="422">
        <v>0</v>
      </c>
      <c r="BY404" s="422">
        <v>0</v>
      </c>
      <c r="BZ404" s="422">
        <v>0</v>
      </c>
      <c r="CA404" s="422">
        <v>0</v>
      </c>
      <c r="CB404" s="422">
        <v>0</v>
      </c>
      <c r="CC404" s="422">
        <v>0</v>
      </c>
      <c r="CD404" s="422">
        <v>0</v>
      </c>
      <c r="CE404" s="422">
        <v>0</v>
      </c>
      <c r="CF404" s="422">
        <v>0</v>
      </c>
      <c r="CG404" s="422">
        <v>0</v>
      </c>
      <c r="CH404" s="422">
        <v>0</v>
      </c>
      <c r="CI404" s="422">
        <v>0</v>
      </c>
      <c r="CJ404" s="422">
        <v>0</v>
      </c>
      <c r="CK404" s="422">
        <v>0</v>
      </c>
      <c r="CL404" s="422">
        <v>0</v>
      </c>
      <c r="CM404" s="422">
        <v>0</v>
      </c>
      <c r="CN404" s="422">
        <v>0</v>
      </c>
      <c r="CO404" s="422">
        <v>0</v>
      </c>
      <c r="CP404" s="464">
        <v>0</v>
      </c>
      <c r="CQ404" s="422">
        <v>0</v>
      </c>
      <c r="CR404" s="464">
        <v>0</v>
      </c>
      <c r="CS404" s="465">
        <v>0</v>
      </c>
      <c r="CT404" s="465">
        <v>4.54</v>
      </c>
      <c r="CU404" s="477">
        <f t="shared" si="21"/>
        <v>6229.66</v>
      </c>
    </row>
    <row r="405" spans="1:99" ht="15.75" customHeight="1">
      <c r="A405" s="486" t="str">
        <f t="shared" si="20"/>
        <v>13-083</v>
      </c>
      <c r="B405" s="422">
        <v>19</v>
      </c>
      <c r="C405" s="422">
        <v>0</v>
      </c>
      <c r="D405" s="422">
        <v>0</v>
      </c>
      <c r="E405" s="422">
        <v>6.27</v>
      </c>
      <c r="F405" s="422">
        <v>10.91</v>
      </c>
      <c r="G405" s="422">
        <v>12.27</v>
      </c>
      <c r="H405" s="422">
        <v>0</v>
      </c>
      <c r="I405" s="422">
        <v>19.54</v>
      </c>
      <c r="J405" s="422">
        <v>3.64</v>
      </c>
      <c r="K405" s="422">
        <v>4.54</v>
      </c>
      <c r="L405" s="422">
        <v>35.72</v>
      </c>
      <c r="M405" s="422">
        <v>8.4600000000000009</v>
      </c>
      <c r="N405" s="422">
        <v>5.45</v>
      </c>
      <c r="O405" s="422">
        <v>8.18</v>
      </c>
      <c r="P405" s="422">
        <v>20.71</v>
      </c>
      <c r="Q405" s="422">
        <v>37.619999999999997</v>
      </c>
      <c r="R405" s="422">
        <v>24.53</v>
      </c>
      <c r="S405" s="422">
        <v>8.73</v>
      </c>
      <c r="T405" s="422">
        <v>67.23</v>
      </c>
      <c r="U405" s="422">
        <v>132.47</v>
      </c>
      <c r="V405" s="422">
        <v>90.49</v>
      </c>
      <c r="W405" s="422">
        <v>245.06</v>
      </c>
      <c r="X405" s="422">
        <v>237.32</v>
      </c>
      <c r="Y405" s="422">
        <v>265.7</v>
      </c>
      <c r="Z405" s="422">
        <v>282.67</v>
      </c>
      <c r="AA405" s="422">
        <v>392.51</v>
      </c>
      <c r="AB405" s="422">
        <v>505.79</v>
      </c>
      <c r="AC405" s="422">
        <v>548.45000000000005</v>
      </c>
      <c r="AD405" s="422">
        <v>243.81</v>
      </c>
      <c r="AE405" s="422">
        <v>326.98</v>
      </c>
      <c r="AF405" s="422">
        <v>446.98</v>
      </c>
      <c r="AG405" s="422">
        <v>179.77</v>
      </c>
      <c r="AH405" s="422">
        <v>298.29000000000002</v>
      </c>
      <c r="AI405" s="422">
        <v>156.78</v>
      </c>
      <c r="AJ405" s="422">
        <v>257.45</v>
      </c>
      <c r="AK405" s="422">
        <v>177.52</v>
      </c>
      <c r="AL405" s="422">
        <v>214.51</v>
      </c>
      <c r="AM405" s="422">
        <v>179.99</v>
      </c>
      <c r="AN405" s="422">
        <v>157.54</v>
      </c>
      <c r="AO405" s="422">
        <v>192.56</v>
      </c>
      <c r="AP405" s="422">
        <v>63.06</v>
      </c>
      <c r="AQ405" s="422">
        <v>69.48</v>
      </c>
      <c r="AR405" s="422">
        <v>85.83</v>
      </c>
      <c r="AS405" s="422">
        <v>133.78</v>
      </c>
      <c r="AT405" s="422">
        <v>67.36</v>
      </c>
      <c r="AU405" s="422">
        <v>72.87</v>
      </c>
      <c r="AV405" s="422">
        <v>122.56</v>
      </c>
      <c r="AW405" s="422">
        <v>92.68</v>
      </c>
      <c r="AX405" s="422">
        <v>115.85</v>
      </c>
      <c r="AY405" s="422">
        <v>106.26</v>
      </c>
      <c r="AZ405" s="422">
        <v>69.53</v>
      </c>
      <c r="BA405" s="422">
        <v>162.4</v>
      </c>
      <c r="BB405" s="422">
        <v>124.76</v>
      </c>
      <c r="BC405" s="422">
        <v>211.84</v>
      </c>
      <c r="BD405" s="422">
        <v>140.63999999999999</v>
      </c>
      <c r="BE405" s="422">
        <v>15.09</v>
      </c>
      <c r="BF405" s="422">
        <v>29.69</v>
      </c>
      <c r="BG405" s="422">
        <v>21.36</v>
      </c>
      <c r="BH405" s="422">
        <v>33.21</v>
      </c>
      <c r="BI405" s="422">
        <v>15.59</v>
      </c>
      <c r="BJ405" s="422">
        <v>53.92</v>
      </c>
      <c r="BK405" s="422">
        <v>0</v>
      </c>
      <c r="BL405" s="422">
        <v>0</v>
      </c>
      <c r="BM405" s="422">
        <v>0</v>
      </c>
      <c r="BN405" s="422">
        <v>0</v>
      </c>
      <c r="BO405" s="422">
        <v>0</v>
      </c>
      <c r="BP405" s="422">
        <v>0</v>
      </c>
      <c r="BQ405" s="422">
        <v>0</v>
      </c>
      <c r="BR405" s="422">
        <v>0</v>
      </c>
      <c r="BS405" s="422">
        <v>0</v>
      </c>
      <c r="BT405" s="422">
        <v>0</v>
      </c>
      <c r="BU405" s="422">
        <v>0</v>
      </c>
      <c r="BV405" s="422">
        <v>0</v>
      </c>
      <c r="BW405" s="422">
        <v>0</v>
      </c>
      <c r="BX405" s="422">
        <v>0</v>
      </c>
      <c r="BY405" s="422">
        <v>0</v>
      </c>
      <c r="BZ405" s="422">
        <v>0</v>
      </c>
      <c r="CA405" s="422">
        <v>0</v>
      </c>
      <c r="CB405" s="422">
        <v>0</v>
      </c>
      <c r="CC405" s="422">
        <v>0</v>
      </c>
      <c r="CD405" s="422">
        <v>0</v>
      </c>
      <c r="CE405" s="422">
        <v>0</v>
      </c>
      <c r="CF405" s="422">
        <v>0</v>
      </c>
      <c r="CG405" s="422">
        <v>0</v>
      </c>
      <c r="CH405" s="422">
        <v>0</v>
      </c>
      <c r="CI405" s="422">
        <v>0</v>
      </c>
      <c r="CJ405" s="422">
        <v>0</v>
      </c>
      <c r="CK405" s="422">
        <v>0</v>
      </c>
      <c r="CL405" s="422">
        <v>0</v>
      </c>
      <c r="CM405" s="422">
        <v>0</v>
      </c>
      <c r="CN405" s="422">
        <v>0</v>
      </c>
      <c r="CO405" s="422">
        <v>0</v>
      </c>
      <c r="CP405" s="464">
        <v>0</v>
      </c>
      <c r="CQ405" s="422">
        <v>0</v>
      </c>
      <c r="CR405" s="464">
        <v>0</v>
      </c>
      <c r="CS405" s="465">
        <v>0</v>
      </c>
      <c r="CT405" s="465">
        <v>0</v>
      </c>
      <c r="CU405" s="477">
        <f t="shared" si="21"/>
        <v>7614.2000000000007</v>
      </c>
    </row>
    <row r="406" spans="1:99" ht="15.75" customHeight="1">
      <c r="A406" s="486" t="str">
        <f t="shared" si="20"/>
        <v>13-083</v>
      </c>
      <c r="B406" s="422">
        <v>20</v>
      </c>
      <c r="C406" s="422">
        <v>4.2300000000000004</v>
      </c>
      <c r="D406" s="422">
        <v>0</v>
      </c>
      <c r="E406" s="422">
        <v>0</v>
      </c>
      <c r="F406" s="422">
        <v>0</v>
      </c>
      <c r="G406" s="422">
        <v>5.45</v>
      </c>
      <c r="H406" s="422">
        <v>0</v>
      </c>
      <c r="I406" s="422">
        <v>0</v>
      </c>
      <c r="J406" s="422">
        <v>5</v>
      </c>
      <c r="K406" s="422">
        <v>4.54</v>
      </c>
      <c r="L406" s="422">
        <v>30.4</v>
      </c>
      <c r="M406" s="422">
        <v>14.05</v>
      </c>
      <c r="N406" s="422">
        <v>1.36</v>
      </c>
      <c r="O406" s="422">
        <v>20</v>
      </c>
      <c r="P406" s="422">
        <v>12.16</v>
      </c>
      <c r="Q406" s="422">
        <v>13.82</v>
      </c>
      <c r="R406" s="422">
        <v>25.81</v>
      </c>
      <c r="S406" s="422">
        <v>12.72</v>
      </c>
      <c r="T406" s="422">
        <v>30.08</v>
      </c>
      <c r="U406" s="422">
        <v>48.65</v>
      </c>
      <c r="V406" s="422">
        <v>98.91</v>
      </c>
      <c r="W406" s="422">
        <v>187.52</v>
      </c>
      <c r="X406" s="422">
        <v>132.04</v>
      </c>
      <c r="Y406" s="422">
        <v>282.66000000000003</v>
      </c>
      <c r="Z406" s="422">
        <v>296.89999999999998</v>
      </c>
      <c r="AA406" s="422">
        <v>288.70999999999998</v>
      </c>
      <c r="AB406" s="422">
        <v>380.11</v>
      </c>
      <c r="AC406" s="422">
        <v>342.4</v>
      </c>
      <c r="AD406" s="422">
        <v>292.33999999999997</v>
      </c>
      <c r="AE406" s="422">
        <v>367.42</v>
      </c>
      <c r="AF406" s="422">
        <v>269.61</v>
      </c>
      <c r="AG406" s="422">
        <v>263.72000000000003</v>
      </c>
      <c r="AH406" s="422">
        <v>304.85000000000002</v>
      </c>
      <c r="AI406" s="422">
        <v>93.74</v>
      </c>
      <c r="AJ406" s="422">
        <v>135.94999999999999</v>
      </c>
      <c r="AK406" s="422">
        <v>209.36</v>
      </c>
      <c r="AL406" s="422">
        <v>257.72000000000003</v>
      </c>
      <c r="AM406" s="422">
        <v>218.58</v>
      </c>
      <c r="AN406" s="422">
        <v>203.02</v>
      </c>
      <c r="AO406" s="422">
        <v>213.96</v>
      </c>
      <c r="AP406" s="422">
        <v>173.4</v>
      </c>
      <c r="AQ406" s="422">
        <v>175.9</v>
      </c>
      <c r="AR406" s="422">
        <v>181.02</v>
      </c>
      <c r="AS406" s="422">
        <v>110.78</v>
      </c>
      <c r="AT406" s="422">
        <v>114</v>
      </c>
      <c r="AU406" s="422">
        <v>99.09</v>
      </c>
      <c r="AV406" s="422">
        <v>108.96</v>
      </c>
      <c r="AW406" s="422">
        <v>87.87</v>
      </c>
      <c r="AX406" s="422">
        <v>92.8</v>
      </c>
      <c r="AY406" s="422">
        <v>49.79</v>
      </c>
      <c r="AZ406" s="422">
        <v>73.91</v>
      </c>
      <c r="BA406" s="422">
        <v>189.19</v>
      </c>
      <c r="BB406" s="422">
        <v>85.27</v>
      </c>
      <c r="BC406" s="422">
        <v>43.91</v>
      </c>
      <c r="BD406" s="422">
        <v>128.38999999999999</v>
      </c>
      <c r="BE406" s="422">
        <v>59.8</v>
      </c>
      <c r="BF406" s="422">
        <v>52.09</v>
      </c>
      <c r="BG406" s="422">
        <v>35.71</v>
      </c>
      <c r="BH406" s="422">
        <v>0</v>
      </c>
      <c r="BI406" s="422">
        <v>8.73</v>
      </c>
      <c r="BJ406" s="422">
        <v>0</v>
      </c>
      <c r="BK406" s="422">
        <v>0</v>
      </c>
      <c r="BL406" s="422">
        <v>0</v>
      </c>
      <c r="BM406" s="422">
        <v>0</v>
      </c>
      <c r="BN406" s="422">
        <v>0</v>
      </c>
      <c r="BO406" s="422">
        <v>0</v>
      </c>
      <c r="BP406" s="422">
        <v>0</v>
      </c>
      <c r="BQ406" s="422">
        <v>0</v>
      </c>
      <c r="BR406" s="422">
        <v>0</v>
      </c>
      <c r="BS406" s="422">
        <v>0</v>
      </c>
      <c r="BT406" s="422">
        <v>0</v>
      </c>
      <c r="BU406" s="422">
        <v>0</v>
      </c>
      <c r="BV406" s="422">
        <v>0</v>
      </c>
      <c r="BW406" s="422">
        <v>0</v>
      </c>
      <c r="BX406" s="422">
        <v>0</v>
      </c>
      <c r="BY406" s="422">
        <v>0</v>
      </c>
      <c r="BZ406" s="422">
        <v>0</v>
      </c>
      <c r="CA406" s="422">
        <v>0</v>
      </c>
      <c r="CB406" s="422">
        <v>0</v>
      </c>
      <c r="CC406" s="422">
        <v>0</v>
      </c>
      <c r="CD406" s="422">
        <v>0</v>
      </c>
      <c r="CE406" s="422">
        <v>0</v>
      </c>
      <c r="CF406" s="422">
        <v>0</v>
      </c>
      <c r="CG406" s="422">
        <v>0</v>
      </c>
      <c r="CH406" s="422">
        <v>0</v>
      </c>
      <c r="CI406" s="422">
        <v>0</v>
      </c>
      <c r="CJ406" s="422">
        <v>0</v>
      </c>
      <c r="CK406" s="422">
        <v>0</v>
      </c>
      <c r="CL406" s="422">
        <v>0</v>
      </c>
      <c r="CM406" s="422">
        <v>0</v>
      </c>
      <c r="CN406" s="422">
        <v>0</v>
      </c>
      <c r="CO406" s="422">
        <v>0</v>
      </c>
      <c r="CP406" s="464">
        <v>0</v>
      </c>
      <c r="CQ406" s="422">
        <v>0</v>
      </c>
      <c r="CR406" s="464">
        <v>0</v>
      </c>
      <c r="CS406" s="465">
        <v>0</v>
      </c>
      <c r="CT406" s="465">
        <v>0</v>
      </c>
      <c r="CU406" s="477">
        <f t="shared" si="21"/>
        <v>6938.4000000000005</v>
      </c>
    </row>
    <row r="407" spans="1:99" ht="15.75" customHeight="1">
      <c r="A407" s="486" t="str">
        <f t="shared" si="20"/>
        <v>13-083</v>
      </c>
      <c r="B407" s="422">
        <v>21</v>
      </c>
      <c r="C407" s="422">
        <v>9.09</v>
      </c>
      <c r="D407" s="422">
        <v>4.67</v>
      </c>
      <c r="E407" s="422">
        <v>0</v>
      </c>
      <c r="F407" s="422">
        <v>3.59</v>
      </c>
      <c r="G407" s="422">
        <v>12.22</v>
      </c>
      <c r="H407" s="422">
        <v>2.73</v>
      </c>
      <c r="I407" s="422">
        <v>25.22</v>
      </c>
      <c r="J407" s="422">
        <v>0</v>
      </c>
      <c r="K407" s="422">
        <v>6.36</v>
      </c>
      <c r="L407" s="422">
        <v>17.23</v>
      </c>
      <c r="M407" s="422">
        <v>9</v>
      </c>
      <c r="N407" s="422">
        <v>6.82</v>
      </c>
      <c r="O407" s="422">
        <v>2.27</v>
      </c>
      <c r="P407" s="422">
        <v>10.98</v>
      </c>
      <c r="Q407" s="422">
        <v>9.19</v>
      </c>
      <c r="R407" s="422">
        <v>6.06</v>
      </c>
      <c r="S407" s="422">
        <v>30.85</v>
      </c>
      <c r="T407" s="422">
        <v>44.99</v>
      </c>
      <c r="U407" s="422">
        <v>89.02</v>
      </c>
      <c r="V407" s="422">
        <v>253.85</v>
      </c>
      <c r="W407" s="422">
        <v>534.55999999999995</v>
      </c>
      <c r="X407" s="422">
        <v>485.74</v>
      </c>
      <c r="Y407" s="422">
        <v>641.66999999999996</v>
      </c>
      <c r="Z407" s="422">
        <v>688.09</v>
      </c>
      <c r="AA407" s="422">
        <v>578.79</v>
      </c>
      <c r="AB407" s="422">
        <v>624.45000000000005</v>
      </c>
      <c r="AC407" s="422">
        <v>545.33000000000004</v>
      </c>
      <c r="AD407" s="422">
        <v>369.87</v>
      </c>
      <c r="AE407" s="422">
        <v>367.69</v>
      </c>
      <c r="AF407" s="422">
        <v>245.2</v>
      </c>
      <c r="AG407" s="422">
        <v>199.19</v>
      </c>
      <c r="AH407" s="422">
        <v>268.02</v>
      </c>
      <c r="AI407" s="422">
        <v>106.28</v>
      </c>
      <c r="AJ407" s="422">
        <v>161.79</v>
      </c>
      <c r="AK407" s="422">
        <v>157.22</v>
      </c>
      <c r="AL407" s="422">
        <v>144.33000000000001</v>
      </c>
      <c r="AM407" s="422">
        <v>98.81</v>
      </c>
      <c r="AN407" s="422">
        <v>96.78</v>
      </c>
      <c r="AO407" s="422">
        <v>83.72</v>
      </c>
      <c r="AP407" s="422">
        <v>73.7</v>
      </c>
      <c r="AQ407" s="422">
        <v>107.44</v>
      </c>
      <c r="AR407" s="422">
        <v>116.02</v>
      </c>
      <c r="AS407" s="422">
        <v>23.13</v>
      </c>
      <c r="AT407" s="422">
        <v>77.03</v>
      </c>
      <c r="AU407" s="422">
        <v>3</v>
      </c>
      <c r="AV407" s="422">
        <v>83.9</v>
      </c>
      <c r="AW407" s="422">
        <v>45.45</v>
      </c>
      <c r="AX407" s="422">
        <v>90.53</v>
      </c>
      <c r="AY407" s="422">
        <v>101.19</v>
      </c>
      <c r="AZ407" s="422">
        <v>184.03</v>
      </c>
      <c r="BA407" s="422">
        <v>31.5</v>
      </c>
      <c r="BB407" s="422">
        <v>97.02</v>
      </c>
      <c r="BC407" s="422">
        <v>71.459999999999994</v>
      </c>
      <c r="BD407" s="422">
        <v>179.83</v>
      </c>
      <c r="BE407" s="422">
        <v>71.02</v>
      </c>
      <c r="BF407" s="422">
        <v>93.04</v>
      </c>
      <c r="BG407" s="422">
        <v>0</v>
      </c>
      <c r="BH407" s="422">
        <v>9.91</v>
      </c>
      <c r="BI407" s="422">
        <v>34.54</v>
      </c>
      <c r="BJ407" s="422">
        <v>30.65</v>
      </c>
      <c r="BK407" s="422">
        <v>3.18</v>
      </c>
      <c r="BL407" s="422">
        <v>0</v>
      </c>
      <c r="BM407" s="422">
        <v>0</v>
      </c>
      <c r="BN407" s="422">
        <v>0</v>
      </c>
      <c r="BO407" s="422">
        <v>0</v>
      </c>
      <c r="BP407" s="422">
        <v>0</v>
      </c>
      <c r="BQ407" s="422">
        <v>0</v>
      </c>
      <c r="BR407" s="422">
        <v>0</v>
      </c>
      <c r="BS407" s="422">
        <v>0</v>
      </c>
      <c r="BT407" s="422">
        <v>0</v>
      </c>
      <c r="BU407" s="422">
        <v>0</v>
      </c>
      <c r="BV407" s="422">
        <v>0</v>
      </c>
      <c r="BW407" s="422">
        <v>0</v>
      </c>
      <c r="BX407" s="422">
        <v>0</v>
      </c>
      <c r="BY407" s="422">
        <v>0</v>
      </c>
      <c r="BZ407" s="422">
        <v>0</v>
      </c>
      <c r="CA407" s="422">
        <v>0</v>
      </c>
      <c r="CB407" s="422">
        <v>0</v>
      </c>
      <c r="CC407" s="422">
        <v>0</v>
      </c>
      <c r="CD407" s="422">
        <v>0</v>
      </c>
      <c r="CE407" s="422">
        <v>0</v>
      </c>
      <c r="CF407" s="422">
        <v>0</v>
      </c>
      <c r="CG407" s="422">
        <v>0</v>
      </c>
      <c r="CH407" s="422">
        <v>0</v>
      </c>
      <c r="CI407" s="422">
        <v>0</v>
      </c>
      <c r="CJ407" s="422">
        <v>0</v>
      </c>
      <c r="CK407" s="422">
        <v>0</v>
      </c>
      <c r="CL407" s="422">
        <v>0</v>
      </c>
      <c r="CM407" s="422">
        <v>0</v>
      </c>
      <c r="CN407" s="422">
        <v>0</v>
      </c>
      <c r="CO407" s="422">
        <v>0</v>
      </c>
      <c r="CP407" s="464">
        <v>0</v>
      </c>
      <c r="CQ407" s="422">
        <v>0</v>
      </c>
      <c r="CR407" s="464">
        <v>0</v>
      </c>
      <c r="CS407" s="465">
        <v>0</v>
      </c>
      <c r="CT407" s="465">
        <v>0</v>
      </c>
      <c r="CU407" s="477">
        <f t="shared" si="21"/>
        <v>8469.24</v>
      </c>
    </row>
    <row r="408" spans="1:99" ht="15.75" customHeight="1">
      <c r="A408" s="486" t="str">
        <f t="shared" si="20"/>
        <v>13-083</v>
      </c>
      <c r="B408" s="422">
        <v>22</v>
      </c>
      <c r="C408" s="422">
        <v>0</v>
      </c>
      <c r="D408" s="422">
        <v>0</v>
      </c>
      <c r="E408" s="422">
        <v>8.18</v>
      </c>
      <c r="F408" s="422">
        <v>31.45</v>
      </c>
      <c r="G408" s="422">
        <v>14.1</v>
      </c>
      <c r="H408" s="422">
        <v>9.9</v>
      </c>
      <c r="I408" s="422">
        <v>2.27</v>
      </c>
      <c r="J408" s="422">
        <v>2.64</v>
      </c>
      <c r="K408" s="422">
        <v>17.27</v>
      </c>
      <c r="L408" s="422">
        <v>19.64</v>
      </c>
      <c r="M408" s="422">
        <v>14.84</v>
      </c>
      <c r="N408" s="422">
        <v>16.09</v>
      </c>
      <c r="O408" s="422">
        <v>29.08</v>
      </c>
      <c r="P408" s="422">
        <v>9.18</v>
      </c>
      <c r="Q408" s="422">
        <v>7.72</v>
      </c>
      <c r="R408" s="422">
        <v>4.09</v>
      </c>
      <c r="S408" s="422">
        <v>11.86</v>
      </c>
      <c r="T408" s="422">
        <v>98.43</v>
      </c>
      <c r="U408" s="422">
        <v>95.76</v>
      </c>
      <c r="V408" s="422">
        <v>134.66999999999999</v>
      </c>
      <c r="W408" s="422">
        <v>433.23</v>
      </c>
      <c r="X408" s="422">
        <v>476.67</v>
      </c>
      <c r="Y408" s="422">
        <v>611.12</v>
      </c>
      <c r="Z408" s="422">
        <v>574.99</v>
      </c>
      <c r="AA408" s="422">
        <v>497.6</v>
      </c>
      <c r="AB408" s="422">
        <v>465.18</v>
      </c>
      <c r="AC408" s="422">
        <v>238.68</v>
      </c>
      <c r="AD408" s="422">
        <v>376.26</v>
      </c>
      <c r="AE408" s="422">
        <v>206.72</v>
      </c>
      <c r="AF408" s="422">
        <v>137.46</v>
      </c>
      <c r="AG408" s="422">
        <v>258.61</v>
      </c>
      <c r="AH408" s="422">
        <v>125.72</v>
      </c>
      <c r="AI408" s="422">
        <v>188.13</v>
      </c>
      <c r="AJ408" s="422">
        <v>81.489999999999995</v>
      </c>
      <c r="AK408" s="422">
        <v>123.94</v>
      </c>
      <c r="AL408" s="422">
        <v>80.45</v>
      </c>
      <c r="AM408" s="422">
        <v>54.68</v>
      </c>
      <c r="AN408" s="422">
        <v>81.28</v>
      </c>
      <c r="AO408" s="422">
        <v>50.62</v>
      </c>
      <c r="AP408" s="422">
        <v>109.33</v>
      </c>
      <c r="AQ408" s="422">
        <v>40.78</v>
      </c>
      <c r="AR408" s="422">
        <v>70.13</v>
      </c>
      <c r="AS408" s="422">
        <v>38.67</v>
      </c>
      <c r="AT408" s="422">
        <v>44.45</v>
      </c>
      <c r="AU408" s="422">
        <v>105.32</v>
      </c>
      <c r="AV408" s="422">
        <v>32.15</v>
      </c>
      <c r="AW408" s="422">
        <v>105.74</v>
      </c>
      <c r="AX408" s="422">
        <v>115.33</v>
      </c>
      <c r="AY408" s="422">
        <v>57.32</v>
      </c>
      <c r="AZ408" s="422">
        <v>39.61</v>
      </c>
      <c r="BA408" s="422">
        <v>77.75</v>
      </c>
      <c r="BB408" s="422">
        <v>57.18</v>
      </c>
      <c r="BC408" s="422">
        <v>66.66</v>
      </c>
      <c r="BD408" s="422">
        <v>9.6300000000000008</v>
      </c>
      <c r="BE408" s="422">
        <v>26.12</v>
      </c>
      <c r="BF408" s="422">
        <v>61.79</v>
      </c>
      <c r="BG408" s="422">
        <v>17.45</v>
      </c>
      <c r="BH408" s="422">
        <v>41.55</v>
      </c>
      <c r="BI408" s="422">
        <v>28.27</v>
      </c>
      <c r="BJ408" s="422">
        <v>0</v>
      </c>
      <c r="BK408" s="422">
        <v>0</v>
      </c>
      <c r="BL408" s="422">
        <v>0</v>
      </c>
      <c r="BM408" s="422">
        <v>0</v>
      </c>
      <c r="BN408" s="422">
        <v>0</v>
      </c>
      <c r="BO408" s="422">
        <v>0</v>
      </c>
      <c r="BP408" s="422">
        <v>0</v>
      </c>
      <c r="BQ408" s="422">
        <v>0</v>
      </c>
      <c r="BR408" s="422">
        <v>0</v>
      </c>
      <c r="BS408" s="422">
        <v>0</v>
      </c>
      <c r="BT408" s="422">
        <v>0</v>
      </c>
      <c r="BU408" s="422">
        <v>0</v>
      </c>
      <c r="BV408" s="422">
        <v>0</v>
      </c>
      <c r="BW408" s="422">
        <v>0</v>
      </c>
      <c r="BX408" s="422">
        <v>0</v>
      </c>
      <c r="BY408" s="422">
        <v>0</v>
      </c>
      <c r="BZ408" s="422">
        <v>0</v>
      </c>
      <c r="CA408" s="422">
        <v>0</v>
      </c>
      <c r="CB408" s="422">
        <v>0</v>
      </c>
      <c r="CC408" s="422">
        <v>0</v>
      </c>
      <c r="CD408" s="422">
        <v>0</v>
      </c>
      <c r="CE408" s="422">
        <v>0</v>
      </c>
      <c r="CF408" s="422">
        <v>0</v>
      </c>
      <c r="CG408" s="422">
        <v>0</v>
      </c>
      <c r="CH408" s="422">
        <v>0</v>
      </c>
      <c r="CI408" s="422">
        <v>0</v>
      </c>
      <c r="CJ408" s="422">
        <v>0</v>
      </c>
      <c r="CK408" s="422">
        <v>0</v>
      </c>
      <c r="CL408" s="422">
        <v>0</v>
      </c>
      <c r="CM408" s="422">
        <v>0</v>
      </c>
      <c r="CN408" s="422">
        <v>0</v>
      </c>
      <c r="CO408" s="422">
        <v>0</v>
      </c>
      <c r="CP408" s="464">
        <v>0</v>
      </c>
      <c r="CQ408" s="422">
        <v>0</v>
      </c>
      <c r="CR408" s="464">
        <v>0</v>
      </c>
      <c r="CS408" s="465">
        <v>0</v>
      </c>
      <c r="CT408" s="465">
        <v>0</v>
      </c>
      <c r="CU408" s="477">
        <f t="shared" si="21"/>
        <v>6735.2299999999977</v>
      </c>
    </row>
    <row r="409" spans="1:99" ht="15.75" customHeight="1">
      <c r="A409" s="486" t="str">
        <f t="shared" si="20"/>
        <v>13-083</v>
      </c>
      <c r="B409" s="422">
        <v>23</v>
      </c>
      <c r="C409" s="422">
        <v>0</v>
      </c>
      <c r="D409" s="422">
        <v>3.24</v>
      </c>
      <c r="E409" s="422">
        <v>0</v>
      </c>
      <c r="F409" s="422">
        <v>15</v>
      </c>
      <c r="G409" s="422">
        <v>10.46</v>
      </c>
      <c r="H409" s="422">
        <v>1.82</v>
      </c>
      <c r="I409" s="422">
        <v>18.57</v>
      </c>
      <c r="J409" s="422">
        <v>2.27</v>
      </c>
      <c r="K409" s="422">
        <v>13.24</v>
      </c>
      <c r="L409" s="422">
        <v>3.23</v>
      </c>
      <c r="M409" s="422">
        <v>17.71</v>
      </c>
      <c r="N409" s="422">
        <v>3.64</v>
      </c>
      <c r="O409" s="422">
        <v>40.229999999999997</v>
      </c>
      <c r="P409" s="422">
        <v>0</v>
      </c>
      <c r="Q409" s="422">
        <v>11.36</v>
      </c>
      <c r="R409" s="422">
        <v>57.04</v>
      </c>
      <c r="S409" s="422">
        <v>25.87</v>
      </c>
      <c r="T409" s="422">
        <v>12.18</v>
      </c>
      <c r="U409" s="422">
        <v>28.37</v>
      </c>
      <c r="V409" s="422">
        <v>161.56</v>
      </c>
      <c r="W409" s="422">
        <v>427.9</v>
      </c>
      <c r="X409" s="422">
        <v>632.51</v>
      </c>
      <c r="Y409" s="422">
        <v>505.95</v>
      </c>
      <c r="Z409" s="422">
        <v>648.4</v>
      </c>
      <c r="AA409" s="422">
        <v>553.08000000000004</v>
      </c>
      <c r="AB409" s="422">
        <v>438.22</v>
      </c>
      <c r="AC409" s="422">
        <v>286.7</v>
      </c>
      <c r="AD409" s="422">
        <v>271.89999999999998</v>
      </c>
      <c r="AE409" s="422">
        <v>128.26</v>
      </c>
      <c r="AF409" s="422">
        <v>167.38</v>
      </c>
      <c r="AG409" s="422">
        <v>164.48</v>
      </c>
      <c r="AH409" s="422">
        <v>193.68</v>
      </c>
      <c r="AI409" s="422">
        <v>253.25</v>
      </c>
      <c r="AJ409" s="422">
        <v>157.21</v>
      </c>
      <c r="AK409" s="422">
        <v>137.56</v>
      </c>
      <c r="AL409" s="422">
        <v>144.76</v>
      </c>
      <c r="AM409" s="422">
        <v>104.31</v>
      </c>
      <c r="AN409" s="422">
        <v>24.63</v>
      </c>
      <c r="AO409" s="422">
        <v>98.76</v>
      </c>
      <c r="AP409" s="422">
        <v>96.04</v>
      </c>
      <c r="AQ409" s="422">
        <v>153.63999999999999</v>
      </c>
      <c r="AR409" s="422">
        <v>116.46</v>
      </c>
      <c r="AS409" s="422">
        <v>72.349999999999994</v>
      </c>
      <c r="AT409" s="422">
        <v>33.049999999999997</v>
      </c>
      <c r="AU409" s="422">
        <v>12.18</v>
      </c>
      <c r="AV409" s="422">
        <v>152.72999999999999</v>
      </c>
      <c r="AW409" s="422">
        <v>0</v>
      </c>
      <c r="AX409" s="422">
        <v>61.81</v>
      </c>
      <c r="AY409" s="422">
        <v>49.93</v>
      </c>
      <c r="AZ409" s="422">
        <v>30.65</v>
      </c>
      <c r="BA409" s="422">
        <v>95.31</v>
      </c>
      <c r="BB409" s="422">
        <v>89.33</v>
      </c>
      <c r="BC409" s="422">
        <v>37.549999999999997</v>
      </c>
      <c r="BD409" s="422">
        <v>15.34</v>
      </c>
      <c r="BE409" s="422">
        <v>35.71</v>
      </c>
      <c r="BF409" s="422">
        <v>28.63</v>
      </c>
      <c r="BG409" s="422">
        <v>31.12</v>
      </c>
      <c r="BH409" s="422">
        <v>6.27</v>
      </c>
      <c r="BI409" s="422">
        <v>0</v>
      </c>
      <c r="BJ409" s="422">
        <v>2.64</v>
      </c>
      <c r="BK409" s="422">
        <v>0</v>
      </c>
      <c r="BL409" s="422">
        <v>0</v>
      </c>
      <c r="BM409" s="422">
        <v>0</v>
      </c>
      <c r="BN409" s="422">
        <v>0</v>
      </c>
      <c r="BO409" s="422">
        <v>0</v>
      </c>
      <c r="BP409" s="422">
        <v>0</v>
      </c>
      <c r="BQ409" s="422">
        <v>0</v>
      </c>
      <c r="BR409" s="422">
        <v>0</v>
      </c>
      <c r="BS409" s="422">
        <v>0</v>
      </c>
      <c r="BT409" s="422">
        <v>0</v>
      </c>
      <c r="BU409" s="422">
        <v>0</v>
      </c>
      <c r="BV409" s="422">
        <v>0</v>
      </c>
      <c r="BW409" s="422">
        <v>0</v>
      </c>
      <c r="BX409" s="422">
        <v>0</v>
      </c>
      <c r="BY409" s="422">
        <v>0</v>
      </c>
      <c r="BZ409" s="422">
        <v>0</v>
      </c>
      <c r="CA409" s="422">
        <v>0</v>
      </c>
      <c r="CB409" s="422">
        <v>0</v>
      </c>
      <c r="CC409" s="422">
        <v>0</v>
      </c>
      <c r="CD409" s="422">
        <v>0</v>
      </c>
      <c r="CE409" s="422">
        <v>0</v>
      </c>
      <c r="CF409" s="422">
        <v>0</v>
      </c>
      <c r="CG409" s="422">
        <v>0</v>
      </c>
      <c r="CH409" s="422">
        <v>0</v>
      </c>
      <c r="CI409" s="422">
        <v>0</v>
      </c>
      <c r="CJ409" s="422">
        <v>0</v>
      </c>
      <c r="CK409" s="422">
        <v>0</v>
      </c>
      <c r="CL409" s="422">
        <v>0</v>
      </c>
      <c r="CM409" s="422">
        <v>0</v>
      </c>
      <c r="CN409" s="422">
        <v>0</v>
      </c>
      <c r="CO409" s="422">
        <v>0</v>
      </c>
      <c r="CP409" s="464">
        <v>0</v>
      </c>
      <c r="CQ409" s="422">
        <v>0</v>
      </c>
      <c r="CR409" s="464">
        <v>0</v>
      </c>
      <c r="CS409" s="465">
        <v>0</v>
      </c>
      <c r="CT409" s="465">
        <v>0</v>
      </c>
      <c r="CU409" s="477">
        <f t="shared" si="21"/>
        <v>6885.4700000000039</v>
      </c>
    </row>
    <row r="410" spans="1:99" ht="15.75" customHeight="1">
      <c r="A410" s="486" t="str">
        <f t="shared" si="20"/>
        <v>13-083</v>
      </c>
      <c r="B410" s="422">
        <v>24</v>
      </c>
      <c r="C410" s="422">
        <v>0</v>
      </c>
      <c r="D410" s="422">
        <v>3.45</v>
      </c>
      <c r="E410" s="422">
        <v>6.81</v>
      </c>
      <c r="F410" s="422">
        <v>0</v>
      </c>
      <c r="G410" s="422">
        <v>13.63</v>
      </c>
      <c r="H410" s="422">
        <v>38.21</v>
      </c>
      <c r="I410" s="422">
        <v>1.27</v>
      </c>
      <c r="J410" s="422">
        <v>9.09</v>
      </c>
      <c r="K410" s="422">
        <v>12.26</v>
      </c>
      <c r="L410" s="422">
        <v>7.55</v>
      </c>
      <c r="M410" s="422">
        <v>20.58</v>
      </c>
      <c r="N410" s="422">
        <v>17.399999999999999</v>
      </c>
      <c r="O410" s="422">
        <v>10.37</v>
      </c>
      <c r="P410" s="422">
        <v>6.81</v>
      </c>
      <c r="Q410" s="422">
        <v>6.28</v>
      </c>
      <c r="R410" s="422">
        <v>10.82</v>
      </c>
      <c r="S410" s="422">
        <v>18.350000000000001</v>
      </c>
      <c r="T410" s="422">
        <v>45.4</v>
      </c>
      <c r="U410" s="422">
        <v>32.18</v>
      </c>
      <c r="V410" s="422">
        <v>86.86</v>
      </c>
      <c r="W410" s="422">
        <v>266.58999999999997</v>
      </c>
      <c r="X410" s="422">
        <v>250.63</v>
      </c>
      <c r="Y410" s="422">
        <v>227.84</v>
      </c>
      <c r="Z410" s="422">
        <v>306.10000000000002</v>
      </c>
      <c r="AA410" s="422">
        <v>363.48</v>
      </c>
      <c r="AB410" s="422">
        <v>418.52</v>
      </c>
      <c r="AC410" s="422">
        <v>218.26</v>
      </c>
      <c r="AD410" s="422">
        <v>191.81</v>
      </c>
      <c r="AE410" s="422">
        <v>228.72</v>
      </c>
      <c r="AF410" s="422">
        <v>225.22</v>
      </c>
      <c r="AG410" s="422">
        <v>121.65</v>
      </c>
      <c r="AH410" s="422">
        <v>106.44</v>
      </c>
      <c r="AI410" s="422">
        <v>86.96</v>
      </c>
      <c r="AJ410" s="422">
        <v>107.73</v>
      </c>
      <c r="AK410" s="422">
        <v>67.64</v>
      </c>
      <c r="AL410" s="422">
        <v>51.21</v>
      </c>
      <c r="AM410" s="422">
        <v>79.819999999999993</v>
      </c>
      <c r="AN410" s="422">
        <v>27.51</v>
      </c>
      <c r="AO410" s="422">
        <v>128.94999999999999</v>
      </c>
      <c r="AP410" s="422">
        <v>24.67</v>
      </c>
      <c r="AQ410" s="422">
        <v>121.75</v>
      </c>
      <c r="AR410" s="422">
        <v>140.25</v>
      </c>
      <c r="AS410" s="422">
        <v>109.73</v>
      </c>
      <c r="AT410" s="422">
        <v>62.09</v>
      </c>
      <c r="AU410" s="422">
        <v>0</v>
      </c>
      <c r="AV410" s="422">
        <v>0</v>
      </c>
      <c r="AW410" s="422">
        <v>0</v>
      </c>
      <c r="AX410" s="422">
        <v>0</v>
      </c>
      <c r="AY410" s="422">
        <v>0</v>
      </c>
      <c r="AZ410" s="422">
        <v>0</v>
      </c>
      <c r="BA410" s="422">
        <v>0</v>
      </c>
      <c r="BB410" s="422">
        <v>0</v>
      </c>
      <c r="BC410" s="422">
        <v>0</v>
      </c>
      <c r="BD410" s="422">
        <v>0</v>
      </c>
      <c r="BE410" s="422">
        <v>0</v>
      </c>
      <c r="BF410" s="422">
        <v>0</v>
      </c>
      <c r="BG410" s="422">
        <v>0</v>
      </c>
      <c r="BH410" s="422">
        <v>0</v>
      </c>
      <c r="BI410" s="422">
        <v>0</v>
      </c>
      <c r="BJ410" s="422">
        <v>0</v>
      </c>
      <c r="BK410" s="422">
        <v>0</v>
      </c>
      <c r="BL410" s="422">
        <v>0</v>
      </c>
      <c r="BM410" s="422">
        <v>0</v>
      </c>
      <c r="BN410" s="422">
        <v>0</v>
      </c>
      <c r="BO410" s="422">
        <v>0</v>
      </c>
      <c r="BP410" s="422">
        <v>0</v>
      </c>
      <c r="BQ410" s="422">
        <v>0</v>
      </c>
      <c r="BR410" s="422">
        <v>0</v>
      </c>
      <c r="BS410" s="422">
        <v>0</v>
      </c>
      <c r="BT410" s="422">
        <v>0</v>
      </c>
      <c r="BU410" s="422">
        <v>0</v>
      </c>
      <c r="BV410" s="422">
        <v>0</v>
      </c>
      <c r="BW410" s="422">
        <v>0</v>
      </c>
      <c r="BX410" s="422">
        <v>0</v>
      </c>
      <c r="BY410" s="422">
        <v>0</v>
      </c>
      <c r="BZ410" s="422">
        <v>0</v>
      </c>
      <c r="CA410" s="422">
        <v>0</v>
      </c>
      <c r="CB410" s="422">
        <v>0</v>
      </c>
      <c r="CC410" s="422">
        <v>0</v>
      </c>
      <c r="CD410" s="422">
        <v>0</v>
      </c>
      <c r="CE410" s="422">
        <v>0</v>
      </c>
      <c r="CF410" s="422">
        <v>0</v>
      </c>
      <c r="CG410" s="422">
        <v>0</v>
      </c>
      <c r="CH410" s="422">
        <v>0</v>
      </c>
      <c r="CI410" s="422">
        <v>0</v>
      </c>
      <c r="CJ410" s="422">
        <v>0</v>
      </c>
      <c r="CK410" s="422">
        <v>0</v>
      </c>
      <c r="CL410" s="422">
        <v>0</v>
      </c>
      <c r="CM410" s="422">
        <v>0</v>
      </c>
      <c r="CN410" s="422">
        <v>0</v>
      </c>
      <c r="CO410" s="422">
        <v>0</v>
      </c>
      <c r="CP410" s="464">
        <v>0</v>
      </c>
      <c r="CQ410" s="422">
        <v>0</v>
      </c>
      <c r="CR410" s="464">
        <v>0</v>
      </c>
      <c r="CS410" s="465">
        <v>0</v>
      </c>
      <c r="CT410" s="465">
        <v>0</v>
      </c>
      <c r="CU410" s="477">
        <f t="shared" si="21"/>
        <v>4280.8899999999994</v>
      </c>
    </row>
    <row r="411" spans="1:99" ht="15.75" customHeight="1">
      <c r="A411" s="486" t="str">
        <f t="shared" si="20"/>
        <v>13-083</v>
      </c>
      <c r="B411" s="422">
        <v>25</v>
      </c>
      <c r="C411" s="422">
        <v>0</v>
      </c>
      <c r="D411" s="422">
        <v>0</v>
      </c>
      <c r="E411" s="422">
        <v>0</v>
      </c>
      <c r="F411" s="422">
        <v>0</v>
      </c>
      <c r="G411" s="422">
        <v>0</v>
      </c>
      <c r="H411" s="422">
        <v>0</v>
      </c>
      <c r="I411" s="422">
        <v>0</v>
      </c>
      <c r="J411" s="422">
        <v>0</v>
      </c>
      <c r="K411" s="422">
        <v>0</v>
      </c>
      <c r="L411" s="422">
        <v>0</v>
      </c>
      <c r="M411" s="422">
        <v>0</v>
      </c>
      <c r="N411" s="422">
        <v>0</v>
      </c>
      <c r="O411" s="422">
        <v>0</v>
      </c>
      <c r="P411" s="422">
        <v>0</v>
      </c>
      <c r="Q411" s="422">
        <v>0</v>
      </c>
      <c r="R411" s="422">
        <v>0</v>
      </c>
      <c r="S411" s="422">
        <v>0</v>
      </c>
      <c r="T411" s="422">
        <v>0</v>
      </c>
      <c r="U411" s="422">
        <v>0</v>
      </c>
      <c r="V411" s="422">
        <v>0</v>
      </c>
      <c r="W411" s="422">
        <v>0</v>
      </c>
      <c r="X411" s="422">
        <v>0</v>
      </c>
      <c r="Y411" s="422">
        <v>0</v>
      </c>
      <c r="Z411" s="422">
        <v>0</v>
      </c>
      <c r="AA411" s="422">
        <v>0</v>
      </c>
      <c r="AB411" s="422">
        <v>0</v>
      </c>
      <c r="AC411" s="422">
        <v>0</v>
      </c>
      <c r="AD411" s="422">
        <v>0</v>
      </c>
      <c r="AE411" s="422">
        <v>0</v>
      </c>
      <c r="AF411" s="422">
        <v>0</v>
      </c>
      <c r="AG411" s="422">
        <v>0</v>
      </c>
      <c r="AH411" s="422">
        <v>0</v>
      </c>
      <c r="AI411" s="422">
        <v>0</v>
      </c>
      <c r="AJ411" s="422">
        <v>0</v>
      </c>
      <c r="AK411" s="422">
        <v>0</v>
      </c>
      <c r="AL411" s="422">
        <v>0</v>
      </c>
      <c r="AM411" s="422">
        <v>0</v>
      </c>
      <c r="AN411" s="422">
        <v>0</v>
      </c>
      <c r="AO411" s="422">
        <v>0</v>
      </c>
      <c r="AP411" s="422">
        <v>0</v>
      </c>
      <c r="AQ411" s="422">
        <v>0</v>
      </c>
      <c r="AR411" s="422">
        <v>0</v>
      </c>
      <c r="AS411" s="422">
        <v>0</v>
      </c>
      <c r="AT411" s="422">
        <v>0</v>
      </c>
      <c r="AU411" s="422">
        <v>0</v>
      </c>
      <c r="AV411" s="422">
        <v>0</v>
      </c>
      <c r="AW411" s="422">
        <v>0</v>
      </c>
      <c r="AX411" s="422">
        <v>0</v>
      </c>
      <c r="AY411" s="422">
        <v>0</v>
      </c>
      <c r="AZ411" s="422">
        <v>0</v>
      </c>
      <c r="BA411" s="422">
        <v>0</v>
      </c>
      <c r="BB411" s="422">
        <v>0</v>
      </c>
      <c r="BC411" s="422">
        <v>0</v>
      </c>
      <c r="BD411" s="422">
        <v>0</v>
      </c>
      <c r="BE411" s="422">
        <v>0</v>
      </c>
      <c r="BF411" s="422">
        <v>0</v>
      </c>
      <c r="BG411" s="422">
        <v>0</v>
      </c>
      <c r="BH411" s="422">
        <v>0</v>
      </c>
      <c r="BI411" s="422">
        <v>0</v>
      </c>
      <c r="BJ411" s="422">
        <v>0</v>
      </c>
      <c r="BK411" s="422">
        <v>0</v>
      </c>
      <c r="BL411" s="422">
        <v>0</v>
      </c>
      <c r="BM411" s="422">
        <v>0</v>
      </c>
      <c r="BN411" s="422">
        <v>0</v>
      </c>
      <c r="BO411" s="422">
        <v>0</v>
      </c>
      <c r="BP411" s="422">
        <v>0</v>
      </c>
      <c r="BQ411" s="422">
        <v>0</v>
      </c>
      <c r="BR411" s="422">
        <v>0</v>
      </c>
      <c r="BS411" s="422">
        <v>0</v>
      </c>
      <c r="BT411" s="422">
        <v>0</v>
      </c>
      <c r="BU411" s="422">
        <v>0</v>
      </c>
      <c r="BV411" s="422">
        <v>0</v>
      </c>
      <c r="BW411" s="422">
        <v>0</v>
      </c>
      <c r="BX411" s="422">
        <v>0</v>
      </c>
      <c r="BY411" s="422">
        <v>0</v>
      </c>
      <c r="BZ411" s="422">
        <v>0</v>
      </c>
      <c r="CA411" s="422">
        <v>0</v>
      </c>
      <c r="CB411" s="422">
        <v>0</v>
      </c>
      <c r="CC411" s="422">
        <v>0</v>
      </c>
      <c r="CD411" s="422">
        <v>0</v>
      </c>
      <c r="CE411" s="422">
        <v>0</v>
      </c>
      <c r="CF411" s="422">
        <v>0</v>
      </c>
      <c r="CG411" s="422">
        <v>0</v>
      </c>
      <c r="CH411" s="422">
        <v>0</v>
      </c>
      <c r="CI411" s="422">
        <v>0</v>
      </c>
      <c r="CJ411" s="422">
        <v>0</v>
      </c>
      <c r="CK411" s="422">
        <v>0</v>
      </c>
      <c r="CL411" s="422">
        <v>0</v>
      </c>
      <c r="CM411" s="422">
        <v>0</v>
      </c>
      <c r="CN411" s="422">
        <v>0</v>
      </c>
      <c r="CO411" s="422">
        <v>0</v>
      </c>
      <c r="CP411" s="464">
        <v>0</v>
      </c>
      <c r="CQ411" s="422">
        <v>0</v>
      </c>
      <c r="CR411" s="464">
        <v>0</v>
      </c>
      <c r="CS411" s="465">
        <v>0</v>
      </c>
      <c r="CT411" s="465">
        <v>0</v>
      </c>
      <c r="CU411" s="477">
        <f t="shared" si="21"/>
        <v>0</v>
      </c>
    </row>
    <row r="412" spans="1:99" ht="15.75" customHeight="1">
      <c r="A412" s="486" t="str">
        <f t="shared" si="20"/>
        <v>13-083</v>
      </c>
      <c r="B412" s="422">
        <v>26</v>
      </c>
      <c r="C412" s="422">
        <v>0</v>
      </c>
      <c r="D412" s="422">
        <v>0</v>
      </c>
      <c r="E412" s="422">
        <v>1.82</v>
      </c>
      <c r="F412" s="422">
        <v>0</v>
      </c>
      <c r="G412" s="422">
        <v>4.62</v>
      </c>
      <c r="H412" s="422">
        <v>0</v>
      </c>
      <c r="I412" s="422">
        <v>12.73</v>
      </c>
      <c r="J412" s="422">
        <v>5.73</v>
      </c>
      <c r="K412" s="422">
        <v>0</v>
      </c>
      <c r="L412" s="422">
        <v>5.36</v>
      </c>
      <c r="M412" s="422">
        <v>11.82</v>
      </c>
      <c r="N412" s="422">
        <v>19.63</v>
      </c>
      <c r="O412" s="422">
        <v>6.36</v>
      </c>
      <c r="P412" s="422">
        <v>12.68</v>
      </c>
      <c r="Q412" s="422">
        <v>33.630000000000003</v>
      </c>
      <c r="R412" s="422">
        <v>14.04</v>
      </c>
      <c r="S412" s="422">
        <v>8.1199999999999992</v>
      </c>
      <c r="T412" s="422">
        <v>12.02</v>
      </c>
      <c r="U412" s="422">
        <v>16.899999999999999</v>
      </c>
      <c r="V412" s="422">
        <v>32.369999999999997</v>
      </c>
      <c r="W412" s="422">
        <v>82.25</v>
      </c>
      <c r="X412" s="422">
        <v>247.49</v>
      </c>
      <c r="Y412" s="422">
        <v>369.86</v>
      </c>
      <c r="Z412" s="422">
        <v>255.07</v>
      </c>
      <c r="AA412" s="422">
        <v>339.58</v>
      </c>
      <c r="AB412" s="422">
        <v>221.71</v>
      </c>
      <c r="AC412" s="422">
        <v>406.38</v>
      </c>
      <c r="AD412" s="422">
        <v>380.74</v>
      </c>
      <c r="AE412" s="422">
        <v>187.37</v>
      </c>
      <c r="AF412" s="422">
        <v>298.99</v>
      </c>
      <c r="AG412" s="422">
        <v>253.47</v>
      </c>
      <c r="AH412" s="422">
        <v>454.55</v>
      </c>
      <c r="AI412" s="422">
        <v>240.07</v>
      </c>
      <c r="AJ412" s="422">
        <v>219.2</v>
      </c>
      <c r="AK412" s="422">
        <v>259.2</v>
      </c>
      <c r="AL412" s="422">
        <v>365.49</v>
      </c>
      <c r="AM412" s="422">
        <v>140.1</v>
      </c>
      <c r="AN412" s="422">
        <v>189.13</v>
      </c>
      <c r="AO412" s="422">
        <v>218.32</v>
      </c>
      <c r="AP412" s="422">
        <v>132.82</v>
      </c>
      <c r="AQ412" s="422">
        <v>170.46</v>
      </c>
      <c r="AR412" s="422">
        <v>173.57</v>
      </c>
      <c r="AS412" s="422">
        <v>223.74</v>
      </c>
      <c r="AT412" s="422">
        <v>202.9</v>
      </c>
      <c r="AU412" s="422">
        <v>87.93</v>
      </c>
      <c r="AV412" s="422">
        <v>87.93</v>
      </c>
      <c r="AW412" s="422">
        <v>137.22999999999999</v>
      </c>
      <c r="AX412" s="422">
        <v>52.4</v>
      </c>
      <c r="AY412" s="422">
        <v>155</v>
      </c>
      <c r="AZ412" s="422">
        <v>107.61</v>
      </c>
      <c r="BA412" s="422">
        <v>50.34</v>
      </c>
      <c r="BB412" s="422">
        <v>102.12</v>
      </c>
      <c r="BC412" s="422">
        <v>112.5</v>
      </c>
      <c r="BD412" s="422">
        <v>72.180000000000007</v>
      </c>
      <c r="BE412" s="422">
        <v>49.68</v>
      </c>
      <c r="BF412" s="422">
        <v>9.5399999999999991</v>
      </c>
      <c r="BG412" s="422">
        <v>17.399999999999999</v>
      </c>
      <c r="BH412" s="422">
        <v>25.22</v>
      </c>
      <c r="BI412" s="422">
        <v>0</v>
      </c>
      <c r="BJ412" s="422">
        <v>11.18</v>
      </c>
      <c r="BK412" s="422">
        <v>0</v>
      </c>
      <c r="BL412" s="422">
        <v>0</v>
      </c>
      <c r="BM412" s="422">
        <v>0</v>
      </c>
      <c r="BN412" s="422">
        <v>0</v>
      </c>
      <c r="BO412" s="422">
        <v>0</v>
      </c>
      <c r="BP412" s="422">
        <v>0</v>
      </c>
      <c r="BQ412" s="422">
        <v>0</v>
      </c>
      <c r="BR412" s="422">
        <v>0</v>
      </c>
      <c r="BS412" s="422">
        <v>0</v>
      </c>
      <c r="BT412" s="422">
        <v>0</v>
      </c>
      <c r="BU412" s="422">
        <v>0</v>
      </c>
      <c r="BV412" s="422">
        <v>0</v>
      </c>
      <c r="BW412" s="422">
        <v>0</v>
      </c>
      <c r="BX412" s="422">
        <v>0</v>
      </c>
      <c r="BY412" s="422">
        <v>0</v>
      </c>
      <c r="BZ412" s="422">
        <v>0</v>
      </c>
      <c r="CA412" s="422">
        <v>0</v>
      </c>
      <c r="CB412" s="422">
        <v>0</v>
      </c>
      <c r="CC412" s="422">
        <v>0</v>
      </c>
      <c r="CD412" s="422">
        <v>0</v>
      </c>
      <c r="CE412" s="422">
        <v>0</v>
      </c>
      <c r="CF412" s="422">
        <v>0</v>
      </c>
      <c r="CG412" s="422">
        <v>0</v>
      </c>
      <c r="CH412" s="422">
        <v>0</v>
      </c>
      <c r="CI412" s="422">
        <v>0</v>
      </c>
      <c r="CJ412" s="422">
        <v>0</v>
      </c>
      <c r="CK412" s="422">
        <v>0</v>
      </c>
      <c r="CL412" s="422">
        <v>0</v>
      </c>
      <c r="CM412" s="422">
        <v>0</v>
      </c>
      <c r="CN412" s="422">
        <v>0</v>
      </c>
      <c r="CO412" s="422">
        <v>0</v>
      </c>
      <c r="CP412" s="464">
        <v>0</v>
      </c>
      <c r="CQ412" s="422">
        <v>0</v>
      </c>
      <c r="CR412" s="464">
        <v>0</v>
      </c>
      <c r="CS412" s="465">
        <v>0</v>
      </c>
      <c r="CT412" s="465">
        <v>0</v>
      </c>
      <c r="CU412" s="477">
        <f t="shared" si="21"/>
        <v>7308.5499999999984</v>
      </c>
    </row>
    <row r="413" spans="1:99" ht="15.75" customHeight="1">
      <c r="A413" s="486" t="str">
        <f t="shared" si="20"/>
        <v>13-083</v>
      </c>
      <c r="B413" s="422">
        <v>27</v>
      </c>
      <c r="C413" s="422">
        <v>0</v>
      </c>
      <c r="D413" s="422">
        <v>2.27</v>
      </c>
      <c r="E413" s="422">
        <v>4.54</v>
      </c>
      <c r="F413" s="422">
        <v>0</v>
      </c>
      <c r="G413" s="422">
        <v>0</v>
      </c>
      <c r="H413" s="422">
        <v>0</v>
      </c>
      <c r="I413" s="422">
        <v>2.27</v>
      </c>
      <c r="J413" s="422">
        <v>3.18</v>
      </c>
      <c r="K413" s="422">
        <v>13.63</v>
      </c>
      <c r="L413" s="422">
        <v>10</v>
      </c>
      <c r="M413" s="422">
        <v>9.09</v>
      </c>
      <c r="N413" s="422">
        <v>17.91</v>
      </c>
      <c r="O413" s="422">
        <v>17.36</v>
      </c>
      <c r="P413" s="422">
        <v>11.27</v>
      </c>
      <c r="Q413" s="422">
        <v>41.27</v>
      </c>
      <c r="R413" s="422">
        <v>34.590000000000003</v>
      </c>
      <c r="S413" s="422">
        <v>14.94</v>
      </c>
      <c r="T413" s="422">
        <v>46.24</v>
      </c>
      <c r="U413" s="422">
        <v>51.79</v>
      </c>
      <c r="V413" s="422">
        <v>40.86</v>
      </c>
      <c r="W413" s="422">
        <v>95.5</v>
      </c>
      <c r="X413" s="422">
        <v>143.34</v>
      </c>
      <c r="Y413" s="422">
        <v>197.91</v>
      </c>
      <c r="Z413" s="422">
        <v>248.01</v>
      </c>
      <c r="AA413" s="422">
        <v>408.49</v>
      </c>
      <c r="AB413" s="422">
        <v>419.89</v>
      </c>
      <c r="AC413" s="422">
        <v>417.31</v>
      </c>
      <c r="AD413" s="422">
        <v>374.58</v>
      </c>
      <c r="AE413" s="422">
        <v>371.73</v>
      </c>
      <c r="AF413" s="422">
        <v>282.2</v>
      </c>
      <c r="AG413" s="422">
        <v>234.77</v>
      </c>
      <c r="AH413" s="422">
        <v>211.57</v>
      </c>
      <c r="AI413" s="422">
        <v>161.25</v>
      </c>
      <c r="AJ413" s="422">
        <v>339</v>
      </c>
      <c r="AK413" s="422">
        <v>413.77</v>
      </c>
      <c r="AL413" s="422">
        <v>241.94</v>
      </c>
      <c r="AM413" s="422">
        <v>193.64</v>
      </c>
      <c r="AN413" s="422">
        <v>198.3</v>
      </c>
      <c r="AO413" s="422">
        <v>204.3</v>
      </c>
      <c r="AP413" s="422">
        <v>68.650000000000006</v>
      </c>
      <c r="AQ413" s="422">
        <v>187.49</v>
      </c>
      <c r="AR413" s="422">
        <v>204.24</v>
      </c>
      <c r="AS413" s="422">
        <v>140.41999999999999</v>
      </c>
      <c r="AT413" s="422">
        <v>96.52</v>
      </c>
      <c r="AU413" s="422">
        <v>98.62</v>
      </c>
      <c r="AV413" s="422">
        <v>12.09</v>
      </c>
      <c r="AW413" s="422">
        <v>92.24</v>
      </c>
      <c r="AX413" s="422">
        <v>115.97</v>
      </c>
      <c r="AY413" s="422">
        <v>153.88999999999999</v>
      </c>
      <c r="AZ413" s="422">
        <v>102.32</v>
      </c>
      <c r="BA413" s="422">
        <v>72.349999999999994</v>
      </c>
      <c r="BB413" s="422">
        <v>108.56</v>
      </c>
      <c r="BC413" s="422">
        <v>66.81</v>
      </c>
      <c r="BD413" s="422">
        <v>146.35</v>
      </c>
      <c r="BE413" s="422">
        <v>49.32</v>
      </c>
      <c r="BF413" s="422">
        <v>44.31</v>
      </c>
      <c r="BG413" s="422">
        <v>42.6</v>
      </c>
      <c r="BH413" s="422">
        <v>32.700000000000003</v>
      </c>
      <c r="BI413" s="422">
        <v>7.82</v>
      </c>
      <c r="BJ413" s="422">
        <v>0</v>
      </c>
      <c r="BK413" s="422">
        <v>0</v>
      </c>
      <c r="BL413" s="422">
        <v>0</v>
      </c>
      <c r="BM413" s="422">
        <v>0</v>
      </c>
      <c r="BN413" s="422">
        <v>0</v>
      </c>
      <c r="BO413" s="422">
        <v>0</v>
      </c>
      <c r="BP413" s="422">
        <v>0</v>
      </c>
      <c r="BQ413" s="422">
        <v>0</v>
      </c>
      <c r="BR413" s="422">
        <v>0</v>
      </c>
      <c r="BS413" s="422">
        <v>0</v>
      </c>
      <c r="BT413" s="422">
        <v>0</v>
      </c>
      <c r="BU413" s="422">
        <v>0</v>
      </c>
      <c r="BV413" s="422">
        <v>0</v>
      </c>
      <c r="BW413" s="422">
        <v>0</v>
      </c>
      <c r="BX413" s="422">
        <v>0</v>
      </c>
      <c r="BY413" s="422">
        <v>0</v>
      </c>
      <c r="BZ413" s="422">
        <v>0</v>
      </c>
      <c r="CA413" s="422">
        <v>0</v>
      </c>
      <c r="CB413" s="422">
        <v>0</v>
      </c>
      <c r="CC413" s="422">
        <v>0</v>
      </c>
      <c r="CD413" s="422">
        <v>0</v>
      </c>
      <c r="CE413" s="422">
        <v>0</v>
      </c>
      <c r="CF413" s="422">
        <v>0</v>
      </c>
      <c r="CG413" s="422">
        <v>0</v>
      </c>
      <c r="CH413" s="422">
        <v>0</v>
      </c>
      <c r="CI413" s="422">
        <v>0</v>
      </c>
      <c r="CJ413" s="422">
        <v>0</v>
      </c>
      <c r="CK413" s="422">
        <v>0</v>
      </c>
      <c r="CL413" s="422">
        <v>0</v>
      </c>
      <c r="CM413" s="422">
        <v>0</v>
      </c>
      <c r="CN413" s="422">
        <v>0</v>
      </c>
      <c r="CO413" s="422">
        <v>0</v>
      </c>
      <c r="CP413" s="464">
        <v>0</v>
      </c>
      <c r="CQ413" s="422">
        <v>0</v>
      </c>
      <c r="CR413" s="464">
        <v>0</v>
      </c>
      <c r="CS413" s="465">
        <v>0</v>
      </c>
      <c r="CT413" s="465">
        <v>0</v>
      </c>
      <c r="CU413" s="477">
        <f t="shared" si="21"/>
        <v>7321.9800000000023</v>
      </c>
    </row>
    <row r="414" spans="1:99" ht="15.75" customHeight="1">
      <c r="A414" s="486" t="str">
        <f t="shared" si="20"/>
        <v>13-083</v>
      </c>
      <c r="B414" s="422">
        <v>28</v>
      </c>
      <c r="C414" s="422">
        <v>18.170000000000002</v>
      </c>
      <c r="D414" s="422">
        <v>0</v>
      </c>
      <c r="E414" s="422">
        <v>0</v>
      </c>
      <c r="F414" s="422">
        <v>5.45</v>
      </c>
      <c r="G414" s="422">
        <v>4.09</v>
      </c>
      <c r="H414" s="422">
        <v>1.82</v>
      </c>
      <c r="I414" s="422">
        <v>6.77</v>
      </c>
      <c r="J414" s="422">
        <v>5.45</v>
      </c>
      <c r="K414" s="422">
        <v>11.81</v>
      </c>
      <c r="L414" s="422">
        <v>10.86</v>
      </c>
      <c r="M414" s="422">
        <v>4.54</v>
      </c>
      <c r="N414" s="422">
        <v>11.44</v>
      </c>
      <c r="O414" s="422">
        <v>4.54</v>
      </c>
      <c r="P414" s="422">
        <v>30.46</v>
      </c>
      <c r="Q414" s="422">
        <v>32.26</v>
      </c>
      <c r="R414" s="422">
        <v>11.82</v>
      </c>
      <c r="S414" s="422">
        <v>9.99</v>
      </c>
      <c r="T414" s="422">
        <v>7.14</v>
      </c>
      <c r="U414" s="422">
        <v>40.049999999999997</v>
      </c>
      <c r="V414" s="422">
        <v>70.62</v>
      </c>
      <c r="W414" s="422">
        <v>422.45</v>
      </c>
      <c r="X414" s="422">
        <v>381.22</v>
      </c>
      <c r="Y414" s="422">
        <v>425.84</v>
      </c>
      <c r="Z414" s="422">
        <v>613.16</v>
      </c>
      <c r="AA414" s="422">
        <v>572.84</v>
      </c>
      <c r="AB414" s="422">
        <v>485.41</v>
      </c>
      <c r="AC414" s="422">
        <v>432.48</v>
      </c>
      <c r="AD414" s="422">
        <v>619.73</v>
      </c>
      <c r="AE414" s="422">
        <v>243.76</v>
      </c>
      <c r="AF414" s="422">
        <v>334.23</v>
      </c>
      <c r="AG414" s="422">
        <v>129.4</v>
      </c>
      <c r="AH414" s="422">
        <v>170.18</v>
      </c>
      <c r="AI414" s="422">
        <v>114.8</v>
      </c>
      <c r="AJ414" s="422">
        <v>310.2</v>
      </c>
      <c r="AK414" s="422">
        <v>113.1</v>
      </c>
      <c r="AL414" s="422">
        <v>118.15</v>
      </c>
      <c r="AM414" s="422">
        <v>118.03</v>
      </c>
      <c r="AN414" s="422">
        <v>140.44999999999999</v>
      </c>
      <c r="AO414" s="422">
        <v>159.32</v>
      </c>
      <c r="AP414" s="422">
        <v>84.76</v>
      </c>
      <c r="AQ414" s="422">
        <v>114.92</v>
      </c>
      <c r="AR414" s="422">
        <v>126.31</v>
      </c>
      <c r="AS414" s="422">
        <v>88.87</v>
      </c>
      <c r="AT414" s="422">
        <v>55.88</v>
      </c>
      <c r="AU414" s="422">
        <v>53.81</v>
      </c>
      <c r="AV414" s="422">
        <v>63.01</v>
      </c>
      <c r="AW414" s="422">
        <v>123.51</v>
      </c>
      <c r="AX414" s="422">
        <v>185.2</v>
      </c>
      <c r="AY414" s="422">
        <v>120.12</v>
      </c>
      <c r="AZ414" s="422">
        <v>34.39</v>
      </c>
      <c r="BA414" s="422">
        <v>85.54</v>
      </c>
      <c r="BB414" s="422">
        <v>33.18</v>
      </c>
      <c r="BC414" s="422">
        <v>50.58</v>
      </c>
      <c r="BD414" s="422">
        <v>178.22</v>
      </c>
      <c r="BE414" s="422">
        <v>40.21</v>
      </c>
      <c r="BF414" s="422">
        <v>41.63</v>
      </c>
      <c r="BG414" s="422">
        <v>21.14</v>
      </c>
      <c r="BH414" s="422">
        <v>17.64</v>
      </c>
      <c r="BI414" s="422">
        <v>36.99</v>
      </c>
      <c r="BJ414" s="422">
        <v>11.95</v>
      </c>
      <c r="BK414" s="422">
        <v>0</v>
      </c>
      <c r="BL414" s="422">
        <v>0</v>
      </c>
      <c r="BM414" s="422">
        <v>0</v>
      </c>
      <c r="BN414" s="422">
        <v>0</v>
      </c>
      <c r="BO414" s="422">
        <v>0</v>
      </c>
      <c r="BP414" s="422">
        <v>0</v>
      </c>
      <c r="BQ414" s="422">
        <v>0</v>
      </c>
      <c r="BR414" s="422">
        <v>0</v>
      </c>
      <c r="BS414" s="422">
        <v>0</v>
      </c>
      <c r="BT414" s="422">
        <v>0</v>
      </c>
      <c r="BU414" s="422">
        <v>0</v>
      </c>
      <c r="BV414" s="422">
        <v>0</v>
      </c>
      <c r="BW414" s="422">
        <v>0</v>
      </c>
      <c r="BX414" s="422">
        <v>0</v>
      </c>
      <c r="BY414" s="422">
        <v>0</v>
      </c>
      <c r="BZ414" s="422">
        <v>0</v>
      </c>
      <c r="CA414" s="422">
        <v>0</v>
      </c>
      <c r="CB414" s="422">
        <v>0</v>
      </c>
      <c r="CC414" s="422">
        <v>0</v>
      </c>
      <c r="CD414" s="422">
        <v>0</v>
      </c>
      <c r="CE414" s="422">
        <v>0</v>
      </c>
      <c r="CF414" s="422">
        <v>0</v>
      </c>
      <c r="CG414" s="422">
        <v>0</v>
      </c>
      <c r="CH414" s="422">
        <v>0</v>
      </c>
      <c r="CI414" s="422">
        <v>0</v>
      </c>
      <c r="CJ414" s="422">
        <v>0</v>
      </c>
      <c r="CK414" s="422">
        <v>0</v>
      </c>
      <c r="CL414" s="422">
        <v>0</v>
      </c>
      <c r="CM414" s="422">
        <v>0</v>
      </c>
      <c r="CN414" s="422">
        <v>0</v>
      </c>
      <c r="CO414" s="422">
        <v>0</v>
      </c>
      <c r="CP414" s="464">
        <v>0</v>
      </c>
      <c r="CQ414" s="422">
        <v>0</v>
      </c>
      <c r="CR414" s="464">
        <v>0</v>
      </c>
      <c r="CS414" s="465">
        <v>0</v>
      </c>
      <c r="CT414" s="465">
        <v>0</v>
      </c>
      <c r="CU414" s="477">
        <f t="shared" si="21"/>
        <v>7759.8900000000012</v>
      </c>
    </row>
    <row r="415" spans="1:99" ht="15.75" customHeight="1">
      <c r="A415" s="486" t="str">
        <f t="shared" si="20"/>
        <v>13-083</v>
      </c>
      <c r="B415" s="422">
        <v>29</v>
      </c>
      <c r="C415" s="422">
        <v>2.33</v>
      </c>
      <c r="D415" s="422">
        <v>0</v>
      </c>
      <c r="E415" s="422">
        <v>9.08</v>
      </c>
      <c r="F415" s="422">
        <v>5</v>
      </c>
      <c r="G415" s="422">
        <v>0.91</v>
      </c>
      <c r="H415" s="422">
        <v>0</v>
      </c>
      <c r="I415" s="422">
        <v>8.08</v>
      </c>
      <c r="J415" s="422">
        <v>1.9</v>
      </c>
      <c r="K415" s="422">
        <v>2.3199999999999998</v>
      </c>
      <c r="L415" s="422">
        <v>5.45</v>
      </c>
      <c r="M415" s="422">
        <v>44.11</v>
      </c>
      <c r="N415" s="422">
        <v>16.73</v>
      </c>
      <c r="O415" s="422">
        <v>20.22</v>
      </c>
      <c r="P415" s="422">
        <v>31.82</v>
      </c>
      <c r="Q415" s="422">
        <v>5.9</v>
      </c>
      <c r="R415" s="422">
        <v>7.83</v>
      </c>
      <c r="S415" s="422">
        <v>16.41</v>
      </c>
      <c r="T415" s="422">
        <v>21.66</v>
      </c>
      <c r="U415" s="422">
        <v>122.29</v>
      </c>
      <c r="V415" s="422">
        <v>127.74</v>
      </c>
      <c r="W415" s="422">
        <v>375</v>
      </c>
      <c r="X415" s="422">
        <v>397.77</v>
      </c>
      <c r="Y415" s="422">
        <v>608.76</v>
      </c>
      <c r="Z415" s="422">
        <v>519.73</v>
      </c>
      <c r="AA415" s="422">
        <v>574.66</v>
      </c>
      <c r="AB415" s="422">
        <v>518.88</v>
      </c>
      <c r="AC415" s="422">
        <v>354.14</v>
      </c>
      <c r="AD415" s="422">
        <v>277.42</v>
      </c>
      <c r="AE415" s="422">
        <v>348.21</v>
      </c>
      <c r="AF415" s="422">
        <v>215.67</v>
      </c>
      <c r="AG415" s="422">
        <v>243.06</v>
      </c>
      <c r="AH415" s="422">
        <v>248.9</v>
      </c>
      <c r="AI415" s="422">
        <v>203.54</v>
      </c>
      <c r="AJ415" s="422">
        <v>189.44</v>
      </c>
      <c r="AK415" s="422">
        <v>119.04</v>
      </c>
      <c r="AL415" s="422">
        <v>119.43</v>
      </c>
      <c r="AM415" s="422">
        <v>129.30000000000001</v>
      </c>
      <c r="AN415" s="422">
        <v>132.91999999999999</v>
      </c>
      <c r="AO415" s="422">
        <v>23.61</v>
      </c>
      <c r="AP415" s="422">
        <v>71.17</v>
      </c>
      <c r="AQ415" s="422">
        <v>85.68</v>
      </c>
      <c r="AR415" s="422">
        <v>63.05</v>
      </c>
      <c r="AS415" s="422">
        <v>139.56</v>
      </c>
      <c r="AT415" s="422">
        <v>106.84</v>
      </c>
      <c r="AU415" s="422">
        <v>127.07</v>
      </c>
      <c r="AV415" s="422">
        <v>80.27</v>
      </c>
      <c r="AW415" s="422">
        <v>41.3</v>
      </c>
      <c r="AX415" s="422">
        <v>70.02</v>
      </c>
      <c r="AY415" s="422">
        <v>47.68</v>
      </c>
      <c r="AZ415" s="422">
        <v>180.11</v>
      </c>
      <c r="BA415" s="422">
        <v>52.58</v>
      </c>
      <c r="BB415" s="422">
        <v>62.2</v>
      </c>
      <c r="BC415" s="422">
        <v>6.02</v>
      </c>
      <c r="BD415" s="422">
        <v>48.07</v>
      </c>
      <c r="BE415" s="422">
        <v>9.4499999999999993</v>
      </c>
      <c r="BF415" s="422">
        <v>33.18</v>
      </c>
      <c r="BG415" s="422">
        <v>0</v>
      </c>
      <c r="BH415" s="422">
        <v>46.69</v>
      </c>
      <c r="BI415" s="422">
        <v>10.5</v>
      </c>
      <c r="BJ415" s="422">
        <v>12.73</v>
      </c>
      <c r="BK415" s="422">
        <v>0</v>
      </c>
      <c r="BL415" s="422">
        <v>0</v>
      </c>
      <c r="BM415" s="422">
        <v>0</v>
      </c>
      <c r="BN415" s="422">
        <v>0</v>
      </c>
      <c r="BO415" s="422">
        <v>0</v>
      </c>
      <c r="BP415" s="422">
        <v>0</v>
      </c>
      <c r="BQ415" s="422">
        <v>0</v>
      </c>
      <c r="BR415" s="422">
        <v>0</v>
      </c>
      <c r="BS415" s="422">
        <v>0</v>
      </c>
      <c r="BT415" s="422">
        <v>0</v>
      </c>
      <c r="BU415" s="422">
        <v>0</v>
      </c>
      <c r="BV415" s="422">
        <v>0</v>
      </c>
      <c r="BW415" s="422">
        <v>0</v>
      </c>
      <c r="BX415" s="422">
        <v>0</v>
      </c>
      <c r="BY415" s="422">
        <v>0</v>
      </c>
      <c r="BZ415" s="422">
        <v>0</v>
      </c>
      <c r="CA415" s="422">
        <v>0</v>
      </c>
      <c r="CB415" s="422">
        <v>0</v>
      </c>
      <c r="CC415" s="422">
        <v>0</v>
      </c>
      <c r="CD415" s="422">
        <v>0</v>
      </c>
      <c r="CE415" s="422">
        <v>0</v>
      </c>
      <c r="CF415" s="422">
        <v>0</v>
      </c>
      <c r="CG415" s="422">
        <v>0</v>
      </c>
      <c r="CH415" s="422">
        <v>0</v>
      </c>
      <c r="CI415" s="422">
        <v>0</v>
      </c>
      <c r="CJ415" s="422">
        <v>0</v>
      </c>
      <c r="CK415" s="422">
        <v>0</v>
      </c>
      <c r="CL415" s="422">
        <v>0</v>
      </c>
      <c r="CM415" s="422">
        <v>0</v>
      </c>
      <c r="CN415" s="422">
        <v>0</v>
      </c>
      <c r="CO415" s="422">
        <v>0</v>
      </c>
      <c r="CP415" s="464">
        <v>0</v>
      </c>
      <c r="CQ415" s="422">
        <v>0</v>
      </c>
      <c r="CR415" s="464">
        <v>0</v>
      </c>
      <c r="CS415" s="465">
        <v>0</v>
      </c>
      <c r="CT415" s="465">
        <v>0</v>
      </c>
      <c r="CU415" s="477">
        <f t="shared" si="21"/>
        <v>7343.43</v>
      </c>
    </row>
    <row r="416" spans="1:99" ht="15.75" customHeight="1">
      <c r="A416" s="486" t="str">
        <f t="shared" si="20"/>
        <v>13-083</v>
      </c>
      <c r="B416" s="422">
        <v>30</v>
      </c>
      <c r="C416" s="422">
        <v>2.27</v>
      </c>
      <c r="D416" s="422">
        <v>3.59</v>
      </c>
      <c r="E416" s="422">
        <v>9.99</v>
      </c>
      <c r="F416" s="422">
        <v>0</v>
      </c>
      <c r="G416" s="422">
        <v>0</v>
      </c>
      <c r="H416" s="422">
        <v>11.36</v>
      </c>
      <c r="I416" s="422">
        <v>13.09</v>
      </c>
      <c r="J416" s="422">
        <v>6.51</v>
      </c>
      <c r="K416" s="422">
        <v>13.81</v>
      </c>
      <c r="L416" s="422">
        <v>11.08</v>
      </c>
      <c r="M416" s="422">
        <v>14.41</v>
      </c>
      <c r="N416" s="422">
        <v>19</v>
      </c>
      <c r="O416" s="422">
        <v>45.08</v>
      </c>
      <c r="P416" s="422">
        <v>9.09</v>
      </c>
      <c r="Q416" s="422">
        <v>37.729999999999997</v>
      </c>
      <c r="R416" s="422">
        <v>17.63</v>
      </c>
      <c r="S416" s="422">
        <v>7.23</v>
      </c>
      <c r="T416" s="422">
        <v>50.9</v>
      </c>
      <c r="U416" s="422">
        <v>67.77</v>
      </c>
      <c r="V416" s="422">
        <v>214.05</v>
      </c>
      <c r="W416" s="422">
        <v>347.54</v>
      </c>
      <c r="X416" s="422">
        <v>565</v>
      </c>
      <c r="Y416" s="422">
        <v>671.87</v>
      </c>
      <c r="Z416" s="422">
        <v>588.30999999999995</v>
      </c>
      <c r="AA416" s="422">
        <v>541.76</v>
      </c>
      <c r="AB416" s="422">
        <v>560.66999999999996</v>
      </c>
      <c r="AC416" s="422">
        <v>443.83</v>
      </c>
      <c r="AD416" s="422">
        <v>486.77</v>
      </c>
      <c r="AE416" s="422">
        <v>273.83999999999997</v>
      </c>
      <c r="AF416" s="422">
        <v>197.79</v>
      </c>
      <c r="AG416" s="422">
        <v>179.16</v>
      </c>
      <c r="AH416" s="422">
        <v>155.43</v>
      </c>
      <c r="AI416" s="422">
        <v>196.39</v>
      </c>
      <c r="AJ416" s="422">
        <v>148.38</v>
      </c>
      <c r="AK416" s="422">
        <v>143.76</v>
      </c>
      <c r="AL416" s="422">
        <v>147.65</v>
      </c>
      <c r="AM416" s="422">
        <v>174.86</v>
      </c>
      <c r="AN416" s="422">
        <v>129.15</v>
      </c>
      <c r="AO416" s="422">
        <v>128.16</v>
      </c>
      <c r="AP416" s="422">
        <v>103.71</v>
      </c>
      <c r="AQ416" s="422">
        <v>88.05</v>
      </c>
      <c r="AR416" s="422">
        <v>100.51</v>
      </c>
      <c r="AS416" s="422">
        <v>44.28</v>
      </c>
      <c r="AT416" s="422">
        <v>90.72</v>
      </c>
      <c r="AU416" s="422">
        <v>76.22</v>
      </c>
      <c r="AV416" s="422">
        <v>108.09</v>
      </c>
      <c r="AW416" s="422">
        <v>82.17</v>
      </c>
      <c r="AX416" s="422">
        <v>113.93</v>
      </c>
      <c r="AY416" s="422">
        <v>121.26</v>
      </c>
      <c r="AZ416" s="422">
        <v>66.569999999999993</v>
      </c>
      <c r="BA416" s="422">
        <v>82.33</v>
      </c>
      <c r="BB416" s="422">
        <v>64.349999999999994</v>
      </c>
      <c r="BC416" s="422">
        <v>40.130000000000003</v>
      </c>
      <c r="BD416" s="422">
        <v>25.64</v>
      </c>
      <c r="BE416" s="422">
        <v>23.5</v>
      </c>
      <c r="BF416" s="422">
        <v>63.57</v>
      </c>
      <c r="BG416" s="422">
        <v>30.54</v>
      </c>
      <c r="BH416" s="422">
        <v>77.36</v>
      </c>
      <c r="BI416" s="422">
        <v>0.36</v>
      </c>
      <c r="BJ416" s="422">
        <v>0</v>
      </c>
      <c r="BK416" s="422">
        <v>0</v>
      </c>
      <c r="BL416" s="422">
        <v>0</v>
      </c>
      <c r="BM416" s="422">
        <v>0</v>
      </c>
      <c r="BN416" s="422">
        <v>0</v>
      </c>
      <c r="BO416" s="422">
        <v>0</v>
      </c>
      <c r="BP416" s="422">
        <v>0</v>
      </c>
      <c r="BQ416" s="422">
        <v>0</v>
      </c>
      <c r="BR416" s="422">
        <v>0</v>
      </c>
      <c r="BS416" s="422">
        <v>0</v>
      </c>
      <c r="BT416" s="422">
        <v>0</v>
      </c>
      <c r="BU416" s="422">
        <v>0</v>
      </c>
      <c r="BV416" s="422">
        <v>0</v>
      </c>
      <c r="BW416" s="422">
        <v>0</v>
      </c>
      <c r="BX416" s="422">
        <v>0</v>
      </c>
      <c r="BY416" s="422">
        <v>0</v>
      </c>
      <c r="BZ416" s="422">
        <v>0</v>
      </c>
      <c r="CA416" s="422">
        <v>0</v>
      </c>
      <c r="CB416" s="422">
        <v>0</v>
      </c>
      <c r="CC416" s="422">
        <v>0</v>
      </c>
      <c r="CD416" s="422">
        <v>0</v>
      </c>
      <c r="CE416" s="422">
        <v>0</v>
      </c>
      <c r="CF416" s="422">
        <v>0</v>
      </c>
      <c r="CG416" s="422">
        <v>0</v>
      </c>
      <c r="CH416" s="422">
        <v>0</v>
      </c>
      <c r="CI416" s="422">
        <v>0</v>
      </c>
      <c r="CJ416" s="422">
        <v>0</v>
      </c>
      <c r="CK416" s="422">
        <v>0</v>
      </c>
      <c r="CL416" s="422">
        <v>0</v>
      </c>
      <c r="CM416" s="422">
        <v>0</v>
      </c>
      <c r="CN416" s="422">
        <v>0</v>
      </c>
      <c r="CO416" s="422">
        <v>0</v>
      </c>
      <c r="CP416" s="464">
        <v>0</v>
      </c>
      <c r="CQ416" s="422">
        <v>0</v>
      </c>
      <c r="CR416" s="464">
        <v>0</v>
      </c>
      <c r="CS416" s="465">
        <v>0</v>
      </c>
      <c r="CT416" s="465">
        <v>0</v>
      </c>
      <c r="CU416" s="477">
        <f t="shared" si="21"/>
        <v>8038.2000000000007</v>
      </c>
    </row>
    <row r="417" spans="1:99" ht="15.75" customHeight="1" thickBot="1">
      <c r="A417" s="487" t="str">
        <f t="shared" si="20"/>
        <v>13-083</v>
      </c>
      <c r="B417" s="467">
        <v>31</v>
      </c>
      <c r="C417" s="467">
        <v>0</v>
      </c>
      <c r="D417" s="467">
        <v>0</v>
      </c>
      <c r="E417" s="467">
        <v>3.18</v>
      </c>
      <c r="F417" s="467">
        <v>5.45</v>
      </c>
      <c r="G417" s="467">
        <v>19.39</v>
      </c>
      <c r="H417" s="467">
        <v>21.89</v>
      </c>
      <c r="I417" s="467">
        <v>14.82</v>
      </c>
      <c r="J417" s="467">
        <v>0</v>
      </c>
      <c r="K417" s="467">
        <v>12.27</v>
      </c>
      <c r="L417" s="467">
        <v>18.28</v>
      </c>
      <c r="M417" s="467">
        <v>25.5</v>
      </c>
      <c r="N417" s="467">
        <v>33.119999999999997</v>
      </c>
      <c r="O417" s="467">
        <v>5.45</v>
      </c>
      <c r="P417" s="467">
        <v>2.27</v>
      </c>
      <c r="Q417" s="467">
        <v>9.1</v>
      </c>
      <c r="R417" s="467">
        <v>29.6</v>
      </c>
      <c r="S417" s="467">
        <v>55.26</v>
      </c>
      <c r="T417" s="467">
        <v>39.049999999999997</v>
      </c>
      <c r="U417" s="467">
        <v>20.22</v>
      </c>
      <c r="V417" s="467">
        <v>61.32</v>
      </c>
      <c r="W417" s="467">
        <v>203.51</v>
      </c>
      <c r="X417" s="467">
        <v>452.1</v>
      </c>
      <c r="Y417" s="467">
        <v>333.58</v>
      </c>
      <c r="Z417" s="467">
        <v>431.01</v>
      </c>
      <c r="AA417" s="467">
        <v>503.85</v>
      </c>
      <c r="AB417" s="467">
        <v>335.38</v>
      </c>
      <c r="AC417" s="467">
        <v>267.52999999999997</v>
      </c>
      <c r="AD417" s="467">
        <v>158.86000000000001</v>
      </c>
      <c r="AE417" s="467">
        <v>255.29</v>
      </c>
      <c r="AF417" s="467">
        <v>278.70999999999998</v>
      </c>
      <c r="AG417" s="467">
        <v>220.7</v>
      </c>
      <c r="AH417" s="467">
        <v>251.97</v>
      </c>
      <c r="AI417" s="467">
        <v>112.82</v>
      </c>
      <c r="AJ417" s="467">
        <v>136.27000000000001</v>
      </c>
      <c r="AK417" s="467">
        <v>124.24</v>
      </c>
      <c r="AL417" s="467">
        <v>125.14</v>
      </c>
      <c r="AM417" s="467">
        <v>111.15</v>
      </c>
      <c r="AN417" s="467">
        <v>60.12</v>
      </c>
      <c r="AO417" s="467">
        <v>53.46</v>
      </c>
      <c r="AP417" s="467">
        <v>54.33</v>
      </c>
      <c r="AQ417" s="467">
        <v>65.16</v>
      </c>
      <c r="AR417" s="467">
        <v>134.21</v>
      </c>
      <c r="AS417" s="467">
        <v>65.72</v>
      </c>
      <c r="AT417" s="467">
        <v>28.27</v>
      </c>
      <c r="AU417" s="467">
        <v>0</v>
      </c>
      <c r="AV417" s="467">
        <v>0</v>
      </c>
      <c r="AW417" s="467">
        <v>0</v>
      </c>
      <c r="AX417" s="467">
        <v>0</v>
      </c>
      <c r="AY417" s="467">
        <v>0</v>
      </c>
      <c r="AZ417" s="467">
        <v>0</v>
      </c>
      <c r="BA417" s="467">
        <v>0</v>
      </c>
      <c r="BB417" s="467">
        <v>0</v>
      </c>
      <c r="BC417" s="467">
        <v>0</v>
      </c>
      <c r="BD417" s="467">
        <v>0</v>
      </c>
      <c r="BE417" s="467">
        <v>0</v>
      </c>
      <c r="BF417" s="467">
        <v>0</v>
      </c>
      <c r="BG417" s="467">
        <v>0</v>
      </c>
      <c r="BH417" s="467">
        <v>0</v>
      </c>
      <c r="BI417" s="467">
        <v>0</v>
      </c>
      <c r="BJ417" s="467">
        <v>0</v>
      </c>
      <c r="BK417" s="467">
        <v>0</v>
      </c>
      <c r="BL417" s="467">
        <v>0</v>
      </c>
      <c r="BM417" s="467">
        <v>0</v>
      </c>
      <c r="BN417" s="467">
        <v>0</v>
      </c>
      <c r="BO417" s="467">
        <v>0</v>
      </c>
      <c r="BP417" s="467">
        <v>0</v>
      </c>
      <c r="BQ417" s="467">
        <v>0</v>
      </c>
      <c r="BR417" s="467">
        <v>0</v>
      </c>
      <c r="BS417" s="467">
        <v>0</v>
      </c>
      <c r="BT417" s="467">
        <v>0</v>
      </c>
      <c r="BU417" s="467">
        <v>0</v>
      </c>
      <c r="BV417" s="467">
        <v>0</v>
      </c>
      <c r="BW417" s="467">
        <v>0</v>
      </c>
      <c r="BX417" s="467">
        <v>0</v>
      </c>
      <c r="BY417" s="467">
        <v>0</v>
      </c>
      <c r="BZ417" s="467">
        <v>0</v>
      </c>
      <c r="CA417" s="467">
        <v>0</v>
      </c>
      <c r="CB417" s="467">
        <v>0</v>
      </c>
      <c r="CC417" s="467">
        <v>0</v>
      </c>
      <c r="CD417" s="467">
        <v>0</v>
      </c>
      <c r="CE417" s="467">
        <v>0</v>
      </c>
      <c r="CF417" s="467">
        <v>0</v>
      </c>
      <c r="CG417" s="467">
        <v>0</v>
      </c>
      <c r="CH417" s="467">
        <v>0</v>
      </c>
      <c r="CI417" s="467">
        <v>0</v>
      </c>
      <c r="CJ417" s="467">
        <v>0</v>
      </c>
      <c r="CK417" s="422">
        <v>0</v>
      </c>
      <c r="CL417" s="422">
        <v>0</v>
      </c>
      <c r="CM417" s="422">
        <v>0</v>
      </c>
      <c r="CN417" s="422">
        <v>0</v>
      </c>
      <c r="CO417" s="422">
        <v>0</v>
      </c>
      <c r="CP417" s="468">
        <v>0</v>
      </c>
      <c r="CQ417" s="422">
        <v>0</v>
      </c>
      <c r="CR417" s="468">
        <v>0</v>
      </c>
      <c r="CS417" s="465">
        <v>0</v>
      </c>
      <c r="CT417" s="465">
        <v>0</v>
      </c>
      <c r="CU417" s="477">
        <f t="shared" si="21"/>
        <v>5139.55</v>
      </c>
    </row>
    <row r="418" spans="1:99" ht="15.75" hidden="1" thickBot="1">
      <c r="A418" s="480" t="str">
        <f t="shared" si="20"/>
        <v>13-083</v>
      </c>
      <c r="B418" s="440" t="s">
        <v>221</v>
      </c>
      <c r="C418" s="438">
        <f>SUM(C387:F417)</f>
        <v>741.35</v>
      </c>
      <c r="D418" s="438">
        <f>SUM(G387:J417)</f>
        <v>1092.4800000000002</v>
      </c>
      <c r="E418" s="438">
        <f>SUM(K387:N417)</f>
        <v>2104.8799999999997</v>
      </c>
      <c r="F418" s="438">
        <f>SUM(O387:R417)</f>
        <v>2090.2299999999987</v>
      </c>
      <c r="G418" s="438">
        <f>SUM(S387:V417)</f>
        <v>8483.1699999999946</v>
      </c>
      <c r="H418" s="438">
        <f>SUM(W387:Z417)</f>
        <v>53291.219999999987</v>
      </c>
      <c r="I418" s="438">
        <f>SUM(AA387:AD417)</f>
        <v>47822.080000000009</v>
      </c>
      <c r="J418" s="438">
        <f>SUM(AE387:AH417)</f>
        <v>25113.05000000001</v>
      </c>
      <c r="K418" s="438">
        <f>SUM(AI387:AL417)</f>
        <v>16204.530000000002</v>
      </c>
      <c r="L418" s="438">
        <f>SUM(AM387:AP417)</f>
        <v>11870.339999999998</v>
      </c>
      <c r="M418" s="438">
        <f>SUM(AQ387:AT417)</f>
        <v>9183.8199999999943</v>
      </c>
      <c r="N418" s="438">
        <f>SUM(AU387:AX417)</f>
        <v>8537.9700000000012</v>
      </c>
      <c r="O418" s="438">
        <f>SUM(AY387:BB417)</f>
        <v>9221.2800000000007</v>
      </c>
      <c r="P418" s="438">
        <f>SUM(BC387:BF417)</f>
        <v>7053.2000000000053</v>
      </c>
      <c r="Q418" s="438">
        <f>SUM(BG387:BJ417)</f>
        <v>2312.2800000000002</v>
      </c>
      <c r="R418" s="438">
        <f>SUM(BK387:BN417)</f>
        <v>52.53</v>
      </c>
      <c r="S418" s="438">
        <f>SUM(BO387:BR417)</f>
        <v>0</v>
      </c>
      <c r="T418" s="438">
        <f>SUM(BS387:BV417)</f>
        <v>0</v>
      </c>
      <c r="U418" s="438">
        <f>SUM(BW387:BZ417)</f>
        <v>0</v>
      </c>
      <c r="V418" s="438">
        <f>SUM(CA387:CD417)</f>
        <v>0</v>
      </c>
      <c r="W418" s="438">
        <f>SUM(CE387:CH417)</f>
        <v>0</v>
      </c>
      <c r="X418" s="438">
        <f>SUM(CI387:CK417)</f>
        <v>0</v>
      </c>
      <c r="Y418" s="439"/>
      <c r="Z418" s="439"/>
      <c r="AA418" s="439"/>
      <c r="AB418" s="439"/>
      <c r="AC418" s="470"/>
      <c r="AD418" s="439"/>
      <c r="AE418" s="439"/>
      <c r="AF418" s="439"/>
      <c r="AG418" s="470"/>
      <c r="AH418" s="439"/>
      <c r="AI418" s="439"/>
      <c r="AJ418" s="439"/>
      <c r="AK418" s="470"/>
      <c r="AL418" s="439"/>
      <c r="AM418" s="439"/>
      <c r="AN418" s="470"/>
      <c r="AO418" s="439"/>
      <c r="AP418" s="439"/>
      <c r="AQ418" s="439"/>
      <c r="AR418" s="470"/>
      <c r="AS418" s="439"/>
      <c r="AT418" s="439"/>
      <c r="AU418" s="439"/>
      <c r="AV418" s="470"/>
      <c r="AW418" s="470"/>
      <c r="AX418" s="470"/>
      <c r="AY418" s="470"/>
      <c r="AZ418" s="470"/>
      <c r="BA418" s="470"/>
      <c r="BB418" s="470"/>
      <c r="BC418" s="470"/>
      <c r="BD418" s="470"/>
      <c r="BE418" s="470"/>
      <c r="BF418" s="470"/>
      <c r="BG418" s="470"/>
      <c r="BH418" s="470"/>
      <c r="BI418" s="470"/>
      <c r="BJ418" s="470"/>
      <c r="BK418" s="470"/>
      <c r="BL418" s="470"/>
      <c r="BM418" s="470"/>
      <c r="BN418" s="470"/>
      <c r="BO418" s="470"/>
      <c r="BP418" s="470"/>
      <c r="BQ418" s="439"/>
      <c r="BR418" s="439"/>
      <c r="BS418" s="439"/>
      <c r="BT418" s="470"/>
      <c r="BU418" s="470"/>
      <c r="BV418" s="470"/>
      <c r="BW418" s="470"/>
      <c r="BX418" s="470"/>
      <c r="BY418" s="470"/>
      <c r="BZ418" s="470"/>
      <c r="CA418" s="470"/>
      <c r="CB418" s="470"/>
      <c r="CC418" s="470"/>
      <c r="CD418" s="470"/>
      <c r="CE418" s="470"/>
      <c r="CF418" s="470"/>
      <c r="CG418" s="470"/>
      <c r="CH418" s="470"/>
      <c r="CI418" s="470"/>
      <c r="CJ418" s="470"/>
      <c r="CK418" s="441"/>
      <c r="CL418" s="441"/>
      <c r="CM418" s="441"/>
      <c r="CN418" s="441"/>
      <c r="CO418" s="441"/>
      <c r="CP418" s="442"/>
      <c r="CQ418" s="441"/>
      <c r="CR418" s="442"/>
      <c r="CS418" s="495"/>
      <c r="CU418" s="499">
        <f>SUM(CU387:CU417)</f>
        <v>205178.94999999998</v>
      </c>
    </row>
    <row r="419" spans="1:99" ht="15.75" customHeight="1">
      <c r="A419" s="473" t="s">
        <v>122</v>
      </c>
      <c r="B419" s="474">
        <v>1</v>
      </c>
      <c r="C419" s="461">
        <v>0</v>
      </c>
      <c r="D419" s="461">
        <v>0</v>
      </c>
      <c r="E419" s="461">
        <v>0</v>
      </c>
      <c r="F419" s="461">
        <v>0</v>
      </c>
      <c r="G419" s="461">
        <v>0</v>
      </c>
      <c r="H419" s="461">
        <v>0</v>
      </c>
      <c r="I419" s="461">
        <v>20.04</v>
      </c>
      <c r="J419" s="461">
        <v>3.18</v>
      </c>
      <c r="K419" s="461">
        <v>5.91</v>
      </c>
      <c r="L419" s="461">
        <v>0</v>
      </c>
      <c r="M419" s="461">
        <v>8.18</v>
      </c>
      <c r="N419" s="461">
        <v>11.82</v>
      </c>
      <c r="O419" s="461">
        <v>53.29</v>
      </c>
      <c r="P419" s="461">
        <v>4.58</v>
      </c>
      <c r="Q419" s="461">
        <v>9.6</v>
      </c>
      <c r="R419" s="461">
        <v>36</v>
      </c>
      <c r="S419" s="461">
        <v>16.809999999999999</v>
      </c>
      <c r="T419" s="461">
        <v>129.04</v>
      </c>
      <c r="U419" s="461">
        <v>191.34</v>
      </c>
      <c r="V419" s="461">
        <v>254.17</v>
      </c>
      <c r="W419" s="461">
        <v>307.18</v>
      </c>
      <c r="X419" s="461">
        <v>482.82</v>
      </c>
      <c r="Y419" s="461">
        <v>348.65</v>
      </c>
      <c r="Z419" s="461">
        <v>314.87</v>
      </c>
      <c r="AA419" s="461">
        <v>334.25</v>
      </c>
      <c r="AB419" s="461">
        <v>410.16</v>
      </c>
      <c r="AC419" s="461">
        <v>318.97000000000003</v>
      </c>
      <c r="AD419" s="461">
        <v>180.81</v>
      </c>
      <c r="AE419" s="461">
        <v>135.72999999999999</v>
      </c>
      <c r="AF419" s="461">
        <v>168.81</v>
      </c>
      <c r="AG419" s="461">
        <v>166.16</v>
      </c>
      <c r="AH419" s="461">
        <v>126.99</v>
      </c>
      <c r="AI419" s="461">
        <v>99.02</v>
      </c>
      <c r="AJ419" s="461">
        <v>47.04</v>
      </c>
      <c r="AK419" s="461">
        <v>44.04</v>
      </c>
      <c r="AL419" s="461">
        <v>47.81</v>
      </c>
      <c r="AM419" s="461">
        <v>52.65</v>
      </c>
      <c r="AN419" s="461">
        <v>120.45</v>
      </c>
      <c r="AO419" s="461">
        <v>42.31</v>
      </c>
      <c r="AP419" s="461">
        <v>68.010000000000005</v>
      </c>
      <c r="AQ419" s="461">
        <v>31.71</v>
      </c>
      <c r="AR419" s="461">
        <v>30.34</v>
      </c>
      <c r="AS419" s="461">
        <v>46.91</v>
      </c>
      <c r="AT419" s="461">
        <v>94.8</v>
      </c>
      <c r="AU419" s="461">
        <v>66.290000000000006</v>
      </c>
      <c r="AV419" s="461">
        <v>79.31</v>
      </c>
      <c r="AW419" s="461">
        <v>216.29</v>
      </c>
      <c r="AX419" s="461">
        <v>161.27000000000001</v>
      </c>
      <c r="AY419" s="461">
        <v>369.55</v>
      </c>
      <c r="AZ419" s="461">
        <v>299.29000000000002</v>
      </c>
      <c r="BA419" s="461">
        <v>230.57</v>
      </c>
      <c r="BB419" s="461">
        <v>294.16000000000003</v>
      </c>
      <c r="BC419" s="461">
        <v>333.09</v>
      </c>
      <c r="BD419" s="461">
        <v>285.45</v>
      </c>
      <c r="BE419" s="461">
        <v>377.48</v>
      </c>
      <c r="BF419" s="461">
        <v>340.92</v>
      </c>
      <c r="BG419" s="461">
        <v>191.19</v>
      </c>
      <c r="BH419" s="461">
        <v>47.35</v>
      </c>
      <c r="BI419" s="461">
        <v>144.16</v>
      </c>
      <c r="BJ419" s="461">
        <v>209.46</v>
      </c>
      <c r="BK419" s="461">
        <v>135.68</v>
      </c>
      <c r="BL419" s="461">
        <v>123.23</v>
      </c>
      <c r="BM419" s="461">
        <v>36.4</v>
      </c>
      <c r="BN419" s="461">
        <v>24.77</v>
      </c>
      <c r="BO419" s="461">
        <v>19.27</v>
      </c>
      <c r="BP419" s="461">
        <v>135.11000000000001</v>
      </c>
      <c r="BQ419" s="461">
        <v>21.64</v>
      </c>
      <c r="BR419" s="461">
        <v>95.26</v>
      </c>
      <c r="BS419" s="461">
        <v>27.32</v>
      </c>
      <c r="BT419" s="461">
        <v>26.64</v>
      </c>
      <c r="BU419" s="461">
        <v>32.08</v>
      </c>
      <c r="BV419" s="461">
        <v>25.09</v>
      </c>
      <c r="BW419" s="461">
        <v>0</v>
      </c>
      <c r="BX419" s="461">
        <v>0</v>
      </c>
      <c r="BY419" s="461">
        <v>0</v>
      </c>
      <c r="BZ419" s="461">
        <v>0</v>
      </c>
      <c r="CA419" s="461">
        <v>0</v>
      </c>
      <c r="CB419" s="461">
        <v>0</v>
      </c>
      <c r="CC419" s="461">
        <v>0</v>
      </c>
      <c r="CD419" s="461">
        <v>0</v>
      </c>
      <c r="CE419" s="461">
        <v>0</v>
      </c>
      <c r="CF419" s="461">
        <v>0</v>
      </c>
      <c r="CG419" s="461">
        <v>0</v>
      </c>
      <c r="CH419" s="461">
        <v>0</v>
      </c>
      <c r="CI419" s="461">
        <v>0</v>
      </c>
      <c r="CJ419" s="461">
        <v>0</v>
      </c>
      <c r="CK419" s="422">
        <v>0</v>
      </c>
      <c r="CL419" s="422">
        <v>0</v>
      </c>
      <c r="CM419" s="422">
        <v>0</v>
      </c>
      <c r="CN419" s="422">
        <v>0</v>
      </c>
      <c r="CO419" s="422">
        <v>0</v>
      </c>
      <c r="CP419" s="462">
        <v>0</v>
      </c>
      <c r="CQ419" s="422">
        <v>0</v>
      </c>
      <c r="CR419" s="462">
        <v>0</v>
      </c>
      <c r="CS419" s="465">
        <v>0</v>
      </c>
      <c r="CT419" s="465">
        <v>0</v>
      </c>
      <c r="CU419" s="477">
        <f>SUM(C419:CT419)</f>
        <v>9112.77</v>
      </c>
    </row>
    <row r="420" spans="1:99" ht="15.75" customHeight="1">
      <c r="A420" s="475" t="str">
        <f t="shared" ref="A420:A450" si="22">A419</f>
        <v>14-1085</v>
      </c>
      <c r="B420" s="476">
        <v>2</v>
      </c>
      <c r="C420" s="422">
        <v>0</v>
      </c>
      <c r="D420" s="422">
        <v>0</v>
      </c>
      <c r="E420" s="422">
        <v>0</v>
      </c>
      <c r="F420" s="422">
        <v>0</v>
      </c>
      <c r="G420" s="422">
        <v>0</v>
      </c>
      <c r="H420" s="422">
        <v>0</v>
      </c>
      <c r="I420" s="422">
        <v>7.27</v>
      </c>
      <c r="J420" s="422">
        <v>10.64</v>
      </c>
      <c r="K420" s="422">
        <v>24.95</v>
      </c>
      <c r="L420" s="422">
        <v>4.5</v>
      </c>
      <c r="M420" s="422">
        <v>15.91</v>
      </c>
      <c r="N420" s="422">
        <v>2.27</v>
      </c>
      <c r="O420" s="422">
        <v>5.99</v>
      </c>
      <c r="P420" s="422">
        <v>12.72</v>
      </c>
      <c r="Q420" s="422">
        <v>10.88</v>
      </c>
      <c r="R420" s="422">
        <v>5.91</v>
      </c>
      <c r="S420" s="422">
        <v>67.02</v>
      </c>
      <c r="T420" s="422">
        <v>30.92</v>
      </c>
      <c r="U420" s="422">
        <v>170.81</v>
      </c>
      <c r="V420" s="422">
        <v>763.73</v>
      </c>
      <c r="W420" s="422">
        <v>537.64</v>
      </c>
      <c r="X420" s="422">
        <v>666.24</v>
      </c>
      <c r="Y420" s="422">
        <v>733.17</v>
      </c>
      <c r="Z420" s="422">
        <v>714.8</v>
      </c>
      <c r="AA420" s="422">
        <v>614.9</v>
      </c>
      <c r="AB420" s="422">
        <v>315.69</v>
      </c>
      <c r="AC420" s="422">
        <v>342.9</v>
      </c>
      <c r="AD420" s="422">
        <v>369.98</v>
      </c>
      <c r="AE420" s="422">
        <v>126.19</v>
      </c>
      <c r="AF420" s="422">
        <v>213.81</v>
      </c>
      <c r="AG420" s="422">
        <v>139.28</v>
      </c>
      <c r="AH420" s="422">
        <v>127.45</v>
      </c>
      <c r="AI420" s="422">
        <v>97.19</v>
      </c>
      <c r="AJ420" s="422">
        <v>60.6</v>
      </c>
      <c r="AK420" s="422">
        <v>44.23</v>
      </c>
      <c r="AL420" s="422">
        <v>74.95</v>
      </c>
      <c r="AM420" s="422">
        <v>100.66</v>
      </c>
      <c r="AN420" s="422">
        <v>49.91</v>
      </c>
      <c r="AO420" s="422">
        <v>59.13</v>
      </c>
      <c r="AP420" s="422">
        <v>49.52</v>
      </c>
      <c r="AQ420" s="422">
        <v>18.28</v>
      </c>
      <c r="AR420" s="422">
        <v>80.08</v>
      </c>
      <c r="AS420" s="422">
        <v>63.47</v>
      </c>
      <c r="AT420" s="422">
        <v>99.68</v>
      </c>
      <c r="AU420" s="422">
        <v>63.89</v>
      </c>
      <c r="AV420" s="422">
        <v>124.36</v>
      </c>
      <c r="AW420" s="422">
        <v>157.81</v>
      </c>
      <c r="AX420" s="422">
        <v>372.95</v>
      </c>
      <c r="AY420" s="422">
        <v>292.82</v>
      </c>
      <c r="AZ420" s="422">
        <v>338.09</v>
      </c>
      <c r="BA420" s="422">
        <v>472.88</v>
      </c>
      <c r="BB420" s="422">
        <v>501.66</v>
      </c>
      <c r="BC420" s="422">
        <v>381.73</v>
      </c>
      <c r="BD420" s="422">
        <v>501.2</v>
      </c>
      <c r="BE420" s="422">
        <v>207.92</v>
      </c>
      <c r="BF420" s="422">
        <v>204.86</v>
      </c>
      <c r="BG420" s="422">
        <v>152.94999999999999</v>
      </c>
      <c r="BH420" s="422">
        <v>223.3</v>
      </c>
      <c r="BI420" s="422">
        <v>166.21</v>
      </c>
      <c r="BJ420" s="422">
        <v>148.85</v>
      </c>
      <c r="BK420" s="422">
        <v>77.73</v>
      </c>
      <c r="BL420" s="422">
        <v>98.9</v>
      </c>
      <c r="BM420" s="422">
        <v>96.6</v>
      </c>
      <c r="BN420" s="422">
        <v>23.41</v>
      </c>
      <c r="BO420" s="422">
        <v>46.04</v>
      </c>
      <c r="BP420" s="422">
        <v>25.59</v>
      </c>
      <c r="BQ420" s="422">
        <v>66.430000000000007</v>
      </c>
      <c r="BR420" s="422">
        <v>28.14</v>
      </c>
      <c r="BS420" s="422">
        <v>36.86</v>
      </c>
      <c r="BT420" s="422">
        <v>96.05</v>
      </c>
      <c r="BU420" s="422">
        <v>8</v>
      </c>
      <c r="BV420" s="422">
        <v>28.82</v>
      </c>
      <c r="BW420" s="422">
        <v>4.6399999999999997</v>
      </c>
      <c r="BX420" s="422">
        <v>0</v>
      </c>
      <c r="BY420" s="422">
        <v>0</v>
      </c>
      <c r="BZ420" s="422">
        <v>0</v>
      </c>
      <c r="CA420" s="422">
        <v>0</v>
      </c>
      <c r="CB420" s="422">
        <v>0</v>
      </c>
      <c r="CC420" s="422">
        <v>0</v>
      </c>
      <c r="CD420" s="422">
        <v>0</v>
      </c>
      <c r="CE420" s="422">
        <v>0</v>
      </c>
      <c r="CF420" s="422">
        <v>0</v>
      </c>
      <c r="CG420" s="422">
        <v>0</v>
      </c>
      <c r="CH420" s="422">
        <v>0</v>
      </c>
      <c r="CI420" s="422">
        <v>0</v>
      </c>
      <c r="CJ420" s="422">
        <v>0</v>
      </c>
      <c r="CK420" s="422">
        <v>0</v>
      </c>
      <c r="CL420" s="422">
        <v>0</v>
      </c>
      <c r="CM420" s="422">
        <v>0</v>
      </c>
      <c r="CN420" s="422">
        <v>0</v>
      </c>
      <c r="CO420" s="422">
        <v>0</v>
      </c>
      <c r="CP420" s="464">
        <v>0</v>
      </c>
      <c r="CQ420" s="422">
        <v>0</v>
      </c>
      <c r="CR420" s="464">
        <v>0</v>
      </c>
      <c r="CS420" s="465">
        <v>0</v>
      </c>
      <c r="CT420" s="465">
        <v>0</v>
      </c>
      <c r="CU420" s="477">
        <f t="shared" ref="CU420:CU449" si="23">SUM(C420:CT420)</f>
        <v>11781.959999999997</v>
      </c>
    </row>
    <row r="421" spans="1:99" ht="15.75" customHeight="1">
      <c r="A421" s="475" t="str">
        <f t="shared" si="22"/>
        <v>14-1085</v>
      </c>
      <c r="B421" s="476">
        <v>3</v>
      </c>
      <c r="C421" s="422">
        <v>0</v>
      </c>
      <c r="D421" s="422">
        <v>0</v>
      </c>
      <c r="E421" s="422">
        <v>0</v>
      </c>
      <c r="F421" s="422">
        <v>0</v>
      </c>
      <c r="G421" s="422">
        <v>0</v>
      </c>
      <c r="H421" s="422">
        <v>0</v>
      </c>
      <c r="I421" s="422">
        <v>5.91</v>
      </c>
      <c r="J421" s="422">
        <v>7.32</v>
      </c>
      <c r="K421" s="422">
        <v>17.989999999999998</v>
      </c>
      <c r="L421" s="422">
        <v>29.69</v>
      </c>
      <c r="M421" s="422">
        <v>8.27</v>
      </c>
      <c r="N421" s="422">
        <v>24.99</v>
      </c>
      <c r="O421" s="422">
        <v>8.18</v>
      </c>
      <c r="P421" s="422">
        <v>5.0999999999999996</v>
      </c>
      <c r="Q421" s="422">
        <v>2.1800000000000002</v>
      </c>
      <c r="R421" s="422">
        <v>1.36</v>
      </c>
      <c r="S421" s="422">
        <v>19.7</v>
      </c>
      <c r="T421" s="422">
        <v>63.84</v>
      </c>
      <c r="U421" s="422">
        <v>53.68</v>
      </c>
      <c r="V421" s="422">
        <v>160.69</v>
      </c>
      <c r="W421" s="422">
        <v>351.98</v>
      </c>
      <c r="X421" s="422">
        <v>435.09</v>
      </c>
      <c r="Y421" s="422">
        <v>332.22</v>
      </c>
      <c r="Z421" s="422">
        <v>302.76</v>
      </c>
      <c r="AA421" s="422">
        <v>319.92</v>
      </c>
      <c r="AB421" s="422">
        <v>174.36</v>
      </c>
      <c r="AC421" s="422">
        <v>211.98</v>
      </c>
      <c r="AD421" s="422">
        <v>206.34</v>
      </c>
      <c r="AE421" s="422">
        <v>209.08</v>
      </c>
      <c r="AF421" s="422">
        <v>226.39</v>
      </c>
      <c r="AG421" s="422">
        <v>111.56</v>
      </c>
      <c r="AH421" s="422">
        <v>179.85</v>
      </c>
      <c r="AI421" s="422">
        <v>196.1</v>
      </c>
      <c r="AJ421" s="422">
        <v>81.790000000000006</v>
      </c>
      <c r="AK421" s="422">
        <v>37.5</v>
      </c>
      <c r="AL421" s="422">
        <v>52.72</v>
      </c>
      <c r="AM421" s="422">
        <v>219.28</v>
      </c>
      <c r="AN421" s="422">
        <v>9.7200000000000006</v>
      </c>
      <c r="AO421" s="422">
        <v>38.549999999999997</v>
      </c>
      <c r="AP421" s="422">
        <v>18.899999999999999</v>
      </c>
      <c r="AQ421" s="422">
        <v>150.81</v>
      </c>
      <c r="AR421" s="422">
        <v>56.25</v>
      </c>
      <c r="AS421" s="422">
        <v>69.91</v>
      </c>
      <c r="AT421" s="422">
        <v>92.26</v>
      </c>
      <c r="AU421" s="422">
        <v>146.37</v>
      </c>
      <c r="AV421" s="422">
        <v>79.260000000000005</v>
      </c>
      <c r="AW421" s="422">
        <v>137.44</v>
      </c>
      <c r="AX421" s="422">
        <v>91.59</v>
      </c>
      <c r="AY421" s="422">
        <v>346.52</v>
      </c>
      <c r="AZ421" s="422">
        <v>349.05</v>
      </c>
      <c r="BA421" s="422">
        <v>411.11</v>
      </c>
      <c r="BB421" s="422">
        <v>341.27</v>
      </c>
      <c r="BC421" s="422">
        <v>250.4</v>
      </c>
      <c r="BD421" s="422">
        <v>432.5</v>
      </c>
      <c r="BE421" s="422">
        <v>338.75</v>
      </c>
      <c r="BF421" s="422">
        <v>122.39</v>
      </c>
      <c r="BG421" s="422">
        <v>234.14</v>
      </c>
      <c r="BH421" s="422">
        <v>250.73</v>
      </c>
      <c r="BI421" s="422">
        <v>198.77</v>
      </c>
      <c r="BJ421" s="422">
        <v>88.5</v>
      </c>
      <c r="BK421" s="422">
        <v>110.71</v>
      </c>
      <c r="BL421" s="422">
        <v>69.98</v>
      </c>
      <c r="BM421" s="422">
        <v>68.569999999999993</v>
      </c>
      <c r="BN421" s="422">
        <v>73.290000000000006</v>
      </c>
      <c r="BO421" s="422">
        <v>83.31</v>
      </c>
      <c r="BP421" s="422">
        <v>28.18</v>
      </c>
      <c r="BQ421" s="422">
        <v>17.18</v>
      </c>
      <c r="BR421" s="422">
        <v>22.59</v>
      </c>
      <c r="BS421" s="422">
        <v>23.59</v>
      </c>
      <c r="BT421" s="422">
        <v>39</v>
      </c>
      <c r="BU421" s="422">
        <v>69.459999999999994</v>
      </c>
      <c r="BV421" s="422">
        <v>55.86</v>
      </c>
      <c r="BW421" s="422">
        <v>0</v>
      </c>
      <c r="BX421" s="422">
        <v>0</v>
      </c>
      <c r="BY421" s="422">
        <v>0</v>
      </c>
      <c r="BZ421" s="422">
        <v>0</v>
      </c>
      <c r="CA421" s="422">
        <v>0</v>
      </c>
      <c r="CB421" s="422">
        <v>0</v>
      </c>
      <c r="CC421" s="422">
        <v>0</v>
      </c>
      <c r="CD421" s="422">
        <v>0</v>
      </c>
      <c r="CE421" s="422">
        <v>0</v>
      </c>
      <c r="CF421" s="422">
        <v>0</v>
      </c>
      <c r="CG421" s="422">
        <v>0</v>
      </c>
      <c r="CH421" s="422">
        <v>0</v>
      </c>
      <c r="CI421" s="422">
        <v>0</v>
      </c>
      <c r="CJ421" s="422">
        <v>0</v>
      </c>
      <c r="CK421" s="422">
        <v>0</v>
      </c>
      <c r="CL421" s="422">
        <v>0</v>
      </c>
      <c r="CM421" s="422">
        <v>0</v>
      </c>
      <c r="CN421" s="422">
        <v>0</v>
      </c>
      <c r="CO421" s="422">
        <v>0</v>
      </c>
      <c r="CP421" s="464">
        <v>0</v>
      </c>
      <c r="CQ421" s="422">
        <v>0</v>
      </c>
      <c r="CR421" s="464">
        <v>0</v>
      </c>
      <c r="CS421" s="465">
        <v>0</v>
      </c>
      <c r="CT421" s="465">
        <v>0</v>
      </c>
      <c r="CU421" s="477">
        <f t="shared" si="23"/>
        <v>8974.73</v>
      </c>
    </row>
    <row r="422" spans="1:99" ht="15.75" customHeight="1">
      <c r="A422" s="475" t="str">
        <f t="shared" si="22"/>
        <v>14-1085</v>
      </c>
      <c r="B422" s="476">
        <v>4</v>
      </c>
      <c r="C422" s="422">
        <v>0</v>
      </c>
      <c r="D422" s="422">
        <v>0</v>
      </c>
      <c r="E422" s="422">
        <v>0</v>
      </c>
      <c r="F422" s="422">
        <v>0</v>
      </c>
      <c r="G422" s="422">
        <v>0</v>
      </c>
      <c r="H422" s="422">
        <v>0</v>
      </c>
      <c r="I422" s="422">
        <v>0</v>
      </c>
      <c r="J422" s="422">
        <v>0</v>
      </c>
      <c r="K422" s="422">
        <v>20.170000000000002</v>
      </c>
      <c r="L422" s="422">
        <v>10.45</v>
      </c>
      <c r="M422" s="422">
        <v>5.05</v>
      </c>
      <c r="N422" s="422">
        <v>16.07</v>
      </c>
      <c r="O422" s="422">
        <v>0.91</v>
      </c>
      <c r="P422" s="422">
        <v>16.63</v>
      </c>
      <c r="Q422" s="422">
        <v>10.99</v>
      </c>
      <c r="R422" s="422">
        <v>41.54</v>
      </c>
      <c r="S422" s="422">
        <v>58.81</v>
      </c>
      <c r="T422" s="422">
        <v>30.1</v>
      </c>
      <c r="U422" s="422">
        <v>133.19</v>
      </c>
      <c r="V422" s="422">
        <v>315.52</v>
      </c>
      <c r="W422" s="422">
        <v>466.71</v>
      </c>
      <c r="X422" s="422">
        <v>426.58</v>
      </c>
      <c r="Y422" s="422">
        <v>472.75</v>
      </c>
      <c r="Z422" s="422">
        <v>292.8</v>
      </c>
      <c r="AA422" s="422">
        <v>450.42</v>
      </c>
      <c r="AB422" s="422">
        <v>342.15</v>
      </c>
      <c r="AC422" s="422">
        <v>267.29000000000002</v>
      </c>
      <c r="AD422" s="422">
        <v>273.61</v>
      </c>
      <c r="AE422" s="422">
        <v>301.98</v>
      </c>
      <c r="AF422" s="422">
        <v>163.46</v>
      </c>
      <c r="AG422" s="422">
        <v>142.77000000000001</v>
      </c>
      <c r="AH422" s="422">
        <v>90.62</v>
      </c>
      <c r="AI422" s="422">
        <v>130.08000000000001</v>
      </c>
      <c r="AJ422" s="422">
        <v>105.34</v>
      </c>
      <c r="AK422" s="422">
        <v>71.08</v>
      </c>
      <c r="AL422" s="422">
        <v>48.77</v>
      </c>
      <c r="AM422" s="422">
        <v>87.65</v>
      </c>
      <c r="AN422" s="422">
        <v>113.28</v>
      </c>
      <c r="AO422" s="422">
        <v>87.97</v>
      </c>
      <c r="AP422" s="422">
        <v>80.3</v>
      </c>
      <c r="AQ422" s="422">
        <v>34.090000000000003</v>
      </c>
      <c r="AR422" s="422">
        <v>45.85</v>
      </c>
      <c r="AS422" s="422">
        <v>112.65</v>
      </c>
      <c r="AT422" s="422">
        <v>86.03</v>
      </c>
      <c r="AU422" s="422">
        <v>104.09</v>
      </c>
      <c r="AV422" s="422">
        <v>179.84</v>
      </c>
      <c r="AW422" s="422">
        <v>229.26</v>
      </c>
      <c r="AX422" s="422">
        <v>459.1</v>
      </c>
      <c r="AY422" s="422">
        <v>400.57</v>
      </c>
      <c r="AZ422" s="422">
        <v>292.81</v>
      </c>
      <c r="BA422" s="422">
        <v>732.31</v>
      </c>
      <c r="BB422" s="422">
        <v>501.05</v>
      </c>
      <c r="BC422" s="422">
        <v>660.9</v>
      </c>
      <c r="BD422" s="422">
        <v>745.36</v>
      </c>
      <c r="BE422" s="422">
        <v>608.39</v>
      </c>
      <c r="BF422" s="422">
        <v>544.17999999999995</v>
      </c>
      <c r="BG422" s="422">
        <v>340.26</v>
      </c>
      <c r="BH422" s="422">
        <v>335.54</v>
      </c>
      <c r="BI422" s="422">
        <v>312.18</v>
      </c>
      <c r="BJ422" s="422">
        <v>232.51</v>
      </c>
      <c r="BK422" s="422">
        <v>320.10000000000002</v>
      </c>
      <c r="BL422" s="422">
        <v>191.65</v>
      </c>
      <c r="BM422" s="422">
        <v>195.82</v>
      </c>
      <c r="BN422" s="422">
        <v>182.29</v>
      </c>
      <c r="BO422" s="422">
        <v>52.02</v>
      </c>
      <c r="BP422" s="422">
        <v>150.93</v>
      </c>
      <c r="BQ422" s="422">
        <v>157.09</v>
      </c>
      <c r="BR422" s="422">
        <v>79.31</v>
      </c>
      <c r="BS422" s="422">
        <v>96.63</v>
      </c>
      <c r="BT422" s="422">
        <v>63.13</v>
      </c>
      <c r="BU422" s="422">
        <v>41.54</v>
      </c>
      <c r="BV422" s="422">
        <v>29.68</v>
      </c>
      <c r="BW422" s="422">
        <v>0</v>
      </c>
      <c r="BX422" s="422">
        <v>0</v>
      </c>
      <c r="BY422" s="422">
        <v>0</v>
      </c>
      <c r="BZ422" s="422">
        <v>0</v>
      </c>
      <c r="CA422" s="422">
        <v>0</v>
      </c>
      <c r="CB422" s="422">
        <v>0</v>
      </c>
      <c r="CC422" s="422">
        <v>0</v>
      </c>
      <c r="CD422" s="422">
        <v>0</v>
      </c>
      <c r="CE422" s="422">
        <v>0</v>
      </c>
      <c r="CF422" s="422">
        <v>0</v>
      </c>
      <c r="CG422" s="422">
        <v>0</v>
      </c>
      <c r="CH422" s="422">
        <v>0</v>
      </c>
      <c r="CI422" s="422">
        <v>0</v>
      </c>
      <c r="CJ422" s="422">
        <v>0</v>
      </c>
      <c r="CK422" s="422">
        <v>0</v>
      </c>
      <c r="CL422" s="422">
        <v>0</v>
      </c>
      <c r="CM422" s="422">
        <v>0</v>
      </c>
      <c r="CN422" s="422">
        <v>0</v>
      </c>
      <c r="CO422" s="422">
        <v>0</v>
      </c>
      <c r="CP422" s="464">
        <v>0</v>
      </c>
      <c r="CQ422" s="422">
        <v>0</v>
      </c>
      <c r="CR422" s="464">
        <v>0</v>
      </c>
      <c r="CS422" s="465">
        <v>0</v>
      </c>
      <c r="CT422" s="465">
        <v>0</v>
      </c>
      <c r="CU422" s="477">
        <f t="shared" si="23"/>
        <v>13592.200000000003</v>
      </c>
    </row>
    <row r="423" spans="1:99" ht="15.75" customHeight="1">
      <c r="A423" s="475" t="str">
        <f t="shared" si="22"/>
        <v>14-1085</v>
      </c>
      <c r="B423" s="476">
        <v>5</v>
      </c>
      <c r="C423" s="422">
        <v>0</v>
      </c>
      <c r="D423" s="422">
        <v>0</v>
      </c>
      <c r="E423" s="422">
        <v>0</v>
      </c>
      <c r="F423" s="422">
        <v>0</v>
      </c>
      <c r="G423" s="422">
        <v>0</v>
      </c>
      <c r="H423" s="422">
        <v>0</v>
      </c>
      <c r="I423" s="422">
        <v>0</v>
      </c>
      <c r="J423" s="422">
        <v>1.36</v>
      </c>
      <c r="K423" s="422">
        <v>9.09</v>
      </c>
      <c r="L423" s="422">
        <v>4.09</v>
      </c>
      <c r="M423" s="422">
        <v>0.91</v>
      </c>
      <c r="N423" s="422">
        <v>7.33</v>
      </c>
      <c r="O423" s="422">
        <v>8</v>
      </c>
      <c r="P423" s="422">
        <v>32.729999999999997</v>
      </c>
      <c r="Q423" s="422">
        <v>22.77</v>
      </c>
      <c r="R423" s="422">
        <v>18.260000000000002</v>
      </c>
      <c r="S423" s="422">
        <v>53.2</v>
      </c>
      <c r="T423" s="422">
        <v>111.24</v>
      </c>
      <c r="U423" s="422">
        <v>271.89</v>
      </c>
      <c r="V423" s="422">
        <v>359.51</v>
      </c>
      <c r="W423" s="422">
        <v>733.44</v>
      </c>
      <c r="X423" s="422">
        <v>760.93</v>
      </c>
      <c r="Y423" s="422">
        <v>820.9</v>
      </c>
      <c r="Z423" s="422">
        <v>983.17</v>
      </c>
      <c r="AA423" s="422">
        <v>753.16</v>
      </c>
      <c r="AB423" s="422">
        <v>888.9</v>
      </c>
      <c r="AC423" s="422">
        <v>468.31</v>
      </c>
      <c r="AD423" s="422">
        <v>604.30999999999995</v>
      </c>
      <c r="AE423" s="422">
        <v>499.26</v>
      </c>
      <c r="AF423" s="422">
        <v>480.01</v>
      </c>
      <c r="AG423" s="422">
        <v>392.71</v>
      </c>
      <c r="AH423" s="422">
        <v>353.55</v>
      </c>
      <c r="AI423" s="422">
        <v>307</v>
      </c>
      <c r="AJ423" s="422">
        <v>229.55</v>
      </c>
      <c r="AK423" s="422">
        <v>178.8</v>
      </c>
      <c r="AL423" s="422">
        <v>245.63</v>
      </c>
      <c r="AM423" s="422">
        <v>209.84</v>
      </c>
      <c r="AN423" s="422">
        <v>116.74</v>
      </c>
      <c r="AO423" s="422">
        <v>126.78</v>
      </c>
      <c r="AP423" s="422">
        <v>173.04</v>
      </c>
      <c r="AQ423" s="422">
        <v>172.92</v>
      </c>
      <c r="AR423" s="422">
        <v>188.34</v>
      </c>
      <c r="AS423" s="422">
        <v>106.1</v>
      </c>
      <c r="AT423" s="422">
        <v>63.05</v>
      </c>
      <c r="AU423" s="422">
        <v>272.87</v>
      </c>
      <c r="AV423" s="422">
        <v>171.69</v>
      </c>
      <c r="AW423" s="422">
        <v>288.17</v>
      </c>
      <c r="AX423" s="422">
        <v>256.7</v>
      </c>
      <c r="AY423" s="422">
        <v>392.35</v>
      </c>
      <c r="AZ423" s="422">
        <v>333.35</v>
      </c>
      <c r="BA423" s="422">
        <v>634.25</v>
      </c>
      <c r="BB423" s="422">
        <v>714.92</v>
      </c>
      <c r="BC423" s="422">
        <v>683.1</v>
      </c>
      <c r="BD423" s="422">
        <v>775.07</v>
      </c>
      <c r="BE423" s="422">
        <v>465.8</v>
      </c>
      <c r="BF423" s="422">
        <v>447.9</v>
      </c>
      <c r="BG423" s="422">
        <v>304.2</v>
      </c>
      <c r="BH423" s="422">
        <v>369.23</v>
      </c>
      <c r="BI423" s="422">
        <v>355.65</v>
      </c>
      <c r="BJ423" s="422">
        <v>218.12</v>
      </c>
      <c r="BK423" s="422">
        <v>120.85</v>
      </c>
      <c r="BL423" s="422">
        <v>234.81</v>
      </c>
      <c r="BM423" s="422">
        <v>103.73</v>
      </c>
      <c r="BN423" s="422">
        <v>40.090000000000003</v>
      </c>
      <c r="BO423" s="422">
        <v>116.27</v>
      </c>
      <c r="BP423" s="422">
        <v>53.62</v>
      </c>
      <c r="BQ423" s="422">
        <v>91.36</v>
      </c>
      <c r="BR423" s="422">
        <v>47.45</v>
      </c>
      <c r="BS423" s="422">
        <v>35.840000000000003</v>
      </c>
      <c r="BT423" s="422">
        <v>80.89</v>
      </c>
      <c r="BU423" s="422">
        <v>148.66999999999999</v>
      </c>
      <c r="BV423" s="422">
        <v>71.489999999999995</v>
      </c>
      <c r="BW423" s="422">
        <v>51.16</v>
      </c>
      <c r="BX423" s="422">
        <v>0</v>
      </c>
      <c r="BY423" s="422">
        <v>0</v>
      </c>
      <c r="BZ423" s="422">
        <v>0</v>
      </c>
      <c r="CA423" s="422">
        <v>0</v>
      </c>
      <c r="CB423" s="422">
        <v>0</v>
      </c>
      <c r="CC423" s="422">
        <v>0</v>
      </c>
      <c r="CD423" s="422">
        <v>0</v>
      </c>
      <c r="CE423" s="422">
        <v>0</v>
      </c>
      <c r="CF423" s="422">
        <v>0</v>
      </c>
      <c r="CG423" s="422">
        <v>0</v>
      </c>
      <c r="CH423" s="422">
        <v>0</v>
      </c>
      <c r="CI423" s="422">
        <v>0</v>
      </c>
      <c r="CJ423" s="422">
        <v>0</v>
      </c>
      <c r="CK423" s="422">
        <v>0</v>
      </c>
      <c r="CL423" s="422">
        <v>0</v>
      </c>
      <c r="CM423" s="422">
        <v>0</v>
      </c>
      <c r="CN423" s="422">
        <v>0</v>
      </c>
      <c r="CO423" s="422">
        <v>0</v>
      </c>
      <c r="CP423" s="464">
        <v>0</v>
      </c>
      <c r="CQ423" s="422">
        <v>0</v>
      </c>
      <c r="CR423" s="464">
        <v>0</v>
      </c>
      <c r="CS423" s="465">
        <v>0</v>
      </c>
      <c r="CT423" s="465">
        <v>0</v>
      </c>
      <c r="CU423" s="477">
        <f t="shared" si="23"/>
        <v>18636.419999999998</v>
      </c>
    </row>
    <row r="424" spans="1:99" ht="15.75" customHeight="1">
      <c r="A424" s="475" t="str">
        <f t="shared" si="22"/>
        <v>14-1085</v>
      </c>
      <c r="B424" s="476">
        <v>6</v>
      </c>
      <c r="C424" s="422">
        <v>0</v>
      </c>
      <c r="D424" s="422">
        <v>0</v>
      </c>
      <c r="E424" s="422">
        <v>0</v>
      </c>
      <c r="F424" s="422">
        <v>0</v>
      </c>
      <c r="G424" s="422">
        <v>0</v>
      </c>
      <c r="H424" s="422">
        <v>0</v>
      </c>
      <c r="I424" s="422">
        <v>20.45</v>
      </c>
      <c r="J424" s="422">
        <v>0.18</v>
      </c>
      <c r="K424" s="422">
        <v>7.23</v>
      </c>
      <c r="L424" s="422">
        <v>23</v>
      </c>
      <c r="M424" s="422">
        <v>27.27</v>
      </c>
      <c r="N424" s="422">
        <v>38.89</v>
      </c>
      <c r="O424" s="422">
        <v>0</v>
      </c>
      <c r="P424" s="422">
        <v>0</v>
      </c>
      <c r="Q424" s="422">
        <v>8.64</v>
      </c>
      <c r="R424" s="422">
        <v>23.77</v>
      </c>
      <c r="S424" s="422">
        <v>20.95</v>
      </c>
      <c r="T424" s="422">
        <v>41.41</v>
      </c>
      <c r="U424" s="422">
        <v>119.16</v>
      </c>
      <c r="V424" s="422">
        <v>193.29</v>
      </c>
      <c r="W424" s="422">
        <v>377.89</v>
      </c>
      <c r="X424" s="422">
        <v>352.91</v>
      </c>
      <c r="Y424" s="422">
        <v>511.7</v>
      </c>
      <c r="Z424" s="422">
        <v>599.73</v>
      </c>
      <c r="AA424" s="422">
        <v>572.53</v>
      </c>
      <c r="AB424" s="422">
        <v>684.89</v>
      </c>
      <c r="AC424" s="422">
        <v>617.13</v>
      </c>
      <c r="AD424" s="422">
        <v>503.74</v>
      </c>
      <c r="AE424" s="422">
        <v>485.47</v>
      </c>
      <c r="AF424" s="422">
        <v>459.13</v>
      </c>
      <c r="AG424" s="422">
        <v>224.09</v>
      </c>
      <c r="AH424" s="422">
        <v>359.67</v>
      </c>
      <c r="AI424" s="422">
        <v>178.7</v>
      </c>
      <c r="AJ424" s="422">
        <v>384.87</v>
      </c>
      <c r="AK424" s="422">
        <v>330.32</v>
      </c>
      <c r="AL424" s="422">
        <v>195.21</v>
      </c>
      <c r="AM424" s="422">
        <v>151.66</v>
      </c>
      <c r="AN424" s="422">
        <v>179.46</v>
      </c>
      <c r="AO424" s="422">
        <v>136.04</v>
      </c>
      <c r="AP424" s="422">
        <v>128.63999999999999</v>
      </c>
      <c r="AQ424" s="422">
        <v>202.29</v>
      </c>
      <c r="AR424" s="422">
        <v>49.38</v>
      </c>
      <c r="AS424" s="422">
        <v>200.99</v>
      </c>
      <c r="AT424" s="422">
        <v>181.7</v>
      </c>
      <c r="AU424" s="422">
        <v>156.47999999999999</v>
      </c>
      <c r="AV424" s="422">
        <v>233.22</v>
      </c>
      <c r="AW424" s="422">
        <v>304.17</v>
      </c>
      <c r="AX424" s="422">
        <v>329.9</v>
      </c>
      <c r="AY424" s="422">
        <v>812.19</v>
      </c>
      <c r="AZ424" s="422">
        <v>920.89</v>
      </c>
      <c r="BA424" s="422">
        <v>995.46</v>
      </c>
      <c r="BB424" s="422">
        <v>698.85</v>
      </c>
      <c r="BC424" s="422">
        <v>598.36</v>
      </c>
      <c r="BD424" s="422">
        <v>781.17</v>
      </c>
      <c r="BE424" s="422">
        <v>405.75</v>
      </c>
      <c r="BF424" s="422">
        <v>354.73</v>
      </c>
      <c r="BG424" s="422">
        <v>217.88</v>
      </c>
      <c r="BH424" s="422">
        <v>209.44</v>
      </c>
      <c r="BI424" s="422">
        <v>150.9</v>
      </c>
      <c r="BJ424" s="422">
        <v>111.81</v>
      </c>
      <c r="BK424" s="422">
        <v>133.26</v>
      </c>
      <c r="BL424" s="422">
        <v>113.66</v>
      </c>
      <c r="BM424" s="422">
        <v>62.77</v>
      </c>
      <c r="BN424" s="422">
        <v>112.42</v>
      </c>
      <c r="BO424" s="422">
        <v>61.25</v>
      </c>
      <c r="BP424" s="422">
        <v>82.82</v>
      </c>
      <c r="BQ424" s="422">
        <v>68.83</v>
      </c>
      <c r="BR424" s="422">
        <v>86.45</v>
      </c>
      <c r="BS424" s="422">
        <v>47.58</v>
      </c>
      <c r="BT424" s="422">
        <v>38.43</v>
      </c>
      <c r="BU424" s="422">
        <v>8.09</v>
      </c>
      <c r="BV424" s="422">
        <v>0</v>
      </c>
      <c r="BW424" s="422">
        <v>0</v>
      </c>
      <c r="BX424" s="422">
        <v>0</v>
      </c>
      <c r="BY424" s="422">
        <v>0</v>
      </c>
      <c r="BZ424" s="422">
        <v>0</v>
      </c>
      <c r="CA424" s="422">
        <v>0</v>
      </c>
      <c r="CB424" s="422">
        <v>0</v>
      </c>
      <c r="CC424" s="422">
        <v>0</v>
      </c>
      <c r="CD424" s="422">
        <v>0</v>
      </c>
      <c r="CE424" s="422">
        <v>0</v>
      </c>
      <c r="CF424" s="422">
        <v>0</v>
      </c>
      <c r="CG424" s="422">
        <v>0</v>
      </c>
      <c r="CH424" s="422">
        <v>0</v>
      </c>
      <c r="CI424" s="422">
        <v>0</v>
      </c>
      <c r="CJ424" s="422">
        <v>0</v>
      </c>
      <c r="CK424" s="422">
        <v>0</v>
      </c>
      <c r="CL424" s="422">
        <v>0</v>
      </c>
      <c r="CM424" s="422">
        <v>0</v>
      </c>
      <c r="CN424" s="422">
        <v>0</v>
      </c>
      <c r="CO424" s="422">
        <v>0</v>
      </c>
      <c r="CP424" s="464">
        <v>0</v>
      </c>
      <c r="CQ424" s="422">
        <v>0</v>
      </c>
      <c r="CR424" s="464">
        <v>0</v>
      </c>
      <c r="CS424" s="465">
        <v>0</v>
      </c>
      <c r="CT424" s="465">
        <v>0</v>
      </c>
      <c r="CU424" s="477">
        <f t="shared" si="23"/>
        <v>16689.140000000003</v>
      </c>
    </row>
    <row r="425" spans="1:99" ht="15.75" customHeight="1">
      <c r="A425" s="475" t="str">
        <f t="shared" si="22"/>
        <v>14-1085</v>
      </c>
      <c r="B425" s="476">
        <v>7</v>
      </c>
      <c r="C425" s="422">
        <v>0</v>
      </c>
      <c r="D425" s="422">
        <v>0</v>
      </c>
      <c r="E425" s="422">
        <v>0</v>
      </c>
      <c r="F425" s="422">
        <v>0</v>
      </c>
      <c r="G425" s="422">
        <v>0</v>
      </c>
      <c r="H425" s="422">
        <v>4.2</v>
      </c>
      <c r="I425" s="422">
        <v>0</v>
      </c>
      <c r="J425" s="422">
        <v>0</v>
      </c>
      <c r="K425" s="422">
        <v>1.36</v>
      </c>
      <c r="L425" s="422">
        <v>10.46</v>
      </c>
      <c r="M425" s="422">
        <v>15</v>
      </c>
      <c r="N425" s="422">
        <v>9.5399999999999991</v>
      </c>
      <c r="O425" s="422">
        <v>4.09</v>
      </c>
      <c r="P425" s="422">
        <v>18.21</v>
      </c>
      <c r="Q425" s="422">
        <v>19.09</v>
      </c>
      <c r="R425" s="422">
        <v>30.91</v>
      </c>
      <c r="S425" s="422">
        <v>33.61</v>
      </c>
      <c r="T425" s="422">
        <v>44.17</v>
      </c>
      <c r="U425" s="422">
        <v>52.48</v>
      </c>
      <c r="V425" s="422">
        <v>241.31</v>
      </c>
      <c r="W425" s="422">
        <v>343.94</v>
      </c>
      <c r="X425" s="422">
        <v>320.08</v>
      </c>
      <c r="Y425" s="422">
        <v>428.31</v>
      </c>
      <c r="Z425" s="422">
        <v>337.09</v>
      </c>
      <c r="AA425" s="422">
        <v>202.57</v>
      </c>
      <c r="AB425" s="422">
        <v>302.52999999999997</v>
      </c>
      <c r="AC425" s="422">
        <v>233.67</v>
      </c>
      <c r="AD425" s="422">
        <v>187.52</v>
      </c>
      <c r="AE425" s="422">
        <v>143.13</v>
      </c>
      <c r="AF425" s="422">
        <v>156.04</v>
      </c>
      <c r="AG425" s="422">
        <v>159.58000000000001</v>
      </c>
      <c r="AH425" s="422">
        <v>247.6</v>
      </c>
      <c r="AI425" s="422">
        <v>185.7</v>
      </c>
      <c r="AJ425" s="422">
        <v>98.95</v>
      </c>
      <c r="AK425" s="422">
        <v>98.07</v>
      </c>
      <c r="AL425" s="422">
        <v>120.97</v>
      </c>
      <c r="AM425" s="422">
        <v>129.82</v>
      </c>
      <c r="AN425" s="422">
        <v>55.43</v>
      </c>
      <c r="AO425" s="422">
        <v>34.64</v>
      </c>
      <c r="AP425" s="422">
        <v>44.3</v>
      </c>
      <c r="AQ425" s="422">
        <v>23.5</v>
      </c>
      <c r="AR425" s="422">
        <v>55.6</v>
      </c>
      <c r="AS425" s="422">
        <v>85.37</v>
      </c>
      <c r="AT425" s="422">
        <v>95.17</v>
      </c>
      <c r="AU425" s="422">
        <v>89.96</v>
      </c>
      <c r="AV425" s="422">
        <v>171.43</v>
      </c>
      <c r="AW425" s="422">
        <v>133.68</v>
      </c>
      <c r="AX425" s="422">
        <v>246.17</v>
      </c>
      <c r="AY425" s="422">
        <v>137.05000000000001</v>
      </c>
      <c r="AZ425" s="422">
        <v>274.91000000000003</v>
      </c>
      <c r="BA425" s="422">
        <v>273.12</v>
      </c>
      <c r="BB425" s="422">
        <v>146.26</v>
      </c>
      <c r="BC425" s="422">
        <v>287.18</v>
      </c>
      <c r="BD425" s="422">
        <v>290.76</v>
      </c>
      <c r="BE425" s="422">
        <v>281.07</v>
      </c>
      <c r="BF425" s="422">
        <v>148.25</v>
      </c>
      <c r="BG425" s="422">
        <v>147.65</v>
      </c>
      <c r="BH425" s="422">
        <v>141.75</v>
      </c>
      <c r="BI425" s="422">
        <v>101.75</v>
      </c>
      <c r="BJ425" s="422">
        <v>168.88</v>
      </c>
      <c r="BK425" s="422">
        <v>92.43</v>
      </c>
      <c r="BL425" s="422">
        <v>66.81</v>
      </c>
      <c r="BM425" s="422">
        <v>70.989999999999995</v>
      </c>
      <c r="BN425" s="422">
        <v>107.47</v>
      </c>
      <c r="BO425" s="422">
        <v>17.48</v>
      </c>
      <c r="BP425" s="422">
        <v>20.64</v>
      </c>
      <c r="BQ425" s="422">
        <v>98.13</v>
      </c>
      <c r="BR425" s="422">
        <v>20.16</v>
      </c>
      <c r="BS425" s="422">
        <v>61.35</v>
      </c>
      <c r="BT425" s="422">
        <v>86.03</v>
      </c>
      <c r="BU425" s="422">
        <v>15.91</v>
      </c>
      <c r="BV425" s="422">
        <v>26.68</v>
      </c>
      <c r="BW425" s="422">
        <v>0</v>
      </c>
      <c r="BX425" s="422">
        <v>0</v>
      </c>
      <c r="BY425" s="422">
        <v>0</v>
      </c>
      <c r="BZ425" s="422">
        <v>0</v>
      </c>
      <c r="CA425" s="422">
        <v>0</v>
      </c>
      <c r="CB425" s="422">
        <v>0</v>
      </c>
      <c r="CC425" s="422">
        <v>0</v>
      </c>
      <c r="CD425" s="422">
        <v>0</v>
      </c>
      <c r="CE425" s="422">
        <v>0</v>
      </c>
      <c r="CF425" s="422">
        <v>0</v>
      </c>
      <c r="CG425" s="422">
        <v>0</v>
      </c>
      <c r="CH425" s="422">
        <v>0</v>
      </c>
      <c r="CI425" s="422">
        <v>0</v>
      </c>
      <c r="CJ425" s="422">
        <v>0</v>
      </c>
      <c r="CK425" s="422">
        <v>0</v>
      </c>
      <c r="CL425" s="422">
        <v>0</v>
      </c>
      <c r="CM425" s="422">
        <v>0</v>
      </c>
      <c r="CN425" s="422">
        <v>0</v>
      </c>
      <c r="CO425" s="422">
        <v>0</v>
      </c>
      <c r="CP425" s="464">
        <v>0</v>
      </c>
      <c r="CQ425" s="422">
        <v>0</v>
      </c>
      <c r="CR425" s="464">
        <v>0</v>
      </c>
      <c r="CS425" s="465">
        <v>0</v>
      </c>
      <c r="CT425" s="465">
        <v>0</v>
      </c>
      <c r="CU425" s="477">
        <f t="shared" si="23"/>
        <v>8297.9600000000028</v>
      </c>
    </row>
    <row r="426" spans="1:99" ht="15.75" customHeight="1">
      <c r="A426" s="475" t="str">
        <f t="shared" si="22"/>
        <v>14-1085</v>
      </c>
      <c r="B426" s="476">
        <v>8</v>
      </c>
      <c r="C426" s="422">
        <v>0</v>
      </c>
      <c r="D426" s="422">
        <v>0</v>
      </c>
      <c r="E426" s="422">
        <v>0</v>
      </c>
      <c r="F426" s="422">
        <v>0</v>
      </c>
      <c r="G426" s="422">
        <v>0</v>
      </c>
      <c r="H426" s="422">
        <v>0</v>
      </c>
      <c r="I426" s="422">
        <v>1.82</v>
      </c>
      <c r="J426" s="422">
        <v>8.27</v>
      </c>
      <c r="K426" s="422">
        <v>4.54</v>
      </c>
      <c r="L426" s="422">
        <v>5.21</v>
      </c>
      <c r="M426" s="422">
        <v>0.91</v>
      </c>
      <c r="N426" s="422">
        <v>1.73</v>
      </c>
      <c r="O426" s="422">
        <v>12.77</v>
      </c>
      <c r="P426" s="422">
        <v>9.17</v>
      </c>
      <c r="Q426" s="422">
        <v>31.36</v>
      </c>
      <c r="R426" s="422">
        <v>10</v>
      </c>
      <c r="S426" s="422">
        <v>0</v>
      </c>
      <c r="T426" s="422">
        <v>20.399999999999999</v>
      </c>
      <c r="U426" s="422">
        <v>88.09</v>
      </c>
      <c r="V426" s="422">
        <v>157.04</v>
      </c>
      <c r="W426" s="422">
        <v>378.21</v>
      </c>
      <c r="X426" s="422">
        <v>396.17</v>
      </c>
      <c r="Y426" s="422">
        <v>456.75</v>
      </c>
      <c r="Z426" s="422">
        <v>334.9</v>
      </c>
      <c r="AA426" s="422">
        <v>274.24</v>
      </c>
      <c r="AB426" s="422">
        <v>293.36</v>
      </c>
      <c r="AC426" s="422">
        <v>282.12</v>
      </c>
      <c r="AD426" s="422">
        <v>264.27</v>
      </c>
      <c r="AE426" s="422">
        <v>226.06</v>
      </c>
      <c r="AF426" s="422">
        <v>114.63</v>
      </c>
      <c r="AG426" s="422">
        <v>95.54</v>
      </c>
      <c r="AH426" s="422">
        <v>117.73</v>
      </c>
      <c r="AI426" s="422">
        <v>122.8</v>
      </c>
      <c r="AJ426" s="422">
        <v>68.349999999999994</v>
      </c>
      <c r="AK426" s="422">
        <v>76.31</v>
      </c>
      <c r="AL426" s="422">
        <v>41.73</v>
      </c>
      <c r="AM426" s="422">
        <v>44.78</v>
      </c>
      <c r="AN426" s="422">
        <v>22.09</v>
      </c>
      <c r="AO426" s="422">
        <v>94.42</v>
      </c>
      <c r="AP426" s="422">
        <v>32.71</v>
      </c>
      <c r="AQ426" s="422">
        <v>6.09</v>
      </c>
      <c r="AR426" s="422">
        <v>95.89</v>
      </c>
      <c r="AS426" s="422">
        <v>51.23</v>
      </c>
      <c r="AT426" s="422">
        <v>57.03</v>
      </c>
      <c r="AU426" s="422">
        <v>94.53</v>
      </c>
      <c r="AV426" s="422">
        <v>100.2</v>
      </c>
      <c r="AW426" s="422">
        <v>208.47</v>
      </c>
      <c r="AX426" s="422">
        <v>259.14999999999998</v>
      </c>
      <c r="AY426" s="422">
        <v>334.82</v>
      </c>
      <c r="AZ426" s="422">
        <v>186.42</v>
      </c>
      <c r="BA426" s="422">
        <v>435.86</v>
      </c>
      <c r="BB426" s="422">
        <v>421.34</v>
      </c>
      <c r="BC426" s="422">
        <v>247.1</v>
      </c>
      <c r="BD426" s="422">
        <v>390.37</v>
      </c>
      <c r="BE426" s="422">
        <v>175.85</v>
      </c>
      <c r="BF426" s="422">
        <v>116.42</v>
      </c>
      <c r="BG426" s="422">
        <v>182.86</v>
      </c>
      <c r="BH426" s="422">
        <v>120.1</v>
      </c>
      <c r="BI426" s="422">
        <v>150.07</v>
      </c>
      <c r="BJ426" s="422">
        <v>96.5</v>
      </c>
      <c r="BK426" s="422">
        <v>37.36</v>
      </c>
      <c r="BL426" s="422">
        <v>64.3</v>
      </c>
      <c r="BM426" s="422">
        <v>62.39</v>
      </c>
      <c r="BN426" s="422">
        <v>52.67</v>
      </c>
      <c r="BO426" s="422">
        <v>64.95</v>
      </c>
      <c r="BP426" s="422">
        <v>133.37</v>
      </c>
      <c r="BQ426" s="422">
        <v>40.700000000000003</v>
      </c>
      <c r="BR426" s="422">
        <v>67.849999999999994</v>
      </c>
      <c r="BS426" s="422">
        <v>59.04</v>
      </c>
      <c r="BT426" s="422">
        <v>9.4499999999999993</v>
      </c>
      <c r="BU426" s="422">
        <v>45.49</v>
      </c>
      <c r="BV426" s="422">
        <v>20.18</v>
      </c>
      <c r="BW426" s="422">
        <v>0</v>
      </c>
      <c r="BX426" s="422">
        <v>0</v>
      </c>
      <c r="BY426" s="422">
        <v>0</v>
      </c>
      <c r="BZ426" s="422">
        <v>0</v>
      </c>
      <c r="CA426" s="422">
        <v>0</v>
      </c>
      <c r="CB426" s="422">
        <v>0</v>
      </c>
      <c r="CC426" s="422">
        <v>0</v>
      </c>
      <c r="CD426" s="422">
        <v>0</v>
      </c>
      <c r="CE426" s="422">
        <v>0</v>
      </c>
      <c r="CF426" s="422">
        <v>0</v>
      </c>
      <c r="CG426" s="422">
        <v>0</v>
      </c>
      <c r="CH426" s="422">
        <v>0</v>
      </c>
      <c r="CI426" s="422">
        <v>0</v>
      </c>
      <c r="CJ426" s="422">
        <v>0</v>
      </c>
      <c r="CK426" s="422">
        <v>0</v>
      </c>
      <c r="CL426" s="422">
        <v>0</v>
      </c>
      <c r="CM426" s="422">
        <v>0</v>
      </c>
      <c r="CN426" s="422">
        <v>0</v>
      </c>
      <c r="CO426" s="422">
        <v>0</v>
      </c>
      <c r="CP426" s="464">
        <v>0</v>
      </c>
      <c r="CQ426" s="422">
        <v>0</v>
      </c>
      <c r="CR426" s="464">
        <v>0</v>
      </c>
      <c r="CS426" s="465">
        <v>0</v>
      </c>
      <c r="CT426" s="465">
        <v>0</v>
      </c>
      <c r="CU426" s="477">
        <f t="shared" si="23"/>
        <v>8476.5300000000025</v>
      </c>
    </row>
    <row r="427" spans="1:99" ht="15.75" customHeight="1">
      <c r="A427" s="475" t="str">
        <f t="shared" si="22"/>
        <v>14-1085</v>
      </c>
      <c r="B427" s="476">
        <v>9</v>
      </c>
      <c r="C427" s="422">
        <v>0</v>
      </c>
      <c r="D427" s="422">
        <v>0</v>
      </c>
      <c r="E427" s="422">
        <v>0</v>
      </c>
      <c r="F427" s="422">
        <v>0</v>
      </c>
      <c r="G427" s="422">
        <v>0</v>
      </c>
      <c r="H427" s="422">
        <v>0</v>
      </c>
      <c r="I427" s="422">
        <v>13.63</v>
      </c>
      <c r="J427" s="422">
        <v>10.86</v>
      </c>
      <c r="K427" s="422">
        <v>3.18</v>
      </c>
      <c r="L427" s="422">
        <v>26.82</v>
      </c>
      <c r="M427" s="422">
        <v>32.86</v>
      </c>
      <c r="N427" s="422">
        <v>13.18</v>
      </c>
      <c r="O427" s="422">
        <v>0</v>
      </c>
      <c r="P427" s="422">
        <v>14.45</v>
      </c>
      <c r="Q427" s="422">
        <v>56.32</v>
      </c>
      <c r="R427" s="422">
        <v>14.84</v>
      </c>
      <c r="S427" s="422">
        <v>88.81</v>
      </c>
      <c r="T427" s="422">
        <v>112.74</v>
      </c>
      <c r="U427" s="422">
        <v>164.89</v>
      </c>
      <c r="V427" s="422">
        <v>541.55999999999995</v>
      </c>
      <c r="W427" s="422">
        <v>604.82000000000005</v>
      </c>
      <c r="X427" s="422">
        <v>469.46</v>
      </c>
      <c r="Y427" s="422">
        <v>662.66</v>
      </c>
      <c r="Z427" s="422">
        <v>702.09</v>
      </c>
      <c r="AA427" s="422">
        <v>517.63</v>
      </c>
      <c r="AB427" s="422">
        <v>531.42999999999995</v>
      </c>
      <c r="AC427" s="422">
        <v>413.16</v>
      </c>
      <c r="AD427" s="422">
        <v>230.51</v>
      </c>
      <c r="AE427" s="422">
        <v>368.69</v>
      </c>
      <c r="AF427" s="422">
        <v>208.53</v>
      </c>
      <c r="AG427" s="422">
        <v>115.59</v>
      </c>
      <c r="AH427" s="422">
        <v>197.42</v>
      </c>
      <c r="AI427" s="422">
        <v>124.73</v>
      </c>
      <c r="AJ427" s="422">
        <v>98.65</v>
      </c>
      <c r="AK427" s="422">
        <v>184.69</v>
      </c>
      <c r="AL427" s="422">
        <v>73.8</v>
      </c>
      <c r="AM427" s="422">
        <v>84.16</v>
      </c>
      <c r="AN427" s="422">
        <v>165.15</v>
      </c>
      <c r="AO427" s="422">
        <v>47.1</v>
      </c>
      <c r="AP427" s="422">
        <v>69.53</v>
      </c>
      <c r="AQ427" s="422">
        <v>125.6</v>
      </c>
      <c r="AR427" s="422">
        <v>117.08</v>
      </c>
      <c r="AS427" s="422">
        <v>78.930000000000007</v>
      </c>
      <c r="AT427" s="422">
        <v>63.68</v>
      </c>
      <c r="AU427" s="422">
        <v>112.38</v>
      </c>
      <c r="AV427" s="422">
        <v>165.05</v>
      </c>
      <c r="AW427" s="422">
        <v>161.46</v>
      </c>
      <c r="AX427" s="422">
        <v>266.87</v>
      </c>
      <c r="AY427" s="422">
        <v>120.34</v>
      </c>
      <c r="AZ427" s="422">
        <v>426.37</v>
      </c>
      <c r="BA427" s="422">
        <v>415.22</v>
      </c>
      <c r="BB427" s="422">
        <v>356.03</v>
      </c>
      <c r="BC427" s="422">
        <v>407.18</v>
      </c>
      <c r="BD427" s="422">
        <v>266.7</v>
      </c>
      <c r="BE427" s="422">
        <v>372.5</v>
      </c>
      <c r="BF427" s="422">
        <v>257.39</v>
      </c>
      <c r="BG427" s="422">
        <v>150.37</v>
      </c>
      <c r="BH427" s="422">
        <v>177.07</v>
      </c>
      <c r="BI427" s="422">
        <v>171.03</v>
      </c>
      <c r="BJ427" s="422">
        <v>43.95</v>
      </c>
      <c r="BK427" s="422">
        <v>45.42</v>
      </c>
      <c r="BL427" s="422">
        <v>16.670000000000002</v>
      </c>
      <c r="BM427" s="422">
        <v>152.57</v>
      </c>
      <c r="BN427" s="422">
        <v>31.3</v>
      </c>
      <c r="BO427" s="422">
        <v>153.74</v>
      </c>
      <c r="BP427" s="422">
        <v>43.68</v>
      </c>
      <c r="BQ427" s="422">
        <v>99.81</v>
      </c>
      <c r="BR427" s="422">
        <v>92.69</v>
      </c>
      <c r="BS427" s="422">
        <v>23.63</v>
      </c>
      <c r="BT427" s="422">
        <v>37.950000000000003</v>
      </c>
      <c r="BU427" s="422">
        <v>46.02</v>
      </c>
      <c r="BV427" s="422">
        <v>0</v>
      </c>
      <c r="BW427" s="422">
        <v>0</v>
      </c>
      <c r="BX427" s="422">
        <v>0</v>
      </c>
      <c r="BY427" s="422">
        <v>0</v>
      </c>
      <c r="BZ427" s="422">
        <v>0</v>
      </c>
      <c r="CA427" s="422">
        <v>0</v>
      </c>
      <c r="CB427" s="422">
        <v>0</v>
      </c>
      <c r="CC427" s="422">
        <v>0</v>
      </c>
      <c r="CD427" s="422">
        <v>0</v>
      </c>
      <c r="CE427" s="422">
        <v>0</v>
      </c>
      <c r="CF427" s="422">
        <v>0</v>
      </c>
      <c r="CG427" s="422">
        <v>0</v>
      </c>
      <c r="CH427" s="422">
        <v>0</v>
      </c>
      <c r="CI427" s="422">
        <v>0</v>
      </c>
      <c r="CJ427" s="422">
        <v>0</v>
      </c>
      <c r="CK427" s="422">
        <v>0</v>
      </c>
      <c r="CL427" s="422">
        <v>0</v>
      </c>
      <c r="CM427" s="422">
        <v>0</v>
      </c>
      <c r="CN427" s="422">
        <v>0</v>
      </c>
      <c r="CO427" s="422">
        <v>0</v>
      </c>
      <c r="CP427" s="464">
        <v>0</v>
      </c>
      <c r="CQ427" s="422">
        <v>0</v>
      </c>
      <c r="CR427" s="464">
        <v>0</v>
      </c>
      <c r="CS427" s="465">
        <v>0</v>
      </c>
      <c r="CT427" s="465">
        <v>0</v>
      </c>
      <c r="CU427" s="477">
        <f t="shared" si="23"/>
        <v>11962.620000000003</v>
      </c>
    </row>
    <row r="428" spans="1:99" ht="15.75" customHeight="1">
      <c r="A428" s="475" t="str">
        <f t="shared" si="22"/>
        <v>14-1085</v>
      </c>
      <c r="B428" s="476">
        <v>10</v>
      </c>
      <c r="C428" s="422">
        <v>0</v>
      </c>
      <c r="D428" s="422">
        <v>0</v>
      </c>
      <c r="E428" s="422">
        <v>0</v>
      </c>
      <c r="F428" s="422">
        <v>0</v>
      </c>
      <c r="G428" s="422">
        <v>0</v>
      </c>
      <c r="H428" s="422">
        <v>0</v>
      </c>
      <c r="I428" s="422">
        <v>0</v>
      </c>
      <c r="J428" s="422">
        <v>52.54</v>
      </c>
      <c r="K428" s="422">
        <v>15.91</v>
      </c>
      <c r="L428" s="422">
        <v>0.91</v>
      </c>
      <c r="M428" s="422">
        <v>18.3</v>
      </c>
      <c r="N428" s="422">
        <v>5.45</v>
      </c>
      <c r="O428" s="422">
        <v>18.86</v>
      </c>
      <c r="P428" s="422">
        <v>11.52</v>
      </c>
      <c r="Q428" s="422">
        <v>15.45</v>
      </c>
      <c r="R428" s="422">
        <v>4.8499999999999996</v>
      </c>
      <c r="S428" s="422">
        <v>19.98</v>
      </c>
      <c r="T428" s="422">
        <v>51.36</v>
      </c>
      <c r="U428" s="422">
        <v>69.27</v>
      </c>
      <c r="V428" s="422">
        <v>221.05</v>
      </c>
      <c r="W428" s="422">
        <v>224.72</v>
      </c>
      <c r="X428" s="422">
        <v>372.37</v>
      </c>
      <c r="Y428" s="422">
        <v>413.99</v>
      </c>
      <c r="Z428" s="422">
        <v>289.12</v>
      </c>
      <c r="AA428" s="422">
        <v>236.4</v>
      </c>
      <c r="AB428" s="422">
        <v>236.74</v>
      </c>
      <c r="AC428" s="422">
        <v>160.13</v>
      </c>
      <c r="AD428" s="422">
        <v>195.78</v>
      </c>
      <c r="AE428" s="422">
        <v>253.77</v>
      </c>
      <c r="AF428" s="422">
        <v>177.12</v>
      </c>
      <c r="AG428" s="422">
        <v>159.16</v>
      </c>
      <c r="AH428" s="422">
        <v>117.19</v>
      </c>
      <c r="AI428" s="422">
        <v>126.23</v>
      </c>
      <c r="AJ428" s="422">
        <v>58.49</v>
      </c>
      <c r="AK428" s="422">
        <v>99.99</v>
      </c>
      <c r="AL428" s="422">
        <v>21.46</v>
      </c>
      <c r="AM428" s="422">
        <v>51.81</v>
      </c>
      <c r="AN428" s="422">
        <v>17.059999999999999</v>
      </c>
      <c r="AO428" s="422">
        <v>54.62</v>
      </c>
      <c r="AP428" s="422">
        <v>29.46</v>
      </c>
      <c r="AQ428" s="422">
        <v>17.489999999999998</v>
      </c>
      <c r="AR428" s="422">
        <v>82.58</v>
      </c>
      <c r="AS428" s="422">
        <v>114.4</v>
      </c>
      <c r="AT428" s="422">
        <v>75.8</v>
      </c>
      <c r="AU428" s="422">
        <v>86.49</v>
      </c>
      <c r="AV428" s="422">
        <v>115.76</v>
      </c>
      <c r="AW428" s="422">
        <v>215.35</v>
      </c>
      <c r="AX428" s="422">
        <v>314.75</v>
      </c>
      <c r="AY428" s="422">
        <v>353.63</v>
      </c>
      <c r="AZ428" s="422">
        <v>347.7</v>
      </c>
      <c r="BA428" s="422">
        <v>390.54</v>
      </c>
      <c r="BB428" s="422">
        <v>437.91</v>
      </c>
      <c r="BC428" s="422">
        <v>344.47</v>
      </c>
      <c r="BD428" s="422">
        <v>176.47</v>
      </c>
      <c r="BE428" s="422">
        <v>216.2</v>
      </c>
      <c r="BF428" s="422">
        <v>151.96</v>
      </c>
      <c r="BG428" s="422">
        <v>155.46</v>
      </c>
      <c r="BH428" s="422">
        <v>288.18</v>
      </c>
      <c r="BI428" s="422">
        <v>162.11000000000001</v>
      </c>
      <c r="BJ428" s="422">
        <v>40.72</v>
      </c>
      <c r="BK428" s="422">
        <v>82.74</v>
      </c>
      <c r="BL428" s="422">
        <v>64.52</v>
      </c>
      <c r="BM428" s="422">
        <v>128.29</v>
      </c>
      <c r="BN428" s="422">
        <v>42.9</v>
      </c>
      <c r="BO428" s="422">
        <v>123.18</v>
      </c>
      <c r="BP428" s="422">
        <v>85.41</v>
      </c>
      <c r="BQ428" s="422">
        <v>40.26</v>
      </c>
      <c r="BR428" s="422">
        <v>76.67</v>
      </c>
      <c r="BS428" s="422">
        <v>28.63</v>
      </c>
      <c r="BT428" s="422">
        <v>20.28</v>
      </c>
      <c r="BU428" s="422">
        <v>26.81</v>
      </c>
      <c r="BV428" s="422">
        <v>10.91</v>
      </c>
      <c r="BW428" s="422">
        <v>0</v>
      </c>
      <c r="BX428" s="422">
        <v>0</v>
      </c>
      <c r="BY428" s="422">
        <v>0</v>
      </c>
      <c r="BZ428" s="422">
        <v>0</v>
      </c>
      <c r="CA428" s="422">
        <v>0</v>
      </c>
      <c r="CB428" s="422">
        <v>0</v>
      </c>
      <c r="CC428" s="422">
        <v>0</v>
      </c>
      <c r="CD428" s="422">
        <v>0</v>
      </c>
      <c r="CE428" s="422">
        <v>0</v>
      </c>
      <c r="CF428" s="422">
        <v>0</v>
      </c>
      <c r="CG428" s="422">
        <v>0</v>
      </c>
      <c r="CH428" s="422">
        <v>0</v>
      </c>
      <c r="CI428" s="422">
        <v>0</v>
      </c>
      <c r="CJ428" s="422">
        <v>0</v>
      </c>
      <c r="CK428" s="422">
        <v>0</v>
      </c>
      <c r="CL428" s="422">
        <v>0</v>
      </c>
      <c r="CM428" s="422">
        <v>0</v>
      </c>
      <c r="CN428" s="422">
        <v>0</v>
      </c>
      <c r="CO428" s="422">
        <v>0</v>
      </c>
      <c r="CP428" s="464">
        <v>0</v>
      </c>
      <c r="CQ428" s="422">
        <v>0</v>
      </c>
      <c r="CR428" s="464">
        <v>0</v>
      </c>
      <c r="CS428" s="465">
        <v>0</v>
      </c>
      <c r="CT428" s="465">
        <v>0</v>
      </c>
      <c r="CU428" s="477">
        <f t="shared" si="23"/>
        <v>8619.630000000001</v>
      </c>
    </row>
    <row r="429" spans="1:99" ht="15.75" customHeight="1">
      <c r="A429" s="475" t="str">
        <f t="shared" si="22"/>
        <v>14-1085</v>
      </c>
      <c r="B429" s="476">
        <v>11</v>
      </c>
      <c r="C429" s="422">
        <v>0</v>
      </c>
      <c r="D429" s="422">
        <v>0</v>
      </c>
      <c r="E429" s="422">
        <v>0</v>
      </c>
      <c r="F429" s="422">
        <v>0</v>
      </c>
      <c r="G429" s="422">
        <v>0</v>
      </c>
      <c r="H429" s="422">
        <v>0</v>
      </c>
      <c r="I429" s="422">
        <v>21.95</v>
      </c>
      <c r="J429" s="422">
        <v>0</v>
      </c>
      <c r="K429" s="422">
        <v>11.36</v>
      </c>
      <c r="L429" s="422">
        <v>19.09</v>
      </c>
      <c r="M429" s="422">
        <v>17.63</v>
      </c>
      <c r="N429" s="422">
        <v>12.72</v>
      </c>
      <c r="O429" s="422">
        <v>13.27</v>
      </c>
      <c r="P429" s="422">
        <v>1.82</v>
      </c>
      <c r="Q429" s="422">
        <v>33.5</v>
      </c>
      <c r="R429" s="422">
        <v>19.95</v>
      </c>
      <c r="S429" s="422">
        <v>28.17</v>
      </c>
      <c r="T429" s="422">
        <v>10.54</v>
      </c>
      <c r="U429" s="422">
        <v>145.63999999999999</v>
      </c>
      <c r="V429" s="422">
        <v>209.76</v>
      </c>
      <c r="W429" s="422">
        <v>480.17</v>
      </c>
      <c r="X429" s="422">
        <v>403.18</v>
      </c>
      <c r="Y429" s="422">
        <v>549.6</v>
      </c>
      <c r="Z429" s="422">
        <v>352.53</v>
      </c>
      <c r="AA429" s="422">
        <v>371.5</v>
      </c>
      <c r="AB429" s="422">
        <v>254.33</v>
      </c>
      <c r="AC429" s="422">
        <v>345.45</v>
      </c>
      <c r="AD429" s="422">
        <v>224.29</v>
      </c>
      <c r="AE429" s="422">
        <v>186.68</v>
      </c>
      <c r="AF429" s="422">
        <v>268.52999999999997</v>
      </c>
      <c r="AG429" s="422">
        <v>228.03</v>
      </c>
      <c r="AH429" s="422">
        <v>218.18</v>
      </c>
      <c r="AI429" s="422">
        <v>88.78</v>
      </c>
      <c r="AJ429" s="422">
        <v>120.4</v>
      </c>
      <c r="AK429" s="422">
        <v>53.72</v>
      </c>
      <c r="AL429" s="422">
        <v>68.540000000000006</v>
      </c>
      <c r="AM429" s="422">
        <v>39.770000000000003</v>
      </c>
      <c r="AN429" s="422">
        <v>95.01</v>
      </c>
      <c r="AO429" s="422">
        <v>85.27</v>
      </c>
      <c r="AP429" s="422">
        <v>108.17</v>
      </c>
      <c r="AQ429" s="422">
        <v>16.59</v>
      </c>
      <c r="AR429" s="422">
        <v>29.8</v>
      </c>
      <c r="AS429" s="422">
        <v>28.58</v>
      </c>
      <c r="AT429" s="422">
        <v>97.3</v>
      </c>
      <c r="AU429" s="422">
        <v>205.11</v>
      </c>
      <c r="AV429" s="422">
        <v>173.52</v>
      </c>
      <c r="AW429" s="422">
        <v>252.21</v>
      </c>
      <c r="AX429" s="422">
        <v>279.11</v>
      </c>
      <c r="AY429" s="422">
        <v>511.14</v>
      </c>
      <c r="AZ429" s="422">
        <v>392.96</v>
      </c>
      <c r="BA429" s="422">
        <v>509.24</v>
      </c>
      <c r="BB429" s="422">
        <v>654.55999999999995</v>
      </c>
      <c r="BC429" s="422">
        <v>680.26</v>
      </c>
      <c r="BD429" s="422">
        <v>721.97</v>
      </c>
      <c r="BE429" s="422">
        <v>493.91</v>
      </c>
      <c r="BF429" s="422">
        <v>663.73</v>
      </c>
      <c r="BG429" s="422">
        <v>536.53</v>
      </c>
      <c r="BH429" s="422">
        <v>293.98</v>
      </c>
      <c r="BI429" s="422">
        <v>290.11</v>
      </c>
      <c r="BJ429" s="422">
        <v>144.49</v>
      </c>
      <c r="BK429" s="422">
        <v>122.02</v>
      </c>
      <c r="BL429" s="422">
        <v>168.9</v>
      </c>
      <c r="BM429" s="422">
        <v>111.49</v>
      </c>
      <c r="BN429" s="422">
        <v>82.03</v>
      </c>
      <c r="BO429" s="422">
        <v>101.85</v>
      </c>
      <c r="BP429" s="422">
        <v>108.09</v>
      </c>
      <c r="BQ429" s="422">
        <v>94.57</v>
      </c>
      <c r="BR429" s="422">
        <v>51.99</v>
      </c>
      <c r="BS429" s="422">
        <v>184.87</v>
      </c>
      <c r="BT429" s="422">
        <v>53.78</v>
      </c>
      <c r="BU429" s="422">
        <v>112.01</v>
      </c>
      <c r="BV429" s="422">
        <v>114.5</v>
      </c>
      <c r="BW429" s="422">
        <v>0</v>
      </c>
      <c r="BX429" s="422">
        <v>0</v>
      </c>
      <c r="BY429" s="422">
        <v>0</v>
      </c>
      <c r="BZ429" s="422">
        <v>0</v>
      </c>
      <c r="CA429" s="422">
        <v>0</v>
      </c>
      <c r="CB429" s="422">
        <v>0</v>
      </c>
      <c r="CC429" s="422">
        <v>0</v>
      </c>
      <c r="CD429" s="422">
        <v>0</v>
      </c>
      <c r="CE429" s="422">
        <v>0</v>
      </c>
      <c r="CF429" s="422">
        <v>0</v>
      </c>
      <c r="CG429" s="422">
        <v>0</v>
      </c>
      <c r="CH429" s="422">
        <v>0</v>
      </c>
      <c r="CI429" s="422">
        <v>0</v>
      </c>
      <c r="CJ429" s="422">
        <v>0</v>
      </c>
      <c r="CK429" s="422">
        <v>0</v>
      </c>
      <c r="CL429" s="422">
        <v>0</v>
      </c>
      <c r="CM429" s="422">
        <v>0</v>
      </c>
      <c r="CN429" s="422">
        <v>0</v>
      </c>
      <c r="CO429" s="422">
        <v>0</v>
      </c>
      <c r="CP429" s="464">
        <v>0</v>
      </c>
      <c r="CQ429" s="422">
        <v>0</v>
      </c>
      <c r="CR429" s="464">
        <v>0</v>
      </c>
      <c r="CS429" s="465">
        <v>0</v>
      </c>
      <c r="CT429" s="465">
        <v>0</v>
      </c>
      <c r="CU429" s="477">
        <f t="shared" si="23"/>
        <v>13368.730000000003</v>
      </c>
    </row>
    <row r="430" spans="1:99" ht="15.75" customHeight="1">
      <c r="A430" s="475" t="str">
        <f t="shared" si="22"/>
        <v>14-1085</v>
      </c>
      <c r="B430" s="476">
        <v>12</v>
      </c>
      <c r="C430" s="422">
        <v>0</v>
      </c>
      <c r="D430" s="422">
        <v>0</v>
      </c>
      <c r="E430" s="422">
        <v>0</v>
      </c>
      <c r="F430" s="422">
        <v>0</v>
      </c>
      <c r="G430" s="422">
        <v>0</v>
      </c>
      <c r="H430" s="422">
        <v>0</v>
      </c>
      <c r="I430" s="422">
        <v>0</v>
      </c>
      <c r="J430" s="422">
        <v>0</v>
      </c>
      <c r="K430" s="422">
        <v>14.99</v>
      </c>
      <c r="L430" s="422">
        <v>12.27</v>
      </c>
      <c r="M430" s="422">
        <v>6.36</v>
      </c>
      <c r="N430" s="422">
        <v>-13.18</v>
      </c>
      <c r="O430" s="422">
        <v>21.18</v>
      </c>
      <c r="P430" s="422">
        <v>15.36</v>
      </c>
      <c r="Q430" s="422">
        <v>5.51</v>
      </c>
      <c r="R430" s="422">
        <v>41.69</v>
      </c>
      <c r="S430" s="422">
        <v>3.18</v>
      </c>
      <c r="T430" s="422">
        <v>66.7</v>
      </c>
      <c r="U430" s="422">
        <v>169.85</v>
      </c>
      <c r="V430" s="422">
        <v>314.27999999999997</v>
      </c>
      <c r="W430" s="422">
        <v>624.51</v>
      </c>
      <c r="X430" s="422">
        <v>696.74</v>
      </c>
      <c r="Y430" s="422">
        <v>734.85</v>
      </c>
      <c r="Z430" s="422">
        <v>626.23</v>
      </c>
      <c r="AA430" s="422">
        <v>725.17</v>
      </c>
      <c r="AB430" s="422">
        <v>669.89</v>
      </c>
      <c r="AC430" s="422">
        <v>534.41999999999996</v>
      </c>
      <c r="AD430" s="422">
        <v>675.25</v>
      </c>
      <c r="AE430" s="422">
        <v>586.69000000000005</v>
      </c>
      <c r="AF430" s="422">
        <v>518.37</v>
      </c>
      <c r="AG430" s="422">
        <v>249.82</v>
      </c>
      <c r="AH430" s="422">
        <v>306.88</v>
      </c>
      <c r="AI430" s="422">
        <v>196.71</v>
      </c>
      <c r="AJ430" s="422">
        <v>255.24</v>
      </c>
      <c r="AK430" s="422">
        <v>267.86</v>
      </c>
      <c r="AL430" s="422">
        <v>301.17</v>
      </c>
      <c r="AM430" s="422">
        <v>239.92</v>
      </c>
      <c r="AN430" s="422">
        <v>139.79</v>
      </c>
      <c r="AO430" s="422">
        <v>161.61000000000001</v>
      </c>
      <c r="AP430" s="422">
        <v>173.85</v>
      </c>
      <c r="AQ430" s="422">
        <v>88.87</v>
      </c>
      <c r="AR430" s="422">
        <v>133.78</v>
      </c>
      <c r="AS430" s="422">
        <v>138.47</v>
      </c>
      <c r="AT430" s="422">
        <v>153.1</v>
      </c>
      <c r="AU430" s="422">
        <v>120.49</v>
      </c>
      <c r="AV430" s="422">
        <v>136.84</v>
      </c>
      <c r="AW430" s="422">
        <v>206.04</v>
      </c>
      <c r="AX430" s="422">
        <v>194.46</v>
      </c>
      <c r="AY430" s="422">
        <v>289.66000000000003</v>
      </c>
      <c r="AZ430" s="422">
        <v>476.3</v>
      </c>
      <c r="BA430" s="422">
        <v>409.97</v>
      </c>
      <c r="BB430" s="422">
        <v>520.65</v>
      </c>
      <c r="BC430" s="422">
        <v>475.9</v>
      </c>
      <c r="BD430" s="422">
        <v>630.58000000000004</v>
      </c>
      <c r="BE430" s="422">
        <v>427.63</v>
      </c>
      <c r="BF430" s="422">
        <v>389.77</v>
      </c>
      <c r="BG430" s="422">
        <v>339.87</v>
      </c>
      <c r="BH430" s="422">
        <v>349.95</v>
      </c>
      <c r="BI430" s="422">
        <v>278.08999999999997</v>
      </c>
      <c r="BJ430" s="422">
        <v>150.36000000000001</v>
      </c>
      <c r="BK430" s="422">
        <v>245.35</v>
      </c>
      <c r="BL430" s="422">
        <v>73.28</v>
      </c>
      <c r="BM430" s="422">
        <v>114.16</v>
      </c>
      <c r="BN430" s="422">
        <v>50.09</v>
      </c>
      <c r="BO430" s="422">
        <v>102.8</v>
      </c>
      <c r="BP430" s="422">
        <v>88.48</v>
      </c>
      <c r="BQ430" s="422">
        <v>100.68</v>
      </c>
      <c r="BR430" s="422">
        <v>144.38999999999999</v>
      </c>
      <c r="BS430" s="422">
        <v>101.39</v>
      </c>
      <c r="BT430" s="422">
        <v>130.13</v>
      </c>
      <c r="BU430" s="422">
        <v>61.23</v>
      </c>
      <c r="BV430" s="422">
        <v>0</v>
      </c>
      <c r="BW430" s="422">
        <v>0</v>
      </c>
      <c r="BX430" s="422">
        <v>0</v>
      </c>
      <c r="BY430" s="422">
        <v>0</v>
      </c>
      <c r="BZ430" s="422">
        <v>0</v>
      </c>
      <c r="CA430" s="422">
        <v>0</v>
      </c>
      <c r="CB430" s="422">
        <v>0</v>
      </c>
      <c r="CC430" s="422">
        <v>0</v>
      </c>
      <c r="CD430" s="422">
        <v>0</v>
      </c>
      <c r="CE430" s="422">
        <v>0</v>
      </c>
      <c r="CF430" s="422">
        <v>0</v>
      </c>
      <c r="CG430" s="422">
        <v>0</v>
      </c>
      <c r="CH430" s="422">
        <v>0</v>
      </c>
      <c r="CI430" s="422">
        <v>0</v>
      </c>
      <c r="CJ430" s="422">
        <v>0</v>
      </c>
      <c r="CK430" s="422">
        <v>0</v>
      </c>
      <c r="CL430" s="422">
        <v>0</v>
      </c>
      <c r="CM430" s="422">
        <v>0</v>
      </c>
      <c r="CN430" s="422">
        <v>0</v>
      </c>
      <c r="CO430" s="422">
        <v>0</v>
      </c>
      <c r="CP430" s="464">
        <v>0</v>
      </c>
      <c r="CQ430" s="422">
        <v>0</v>
      </c>
      <c r="CR430" s="464">
        <v>0</v>
      </c>
      <c r="CS430" s="465">
        <v>0</v>
      </c>
      <c r="CT430" s="465">
        <v>0</v>
      </c>
      <c r="CU430" s="477">
        <f t="shared" si="23"/>
        <v>16465.920000000002</v>
      </c>
    </row>
    <row r="431" spans="1:99" ht="15.75" customHeight="1">
      <c r="A431" s="475" t="str">
        <f t="shared" si="22"/>
        <v>14-1085</v>
      </c>
      <c r="B431" s="476">
        <v>13</v>
      </c>
      <c r="C431" s="422">
        <v>0</v>
      </c>
      <c r="D431" s="422">
        <v>0</v>
      </c>
      <c r="E431" s="422">
        <v>0</v>
      </c>
      <c r="F431" s="422">
        <v>0</v>
      </c>
      <c r="G431" s="422">
        <v>0</v>
      </c>
      <c r="H431" s="422">
        <v>0</v>
      </c>
      <c r="I431" s="422">
        <v>0</v>
      </c>
      <c r="J431" s="422">
        <v>0</v>
      </c>
      <c r="K431" s="422">
        <v>0</v>
      </c>
      <c r="L431" s="422">
        <v>4.09</v>
      </c>
      <c r="M431" s="422">
        <v>0</v>
      </c>
      <c r="N431" s="422">
        <v>5.36</v>
      </c>
      <c r="O431" s="422">
        <v>13.54</v>
      </c>
      <c r="P431" s="422">
        <v>20.36</v>
      </c>
      <c r="Q431" s="422">
        <v>12.18</v>
      </c>
      <c r="R431" s="422">
        <v>30.45</v>
      </c>
      <c r="S431" s="422">
        <v>1.36</v>
      </c>
      <c r="T431" s="422">
        <v>63.78</v>
      </c>
      <c r="U431" s="422">
        <v>154.63999999999999</v>
      </c>
      <c r="V431" s="422">
        <v>167.5</v>
      </c>
      <c r="W431" s="422">
        <v>283.61</v>
      </c>
      <c r="X431" s="422">
        <v>269.41000000000003</v>
      </c>
      <c r="Y431" s="422">
        <v>572.28</v>
      </c>
      <c r="Z431" s="422">
        <v>573.48</v>
      </c>
      <c r="AA431" s="422">
        <v>579.88</v>
      </c>
      <c r="AB431" s="422">
        <v>482.85</v>
      </c>
      <c r="AC431" s="422">
        <v>718.59</v>
      </c>
      <c r="AD431" s="422">
        <v>549.55999999999995</v>
      </c>
      <c r="AE431" s="422">
        <v>295.77999999999997</v>
      </c>
      <c r="AF431" s="422">
        <v>469.66</v>
      </c>
      <c r="AG431" s="422">
        <v>295.07</v>
      </c>
      <c r="AH431" s="422">
        <v>295.33999999999997</v>
      </c>
      <c r="AI431" s="422">
        <v>271.55</v>
      </c>
      <c r="AJ431" s="422">
        <v>298.83</v>
      </c>
      <c r="AK431" s="422">
        <v>260.02</v>
      </c>
      <c r="AL431" s="422">
        <v>138.44</v>
      </c>
      <c r="AM431" s="422">
        <v>147.25</v>
      </c>
      <c r="AN431" s="422">
        <v>154.87</v>
      </c>
      <c r="AO431" s="422">
        <v>193</v>
      </c>
      <c r="AP431" s="422">
        <v>313.63</v>
      </c>
      <c r="AQ431" s="422">
        <v>56.14</v>
      </c>
      <c r="AR431" s="422">
        <v>124.19</v>
      </c>
      <c r="AS431" s="422">
        <v>126.04</v>
      </c>
      <c r="AT431" s="422">
        <v>129.52000000000001</v>
      </c>
      <c r="AU431" s="422">
        <v>189.22</v>
      </c>
      <c r="AV431" s="422">
        <v>143.76</v>
      </c>
      <c r="AW431" s="422">
        <v>337.88</v>
      </c>
      <c r="AX431" s="422">
        <v>512.92999999999995</v>
      </c>
      <c r="AY431" s="422">
        <v>458.76</v>
      </c>
      <c r="AZ431" s="422">
        <v>594.64</v>
      </c>
      <c r="BA431" s="422">
        <v>692.45</v>
      </c>
      <c r="BB431" s="422">
        <v>487.34</v>
      </c>
      <c r="BC431" s="422">
        <v>453.69</v>
      </c>
      <c r="BD431" s="422">
        <v>545.66999999999996</v>
      </c>
      <c r="BE431" s="422">
        <v>517.5</v>
      </c>
      <c r="BF431" s="422">
        <v>373.75</v>
      </c>
      <c r="BG431" s="422">
        <v>142.44999999999999</v>
      </c>
      <c r="BH431" s="422">
        <v>178.44</v>
      </c>
      <c r="BI431" s="422">
        <v>61.35</v>
      </c>
      <c r="BJ431" s="422">
        <v>133.83000000000001</v>
      </c>
      <c r="BK431" s="422">
        <v>51.69</v>
      </c>
      <c r="BL431" s="422">
        <v>100.86</v>
      </c>
      <c r="BM431" s="422">
        <v>76.87</v>
      </c>
      <c r="BN431" s="422">
        <v>10.18</v>
      </c>
      <c r="BO431" s="422">
        <v>100.72</v>
      </c>
      <c r="BP431" s="422">
        <v>108.47</v>
      </c>
      <c r="BQ431" s="422">
        <v>54.81</v>
      </c>
      <c r="BR431" s="422">
        <v>90.53</v>
      </c>
      <c r="BS431" s="422">
        <v>41.64</v>
      </c>
      <c r="BT431" s="422">
        <v>1.82</v>
      </c>
      <c r="BU431" s="422">
        <v>16.09</v>
      </c>
      <c r="BV431" s="422">
        <v>32.909999999999997</v>
      </c>
      <c r="BW431" s="422">
        <v>0</v>
      </c>
      <c r="BX431" s="422">
        <v>0</v>
      </c>
      <c r="BY431" s="422">
        <v>0</v>
      </c>
      <c r="BZ431" s="422">
        <v>0</v>
      </c>
      <c r="CA431" s="422">
        <v>0</v>
      </c>
      <c r="CB431" s="422">
        <v>0</v>
      </c>
      <c r="CC431" s="422">
        <v>0</v>
      </c>
      <c r="CD431" s="422">
        <v>0</v>
      </c>
      <c r="CE431" s="422">
        <v>0</v>
      </c>
      <c r="CF431" s="422">
        <v>0</v>
      </c>
      <c r="CG431" s="422">
        <v>0</v>
      </c>
      <c r="CH431" s="422">
        <v>0</v>
      </c>
      <c r="CI431" s="422">
        <v>0</v>
      </c>
      <c r="CJ431" s="422">
        <v>0</v>
      </c>
      <c r="CK431" s="422">
        <v>0</v>
      </c>
      <c r="CL431" s="422">
        <v>0</v>
      </c>
      <c r="CM431" s="422">
        <v>0</v>
      </c>
      <c r="CN431" s="422">
        <v>0</v>
      </c>
      <c r="CO431" s="422">
        <v>0</v>
      </c>
      <c r="CP431" s="464">
        <v>0</v>
      </c>
      <c r="CQ431" s="422">
        <v>0</v>
      </c>
      <c r="CR431" s="464">
        <v>0</v>
      </c>
      <c r="CS431" s="465">
        <v>0</v>
      </c>
      <c r="CT431" s="465">
        <v>0</v>
      </c>
      <c r="CU431" s="477">
        <f t="shared" si="23"/>
        <v>14582.500000000002</v>
      </c>
    </row>
    <row r="432" spans="1:99" ht="15.75" customHeight="1">
      <c r="A432" s="475" t="str">
        <f t="shared" si="22"/>
        <v>14-1085</v>
      </c>
      <c r="B432" s="476">
        <v>14</v>
      </c>
      <c r="C432" s="422">
        <v>0</v>
      </c>
      <c r="D432" s="422">
        <v>0</v>
      </c>
      <c r="E432" s="422">
        <v>0</v>
      </c>
      <c r="F432" s="422">
        <v>0</v>
      </c>
      <c r="G432" s="422">
        <v>0</v>
      </c>
      <c r="H432" s="422">
        <v>0</v>
      </c>
      <c r="I432" s="422">
        <v>0</v>
      </c>
      <c r="J432" s="422">
        <v>11.36</v>
      </c>
      <c r="K432" s="422">
        <v>0</v>
      </c>
      <c r="L432" s="422">
        <v>4</v>
      </c>
      <c r="M432" s="422">
        <v>0</v>
      </c>
      <c r="N432" s="422">
        <v>9.91</v>
      </c>
      <c r="O432" s="422">
        <v>4.09</v>
      </c>
      <c r="P432" s="422">
        <v>17.27</v>
      </c>
      <c r="Q432" s="422">
        <v>4.09</v>
      </c>
      <c r="R432" s="422">
        <v>18.13</v>
      </c>
      <c r="S432" s="422">
        <v>15.68</v>
      </c>
      <c r="T432" s="422">
        <v>45.01</v>
      </c>
      <c r="U432" s="422">
        <v>112.23</v>
      </c>
      <c r="V432" s="422">
        <v>171.6</v>
      </c>
      <c r="W432" s="422">
        <v>183.23</v>
      </c>
      <c r="X432" s="422">
        <v>276.3</v>
      </c>
      <c r="Y432" s="422">
        <v>496.45</v>
      </c>
      <c r="Z432" s="422">
        <v>310.04000000000002</v>
      </c>
      <c r="AA432" s="422">
        <v>326.92</v>
      </c>
      <c r="AB432" s="422">
        <v>250.79</v>
      </c>
      <c r="AC432" s="422">
        <v>214.24</v>
      </c>
      <c r="AD432" s="422">
        <v>224.66</v>
      </c>
      <c r="AE432" s="422">
        <v>235.76</v>
      </c>
      <c r="AF432" s="422">
        <v>157.08000000000001</v>
      </c>
      <c r="AG432" s="422">
        <v>116.99</v>
      </c>
      <c r="AH432" s="422">
        <v>155.83000000000001</v>
      </c>
      <c r="AI432" s="422">
        <v>81.819999999999993</v>
      </c>
      <c r="AJ432" s="422">
        <v>118.88</v>
      </c>
      <c r="AK432" s="422">
        <v>117.88</v>
      </c>
      <c r="AL432" s="422">
        <v>97.29</v>
      </c>
      <c r="AM432" s="422">
        <v>40.130000000000003</v>
      </c>
      <c r="AN432" s="422">
        <v>76.67</v>
      </c>
      <c r="AO432" s="422">
        <v>49.88</v>
      </c>
      <c r="AP432" s="422">
        <v>37.19</v>
      </c>
      <c r="AQ432" s="422">
        <v>35.72</v>
      </c>
      <c r="AR432" s="422">
        <v>72.290000000000006</v>
      </c>
      <c r="AS432" s="422">
        <v>22.23</v>
      </c>
      <c r="AT432" s="422">
        <v>35.72</v>
      </c>
      <c r="AU432" s="422">
        <v>108.79</v>
      </c>
      <c r="AV432" s="422">
        <v>52.15</v>
      </c>
      <c r="AW432" s="422">
        <v>53.57</v>
      </c>
      <c r="AX432" s="422">
        <v>218.7</v>
      </c>
      <c r="AY432" s="422">
        <v>305.97000000000003</v>
      </c>
      <c r="AZ432" s="422">
        <v>170.62</v>
      </c>
      <c r="BA432" s="422">
        <v>225.87</v>
      </c>
      <c r="BB432" s="422">
        <v>242.12</v>
      </c>
      <c r="BC432" s="422">
        <v>273.61</v>
      </c>
      <c r="BD432" s="422">
        <v>230.04</v>
      </c>
      <c r="BE432" s="422">
        <v>377.12</v>
      </c>
      <c r="BF432" s="422">
        <v>72.28</v>
      </c>
      <c r="BG432" s="422">
        <v>93.26</v>
      </c>
      <c r="BH432" s="422">
        <v>31.99</v>
      </c>
      <c r="BI432" s="422">
        <v>116.49</v>
      </c>
      <c r="BJ432" s="422">
        <v>86.4</v>
      </c>
      <c r="BK432" s="422">
        <v>38.81</v>
      </c>
      <c r="BL432" s="422">
        <v>22.36</v>
      </c>
      <c r="BM432" s="422">
        <v>70.03</v>
      </c>
      <c r="BN432" s="422">
        <v>123.01</v>
      </c>
      <c r="BO432" s="422">
        <v>64.349999999999994</v>
      </c>
      <c r="BP432" s="422">
        <v>53.36</v>
      </c>
      <c r="BQ432" s="422">
        <v>105.99</v>
      </c>
      <c r="BR432" s="422">
        <v>100.01</v>
      </c>
      <c r="BS432" s="422">
        <v>38.93</v>
      </c>
      <c r="BT432" s="422">
        <v>102.86</v>
      </c>
      <c r="BU432" s="422">
        <v>0</v>
      </c>
      <c r="BV432" s="422">
        <v>10.95</v>
      </c>
      <c r="BW432" s="422">
        <v>0</v>
      </c>
      <c r="BX432" s="422">
        <v>0</v>
      </c>
      <c r="BY432" s="422">
        <v>0</v>
      </c>
      <c r="BZ432" s="422">
        <v>0</v>
      </c>
      <c r="CA432" s="422">
        <v>0</v>
      </c>
      <c r="CB432" s="422">
        <v>0</v>
      </c>
      <c r="CC432" s="422">
        <v>0</v>
      </c>
      <c r="CD432" s="422">
        <v>0</v>
      </c>
      <c r="CE432" s="422">
        <v>0</v>
      </c>
      <c r="CF432" s="422">
        <v>0</v>
      </c>
      <c r="CG432" s="422">
        <v>0</v>
      </c>
      <c r="CH432" s="422">
        <v>0</v>
      </c>
      <c r="CI432" s="422">
        <v>0</v>
      </c>
      <c r="CJ432" s="422">
        <v>0</v>
      </c>
      <c r="CK432" s="422">
        <v>0</v>
      </c>
      <c r="CL432" s="422">
        <v>0</v>
      </c>
      <c r="CM432" s="422">
        <v>0</v>
      </c>
      <c r="CN432" s="422">
        <v>0</v>
      </c>
      <c r="CO432" s="422">
        <v>0</v>
      </c>
      <c r="CP432" s="464">
        <v>0</v>
      </c>
      <c r="CQ432" s="422">
        <v>0</v>
      </c>
      <c r="CR432" s="464">
        <v>0</v>
      </c>
      <c r="CS432" s="465">
        <v>0</v>
      </c>
      <c r="CT432" s="465">
        <v>0</v>
      </c>
      <c r="CU432" s="477">
        <f t="shared" si="23"/>
        <v>7536.9999999999982</v>
      </c>
    </row>
    <row r="433" spans="1:99" ht="15.75" customHeight="1">
      <c r="A433" s="475" t="str">
        <f t="shared" si="22"/>
        <v>14-1085</v>
      </c>
      <c r="B433" s="476">
        <v>15</v>
      </c>
      <c r="C433" s="422">
        <v>0</v>
      </c>
      <c r="D433" s="422">
        <v>0</v>
      </c>
      <c r="E433" s="422">
        <v>0</v>
      </c>
      <c r="F433" s="422">
        <v>0</v>
      </c>
      <c r="G433" s="422">
        <v>0</v>
      </c>
      <c r="H433" s="422">
        <v>0</v>
      </c>
      <c r="I433" s="422">
        <v>3.18</v>
      </c>
      <c r="J433" s="422">
        <v>2.27</v>
      </c>
      <c r="K433" s="422">
        <v>9.5399999999999991</v>
      </c>
      <c r="L433" s="422">
        <v>1.36</v>
      </c>
      <c r="M433" s="422">
        <v>0</v>
      </c>
      <c r="N433" s="422">
        <v>0</v>
      </c>
      <c r="O433" s="422">
        <v>0</v>
      </c>
      <c r="P433" s="422">
        <v>1.36</v>
      </c>
      <c r="Q433" s="422">
        <v>9.41</v>
      </c>
      <c r="R433" s="422">
        <v>0</v>
      </c>
      <c r="S433" s="422">
        <v>0.91</v>
      </c>
      <c r="T433" s="422">
        <v>85.88</v>
      </c>
      <c r="U433" s="422">
        <v>118.78</v>
      </c>
      <c r="V433" s="422">
        <v>305.97000000000003</v>
      </c>
      <c r="W433" s="422">
        <v>322.42</v>
      </c>
      <c r="X433" s="422">
        <v>427.04</v>
      </c>
      <c r="Y433" s="422">
        <v>329.88</v>
      </c>
      <c r="Z433" s="422">
        <v>219.81</v>
      </c>
      <c r="AA433" s="422">
        <v>131.86000000000001</v>
      </c>
      <c r="AB433" s="422">
        <v>222.62</v>
      </c>
      <c r="AC433" s="422">
        <v>220.96</v>
      </c>
      <c r="AD433" s="422">
        <v>144.9</v>
      </c>
      <c r="AE433" s="422">
        <v>151.52000000000001</v>
      </c>
      <c r="AF433" s="422">
        <v>171.58</v>
      </c>
      <c r="AG433" s="422">
        <v>142.12</v>
      </c>
      <c r="AH433" s="422">
        <v>87.22</v>
      </c>
      <c r="AI433" s="422">
        <v>63.75</v>
      </c>
      <c r="AJ433" s="422">
        <v>109.56</v>
      </c>
      <c r="AK433" s="422">
        <v>60.09</v>
      </c>
      <c r="AL433" s="422">
        <v>43.91</v>
      </c>
      <c r="AM433" s="422">
        <v>29.06</v>
      </c>
      <c r="AN433" s="422">
        <v>91.53</v>
      </c>
      <c r="AO433" s="422">
        <v>81.16</v>
      </c>
      <c r="AP433" s="422">
        <v>52.89</v>
      </c>
      <c r="AQ433" s="422">
        <v>35.590000000000003</v>
      </c>
      <c r="AR433" s="422">
        <v>60.49</v>
      </c>
      <c r="AS433" s="422">
        <v>53.28</v>
      </c>
      <c r="AT433" s="422">
        <v>65.819999999999993</v>
      </c>
      <c r="AU433" s="422">
        <v>70.94</v>
      </c>
      <c r="AV433" s="422">
        <v>135.25</v>
      </c>
      <c r="AW433" s="422">
        <v>127.8</v>
      </c>
      <c r="AX433" s="422">
        <v>210.65</v>
      </c>
      <c r="AY433" s="422">
        <v>248.19</v>
      </c>
      <c r="AZ433" s="422">
        <v>397.42</v>
      </c>
      <c r="BA433" s="422">
        <v>596.71</v>
      </c>
      <c r="BB433" s="422">
        <v>297.55</v>
      </c>
      <c r="BC433" s="422">
        <v>259.60000000000002</v>
      </c>
      <c r="BD433" s="422">
        <v>388.76</v>
      </c>
      <c r="BE433" s="422">
        <v>239.49</v>
      </c>
      <c r="BF433" s="422">
        <v>250.68</v>
      </c>
      <c r="BG433" s="422">
        <v>196.99</v>
      </c>
      <c r="BH433" s="422">
        <v>170.4</v>
      </c>
      <c r="BI433" s="422">
        <v>262.89</v>
      </c>
      <c r="BJ433" s="422">
        <v>161.06</v>
      </c>
      <c r="BK433" s="422">
        <v>129.54</v>
      </c>
      <c r="BL433" s="422">
        <v>83.58</v>
      </c>
      <c r="BM433" s="422">
        <v>81.42</v>
      </c>
      <c r="BN433" s="422">
        <v>112.17</v>
      </c>
      <c r="BO433" s="422">
        <v>40</v>
      </c>
      <c r="BP433" s="422">
        <v>56.61</v>
      </c>
      <c r="BQ433" s="422">
        <v>0</v>
      </c>
      <c r="BR433" s="422">
        <v>45.63</v>
      </c>
      <c r="BS433" s="422">
        <v>69.540000000000006</v>
      </c>
      <c r="BT433" s="422">
        <v>74.260000000000005</v>
      </c>
      <c r="BU433" s="422">
        <v>28.09</v>
      </c>
      <c r="BV433" s="422">
        <v>7.86</v>
      </c>
      <c r="BW433" s="422">
        <v>0</v>
      </c>
      <c r="BX433" s="422">
        <v>0</v>
      </c>
      <c r="BY433" s="422">
        <v>0</v>
      </c>
      <c r="BZ433" s="422">
        <v>0</v>
      </c>
      <c r="CA433" s="422">
        <v>0</v>
      </c>
      <c r="CB433" s="422">
        <v>0</v>
      </c>
      <c r="CC433" s="422">
        <v>0</v>
      </c>
      <c r="CD433" s="422">
        <v>0</v>
      </c>
      <c r="CE433" s="422">
        <v>0</v>
      </c>
      <c r="CF433" s="422">
        <v>0</v>
      </c>
      <c r="CG433" s="422">
        <v>0</v>
      </c>
      <c r="CH433" s="422">
        <v>0</v>
      </c>
      <c r="CI433" s="422">
        <v>0</v>
      </c>
      <c r="CJ433" s="422">
        <v>0</v>
      </c>
      <c r="CK433" s="422">
        <v>0</v>
      </c>
      <c r="CL433" s="422">
        <v>0</v>
      </c>
      <c r="CM433" s="422">
        <v>0</v>
      </c>
      <c r="CN433" s="422">
        <v>0</v>
      </c>
      <c r="CO433" s="422">
        <v>0</v>
      </c>
      <c r="CP433" s="464">
        <v>0</v>
      </c>
      <c r="CQ433" s="422">
        <v>0</v>
      </c>
      <c r="CR433" s="464">
        <v>0</v>
      </c>
      <c r="CS433" s="465">
        <v>0</v>
      </c>
      <c r="CT433" s="465">
        <v>0</v>
      </c>
      <c r="CU433" s="477">
        <f t="shared" si="23"/>
        <v>8600.8000000000011</v>
      </c>
    </row>
    <row r="434" spans="1:99" ht="15.75" customHeight="1">
      <c r="A434" s="475" t="str">
        <f t="shared" si="22"/>
        <v>14-1085</v>
      </c>
      <c r="B434" s="476">
        <v>16</v>
      </c>
      <c r="C434" s="422">
        <v>0</v>
      </c>
      <c r="D434" s="422">
        <v>0</v>
      </c>
      <c r="E434" s="422">
        <v>0</v>
      </c>
      <c r="F434" s="422">
        <v>0</v>
      </c>
      <c r="G434" s="422">
        <v>0</v>
      </c>
      <c r="H434" s="422">
        <v>0</v>
      </c>
      <c r="I434" s="422">
        <v>0</v>
      </c>
      <c r="J434" s="422">
        <v>0</v>
      </c>
      <c r="K434" s="422">
        <v>25.08</v>
      </c>
      <c r="L434" s="422">
        <v>4.09</v>
      </c>
      <c r="M434" s="422">
        <v>52.22</v>
      </c>
      <c r="N434" s="422">
        <v>8.2899999999999991</v>
      </c>
      <c r="O434" s="422">
        <v>0</v>
      </c>
      <c r="P434" s="422">
        <v>13.18</v>
      </c>
      <c r="Q434" s="422">
        <v>3.73</v>
      </c>
      <c r="R434" s="422">
        <v>11.36</v>
      </c>
      <c r="S434" s="422">
        <v>15.93</v>
      </c>
      <c r="T434" s="422">
        <v>88.74</v>
      </c>
      <c r="U434" s="422">
        <v>129.53</v>
      </c>
      <c r="V434" s="422">
        <v>568.94000000000005</v>
      </c>
      <c r="W434" s="422">
        <v>568.84</v>
      </c>
      <c r="X434" s="422">
        <v>730.32</v>
      </c>
      <c r="Y434" s="422">
        <v>817.25</v>
      </c>
      <c r="Z434" s="422">
        <v>637.59</v>
      </c>
      <c r="AA434" s="422">
        <v>502.1</v>
      </c>
      <c r="AB434" s="422">
        <v>466.16</v>
      </c>
      <c r="AC434" s="422">
        <v>308.39</v>
      </c>
      <c r="AD434" s="422">
        <v>264.72000000000003</v>
      </c>
      <c r="AE434" s="422">
        <v>184.62</v>
      </c>
      <c r="AF434" s="422">
        <v>216.39</v>
      </c>
      <c r="AG434" s="422">
        <v>147.09</v>
      </c>
      <c r="AH434" s="422">
        <v>134.4</v>
      </c>
      <c r="AI434" s="422">
        <v>180.84</v>
      </c>
      <c r="AJ434" s="422">
        <v>23.23</v>
      </c>
      <c r="AK434" s="422">
        <v>85.5</v>
      </c>
      <c r="AL434" s="422">
        <v>112.31</v>
      </c>
      <c r="AM434" s="422">
        <v>67.19</v>
      </c>
      <c r="AN434" s="422">
        <v>83.51</v>
      </c>
      <c r="AO434" s="422">
        <v>32.71</v>
      </c>
      <c r="AP434" s="422">
        <v>30.54</v>
      </c>
      <c r="AQ434" s="422">
        <v>46.76</v>
      </c>
      <c r="AR434" s="422">
        <v>48.5</v>
      </c>
      <c r="AS434" s="422">
        <v>29.5</v>
      </c>
      <c r="AT434" s="422">
        <v>67.430000000000007</v>
      </c>
      <c r="AU434" s="422">
        <v>67.349999999999994</v>
      </c>
      <c r="AV434" s="422">
        <v>151.25</v>
      </c>
      <c r="AW434" s="422">
        <v>143.11000000000001</v>
      </c>
      <c r="AX434" s="422">
        <v>179.05</v>
      </c>
      <c r="AY434" s="422">
        <v>349.54</v>
      </c>
      <c r="AZ434" s="422">
        <v>476.74</v>
      </c>
      <c r="BA434" s="422">
        <v>495.15</v>
      </c>
      <c r="BB434" s="422">
        <v>242.03</v>
      </c>
      <c r="BC434" s="422">
        <v>316.18</v>
      </c>
      <c r="BD434" s="422">
        <v>333.24</v>
      </c>
      <c r="BE434" s="422">
        <v>236.17</v>
      </c>
      <c r="BF434" s="422">
        <v>222.08</v>
      </c>
      <c r="BG434" s="422">
        <v>129.02000000000001</v>
      </c>
      <c r="BH434" s="422">
        <v>181.04</v>
      </c>
      <c r="BI434" s="422">
        <v>96.54</v>
      </c>
      <c r="BJ434" s="422">
        <v>178.77</v>
      </c>
      <c r="BK434" s="422">
        <v>132.63</v>
      </c>
      <c r="BL434" s="422">
        <v>78.17</v>
      </c>
      <c r="BM434" s="422">
        <v>105.72</v>
      </c>
      <c r="BN434" s="422">
        <v>66.98</v>
      </c>
      <c r="BO434" s="422">
        <v>69.72</v>
      </c>
      <c r="BP434" s="422">
        <v>68.67</v>
      </c>
      <c r="BQ434" s="422">
        <v>49.97</v>
      </c>
      <c r="BR434" s="422">
        <v>83.49</v>
      </c>
      <c r="BS434" s="422">
        <v>75.489999999999995</v>
      </c>
      <c r="BT434" s="422">
        <v>72.73</v>
      </c>
      <c r="BU434" s="422">
        <v>98.01</v>
      </c>
      <c r="BV434" s="422">
        <v>22.42</v>
      </c>
      <c r="BW434" s="422">
        <v>0</v>
      </c>
      <c r="BX434" s="422">
        <v>0</v>
      </c>
      <c r="BY434" s="422">
        <v>0</v>
      </c>
      <c r="BZ434" s="422">
        <v>0</v>
      </c>
      <c r="CA434" s="422">
        <v>0</v>
      </c>
      <c r="CB434" s="422">
        <v>0</v>
      </c>
      <c r="CC434" s="422">
        <v>0</v>
      </c>
      <c r="CD434" s="422">
        <v>0</v>
      </c>
      <c r="CE434" s="422">
        <v>0</v>
      </c>
      <c r="CF434" s="422">
        <v>0</v>
      </c>
      <c r="CG434" s="422">
        <v>0</v>
      </c>
      <c r="CH434" s="422">
        <v>0</v>
      </c>
      <c r="CI434" s="422">
        <v>0</v>
      </c>
      <c r="CJ434" s="422">
        <v>0</v>
      </c>
      <c r="CK434" s="422">
        <v>0</v>
      </c>
      <c r="CL434" s="422">
        <v>0</v>
      </c>
      <c r="CM434" s="422">
        <v>0</v>
      </c>
      <c r="CN434" s="422">
        <v>0</v>
      </c>
      <c r="CO434" s="422">
        <v>0</v>
      </c>
      <c r="CP434" s="464">
        <v>0</v>
      </c>
      <c r="CQ434" s="422">
        <v>0</v>
      </c>
      <c r="CR434" s="464">
        <v>0</v>
      </c>
      <c r="CS434" s="465">
        <v>0</v>
      </c>
      <c r="CT434" s="465">
        <v>0</v>
      </c>
      <c r="CU434" s="477">
        <f t="shared" si="23"/>
        <v>11428.240000000002</v>
      </c>
    </row>
    <row r="435" spans="1:99" ht="15.75" customHeight="1">
      <c r="A435" s="475" t="str">
        <f t="shared" si="22"/>
        <v>14-1085</v>
      </c>
      <c r="B435" s="476">
        <v>17</v>
      </c>
      <c r="C435" s="422">
        <v>0</v>
      </c>
      <c r="D435" s="422">
        <v>0</v>
      </c>
      <c r="E435" s="422">
        <v>0</v>
      </c>
      <c r="F435" s="422">
        <v>0</v>
      </c>
      <c r="G435" s="422">
        <v>0</v>
      </c>
      <c r="H435" s="422">
        <v>0</v>
      </c>
      <c r="I435" s="422">
        <v>3.64</v>
      </c>
      <c r="J435" s="422">
        <v>0</v>
      </c>
      <c r="K435" s="422">
        <v>6.23</v>
      </c>
      <c r="L435" s="422">
        <v>18.04</v>
      </c>
      <c r="M435" s="422">
        <v>3.36</v>
      </c>
      <c r="N435" s="422">
        <v>7.18</v>
      </c>
      <c r="O435" s="422">
        <v>12.27</v>
      </c>
      <c r="P435" s="422">
        <v>3.45</v>
      </c>
      <c r="Q435" s="422">
        <v>33.92</v>
      </c>
      <c r="R435" s="422">
        <v>21.56</v>
      </c>
      <c r="S435" s="422">
        <v>11.82</v>
      </c>
      <c r="T435" s="422">
        <v>25.73</v>
      </c>
      <c r="U435" s="422">
        <v>62.29</v>
      </c>
      <c r="V435" s="422">
        <v>264.32</v>
      </c>
      <c r="W435" s="422">
        <v>498.58</v>
      </c>
      <c r="X435" s="422">
        <v>451.47</v>
      </c>
      <c r="Y435" s="422">
        <v>476.51</v>
      </c>
      <c r="Z435" s="422">
        <v>484.2</v>
      </c>
      <c r="AA435" s="422">
        <v>194.79</v>
      </c>
      <c r="AB435" s="422">
        <v>261.39</v>
      </c>
      <c r="AC435" s="422">
        <v>275.32</v>
      </c>
      <c r="AD435" s="422">
        <v>175.51</v>
      </c>
      <c r="AE435" s="422">
        <v>128.35</v>
      </c>
      <c r="AF435" s="422">
        <v>95.89</v>
      </c>
      <c r="AG435" s="422">
        <v>149.97999999999999</v>
      </c>
      <c r="AH435" s="422">
        <v>137.21</v>
      </c>
      <c r="AI435" s="422">
        <v>72.59</v>
      </c>
      <c r="AJ435" s="422">
        <v>146.05000000000001</v>
      </c>
      <c r="AK435" s="422">
        <v>66.400000000000006</v>
      </c>
      <c r="AL435" s="422">
        <v>54.81</v>
      </c>
      <c r="AM435" s="422">
        <v>51.08</v>
      </c>
      <c r="AN435" s="422">
        <v>65.459999999999994</v>
      </c>
      <c r="AO435" s="422">
        <v>86.72</v>
      </c>
      <c r="AP435" s="422">
        <v>113.65</v>
      </c>
      <c r="AQ435" s="422">
        <v>21.83</v>
      </c>
      <c r="AR435" s="422">
        <v>59.96</v>
      </c>
      <c r="AS435" s="422">
        <v>95.59</v>
      </c>
      <c r="AT435" s="422">
        <v>140.38</v>
      </c>
      <c r="AU435" s="422">
        <v>61.59</v>
      </c>
      <c r="AV435" s="422">
        <v>77.72</v>
      </c>
      <c r="AW435" s="422">
        <v>98.8</v>
      </c>
      <c r="AX435" s="422">
        <v>178.94</v>
      </c>
      <c r="AY435" s="422">
        <v>228.12</v>
      </c>
      <c r="AZ435" s="422">
        <v>497.08</v>
      </c>
      <c r="BA435" s="422">
        <v>343.08</v>
      </c>
      <c r="BB435" s="422">
        <v>382.88</v>
      </c>
      <c r="BC435" s="422">
        <v>431.81</v>
      </c>
      <c r="BD435" s="422">
        <v>284.55</v>
      </c>
      <c r="BE435" s="422">
        <v>297.5</v>
      </c>
      <c r="BF435" s="422">
        <v>216.29</v>
      </c>
      <c r="BG435" s="422">
        <v>100.38</v>
      </c>
      <c r="BH435" s="422">
        <v>224.93</v>
      </c>
      <c r="BI435" s="422">
        <v>111.49</v>
      </c>
      <c r="BJ435" s="422">
        <v>102.07</v>
      </c>
      <c r="BK435" s="422">
        <v>73.63</v>
      </c>
      <c r="BL435" s="422">
        <v>64.989999999999995</v>
      </c>
      <c r="BM435" s="422">
        <v>61.09</v>
      </c>
      <c r="BN435" s="422">
        <v>137.68</v>
      </c>
      <c r="BO435" s="422">
        <v>86.9</v>
      </c>
      <c r="BP435" s="422">
        <v>58</v>
      </c>
      <c r="BQ435" s="422">
        <v>85.05</v>
      </c>
      <c r="BR435" s="422">
        <v>88.03</v>
      </c>
      <c r="BS435" s="422">
        <v>93.56</v>
      </c>
      <c r="BT435" s="422">
        <v>110.3</v>
      </c>
      <c r="BU435" s="422">
        <v>87.02</v>
      </c>
      <c r="BV435" s="422">
        <v>42.45</v>
      </c>
      <c r="BW435" s="422">
        <v>0</v>
      </c>
      <c r="BX435" s="422">
        <v>0</v>
      </c>
      <c r="BY435" s="422">
        <v>0</v>
      </c>
      <c r="BZ435" s="422">
        <v>0</v>
      </c>
      <c r="CA435" s="422">
        <v>0</v>
      </c>
      <c r="CB435" s="422">
        <v>0</v>
      </c>
      <c r="CC435" s="422">
        <v>0</v>
      </c>
      <c r="CD435" s="422">
        <v>0</v>
      </c>
      <c r="CE435" s="422">
        <v>0</v>
      </c>
      <c r="CF435" s="422">
        <v>0</v>
      </c>
      <c r="CG435" s="422">
        <v>0</v>
      </c>
      <c r="CH435" s="422">
        <v>0</v>
      </c>
      <c r="CI435" s="422">
        <v>0</v>
      </c>
      <c r="CJ435" s="422">
        <v>0</v>
      </c>
      <c r="CK435" s="422">
        <v>0</v>
      </c>
      <c r="CL435" s="422">
        <v>0</v>
      </c>
      <c r="CM435" s="422">
        <v>0</v>
      </c>
      <c r="CN435" s="422">
        <v>0</v>
      </c>
      <c r="CO435" s="422">
        <v>0</v>
      </c>
      <c r="CP435" s="464">
        <v>0</v>
      </c>
      <c r="CQ435" s="422">
        <v>0</v>
      </c>
      <c r="CR435" s="464">
        <v>0</v>
      </c>
      <c r="CS435" s="465">
        <v>0</v>
      </c>
      <c r="CT435" s="465">
        <v>0</v>
      </c>
      <c r="CU435" s="477">
        <f t="shared" si="23"/>
        <v>9403.4599999999991</v>
      </c>
    </row>
    <row r="436" spans="1:99" ht="15.75" customHeight="1">
      <c r="A436" s="475" t="str">
        <f t="shared" si="22"/>
        <v>14-1085</v>
      </c>
      <c r="B436" s="476">
        <v>18</v>
      </c>
      <c r="C436" s="422">
        <v>0</v>
      </c>
      <c r="D436" s="422">
        <v>0</v>
      </c>
      <c r="E436" s="422">
        <v>0</v>
      </c>
      <c r="F436" s="422">
        <v>0</v>
      </c>
      <c r="G436" s="422">
        <v>0</v>
      </c>
      <c r="H436" s="422">
        <v>0</v>
      </c>
      <c r="I436" s="422">
        <v>0</v>
      </c>
      <c r="J436" s="422">
        <v>0.91</v>
      </c>
      <c r="K436" s="422">
        <v>0</v>
      </c>
      <c r="L436" s="422">
        <v>10.37</v>
      </c>
      <c r="M436" s="422">
        <v>29.64</v>
      </c>
      <c r="N436" s="422">
        <v>13.09</v>
      </c>
      <c r="O436" s="422">
        <v>8.18</v>
      </c>
      <c r="P436" s="422">
        <v>35.090000000000003</v>
      </c>
      <c r="Q436" s="422">
        <v>0</v>
      </c>
      <c r="R436" s="422">
        <v>21.65</v>
      </c>
      <c r="S436" s="422">
        <v>8.77</v>
      </c>
      <c r="T436" s="422">
        <v>57.77</v>
      </c>
      <c r="U436" s="422">
        <v>183.01</v>
      </c>
      <c r="V436" s="422">
        <v>262.54000000000002</v>
      </c>
      <c r="W436" s="422">
        <v>215.19</v>
      </c>
      <c r="X436" s="422">
        <v>447.18</v>
      </c>
      <c r="Y436" s="422">
        <v>432.55</v>
      </c>
      <c r="Z436" s="422">
        <v>492.97</v>
      </c>
      <c r="AA436" s="422">
        <v>411.86</v>
      </c>
      <c r="AB436" s="422">
        <v>490.12</v>
      </c>
      <c r="AC436" s="422">
        <v>340.65</v>
      </c>
      <c r="AD436" s="422">
        <v>235.95</v>
      </c>
      <c r="AE436" s="422">
        <v>264.55</v>
      </c>
      <c r="AF436" s="422">
        <v>157.32</v>
      </c>
      <c r="AG436" s="422">
        <v>163.63</v>
      </c>
      <c r="AH436" s="422">
        <v>190.72</v>
      </c>
      <c r="AI436" s="422">
        <v>117.46</v>
      </c>
      <c r="AJ436" s="422">
        <v>75.44</v>
      </c>
      <c r="AK436" s="422">
        <v>156.46</v>
      </c>
      <c r="AL436" s="422">
        <v>78.209999999999994</v>
      </c>
      <c r="AM436" s="422">
        <v>87.76</v>
      </c>
      <c r="AN436" s="422">
        <v>116.38</v>
      </c>
      <c r="AO436" s="422">
        <v>73.34</v>
      </c>
      <c r="AP436" s="422">
        <v>83.19</v>
      </c>
      <c r="AQ436" s="422">
        <v>114.12</v>
      </c>
      <c r="AR436" s="422">
        <v>118.75</v>
      </c>
      <c r="AS436" s="422">
        <v>144.55000000000001</v>
      </c>
      <c r="AT436" s="422">
        <v>67.010000000000005</v>
      </c>
      <c r="AU436" s="422">
        <v>105.16</v>
      </c>
      <c r="AV436" s="422">
        <v>179.08</v>
      </c>
      <c r="AW436" s="422">
        <v>147.44999999999999</v>
      </c>
      <c r="AX436" s="422">
        <v>315.47000000000003</v>
      </c>
      <c r="AY436" s="422">
        <v>268.48</v>
      </c>
      <c r="AZ436" s="422">
        <v>775.53</v>
      </c>
      <c r="BA436" s="422">
        <v>688.41</v>
      </c>
      <c r="BB436" s="422">
        <v>694.02</v>
      </c>
      <c r="BC436" s="422">
        <v>568.98</v>
      </c>
      <c r="BD436" s="422">
        <v>589.79</v>
      </c>
      <c r="BE436" s="422">
        <v>672.8</v>
      </c>
      <c r="BF436" s="422">
        <v>440.2</v>
      </c>
      <c r="BG436" s="422">
        <v>581.51</v>
      </c>
      <c r="BH436" s="422">
        <v>350.78</v>
      </c>
      <c r="BI436" s="422">
        <v>324.64</v>
      </c>
      <c r="BJ436" s="422">
        <v>280.17</v>
      </c>
      <c r="BK436" s="422">
        <v>69.44</v>
      </c>
      <c r="BL436" s="422">
        <v>137.94999999999999</v>
      </c>
      <c r="BM436" s="422">
        <v>75.760000000000005</v>
      </c>
      <c r="BN436" s="422">
        <v>154.16</v>
      </c>
      <c r="BO436" s="422">
        <v>32.130000000000003</v>
      </c>
      <c r="BP436" s="422">
        <v>69.569999999999993</v>
      </c>
      <c r="BQ436" s="422">
        <v>125.83</v>
      </c>
      <c r="BR436" s="422">
        <v>67.63</v>
      </c>
      <c r="BS436" s="422">
        <v>50.79</v>
      </c>
      <c r="BT436" s="422">
        <v>50.77</v>
      </c>
      <c r="BU436" s="422">
        <v>109.09</v>
      </c>
      <c r="BV436" s="422">
        <v>12.64</v>
      </c>
      <c r="BW436" s="422">
        <v>0</v>
      </c>
      <c r="BX436" s="422">
        <v>0</v>
      </c>
      <c r="BY436" s="422">
        <v>0</v>
      </c>
      <c r="BZ436" s="422">
        <v>0</v>
      </c>
      <c r="CA436" s="422">
        <v>0</v>
      </c>
      <c r="CB436" s="422">
        <v>0</v>
      </c>
      <c r="CC436" s="422">
        <v>0</v>
      </c>
      <c r="CD436" s="422">
        <v>0</v>
      </c>
      <c r="CE436" s="422">
        <v>0</v>
      </c>
      <c r="CF436" s="422">
        <v>0</v>
      </c>
      <c r="CG436" s="422">
        <v>0</v>
      </c>
      <c r="CH436" s="422">
        <v>0</v>
      </c>
      <c r="CI436" s="422">
        <v>0</v>
      </c>
      <c r="CJ436" s="422">
        <v>0</v>
      </c>
      <c r="CK436" s="422">
        <v>0</v>
      </c>
      <c r="CL436" s="422">
        <v>0</v>
      </c>
      <c r="CM436" s="422">
        <v>0</v>
      </c>
      <c r="CN436" s="422">
        <v>0</v>
      </c>
      <c r="CO436" s="422">
        <v>0</v>
      </c>
      <c r="CP436" s="464">
        <v>0</v>
      </c>
      <c r="CQ436" s="422">
        <v>0</v>
      </c>
      <c r="CR436" s="464">
        <v>0</v>
      </c>
      <c r="CS436" s="465">
        <v>0</v>
      </c>
      <c r="CT436" s="465">
        <v>0</v>
      </c>
      <c r="CU436" s="477">
        <f t="shared" si="23"/>
        <v>13644.61</v>
      </c>
    </row>
    <row r="437" spans="1:99" ht="15.75" customHeight="1">
      <c r="A437" s="475" t="str">
        <f t="shared" si="22"/>
        <v>14-1085</v>
      </c>
      <c r="B437" s="476">
        <v>19</v>
      </c>
      <c r="C437" s="422">
        <v>0</v>
      </c>
      <c r="D437" s="422">
        <v>0</v>
      </c>
      <c r="E437" s="422">
        <v>0</v>
      </c>
      <c r="F437" s="422">
        <v>0</v>
      </c>
      <c r="G437" s="422">
        <v>0</v>
      </c>
      <c r="H437" s="422">
        <v>0</v>
      </c>
      <c r="I437" s="422">
        <v>0</v>
      </c>
      <c r="J437" s="422">
        <v>0</v>
      </c>
      <c r="K437" s="422">
        <v>0</v>
      </c>
      <c r="L437" s="422">
        <v>0</v>
      </c>
      <c r="M437" s="422">
        <v>0</v>
      </c>
      <c r="N437" s="422">
        <v>23.39</v>
      </c>
      <c r="O437" s="422">
        <v>15.36</v>
      </c>
      <c r="P437" s="422">
        <v>28.72</v>
      </c>
      <c r="Q437" s="422">
        <v>19</v>
      </c>
      <c r="R437" s="422">
        <v>39.57</v>
      </c>
      <c r="S437" s="422">
        <v>2.27</v>
      </c>
      <c r="T437" s="422">
        <v>145.6</v>
      </c>
      <c r="U437" s="422">
        <v>200.81</v>
      </c>
      <c r="V437" s="422">
        <v>468.51</v>
      </c>
      <c r="W437" s="422">
        <v>469.1</v>
      </c>
      <c r="X437" s="422">
        <v>569.88</v>
      </c>
      <c r="Y437" s="422">
        <v>514.73</v>
      </c>
      <c r="Z437" s="422">
        <v>674.27</v>
      </c>
      <c r="AA437" s="422">
        <v>629.29</v>
      </c>
      <c r="AB437" s="422">
        <v>667.21</v>
      </c>
      <c r="AC437" s="422">
        <v>463.27</v>
      </c>
      <c r="AD437" s="422">
        <v>524.62</v>
      </c>
      <c r="AE437" s="422">
        <v>472.16</v>
      </c>
      <c r="AF437" s="422">
        <v>530.59</v>
      </c>
      <c r="AG437" s="422">
        <v>467.68</v>
      </c>
      <c r="AH437" s="422">
        <v>381.61</v>
      </c>
      <c r="AI437" s="422">
        <v>278.45999999999998</v>
      </c>
      <c r="AJ437" s="422">
        <v>118.95</v>
      </c>
      <c r="AK437" s="422">
        <v>206.96</v>
      </c>
      <c r="AL437" s="422">
        <v>168.18</v>
      </c>
      <c r="AM437" s="422">
        <v>107.45</v>
      </c>
      <c r="AN437" s="422">
        <v>135.16999999999999</v>
      </c>
      <c r="AO437" s="422">
        <v>228.94</v>
      </c>
      <c r="AP437" s="422">
        <v>151.19</v>
      </c>
      <c r="AQ437" s="422">
        <v>128.52000000000001</v>
      </c>
      <c r="AR437" s="422">
        <v>105.59</v>
      </c>
      <c r="AS437" s="422">
        <v>193.61</v>
      </c>
      <c r="AT437" s="422">
        <v>162.59</v>
      </c>
      <c r="AU437" s="422">
        <v>143.13999999999999</v>
      </c>
      <c r="AV437" s="422">
        <v>167.12</v>
      </c>
      <c r="AW437" s="422">
        <v>222.88</v>
      </c>
      <c r="AX437" s="422">
        <v>324.10000000000002</v>
      </c>
      <c r="AY437" s="422">
        <v>625.29999999999995</v>
      </c>
      <c r="AZ437" s="422">
        <v>542.47</v>
      </c>
      <c r="BA437" s="422">
        <v>524.04</v>
      </c>
      <c r="BB437" s="422">
        <v>351.09</v>
      </c>
      <c r="BC437" s="422">
        <v>742.05</v>
      </c>
      <c r="BD437" s="422">
        <v>443.26</v>
      </c>
      <c r="BE437" s="422">
        <v>421.46</v>
      </c>
      <c r="BF437" s="422">
        <v>326.43</v>
      </c>
      <c r="BG437" s="422">
        <v>464.7</v>
      </c>
      <c r="BH437" s="422">
        <v>229.89</v>
      </c>
      <c r="BI437" s="422">
        <v>384.97</v>
      </c>
      <c r="BJ437" s="422">
        <v>283.97000000000003</v>
      </c>
      <c r="BK437" s="422">
        <v>146.47</v>
      </c>
      <c r="BL437" s="422">
        <v>103.08</v>
      </c>
      <c r="BM437" s="422">
        <v>230.01</v>
      </c>
      <c r="BN437" s="422">
        <v>144.18</v>
      </c>
      <c r="BO437" s="422">
        <v>75.34</v>
      </c>
      <c r="BP437" s="422">
        <v>107.02</v>
      </c>
      <c r="BQ437" s="422">
        <v>76.569999999999993</v>
      </c>
      <c r="BR437" s="422">
        <v>119.26</v>
      </c>
      <c r="BS437" s="422">
        <v>115.4</v>
      </c>
      <c r="BT437" s="422">
        <v>83.99</v>
      </c>
      <c r="BU437" s="422">
        <v>62.85</v>
      </c>
      <c r="BV437" s="422">
        <v>75.09</v>
      </c>
      <c r="BW437" s="422">
        <v>0</v>
      </c>
      <c r="BX437" s="422">
        <v>0</v>
      </c>
      <c r="BY437" s="422">
        <v>0</v>
      </c>
      <c r="BZ437" s="422">
        <v>0</v>
      </c>
      <c r="CA437" s="422">
        <v>0</v>
      </c>
      <c r="CB437" s="422">
        <v>0</v>
      </c>
      <c r="CC437" s="422">
        <v>0</v>
      </c>
      <c r="CD437" s="422">
        <v>0</v>
      </c>
      <c r="CE437" s="422">
        <v>0</v>
      </c>
      <c r="CF437" s="422">
        <v>0</v>
      </c>
      <c r="CG437" s="422">
        <v>0</v>
      </c>
      <c r="CH437" s="422">
        <v>0</v>
      </c>
      <c r="CI437" s="422">
        <v>0</v>
      </c>
      <c r="CJ437" s="422">
        <v>0</v>
      </c>
      <c r="CK437" s="422">
        <v>0</v>
      </c>
      <c r="CL437" s="422">
        <v>0</v>
      </c>
      <c r="CM437" s="422">
        <v>0</v>
      </c>
      <c r="CN437" s="422">
        <v>0</v>
      </c>
      <c r="CO437" s="422">
        <v>0</v>
      </c>
      <c r="CP437" s="464">
        <v>0</v>
      </c>
      <c r="CQ437" s="422">
        <v>0</v>
      </c>
      <c r="CR437" s="464">
        <v>0</v>
      </c>
      <c r="CS437" s="465">
        <v>0</v>
      </c>
      <c r="CT437" s="465">
        <v>0</v>
      </c>
      <c r="CU437" s="477">
        <f t="shared" si="23"/>
        <v>16829.379999999997</v>
      </c>
    </row>
    <row r="438" spans="1:99" ht="15.75" customHeight="1">
      <c r="A438" s="475" t="str">
        <f t="shared" si="22"/>
        <v>14-1085</v>
      </c>
      <c r="B438" s="476">
        <v>20</v>
      </c>
      <c r="C438" s="422">
        <v>0</v>
      </c>
      <c r="D438" s="422">
        <v>0</v>
      </c>
      <c r="E438" s="422">
        <v>0</v>
      </c>
      <c r="F438" s="422">
        <v>0</v>
      </c>
      <c r="G438" s="422">
        <v>0</v>
      </c>
      <c r="H438" s="422">
        <v>0</v>
      </c>
      <c r="I438" s="422">
        <v>14.81</v>
      </c>
      <c r="J438" s="422">
        <v>6.36</v>
      </c>
      <c r="K438" s="422">
        <v>12.72</v>
      </c>
      <c r="L438" s="422">
        <v>5.45</v>
      </c>
      <c r="M438" s="422">
        <v>16.27</v>
      </c>
      <c r="N438" s="422">
        <v>11.81</v>
      </c>
      <c r="O438" s="422">
        <v>7.27</v>
      </c>
      <c r="P438" s="422">
        <v>24.17</v>
      </c>
      <c r="Q438" s="422">
        <v>20.27</v>
      </c>
      <c r="R438" s="422">
        <v>7.68</v>
      </c>
      <c r="S438" s="422">
        <v>53.13</v>
      </c>
      <c r="T438" s="422">
        <v>35.18</v>
      </c>
      <c r="U438" s="422">
        <v>78.180000000000007</v>
      </c>
      <c r="V438" s="422">
        <v>154.35</v>
      </c>
      <c r="W438" s="422">
        <v>231.78</v>
      </c>
      <c r="X438" s="422">
        <v>248.4</v>
      </c>
      <c r="Y438" s="422">
        <v>378.13</v>
      </c>
      <c r="Z438" s="422">
        <v>398.89</v>
      </c>
      <c r="AA438" s="422">
        <v>461.33</v>
      </c>
      <c r="AB438" s="422">
        <v>442.5</v>
      </c>
      <c r="AC438" s="422">
        <v>516.30999999999995</v>
      </c>
      <c r="AD438" s="422">
        <v>416.27</v>
      </c>
      <c r="AE438" s="422">
        <v>345.11</v>
      </c>
      <c r="AF438" s="422">
        <v>282.47000000000003</v>
      </c>
      <c r="AG438" s="422">
        <v>281.56</v>
      </c>
      <c r="AH438" s="422">
        <v>283</v>
      </c>
      <c r="AI438" s="422">
        <v>324.60000000000002</v>
      </c>
      <c r="AJ438" s="422">
        <v>256.08</v>
      </c>
      <c r="AK438" s="422">
        <v>120.7</v>
      </c>
      <c r="AL438" s="422">
        <v>248.2</v>
      </c>
      <c r="AM438" s="422">
        <v>264.2</v>
      </c>
      <c r="AN438" s="422">
        <v>241.26</v>
      </c>
      <c r="AO438" s="422">
        <v>180.97</v>
      </c>
      <c r="AP438" s="422">
        <v>116.6</v>
      </c>
      <c r="AQ438" s="422">
        <v>122.08</v>
      </c>
      <c r="AR438" s="422">
        <v>51.76</v>
      </c>
      <c r="AS438" s="422">
        <v>154.15</v>
      </c>
      <c r="AT438" s="422">
        <v>168.49</v>
      </c>
      <c r="AU438" s="422">
        <v>209.36</v>
      </c>
      <c r="AV438" s="422">
        <v>91.02</v>
      </c>
      <c r="AW438" s="422">
        <v>292.85000000000002</v>
      </c>
      <c r="AX438" s="422">
        <v>389.24</v>
      </c>
      <c r="AY438" s="422">
        <v>383.69</v>
      </c>
      <c r="AZ438" s="422">
        <v>536.24</v>
      </c>
      <c r="BA438" s="422">
        <v>367.65</v>
      </c>
      <c r="BB438" s="422">
        <v>698.5</v>
      </c>
      <c r="BC438" s="422">
        <v>391.72</v>
      </c>
      <c r="BD438" s="422">
        <v>635.66</v>
      </c>
      <c r="BE438" s="422">
        <v>613.51</v>
      </c>
      <c r="BF438" s="422">
        <v>247.94</v>
      </c>
      <c r="BG438" s="422">
        <v>222.92</v>
      </c>
      <c r="BH438" s="422">
        <v>183.8</v>
      </c>
      <c r="BI438" s="422">
        <v>123.8</v>
      </c>
      <c r="BJ438" s="422">
        <v>81.510000000000005</v>
      </c>
      <c r="BK438" s="422">
        <v>197.93</v>
      </c>
      <c r="BL438" s="422">
        <v>62.7</v>
      </c>
      <c r="BM438" s="422">
        <v>92.96</v>
      </c>
      <c r="BN438" s="422">
        <v>117.65</v>
      </c>
      <c r="BO438" s="422">
        <v>71.83</v>
      </c>
      <c r="BP438" s="422">
        <v>57.77</v>
      </c>
      <c r="BQ438" s="422">
        <v>116.83</v>
      </c>
      <c r="BR438" s="422">
        <v>97.3</v>
      </c>
      <c r="BS438" s="422">
        <v>34.590000000000003</v>
      </c>
      <c r="BT438" s="422">
        <v>68.67</v>
      </c>
      <c r="BU438" s="422">
        <v>61.05</v>
      </c>
      <c r="BV438" s="422">
        <v>98.09</v>
      </c>
      <c r="BW438" s="422">
        <v>0</v>
      </c>
      <c r="BX438" s="422">
        <v>0</v>
      </c>
      <c r="BY438" s="422">
        <v>0</v>
      </c>
      <c r="BZ438" s="422">
        <v>0</v>
      </c>
      <c r="CA438" s="422">
        <v>0</v>
      </c>
      <c r="CB438" s="422">
        <v>0</v>
      </c>
      <c r="CC438" s="422">
        <v>0</v>
      </c>
      <c r="CD438" s="422">
        <v>0</v>
      </c>
      <c r="CE438" s="422">
        <v>0</v>
      </c>
      <c r="CF438" s="422">
        <v>0</v>
      </c>
      <c r="CG438" s="422">
        <v>0</v>
      </c>
      <c r="CH438" s="422">
        <v>0</v>
      </c>
      <c r="CI438" s="422">
        <v>0</v>
      </c>
      <c r="CJ438" s="422">
        <v>0</v>
      </c>
      <c r="CK438" s="422">
        <v>0</v>
      </c>
      <c r="CL438" s="422">
        <v>0</v>
      </c>
      <c r="CM438" s="422">
        <v>0</v>
      </c>
      <c r="CN438" s="422">
        <v>0</v>
      </c>
      <c r="CO438" s="422">
        <v>0</v>
      </c>
      <c r="CP438" s="464">
        <v>0</v>
      </c>
      <c r="CQ438" s="422">
        <v>0</v>
      </c>
      <c r="CR438" s="464">
        <v>0</v>
      </c>
      <c r="CS438" s="465">
        <v>0</v>
      </c>
      <c r="CT438" s="465">
        <v>0</v>
      </c>
      <c r="CU438" s="477">
        <f t="shared" si="23"/>
        <v>13529.269999999999</v>
      </c>
    </row>
    <row r="439" spans="1:99" ht="15.75" customHeight="1">
      <c r="A439" s="475" t="str">
        <f t="shared" si="22"/>
        <v>14-1085</v>
      </c>
      <c r="B439" s="476">
        <v>21</v>
      </c>
      <c r="C439" s="422">
        <v>0</v>
      </c>
      <c r="D439" s="422">
        <v>0</v>
      </c>
      <c r="E439" s="422">
        <v>0</v>
      </c>
      <c r="F439" s="422">
        <v>0</v>
      </c>
      <c r="G439" s="422">
        <v>0</v>
      </c>
      <c r="H439" s="422">
        <v>0</v>
      </c>
      <c r="I439" s="422">
        <v>0</v>
      </c>
      <c r="J439" s="422">
        <v>15.08</v>
      </c>
      <c r="K439" s="422">
        <v>0</v>
      </c>
      <c r="L439" s="422">
        <v>4.09</v>
      </c>
      <c r="M439" s="422">
        <v>8.4499999999999993</v>
      </c>
      <c r="N439" s="422">
        <v>17.77</v>
      </c>
      <c r="O439" s="422">
        <v>13.17</v>
      </c>
      <c r="P439" s="422">
        <v>21.35</v>
      </c>
      <c r="Q439" s="422">
        <v>0.91</v>
      </c>
      <c r="R439" s="422">
        <v>6.36</v>
      </c>
      <c r="S439" s="422">
        <v>34.61</v>
      </c>
      <c r="T439" s="422">
        <v>90.1</v>
      </c>
      <c r="U439" s="422">
        <v>121.33</v>
      </c>
      <c r="V439" s="422">
        <v>196.02</v>
      </c>
      <c r="W439" s="422">
        <v>397.21</v>
      </c>
      <c r="X439" s="422">
        <v>609.16999999999996</v>
      </c>
      <c r="Y439" s="422">
        <v>620.32000000000005</v>
      </c>
      <c r="Z439" s="422">
        <v>474.74</v>
      </c>
      <c r="AA439" s="422">
        <v>615.52</v>
      </c>
      <c r="AB439" s="422">
        <v>297.02999999999997</v>
      </c>
      <c r="AC439" s="422">
        <v>409.94</v>
      </c>
      <c r="AD439" s="422">
        <v>453.01</v>
      </c>
      <c r="AE439" s="422">
        <v>238.31</v>
      </c>
      <c r="AF439" s="422">
        <v>237.42</v>
      </c>
      <c r="AG439" s="422">
        <v>291.94</v>
      </c>
      <c r="AH439" s="422">
        <v>190.51</v>
      </c>
      <c r="AI439" s="422">
        <v>171.32</v>
      </c>
      <c r="AJ439" s="422">
        <v>147.03</v>
      </c>
      <c r="AK439" s="422">
        <v>115.44</v>
      </c>
      <c r="AL439" s="422">
        <v>158.75</v>
      </c>
      <c r="AM439" s="422">
        <v>70.510000000000005</v>
      </c>
      <c r="AN439" s="422">
        <v>56.75</v>
      </c>
      <c r="AO439" s="422">
        <v>65.069999999999993</v>
      </c>
      <c r="AP439" s="422">
        <v>101.87</v>
      </c>
      <c r="AQ439" s="422">
        <v>100.94</v>
      </c>
      <c r="AR439" s="422">
        <v>101.77</v>
      </c>
      <c r="AS439" s="422">
        <v>81.66</v>
      </c>
      <c r="AT439" s="422">
        <v>73.62</v>
      </c>
      <c r="AU439" s="422">
        <v>80.75</v>
      </c>
      <c r="AV439" s="422">
        <v>128.25</v>
      </c>
      <c r="AW439" s="422">
        <v>133.54</v>
      </c>
      <c r="AX439" s="422">
        <v>133.79</v>
      </c>
      <c r="AY439" s="422">
        <v>292.63</v>
      </c>
      <c r="AZ439" s="422">
        <v>393.49</v>
      </c>
      <c r="BA439" s="422">
        <v>482.65</v>
      </c>
      <c r="BB439" s="422">
        <v>343.04</v>
      </c>
      <c r="BC439" s="422">
        <v>402.32</v>
      </c>
      <c r="BD439" s="422">
        <v>289</v>
      </c>
      <c r="BE439" s="422">
        <v>293.75</v>
      </c>
      <c r="BF439" s="422">
        <v>297.73</v>
      </c>
      <c r="BG439" s="422">
        <v>194.31</v>
      </c>
      <c r="BH439" s="422">
        <v>103.45</v>
      </c>
      <c r="BI439" s="422">
        <v>133.83000000000001</v>
      </c>
      <c r="BJ439" s="422">
        <v>73.95</v>
      </c>
      <c r="BK439" s="422">
        <v>57.4</v>
      </c>
      <c r="BL439" s="422">
        <v>91.17</v>
      </c>
      <c r="BM439" s="422">
        <v>127.67</v>
      </c>
      <c r="BN439" s="422">
        <v>92.85</v>
      </c>
      <c r="BO439" s="422">
        <v>93.55</v>
      </c>
      <c r="BP439" s="422">
        <v>102.9</v>
      </c>
      <c r="BQ439" s="422">
        <v>39.31</v>
      </c>
      <c r="BR439" s="422">
        <v>64.680000000000007</v>
      </c>
      <c r="BS439" s="422">
        <v>122.15</v>
      </c>
      <c r="BT439" s="422">
        <v>4.45</v>
      </c>
      <c r="BU439" s="422">
        <v>64.849999999999994</v>
      </c>
      <c r="BV439" s="422">
        <v>84.59</v>
      </c>
      <c r="BW439" s="422">
        <v>0</v>
      </c>
      <c r="BX439" s="422">
        <v>0</v>
      </c>
      <c r="BY439" s="422">
        <v>0</v>
      </c>
      <c r="BZ439" s="422">
        <v>0</v>
      </c>
      <c r="CA439" s="422">
        <v>0</v>
      </c>
      <c r="CB439" s="422">
        <v>0</v>
      </c>
      <c r="CC439" s="422">
        <v>0</v>
      </c>
      <c r="CD439" s="422">
        <v>0</v>
      </c>
      <c r="CE439" s="422">
        <v>0</v>
      </c>
      <c r="CF439" s="422">
        <v>0</v>
      </c>
      <c r="CG439" s="422">
        <v>0</v>
      </c>
      <c r="CH439" s="422">
        <v>0</v>
      </c>
      <c r="CI439" s="422">
        <v>0</v>
      </c>
      <c r="CJ439" s="422">
        <v>0</v>
      </c>
      <c r="CK439" s="422">
        <v>0</v>
      </c>
      <c r="CL439" s="422">
        <v>0</v>
      </c>
      <c r="CM439" s="422">
        <v>0</v>
      </c>
      <c r="CN439" s="422">
        <v>0</v>
      </c>
      <c r="CO439" s="422">
        <v>0</v>
      </c>
      <c r="CP439" s="464">
        <v>0</v>
      </c>
      <c r="CQ439" s="422">
        <v>0</v>
      </c>
      <c r="CR439" s="464">
        <v>0</v>
      </c>
      <c r="CS439" s="465">
        <v>0</v>
      </c>
      <c r="CT439" s="465">
        <v>0</v>
      </c>
      <c r="CU439" s="477">
        <f t="shared" si="23"/>
        <v>11331.14</v>
      </c>
    </row>
    <row r="440" spans="1:99" ht="15.75" customHeight="1">
      <c r="A440" s="475" t="str">
        <f t="shared" si="22"/>
        <v>14-1085</v>
      </c>
      <c r="B440" s="476">
        <v>22</v>
      </c>
      <c r="C440" s="422">
        <v>0</v>
      </c>
      <c r="D440" s="422">
        <v>0</v>
      </c>
      <c r="E440" s="422">
        <v>0</v>
      </c>
      <c r="F440" s="422">
        <v>0</v>
      </c>
      <c r="G440" s="422">
        <v>0</v>
      </c>
      <c r="H440" s="422">
        <v>4.09</v>
      </c>
      <c r="I440" s="422">
        <v>5.88</v>
      </c>
      <c r="J440" s="422">
        <v>16.27</v>
      </c>
      <c r="K440" s="422">
        <v>10</v>
      </c>
      <c r="L440" s="422">
        <v>3.59</v>
      </c>
      <c r="M440" s="422">
        <v>7.27</v>
      </c>
      <c r="N440" s="422">
        <v>31.41</v>
      </c>
      <c r="O440" s="422">
        <v>2.64</v>
      </c>
      <c r="P440" s="422">
        <v>0</v>
      </c>
      <c r="Q440" s="422">
        <v>25</v>
      </c>
      <c r="R440" s="422">
        <v>12.18</v>
      </c>
      <c r="S440" s="422">
        <v>8.8800000000000008</v>
      </c>
      <c r="T440" s="422">
        <v>42.33</v>
      </c>
      <c r="U440" s="422">
        <v>109.94</v>
      </c>
      <c r="V440" s="422">
        <v>199.58</v>
      </c>
      <c r="W440" s="422">
        <v>518.22</v>
      </c>
      <c r="X440" s="422">
        <v>428.22</v>
      </c>
      <c r="Y440" s="422">
        <v>674.07</v>
      </c>
      <c r="Z440" s="422">
        <v>606.23</v>
      </c>
      <c r="AA440" s="422">
        <v>377.76</v>
      </c>
      <c r="AB440" s="422">
        <v>488.58</v>
      </c>
      <c r="AC440" s="422">
        <v>352.16</v>
      </c>
      <c r="AD440" s="422">
        <v>277.61</v>
      </c>
      <c r="AE440" s="422">
        <v>177.56</v>
      </c>
      <c r="AF440" s="422">
        <v>198.01</v>
      </c>
      <c r="AG440" s="422">
        <v>171</v>
      </c>
      <c r="AH440" s="422">
        <v>141.09</v>
      </c>
      <c r="AI440" s="422">
        <v>117.64</v>
      </c>
      <c r="AJ440" s="422">
        <v>134.01</v>
      </c>
      <c r="AK440" s="422">
        <v>145.79</v>
      </c>
      <c r="AL440" s="422">
        <v>134.13</v>
      </c>
      <c r="AM440" s="422">
        <v>141.22999999999999</v>
      </c>
      <c r="AN440" s="422">
        <v>158.03</v>
      </c>
      <c r="AO440" s="422">
        <v>133.71</v>
      </c>
      <c r="AP440" s="422">
        <v>68.209999999999994</v>
      </c>
      <c r="AQ440" s="422">
        <v>91.72</v>
      </c>
      <c r="AR440" s="422">
        <v>119.67</v>
      </c>
      <c r="AS440" s="422">
        <v>87.45</v>
      </c>
      <c r="AT440" s="422">
        <v>151.22999999999999</v>
      </c>
      <c r="AU440" s="422">
        <v>249.7</v>
      </c>
      <c r="AV440" s="422">
        <v>184.57</v>
      </c>
      <c r="AW440" s="422">
        <v>157.06</v>
      </c>
      <c r="AX440" s="422">
        <v>163.27000000000001</v>
      </c>
      <c r="AY440" s="422">
        <v>271.8</v>
      </c>
      <c r="AZ440" s="422">
        <v>237.43</v>
      </c>
      <c r="BA440" s="422">
        <v>327.97</v>
      </c>
      <c r="BB440" s="422">
        <v>418.96</v>
      </c>
      <c r="BC440" s="422">
        <v>370.92</v>
      </c>
      <c r="BD440" s="422">
        <v>461.7</v>
      </c>
      <c r="BE440" s="422">
        <v>330.98</v>
      </c>
      <c r="BF440" s="422">
        <v>338.83</v>
      </c>
      <c r="BG440" s="422">
        <v>285.35000000000002</v>
      </c>
      <c r="BH440" s="422">
        <v>217.96</v>
      </c>
      <c r="BI440" s="422">
        <v>232.22</v>
      </c>
      <c r="BJ440" s="422">
        <v>139.91</v>
      </c>
      <c r="BK440" s="422">
        <v>112.71</v>
      </c>
      <c r="BL440" s="422">
        <v>155.41999999999999</v>
      </c>
      <c r="BM440" s="422">
        <v>174.37</v>
      </c>
      <c r="BN440" s="422">
        <v>181.46</v>
      </c>
      <c r="BO440" s="422">
        <v>117.51</v>
      </c>
      <c r="BP440" s="422">
        <v>64.349999999999994</v>
      </c>
      <c r="BQ440" s="422">
        <v>77.95</v>
      </c>
      <c r="BR440" s="422">
        <v>35.82</v>
      </c>
      <c r="BS440" s="422">
        <v>36.26</v>
      </c>
      <c r="BT440" s="422">
        <v>91.35</v>
      </c>
      <c r="BU440" s="422">
        <v>109.79</v>
      </c>
      <c r="BV440" s="422">
        <v>74.760000000000005</v>
      </c>
      <c r="BW440" s="422">
        <v>0</v>
      </c>
      <c r="BX440" s="422">
        <v>0</v>
      </c>
      <c r="BY440" s="422">
        <v>0</v>
      </c>
      <c r="BZ440" s="422">
        <v>0</v>
      </c>
      <c r="CA440" s="422">
        <v>0</v>
      </c>
      <c r="CB440" s="422">
        <v>0</v>
      </c>
      <c r="CC440" s="422">
        <v>0</v>
      </c>
      <c r="CD440" s="422">
        <v>0</v>
      </c>
      <c r="CE440" s="422">
        <v>0</v>
      </c>
      <c r="CF440" s="422">
        <v>0</v>
      </c>
      <c r="CG440" s="422">
        <v>0</v>
      </c>
      <c r="CH440" s="422">
        <v>0</v>
      </c>
      <c r="CI440" s="422">
        <v>0</v>
      </c>
      <c r="CJ440" s="422">
        <v>0</v>
      </c>
      <c r="CK440" s="422">
        <v>0</v>
      </c>
      <c r="CL440" s="422">
        <v>0</v>
      </c>
      <c r="CM440" s="422">
        <v>0</v>
      </c>
      <c r="CN440" s="422">
        <v>0</v>
      </c>
      <c r="CO440" s="422">
        <v>0</v>
      </c>
      <c r="CP440" s="464">
        <v>0</v>
      </c>
      <c r="CQ440" s="422">
        <v>0</v>
      </c>
      <c r="CR440" s="464">
        <v>0</v>
      </c>
      <c r="CS440" s="465">
        <v>0</v>
      </c>
      <c r="CT440" s="465">
        <v>0</v>
      </c>
      <c r="CU440" s="477">
        <f t="shared" si="23"/>
        <v>11992.770000000002</v>
      </c>
    </row>
    <row r="441" spans="1:99" ht="15.75" customHeight="1">
      <c r="A441" s="475" t="str">
        <f t="shared" si="22"/>
        <v>14-1085</v>
      </c>
      <c r="B441" s="476">
        <v>23</v>
      </c>
      <c r="C441" s="422">
        <v>0</v>
      </c>
      <c r="D441" s="422">
        <v>0</v>
      </c>
      <c r="E441" s="422">
        <v>0</v>
      </c>
      <c r="F441" s="422">
        <v>0</v>
      </c>
      <c r="G441" s="422">
        <v>0</v>
      </c>
      <c r="H441" s="422">
        <v>0</v>
      </c>
      <c r="I441" s="422">
        <v>6.73</v>
      </c>
      <c r="J441" s="422">
        <v>10</v>
      </c>
      <c r="K441" s="422">
        <v>0</v>
      </c>
      <c r="L441" s="422">
        <v>12.72</v>
      </c>
      <c r="M441" s="422">
        <v>9.6</v>
      </c>
      <c r="N441" s="422">
        <v>10.45</v>
      </c>
      <c r="O441" s="422">
        <v>23.87</v>
      </c>
      <c r="P441" s="422">
        <v>6.45</v>
      </c>
      <c r="Q441" s="422">
        <v>9</v>
      </c>
      <c r="R441" s="422">
        <v>58.87</v>
      </c>
      <c r="S441" s="422">
        <v>41.25</v>
      </c>
      <c r="T441" s="422">
        <v>70.540000000000006</v>
      </c>
      <c r="U441" s="422">
        <v>177.49</v>
      </c>
      <c r="V441" s="422">
        <v>261.26</v>
      </c>
      <c r="W441" s="422">
        <v>347.25</v>
      </c>
      <c r="X441" s="422">
        <v>531.91999999999996</v>
      </c>
      <c r="Y441" s="422">
        <v>539.1</v>
      </c>
      <c r="Z441" s="422">
        <v>722.14</v>
      </c>
      <c r="AA441" s="422">
        <v>582.05999999999995</v>
      </c>
      <c r="AB441" s="422">
        <v>552.16999999999996</v>
      </c>
      <c r="AC441" s="422">
        <v>453.95</v>
      </c>
      <c r="AD441" s="422">
        <v>222.26</v>
      </c>
      <c r="AE441" s="422">
        <v>293.77</v>
      </c>
      <c r="AF441" s="422">
        <v>307.79000000000002</v>
      </c>
      <c r="AG441" s="422">
        <v>248.98</v>
      </c>
      <c r="AH441" s="422">
        <v>279.14999999999998</v>
      </c>
      <c r="AI441" s="422">
        <v>223.55</v>
      </c>
      <c r="AJ441" s="422">
        <v>197.65</v>
      </c>
      <c r="AK441" s="422">
        <v>85.84</v>
      </c>
      <c r="AL441" s="422">
        <v>86.63</v>
      </c>
      <c r="AM441" s="422">
        <v>110.31</v>
      </c>
      <c r="AN441" s="422">
        <v>25.17</v>
      </c>
      <c r="AO441" s="422">
        <v>137.69999999999999</v>
      </c>
      <c r="AP441" s="422">
        <v>84.56</v>
      </c>
      <c r="AQ441" s="422">
        <v>87.72</v>
      </c>
      <c r="AR441" s="422">
        <v>119.11</v>
      </c>
      <c r="AS441" s="422">
        <v>95.31</v>
      </c>
      <c r="AT441" s="422">
        <v>53.7</v>
      </c>
      <c r="AU441" s="422">
        <v>46.43</v>
      </c>
      <c r="AV441" s="422">
        <v>230.39</v>
      </c>
      <c r="AW441" s="422">
        <v>148.21</v>
      </c>
      <c r="AX441" s="422">
        <v>149.75</v>
      </c>
      <c r="AY441" s="422">
        <v>157.6</v>
      </c>
      <c r="AZ441" s="422">
        <v>425.35</v>
      </c>
      <c r="BA441" s="422">
        <v>491.14</v>
      </c>
      <c r="BB441" s="422">
        <v>564.34</v>
      </c>
      <c r="BC441" s="422">
        <v>378.98</v>
      </c>
      <c r="BD441" s="422">
        <v>336.66</v>
      </c>
      <c r="BE441" s="422">
        <v>537.04999999999995</v>
      </c>
      <c r="BF441" s="422">
        <v>284.93</v>
      </c>
      <c r="BG441" s="422">
        <v>279.10000000000002</v>
      </c>
      <c r="BH441" s="422">
        <v>179.23</v>
      </c>
      <c r="BI441" s="422">
        <v>148.22</v>
      </c>
      <c r="BJ441" s="422">
        <v>261.41000000000003</v>
      </c>
      <c r="BK441" s="422">
        <v>158.87</v>
      </c>
      <c r="BL441" s="422">
        <v>85.16</v>
      </c>
      <c r="BM441" s="422">
        <v>61.04</v>
      </c>
      <c r="BN441" s="422">
        <v>73.3</v>
      </c>
      <c r="BO441" s="422">
        <v>53.04</v>
      </c>
      <c r="BP441" s="422">
        <v>70.89</v>
      </c>
      <c r="BQ441" s="422">
        <v>97.25</v>
      </c>
      <c r="BR441" s="422">
        <v>33.39</v>
      </c>
      <c r="BS441" s="422">
        <v>60.41</v>
      </c>
      <c r="BT441" s="422">
        <v>49.72</v>
      </c>
      <c r="BU441" s="422">
        <v>98.38</v>
      </c>
      <c r="BV441" s="422">
        <v>0</v>
      </c>
      <c r="BW441" s="422">
        <v>12</v>
      </c>
      <c r="BX441" s="422">
        <v>0</v>
      </c>
      <c r="BY441" s="422">
        <v>0</v>
      </c>
      <c r="BZ441" s="422">
        <v>0</v>
      </c>
      <c r="CA441" s="422">
        <v>0</v>
      </c>
      <c r="CB441" s="422">
        <v>0</v>
      </c>
      <c r="CC441" s="422">
        <v>0</v>
      </c>
      <c r="CD441" s="422">
        <v>0</v>
      </c>
      <c r="CE441" s="422">
        <v>0</v>
      </c>
      <c r="CF441" s="422">
        <v>0</v>
      </c>
      <c r="CG441" s="422">
        <v>0</v>
      </c>
      <c r="CH441" s="422">
        <v>0</v>
      </c>
      <c r="CI441" s="422">
        <v>0</v>
      </c>
      <c r="CJ441" s="422">
        <v>0</v>
      </c>
      <c r="CK441" s="422">
        <v>0</v>
      </c>
      <c r="CL441" s="422">
        <v>0</v>
      </c>
      <c r="CM441" s="422">
        <v>0</v>
      </c>
      <c r="CN441" s="422">
        <v>0</v>
      </c>
      <c r="CO441" s="422">
        <v>0</v>
      </c>
      <c r="CP441" s="464">
        <v>0</v>
      </c>
      <c r="CQ441" s="422">
        <v>0</v>
      </c>
      <c r="CR441" s="464">
        <v>0</v>
      </c>
      <c r="CS441" s="465">
        <v>0</v>
      </c>
      <c r="CT441" s="465">
        <v>0</v>
      </c>
      <c r="CU441" s="477">
        <f t="shared" si="23"/>
        <v>12558.259999999998</v>
      </c>
    </row>
    <row r="442" spans="1:99" ht="15.75" customHeight="1">
      <c r="A442" s="475" t="str">
        <f t="shared" si="22"/>
        <v>14-1085</v>
      </c>
      <c r="B442" s="476">
        <v>24</v>
      </c>
      <c r="C442" s="422">
        <v>0</v>
      </c>
      <c r="D442" s="422">
        <v>0</v>
      </c>
      <c r="E442" s="422">
        <v>0</v>
      </c>
      <c r="F442" s="422">
        <v>0</v>
      </c>
      <c r="G442" s="422">
        <v>0</v>
      </c>
      <c r="H442" s="422">
        <v>0</v>
      </c>
      <c r="I442" s="422">
        <v>11.82</v>
      </c>
      <c r="J442" s="422">
        <v>10</v>
      </c>
      <c r="K442" s="422">
        <v>0</v>
      </c>
      <c r="L442" s="422">
        <v>0</v>
      </c>
      <c r="M442" s="422">
        <v>0</v>
      </c>
      <c r="N442" s="422">
        <v>10.72</v>
      </c>
      <c r="O442" s="422">
        <v>0</v>
      </c>
      <c r="P442" s="422">
        <v>7.68</v>
      </c>
      <c r="Q442" s="422">
        <v>13.67</v>
      </c>
      <c r="R442" s="422">
        <v>6.36</v>
      </c>
      <c r="S442" s="422">
        <v>15.41</v>
      </c>
      <c r="T442" s="422">
        <v>6.32</v>
      </c>
      <c r="U442" s="422">
        <v>228.71</v>
      </c>
      <c r="V442" s="422">
        <v>177.36</v>
      </c>
      <c r="W442" s="422">
        <v>398.21</v>
      </c>
      <c r="X442" s="422">
        <v>531.82000000000005</v>
      </c>
      <c r="Y442" s="422">
        <v>489.96</v>
      </c>
      <c r="Z442" s="422">
        <v>525.57000000000005</v>
      </c>
      <c r="AA442" s="422">
        <v>432.25</v>
      </c>
      <c r="AB442" s="422">
        <v>536.42999999999995</v>
      </c>
      <c r="AC442" s="422">
        <v>421.18</v>
      </c>
      <c r="AD442" s="422">
        <v>298.01</v>
      </c>
      <c r="AE442" s="422">
        <v>227.27</v>
      </c>
      <c r="AF442" s="422">
        <v>254.42</v>
      </c>
      <c r="AG442" s="422">
        <v>172</v>
      </c>
      <c r="AH442" s="422">
        <v>138.11000000000001</v>
      </c>
      <c r="AI442" s="422">
        <v>196.52</v>
      </c>
      <c r="AJ442" s="422">
        <v>120.31</v>
      </c>
      <c r="AK442" s="422">
        <v>99.34</v>
      </c>
      <c r="AL442" s="422">
        <v>178.93</v>
      </c>
      <c r="AM442" s="422">
        <v>135.21</v>
      </c>
      <c r="AN442" s="422">
        <v>83.63</v>
      </c>
      <c r="AO442" s="422">
        <v>91.91</v>
      </c>
      <c r="AP442" s="422">
        <v>115.22</v>
      </c>
      <c r="AQ442" s="422">
        <v>48.82</v>
      </c>
      <c r="AR442" s="422">
        <v>104.59</v>
      </c>
      <c r="AS442" s="422">
        <v>24</v>
      </c>
      <c r="AT442" s="422">
        <v>28.86</v>
      </c>
      <c r="AU442" s="422">
        <v>3.91</v>
      </c>
      <c r="AV442" s="422">
        <v>0</v>
      </c>
      <c r="AW442" s="422">
        <v>0</v>
      </c>
      <c r="AX442" s="422">
        <v>0</v>
      </c>
      <c r="AY442" s="422">
        <v>0</v>
      </c>
      <c r="AZ442" s="422">
        <v>0</v>
      </c>
      <c r="BA442" s="422">
        <v>0</v>
      </c>
      <c r="BB442" s="422">
        <v>0</v>
      </c>
      <c r="BC442" s="422">
        <v>0</v>
      </c>
      <c r="BD442" s="422">
        <v>0</v>
      </c>
      <c r="BE442" s="422">
        <v>0</v>
      </c>
      <c r="BF442" s="422">
        <v>0</v>
      </c>
      <c r="BG442" s="422">
        <v>0</v>
      </c>
      <c r="BH442" s="422">
        <v>0</v>
      </c>
      <c r="BI442" s="422">
        <v>0</v>
      </c>
      <c r="BJ442" s="422">
        <v>0</v>
      </c>
      <c r="BK442" s="422">
        <v>0</v>
      </c>
      <c r="BL442" s="422">
        <v>0</v>
      </c>
      <c r="BM442" s="422">
        <v>0</v>
      </c>
      <c r="BN442" s="422">
        <v>0</v>
      </c>
      <c r="BO442" s="422">
        <v>0</v>
      </c>
      <c r="BP442" s="422">
        <v>0</v>
      </c>
      <c r="BQ442" s="422">
        <v>0</v>
      </c>
      <c r="BR442" s="422">
        <v>0</v>
      </c>
      <c r="BS442" s="422">
        <v>0</v>
      </c>
      <c r="BT442" s="422">
        <v>0</v>
      </c>
      <c r="BU442" s="422">
        <v>0</v>
      </c>
      <c r="BV442" s="422">
        <v>0</v>
      </c>
      <c r="BW442" s="422">
        <v>0</v>
      </c>
      <c r="BX442" s="422">
        <v>0</v>
      </c>
      <c r="BY442" s="422">
        <v>0</v>
      </c>
      <c r="BZ442" s="422">
        <v>0</v>
      </c>
      <c r="CA442" s="422">
        <v>0</v>
      </c>
      <c r="CB442" s="422">
        <v>0</v>
      </c>
      <c r="CC442" s="422">
        <v>0</v>
      </c>
      <c r="CD442" s="422">
        <v>0</v>
      </c>
      <c r="CE442" s="422">
        <v>0</v>
      </c>
      <c r="CF442" s="422">
        <v>0</v>
      </c>
      <c r="CG442" s="422">
        <v>0</v>
      </c>
      <c r="CH442" s="422">
        <v>0</v>
      </c>
      <c r="CI442" s="422">
        <v>0</v>
      </c>
      <c r="CJ442" s="422">
        <v>0</v>
      </c>
      <c r="CK442" s="422">
        <v>0</v>
      </c>
      <c r="CL442" s="422">
        <v>0</v>
      </c>
      <c r="CM442" s="422">
        <v>0</v>
      </c>
      <c r="CN442" s="422">
        <v>0</v>
      </c>
      <c r="CO442" s="422">
        <v>0</v>
      </c>
      <c r="CP442" s="464">
        <v>0</v>
      </c>
      <c r="CQ442" s="422">
        <v>0</v>
      </c>
      <c r="CR442" s="464">
        <v>0</v>
      </c>
      <c r="CS442" s="465">
        <v>0</v>
      </c>
      <c r="CT442" s="465">
        <v>0</v>
      </c>
      <c r="CU442" s="477">
        <f t="shared" si="23"/>
        <v>6144.5300000000007</v>
      </c>
    </row>
    <row r="443" spans="1:99" ht="15.75" customHeight="1">
      <c r="A443" s="475" t="str">
        <f t="shared" si="22"/>
        <v>14-1085</v>
      </c>
      <c r="B443" s="476">
        <v>25</v>
      </c>
      <c r="C443" s="422">
        <v>0</v>
      </c>
      <c r="D443" s="422">
        <v>0</v>
      </c>
      <c r="E443" s="422">
        <v>0</v>
      </c>
      <c r="F443" s="422">
        <v>0</v>
      </c>
      <c r="G443" s="422">
        <v>0</v>
      </c>
      <c r="H443" s="422">
        <v>0</v>
      </c>
      <c r="I443" s="422">
        <v>0</v>
      </c>
      <c r="J443" s="422">
        <v>0</v>
      </c>
      <c r="K443" s="422">
        <v>0</v>
      </c>
      <c r="L443" s="422">
        <v>0</v>
      </c>
      <c r="M443" s="422">
        <v>0</v>
      </c>
      <c r="N443" s="422">
        <v>0</v>
      </c>
      <c r="O443" s="422">
        <v>0</v>
      </c>
      <c r="P443" s="422">
        <v>0</v>
      </c>
      <c r="Q443" s="422">
        <v>0</v>
      </c>
      <c r="R443" s="422">
        <v>0</v>
      </c>
      <c r="S443" s="422">
        <v>0</v>
      </c>
      <c r="T443" s="422">
        <v>0</v>
      </c>
      <c r="U443" s="422">
        <v>0</v>
      </c>
      <c r="V443" s="422">
        <v>0</v>
      </c>
      <c r="W443" s="422">
        <v>195.28</v>
      </c>
      <c r="X443" s="422">
        <v>85.59</v>
      </c>
      <c r="Y443" s="422">
        <v>194.11</v>
      </c>
      <c r="Z443" s="422">
        <v>233.7</v>
      </c>
      <c r="AA443" s="422">
        <v>93.33</v>
      </c>
      <c r="AB443" s="422">
        <v>113.94</v>
      </c>
      <c r="AC443" s="422">
        <v>248.58</v>
      </c>
      <c r="AD443" s="422">
        <v>104.12</v>
      </c>
      <c r="AE443" s="422">
        <v>76.72</v>
      </c>
      <c r="AF443" s="422">
        <v>88.87</v>
      </c>
      <c r="AG443" s="422">
        <v>192.67</v>
      </c>
      <c r="AH443" s="422">
        <v>193.78</v>
      </c>
      <c r="AI443" s="422">
        <v>145.25</v>
      </c>
      <c r="AJ443" s="422">
        <v>40.409999999999997</v>
      </c>
      <c r="AK443" s="422">
        <v>112.14</v>
      </c>
      <c r="AL443" s="422">
        <v>177.17</v>
      </c>
      <c r="AM443" s="422">
        <v>109.19</v>
      </c>
      <c r="AN443" s="422">
        <v>228.15</v>
      </c>
      <c r="AO443" s="422">
        <v>76.91</v>
      </c>
      <c r="AP443" s="422">
        <v>96.88</v>
      </c>
      <c r="AQ443" s="422">
        <v>88.76</v>
      </c>
      <c r="AR443" s="422">
        <v>155.79</v>
      </c>
      <c r="AS443" s="422">
        <v>76.09</v>
      </c>
      <c r="AT443" s="422">
        <v>97.76</v>
      </c>
      <c r="AU443" s="422">
        <v>77.569999999999993</v>
      </c>
      <c r="AV443" s="422">
        <v>136.01</v>
      </c>
      <c r="AW443" s="422">
        <v>156.76</v>
      </c>
      <c r="AX443" s="422">
        <v>235.2</v>
      </c>
      <c r="AY443" s="422">
        <v>208.55</v>
      </c>
      <c r="AZ443" s="422">
        <v>281.51</v>
      </c>
      <c r="BA443" s="422">
        <v>305.93</v>
      </c>
      <c r="BB443" s="422">
        <v>280.41000000000003</v>
      </c>
      <c r="BC443" s="422">
        <v>285.18</v>
      </c>
      <c r="BD443" s="422">
        <v>111.4</v>
      </c>
      <c r="BE443" s="422">
        <v>315.39999999999998</v>
      </c>
      <c r="BF443" s="422">
        <v>420.56</v>
      </c>
      <c r="BG443" s="422">
        <v>221.66</v>
      </c>
      <c r="BH443" s="422">
        <v>168.93</v>
      </c>
      <c r="BI443" s="422">
        <v>261.39999999999998</v>
      </c>
      <c r="BJ443" s="422">
        <v>125.11</v>
      </c>
      <c r="BK443" s="422">
        <v>83.29</v>
      </c>
      <c r="BL443" s="422">
        <v>132.15</v>
      </c>
      <c r="BM443" s="422">
        <v>158.16</v>
      </c>
      <c r="BN443" s="422">
        <v>149.09</v>
      </c>
      <c r="BO443" s="422">
        <v>116.39</v>
      </c>
      <c r="BP443" s="422">
        <v>74.14</v>
      </c>
      <c r="BQ443" s="422">
        <v>100.95</v>
      </c>
      <c r="BR443" s="422">
        <v>30.73</v>
      </c>
      <c r="BS443" s="422">
        <v>63.67</v>
      </c>
      <c r="BT443" s="422">
        <v>84.74</v>
      </c>
      <c r="BU443" s="422">
        <v>74.959999999999994</v>
      </c>
      <c r="BV443" s="422">
        <v>0</v>
      </c>
      <c r="BW443" s="422">
        <v>0</v>
      </c>
      <c r="BX443" s="422">
        <v>0</v>
      </c>
      <c r="BY443" s="422">
        <v>0</v>
      </c>
      <c r="BZ443" s="422">
        <v>0</v>
      </c>
      <c r="CA443" s="422">
        <v>0</v>
      </c>
      <c r="CB443" s="422">
        <v>0</v>
      </c>
      <c r="CC443" s="422">
        <v>0</v>
      </c>
      <c r="CD443" s="422">
        <v>0</v>
      </c>
      <c r="CE443" s="422">
        <v>0</v>
      </c>
      <c r="CF443" s="422">
        <v>0</v>
      </c>
      <c r="CG443" s="422">
        <v>0</v>
      </c>
      <c r="CH443" s="422">
        <v>0</v>
      </c>
      <c r="CI443" s="422">
        <v>0</v>
      </c>
      <c r="CJ443" s="422">
        <v>0</v>
      </c>
      <c r="CK443" s="422">
        <v>0</v>
      </c>
      <c r="CL443" s="422">
        <v>0</v>
      </c>
      <c r="CM443" s="422">
        <v>0</v>
      </c>
      <c r="CN443" s="422">
        <v>0</v>
      </c>
      <c r="CO443" s="422">
        <v>0</v>
      </c>
      <c r="CP443" s="464">
        <v>0</v>
      </c>
      <c r="CQ443" s="422">
        <v>0</v>
      </c>
      <c r="CR443" s="464">
        <v>0</v>
      </c>
      <c r="CS443" s="465">
        <v>0</v>
      </c>
      <c r="CT443" s="465">
        <v>0</v>
      </c>
      <c r="CU443" s="477">
        <f t="shared" si="23"/>
        <v>7885.0400000000009</v>
      </c>
    </row>
    <row r="444" spans="1:99" ht="15.75" customHeight="1">
      <c r="A444" s="475" t="str">
        <f t="shared" si="22"/>
        <v>14-1085</v>
      </c>
      <c r="B444" s="476">
        <v>26</v>
      </c>
      <c r="C444" s="422">
        <v>0</v>
      </c>
      <c r="D444" s="422">
        <v>0</v>
      </c>
      <c r="E444" s="422">
        <v>0</v>
      </c>
      <c r="F444" s="422">
        <v>0</v>
      </c>
      <c r="G444" s="422">
        <v>0</v>
      </c>
      <c r="H444" s="422">
        <v>0</v>
      </c>
      <c r="I444" s="422">
        <v>0</v>
      </c>
      <c r="J444" s="422">
        <v>4.09</v>
      </c>
      <c r="K444" s="422">
        <v>7.72</v>
      </c>
      <c r="L444" s="422">
        <v>0</v>
      </c>
      <c r="M444" s="422">
        <v>23.44</v>
      </c>
      <c r="N444" s="422">
        <v>8.5399999999999991</v>
      </c>
      <c r="O444" s="422">
        <v>7.27</v>
      </c>
      <c r="P444" s="422">
        <v>3.18</v>
      </c>
      <c r="Q444" s="422">
        <v>35.85</v>
      </c>
      <c r="R444" s="422">
        <v>3.64</v>
      </c>
      <c r="S444" s="422">
        <v>5.22</v>
      </c>
      <c r="T444" s="422">
        <v>68.06</v>
      </c>
      <c r="U444" s="422">
        <v>64.28</v>
      </c>
      <c r="V444" s="422">
        <v>245.12</v>
      </c>
      <c r="W444" s="422">
        <v>276.52</v>
      </c>
      <c r="X444" s="422">
        <v>376.56</v>
      </c>
      <c r="Y444" s="422">
        <v>317.11</v>
      </c>
      <c r="Z444" s="422">
        <v>527.51</v>
      </c>
      <c r="AA444" s="422">
        <v>421.54</v>
      </c>
      <c r="AB444" s="422">
        <v>447.18</v>
      </c>
      <c r="AC444" s="422">
        <v>460.74</v>
      </c>
      <c r="AD444" s="422">
        <v>531.83000000000004</v>
      </c>
      <c r="AE444" s="422">
        <v>448.27</v>
      </c>
      <c r="AF444" s="422">
        <v>427.56</v>
      </c>
      <c r="AG444" s="422">
        <v>448.78</v>
      </c>
      <c r="AH444" s="422">
        <v>238.33</v>
      </c>
      <c r="AI444" s="422">
        <v>192.37</v>
      </c>
      <c r="AJ444" s="422">
        <v>285.79000000000002</v>
      </c>
      <c r="AK444" s="422">
        <v>277.57</v>
      </c>
      <c r="AL444" s="422">
        <v>222.58</v>
      </c>
      <c r="AM444" s="422">
        <v>120.5</v>
      </c>
      <c r="AN444" s="422">
        <v>138.66999999999999</v>
      </c>
      <c r="AO444" s="422">
        <v>131.93</v>
      </c>
      <c r="AP444" s="422">
        <v>148.04</v>
      </c>
      <c r="AQ444" s="422">
        <v>118.88</v>
      </c>
      <c r="AR444" s="422">
        <v>125.96</v>
      </c>
      <c r="AS444" s="422">
        <v>224.02</v>
      </c>
      <c r="AT444" s="422">
        <v>152.52000000000001</v>
      </c>
      <c r="AU444" s="422">
        <v>92.33</v>
      </c>
      <c r="AV444" s="422">
        <v>156.66999999999999</v>
      </c>
      <c r="AW444" s="422">
        <v>120.72</v>
      </c>
      <c r="AX444" s="422">
        <v>291.33</v>
      </c>
      <c r="AY444" s="422">
        <v>372.8</v>
      </c>
      <c r="AZ444" s="422">
        <v>453.82</v>
      </c>
      <c r="BA444" s="422">
        <v>354.39</v>
      </c>
      <c r="BB444" s="422">
        <v>411.63</v>
      </c>
      <c r="BC444" s="422">
        <v>471.13</v>
      </c>
      <c r="BD444" s="422">
        <v>692.36</v>
      </c>
      <c r="BE444" s="422">
        <v>318.10000000000002</v>
      </c>
      <c r="BF444" s="422">
        <v>273.44</v>
      </c>
      <c r="BG444" s="422">
        <v>309.92</v>
      </c>
      <c r="BH444" s="422">
        <v>191.82</v>
      </c>
      <c r="BI444" s="422">
        <v>393.98</v>
      </c>
      <c r="BJ444" s="422">
        <v>293.41000000000003</v>
      </c>
      <c r="BK444" s="422">
        <v>147.99</v>
      </c>
      <c r="BL444" s="422">
        <v>81.650000000000006</v>
      </c>
      <c r="BM444" s="422">
        <v>123.46</v>
      </c>
      <c r="BN444" s="422">
        <v>47.68</v>
      </c>
      <c r="BO444" s="422">
        <v>98.8</v>
      </c>
      <c r="BP444" s="422">
        <v>120.78</v>
      </c>
      <c r="BQ444" s="422">
        <v>21.15</v>
      </c>
      <c r="BR444" s="422">
        <v>32.24</v>
      </c>
      <c r="BS444" s="422">
        <v>111.86</v>
      </c>
      <c r="BT444" s="422">
        <v>63.64</v>
      </c>
      <c r="BU444" s="422">
        <v>64.11</v>
      </c>
      <c r="BV444" s="422">
        <v>12.18</v>
      </c>
      <c r="BW444" s="422">
        <v>0</v>
      </c>
      <c r="BX444" s="422">
        <v>0</v>
      </c>
      <c r="BY444" s="422">
        <v>0</v>
      </c>
      <c r="BZ444" s="422">
        <v>0</v>
      </c>
      <c r="CA444" s="422">
        <v>0</v>
      </c>
      <c r="CB444" s="422">
        <v>0</v>
      </c>
      <c r="CC444" s="422">
        <v>0</v>
      </c>
      <c r="CD444" s="422">
        <v>0</v>
      </c>
      <c r="CE444" s="422">
        <v>0</v>
      </c>
      <c r="CF444" s="422">
        <v>0</v>
      </c>
      <c r="CG444" s="422">
        <v>0</v>
      </c>
      <c r="CH444" s="422">
        <v>0</v>
      </c>
      <c r="CI444" s="422">
        <v>0</v>
      </c>
      <c r="CJ444" s="422">
        <v>0</v>
      </c>
      <c r="CK444" s="422">
        <v>0</v>
      </c>
      <c r="CL444" s="422">
        <v>0</v>
      </c>
      <c r="CM444" s="422">
        <v>0</v>
      </c>
      <c r="CN444" s="422">
        <v>0</v>
      </c>
      <c r="CO444" s="422">
        <v>0</v>
      </c>
      <c r="CP444" s="464">
        <v>0</v>
      </c>
      <c r="CQ444" s="422">
        <v>0</v>
      </c>
      <c r="CR444" s="464">
        <v>0</v>
      </c>
      <c r="CS444" s="465">
        <v>0</v>
      </c>
      <c r="CT444" s="465">
        <v>0</v>
      </c>
      <c r="CU444" s="477">
        <f t="shared" si="23"/>
        <v>13660.559999999998</v>
      </c>
    </row>
    <row r="445" spans="1:99" ht="15.75" customHeight="1">
      <c r="A445" s="475" t="str">
        <f t="shared" si="22"/>
        <v>14-1085</v>
      </c>
      <c r="B445" s="476">
        <v>27</v>
      </c>
      <c r="C445" s="422">
        <v>0</v>
      </c>
      <c r="D445" s="422">
        <v>0</v>
      </c>
      <c r="E445" s="422">
        <v>0</v>
      </c>
      <c r="F445" s="422">
        <v>0</v>
      </c>
      <c r="G445" s="422">
        <v>0</v>
      </c>
      <c r="H445" s="422">
        <v>0</v>
      </c>
      <c r="I445" s="422">
        <v>0</v>
      </c>
      <c r="J445" s="422">
        <v>5.54</v>
      </c>
      <c r="K445" s="422">
        <v>2.73</v>
      </c>
      <c r="L445" s="422">
        <v>0</v>
      </c>
      <c r="M445" s="422">
        <v>3.18</v>
      </c>
      <c r="N445" s="422">
        <v>36.26</v>
      </c>
      <c r="O445" s="422">
        <v>0</v>
      </c>
      <c r="P445" s="422">
        <v>27.11</v>
      </c>
      <c r="Q445" s="422">
        <v>20.9</v>
      </c>
      <c r="R445" s="422">
        <v>17.73</v>
      </c>
      <c r="S445" s="422">
        <v>37.97</v>
      </c>
      <c r="T445" s="422">
        <v>5.54</v>
      </c>
      <c r="U445" s="422">
        <v>82.56</v>
      </c>
      <c r="V445" s="422">
        <v>102.9</v>
      </c>
      <c r="W445" s="422">
        <v>143.22</v>
      </c>
      <c r="X445" s="422">
        <v>184.74</v>
      </c>
      <c r="Y445" s="422">
        <v>373.36</v>
      </c>
      <c r="Z445" s="422">
        <v>298.12</v>
      </c>
      <c r="AA445" s="422">
        <v>391.43</v>
      </c>
      <c r="AB445" s="422">
        <v>617.30999999999995</v>
      </c>
      <c r="AC445" s="422">
        <v>496.03</v>
      </c>
      <c r="AD445" s="422">
        <v>386.22</v>
      </c>
      <c r="AE445" s="422">
        <v>323.37</v>
      </c>
      <c r="AF445" s="422">
        <v>410.23</v>
      </c>
      <c r="AG445" s="422">
        <v>238.32</v>
      </c>
      <c r="AH445" s="422">
        <v>270.70999999999998</v>
      </c>
      <c r="AI445" s="422">
        <v>264.83999999999997</v>
      </c>
      <c r="AJ445" s="422">
        <v>200.76</v>
      </c>
      <c r="AK445" s="422">
        <v>314.52999999999997</v>
      </c>
      <c r="AL445" s="422">
        <v>83.7</v>
      </c>
      <c r="AM445" s="422">
        <v>190.87</v>
      </c>
      <c r="AN445" s="422">
        <v>137.5</v>
      </c>
      <c r="AO445" s="422">
        <v>123.54</v>
      </c>
      <c r="AP445" s="422">
        <v>117.7</v>
      </c>
      <c r="AQ445" s="422">
        <v>172.93</v>
      </c>
      <c r="AR445" s="422">
        <v>173.44</v>
      </c>
      <c r="AS445" s="422">
        <v>112.55</v>
      </c>
      <c r="AT445" s="422">
        <v>94.27</v>
      </c>
      <c r="AU445" s="422">
        <v>132.16</v>
      </c>
      <c r="AV445" s="422">
        <v>248.71</v>
      </c>
      <c r="AW445" s="422">
        <v>235.72</v>
      </c>
      <c r="AX445" s="422">
        <v>441.89</v>
      </c>
      <c r="AY445" s="422">
        <v>439.31</v>
      </c>
      <c r="AZ445" s="422">
        <v>320.74</v>
      </c>
      <c r="BA445" s="422">
        <v>543.65</v>
      </c>
      <c r="BB445" s="422">
        <v>820.49</v>
      </c>
      <c r="BC445" s="422">
        <v>478.89</v>
      </c>
      <c r="BD445" s="422">
        <v>324.43</v>
      </c>
      <c r="BE445" s="422">
        <v>554.26</v>
      </c>
      <c r="BF445" s="422">
        <v>414.89</v>
      </c>
      <c r="BG445" s="422">
        <v>308.61</v>
      </c>
      <c r="BH445" s="422">
        <v>359.68</v>
      </c>
      <c r="BI445" s="422">
        <v>195.83</v>
      </c>
      <c r="BJ445" s="422">
        <v>187.48</v>
      </c>
      <c r="BK445" s="422">
        <v>28.36</v>
      </c>
      <c r="BL445" s="422">
        <v>187.27</v>
      </c>
      <c r="BM445" s="422">
        <v>135.6</v>
      </c>
      <c r="BN445" s="422">
        <v>56.5</v>
      </c>
      <c r="BO445" s="422">
        <v>54.46</v>
      </c>
      <c r="BP445" s="422">
        <v>92.55</v>
      </c>
      <c r="BQ445" s="422">
        <v>19.64</v>
      </c>
      <c r="BR445" s="422">
        <v>47.42</v>
      </c>
      <c r="BS445" s="422">
        <v>12.31</v>
      </c>
      <c r="BT445" s="422">
        <v>57.72</v>
      </c>
      <c r="BU445" s="422">
        <v>44.95</v>
      </c>
      <c r="BV445" s="422">
        <v>47.04</v>
      </c>
      <c r="BW445" s="422">
        <v>0</v>
      </c>
      <c r="BX445" s="422">
        <v>0</v>
      </c>
      <c r="BY445" s="422">
        <v>0</v>
      </c>
      <c r="BZ445" s="422">
        <v>0</v>
      </c>
      <c r="CA445" s="422">
        <v>0</v>
      </c>
      <c r="CB445" s="422">
        <v>0</v>
      </c>
      <c r="CC445" s="422">
        <v>0</v>
      </c>
      <c r="CD445" s="422">
        <v>0</v>
      </c>
      <c r="CE445" s="422">
        <v>0</v>
      </c>
      <c r="CF445" s="422">
        <v>0</v>
      </c>
      <c r="CG445" s="422">
        <v>0</v>
      </c>
      <c r="CH445" s="422">
        <v>0</v>
      </c>
      <c r="CI445" s="422">
        <v>0</v>
      </c>
      <c r="CJ445" s="422">
        <v>0</v>
      </c>
      <c r="CK445" s="422">
        <v>0</v>
      </c>
      <c r="CL445" s="422">
        <v>0</v>
      </c>
      <c r="CM445" s="422">
        <v>0</v>
      </c>
      <c r="CN445" s="422">
        <v>0</v>
      </c>
      <c r="CO445" s="422">
        <v>0</v>
      </c>
      <c r="CP445" s="464">
        <v>0</v>
      </c>
      <c r="CQ445" s="422">
        <v>0</v>
      </c>
      <c r="CR445" s="464">
        <v>0</v>
      </c>
      <c r="CS445" s="465">
        <v>0</v>
      </c>
      <c r="CT445" s="465">
        <v>0</v>
      </c>
      <c r="CU445" s="477">
        <f t="shared" si="23"/>
        <v>13252.67</v>
      </c>
    </row>
    <row r="446" spans="1:99" ht="15.75" customHeight="1">
      <c r="A446" s="475" t="str">
        <f t="shared" si="22"/>
        <v>14-1085</v>
      </c>
      <c r="B446" s="476">
        <v>28</v>
      </c>
      <c r="C446" s="422">
        <v>0</v>
      </c>
      <c r="D446" s="422">
        <v>0</v>
      </c>
      <c r="E446" s="422">
        <v>0</v>
      </c>
      <c r="F446" s="422">
        <v>0</v>
      </c>
      <c r="G446" s="422">
        <v>0</v>
      </c>
      <c r="H446" s="422">
        <v>0</v>
      </c>
      <c r="I446" s="422">
        <v>0</v>
      </c>
      <c r="J446" s="422">
        <v>7.23</v>
      </c>
      <c r="K446" s="422">
        <v>5.82</v>
      </c>
      <c r="L446" s="422">
        <v>0</v>
      </c>
      <c r="M446" s="422">
        <v>3.59</v>
      </c>
      <c r="N446" s="422">
        <v>13.18</v>
      </c>
      <c r="O446" s="422">
        <v>2.27</v>
      </c>
      <c r="P446" s="422">
        <v>15.53</v>
      </c>
      <c r="Q446" s="422">
        <v>12.27</v>
      </c>
      <c r="R446" s="422">
        <v>9.17</v>
      </c>
      <c r="S446" s="422">
        <v>10.41</v>
      </c>
      <c r="T446" s="422">
        <v>35.67</v>
      </c>
      <c r="U446" s="422">
        <v>34.54</v>
      </c>
      <c r="V446" s="422">
        <v>221.96</v>
      </c>
      <c r="W446" s="422">
        <v>271.44</v>
      </c>
      <c r="X446" s="422">
        <v>538.98</v>
      </c>
      <c r="Y446" s="422">
        <v>421.95</v>
      </c>
      <c r="Z446" s="422">
        <v>428.61</v>
      </c>
      <c r="AA446" s="422">
        <v>349.03</v>
      </c>
      <c r="AB446" s="422">
        <v>447.9</v>
      </c>
      <c r="AC446" s="422">
        <v>406.98</v>
      </c>
      <c r="AD446" s="422">
        <v>325.73</v>
      </c>
      <c r="AE446" s="422">
        <v>301.88</v>
      </c>
      <c r="AF446" s="422">
        <v>242.47</v>
      </c>
      <c r="AG446" s="422">
        <v>302.88</v>
      </c>
      <c r="AH446" s="422">
        <v>179.22</v>
      </c>
      <c r="AI446" s="422">
        <v>273.22000000000003</v>
      </c>
      <c r="AJ446" s="422">
        <v>178.9</v>
      </c>
      <c r="AK446" s="422">
        <v>127.12</v>
      </c>
      <c r="AL446" s="422">
        <v>59.07</v>
      </c>
      <c r="AM446" s="422">
        <v>115.61</v>
      </c>
      <c r="AN446" s="422">
        <v>154.28</v>
      </c>
      <c r="AO446" s="422">
        <v>86.09</v>
      </c>
      <c r="AP446" s="422">
        <v>91.07</v>
      </c>
      <c r="AQ446" s="422">
        <v>88.41</v>
      </c>
      <c r="AR446" s="422">
        <v>78.94</v>
      </c>
      <c r="AS446" s="422">
        <v>73.069999999999993</v>
      </c>
      <c r="AT446" s="422">
        <v>66.88</v>
      </c>
      <c r="AU446" s="422">
        <v>92.01</v>
      </c>
      <c r="AV446" s="422">
        <v>81.58</v>
      </c>
      <c r="AW446" s="422">
        <v>155.22999999999999</v>
      </c>
      <c r="AX446" s="422">
        <v>40.35</v>
      </c>
      <c r="AY446" s="422">
        <v>311.08999999999997</v>
      </c>
      <c r="AZ446" s="422">
        <v>431.96</v>
      </c>
      <c r="BA446" s="422">
        <v>420.65</v>
      </c>
      <c r="BB446" s="422">
        <v>341.85</v>
      </c>
      <c r="BC446" s="422">
        <v>328.59</v>
      </c>
      <c r="BD446" s="422">
        <v>317.86</v>
      </c>
      <c r="BE446" s="422">
        <v>308.44</v>
      </c>
      <c r="BF446" s="422">
        <v>441.45</v>
      </c>
      <c r="BG446" s="422">
        <v>186.17</v>
      </c>
      <c r="BH446" s="422">
        <v>290.5</v>
      </c>
      <c r="BI446" s="422">
        <v>177.23</v>
      </c>
      <c r="BJ446" s="422">
        <v>82.57</v>
      </c>
      <c r="BK446" s="422">
        <v>113.81</v>
      </c>
      <c r="BL446" s="422">
        <v>147.97999999999999</v>
      </c>
      <c r="BM446" s="422">
        <v>114.68</v>
      </c>
      <c r="BN446" s="422">
        <v>95.71</v>
      </c>
      <c r="BO446" s="422">
        <v>65.430000000000007</v>
      </c>
      <c r="BP446" s="422">
        <v>45.63</v>
      </c>
      <c r="BQ446" s="422">
        <v>123.39</v>
      </c>
      <c r="BR446" s="422">
        <v>78.23</v>
      </c>
      <c r="BS446" s="422">
        <v>41.41</v>
      </c>
      <c r="BT446" s="422">
        <v>58.77</v>
      </c>
      <c r="BU446" s="422">
        <v>69.59</v>
      </c>
      <c r="BV446" s="422">
        <v>22.09</v>
      </c>
      <c r="BW446" s="422">
        <v>3</v>
      </c>
      <c r="BX446" s="422">
        <v>0</v>
      </c>
      <c r="BY446" s="422">
        <v>0</v>
      </c>
      <c r="BZ446" s="422">
        <v>0</v>
      </c>
      <c r="CA446" s="422">
        <v>0</v>
      </c>
      <c r="CB446" s="422">
        <v>0</v>
      </c>
      <c r="CC446" s="422">
        <v>0</v>
      </c>
      <c r="CD446" s="422">
        <v>0</v>
      </c>
      <c r="CE446" s="422">
        <v>0</v>
      </c>
      <c r="CF446" s="422">
        <v>0</v>
      </c>
      <c r="CG446" s="422">
        <v>0</v>
      </c>
      <c r="CH446" s="422">
        <v>0</v>
      </c>
      <c r="CI446" s="422">
        <v>0</v>
      </c>
      <c r="CJ446" s="422">
        <v>0</v>
      </c>
      <c r="CK446" s="422">
        <v>0</v>
      </c>
      <c r="CL446" s="422">
        <v>0</v>
      </c>
      <c r="CM446" s="422">
        <v>0</v>
      </c>
      <c r="CN446" s="422">
        <v>0</v>
      </c>
      <c r="CO446" s="422">
        <v>0</v>
      </c>
      <c r="CP446" s="464">
        <v>0</v>
      </c>
      <c r="CQ446" s="422">
        <v>0</v>
      </c>
      <c r="CR446" s="464">
        <v>0</v>
      </c>
      <c r="CS446" s="465">
        <v>0</v>
      </c>
      <c r="CT446" s="465">
        <v>0</v>
      </c>
      <c r="CU446" s="477">
        <f t="shared" si="23"/>
        <v>10968.619999999997</v>
      </c>
    </row>
    <row r="447" spans="1:99" ht="15.75" customHeight="1">
      <c r="A447" s="475" t="str">
        <f t="shared" si="22"/>
        <v>14-1085</v>
      </c>
      <c r="B447" s="476">
        <v>29</v>
      </c>
      <c r="C447" s="422">
        <v>0</v>
      </c>
      <c r="D447" s="422">
        <v>0</v>
      </c>
      <c r="E447" s="422">
        <v>0</v>
      </c>
      <c r="F447" s="422">
        <v>0</v>
      </c>
      <c r="G447" s="422">
        <v>0</v>
      </c>
      <c r="H447" s="422">
        <v>0</v>
      </c>
      <c r="I447" s="422">
        <v>0</v>
      </c>
      <c r="J447" s="422">
        <v>1.82</v>
      </c>
      <c r="K447" s="422">
        <v>5.91</v>
      </c>
      <c r="L447" s="422">
        <v>11.36</v>
      </c>
      <c r="M447" s="422">
        <v>15</v>
      </c>
      <c r="N447" s="422">
        <v>1.82</v>
      </c>
      <c r="O447" s="422">
        <v>12.27</v>
      </c>
      <c r="P447" s="422">
        <v>0</v>
      </c>
      <c r="Q447" s="422">
        <v>34.82</v>
      </c>
      <c r="R447" s="422">
        <v>2.27</v>
      </c>
      <c r="S447" s="422">
        <v>29.7</v>
      </c>
      <c r="T447" s="422">
        <v>17.52</v>
      </c>
      <c r="U447" s="422">
        <v>98.28</v>
      </c>
      <c r="V447" s="422">
        <v>305.37</v>
      </c>
      <c r="W447" s="422">
        <v>379.97</v>
      </c>
      <c r="X447" s="422">
        <v>540.41</v>
      </c>
      <c r="Y447" s="422">
        <v>385.69</v>
      </c>
      <c r="Z447" s="422">
        <v>541.89</v>
      </c>
      <c r="AA447" s="422">
        <v>593.35</v>
      </c>
      <c r="AB447" s="422">
        <v>477.07</v>
      </c>
      <c r="AC447" s="422">
        <v>423.31</v>
      </c>
      <c r="AD447" s="422">
        <v>204.89</v>
      </c>
      <c r="AE447" s="422">
        <v>272.5</v>
      </c>
      <c r="AF447" s="422">
        <v>176.6</v>
      </c>
      <c r="AG447" s="422">
        <v>122.94</v>
      </c>
      <c r="AH447" s="422">
        <v>146.1</v>
      </c>
      <c r="AI447" s="422">
        <v>111.78</v>
      </c>
      <c r="AJ447" s="422">
        <v>124.9</v>
      </c>
      <c r="AK447" s="422">
        <v>181.46</v>
      </c>
      <c r="AL447" s="422">
        <v>174.07</v>
      </c>
      <c r="AM447" s="422">
        <v>99.87</v>
      </c>
      <c r="AN447" s="422">
        <v>117.26</v>
      </c>
      <c r="AO447" s="422">
        <v>85.48</v>
      </c>
      <c r="AP447" s="422">
        <v>124.93</v>
      </c>
      <c r="AQ447" s="422">
        <v>190.21</v>
      </c>
      <c r="AR447" s="422">
        <v>112.91</v>
      </c>
      <c r="AS447" s="422">
        <v>63.78</v>
      </c>
      <c r="AT447" s="422">
        <v>136.63</v>
      </c>
      <c r="AU447" s="422">
        <v>91.51</v>
      </c>
      <c r="AV447" s="422">
        <v>154.91999999999999</v>
      </c>
      <c r="AW447" s="422">
        <v>180.44</v>
      </c>
      <c r="AX447" s="422">
        <v>139.18</v>
      </c>
      <c r="AY447" s="422">
        <v>362.29</v>
      </c>
      <c r="AZ447" s="422">
        <v>366.91</v>
      </c>
      <c r="BA447" s="422">
        <v>530.67999999999995</v>
      </c>
      <c r="BB447" s="422">
        <v>378.68</v>
      </c>
      <c r="BC447" s="422">
        <v>315.91000000000003</v>
      </c>
      <c r="BD447" s="422">
        <v>480.83</v>
      </c>
      <c r="BE447" s="422">
        <v>431.25</v>
      </c>
      <c r="BF447" s="422">
        <v>407.02</v>
      </c>
      <c r="BG447" s="422">
        <v>302.76</v>
      </c>
      <c r="BH447" s="422">
        <v>118.34</v>
      </c>
      <c r="BI447" s="422">
        <v>182.37</v>
      </c>
      <c r="BJ447" s="422">
        <v>196.3</v>
      </c>
      <c r="BK447" s="422">
        <v>153.51</v>
      </c>
      <c r="BL447" s="422">
        <v>144.75</v>
      </c>
      <c r="BM447" s="422">
        <v>59.12</v>
      </c>
      <c r="BN447" s="422">
        <v>38.4</v>
      </c>
      <c r="BO447" s="422">
        <v>84.65</v>
      </c>
      <c r="BP447" s="422">
        <v>84</v>
      </c>
      <c r="BQ447" s="422">
        <v>73.8</v>
      </c>
      <c r="BR447" s="422">
        <v>116.4</v>
      </c>
      <c r="BS447" s="422">
        <v>93.84</v>
      </c>
      <c r="BT447" s="422">
        <v>100.17</v>
      </c>
      <c r="BU447" s="422">
        <v>19.91</v>
      </c>
      <c r="BV447" s="422">
        <v>34.31</v>
      </c>
      <c r="BW447" s="422">
        <v>0</v>
      </c>
      <c r="BX447" s="422">
        <v>0</v>
      </c>
      <c r="BY447" s="422">
        <v>0</v>
      </c>
      <c r="BZ447" s="422">
        <v>0</v>
      </c>
      <c r="CA447" s="422">
        <v>0</v>
      </c>
      <c r="CB447" s="422">
        <v>0</v>
      </c>
      <c r="CC447" s="422">
        <v>0</v>
      </c>
      <c r="CD447" s="422">
        <v>0</v>
      </c>
      <c r="CE447" s="422">
        <v>0</v>
      </c>
      <c r="CF447" s="422">
        <v>0</v>
      </c>
      <c r="CG447" s="422">
        <v>0</v>
      </c>
      <c r="CH447" s="422">
        <v>0</v>
      </c>
      <c r="CI447" s="422">
        <v>0</v>
      </c>
      <c r="CJ447" s="422">
        <v>0</v>
      </c>
      <c r="CK447" s="422">
        <v>0</v>
      </c>
      <c r="CL447" s="422">
        <v>0</v>
      </c>
      <c r="CM447" s="422">
        <v>0</v>
      </c>
      <c r="CN447" s="422">
        <v>0</v>
      </c>
      <c r="CO447" s="422">
        <v>0</v>
      </c>
      <c r="CP447" s="464">
        <v>0</v>
      </c>
      <c r="CQ447" s="422">
        <v>0</v>
      </c>
      <c r="CR447" s="464">
        <v>0</v>
      </c>
      <c r="CS447" s="465">
        <v>0</v>
      </c>
      <c r="CT447" s="465">
        <v>0</v>
      </c>
      <c r="CU447" s="477">
        <f t="shared" si="23"/>
        <v>11966.389999999998</v>
      </c>
    </row>
    <row r="448" spans="1:99" ht="15.75" customHeight="1">
      <c r="A448" s="475" t="str">
        <f t="shared" si="22"/>
        <v>14-1085</v>
      </c>
      <c r="B448" s="476">
        <v>30</v>
      </c>
      <c r="C448" s="422">
        <v>0</v>
      </c>
      <c r="D448" s="422">
        <v>0</v>
      </c>
      <c r="E448" s="422">
        <v>0</v>
      </c>
      <c r="F448" s="422">
        <v>0</v>
      </c>
      <c r="G448" s="422">
        <v>0</v>
      </c>
      <c r="H448" s="422">
        <v>0</v>
      </c>
      <c r="I448" s="422">
        <v>9.27</v>
      </c>
      <c r="J448" s="422">
        <v>3.09</v>
      </c>
      <c r="K448" s="422">
        <v>4.58</v>
      </c>
      <c r="L448" s="422">
        <v>0</v>
      </c>
      <c r="M448" s="422">
        <v>0</v>
      </c>
      <c r="N448" s="422">
        <v>8.64</v>
      </c>
      <c r="O448" s="422">
        <v>14.08</v>
      </c>
      <c r="P448" s="422">
        <v>12.88</v>
      </c>
      <c r="Q448" s="422">
        <v>4.09</v>
      </c>
      <c r="R448" s="422">
        <v>6.87</v>
      </c>
      <c r="S448" s="422">
        <v>72.569999999999993</v>
      </c>
      <c r="T448" s="422">
        <v>150.46</v>
      </c>
      <c r="U448" s="422">
        <v>179.97</v>
      </c>
      <c r="V448" s="422">
        <v>141.07</v>
      </c>
      <c r="W448" s="422">
        <v>288.77999999999997</v>
      </c>
      <c r="X448" s="422">
        <v>483.12</v>
      </c>
      <c r="Y448" s="422">
        <v>490.39</v>
      </c>
      <c r="Z448" s="422">
        <v>577.86</v>
      </c>
      <c r="AA448" s="422">
        <v>658.92</v>
      </c>
      <c r="AB448" s="422">
        <v>475.59</v>
      </c>
      <c r="AC448" s="422">
        <v>581.82000000000005</v>
      </c>
      <c r="AD448" s="422">
        <v>334.04</v>
      </c>
      <c r="AE448" s="422">
        <v>278.75</v>
      </c>
      <c r="AF448" s="422">
        <v>153.49</v>
      </c>
      <c r="AG448" s="422">
        <v>251.39</v>
      </c>
      <c r="AH448" s="422">
        <v>106.76</v>
      </c>
      <c r="AI448" s="422">
        <v>129.46</v>
      </c>
      <c r="AJ448" s="422">
        <v>247.35</v>
      </c>
      <c r="AK448" s="422">
        <v>111.87</v>
      </c>
      <c r="AL448" s="422">
        <v>128.38</v>
      </c>
      <c r="AM448" s="422">
        <v>116.6</v>
      </c>
      <c r="AN448" s="422">
        <v>47.36</v>
      </c>
      <c r="AO448" s="422">
        <v>121.7</v>
      </c>
      <c r="AP448" s="422">
        <v>75.760000000000005</v>
      </c>
      <c r="AQ448" s="422">
        <v>113.3</v>
      </c>
      <c r="AR448" s="422">
        <v>75.239999999999995</v>
      </c>
      <c r="AS448" s="422">
        <v>122.89</v>
      </c>
      <c r="AT448" s="422">
        <v>101.98</v>
      </c>
      <c r="AU448" s="422">
        <v>78.790000000000006</v>
      </c>
      <c r="AV448" s="422">
        <v>172.28</v>
      </c>
      <c r="AW448" s="422">
        <v>313.77</v>
      </c>
      <c r="AX448" s="422">
        <v>156.41999999999999</v>
      </c>
      <c r="AY448" s="422">
        <v>338.18</v>
      </c>
      <c r="AZ448" s="422">
        <v>582.04</v>
      </c>
      <c r="BA448" s="422">
        <v>341.28</v>
      </c>
      <c r="BB448" s="422">
        <v>471.62</v>
      </c>
      <c r="BC448" s="422">
        <v>572.37</v>
      </c>
      <c r="BD448" s="422">
        <v>362.27</v>
      </c>
      <c r="BE448" s="422">
        <v>211.98</v>
      </c>
      <c r="BF448" s="422">
        <v>77.34</v>
      </c>
      <c r="BG448" s="422">
        <v>392.31</v>
      </c>
      <c r="BH448" s="422">
        <v>153.69999999999999</v>
      </c>
      <c r="BI448" s="422">
        <v>108.77</v>
      </c>
      <c r="BJ448" s="422">
        <v>202.28</v>
      </c>
      <c r="BK448" s="422">
        <v>126.76</v>
      </c>
      <c r="BL448" s="422">
        <v>55.66</v>
      </c>
      <c r="BM448" s="422">
        <v>82.16</v>
      </c>
      <c r="BN448" s="422">
        <v>76.36</v>
      </c>
      <c r="BO448" s="422">
        <v>69.64</v>
      </c>
      <c r="BP448" s="422">
        <v>76.13</v>
      </c>
      <c r="BQ448" s="422">
        <v>97.01</v>
      </c>
      <c r="BR448" s="422">
        <v>36.9</v>
      </c>
      <c r="BS448" s="422">
        <v>79.47</v>
      </c>
      <c r="BT448" s="422">
        <v>35.81</v>
      </c>
      <c r="BU448" s="422">
        <v>0</v>
      </c>
      <c r="BV448" s="422">
        <v>24.29</v>
      </c>
      <c r="BW448" s="422">
        <v>30.73</v>
      </c>
      <c r="BX448" s="422">
        <v>0</v>
      </c>
      <c r="BY448" s="422">
        <v>0</v>
      </c>
      <c r="BZ448" s="422">
        <v>0</v>
      </c>
      <c r="CA448" s="422">
        <v>0</v>
      </c>
      <c r="CB448" s="422">
        <v>0</v>
      </c>
      <c r="CC448" s="422">
        <v>0</v>
      </c>
      <c r="CD448" s="422">
        <v>0</v>
      </c>
      <c r="CE448" s="422">
        <v>0</v>
      </c>
      <c r="CF448" s="422">
        <v>0</v>
      </c>
      <c r="CG448" s="422">
        <v>0</v>
      </c>
      <c r="CH448" s="422">
        <v>0</v>
      </c>
      <c r="CI448" s="422">
        <v>0</v>
      </c>
      <c r="CJ448" s="422">
        <v>0</v>
      </c>
      <c r="CK448" s="422">
        <v>0</v>
      </c>
      <c r="CL448" s="422">
        <v>0</v>
      </c>
      <c r="CM448" s="422">
        <v>0</v>
      </c>
      <c r="CN448" s="422">
        <v>0</v>
      </c>
      <c r="CO448" s="422">
        <v>0</v>
      </c>
      <c r="CP448" s="464">
        <v>0</v>
      </c>
      <c r="CQ448" s="422">
        <v>0</v>
      </c>
      <c r="CR448" s="464">
        <v>0</v>
      </c>
      <c r="CS448" s="465">
        <v>0</v>
      </c>
      <c r="CT448" s="465">
        <v>0</v>
      </c>
      <c r="CU448" s="477">
        <f t="shared" si="23"/>
        <v>12006.690000000004</v>
      </c>
    </row>
    <row r="449" spans="1:99" ht="15.75" customHeight="1" thickBot="1">
      <c r="A449" s="478" t="str">
        <f t="shared" si="22"/>
        <v>14-1085</v>
      </c>
      <c r="B449" s="479">
        <v>31</v>
      </c>
      <c r="C449" s="467">
        <v>0</v>
      </c>
      <c r="D449" s="467">
        <v>0</v>
      </c>
      <c r="E449" s="467">
        <v>0</v>
      </c>
      <c r="F449" s="467">
        <v>0</v>
      </c>
      <c r="G449" s="467">
        <v>0</v>
      </c>
      <c r="H449" s="467">
        <v>0</v>
      </c>
      <c r="I449" s="467">
        <v>0</v>
      </c>
      <c r="J449" s="467">
        <v>0</v>
      </c>
      <c r="K449" s="467">
        <v>0</v>
      </c>
      <c r="L449" s="467">
        <v>3.63</v>
      </c>
      <c r="M449" s="467">
        <v>4.09</v>
      </c>
      <c r="N449" s="467">
        <v>44.62</v>
      </c>
      <c r="O449" s="467">
        <v>0</v>
      </c>
      <c r="P449" s="467">
        <v>3.64</v>
      </c>
      <c r="Q449" s="467">
        <v>0</v>
      </c>
      <c r="R449" s="467">
        <v>13.17</v>
      </c>
      <c r="S449" s="467">
        <v>3.95</v>
      </c>
      <c r="T449" s="467">
        <v>37.93</v>
      </c>
      <c r="U449" s="467">
        <v>138.76</v>
      </c>
      <c r="V449" s="467">
        <v>185.31</v>
      </c>
      <c r="W449" s="467">
        <v>435.31</v>
      </c>
      <c r="X449" s="467">
        <v>444.15</v>
      </c>
      <c r="Y449" s="467">
        <v>439.24</v>
      </c>
      <c r="Z449" s="467">
        <v>580.77</v>
      </c>
      <c r="AA449" s="467">
        <v>427.28</v>
      </c>
      <c r="AB449" s="467">
        <v>553.38</v>
      </c>
      <c r="AC449" s="467">
        <v>456.57</v>
      </c>
      <c r="AD449" s="467">
        <v>339.17</v>
      </c>
      <c r="AE449" s="467">
        <v>321.06</v>
      </c>
      <c r="AF449" s="467">
        <v>247.91</v>
      </c>
      <c r="AG449" s="467">
        <v>315.73</v>
      </c>
      <c r="AH449" s="467">
        <v>174.79</v>
      </c>
      <c r="AI449" s="467">
        <v>127.07</v>
      </c>
      <c r="AJ449" s="467">
        <v>204.97</v>
      </c>
      <c r="AK449" s="467">
        <v>178.14</v>
      </c>
      <c r="AL449" s="467">
        <v>130.01</v>
      </c>
      <c r="AM449" s="467">
        <v>150.49</v>
      </c>
      <c r="AN449" s="467">
        <v>105.71</v>
      </c>
      <c r="AO449" s="467">
        <v>138.72999999999999</v>
      </c>
      <c r="AP449" s="467">
        <v>163.6</v>
      </c>
      <c r="AQ449" s="467">
        <v>52.51</v>
      </c>
      <c r="AR449" s="467">
        <v>68.45</v>
      </c>
      <c r="AS449" s="467">
        <v>9.75</v>
      </c>
      <c r="AT449" s="467">
        <v>83.33</v>
      </c>
      <c r="AU449" s="467">
        <v>20.97</v>
      </c>
      <c r="AV449" s="467">
        <v>0</v>
      </c>
      <c r="AW449" s="467">
        <v>0</v>
      </c>
      <c r="AX449" s="467">
        <v>0</v>
      </c>
      <c r="AY449" s="467">
        <v>0</v>
      </c>
      <c r="AZ449" s="467">
        <v>0</v>
      </c>
      <c r="BA449" s="467">
        <v>0</v>
      </c>
      <c r="BB449" s="467">
        <v>0</v>
      </c>
      <c r="BC449" s="467">
        <v>0</v>
      </c>
      <c r="BD449" s="467">
        <v>0</v>
      </c>
      <c r="BE449" s="467">
        <v>0</v>
      </c>
      <c r="BF449" s="467">
        <v>0</v>
      </c>
      <c r="BG449" s="467">
        <v>0</v>
      </c>
      <c r="BH449" s="467">
        <v>0</v>
      </c>
      <c r="BI449" s="467">
        <v>0</v>
      </c>
      <c r="BJ449" s="467">
        <v>0</v>
      </c>
      <c r="BK449" s="467">
        <v>0</v>
      </c>
      <c r="BL449" s="467">
        <v>0</v>
      </c>
      <c r="BM449" s="467">
        <v>0</v>
      </c>
      <c r="BN449" s="467">
        <v>0</v>
      </c>
      <c r="BO449" s="467">
        <v>0</v>
      </c>
      <c r="BP449" s="467">
        <v>0</v>
      </c>
      <c r="BQ449" s="467">
        <v>0</v>
      </c>
      <c r="BR449" s="467">
        <v>0</v>
      </c>
      <c r="BS449" s="467">
        <v>0</v>
      </c>
      <c r="BT449" s="467">
        <v>0</v>
      </c>
      <c r="BU449" s="467">
        <v>0</v>
      </c>
      <c r="BV449" s="467">
        <v>0</v>
      </c>
      <c r="BW449" s="467">
        <v>0</v>
      </c>
      <c r="BX449" s="467">
        <v>0</v>
      </c>
      <c r="BY449" s="467">
        <v>0</v>
      </c>
      <c r="BZ449" s="467">
        <v>0</v>
      </c>
      <c r="CA449" s="467">
        <v>0</v>
      </c>
      <c r="CB449" s="467">
        <v>0</v>
      </c>
      <c r="CC449" s="467">
        <v>0</v>
      </c>
      <c r="CD449" s="467">
        <v>0</v>
      </c>
      <c r="CE449" s="467">
        <v>0</v>
      </c>
      <c r="CF449" s="467">
        <v>0</v>
      </c>
      <c r="CG449" s="467">
        <v>0</v>
      </c>
      <c r="CH449" s="467">
        <v>0</v>
      </c>
      <c r="CI449" s="467">
        <v>0</v>
      </c>
      <c r="CJ449" s="467">
        <v>0</v>
      </c>
      <c r="CK449" s="422">
        <v>0</v>
      </c>
      <c r="CL449" s="422">
        <v>0</v>
      </c>
      <c r="CM449" s="422">
        <v>0</v>
      </c>
      <c r="CN449" s="422">
        <v>0</v>
      </c>
      <c r="CO449" s="422">
        <v>0</v>
      </c>
      <c r="CP449" s="468">
        <v>0</v>
      </c>
      <c r="CQ449" s="422">
        <v>0</v>
      </c>
      <c r="CR449" s="468">
        <v>0</v>
      </c>
      <c r="CS449" s="465">
        <v>0</v>
      </c>
      <c r="CT449" s="465">
        <v>0</v>
      </c>
      <c r="CU449" s="477">
        <f t="shared" si="23"/>
        <v>6604.1900000000005</v>
      </c>
    </row>
    <row r="450" spans="1:99" ht="15.75" hidden="1" thickBot="1">
      <c r="A450" s="480" t="str">
        <f t="shared" si="22"/>
        <v>14-1085</v>
      </c>
      <c r="B450" s="440" t="s">
        <v>221</v>
      </c>
      <c r="C450" s="438">
        <f>SUM(C419:F449)</f>
        <v>0</v>
      </c>
      <c r="D450" s="438">
        <f>SUM(G419:J449)</f>
        <v>343.05999999999995</v>
      </c>
      <c r="E450" s="438">
        <f>SUM(K419:N449)</f>
        <v>1182.3000000000002</v>
      </c>
      <c r="F450" s="438">
        <f>SUM(O419:R449)</f>
        <v>1688.03</v>
      </c>
      <c r="G450" s="438">
        <f>SUM(S419:V449)</f>
        <v>14601.910000000003</v>
      </c>
      <c r="H450" s="438">
        <f>SUM(W419:Z449)</f>
        <v>56399.729999999981</v>
      </c>
      <c r="I450" s="438">
        <f>SUM(AA419:AD449)</f>
        <v>48841.85</v>
      </c>
      <c r="J450" s="438">
        <f>SUM(AE419:AH449)</f>
        <v>29412.67</v>
      </c>
      <c r="K450" s="438">
        <f>SUM(AI419:AL449)</f>
        <v>17912.889999999992</v>
      </c>
      <c r="L450" s="438">
        <f>SUM(AM419:AP449)</f>
        <v>13019.040000000003</v>
      </c>
      <c r="M450" s="438">
        <f>SUM(AQ419:AT449)</f>
        <v>11369.439999999999</v>
      </c>
      <c r="N450" s="438">
        <f>SUM(AU419:AX449)</f>
        <v>20510.259999999995</v>
      </c>
      <c r="O450" s="438">
        <f>SUM(AY419:BB449)</f>
        <v>48762.51</v>
      </c>
      <c r="P450" s="438">
        <f>SUM(BC419:BF449)</f>
        <v>45113.030000000006</v>
      </c>
      <c r="Q450" s="438">
        <f>SUM(BG419:BJ449)</f>
        <v>23827.679999999997</v>
      </c>
      <c r="R450" s="438">
        <f>SUM(BK419:BN449)</f>
        <v>11902.089999999998</v>
      </c>
      <c r="S450" s="438">
        <f>SUM(BO419:BR449)</f>
        <v>8646.1999999999989</v>
      </c>
      <c r="T450" s="438">
        <f>SUM(BS419:BV449)</f>
        <v>6270.5100000000039</v>
      </c>
      <c r="U450" s="438">
        <f>SUM(BW419:BZ449)</f>
        <v>101.53</v>
      </c>
      <c r="V450" s="438">
        <f>SUM(CA419:CD449)</f>
        <v>0</v>
      </c>
      <c r="W450" s="438">
        <f>SUM(CE419:CH449)</f>
        <v>0</v>
      </c>
      <c r="X450" s="438">
        <f>SUM(CI419:CK449)</f>
        <v>0</v>
      </c>
      <c r="Y450" s="439"/>
      <c r="Z450" s="439"/>
      <c r="AA450" s="439"/>
      <c r="AB450" s="439"/>
      <c r="AC450" s="470"/>
      <c r="AD450" s="439"/>
      <c r="AE450" s="439"/>
      <c r="AF450" s="439"/>
      <c r="AG450" s="470"/>
      <c r="AH450" s="439"/>
      <c r="AI450" s="439"/>
      <c r="AJ450" s="439"/>
      <c r="AK450" s="470"/>
      <c r="AL450" s="439"/>
      <c r="AM450" s="439"/>
      <c r="AN450" s="470"/>
      <c r="AO450" s="439"/>
      <c r="AP450" s="439"/>
      <c r="AQ450" s="439"/>
      <c r="AR450" s="470"/>
      <c r="AS450" s="439"/>
      <c r="AT450" s="439"/>
      <c r="AU450" s="439"/>
      <c r="AV450" s="470"/>
      <c r="AW450" s="470"/>
      <c r="AX450" s="470"/>
      <c r="AY450" s="470"/>
      <c r="AZ450" s="470"/>
      <c r="BA450" s="470"/>
      <c r="BB450" s="470"/>
      <c r="BC450" s="470"/>
      <c r="BD450" s="470"/>
      <c r="BE450" s="470"/>
      <c r="BF450" s="470"/>
      <c r="BG450" s="470"/>
      <c r="BH450" s="470"/>
      <c r="BI450" s="470"/>
      <c r="BJ450" s="470"/>
      <c r="BK450" s="470"/>
      <c r="BL450" s="470"/>
      <c r="BM450" s="470"/>
      <c r="BN450" s="470"/>
      <c r="BO450" s="470"/>
      <c r="BP450" s="470"/>
      <c r="BQ450" s="439"/>
      <c r="BR450" s="439"/>
      <c r="BS450" s="439"/>
      <c r="BT450" s="470"/>
      <c r="BU450" s="470"/>
      <c r="BV450" s="470"/>
      <c r="BW450" s="470"/>
      <c r="BX450" s="470"/>
      <c r="BY450" s="470"/>
      <c r="BZ450" s="470"/>
      <c r="CA450" s="470"/>
      <c r="CB450" s="470"/>
      <c r="CC450" s="470"/>
      <c r="CD450" s="470"/>
      <c r="CE450" s="470"/>
      <c r="CF450" s="470"/>
      <c r="CG450" s="470"/>
      <c r="CH450" s="470"/>
      <c r="CI450" s="470"/>
      <c r="CJ450" s="470"/>
      <c r="CK450" s="441"/>
      <c r="CL450" s="441"/>
      <c r="CM450" s="441"/>
      <c r="CN450" s="441"/>
      <c r="CO450" s="441"/>
      <c r="CP450" s="442"/>
      <c r="CQ450" s="441"/>
      <c r="CR450" s="442"/>
      <c r="CS450" s="495"/>
      <c r="CU450" s="499">
        <f>SUM(CU419:CU449)</f>
        <v>359904.73000000004</v>
      </c>
    </row>
    <row r="451" spans="1:99" ht="15.75" customHeight="1">
      <c r="A451" s="485" t="s">
        <v>123</v>
      </c>
      <c r="B451" s="461">
        <v>1</v>
      </c>
      <c r="C451" s="461">
        <v>0</v>
      </c>
      <c r="D451" s="461">
        <v>96.7</v>
      </c>
      <c r="E451" s="461">
        <v>0</v>
      </c>
      <c r="F451" s="461">
        <v>4.6399999999999997</v>
      </c>
      <c r="G451" s="461">
        <v>0</v>
      </c>
      <c r="H451" s="461">
        <v>4.6100000000000003</v>
      </c>
      <c r="I451" s="461">
        <v>6.36</v>
      </c>
      <c r="J451" s="461">
        <v>2.27</v>
      </c>
      <c r="K451" s="461">
        <v>38.26</v>
      </c>
      <c r="L451" s="461">
        <v>9.18</v>
      </c>
      <c r="M451" s="461">
        <v>8.41</v>
      </c>
      <c r="N451" s="461">
        <v>46.88</v>
      </c>
      <c r="O451" s="461">
        <v>4.54</v>
      </c>
      <c r="P451" s="461">
        <v>39.11</v>
      </c>
      <c r="Q451" s="461">
        <v>0</v>
      </c>
      <c r="R451" s="461">
        <v>40.82</v>
      </c>
      <c r="S451" s="461">
        <v>31.23</v>
      </c>
      <c r="T451" s="461">
        <v>65.64</v>
      </c>
      <c r="U451" s="461">
        <v>103.74</v>
      </c>
      <c r="V451" s="461">
        <v>89.8</v>
      </c>
      <c r="W451" s="461">
        <v>255.57</v>
      </c>
      <c r="X451" s="461">
        <v>369.82</v>
      </c>
      <c r="Y451" s="461">
        <v>258.86</v>
      </c>
      <c r="Z451" s="461">
        <v>444.34</v>
      </c>
      <c r="AA451" s="461">
        <v>277.12</v>
      </c>
      <c r="AB451" s="461">
        <v>212.75</v>
      </c>
      <c r="AC451" s="461">
        <v>189.71</v>
      </c>
      <c r="AD451" s="461">
        <v>158.24</v>
      </c>
      <c r="AE451" s="461">
        <v>185.46</v>
      </c>
      <c r="AF451" s="461">
        <v>102.75</v>
      </c>
      <c r="AG451" s="461">
        <v>131.81</v>
      </c>
      <c r="AH451" s="461">
        <v>141.35</v>
      </c>
      <c r="AI451" s="461">
        <v>96.12</v>
      </c>
      <c r="AJ451" s="461">
        <v>38.270000000000003</v>
      </c>
      <c r="AK451" s="461">
        <v>58.54</v>
      </c>
      <c r="AL451" s="461">
        <v>63.45</v>
      </c>
      <c r="AM451" s="461">
        <v>83.26</v>
      </c>
      <c r="AN451" s="461">
        <v>27.29</v>
      </c>
      <c r="AO451" s="461">
        <v>48.43</v>
      </c>
      <c r="AP451" s="461">
        <v>44.6</v>
      </c>
      <c r="AQ451" s="461">
        <v>28.7</v>
      </c>
      <c r="AR451" s="461">
        <v>48.27</v>
      </c>
      <c r="AS451" s="461">
        <v>115.42</v>
      </c>
      <c r="AT451" s="461">
        <v>42.8</v>
      </c>
      <c r="AU451" s="461">
        <v>92.98</v>
      </c>
      <c r="AV451" s="461">
        <v>156.86000000000001</v>
      </c>
      <c r="AW451" s="461">
        <v>147.59</v>
      </c>
      <c r="AX451" s="461">
        <v>230.09</v>
      </c>
      <c r="AY451" s="461">
        <v>328.48</v>
      </c>
      <c r="AZ451" s="461">
        <v>424.73</v>
      </c>
      <c r="BA451" s="461">
        <v>307.39999999999998</v>
      </c>
      <c r="BB451" s="461">
        <v>299.93</v>
      </c>
      <c r="BC451" s="461">
        <v>250.87</v>
      </c>
      <c r="BD451" s="461">
        <v>397.64</v>
      </c>
      <c r="BE451" s="461">
        <v>344.59</v>
      </c>
      <c r="BF451" s="461">
        <v>346.41</v>
      </c>
      <c r="BG451" s="461">
        <v>246.93</v>
      </c>
      <c r="BH451" s="461">
        <v>255.12</v>
      </c>
      <c r="BI451" s="461">
        <v>156.91</v>
      </c>
      <c r="BJ451" s="461">
        <v>206.48</v>
      </c>
      <c r="BK451" s="461">
        <v>248.86</v>
      </c>
      <c r="BL451" s="461">
        <v>181.7</v>
      </c>
      <c r="BM451" s="461">
        <v>137.99</v>
      </c>
      <c r="BN451" s="461">
        <v>140.82</v>
      </c>
      <c r="BO451" s="461">
        <v>118.96</v>
      </c>
      <c r="BP451" s="461">
        <v>160.29</v>
      </c>
      <c r="BQ451" s="461">
        <v>154.27000000000001</v>
      </c>
      <c r="BR451" s="461">
        <v>76.7</v>
      </c>
      <c r="BS451" s="461">
        <v>105.26</v>
      </c>
      <c r="BT451" s="461">
        <v>120.85</v>
      </c>
      <c r="BU451" s="461">
        <v>146.74</v>
      </c>
      <c r="BV451" s="461">
        <v>106.27</v>
      </c>
      <c r="BW451" s="461">
        <v>150.37</v>
      </c>
      <c r="BX451" s="461">
        <v>137.05000000000001</v>
      </c>
      <c r="BY451" s="461">
        <v>88.82</v>
      </c>
      <c r="BZ451" s="461">
        <v>64.45</v>
      </c>
      <c r="CA451" s="461">
        <v>103.76</v>
      </c>
      <c r="CB451" s="461">
        <v>102.71</v>
      </c>
      <c r="CC451" s="461">
        <v>100.91</v>
      </c>
      <c r="CD451" s="461">
        <v>73.040000000000006</v>
      </c>
      <c r="CE451" s="461">
        <v>79.290000000000006</v>
      </c>
      <c r="CF451" s="461">
        <v>46.04</v>
      </c>
      <c r="CG451" s="461">
        <v>124.53</v>
      </c>
      <c r="CH451" s="461">
        <v>6.27</v>
      </c>
      <c r="CI451" s="461">
        <v>58.59</v>
      </c>
      <c r="CJ451" s="461">
        <v>24.36</v>
      </c>
      <c r="CK451" s="422">
        <v>77.849999999999994</v>
      </c>
      <c r="CL451" s="422">
        <v>33.28</v>
      </c>
      <c r="CM451" s="422">
        <v>40.68</v>
      </c>
      <c r="CN451" s="422">
        <v>29.64</v>
      </c>
      <c r="CO451" s="422">
        <v>61.88</v>
      </c>
      <c r="CP451" s="462">
        <v>35.369999999999997</v>
      </c>
      <c r="CQ451" s="422">
        <v>12.68</v>
      </c>
      <c r="CR451" s="462">
        <v>23.91</v>
      </c>
      <c r="CS451" s="465">
        <v>29.03</v>
      </c>
      <c r="CT451" s="465">
        <v>0</v>
      </c>
      <c r="CU451" s="477">
        <f>SUM(C451:CT451)</f>
        <v>11411.350000000008</v>
      </c>
    </row>
    <row r="452" spans="1:99" ht="15.75" customHeight="1">
      <c r="A452" s="486" t="str">
        <f t="shared" ref="A452:A482" si="24">A451</f>
        <v>15-1066</v>
      </c>
      <c r="B452" s="422">
        <v>2</v>
      </c>
      <c r="C452" s="422">
        <v>20.5</v>
      </c>
      <c r="D452" s="422">
        <v>12.88</v>
      </c>
      <c r="E452" s="422">
        <v>3.64</v>
      </c>
      <c r="F452" s="422">
        <v>7.37</v>
      </c>
      <c r="G452" s="422">
        <v>0.91</v>
      </c>
      <c r="H452" s="422">
        <v>2.78</v>
      </c>
      <c r="I452" s="422">
        <v>33.07</v>
      </c>
      <c r="J452" s="422">
        <v>52.03</v>
      </c>
      <c r="K452" s="422">
        <v>18.350000000000001</v>
      </c>
      <c r="L452" s="422">
        <v>26.45</v>
      </c>
      <c r="M452" s="422">
        <v>14.54</v>
      </c>
      <c r="N452" s="422">
        <v>0</v>
      </c>
      <c r="O452" s="422">
        <v>0</v>
      </c>
      <c r="P452" s="422">
        <v>15.14</v>
      </c>
      <c r="Q452" s="422">
        <v>15.6</v>
      </c>
      <c r="R452" s="422">
        <v>9.36</v>
      </c>
      <c r="S452" s="422">
        <v>31.18</v>
      </c>
      <c r="T452" s="422">
        <v>45.8</v>
      </c>
      <c r="U452" s="422">
        <v>145.59</v>
      </c>
      <c r="V452" s="422">
        <v>294.89999999999998</v>
      </c>
      <c r="W452" s="422">
        <v>352.96</v>
      </c>
      <c r="X452" s="422">
        <v>495.24</v>
      </c>
      <c r="Y452" s="422">
        <v>716.7</v>
      </c>
      <c r="Z452" s="422">
        <v>663.72</v>
      </c>
      <c r="AA452" s="422">
        <v>612.95000000000005</v>
      </c>
      <c r="AB452" s="422">
        <v>289.27</v>
      </c>
      <c r="AC452" s="422">
        <v>299.89999999999998</v>
      </c>
      <c r="AD452" s="422">
        <v>282.91000000000003</v>
      </c>
      <c r="AE452" s="422">
        <v>181.2</v>
      </c>
      <c r="AF452" s="422">
        <v>193.28</v>
      </c>
      <c r="AG452" s="422">
        <v>114.1</v>
      </c>
      <c r="AH452" s="422">
        <v>99.86</v>
      </c>
      <c r="AI452" s="422">
        <v>173.1</v>
      </c>
      <c r="AJ452" s="422">
        <v>58.42</v>
      </c>
      <c r="AK452" s="422">
        <v>44.13</v>
      </c>
      <c r="AL452" s="422">
        <v>39.08</v>
      </c>
      <c r="AM452" s="422">
        <v>98.76</v>
      </c>
      <c r="AN452" s="422">
        <v>16.73</v>
      </c>
      <c r="AO452" s="422">
        <v>85.05</v>
      </c>
      <c r="AP452" s="422">
        <v>132.37</v>
      </c>
      <c r="AQ452" s="422">
        <v>77.23</v>
      </c>
      <c r="AR452" s="422">
        <v>118.78</v>
      </c>
      <c r="AS452" s="422">
        <v>68.3</v>
      </c>
      <c r="AT452" s="422">
        <v>96.93</v>
      </c>
      <c r="AU452" s="422">
        <v>134.77000000000001</v>
      </c>
      <c r="AV452" s="422">
        <v>169.63</v>
      </c>
      <c r="AW452" s="422">
        <v>157.16999999999999</v>
      </c>
      <c r="AX452" s="422">
        <v>352.27</v>
      </c>
      <c r="AY452" s="422">
        <v>346.92</v>
      </c>
      <c r="AZ452" s="422">
        <v>354.25</v>
      </c>
      <c r="BA452" s="422">
        <v>486.7</v>
      </c>
      <c r="BB452" s="422">
        <v>463.84</v>
      </c>
      <c r="BC452" s="422">
        <v>614.08000000000004</v>
      </c>
      <c r="BD452" s="422">
        <v>361.36</v>
      </c>
      <c r="BE452" s="422">
        <v>240.54</v>
      </c>
      <c r="BF452" s="422">
        <v>285.55</v>
      </c>
      <c r="BG452" s="422">
        <v>142.66</v>
      </c>
      <c r="BH452" s="422">
        <v>225.45</v>
      </c>
      <c r="BI452" s="422">
        <v>144.85</v>
      </c>
      <c r="BJ452" s="422">
        <v>133.81</v>
      </c>
      <c r="BK452" s="422">
        <v>207.34</v>
      </c>
      <c r="BL452" s="422">
        <v>96.76</v>
      </c>
      <c r="BM452" s="422">
        <v>158.4</v>
      </c>
      <c r="BN452" s="422">
        <v>88.44</v>
      </c>
      <c r="BO452" s="422">
        <v>157.29</v>
      </c>
      <c r="BP452" s="422">
        <v>175.82</v>
      </c>
      <c r="BQ452" s="422">
        <v>85.17</v>
      </c>
      <c r="BR452" s="422">
        <v>142.68</v>
      </c>
      <c r="BS452" s="422">
        <v>170.65</v>
      </c>
      <c r="BT452" s="422">
        <v>165.9</v>
      </c>
      <c r="BU452" s="422">
        <v>124.68</v>
      </c>
      <c r="BV452" s="422">
        <v>104.4</v>
      </c>
      <c r="BW452" s="422">
        <v>129.09</v>
      </c>
      <c r="BX452" s="422">
        <v>138.5</v>
      </c>
      <c r="BY452" s="422">
        <v>45.3</v>
      </c>
      <c r="BZ452" s="422">
        <v>104.1</v>
      </c>
      <c r="CA452" s="422">
        <v>69.7</v>
      </c>
      <c r="CB452" s="422">
        <v>87.81</v>
      </c>
      <c r="CC452" s="422">
        <v>37.46</v>
      </c>
      <c r="CD452" s="422">
        <v>30.59</v>
      </c>
      <c r="CE452" s="422">
        <v>67.05</v>
      </c>
      <c r="CF452" s="422">
        <v>30.85</v>
      </c>
      <c r="CG452" s="422">
        <v>76.010000000000005</v>
      </c>
      <c r="CH452" s="422">
        <v>41.36</v>
      </c>
      <c r="CI452" s="422">
        <v>51.78</v>
      </c>
      <c r="CJ452" s="422">
        <v>24.37</v>
      </c>
      <c r="CK452" s="422">
        <v>68.290000000000006</v>
      </c>
      <c r="CL452" s="422">
        <v>41.45</v>
      </c>
      <c r="CM452" s="422">
        <v>48.37</v>
      </c>
      <c r="CN452" s="422">
        <v>38.61</v>
      </c>
      <c r="CO452" s="422">
        <v>15.27</v>
      </c>
      <c r="CP452" s="464">
        <v>26.39</v>
      </c>
      <c r="CQ452" s="422">
        <v>0</v>
      </c>
      <c r="CR452" s="464">
        <v>0</v>
      </c>
      <c r="CS452" s="465">
        <v>0</v>
      </c>
      <c r="CT452" s="465">
        <v>0</v>
      </c>
      <c r="CU452" s="477">
        <f t="shared" ref="CU452:CU481" si="25">SUM(C452:CT452)</f>
        <v>13524.790000000005</v>
      </c>
    </row>
    <row r="453" spans="1:99" ht="15.75" customHeight="1">
      <c r="A453" s="486" t="str">
        <f t="shared" si="24"/>
        <v>15-1066</v>
      </c>
      <c r="B453" s="422">
        <v>3</v>
      </c>
      <c r="C453" s="422">
        <v>16.11</v>
      </c>
      <c r="D453" s="422">
        <v>9.5500000000000007</v>
      </c>
      <c r="E453" s="422">
        <v>13.84</v>
      </c>
      <c r="F453" s="422">
        <v>16.55</v>
      </c>
      <c r="G453" s="422">
        <v>0</v>
      </c>
      <c r="H453" s="422">
        <v>9</v>
      </c>
      <c r="I453" s="422">
        <v>0</v>
      </c>
      <c r="J453" s="422">
        <v>29.05</v>
      </c>
      <c r="K453" s="422">
        <v>21.19</v>
      </c>
      <c r="L453" s="422">
        <v>0</v>
      </c>
      <c r="M453" s="422">
        <v>11.91</v>
      </c>
      <c r="N453" s="422">
        <v>13.22</v>
      </c>
      <c r="O453" s="422">
        <v>20.23</v>
      </c>
      <c r="P453" s="422">
        <v>9.5399999999999991</v>
      </c>
      <c r="Q453" s="422">
        <v>6.45</v>
      </c>
      <c r="R453" s="422">
        <v>21.62</v>
      </c>
      <c r="S453" s="422">
        <v>40.64</v>
      </c>
      <c r="T453" s="422">
        <v>93.45</v>
      </c>
      <c r="U453" s="422">
        <v>161.65</v>
      </c>
      <c r="V453" s="422">
        <v>124.5</v>
      </c>
      <c r="W453" s="422">
        <v>225.46</v>
      </c>
      <c r="X453" s="422">
        <v>322.72000000000003</v>
      </c>
      <c r="Y453" s="422">
        <v>299.5</v>
      </c>
      <c r="Z453" s="422">
        <v>296.83999999999997</v>
      </c>
      <c r="AA453" s="422">
        <v>256.18</v>
      </c>
      <c r="AB453" s="422">
        <v>274</v>
      </c>
      <c r="AC453" s="422">
        <v>156.03</v>
      </c>
      <c r="AD453" s="422">
        <v>122.38</v>
      </c>
      <c r="AE453" s="422">
        <v>181.03</v>
      </c>
      <c r="AF453" s="422">
        <v>138.80000000000001</v>
      </c>
      <c r="AG453" s="422">
        <v>150.63999999999999</v>
      </c>
      <c r="AH453" s="422">
        <v>224.54</v>
      </c>
      <c r="AI453" s="422">
        <v>68.63</v>
      </c>
      <c r="AJ453" s="422">
        <v>65.81</v>
      </c>
      <c r="AK453" s="422">
        <v>143.22999999999999</v>
      </c>
      <c r="AL453" s="422">
        <v>128.52000000000001</v>
      </c>
      <c r="AM453" s="422">
        <v>75.290000000000006</v>
      </c>
      <c r="AN453" s="422">
        <v>60.93</v>
      </c>
      <c r="AO453" s="422">
        <v>96.88</v>
      </c>
      <c r="AP453" s="422">
        <v>40.24</v>
      </c>
      <c r="AQ453" s="422">
        <v>170.56</v>
      </c>
      <c r="AR453" s="422">
        <v>108.69</v>
      </c>
      <c r="AS453" s="422">
        <v>102.06</v>
      </c>
      <c r="AT453" s="422">
        <v>102.83</v>
      </c>
      <c r="AU453" s="422">
        <v>95.29</v>
      </c>
      <c r="AV453" s="422">
        <v>142.09</v>
      </c>
      <c r="AW453" s="422">
        <v>149.46</v>
      </c>
      <c r="AX453" s="422">
        <v>339.53</v>
      </c>
      <c r="AY453" s="422">
        <v>332.58</v>
      </c>
      <c r="AZ453" s="422">
        <v>262.94</v>
      </c>
      <c r="BA453" s="422">
        <v>265.98</v>
      </c>
      <c r="BB453" s="422">
        <v>598.66</v>
      </c>
      <c r="BC453" s="422">
        <v>327.35000000000002</v>
      </c>
      <c r="BD453" s="422">
        <v>350.26</v>
      </c>
      <c r="BE453" s="422">
        <v>368.18</v>
      </c>
      <c r="BF453" s="422">
        <v>300</v>
      </c>
      <c r="BG453" s="422">
        <v>249.27</v>
      </c>
      <c r="BH453" s="422">
        <v>297.62</v>
      </c>
      <c r="BI453" s="422">
        <v>244.75</v>
      </c>
      <c r="BJ453" s="422">
        <v>137.83000000000001</v>
      </c>
      <c r="BK453" s="422">
        <v>109.25</v>
      </c>
      <c r="BL453" s="422">
        <v>111.45</v>
      </c>
      <c r="BM453" s="422">
        <v>168.78</v>
      </c>
      <c r="BN453" s="422">
        <v>166.11</v>
      </c>
      <c r="BO453" s="422">
        <v>208.85</v>
      </c>
      <c r="BP453" s="422">
        <v>158.59</v>
      </c>
      <c r="BQ453" s="422">
        <v>197.4</v>
      </c>
      <c r="BR453" s="422">
        <v>126.45</v>
      </c>
      <c r="BS453" s="422">
        <v>163.08000000000001</v>
      </c>
      <c r="BT453" s="422">
        <v>95.83</v>
      </c>
      <c r="BU453" s="422">
        <v>151.61000000000001</v>
      </c>
      <c r="BV453" s="422">
        <v>203.66</v>
      </c>
      <c r="BW453" s="422">
        <v>87.18</v>
      </c>
      <c r="BX453" s="422">
        <v>135.63</v>
      </c>
      <c r="BY453" s="422">
        <v>77.62</v>
      </c>
      <c r="BZ453" s="422">
        <v>142.53</v>
      </c>
      <c r="CA453" s="422">
        <v>85.43</v>
      </c>
      <c r="CB453" s="422">
        <v>129.11000000000001</v>
      </c>
      <c r="CC453" s="422">
        <v>26.01</v>
      </c>
      <c r="CD453" s="422">
        <v>105.53</v>
      </c>
      <c r="CE453" s="422">
        <v>58.49</v>
      </c>
      <c r="CF453" s="422">
        <v>25.9</v>
      </c>
      <c r="CG453" s="422">
        <v>90.81</v>
      </c>
      <c r="CH453" s="422">
        <v>77.92</v>
      </c>
      <c r="CI453" s="422">
        <v>78.22</v>
      </c>
      <c r="CJ453" s="422">
        <v>87.25</v>
      </c>
      <c r="CK453" s="422">
        <v>35.79</v>
      </c>
      <c r="CL453" s="422">
        <v>16.18</v>
      </c>
      <c r="CM453" s="422">
        <v>21.36</v>
      </c>
      <c r="CN453" s="422">
        <v>57.46</v>
      </c>
      <c r="CO453" s="422">
        <v>33.21</v>
      </c>
      <c r="CP453" s="464">
        <v>19.46</v>
      </c>
      <c r="CQ453" s="422">
        <v>24.99</v>
      </c>
      <c r="CR453" s="464">
        <v>76.569999999999993</v>
      </c>
      <c r="CS453" s="465">
        <v>24.21</v>
      </c>
      <c r="CT453" s="465">
        <v>82.61</v>
      </c>
      <c r="CU453" s="477">
        <f t="shared" si="25"/>
        <v>12352.610000000004</v>
      </c>
    </row>
    <row r="454" spans="1:99" ht="15.75" customHeight="1">
      <c r="A454" s="486" t="str">
        <f t="shared" si="24"/>
        <v>15-1066</v>
      </c>
      <c r="B454" s="422">
        <v>4</v>
      </c>
      <c r="C454" s="422">
        <v>0</v>
      </c>
      <c r="D454" s="422">
        <v>21.04</v>
      </c>
      <c r="E454" s="422">
        <v>14.64</v>
      </c>
      <c r="F454" s="422">
        <v>22.08</v>
      </c>
      <c r="G454" s="422">
        <v>9.08</v>
      </c>
      <c r="H454" s="422">
        <v>12.41</v>
      </c>
      <c r="I454" s="422">
        <v>44.15</v>
      </c>
      <c r="J454" s="422">
        <v>6.36</v>
      </c>
      <c r="K454" s="422">
        <v>22.43</v>
      </c>
      <c r="L454" s="422">
        <v>16.36</v>
      </c>
      <c r="M454" s="422">
        <v>14.09</v>
      </c>
      <c r="N454" s="422">
        <v>1.82</v>
      </c>
      <c r="O454" s="422">
        <v>4.8</v>
      </c>
      <c r="P454" s="422">
        <v>58.57</v>
      </c>
      <c r="Q454" s="422">
        <v>35.090000000000003</v>
      </c>
      <c r="R454" s="422">
        <v>75.84</v>
      </c>
      <c r="S454" s="422">
        <v>25.12</v>
      </c>
      <c r="T454" s="422">
        <v>33.630000000000003</v>
      </c>
      <c r="U454" s="422">
        <v>139.61000000000001</v>
      </c>
      <c r="V454" s="422">
        <v>237.53</v>
      </c>
      <c r="W454" s="422">
        <v>314.67</v>
      </c>
      <c r="X454" s="422">
        <v>344.94</v>
      </c>
      <c r="Y454" s="422">
        <v>392.47</v>
      </c>
      <c r="Z454" s="422">
        <v>517.77</v>
      </c>
      <c r="AA454" s="422">
        <v>235.37</v>
      </c>
      <c r="AB454" s="422">
        <v>318.14</v>
      </c>
      <c r="AC454" s="422">
        <v>157.13</v>
      </c>
      <c r="AD454" s="422">
        <v>268.07</v>
      </c>
      <c r="AE454" s="422">
        <v>166.74</v>
      </c>
      <c r="AF454" s="422">
        <v>104.02</v>
      </c>
      <c r="AG454" s="422">
        <v>129.16</v>
      </c>
      <c r="AH454" s="422">
        <v>151.18</v>
      </c>
      <c r="AI454" s="422">
        <v>129.27000000000001</v>
      </c>
      <c r="AJ454" s="422">
        <v>57.62</v>
      </c>
      <c r="AK454" s="422">
        <v>32.18</v>
      </c>
      <c r="AL454" s="422">
        <v>171.51</v>
      </c>
      <c r="AM454" s="422">
        <v>78.319999999999993</v>
      </c>
      <c r="AN454" s="422">
        <v>59.32</v>
      </c>
      <c r="AO454" s="422">
        <v>113.12</v>
      </c>
      <c r="AP454" s="422">
        <v>59.48</v>
      </c>
      <c r="AQ454" s="422">
        <v>31.21</v>
      </c>
      <c r="AR454" s="422">
        <v>94.77</v>
      </c>
      <c r="AS454" s="422">
        <v>73.89</v>
      </c>
      <c r="AT454" s="422">
        <v>240.81</v>
      </c>
      <c r="AU454" s="422">
        <v>101.85</v>
      </c>
      <c r="AV454" s="422">
        <v>237.05</v>
      </c>
      <c r="AW454" s="422">
        <v>240.57</v>
      </c>
      <c r="AX454" s="422">
        <v>291.68</v>
      </c>
      <c r="AY454" s="422">
        <v>337.47</v>
      </c>
      <c r="AZ454" s="422">
        <v>537.59</v>
      </c>
      <c r="BA454" s="422">
        <v>530.32000000000005</v>
      </c>
      <c r="BB454" s="422">
        <v>799.5</v>
      </c>
      <c r="BC454" s="422">
        <v>756.86</v>
      </c>
      <c r="BD454" s="422">
        <v>802.74</v>
      </c>
      <c r="BE454" s="422">
        <v>621.65</v>
      </c>
      <c r="BF454" s="422">
        <v>519.91999999999996</v>
      </c>
      <c r="BG454" s="422">
        <v>419.06</v>
      </c>
      <c r="BH454" s="422">
        <v>545.28</v>
      </c>
      <c r="BI454" s="422">
        <v>370.36</v>
      </c>
      <c r="BJ454" s="422">
        <v>266.64</v>
      </c>
      <c r="BK454" s="422">
        <v>282.08</v>
      </c>
      <c r="BL454" s="422">
        <v>300.17</v>
      </c>
      <c r="BM454" s="422">
        <v>335.81</v>
      </c>
      <c r="BN454" s="422">
        <v>179.3</v>
      </c>
      <c r="BO454" s="422">
        <v>285.38</v>
      </c>
      <c r="BP454" s="422">
        <v>313.45</v>
      </c>
      <c r="BQ454" s="422">
        <v>267.97000000000003</v>
      </c>
      <c r="BR454" s="422">
        <v>284.27</v>
      </c>
      <c r="BS454" s="422">
        <v>194.38</v>
      </c>
      <c r="BT454" s="422">
        <v>136.22</v>
      </c>
      <c r="BU454" s="422">
        <v>198.49</v>
      </c>
      <c r="BV454" s="422">
        <v>149.28</v>
      </c>
      <c r="BW454" s="422">
        <v>169.33</v>
      </c>
      <c r="BX454" s="422">
        <v>69.73</v>
      </c>
      <c r="BY454" s="422">
        <v>191.35</v>
      </c>
      <c r="BZ454" s="422">
        <v>209.14</v>
      </c>
      <c r="CA454" s="422">
        <v>105.46</v>
      </c>
      <c r="CB454" s="422">
        <v>126.56</v>
      </c>
      <c r="CC454" s="422">
        <v>207.36</v>
      </c>
      <c r="CD454" s="422">
        <v>111.19</v>
      </c>
      <c r="CE454" s="422">
        <v>20.37</v>
      </c>
      <c r="CF454" s="422">
        <v>120.38</v>
      </c>
      <c r="CG454" s="422">
        <v>128.05000000000001</v>
      </c>
      <c r="CH454" s="422">
        <v>127.41</v>
      </c>
      <c r="CI454" s="422">
        <v>145.94999999999999</v>
      </c>
      <c r="CJ454" s="422">
        <v>176.13</v>
      </c>
      <c r="CK454" s="422">
        <v>122</v>
      </c>
      <c r="CL454" s="422">
        <v>108.1</v>
      </c>
      <c r="CM454" s="422">
        <v>58.53</v>
      </c>
      <c r="CN454" s="422">
        <v>109.24</v>
      </c>
      <c r="CO454" s="422">
        <v>104.95</v>
      </c>
      <c r="CP454" s="464">
        <v>185.06</v>
      </c>
      <c r="CQ454" s="422">
        <v>105.9</v>
      </c>
      <c r="CR454" s="464">
        <v>0</v>
      </c>
      <c r="CS454" s="465">
        <v>0</v>
      </c>
      <c r="CT454" s="465">
        <v>0</v>
      </c>
      <c r="CU454" s="477">
        <f t="shared" si="25"/>
        <v>18043.339999999997</v>
      </c>
    </row>
    <row r="455" spans="1:99" ht="15.75" customHeight="1">
      <c r="A455" s="486" t="str">
        <f t="shared" si="24"/>
        <v>15-1066</v>
      </c>
      <c r="B455" s="422">
        <v>5</v>
      </c>
      <c r="C455" s="422">
        <v>237.9</v>
      </c>
      <c r="D455" s="422">
        <v>10</v>
      </c>
      <c r="E455" s="422">
        <v>15.68</v>
      </c>
      <c r="F455" s="422">
        <v>40.14</v>
      </c>
      <c r="G455" s="422">
        <v>0</v>
      </c>
      <c r="H455" s="422">
        <v>1.27</v>
      </c>
      <c r="I455" s="422">
        <v>1.45</v>
      </c>
      <c r="J455" s="422">
        <v>24.17</v>
      </c>
      <c r="K455" s="422">
        <v>36.25</v>
      </c>
      <c r="L455" s="422">
        <v>14.65</v>
      </c>
      <c r="M455" s="422">
        <v>19.3</v>
      </c>
      <c r="N455" s="422">
        <v>25.35</v>
      </c>
      <c r="O455" s="422">
        <v>24.16</v>
      </c>
      <c r="P455" s="422">
        <v>19.440000000000001</v>
      </c>
      <c r="Q455" s="422">
        <v>28.81</v>
      </c>
      <c r="R455" s="422">
        <v>34.159999999999997</v>
      </c>
      <c r="S455" s="422">
        <v>10.01</v>
      </c>
      <c r="T455" s="422">
        <v>56.05</v>
      </c>
      <c r="U455" s="422">
        <v>206.54</v>
      </c>
      <c r="V455" s="422">
        <v>439.63</v>
      </c>
      <c r="W455" s="422">
        <v>482.04</v>
      </c>
      <c r="X455" s="422">
        <v>605.77</v>
      </c>
      <c r="Y455" s="422">
        <v>755.38</v>
      </c>
      <c r="Z455" s="422">
        <v>762.83</v>
      </c>
      <c r="AA455" s="422">
        <v>683.8</v>
      </c>
      <c r="AB455" s="422">
        <v>562.69000000000005</v>
      </c>
      <c r="AC455" s="422">
        <v>455.43</v>
      </c>
      <c r="AD455" s="422">
        <v>363.7</v>
      </c>
      <c r="AE455" s="422">
        <v>325.23</v>
      </c>
      <c r="AF455" s="422">
        <v>247.71</v>
      </c>
      <c r="AG455" s="422">
        <v>467.16</v>
      </c>
      <c r="AH455" s="422">
        <v>265.76</v>
      </c>
      <c r="AI455" s="422">
        <v>199.15</v>
      </c>
      <c r="AJ455" s="422">
        <v>247.87</v>
      </c>
      <c r="AK455" s="422">
        <v>265.22000000000003</v>
      </c>
      <c r="AL455" s="422">
        <v>160.08000000000001</v>
      </c>
      <c r="AM455" s="422">
        <v>206.33</v>
      </c>
      <c r="AN455" s="422">
        <v>128.97999999999999</v>
      </c>
      <c r="AO455" s="422">
        <v>197.38</v>
      </c>
      <c r="AP455" s="422">
        <v>199.36</v>
      </c>
      <c r="AQ455" s="422">
        <v>102.22</v>
      </c>
      <c r="AR455" s="422">
        <v>175.62</v>
      </c>
      <c r="AS455" s="422">
        <v>183.87</v>
      </c>
      <c r="AT455" s="422">
        <v>142.80000000000001</v>
      </c>
      <c r="AU455" s="422">
        <v>111.16</v>
      </c>
      <c r="AV455" s="422">
        <v>234.97</v>
      </c>
      <c r="AW455" s="422">
        <v>234.63</v>
      </c>
      <c r="AX455" s="422">
        <v>323.81</v>
      </c>
      <c r="AY455" s="422">
        <v>450.42</v>
      </c>
      <c r="AZ455" s="422">
        <v>678.18</v>
      </c>
      <c r="BA455" s="422">
        <v>539.16</v>
      </c>
      <c r="BB455" s="422">
        <v>569.54</v>
      </c>
      <c r="BC455" s="422">
        <v>626.04999999999995</v>
      </c>
      <c r="BD455" s="422">
        <v>559.9</v>
      </c>
      <c r="BE455" s="422">
        <v>602.17999999999995</v>
      </c>
      <c r="BF455" s="422">
        <v>466.76</v>
      </c>
      <c r="BG455" s="422">
        <v>347.79</v>
      </c>
      <c r="BH455" s="422">
        <v>400.24</v>
      </c>
      <c r="BI455" s="422">
        <v>266.76</v>
      </c>
      <c r="BJ455" s="422">
        <v>198.09</v>
      </c>
      <c r="BK455" s="422">
        <v>219.1</v>
      </c>
      <c r="BL455" s="422">
        <v>294.3</v>
      </c>
      <c r="BM455" s="422">
        <v>180.33</v>
      </c>
      <c r="BN455" s="422">
        <v>285.88</v>
      </c>
      <c r="BO455" s="422">
        <v>282.5</v>
      </c>
      <c r="BP455" s="422">
        <v>308.45</v>
      </c>
      <c r="BQ455" s="422">
        <v>291.18</v>
      </c>
      <c r="BR455" s="422">
        <v>173.56</v>
      </c>
      <c r="BS455" s="422">
        <v>206.55</v>
      </c>
      <c r="BT455" s="422">
        <v>209.03</v>
      </c>
      <c r="BU455" s="422">
        <v>225.97</v>
      </c>
      <c r="BV455" s="422">
        <v>183.09</v>
      </c>
      <c r="BW455" s="422">
        <v>189.39</v>
      </c>
      <c r="BX455" s="422">
        <v>223.26</v>
      </c>
      <c r="BY455" s="422">
        <v>146.43</v>
      </c>
      <c r="BZ455" s="422">
        <v>194.09</v>
      </c>
      <c r="CA455" s="422">
        <v>139.6</v>
      </c>
      <c r="CB455" s="422">
        <v>241.96</v>
      </c>
      <c r="CC455" s="422">
        <v>166.35</v>
      </c>
      <c r="CD455" s="422">
        <v>172.59</v>
      </c>
      <c r="CE455" s="422">
        <v>144.26</v>
      </c>
      <c r="CF455" s="422">
        <v>159.08000000000001</v>
      </c>
      <c r="CG455" s="422">
        <v>178.57</v>
      </c>
      <c r="CH455" s="422">
        <v>173.99</v>
      </c>
      <c r="CI455" s="422">
        <v>140.77000000000001</v>
      </c>
      <c r="CJ455" s="422">
        <v>165.77</v>
      </c>
      <c r="CK455" s="422">
        <v>94.71</v>
      </c>
      <c r="CL455" s="422">
        <v>195.17</v>
      </c>
      <c r="CM455" s="422">
        <v>146.63</v>
      </c>
      <c r="CN455" s="422">
        <v>205.2</v>
      </c>
      <c r="CO455" s="422">
        <v>128.88</v>
      </c>
      <c r="CP455" s="464">
        <v>175.7</v>
      </c>
      <c r="CQ455" s="422">
        <v>106.41</v>
      </c>
      <c r="CR455" s="464">
        <v>154.19999999999999</v>
      </c>
      <c r="CS455" s="465">
        <v>115.73</v>
      </c>
      <c r="CT455" s="465">
        <v>108.68</v>
      </c>
      <c r="CU455" s="477">
        <f t="shared" si="25"/>
        <v>22768.340000000004</v>
      </c>
    </row>
    <row r="456" spans="1:99" ht="15.75" customHeight="1">
      <c r="A456" s="486" t="str">
        <f t="shared" si="24"/>
        <v>15-1066</v>
      </c>
      <c r="B456" s="422">
        <v>6</v>
      </c>
      <c r="C456" s="422">
        <v>0</v>
      </c>
      <c r="D456" s="422">
        <v>0</v>
      </c>
      <c r="E456" s="422">
        <v>0</v>
      </c>
      <c r="F456" s="422">
        <v>117.61</v>
      </c>
      <c r="G456" s="422">
        <v>24</v>
      </c>
      <c r="H456" s="422">
        <v>61.31</v>
      </c>
      <c r="I456" s="422">
        <v>45.2</v>
      </c>
      <c r="J456" s="422">
        <v>0</v>
      </c>
      <c r="K456" s="422">
        <v>14.63</v>
      </c>
      <c r="L456" s="422">
        <v>8.82</v>
      </c>
      <c r="M456" s="422">
        <v>13.17</v>
      </c>
      <c r="N456" s="422">
        <v>11.94</v>
      </c>
      <c r="O456" s="422">
        <v>42.68</v>
      </c>
      <c r="P456" s="422">
        <v>51.76</v>
      </c>
      <c r="Q456" s="422">
        <v>0</v>
      </c>
      <c r="R456" s="422">
        <v>22.18</v>
      </c>
      <c r="S456" s="422">
        <v>24.7</v>
      </c>
      <c r="T456" s="422">
        <v>11.68</v>
      </c>
      <c r="U456" s="422">
        <v>61.21</v>
      </c>
      <c r="V456" s="422">
        <v>82.58</v>
      </c>
      <c r="W456" s="422">
        <v>228.11</v>
      </c>
      <c r="X456" s="422">
        <v>326.52</v>
      </c>
      <c r="Y456" s="422">
        <v>289.43</v>
      </c>
      <c r="Z456" s="422">
        <v>245.12</v>
      </c>
      <c r="AA456" s="422">
        <v>464.41</v>
      </c>
      <c r="AB456" s="422">
        <v>584.91</v>
      </c>
      <c r="AC456" s="422">
        <v>292.91000000000003</v>
      </c>
      <c r="AD456" s="422">
        <v>300.17</v>
      </c>
      <c r="AE456" s="422">
        <v>395.01</v>
      </c>
      <c r="AF456" s="422">
        <v>346.96</v>
      </c>
      <c r="AG456" s="422">
        <v>226.27</v>
      </c>
      <c r="AH456" s="422">
        <v>151.33000000000001</v>
      </c>
      <c r="AI456" s="422">
        <v>99.67</v>
      </c>
      <c r="AJ456" s="422">
        <v>102.59</v>
      </c>
      <c r="AK456" s="422">
        <v>161.41999999999999</v>
      </c>
      <c r="AL456" s="422">
        <v>238.28</v>
      </c>
      <c r="AM456" s="422">
        <v>182.4</v>
      </c>
      <c r="AN456" s="422">
        <v>112.12</v>
      </c>
      <c r="AO456" s="422">
        <v>125.77</v>
      </c>
      <c r="AP456" s="422">
        <v>216.42</v>
      </c>
      <c r="AQ456" s="422">
        <v>309.31</v>
      </c>
      <c r="AR456" s="422">
        <v>197.28</v>
      </c>
      <c r="AS456" s="422">
        <v>184.77</v>
      </c>
      <c r="AT456" s="422">
        <v>270.22000000000003</v>
      </c>
      <c r="AU456" s="422">
        <v>116.53</v>
      </c>
      <c r="AV456" s="422">
        <v>265.55</v>
      </c>
      <c r="AW456" s="422">
        <v>300.7</v>
      </c>
      <c r="AX456" s="422">
        <v>355.33</v>
      </c>
      <c r="AY456" s="422">
        <v>652.70000000000005</v>
      </c>
      <c r="AZ456" s="422">
        <v>574.61</v>
      </c>
      <c r="BA456" s="422">
        <v>672.64</v>
      </c>
      <c r="BB456" s="422">
        <v>553.99</v>
      </c>
      <c r="BC456" s="422">
        <v>647.79</v>
      </c>
      <c r="BD456" s="422">
        <v>552.03</v>
      </c>
      <c r="BE456" s="422">
        <v>388.51</v>
      </c>
      <c r="BF456" s="422">
        <v>363.42</v>
      </c>
      <c r="BG456" s="422">
        <v>216.99</v>
      </c>
      <c r="BH456" s="422">
        <v>187.26</v>
      </c>
      <c r="BI456" s="422">
        <v>191.58</v>
      </c>
      <c r="BJ456" s="422">
        <v>189.52</v>
      </c>
      <c r="BK456" s="422">
        <v>241.12</v>
      </c>
      <c r="BL456" s="422">
        <v>110.18</v>
      </c>
      <c r="BM456" s="422">
        <v>175.22</v>
      </c>
      <c r="BN456" s="422">
        <v>185.54</v>
      </c>
      <c r="BO456" s="422">
        <v>104.96</v>
      </c>
      <c r="BP456" s="422">
        <v>149.5</v>
      </c>
      <c r="BQ456" s="422">
        <v>143.37</v>
      </c>
      <c r="BR456" s="422">
        <v>133.85</v>
      </c>
      <c r="BS456" s="422">
        <v>108.99</v>
      </c>
      <c r="BT456" s="422">
        <v>152.77000000000001</v>
      </c>
      <c r="BU456" s="422">
        <v>134.81</v>
      </c>
      <c r="BV456" s="422">
        <v>93.13</v>
      </c>
      <c r="BW456" s="422">
        <v>166.83</v>
      </c>
      <c r="BX456" s="422">
        <v>73.41</v>
      </c>
      <c r="BY456" s="422">
        <v>18.350000000000001</v>
      </c>
      <c r="BZ456" s="422">
        <v>73.760000000000005</v>
      </c>
      <c r="CA456" s="422">
        <v>46.81</v>
      </c>
      <c r="CB456" s="422">
        <v>62.84</v>
      </c>
      <c r="CC456" s="422">
        <v>32.18</v>
      </c>
      <c r="CD456" s="422">
        <v>57.46</v>
      </c>
      <c r="CE456" s="422">
        <v>69.88</v>
      </c>
      <c r="CF456" s="422">
        <v>90.73</v>
      </c>
      <c r="CG456" s="422">
        <v>71.06</v>
      </c>
      <c r="CH456" s="422">
        <v>44.76</v>
      </c>
      <c r="CI456" s="422">
        <v>66.180000000000007</v>
      </c>
      <c r="CJ456" s="422">
        <v>83.77</v>
      </c>
      <c r="CK456" s="422">
        <v>80.34</v>
      </c>
      <c r="CL456" s="422">
        <v>28.54</v>
      </c>
      <c r="CM456" s="422">
        <v>55.5</v>
      </c>
      <c r="CN456" s="422">
        <v>27.94</v>
      </c>
      <c r="CO456" s="422">
        <v>68.290000000000006</v>
      </c>
      <c r="CP456" s="464">
        <v>14.64</v>
      </c>
      <c r="CQ456" s="422">
        <v>18.64</v>
      </c>
      <c r="CR456" s="464">
        <v>0</v>
      </c>
      <c r="CS456" s="465">
        <v>0</v>
      </c>
      <c r="CT456" s="465">
        <v>0</v>
      </c>
      <c r="CU456" s="477">
        <f t="shared" si="25"/>
        <v>15859.37</v>
      </c>
    </row>
    <row r="457" spans="1:99" ht="15.75" customHeight="1">
      <c r="A457" s="486" t="str">
        <f t="shared" si="24"/>
        <v>15-1066</v>
      </c>
      <c r="B457" s="422">
        <v>7</v>
      </c>
      <c r="C457" s="422">
        <v>27.91</v>
      </c>
      <c r="D457" s="422">
        <v>1.82</v>
      </c>
      <c r="E457" s="422">
        <v>1.82</v>
      </c>
      <c r="F457" s="422">
        <v>93.35</v>
      </c>
      <c r="G457" s="422">
        <v>11.14</v>
      </c>
      <c r="H457" s="422">
        <v>37.35</v>
      </c>
      <c r="I457" s="422">
        <v>7.81</v>
      </c>
      <c r="J457" s="422">
        <v>10.9</v>
      </c>
      <c r="K457" s="422">
        <v>3.64</v>
      </c>
      <c r="L457" s="422">
        <v>16.2</v>
      </c>
      <c r="M457" s="422">
        <v>11.81</v>
      </c>
      <c r="N457" s="422">
        <v>8.26</v>
      </c>
      <c r="O457" s="422">
        <v>3.68</v>
      </c>
      <c r="P457" s="422">
        <v>11.36</v>
      </c>
      <c r="Q457" s="422">
        <v>1.45</v>
      </c>
      <c r="R457" s="422">
        <v>12.76</v>
      </c>
      <c r="S457" s="422">
        <v>41.63</v>
      </c>
      <c r="T457" s="422">
        <v>102.86</v>
      </c>
      <c r="U457" s="422">
        <v>70.67</v>
      </c>
      <c r="V457" s="422">
        <v>182.01</v>
      </c>
      <c r="W457" s="422">
        <v>351.3</v>
      </c>
      <c r="X457" s="422">
        <v>374.94</v>
      </c>
      <c r="Y457" s="422">
        <v>259.18</v>
      </c>
      <c r="Z457" s="422">
        <v>300.63</v>
      </c>
      <c r="AA457" s="422">
        <v>234.2</v>
      </c>
      <c r="AB457" s="422">
        <v>217.83</v>
      </c>
      <c r="AC457" s="422">
        <v>170.44</v>
      </c>
      <c r="AD457" s="422">
        <v>152.57</v>
      </c>
      <c r="AE457" s="422">
        <v>164.62</v>
      </c>
      <c r="AF457" s="422">
        <v>112.1</v>
      </c>
      <c r="AG457" s="422">
        <v>81.38</v>
      </c>
      <c r="AH457" s="422">
        <v>86.08</v>
      </c>
      <c r="AI457" s="422">
        <v>73.14</v>
      </c>
      <c r="AJ457" s="422">
        <v>78.27</v>
      </c>
      <c r="AK457" s="422">
        <v>126.12</v>
      </c>
      <c r="AL457" s="422">
        <v>109.81</v>
      </c>
      <c r="AM457" s="422">
        <v>91.86</v>
      </c>
      <c r="AN457" s="422">
        <v>63.14</v>
      </c>
      <c r="AO457" s="422">
        <v>68.819999999999993</v>
      </c>
      <c r="AP457" s="422">
        <v>63.79</v>
      </c>
      <c r="AQ457" s="422">
        <v>23.55</v>
      </c>
      <c r="AR457" s="422">
        <v>60.13</v>
      </c>
      <c r="AS457" s="422">
        <v>85.01</v>
      </c>
      <c r="AT457" s="422">
        <v>65.260000000000005</v>
      </c>
      <c r="AU457" s="422">
        <v>32.04</v>
      </c>
      <c r="AV457" s="422">
        <v>151.13</v>
      </c>
      <c r="AW457" s="422">
        <v>213.92</v>
      </c>
      <c r="AX457" s="422">
        <v>187.04</v>
      </c>
      <c r="AY457" s="422">
        <v>297.5</v>
      </c>
      <c r="AZ457" s="422">
        <v>234.64</v>
      </c>
      <c r="BA457" s="422">
        <v>326.58</v>
      </c>
      <c r="BB457" s="422">
        <v>368.22</v>
      </c>
      <c r="BC457" s="422">
        <v>317.70999999999998</v>
      </c>
      <c r="BD457" s="422">
        <v>287.47000000000003</v>
      </c>
      <c r="BE457" s="422">
        <v>247.85</v>
      </c>
      <c r="BF457" s="422">
        <v>206.78</v>
      </c>
      <c r="BG457" s="422">
        <v>256.73</v>
      </c>
      <c r="BH457" s="422">
        <v>259.31</v>
      </c>
      <c r="BI457" s="422">
        <v>157.77000000000001</v>
      </c>
      <c r="BJ457" s="422">
        <v>80.459999999999994</v>
      </c>
      <c r="BK457" s="422">
        <v>150.77000000000001</v>
      </c>
      <c r="BL457" s="422">
        <v>126.33</v>
      </c>
      <c r="BM457" s="422">
        <v>176.38</v>
      </c>
      <c r="BN457" s="422">
        <v>128.91</v>
      </c>
      <c r="BO457" s="422">
        <v>62.22</v>
      </c>
      <c r="BP457" s="422">
        <v>154.56</v>
      </c>
      <c r="BQ457" s="422">
        <v>171.99</v>
      </c>
      <c r="BR457" s="422">
        <v>130.07</v>
      </c>
      <c r="BS457" s="422">
        <v>152.99</v>
      </c>
      <c r="BT457" s="422">
        <v>85.23</v>
      </c>
      <c r="BU457" s="422">
        <v>79.7</v>
      </c>
      <c r="BV457" s="422">
        <v>129.72</v>
      </c>
      <c r="BW457" s="422">
        <v>87.46</v>
      </c>
      <c r="BX457" s="422">
        <v>115.45</v>
      </c>
      <c r="BY457" s="422">
        <v>101.21</v>
      </c>
      <c r="BZ457" s="422">
        <v>46.58</v>
      </c>
      <c r="CA457" s="422">
        <v>114.93</v>
      </c>
      <c r="CB457" s="422">
        <v>57.22</v>
      </c>
      <c r="CC457" s="422">
        <v>129.36000000000001</v>
      </c>
      <c r="CD457" s="422">
        <v>67.59</v>
      </c>
      <c r="CE457" s="422">
        <v>57.79</v>
      </c>
      <c r="CF457" s="422">
        <v>61.13</v>
      </c>
      <c r="CG457" s="422">
        <v>21.17</v>
      </c>
      <c r="CH457" s="422">
        <v>32.68</v>
      </c>
      <c r="CI457" s="422">
        <v>61.9</v>
      </c>
      <c r="CJ457" s="422">
        <v>6.27</v>
      </c>
      <c r="CK457" s="422">
        <v>35.43</v>
      </c>
      <c r="CL457" s="422">
        <v>42.73</v>
      </c>
      <c r="CM457" s="422">
        <v>61.21</v>
      </c>
      <c r="CN457" s="422">
        <v>24.06</v>
      </c>
      <c r="CO457" s="422">
        <v>25.82</v>
      </c>
      <c r="CP457" s="464">
        <v>35.72</v>
      </c>
      <c r="CQ457" s="422">
        <v>0</v>
      </c>
      <c r="CR457" s="464">
        <v>0</v>
      </c>
      <c r="CS457" s="465">
        <v>0</v>
      </c>
      <c r="CT457" s="465">
        <v>0</v>
      </c>
      <c r="CU457" s="477">
        <f t="shared" si="25"/>
        <v>10432.329999999998</v>
      </c>
    </row>
    <row r="458" spans="1:99" ht="15.75" customHeight="1">
      <c r="A458" s="486" t="str">
        <f t="shared" si="24"/>
        <v>15-1066</v>
      </c>
      <c r="B458" s="422">
        <v>8</v>
      </c>
      <c r="C458" s="422">
        <v>0</v>
      </c>
      <c r="D458" s="422">
        <v>1.82</v>
      </c>
      <c r="E458" s="422">
        <v>9.1199999999999992</v>
      </c>
      <c r="F458" s="422">
        <v>9.18</v>
      </c>
      <c r="G458" s="422">
        <v>9.26</v>
      </c>
      <c r="H458" s="422">
        <v>4.13</v>
      </c>
      <c r="I458" s="422">
        <v>13.13</v>
      </c>
      <c r="J458" s="422">
        <v>6.81</v>
      </c>
      <c r="K458" s="422">
        <v>26.03</v>
      </c>
      <c r="L458" s="422">
        <v>25.01</v>
      </c>
      <c r="M458" s="422">
        <v>13.13</v>
      </c>
      <c r="N458" s="422">
        <v>12.32</v>
      </c>
      <c r="O458" s="422">
        <v>1.86</v>
      </c>
      <c r="P458" s="422">
        <v>18.61</v>
      </c>
      <c r="Q458" s="422">
        <v>30.09</v>
      </c>
      <c r="R458" s="422">
        <v>0</v>
      </c>
      <c r="S458" s="422">
        <v>16.02</v>
      </c>
      <c r="T458" s="422">
        <v>36.97</v>
      </c>
      <c r="U458" s="422">
        <v>72.34</v>
      </c>
      <c r="V458" s="422">
        <v>128.07</v>
      </c>
      <c r="W458" s="422">
        <v>179</v>
      </c>
      <c r="X458" s="422">
        <v>358.21</v>
      </c>
      <c r="Y458" s="422">
        <v>279.67</v>
      </c>
      <c r="Z458" s="422">
        <v>297.60000000000002</v>
      </c>
      <c r="AA458" s="422">
        <v>355.99</v>
      </c>
      <c r="AB458" s="422">
        <v>251.37</v>
      </c>
      <c r="AC458" s="422">
        <v>160.81</v>
      </c>
      <c r="AD458" s="422">
        <v>169.77</v>
      </c>
      <c r="AE458" s="422">
        <v>114.24</v>
      </c>
      <c r="AF458" s="422">
        <v>58.18</v>
      </c>
      <c r="AG458" s="422">
        <v>170.1</v>
      </c>
      <c r="AH458" s="422">
        <v>117.75</v>
      </c>
      <c r="AI458" s="422">
        <v>63.07</v>
      </c>
      <c r="AJ458" s="422">
        <v>105.57</v>
      </c>
      <c r="AK458" s="422">
        <v>46.16</v>
      </c>
      <c r="AL458" s="422">
        <v>72.55</v>
      </c>
      <c r="AM458" s="422">
        <v>41.71</v>
      </c>
      <c r="AN458" s="422">
        <v>60.13</v>
      </c>
      <c r="AO458" s="422">
        <v>94.44</v>
      </c>
      <c r="AP458" s="422">
        <v>42.39</v>
      </c>
      <c r="AQ458" s="422">
        <v>51.83</v>
      </c>
      <c r="AR458" s="422">
        <v>36.47</v>
      </c>
      <c r="AS458" s="422">
        <v>39.18</v>
      </c>
      <c r="AT458" s="422">
        <v>65.930000000000007</v>
      </c>
      <c r="AU458" s="422">
        <v>70.91</v>
      </c>
      <c r="AV458" s="422">
        <v>36.450000000000003</v>
      </c>
      <c r="AW458" s="422">
        <v>170.78</v>
      </c>
      <c r="AX458" s="422">
        <v>193.73</v>
      </c>
      <c r="AY458" s="422">
        <v>247.66</v>
      </c>
      <c r="AZ458" s="422">
        <v>238.35</v>
      </c>
      <c r="BA458" s="422">
        <v>256.29000000000002</v>
      </c>
      <c r="BB458" s="422">
        <v>204.51</v>
      </c>
      <c r="BC458" s="422">
        <v>400.39</v>
      </c>
      <c r="BD458" s="422">
        <v>344.41</v>
      </c>
      <c r="BE458" s="422">
        <v>344.04</v>
      </c>
      <c r="BF458" s="422">
        <v>168.85</v>
      </c>
      <c r="BG458" s="422">
        <v>265.39</v>
      </c>
      <c r="BH458" s="422">
        <v>371.87</v>
      </c>
      <c r="BI458" s="422">
        <v>259.8</v>
      </c>
      <c r="BJ458" s="422">
        <v>111.22</v>
      </c>
      <c r="BK458" s="422">
        <v>220.34</v>
      </c>
      <c r="BL458" s="422">
        <v>99.6</v>
      </c>
      <c r="BM458" s="422">
        <v>165</v>
      </c>
      <c r="BN458" s="422">
        <v>95.33</v>
      </c>
      <c r="BO458" s="422">
        <v>174.78</v>
      </c>
      <c r="BP458" s="422">
        <v>157.96</v>
      </c>
      <c r="BQ458" s="422">
        <v>211.59</v>
      </c>
      <c r="BR458" s="422">
        <v>160.25</v>
      </c>
      <c r="BS458" s="422">
        <v>89.59</v>
      </c>
      <c r="BT458" s="422">
        <v>123.05</v>
      </c>
      <c r="BU458" s="422">
        <v>77.849999999999994</v>
      </c>
      <c r="BV458" s="422">
        <v>52.91</v>
      </c>
      <c r="BW458" s="422">
        <v>116.63</v>
      </c>
      <c r="BX458" s="422">
        <v>89.42</v>
      </c>
      <c r="BY458" s="422">
        <v>107.95</v>
      </c>
      <c r="BZ458" s="422">
        <v>45.64</v>
      </c>
      <c r="CA458" s="422">
        <v>82.62</v>
      </c>
      <c r="CB458" s="422">
        <v>77.5</v>
      </c>
      <c r="CC458" s="422">
        <v>8.5399999999999991</v>
      </c>
      <c r="CD458" s="422">
        <v>91.67</v>
      </c>
      <c r="CE458" s="422">
        <v>50.36</v>
      </c>
      <c r="CF458" s="422">
        <v>101.33</v>
      </c>
      <c r="CG458" s="422">
        <v>54.42</v>
      </c>
      <c r="CH458" s="422">
        <v>28.91</v>
      </c>
      <c r="CI458" s="422">
        <v>66.709999999999994</v>
      </c>
      <c r="CJ458" s="422">
        <v>19.940000000000001</v>
      </c>
      <c r="CK458" s="422">
        <v>12.09</v>
      </c>
      <c r="CL458" s="422">
        <v>18.55</v>
      </c>
      <c r="CM458" s="422">
        <v>11.54</v>
      </c>
      <c r="CN458" s="422">
        <v>30.49</v>
      </c>
      <c r="CO458" s="422">
        <v>9.27</v>
      </c>
      <c r="CP458" s="464">
        <v>19.09</v>
      </c>
      <c r="CQ458" s="422">
        <v>0</v>
      </c>
      <c r="CR458" s="464">
        <v>0</v>
      </c>
      <c r="CS458" s="465">
        <v>0</v>
      </c>
      <c r="CT458" s="465">
        <v>15.08</v>
      </c>
      <c r="CU458" s="477">
        <f t="shared" si="25"/>
        <v>10036.670000000002</v>
      </c>
    </row>
    <row r="459" spans="1:99" ht="15.75" customHeight="1">
      <c r="A459" s="486" t="str">
        <f t="shared" si="24"/>
        <v>15-1066</v>
      </c>
      <c r="B459" s="422">
        <v>9</v>
      </c>
      <c r="C459" s="422">
        <v>21.72</v>
      </c>
      <c r="D459" s="422">
        <v>6.36</v>
      </c>
      <c r="E459" s="422">
        <v>14.17</v>
      </c>
      <c r="F459" s="422">
        <v>0</v>
      </c>
      <c r="G459" s="422">
        <v>0</v>
      </c>
      <c r="H459" s="422">
        <v>4.45</v>
      </c>
      <c r="I459" s="422">
        <v>3.68</v>
      </c>
      <c r="J459" s="422">
        <v>84.17</v>
      </c>
      <c r="K459" s="422">
        <v>12.68</v>
      </c>
      <c r="L459" s="422">
        <v>11.81</v>
      </c>
      <c r="M459" s="422">
        <v>10.91</v>
      </c>
      <c r="N459" s="422">
        <v>27.59</v>
      </c>
      <c r="O459" s="422">
        <v>16.649999999999999</v>
      </c>
      <c r="P459" s="422">
        <v>8.36</v>
      </c>
      <c r="Q459" s="422">
        <v>16.63</v>
      </c>
      <c r="R459" s="422">
        <v>7.76</v>
      </c>
      <c r="S459" s="422">
        <v>36.29</v>
      </c>
      <c r="T459" s="422">
        <v>95.84</v>
      </c>
      <c r="U459" s="422">
        <v>272.72000000000003</v>
      </c>
      <c r="V459" s="422">
        <v>266.14</v>
      </c>
      <c r="W459" s="422">
        <v>606.96</v>
      </c>
      <c r="X459" s="422">
        <v>728.87</v>
      </c>
      <c r="Y459" s="422">
        <v>657.02</v>
      </c>
      <c r="Z459" s="422">
        <v>560.54999999999995</v>
      </c>
      <c r="AA459" s="422">
        <v>590.64</v>
      </c>
      <c r="AB459" s="422">
        <v>486.12</v>
      </c>
      <c r="AC459" s="422">
        <v>189.44</v>
      </c>
      <c r="AD459" s="422">
        <v>228.11</v>
      </c>
      <c r="AE459" s="422">
        <v>208.6</v>
      </c>
      <c r="AF459" s="422">
        <v>176.92</v>
      </c>
      <c r="AG459" s="422">
        <v>182.09</v>
      </c>
      <c r="AH459" s="422">
        <v>130.9</v>
      </c>
      <c r="AI459" s="422">
        <v>129.52000000000001</v>
      </c>
      <c r="AJ459" s="422">
        <v>120.79</v>
      </c>
      <c r="AK459" s="422">
        <v>146.03</v>
      </c>
      <c r="AL459" s="422">
        <v>107.77</v>
      </c>
      <c r="AM459" s="422">
        <v>62.27</v>
      </c>
      <c r="AN459" s="422">
        <v>70.48</v>
      </c>
      <c r="AO459" s="422">
        <v>113.31</v>
      </c>
      <c r="AP459" s="422">
        <v>119.13</v>
      </c>
      <c r="AQ459" s="422">
        <v>97.09</v>
      </c>
      <c r="AR459" s="422">
        <v>109.02</v>
      </c>
      <c r="AS459" s="422">
        <v>117.37</v>
      </c>
      <c r="AT459" s="422">
        <v>70.099999999999994</v>
      </c>
      <c r="AU459" s="422">
        <v>112.44</v>
      </c>
      <c r="AV459" s="422">
        <v>161.57</v>
      </c>
      <c r="AW459" s="422">
        <v>172.57</v>
      </c>
      <c r="AX459" s="422">
        <v>230.62</v>
      </c>
      <c r="AY459" s="422">
        <v>153.16</v>
      </c>
      <c r="AZ459" s="422">
        <v>206.83</v>
      </c>
      <c r="BA459" s="422">
        <v>386.47</v>
      </c>
      <c r="BB459" s="422">
        <v>322.38</v>
      </c>
      <c r="BC459" s="422">
        <v>436.03</v>
      </c>
      <c r="BD459" s="422">
        <v>545.11</v>
      </c>
      <c r="BE459" s="422">
        <v>595.86</v>
      </c>
      <c r="BF459" s="422">
        <v>244.17</v>
      </c>
      <c r="BG459" s="422">
        <v>256.74</v>
      </c>
      <c r="BH459" s="422">
        <v>259.54000000000002</v>
      </c>
      <c r="BI459" s="422">
        <v>159.07</v>
      </c>
      <c r="BJ459" s="422">
        <v>160.03</v>
      </c>
      <c r="BK459" s="422">
        <v>98.61</v>
      </c>
      <c r="BL459" s="422">
        <v>234.93</v>
      </c>
      <c r="BM459" s="422">
        <v>205.89</v>
      </c>
      <c r="BN459" s="422">
        <v>138</v>
      </c>
      <c r="BO459" s="422">
        <v>118.82</v>
      </c>
      <c r="BP459" s="422">
        <v>132.16</v>
      </c>
      <c r="BQ459" s="422">
        <v>168.06</v>
      </c>
      <c r="BR459" s="422">
        <v>86.41</v>
      </c>
      <c r="BS459" s="422">
        <v>101.75</v>
      </c>
      <c r="BT459" s="422">
        <v>117.22</v>
      </c>
      <c r="BU459" s="422">
        <v>70.73</v>
      </c>
      <c r="BV459" s="422">
        <v>164.64</v>
      </c>
      <c r="BW459" s="422">
        <v>140.69999999999999</v>
      </c>
      <c r="BX459" s="422">
        <v>97.82</v>
      </c>
      <c r="BY459" s="422">
        <v>32.18</v>
      </c>
      <c r="BZ459" s="422">
        <v>87.38</v>
      </c>
      <c r="CA459" s="422">
        <v>37.08</v>
      </c>
      <c r="CB459" s="422">
        <v>98.18</v>
      </c>
      <c r="CC459" s="422">
        <v>27.45</v>
      </c>
      <c r="CD459" s="422">
        <v>55.36</v>
      </c>
      <c r="CE459" s="422">
        <v>53.49</v>
      </c>
      <c r="CF459" s="422">
        <v>60</v>
      </c>
      <c r="CG459" s="422">
        <v>4.8600000000000003</v>
      </c>
      <c r="CH459" s="422">
        <v>97.48</v>
      </c>
      <c r="CI459" s="422">
        <v>22.61</v>
      </c>
      <c r="CJ459" s="422">
        <v>42.23</v>
      </c>
      <c r="CK459" s="422">
        <v>108.36</v>
      </c>
      <c r="CL459" s="422">
        <v>49.22</v>
      </c>
      <c r="CM459" s="422">
        <v>0</v>
      </c>
      <c r="CN459" s="422">
        <v>33.75</v>
      </c>
      <c r="CO459" s="422">
        <v>12.76</v>
      </c>
      <c r="CP459" s="464">
        <v>3.82</v>
      </c>
      <c r="CQ459" s="422">
        <v>12.73</v>
      </c>
      <c r="CR459" s="464">
        <v>56.77</v>
      </c>
      <c r="CS459" s="465">
        <v>9.09</v>
      </c>
      <c r="CT459" s="465">
        <v>77.19</v>
      </c>
      <c r="CU459" s="477">
        <f t="shared" si="25"/>
        <v>14187.350000000002</v>
      </c>
    </row>
    <row r="460" spans="1:99" ht="15.75" customHeight="1">
      <c r="A460" s="486" t="str">
        <f t="shared" si="24"/>
        <v>15-1066</v>
      </c>
      <c r="B460" s="422">
        <v>10</v>
      </c>
      <c r="C460" s="422">
        <v>0</v>
      </c>
      <c r="D460" s="422">
        <v>0</v>
      </c>
      <c r="E460" s="422">
        <v>79.38</v>
      </c>
      <c r="F460" s="422">
        <v>6.47</v>
      </c>
      <c r="G460" s="422">
        <v>0</v>
      </c>
      <c r="H460" s="422">
        <v>0</v>
      </c>
      <c r="I460" s="422">
        <v>8.1999999999999993</v>
      </c>
      <c r="J460" s="422">
        <v>39.57</v>
      </c>
      <c r="K460" s="422">
        <v>27.07</v>
      </c>
      <c r="L460" s="422">
        <v>26.53</v>
      </c>
      <c r="M460" s="422">
        <v>7.81</v>
      </c>
      <c r="N460" s="422">
        <v>18.18</v>
      </c>
      <c r="O460" s="422">
        <v>10</v>
      </c>
      <c r="P460" s="422">
        <v>4.68</v>
      </c>
      <c r="Q460" s="422">
        <v>9.73</v>
      </c>
      <c r="R460" s="422">
        <v>18.27</v>
      </c>
      <c r="S460" s="422">
        <v>45.08</v>
      </c>
      <c r="T460" s="422">
        <v>41.48</v>
      </c>
      <c r="U460" s="422">
        <v>106.38</v>
      </c>
      <c r="V460" s="422">
        <v>76.59</v>
      </c>
      <c r="W460" s="422">
        <v>216.51</v>
      </c>
      <c r="X460" s="422">
        <v>451.01</v>
      </c>
      <c r="Y460" s="422">
        <v>644.9</v>
      </c>
      <c r="Z460" s="422">
        <v>411.09</v>
      </c>
      <c r="AA460" s="422">
        <v>266.44</v>
      </c>
      <c r="AB460" s="422">
        <v>281.02999999999997</v>
      </c>
      <c r="AC460" s="422">
        <v>246.48</v>
      </c>
      <c r="AD460" s="422">
        <v>130.30000000000001</v>
      </c>
      <c r="AE460" s="422">
        <v>179</v>
      </c>
      <c r="AF460" s="422">
        <v>139.02000000000001</v>
      </c>
      <c r="AG460" s="422">
        <v>151.46</v>
      </c>
      <c r="AH460" s="422">
        <v>79.3</v>
      </c>
      <c r="AI460" s="422">
        <v>118.44</v>
      </c>
      <c r="AJ460" s="422">
        <v>96.17</v>
      </c>
      <c r="AK460" s="422">
        <v>65.84</v>
      </c>
      <c r="AL460" s="422">
        <v>56.9</v>
      </c>
      <c r="AM460" s="422">
        <v>81.97</v>
      </c>
      <c r="AN460" s="422">
        <v>58.98</v>
      </c>
      <c r="AO460" s="422">
        <v>56.38</v>
      </c>
      <c r="AP460" s="422">
        <v>67.75</v>
      </c>
      <c r="AQ460" s="422">
        <v>94.78</v>
      </c>
      <c r="AR460" s="422">
        <v>72.41</v>
      </c>
      <c r="AS460" s="422">
        <v>87.82</v>
      </c>
      <c r="AT460" s="422">
        <v>101.5</v>
      </c>
      <c r="AU460" s="422">
        <v>128.91</v>
      </c>
      <c r="AV460" s="422">
        <v>140.76</v>
      </c>
      <c r="AW460" s="422">
        <v>328.47</v>
      </c>
      <c r="AX460" s="422">
        <v>243.58</v>
      </c>
      <c r="AY460" s="422">
        <v>408.7</v>
      </c>
      <c r="AZ460" s="422">
        <v>187.39</v>
      </c>
      <c r="BA460" s="422">
        <v>361.12</v>
      </c>
      <c r="BB460" s="422">
        <v>371.03</v>
      </c>
      <c r="BC460" s="422">
        <v>293.45999999999998</v>
      </c>
      <c r="BD460" s="422">
        <v>297.89999999999998</v>
      </c>
      <c r="BE460" s="422">
        <v>341.82</v>
      </c>
      <c r="BF460" s="422">
        <v>253.56</v>
      </c>
      <c r="BG460" s="422">
        <v>345.34</v>
      </c>
      <c r="BH460" s="422">
        <v>201.94</v>
      </c>
      <c r="BI460" s="422">
        <v>153.68</v>
      </c>
      <c r="BJ460" s="422">
        <v>142.11000000000001</v>
      </c>
      <c r="BK460" s="422">
        <v>77.22</v>
      </c>
      <c r="BL460" s="422">
        <v>112.78</v>
      </c>
      <c r="BM460" s="422">
        <v>132.38999999999999</v>
      </c>
      <c r="BN460" s="422">
        <v>157.1</v>
      </c>
      <c r="BO460" s="422">
        <v>196.39</v>
      </c>
      <c r="BP460" s="422">
        <v>148.03</v>
      </c>
      <c r="BQ460" s="422">
        <v>110.02</v>
      </c>
      <c r="BR460" s="422">
        <v>155.55000000000001</v>
      </c>
      <c r="BS460" s="422">
        <v>51.11</v>
      </c>
      <c r="BT460" s="422">
        <v>143.76</v>
      </c>
      <c r="BU460" s="422">
        <v>138.28</v>
      </c>
      <c r="BV460" s="422">
        <v>113.19</v>
      </c>
      <c r="BW460" s="422">
        <v>57.72</v>
      </c>
      <c r="BX460" s="422">
        <v>75.989999999999995</v>
      </c>
      <c r="BY460" s="422">
        <v>66.67</v>
      </c>
      <c r="BZ460" s="422">
        <v>65.23</v>
      </c>
      <c r="CA460" s="422">
        <v>49.28</v>
      </c>
      <c r="CB460" s="422">
        <v>94.18</v>
      </c>
      <c r="CC460" s="422">
        <v>47.9</v>
      </c>
      <c r="CD460" s="422">
        <v>78.3</v>
      </c>
      <c r="CE460" s="422">
        <v>41.33</v>
      </c>
      <c r="CF460" s="422">
        <v>57.64</v>
      </c>
      <c r="CG460" s="422">
        <v>70.069999999999993</v>
      </c>
      <c r="CH460" s="422">
        <v>59.72</v>
      </c>
      <c r="CI460" s="422">
        <v>51.1</v>
      </c>
      <c r="CJ460" s="422">
        <v>87.71</v>
      </c>
      <c r="CK460" s="422">
        <v>82.26</v>
      </c>
      <c r="CL460" s="422">
        <v>43.18</v>
      </c>
      <c r="CM460" s="422">
        <v>51.86</v>
      </c>
      <c r="CN460" s="422">
        <v>3.54</v>
      </c>
      <c r="CO460" s="422">
        <v>54.32</v>
      </c>
      <c r="CP460" s="464">
        <v>59.72</v>
      </c>
      <c r="CQ460" s="422">
        <v>35.14</v>
      </c>
      <c r="CR460" s="464">
        <v>10</v>
      </c>
      <c r="CS460" s="465">
        <v>0</v>
      </c>
      <c r="CT460" s="465">
        <v>0</v>
      </c>
      <c r="CU460" s="477">
        <f t="shared" si="25"/>
        <v>11659.35</v>
      </c>
    </row>
    <row r="461" spans="1:99" ht="15.75" customHeight="1">
      <c r="A461" s="486" t="str">
        <f t="shared" si="24"/>
        <v>15-1066</v>
      </c>
      <c r="B461" s="422">
        <v>11</v>
      </c>
      <c r="C461" s="422">
        <v>24.81</v>
      </c>
      <c r="D461" s="422">
        <v>27.43</v>
      </c>
      <c r="E461" s="422">
        <v>1.45</v>
      </c>
      <c r="F461" s="422">
        <v>16.59</v>
      </c>
      <c r="G461" s="422">
        <v>0</v>
      </c>
      <c r="H461" s="422">
        <v>12.72</v>
      </c>
      <c r="I461" s="422">
        <v>28.13</v>
      </c>
      <c r="J461" s="422">
        <v>0</v>
      </c>
      <c r="K461" s="422">
        <v>3.82</v>
      </c>
      <c r="L461" s="422">
        <v>4.54</v>
      </c>
      <c r="M461" s="422">
        <v>4.54</v>
      </c>
      <c r="N461" s="422">
        <v>9.23</v>
      </c>
      <c r="O461" s="422">
        <v>9.9499999999999993</v>
      </c>
      <c r="P461" s="422">
        <v>14.18</v>
      </c>
      <c r="Q461" s="422">
        <v>13</v>
      </c>
      <c r="R461" s="422">
        <v>31.53</v>
      </c>
      <c r="S461" s="422">
        <v>19.059999999999999</v>
      </c>
      <c r="T461" s="422">
        <v>67.58</v>
      </c>
      <c r="U461" s="422">
        <v>112.95</v>
      </c>
      <c r="V461" s="422">
        <v>190.12</v>
      </c>
      <c r="W461" s="422">
        <v>336.08</v>
      </c>
      <c r="X461" s="422">
        <v>434.53</v>
      </c>
      <c r="Y461" s="422">
        <v>345.04</v>
      </c>
      <c r="Z461" s="422">
        <v>393.6</v>
      </c>
      <c r="AA461" s="422">
        <v>332.17</v>
      </c>
      <c r="AB461" s="422">
        <v>290.5</v>
      </c>
      <c r="AC461" s="422">
        <v>164.7</v>
      </c>
      <c r="AD461" s="422">
        <v>149.99</v>
      </c>
      <c r="AE461" s="422">
        <v>220.73</v>
      </c>
      <c r="AF461" s="422">
        <v>118.26</v>
      </c>
      <c r="AG461" s="422">
        <v>117.91</v>
      </c>
      <c r="AH461" s="422">
        <v>49.98</v>
      </c>
      <c r="AI461" s="422">
        <v>127.97</v>
      </c>
      <c r="AJ461" s="422">
        <v>88.92</v>
      </c>
      <c r="AK461" s="422">
        <v>50.9</v>
      </c>
      <c r="AL461" s="422">
        <v>103.64</v>
      </c>
      <c r="AM461" s="422">
        <v>102.59</v>
      </c>
      <c r="AN461" s="422">
        <v>45.72</v>
      </c>
      <c r="AO461" s="422">
        <v>44.45</v>
      </c>
      <c r="AP461" s="422">
        <v>74.97</v>
      </c>
      <c r="AQ461" s="422">
        <v>27.45</v>
      </c>
      <c r="AR461" s="422">
        <v>30.36</v>
      </c>
      <c r="AS461" s="422">
        <v>107.67</v>
      </c>
      <c r="AT461" s="422">
        <v>39.22</v>
      </c>
      <c r="AU461" s="422">
        <v>119.38</v>
      </c>
      <c r="AV461" s="422">
        <v>180.68</v>
      </c>
      <c r="AW461" s="422">
        <v>84.11</v>
      </c>
      <c r="AX461" s="422">
        <v>211.18</v>
      </c>
      <c r="AY461" s="422">
        <v>303.49</v>
      </c>
      <c r="AZ461" s="422">
        <v>531.80999999999995</v>
      </c>
      <c r="BA461" s="422">
        <v>514</v>
      </c>
      <c r="BB461" s="422">
        <v>695.59</v>
      </c>
      <c r="BC461" s="422">
        <v>385.29</v>
      </c>
      <c r="BD461" s="422">
        <v>459.63</v>
      </c>
      <c r="BE461" s="422">
        <v>284.06</v>
      </c>
      <c r="BF461" s="422">
        <v>348.62</v>
      </c>
      <c r="BG461" s="422">
        <v>449.2</v>
      </c>
      <c r="BH461" s="422">
        <v>494.74</v>
      </c>
      <c r="BI461" s="422">
        <v>365.42</v>
      </c>
      <c r="BJ461" s="422">
        <v>330.31</v>
      </c>
      <c r="BK461" s="422">
        <v>394.52</v>
      </c>
      <c r="BL461" s="422">
        <v>202.58</v>
      </c>
      <c r="BM461" s="422">
        <v>225.24</v>
      </c>
      <c r="BN461" s="422">
        <v>262.08</v>
      </c>
      <c r="BO461" s="422">
        <v>263.52999999999997</v>
      </c>
      <c r="BP461" s="422">
        <v>212.53</v>
      </c>
      <c r="BQ461" s="422">
        <v>205.42</v>
      </c>
      <c r="BR461" s="422">
        <v>186.48</v>
      </c>
      <c r="BS461" s="422">
        <v>252.3</v>
      </c>
      <c r="BT461" s="422">
        <v>215.17</v>
      </c>
      <c r="BU461" s="422">
        <v>179.67</v>
      </c>
      <c r="BV461" s="422">
        <v>138.19</v>
      </c>
      <c r="BW461" s="422">
        <v>162.62</v>
      </c>
      <c r="BX461" s="422">
        <v>140.85</v>
      </c>
      <c r="BY461" s="422">
        <v>120.76</v>
      </c>
      <c r="BZ461" s="422">
        <v>191.42</v>
      </c>
      <c r="CA461" s="422">
        <v>164.3</v>
      </c>
      <c r="CB461" s="422">
        <v>123.61</v>
      </c>
      <c r="CC461" s="422">
        <v>188.2</v>
      </c>
      <c r="CD461" s="422">
        <v>134.27000000000001</v>
      </c>
      <c r="CE461" s="422">
        <v>149.94</v>
      </c>
      <c r="CF461" s="422">
        <v>121.44</v>
      </c>
      <c r="CG461" s="422">
        <v>124.96</v>
      </c>
      <c r="CH461" s="422">
        <v>132.99</v>
      </c>
      <c r="CI461" s="422">
        <v>118.11</v>
      </c>
      <c r="CJ461" s="422">
        <v>79.150000000000006</v>
      </c>
      <c r="CK461" s="422">
        <v>104.92</v>
      </c>
      <c r="CL461" s="422">
        <v>103.95</v>
      </c>
      <c r="CM461" s="422">
        <v>156.11000000000001</v>
      </c>
      <c r="CN461" s="422">
        <v>128.80000000000001</v>
      </c>
      <c r="CO461" s="422">
        <v>69.25</v>
      </c>
      <c r="CP461" s="464">
        <v>117</v>
      </c>
      <c r="CQ461" s="422">
        <v>115.94</v>
      </c>
      <c r="CR461" s="464">
        <v>124.96</v>
      </c>
      <c r="CS461" s="465">
        <v>93.3</v>
      </c>
      <c r="CT461" s="465">
        <v>45.64</v>
      </c>
      <c r="CU461" s="477">
        <f t="shared" si="25"/>
        <v>15896.690000000002</v>
      </c>
    </row>
    <row r="462" spans="1:99" ht="15.75" customHeight="1">
      <c r="A462" s="486" t="str">
        <f t="shared" si="24"/>
        <v>15-1066</v>
      </c>
      <c r="B462" s="422">
        <v>12</v>
      </c>
      <c r="C462" s="422">
        <v>0</v>
      </c>
      <c r="D462" s="422">
        <v>0</v>
      </c>
      <c r="E462" s="422">
        <v>0</v>
      </c>
      <c r="F462" s="422">
        <v>70.12</v>
      </c>
      <c r="G462" s="422">
        <v>49.36</v>
      </c>
      <c r="H462" s="422">
        <v>29.2</v>
      </c>
      <c r="I462" s="422">
        <v>6</v>
      </c>
      <c r="J462" s="422">
        <v>7.58</v>
      </c>
      <c r="K462" s="422">
        <v>0</v>
      </c>
      <c r="L462" s="422">
        <v>17.91</v>
      </c>
      <c r="M462" s="422">
        <v>19.09</v>
      </c>
      <c r="N462" s="422">
        <v>6.37</v>
      </c>
      <c r="O462" s="422">
        <v>9.09</v>
      </c>
      <c r="P462" s="422">
        <v>33.61</v>
      </c>
      <c r="Q462" s="422">
        <v>12.95</v>
      </c>
      <c r="R462" s="422">
        <v>25.72</v>
      </c>
      <c r="S462" s="422">
        <v>37.229999999999997</v>
      </c>
      <c r="T462" s="422">
        <v>63.65</v>
      </c>
      <c r="U462" s="422">
        <v>88.09</v>
      </c>
      <c r="V462" s="422">
        <v>350.55</v>
      </c>
      <c r="W462" s="422">
        <v>515.92999999999995</v>
      </c>
      <c r="X462" s="422">
        <v>625</v>
      </c>
      <c r="Y462" s="422">
        <v>630.80999999999995</v>
      </c>
      <c r="Z462" s="422">
        <v>555.34</v>
      </c>
      <c r="AA462" s="422">
        <v>638.37</v>
      </c>
      <c r="AB462" s="422">
        <v>419.17</v>
      </c>
      <c r="AC462" s="422">
        <v>454.18</v>
      </c>
      <c r="AD462" s="422">
        <v>413.94</v>
      </c>
      <c r="AE462" s="422">
        <v>258.05</v>
      </c>
      <c r="AF462" s="422">
        <v>293.13</v>
      </c>
      <c r="AG462" s="422">
        <v>285.89</v>
      </c>
      <c r="AH462" s="422">
        <v>188.31</v>
      </c>
      <c r="AI462" s="422">
        <v>138.08000000000001</v>
      </c>
      <c r="AJ462" s="422">
        <v>183.05</v>
      </c>
      <c r="AK462" s="422">
        <v>145.12</v>
      </c>
      <c r="AL462" s="422">
        <v>130.91</v>
      </c>
      <c r="AM462" s="422">
        <v>133.07</v>
      </c>
      <c r="AN462" s="422">
        <v>165.3</v>
      </c>
      <c r="AO462" s="422">
        <v>166.37</v>
      </c>
      <c r="AP462" s="422">
        <v>94.74</v>
      </c>
      <c r="AQ462" s="422">
        <v>166.99</v>
      </c>
      <c r="AR462" s="422">
        <v>133.85</v>
      </c>
      <c r="AS462" s="422">
        <v>114.71</v>
      </c>
      <c r="AT462" s="422">
        <v>136.19</v>
      </c>
      <c r="AU462" s="422">
        <v>102.44</v>
      </c>
      <c r="AV462" s="422">
        <v>216.65</v>
      </c>
      <c r="AW462" s="422">
        <v>335.18</v>
      </c>
      <c r="AX462" s="422">
        <v>384.23</v>
      </c>
      <c r="AY462" s="422">
        <v>448.65</v>
      </c>
      <c r="AZ462" s="422">
        <v>294.49</v>
      </c>
      <c r="BA462" s="422">
        <v>837.94</v>
      </c>
      <c r="BB462" s="422">
        <v>540.74</v>
      </c>
      <c r="BC462" s="422">
        <v>553.02</v>
      </c>
      <c r="BD462" s="422">
        <v>453.47</v>
      </c>
      <c r="BE462" s="422">
        <v>669.86</v>
      </c>
      <c r="BF462" s="422">
        <v>526.99</v>
      </c>
      <c r="BG462" s="422">
        <v>302.2</v>
      </c>
      <c r="BH462" s="422">
        <v>433.26</v>
      </c>
      <c r="BI462" s="422">
        <v>252.93</v>
      </c>
      <c r="BJ462" s="422">
        <v>222.41</v>
      </c>
      <c r="BK462" s="422">
        <v>248.83</v>
      </c>
      <c r="BL462" s="422">
        <v>289.11</v>
      </c>
      <c r="BM462" s="422">
        <v>256.01</v>
      </c>
      <c r="BN462" s="422">
        <v>165.58</v>
      </c>
      <c r="BO462" s="422">
        <v>181.11</v>
      </c>
      <c r="BP462" s="422">
        <v>177.34</v>
      </c>
      <c r="BQ462" s="422">
        <v>214.03</v>
      </c>
      <c r="BR462" s="422">
        <v>183.23</v>
      </c>
      <c r="BS462" s="422">
        <v>168.06</v>
      </c>
      <c r="BT462" s="422">
        <v>227.98</v>
      </c>
      <c r="BU462" s="422">
        <v>143.19</v>
      </c>
      <c r="BV462" s="422">
        <v>166.86</v>
      </c>
      <c r="BW462" s="422">
        <v>188.09</v>
      </c>
      <c r="BX462" s="422">
        <v>148.46</v>
      </c>
      <c r="BY462" s="422">
        <v>170.04</v>
      </c>
      <c r="BZ462" s="422">
        <v>279.87</v>
      </c>
      <c r="CA462" s="422">
        <v>192.01</v>
      </c>
      <c r="CB462" s="422">
        <v>122.62</v>
      </c>
      <c r="CC462" s="422">
        <v>196.56</v>
      </c>
      <c r="CD462" s="422">
        <v>201.03</v>
      </c>
      <c r="CE462" s="422">
        <v>94.8</v>
      </c>
      <c r="CF462" s="422">
        <v>171.19</v>
      </c>
      <c r="CG462" s="422">
        <v>163.37</v>
      </c>
      <c r="CH462" s="422">
        <v>146.65</v>
      </c>
      <c r="CI462" s="422">
        <v>150.51</v>
      </c>
      <c r="CJ462" s="422">
        <v>229.91</v>
      </c>
      <c r="CK462" s="422">
        <v>99.37</v>
      </c>
      <c r="CL462" s="422">
        <v>227.33</v>
      </c>
      <c r="CM462" s="422">
        <v>136.05000000000001</v>
      </c>
      <c r="CN462" s="422">
        <v>179.49</v>
      </c>
      <c r="CO462" s="422">
        <v>136.59</v>
      </c>
      <c r="CP462" s="464">
        <v>202.03</v>
      </c>
      <c r="CQ462" s="422">
        <v>89.35</v>
      </c>
      <c r="CR462" s="464">
        <v>157.44</v>
      </c>
      <c r="CS462" s="465">
        <v>57.74</v>
      </c>
      <c r="CT462" s="465">
        <v>0</v>
      </c>
      <c r="CU462" s="477">
        <f t="shared" si="25"/>
        <v>20549.309999999994</v>
      </c>
    </row>
    <row r="463" spans="1:99" ht="15.75" customHeight="1">
      <c r="A463" s="486" t="str">
        <f t="shared" si="24"/>
        <v>15-1066</v>
      </c>
      <c r="B463" s="422">
        <v>13</v>
      </c>
      <c r="C463" s="422">
        <v>0</v>
      </c>
      <c r="D463" s="422">
        <v>156.13</v>
      </c>
      <c r="E463" s="422">
        <v>43.9</v>
      </c>
      <c r="F463" s="422">
        <v>23.09</v>
      </c>
      <c r="G463" s="422">
        <v>11.54</v>
      </c>
      <c r="H463" s="422">
        <v>37.270000000000003</v>
      </c>
      <c r="I463" s="422">
        <v>0</v>
      </c>
      <c r="J463" s="422">
        <v>19.170000000000002</v>
      </c>
      <c r="K463" s="422">
        <v>5.45</v>
      </c>
      <c r="L463" s="422">
        <v>20.079999999999998</v>
      </c>
      <c r="M463" s="422">
        <v>10.15</v>
      </c>
      <c r="N463" s="422">
        <v>40.090000000000003</v>
      </c>
      <c r="O463" s="422">
        <v>18.170000000000002</v>
      </c>
      <c r="P463" s="422">
        <v>25.91</v>
      </c>
      <c r="Q463" s="422">
        <v>6.82</v>
      </c>
      <c r="R463" s="422">
        <v>0</v>
      </c>
      <c r="S463" s="422">
        <v>19.559999999999999</v>
      </c>
      <c r="T463" s="422">
        <v>26.91</v>
      </c>
      <c r="U463" s="422">
        <v>86.5</v>
      </c>
      <c r="V463" s="422">
        <v>151.47</v>
      </c>
      <c r="W463" s="422">
        <v>202.15</v>
      </c>
      <c r="X463" s="422">
        <v>332.46</v>
      </c>
      <c r="Y463" s="422">
        <v>491.07</v>
      </c>
      <c r="Z463" s="422">
        <v>490.79</v>
      </c>
      <c r="AA463" s="422">
        <v>504.09</v>
      </c>
      <c r="AB463" s="422">
        <v>675.33</v>
      </c>
      <c r="AC463" s="422">
        <v>381.96</v>
      </c>
      <c r="AD463" s="422">
        <v>361.11</v>
      </c>
      <c r="AE463" s="422">
        <v>458.93</v>
      </c>
      <c r="AF463" s="422">
        <v>146.94999999999999</v>
      </c>
      <c r="AG463" s="422">
        <v>273.08</v>
      </c>
      <c r="AH463" s="422">
        <v>255.72</v>
      </c>
      <c r="AI463" s="422">
        <v>272</v>
      </c>
      <c r="AJ463" s="422">
        <v>88.69</v>
      </c>
      <c r="AK463" s="422">
        <v>162.30000000000001</v>
      </c>
      <c r="AL463" s="422">
        <v>77.83</v>
      </c>
      <c r="AM463" s="422">
        <v>242.19</v>
      </c>
      <c r="AN463" s="422">
        <v>254.41</v>
      </c>
      <c r="AO463" s="422">
        <v>126.56</v>
      </c>
      <c r="AP463" s="422">
        <v>64.19</v>
      </c>
      <c r="AQ463" s="422">
        <v>112.58</v>
      </c>
      <c r="AR463" s="422">
        <v>126.18</v>
      </c>
      <c r="AS463" s="422">
        <v>190.47</v>
      </c>
      <c r="AT463" s="422">
        <v>183.74</v>
      </c>
      <c r="AU463" s="422">
        <v>159.37</v>
      </c>
      <c r="AV463" s="422">
        <v>317.19</v>
      </c>
      <c r="AW463" s="422">
        <v>416.98</v>
      </c>
      <c r="AX463" s="422">
        <v>495.19</v>
      </c>
      <c r="AY463" s="422">
        <v>512.86</v>
      </c>
      <c r="AZ463" s="422">
        <v>481.7</v>
      </c>
      <c r="BA463" s="422">
        <v>620.11</v>
      </c>
      <c r="BB463" s="422">
        <v>661.15</v>
      </c>
      <c r="BC463" s="422">
        <v>388.53</v>
      </c>
      <c r="BD463" s="422">
        <v>527.34</v>
      </c>
      <c r="BE463" s="422">
        <v>497.39</v>
      </c>
      <c r="BF463" s="422">
        <v>253.34</v>
      </c>
      <c r="BG463" s="422">
        <v>389.6</v>
      </c>
      <c r="BH463" s="422">
        <v>156.12</v>
      </c>
      <c r="BI463" s="422">
        <v>130.53</v>
      </c>
      <c r="BJ463" s="422">
        <v>276.44</v>
      </c>
      <c r="BK463" s="422">
        <v>138.22</v>
      </c>
      <c r="BL463" s="422">
        <v>170.29</v>
      </c>
      <c r="BM463" s="422">
        <v>104.28</v>
      </c>
      <c r="BN463" s="422">
        <v>175.95</v>
      </c>
      <c r="BO463" s="422">
        <v>144.02000000000001</v>
      </c>
      <c r="BP463" s="422">
        <v>163.52000000000001</v>
      </c>
      <c r="BQ463" s="422">
        <v>169.08</v>
      </c>
      <c r="BR463" s="422">
        <v>139.77000000000001</v>
      </c>
      <c r="BS463" s="422">
        <v>177.6</v>
      </c>
      <c r="BT463" s="422">
        <v>146.97999999999999</v>
      </c>
      <c r="BU463" s="422">
        <v>132.87</v>
      </c>
      <c r="BV463" s="422">
        <v>123.35</v>
      </c>
      <c r="BW463" s="422">
        <v>74.400000000000006</v>
      </c>
      <c r="BX463" s="422">
        <v>55.27</v>
      </c>
      <c r="BY463" s="422">
        <v>102.72</v>
      </c>
      <c r="BZ463" s="422">
        <v>107.08</v>
      </c>
      <c r="CA463" s="422">
        <v>37.49</v>
      </c>
      <c r="CB463" s="422">
        <v>112.6</v>
      </c>
      <c r="CC463" s="422">
        <v>71.81</v>
      </c>
      <c r="CD463" s="422">
        <v>73.260000000000005</v>
      </c>
      <c r="CE463" s="422">
        <v>26.48</v>
      </c>
      <c r="CF463" s="422">
        <v>49.9</v>
      </c>
      <c r="CG463" s="422">
        <v>92.05</v>
      </c>
      <c r="CH463" s="422">
        <v>58.46</v>
      </c>
      <c r="CI463" s="422">
        <v>6.27</v>
      </c>
      <c r="CJ463" s="422">
        <v>17.91</v>
      </c>
      <c r="CK463" s="422">
        <v>38.82</v>
      </c>
      <c r="CL463" s="422">
        <v>83.26</v>
      </c>
      <c r="CM463" s="422">
        <v>60</v>
      </c>
      <c r="CN463" s="422">
        <v>11.64</v>
      </c>
      <c r="CO463" s="422">
        <v>43.44</v>
      </c>
      <c r="CP463" s="464">
        <v>8.5399999999999991</v>
      </c>
      <c r="CQ463" s="422">
        <v>0</v>
      </c>
      <c r="CR463" s="464">
        <v>0</v>
      </c>
      <c r="CS463" s="465">
        <v>0</v>
      </c>
      <c r="CT463" s="465">
        <v>0</v>
      </c>
      <c r="CU463" s="477">
        <f t="shared" si="25"/>
        <v>16378.160000000005</v>
      </c>
    </row>
    <row r="464" spans="1:99" ht="15.75" customHeight="1">
      <c r="A464" s="486" t="str">
        <f t="shared" si="24"/>
        <v>15-1066</v>
      </c>
      <c r="B464" s="422">
        <v>14</v>
      </c>
      <c r="C464" s="422">
        <v>39.200000000000003</v>
      </c>
      <c r="D464" s="422">
        <v>25.38</v>
      </c>
      <c r="E464" s="422">
        <v>23.9</v>
      </c>
      <c r="F464" s="422">
        <v>20.41</v>
      </c>
      <c r="G464" s="422">
        <v>0</v>
      </c>
      <c r="H464" s="422">
        <v>16.920000000000002</v>
      </c>
      <c r="I464" s="422">
        <v>6.82</v>
      </c>
      <c r="J464" s="422">
        <v>8.09</v>
      </c>
      <c r="K464" s="422">
        <v>0.91</v>
      </c>
      <c r="L464" s="422">
        <v>11.02</v>
      </c>
      <c r="M464" s="422">
        <v>7.36</v>
      </c>
      <c r="N464" s="422">
        <v>31.72</v>
      </c>
      <c r="O464" s="422">
        <v>15.44</v>
      </c>
      <c r="P464" s="422">
        <v>9.5399999999999991</v>
      </c>
      <c r="Q464" s="422">
        <v>9.09</v>
      </c>
      <c r="R464" s="422">
        <v>6.06</v>
      </c>
      <c r="S464" s="422">
        <v>67.650000000000006</v>
      </c>
      <c r="T464" s="422">
        <v>53.2</v>
      </c>
      <c r="U464" s="422">
        <v>82.57</v>
      </c>
      <c r="V464" s="422">
        <v>149.35</v>
      </c>
      <c r="W464" s="422">
        <v>328.4</v>
      </c>
      <c r="X464" s="422">
        <v>271.87</v>
      </c>
      <c r="Y464" s="422">
        <v>151.02000000000001</v>
      </c>
      <c r="Z464" s="422">
        <v>284.52999999999997</v>
      </c>
      <c r="AA464" s="422">
        <v>210.97</v>
      </c>
      <c r="AB464" s="422">
        <v>228.57</v>
      </c>
      <c r="AC464" s="422">
        <v>233.69</v>
      </c>
      <c r="AD464" s="422">
        <v>201.31</v>
      </c>
      <c r="AE464" s="422">
        <v>121.82</v>
      </c>
      <c r="AF464" s="422">
        <v>88.92</v>
      </c>
      <c r="AG464" s="422">
        <v>125.44</v>
      </c>
      <c r="AH464" s="422">
        <v>63.78</v>
      </c>
      <c r="AI464" s="422">
        <v>55.43</v>
      </c>
      <c r="AJ464" s="422">
        <v>93.03</v>
      </c>
      <c r="AK464" s="422">
        <v>38.18</v>
      </c>
      <c r="AL464" s="422">
        <v>19.670000000000002</v>
      </c>
      <c r="AM464" s="422">
        <v>106.82</v>
      </c>
      <c r="AN464" s="422">
        <v>78.62</v>
      </c>
      <c r="AO464" s="422">
        <v>60.01</v>
      </c>
      <c r="AP464" s="422">
        <v>109.08</v>
      </c>
      <c r="AQ464" s="422">
        <v>62.63</v>
      </c>
      <c r="AR464" s="422">
        <v>54.84</v>
      </c>
      <c r="AS464" s="422">
        <v>74.150000000000006</v>
      </c>
      <c r="AT464" s="422">
        <v>113.01</v>
      </c>
      <c r="AU464" s="422">
        <v>97.26</v>
      </c>
      <c r="AV464" s="422">
        <v>126.12</v>
      </c>
      <c r="AW464" s="422">
        <v>208.53</v>
      </c>
      <c r="AX464" s="422">
        <v>375.4</v>
      </c>
      <c r="AY464" s="422">
        <v>164.96</v>
      </c>
      <c r="AZ464" s="422">
        <v>385.79</v>
      </c>
      <c r="BA464" s="422">
        <v>285.39999999999998</v>
      </c>
      <c r="BB464" s="422">
        <v>344.74</v>
      </c>
      <c r="BC464" s="422">
        <v>239.73</v>
      </c>
      <c r="BD464" s="422">
        <v>275.7</v>
      </c>
      <c r="BE464" s="422">
        <v>132.01</v>
      </c>
      <c r="BF464" s="422">
        <v>329.11</v>
      </c>
      <c r="BG464" s="422">
        <v>308.35000000000002</v>
      </c>
      <c r="BH464" s="422">
        <v>284.12</v>
      </c>
      <c r="BI464" s="422">
        <v>168.37</v>
      </c>
      <c r="BJ464" s="422">
        <v>193.42</v>
      </c>
      <c r="BK464" s="422">
        <v>198.6</v>
      </c>
      <c r="BL464" s="422">
        <v>98.55</v>
      </c>
      <c r="BM464" s="422">
        <v>86.77</v>
      </c>
      <c r="BN464" s="422">
        <v>108.12</v>
      </c>
      <c r="BO464" s="422">
        <v>133.84</v>
      </c>
      <c r="BP464" s="422">
        <v>93.19</v>
      </c>
      <c r="BQ464" s="422">
        <v>182.62</v>
      </c>
      <c r="BR464" s="422">
        <v>115.94</v>
      </c>
      <c r="BS464" s="422">
        <v>129.13999999999999</v>
      </c>
      <c r="BT464" s="422">
        <v>194.05</v>
      </c>
      <c r="BU464" s="422">
        <v>94.08</v>
      </c>
      <c r="BV464" s="422">
        <v>68.09</v>
      </c>
      <c r="BW464" s="422">
        <v>45</v>
      </c>
      <c r="BX464" s="422">
        <v>87.89</v>
      </c>
      <c r="BY464" s="422">
        <v>78.489999999999995</v>
      </c>
      <c r="BZ464" s="422">
        <v>17</v>
      </c>
      <c r="CA464" s="422">
        <v>50.81</v>
      </c>
      <c r="CB464" s="422">
        <v>104.87</v>
      </c>
      <c r="CC464" s="422">
        <v>50.17</v>
      </c>
      <c r="CD464" s="422">
        <v>20.32</v>
      </c>
      <c r="CE464" s="422">
        <v>49.64</v>
      </c>
      <c r="CF464" s="422">
        <v>33.18</v>
      </c>
      <c r="CG464" s="422">
        <v>22.37</v>
      </c>
      <c r="CH464" s="422">
        <v>10.82</v>
      </c>
      <c r="CI464" s="422">
        <v>43.9</v>
      </c>
      <c r="CJ464" s="422">
        <v>72.95</v>
      </c>
      <c r="CK464" s="422">
        <v>71.569999999999993</v>
      </c>
      <c r="CL464" s="422">
        <v>52.36</v>
      </c>
      <c r="CM464" s="422">
        <v>27.23</v>
      </c>
      <c r="CN464" s="422">
        <v>28.09</v>
      </c>
      <c r="CO464" s="422">
        <v>35.49</v>
      </c>
      <c r="CP464" s="464">
        <v>0</v>
      </c>
      <c r="CQ464" s="422">
        <v>0</v>
      </c>
      <c r="CR464" s="464">
        <v>77.540000000000006</v>
      </c>
      <c r="CS464" s="465">
        <v>46.25</v>
      </c>
      <c r="CT464" s="465">
        <v>6.36</v>
      </c>
      <c r="CU464" s="477">
        <f t="shared" si="25"/>
        <v>10214.720000000003</v>
      </c>
    </row>
    <row r="465" spans="1:99" ht="15.75" customHeight="1">
      <c r="A465" s="486" t="str">
        <f t="shared" si="24"/>
        <v>15-1066</v>
      </c>
      <c r="B465" s="422">
        <v>15</v>
      </c>
      <c r="C465" s="422">
        <v>4.66</v>
      </c>
      <c r="D465" s="422">
        <v>0</v>
      </c>
      <c r="E465" s="422">
        <v>3.64</v>
      </c>
      <c r="F465" s="422">
        <v>10.9</v>
      </c>
      <c r="G465" s="422">
        <v>1.82</v>
      </c>
      <c r="H465" s="422">
        <v>14.9</v>
      </c>
      <c r="I465" s="422">
        <v>16.440000000000001</v>
      </c>
      <c r="J465" s="422">
        <v>6.81</v>
      </c>
      <c r="K465" s="422">
        <v>11.83</v>
      </c>
      <c r="L465" s="422">
        <v>20.54</v>
      </c>
      <c r="M465" s="422">
        <v>0.91</v>
      </c>
      <c r="N465" s="422">
        <v>49.62</v>
      </c>
      <c r="O465" s="422">
        <v>21.81</v>
      </c>
      <c r="P465" s="422">
        <v>51.31</v>
      </c>
      <c r="Q465" s="422">
        <v>45.61</v>
      </c>
      <c r="R465" s="422">
        <v>10.82</v>
      </c>
      <c r="S465" s="422">
        <v>36.86</v>
      </c>
      <c r="T465" s="422">
        <v>46.09</v>
      </c>
      <c r="U465" s="422">
        <v>104.32</v>
      </c>
      <c r="V465" s="422">
        <v>150.62</v>
      </c>
      <c r="W465" s="422">
        <v>226.13</v>
      </c>
      <c r="X465" s="422">
        <v>309.12</v>
      </c>
      <c r="Y465" s="422">
        <v>375.92</v>
      </c>
      <c r="Z465" s="422">
        <v>388.6</v>
      </c>
      <c r="AA465" s="422">
        <v>284.02999999999997</v>
      </c>
      <c r="AB465" s="422">
        <v>221.91</v>
      </c>
      <c r="AC465" s="422">
        <v>207.49</v>
      </c>
      <c r="AD465" s="422">
        <v>119.71</v>
      </c>
      <c r="AE465" s="422">
        <v>173.47</v>
      </c>
      <c r="AF465" s="422">
        <v>221.07</v>
      </c>
      <c r="AG465" s="422">
        <v>124.59</v>
      </c>
      <c r="AH465" s="422">
        <v>149.51</v>
      </c>
      <c r="AI465" s="422">
        <v>70.680000000000007</v>
      </c>
      <c r="AJ465" s="422">
        <v>117.54</v>
      </c>
      <c r="AK465" s="422">
        <v>110.41</v>
      </c>
      <c r="AL465" s="422">
        <v>40.36</v>
      </c>
      <c r="AM465" s="422">
        <v>90.23</v>
      </c>
      <c r="AN465" s="422">
        <v>43.58</v>
      </c>
      <c r="AO465" s="422">
        <v>90.09</v>
      </c>
      <c r="AP465" s="422">
        <v>58.54</v>
      </c>
      <c r="AQ465" s="422">
        <v>48.26</v>
      </c>
      <c r="AR465" s="422">
        <v>97.22</v>
      </c>
      <c r="AS465" s="422">
        <v>61.36</v>
      </c>
      <c r="AT465" s="422">
        <v>198.07</v>
      </c>
      <c r="AU465" s="422">
        <v>80.930000000000007</v>
      </c>
      <c r="AV465" s="422">
        <v>217.24</v>
      </c>
      <c r="AW465" s="422">
        <v>166.45</v>
      </c>
      <c r="AX465" s="422">
        <v>171.58</v>
      </c>
      <c r="AY465" s="422">
        <v>250.75</v>
      </c>
      <c r="AZ465" s="422">
        <v>373.25</v>
      </c>
      <c r="BA465" s="422">
        <v>255.73</v>
      </c>
      <c r="BB465" s="422">
        <v>397.88</v>
      </c>
      <c r="BC465" s="422">
        <v>463.49</v>
      </c>
      <c r="BD465" s="422">
        <v>203.34</v>
      </c>
      <c r="BE465" s="422">
        <v>323.82</v>
      </c>
      <c r="BF465" s="422">
        <v>273.58999999999997</v>
      </c>
      <c r="BG465" s="422">
        <v>293.95999999999998</v>
      </c>
      <c r="BH465" s="422">
        <v>254.13</v>
      </c>
      <c r="BI465" s="422">
        <v>184.18</v>
      </c>
      <c r="BJ465" s="422">
        <v>83.95</v>
      </c>
      <c r="BK465" s="422">
        <v>136.29</v>
      </c>
      <c r="BL465" s="422">
        <v>164.01</v>
      </c>
      <c r="BM465" s="422">
        <v>175.42</v>
      </c>
      <c r="BN465" s="422">
        <v>172.76</v>
      </c>
      <c r="BO465" s="422">
        <v>152.82</v>
      </c>
      <c r="BP465" s="422">
        <v>75.739999999999995</v>
      </c>
      <c r="BQ465" s="422">
        <v>185.25</v>
      </c>
      <c r="BR465" s="422">
        <v>87.07</v>
      </c>
      <c r="BS465" s="422">
        <v>95.45</v>
      </c>
      <c r="BT465" s="422">
        <v>59.73</v>
      </c>
      <c r="BU465" s="422">
        <v>77.099999999999994</v>
      </c>
      <c r="BV465" s="422">
        <v>144.96</v>
      </c>
      <c r="BW465" s="422">
        <v>105.8</v>
      </c>
      <c r="BX465" s="422">
        <v>44.59</v>
      </c>
      <c r="BY465" s="422">
        <v>103.62</v>
      </c>
      <c r="BZ465" s="422">
        <v>65.260000000000005</v>
      </c>
      <c r="CA465" s="422">
        <v>70.31</v>
      </c>
      <c r="CB465" s="422">
        <v>85.08</v>
      </c>
      <c r="CC465" s="422">
        <v>37.03</v>
      </c>
      <c r="CD465" s="422">
        <v>47.72</v>
      </c>
      <c r="CE465" s="422">
        <v>33.479999999999997</v>
      </c>
      <c r="CF465" s="422">
        <v>93.41</v>
      </c>
      <c r="CG465" s="422">
        <v>53.81</v>
      </c>
      <c r="CH465" s="422">
        <v>87.35</v>
      </c>
      <c r="CI465" s="422">
        <v>91.42</v>
      </c>
      <c r="CJ465" s="422">
        <v>23.27</v>
      </c>
      <c r="CK465" s="422">
        <v>34.36</v>
      </c>
      <c r="CL465" s="422">
        <v>17.23</v>
      </c>
      <c r="CM465" s="422">
        <v>46.58</v>
      </c>
      <c r="CN465" s="422">
        <v>51.27</v>
      </c>
      <c r="CO465" s="422">
        <v>105.4</v>
      </c>
      <c r="CP465" s="464">
        <v>9.09</v>
      </c>
      <c r="CQ465" s="422">
        <v>0</v>
      </c>
      <c r="CR465" s="464">
        <v>0</v>
      </c>
      <c r="CS465" s="465">
        <v>0</v>
      </c>
      <c r="CT465" s="465">
        <v>59.91</v>
      </c>
      <c r="CU465" s="477">
        <f t="shared" si="25"/>
        <v>11224.26</v>
      </c>
    </row>
    <row r="466" spans="1:99" ht="15.75" customHeight="1">
      <c r="A466" s="486" t="str">
        <f t="shared" si="24"/>
        <v>15-1066</v>
      </c>
      <c r="B466" s="422">
        <v>16</v>
      </c>
      <c r="C466" s="422">
        <v>137.9</v>
      </c>
      <c r="D466" s="422">
        <v>13.09</v>
      </c>
      <c r="E466" s="422">
        <v>19.489999999999998</v>
      </c>
      <c r="F466" s="422">
        <v>4.09</v>
      </c>
      <c r="G466" s="422">
        <v>9.27</v>
      </c>
      <c r="H466" s="422">
        <v>10.11</v>
      </c>
      <c r="I466" s="422">
        <v>1.45</v>
      </c>
      <c r="J466" s="422">
        <v>14.23</v>
      </c>
      <c r="K466" s="422">
        <v>4.66</v>
      </c>
      <c r="L466" s="422">
        <v>44.12</v>
      </c>
      <c r="M466" s="422">
        <v>36.409999999999997</v>
      </c>
      <c r="N466" s="422">
        <v>13.59</v>
      </c>
      <c r="O466" s="422">
        <v>6.55</v>
      </c>
      <c r="P466" s="422">
        <v>0.91</v>
      </c>
      <c r="Q466" s="422">
        <v>36.340000000000003</v>
      </c>
      <c r="R466" s="422">
        <v>22.78</v>
      </c>
      <c r="S466" s="422">
        <v>37.869999999999997</v>
      </c>
      <c r="T466" s="422">
        <v>125.54</v>
      </c>
      <c r="U466" s="422">
        <v>176.17</v>
      </c>
      <c r="V466" s="422">
        <v>390.47</v>
      </c>
      <c r="W466" s="422">
        <v>487.43</v>
      </c>
      <c r="X466" s="422">
        <v>560.45000000000005</v>
      </c>
      <c r="Y466" s="422">
        <v>520.59</v>
      </c>
      <c r="Z466" s="422">
        <v>551.59</v>
      </c>
      <c r="AA466" s="422">
        <v>583.36</v>
      </c>
      <c r="AB466" s="422">
        <v>415.14</v>
      </c>
      <c r="AC466" s="422">
        <v>189.92</v>
      </c>
      <c r="AD466" s="422">
        <v>159</v>
      </c>
      <c r="AE466" s="422">
        <v>196.65</v>
      </c>
      <c r="AF466" s="422">
        <v>278.07</v>
      </c>
      <c r="AG466" s="422">
        <v>204.54</v>
      </c>
      <c r="AH466" s="422">
        <v>113.42</v>
      </c>
      <c r="AI466" s="422">
        <v>112.22</v>
      </c>
      <c r="AJ466" s="422">
        <v>117.49</v>
      </c>
      <c r="AK466" s="422">
        <v>155.31</v>
      </c>
      <c r="AL466" s="422">
        <v>162.82</v>
      </c>
      <c r="AM466" s="422">
        <v>115.07</v>
      </c>
      <c r="AN466" s="422">
        <v>80.489999999999995</v>
      </c>
      <c r="AO466" s="422">
        <v>77.650000000000006</v>
      </c>
      <c r="AP466" s="422">
        <v>96.8</v>
      </c>
      <c r="AQ466" s="422">
        <v>76.22</v>
      </c>
      <c r="AR466" s="422">
        <v>71.8</v>
      </c>
      <c r="AS466" s="422">
        <v>86.08</v>
      </c>
      <c r="AT466" s="422">
        <v>69.599999999999994</v>
      </c>
      <c r="AU466" s="422">
        <v>124.4</v>
      </c>
      <c r="AV466" s="422">
        <v>147.75</v>
      </c>
      <c r="AW466" s="422">
        <v>101.42</v>
      </c>
      <c r="AX466" s="422">
        <v>366.74</v>
      </c>
      <c r="AY466" s="422">
        <v>285.60000000000002</v>
      </c>
      <c r="AZ466" s="422">
        <v>471.74</v>
      </c>
      <c r="BA466" s="422">
        <v>410.69</v>
      </c>
      <c r="BB466" s="422">
        <v>271.45999999999998</v>
      </c>
      <c r="BC466" s="422">
        <v>418.14</v>
      </c>
      <c r="BD466" s="422">
        <v>497.55</v>
      </c>
      <c r="BE466" s="422">
        <v>288.85000000000002</v>
      </c>
      <c r="BF466" s="422">
        <v>328.55</v>
      </c>
      <c r="BG466" s="422">
        <v>343.38</v>
      </c>
      <c r="BH466" s="422">
        <v>78.989999999999995</v>
      </c>
      <c r="BI466" s="422">
        <v>241.7</v>
      </c>
      <c r="BJ466" s="422">
        <v>130.16</v>
      </c>
      <c r="BK466" s="422">
        <v>126.68</v>
      </c>
      <c r="BL466" s="422">
        <v>256.27999999999997</v>
      </c>
      <c r="BM466" s="422">
        <v>279.82</v>
      </c>
      <c r="BN466" s="422">
        <v>88.07</v>
      </c>
      <c r="BO466" s="422">
        <v>121.7</v>
      </c>
      <c r="BP466" s="422">
        <v>172.71</v>
      </c>
      <c r="BQ466" s="422">
        <v>346.03</v>
      </c>
      <c r="BR466" s="422">
        <v>218.49</v>
      </c>
      <c r="BS466" s="422">
        <v>103.6</v>
      </c>
      <c r="BT466" s="422">
        <v>188.27</v>
      </c>
      <c r="BU466" s="422">
        <v>96.58</v>
      </c>
      <c r="BV466" s="422">
        <v>130.62</v>
      </c>
      <c r="BW466" s="422">
        <v>133.24</v>
      </c>
      <c r="BX466" s="422">
        <v>92.63</v>
      </c>
      <c r="BY466" s="422">
        <v>124.99</v>
      </c>
      <c r="BZ466" s="422">
        <v>64</v>
      </c>
      <c r="CA466" s="422">
        <v>97.22</v>
      </c>
      <c r="CB466" s="422">
        <v>128.68</v>
      </c>
      <c r="CC466" s="422">
        <v>63.48</v>
      </c>
      <c r="CD466" s="422">
        <v>44.27</v>
      </c>
      <c r="CE466" s="422">
        <v>79.510000000000005</v>
      </c>
      <c r="CF466" s="422">
        <v>106.9</v>
      </c>
      <c r="CG466" s="422">
        <v>77.22</v>
      </c>
      <c r="CH466" s="422">
        <v>44.71</v>
      </c>
      <c r="CI466" s="422">
        <v>55.09</v>
      </c>
      <c r="CJ466" s="422">
        <v>77.45</v>
      </c>
      <c r="CK466" s="422">
        <v>76.69</v>
      </c>
      <c r="CL466" s="422">
        <v>18.64</v>
      </c>
      <c r="CM466" s="422">
        <v>48.49</v>
      </c>
      <c r="CN466" s="422">
        <v>58.12</v>
      </c>
      <c r="CO466" s="422">
        <v>103.44</v>
      </c>
      <c r="CP466" s="464">
        <v>9.91</v>
      </c>
      <c r="CQ466" s="422">
        <v>0</v>
      </c>
      <c r="CR466" s="464">
        <v>43.36</v>
      </c>
      <c r="CS466" s="465">
        <v>0</v>
      </c>
      <c r="CT466" s="465">
        <v>18.47</v>
      </c>
      <c r="CU466" s="477">
        <f t="shared" si="25"/>
        <v>14789.229999999998</v>
      </c>
    </row>
    <row r="467" spans="1:99" ht="15.75" customHeight="1">
      <c r="A467" s="486" t="str">
        <f t="shared" si="24"/>
        <v>15-1066</v>
      </c>
      <c r="B467" s="422">
        <v>17</v>
      </c>
      <c r="C467" s="422">
        <v>0</v>
      </c>
      <c r="D467" s="422">
        <v>7.73</v>
      </c>
      <c r="E467" s="422">
        <v>14.54</v>
      </c>
      <c r="F467" s="422">
        <v>6.81</v>
      </c>
      <c r="G467" s="422">
        <v>54.07</v>
      </c>
      <c r="H467" s="422">
        <v>1.82</v>
      </c>
      <c r="I467" s="422">
        <v>19.54</v>
      </c>
      <c r="J467" s="422">
        <v>0</v>
      </c>
      <c r="K467" s="422">
        <v>12.27</v>
      </c>
      <c r="L467" s="422">
        <v>6.81</v>
      </c>
      <c r="M467" s="422">
        <v>16.440000000000001</v>
      </c>
      <c r="N467" s="422">
        <v>1.86</v>
      </c>
      <c r="O467" s="422">
        <v>22.23</v>
      </c>
      <c r="P467" s="422">
        <v>25.46</v>
      </c>
      <c r="Q467" s="422">
        <v>18.13</v>
      </c>
      <c r="R467" s="422">
        <v>18</v>
      </c>
      <c r="S467" s="422">
        <v>16.45</v>
      </c>
      <c r="T467" s="422">
        <v>72.52</v>
      </c>
      <c r="U467" s="422">
        <v>72.430000000000007</v>
      </c>
      <c r="V467" s="422">
        <v>184.19</v>
      </c>
      <c r="W467" s="422">
        <v>247.96</v>
      </c>
      <c r="X467" s="422">
        <v>338.12</v>
      </c>
      <c r="Y467" s="422">
        <v>283.87</v>
      </c>
      <c r="Z467" s="422">
        <v>282.62</v>
      </c>
      <c r="AA467" s="422">
        <v>266.93</v>
      </c>
      <c r="AB467" s="422">
        <v>115.1</v>
      </c>
      <c r="AC467" s="422">
        <v>150.13999999999999</v>
      </c>
      <c r="AD467" s="422">
        <v>149.84</v>
      </c>
      <c r="AE467" s="422">
        <v>90.32</v>
      </c>
      <c r="AF467" s="422">
        <v>108.18</v>
      </c>
      <c r="AG467" s="422">
        <v>104.73</v>
      </c>
      <c r="AH467" s="422">
        <v>82.27</v>
      </c>
      <c r="AI467" s="422">
        <v>105.93</v>
      </c>
      <c r="AJ467" s="422">
        <v>113.92</v>
      </c>
      <c r="AK467" s="422">
        <v>39.81</v>
      </c>
      <c r="AL467" s="422">
        <v>79.81</v>
      </c>
      <c r="AM467" s="422">
        <v>91.61</v>
      </c>
      <c r="AN467" s="422">
        <v>45.46</v>
      </c>
      <c r="AO467" s="422">
        <v>140.49</v>
      </c>
      <c r="AP467" s="422">
        <v>151.47</v>
      </c>
      <c r="AQ467" s="422">
        <v>74.540000000000006</v>
      </c>
      <c r="AR467" s="422">
        <v>66.22</v>
      </c>
      <c r="AS467" s="422">
        <v>51.35</v>
      </c>
      <c r="AT467" s="422">
        <v>38.54</v>
      </c>
      <c r="AU467" s="422">
        <v>197.09</v>
      </c>
      <c r="AV467" s="422">
        <v>104.92</v>
      </c>
      <c r="AW467" s="422">
        <v>55.09</v>
      </c>
      <c r="AX467" s="422">
        <v>345.68</v>
      </c>
      <c r="AY467" s="422">
        <v>292.27999999999997</v>
      </c>
      <c r="AZ467" s="422">
        <v>425.93</v>
      </c>
      <c r="BA467" s="422">
        <v>404.4</v>
      </c>
      <c r="BB467" s="422">
        <v>401.74</v>
      </c>
      <c r="BC467" s="422">
        <v>398.47</v>
      </c>
      <c r="BD467" s="422">
        <v>359.62</v>
      </c>
      <c r="BE467" s="422">
        <v>335.5</v>
      </c>
      <c r="BF467" s="422">
        <v>363.73</v>
      </c>
      <c r="BG467" s="422">
        <v>395.53</v>
      </c>
      <c r="BH467" s="422">
        <v>222.53</v>
      </c>
      <c r="BI467" s="422">
        <v>225.06</v>
      </c>
      <c r="BJ467" s="422">
        <v>137.71</v>
      </c>
      <c r="BK467" s="422">
        <v>101.54</v>
      </c>
      <c r="BL467" s="422">
        <v>111.53</v>
      </c>
      <c r="BM467" s="422">
        <v>226.72</v>
      </c>
      <c r="BN467" s="422">
        <v>121.48</v>
      </c>
      <c r="BO467" s="422">
        <v>157.03</v>
      </c>
      <c r="BP467" s="422">
        <v>210.64</v>
      </c>
      <c r="BQ467" s="422">
        <v>141.04</v>
      </c>
      <c r="BR467" s="422">
        <v>101.61</v>
      </c>
      <c r="BS467" s="422">
        <v>68.97</v>
      </c>
      <c r="BT467" s="422">
        <v>133.41</v>
      </c>
      <c r="BU467" s="422">
        <v>80.98</v>
      </c>
      <c r="BV467" s="422">
        <v>79.28</v>
      </c>
      <c r="BW467" s="422">
        <v>55.66</v>
      </c>
      <c r="BX467" s="422">
        <v>146.24</v>
      </c>
      <c r="BY467" s="422">
        <v>152.69</v>
      </c>
      <c r="BZ467" s="422">
        <v>87.27</v>
      </c>
      <c r="CA467" s="422">
        <v>54.63</v>
      </c>
      <c r="CB467" s="422">
        <v>73.459999999999994</v>
      </c>
      <c r="CC467" s="422">
        <v>27.41</v>
      </c>
      <c r="CD467" s="422">
        <v>118.93</v>
      </c>
      <c r="CE467" s="422">
        <v>49.58</v>
      </c>
      <c r="CF467" s="422">
        <v>0</v>
      </c>
      <c r="CG467" s="422">
        <v>88.04</v>
      </c>
      <c r="CH467" s="422">
        <v>37.270000000000003</v>
      </c>
      <c r="CI467" s="422">
        <v>68.72</v>
      </c>
      <c r="CJ467" s="422">
        <v>74.63</v>
      </c>
      <c r="CK467" s="422">
        <v>86.52</v>
      </c>
      <c r="CL467" s="422">
        <v>61.9</v>
      </c>
      <c r="CM467" s="422">
        <v>88.44</v>
      </c>
      <c r="CN467" s="422">
        <v>66.23</v>
      </c>
      <c r="CO467" s="422">
        <v>42.72</v>
      </c>
      <c r="CP467" s="464">
        <v>32.94</v>
      </c>
      <c r="CQ467" s="422">
        <v>0</v>
      </c>
      <c r="CR467" s="464">
        <v>0</v>
      </c>
      <c r="CS467" s="465">
        <v>0</v>
      </c>
      <c r="CT467" s="465">
        <v>0</v>
      </c>
      <c r="CU467" s="477">
        <f t="shared" si="25"/>
        <v>11403.319999999998</v>
      </c>
    </row>
    <row r="468" spans="1:99" ht="15.75" customHeight="1">
      <c r="A468" s="486" t="str">
        <f t="shared" si="24"/>
        <v>15-1066</v>
      </c>
      <c r="B468" s="422">
        <v>18</v>
      </c>
      <c r="C468" s="422">
        <v>4.54</v>
      </c>
      <c r="D468" s="422">
        <v>10.19</v>
      </c>
      <c r="E468" s="422">
        <v>10.91</v>
      </c>
      <c r="F468" s="422">
        <v>13.64</v>
      </c>
      <c r="G468" s="422">
        <v>0</v>
      </c>
      <c r="H468" s="422">
        <v>24.86</v>
      </c>
      <c r="I468" s="422">
        <v>11.11</v>
      </c>
      <c r="J468" s="422">
        <v>10.14</v>
      </c>
      <c r="K468" s="422">
        <v>17.27</v>
      </c>
      <c r="L468" s="422">
        <v>21.36</v>
      </c>
      <c r="M468" s="422">
        <v>1.82</v>
      </c>
      <c r="N468" s="422">
        <v>17.36</v>
      </c>
      <c r="O468" s="422">
        <v>24.45</v>
      </c>
      <c r="P468" s="422">
        <v>29.57</v>
      </c>
      <c r="Q468" s="422">
        <v>31.63</v>
      </c>
      <c r="R468" s="422">
        <v>6.41</v>
      </c>
      <c r="S468" s="422">
        <v>2.1800000000000002</v>
      </c>
      <c r="T468" s="422">
        <v>46.38</v>
      </c>
      <c r="U468" s="422">
        <v>134.19999999999999</v>
      </c>
      <c r="V468" s="422">
        <v>187.08</v>
      </c>
      <c r="W468" s="422">
        <v>321.35000000000002</v>
      </c>
      <c r="X468" s="422">
        <v>328.26</v>
      </c>
      <c r="Y468" s="422">
        <v>399.41</v>
      </c>
      <c r="Z468" s="422">
        <v>419</v>
      </c>
      <c r="AA468" s="422">
        <v>277.38</v>
      </c>
      <c r="AB468" s="422">
        <v>265.08</v>
      </c>
      <c r="AC468" s="422">
        <v>295.07</v>
      </c>
      <c r="AD468" s="422">
        <v>207.2</v>
      </c>
      <c r="AE468" s="422">
        <v>160.09</v>
      </c>
      <c r="AF468" s="422">
        <v>110.76</v>
      </c>
      <c r="AG468" s="422">
        <v>85.35</v>
      </c>
      <c r="AH468" s="422">
        <v>148.63</v>
      </c>
      <c r="AI468" s="422">
        <v>86.93</v>
      </c>
      <c r="AJ468" s="422">
        <v>88.94</v>
      </c>
      <c r="AK468" s="422">
        <v>61.09</v>
      </c>
      <c r="AL468" s="422">
        <v>96.12</v>
      </c>
      <c r="AM468" s="422">
        <v>53.05</v>
      </c>
      <c r="AN468" s="422">
        <v>147.91999999999999</v>
      </c>
      <c r="AO468" s="422">
        <v>129.68</v>
      </c>
      <c r="AP468" s="422">
        <v>44.38</v>
      </c>
      <c r="AQ468" s="422">
        <v>65.84</v>
      </c>
      <c r="AR468" s="422">
        <v>77.53</v>
      </c>
      <c r="AS468" s="422">
        <v>95.62</v>
      </c>
      <c r="AT468" s="422">
        <v>83.55</v>
      </c>
      <c r="AU468" s="422">
        <v>145.38999999999999</v>
      </c>
      <c r="AV468" s="422">
        <v>152.65</v>
      </c>
      <c r="AW468" s="422">
        <v>273.95999999999998</v>
      </c>
      <c r="AX468" s="422">
        <v>362.96</v>
      </c>
      <c r="AY468" s="422">
        <v>515.78</v>
      </c>
      <c r="AZ468" s="422">
        <v>673.22</v>
      </c>
      <c r="BA468" s="422">
        <v>548.57000000000005</v>
      </c>
      <c r="BB468" s="422">
        <v>785.7</v>
      </c>
      <c r="BC468" s="422">
        <v>764.29</v>
      </c>
      <c r="BD468" s="422">
        <v>472.4</v>
      </c>
      <c r="BE468" s="422">
        <v>504.67</v>
      </c>
      <c r="BF468" s="422">
        <v>413.21</v>
      </c>
      <c r="BG468" s="422">
        <v>524.52</v>
      </c>
      <c r="BH468" s="422">
        <v>447.63</v>
      </c>
      <c r="BI468" s="422">
        <v>382.66</v>
      </c>
      <c r="BJ468" s="422">
        <v>135.12</v>
      </c>
      <c r="BK468" s="422">
        <v>430.71</v>
      </c>
      <c r="BL468" s="422">
        <v>361.15</v>
      </c>
      <c r="BM468" s="422">
        <v>368.4</v>
      </c>
      <c r="BN468" s="422">
        <v>343.59</v>
      </c>
      <c r="BO468" s="422">
        <v>248.73</v>
      </c>
      <c r="BP468" s="422">
        <v>228.74</v>
      </c>
      <c r="BQ468" s="422">
        <v>392.51</v>
      </c>
      <c r="BR468" s="422">
        <v>202.12</v>
      </c>
      <c r="BS468" s="422">
        <v>245.03</v>
      </c>
      <c r="BT468" s="422">
        <v>217.19</v>
      </c>
      <c r="BU468" s="422">
        <v>190.54</v>
      </c>
      <c r="BV468" s="422">
        <v>216.4</v>
      </c>
      <c r="BW468" s="422">
        <v>119.71</v>
      </c>
      <c r="BX468" s="422">
        <v>259.45999999999998</v>
      </c>
      <c r="BY468" s="422">
        <v>130.87</v>
      </c>
      <c r="BZ468" s="422">
        <v>94.36</v>
      </c>
      <c r="CA468" s="422">
        <v>217.91</v>
      </c>
      <c r="CB468" s="422">
        <v>129.47999999999999</v>
      </c>
      <c r="CC468" s="422">
        <v>169.61</v>
      </c>
      <c r="CD468" s="422">
        <v>226.71</v>
      </c>
      <c r="CE468" s="422">
        <v>165.22</v>
      </c>
      <c r="CF468" s="422">
        <v>114.95</v>
      </c>
      <c r="CG468" s="422">
        <v>114.58</v>
      </c>
      <c r="CH468" s="422">
        <v>218.74</v>
      </c>
      <c r="CI468" s="422">
        <v>166.36</v>
      </c>
      <c r="CJ468" s="422">
        <v>160.49</v>
      </c>
      <c r="CK468" s="422">
        <v>88.65</v>
      </c>
      <c r="CL468" s="422">
        <v>129.36000000000001</v>
      </c>
      <c r="CM468" s="422">
        <v>121.76</v>
      </c>
      <c r="CN468" s="422">
        <v>72.67</v>
      </c>
      <c r="CO468" s="422">
        <v>93.67</v>
      </c>
      <c r="CP468" s="464">
        <v>74</v>
      </c>
      <c r="CQ468" s="422">
        <v>83.03</v>
      </c>
      <c r="CR468" s="464">
        <v>88.64</v>
      </c>
      <c r="CS468" s="465">
        <v>38.9</v>
      </c>
      <c r="CT468" s="465">
        <v>18.68</v>
      </c>
      <c r="CU468" s="477">
        <f t="shared" si="25"/>
        <v>18298.980000000003</v>
      </c>
    </row>
    <row r="469" spans="1:99" ht="15.75" customHeight="1">
      <c r="A469" s="486" t="str">
        <f t="shared" si="24"/>
        <v>15-1066</v>
      </c>
      <c r="B469" s="422">
        <v>19</v>
      </c>
      <c r="C469" s="422">
        <v>22.9</v>
      </c>
      <c r="D469" s="422">
        <v>108.05</v>
      </c>
      <c r="E469" s="422">
        <v>10</v>
      </c>
      <c r="F469" s="422">
        <v>14.43</v>
      </c>
      <c r="G469" s="422">
        <v>10.44</v>
      </c>
      <c r="H469" s="422">
        <v>0</v>
      </c>
      <c r="I469" s="422">
        <v>29.09</v>
      </c>
      <c r="J469" s="422">
        <v>2.68</v>
      </c>
      <c r="K469" s="422">
        <v>9.7200000000000006</v>
      </c>
      <c r="L469" s="422">
        <v>12.72</v>
      </c>
      <c r="M469" s="422">
        <v>6.36</v>
      </c>
      <c r="N469" s="422">
        <v>30.44</v>
      </c>
      <c r="O469" s="422">
        <v>20.440000000000001</v>
      </c>
      <c r="P469" s="422">
        <v>10.09</v>
      </c>
      <c r="Q469" s="422">
        <v>24.52</v>
      </c>
      <c r="R469" s="422">
        <v>31.62</v>
      </c>
      <c r="S469" s="422">
        <v>48.13</v>
      </c>
      <c r="T469" s="422">
        <v>13.84</v>
      </c>
      <c r="U469" s="422">
        <v>171.2</v>
      </c>
      <c r="V469" s="422">
        <v>458.05</v>
      </c>
      <c r="W469" s="422">
        <v>452.68</v>
      </c>
      <c r="X469" s="422">
        <v>613.6</v>
      </c>
      <c r="Y469" s="422">
        <v>597.28</v>
      </c>
      <c r="Z469" s="422">
        <v>544.02</v>
      </c>
      <c r="AA469" s="422">
        <v>524.16</v>
      </c>
      <c r="AB469" s="422">
        <v>411.52</v>
      </c>
      <c r="AC469" s="422">
        <v>353.24</v>
      </c>
      <c r="AD469" s="422">
        <v>329.18</v>
      </c>
      <c r="AE469" s="422">
        <v>380.94</v>
      </c>
      <c r="AF469" s="422">
        <v>244.85</v>
      </c>
      <c r="AG469" s="422">
        <v>315.31</v>
      </c>
      <c r="AH469" s="422">
        <v>290.45999999999998</v>
      </c>
      <c r="AI469" s="422">
        <v>267.16000000000003</v>
      </c>
      <c r="AJ469" s="422">
        <v>259.22000000000003</v>
      </c>
      <c r="AK469" s="422">
        <v>195.19</v>
      </c>
      <c r="AL469" s="422">
        <v>178.57</v>
      </c>
      <c r="AM469" s="422">
        <v>162.08000000000001</v>
      </c>
      <c r="AN469" s="422">
        <v>96.08</v>
      </c>
      <c r="AO469" s="422">
        <v>188.56</v>
      </c>
      <c r="AP469" s="422">
        <v>211.33</v>
      </c>
      <c r="AQ469" s="422">
        <v>89.25</v>
      </c>
      <c r="AR469" s="422">
        <v>126.7</v>
      </c>
      <c r="AS469" s="422">
        <v>162.44999999999999</v>
      </c>
      <c r="AT469" s="422">
        <v>151.66</v>
      </c>
      <c r="AU469" s="422">
        <v>166.55</v>
      </c>
      <c r="AV469" s="422">
        <v>222.04</v>
      </c>
      <c r="AW469" s="422">
        <v>175.69</v>
      </c>
      <c r="AX469" s="422">
        <v>319.36</v>
      </c>
      <c r="AY469" s="422">
        <v>424.94</v>
      </c>
      <c r="AZ469" s="422">
        <v>788.35</v>
      </c>
      <c r="BA469" s="422">
        <v>383.59</v>
      </c>
      <c r="BB469" s="422">
        <v>609.30999999999995</v>
      </c>
      <c r="BC469" s="422">
        <v>651.38</v>
      </c>
      <c r="BD469" s="422">
        <v>506.36</v>
      </c>
      <c r="BE469" s="422">
        <v>527.17999999999995</v>
      </c>
      <c r="BF469" s="422">
        <v>314.37</v>
      </c>
      <c r="BG469" s="422">
        <v>586.99</v>
      </c>
      <c r="BH469" s="422">
        <v>319.36</v>
      </c>
      <c r="BI469" s="422">
        <v>207.11</v>
      </c>
      <c r="BJ469" s="422">
        <v>268.95999999999998</v>
      </c>
      <c r="BK469" s="422">
        <v>191.33</v>
      </c>
      <c r="BL469" s="422">
        <v>230.63</v>
      </c>
      <c r="BM469" s="422">
        <v>300.14999999999998</v>
      </c>
      <c r="BN469" s="422">
        <v>128.41999999999999</v>
      </c>
      <c r="BO469" s="422">
        <v>166.71</v>
      </c>
      <c r="BP469" s="422">
        <v>239.12</v>
      </c>
      <c r="BQ469" s="422">
        <v>100.28</v>
      </c>
      <c r="BR469" s="422">
        <v>95.89</v>
      </c>
      <c r="BS469" s="422">
        <v>178.47</v>
      </c>
      <c r="BT469" s="422">
        <v>148.06</v>
      </c>
      <c r="BU469" s="422">
        <v>175.49</v>
      </c>
      <c r="BV469" s="422">
        <v>194.82</v>
      </c>
      <c r="BW469" s="422">
        <v>176.89</v>
      </c>
      <c r="BX469" s="422">
        <v>195.83</v>
      </c>
      <c r="BY469" s="422">
        <v>214.81</v>
      </c>
      <c r="BZ469" s="422">
        <v>121.97</v>
      </c>
      <c r="CA469" s="422">
        <v>166.9</v>
      </c>
      <c r="CB469" s="422">
        <v>220.63</v>
      </c>
      <c r="CC469" s="422">
        <v>217.93</v>
      </c>
      <c r="CD469" s="422">
        <v>109.17</v>
      </c>
      <c r="CE469" s="422">
        <v>199.08</v>
      </c>
      <c r="CF469" s="422">
        <v>195.3</v>
      </c>
      <c r="CG469" s="422">
        <v>175.35</v>
      </c>
      <c r="CH469" s="422">
        <v>150.54</v>
      </c>
      <c r="CI469" s="422">
        <v>129.24</v>
      </c>
      <c r="CJ469" s="422">
        <v>144.56</v>
      </c>
      <c r="CK469" s="422">
        <v>122.18</v>
      </c>
      <c r="CL469" s="422">
        <v>178.01</v>
      </c>
      <c r="CM469" s="422">
        <v>93.04</v>
      </c>
      <c r="CN469" s="422">
        <v>74.98</v>
      </c>
      <c r="CO469" s="422">
        <v>114.91</v>
      </c>
      <c r="CP469" s="464">
        <v>154.44999999999999</v>
      </c>
      <c r="CQ469" s="422">
        <v>124.4</v>
      </c>
      <c r="CR469" s="464">
        <v>130.35</v>
      </c>
      <c r="CS469" s="465">
        <v>126.99</v>
      </c>
      <c r="CT469" s="465">
        <v>144.54</v>
      </c>
      <c r="CU469" s="477">
        <f t="shared" si="25"/>
        <v>20483.170000000013</v>
      </c>
    </row>
    <row r="470" spans="1:99" ht="15.75" customHeight="1">
      <c r="A470" s="486" t="str">
        <f t="shared" si="24"/>
        <v>15-1066</v>
      </c>
      <c r="B470" s="422">
        <v>20</v>
      </c>
      <c r="C470" s="422">
        <v>0</v>
      </c>
      <c r="D470" s="422">
        <v>0</v>
      </c>
      <c r="E470" s="422">
        <v>0</v>
      </c>
      <c r="F470" s="422">
        <v>0</v>
      </c>
      <c r="G470" s="422">
        <v>0</v>
      </c>
      <c r="H470" s="422">
        <v>0</v>
      </c>
      <c r="I470" s="422">
        <v>0</v>
      </c>
      <c r="J470" s="422">
        <v>0</v>
      </c>
      <c r="K470" s="422">
        <v>0</v>
      </c>
      <c r="L470" s="422">
        <v>0</v>
      </c>
      <c r="M470" s="422">
        <v>69.2</v>
      </c>
      <c r="N470" s="422">
        <v>53.3</v>
      </c>
      <c r="O470" s="422">
        <v>117.38</v>
      </c>
      <c r="P470" s="422">
        <v>49.5</v>
      </c>
      <c r="Q470" s="422">
        <v>19.34</v>
      </c>
      <c r="R470" s="422">
        <v>19.170000000000002</v>
      </c>
      <c r="S470" s="422">
        <v>0</v>
      </c>
      <c r="T470" s="422">
        <v>3.54</v>
      </c>
      <c r="U470" s="422">
        <v>22.29</v>
      </c>
      <c r="V470" s="422">
        <v>164.53</v>
      </c>
      <c r="W470" s="422">
        <v>216.78</v>
      </c>
      <c r="X470" s="422">
        <v>330.68</v>
      </c>
      <c r="Y470" s="422">
        <v>311.45999999999998</v>
      </c>
      <c r="Z470" s="422">
        <v>421.16</v>
      </c>
      <c r="AA470" s="422">
        <v>408.69</v>
      </c>
      <c r="AB470" s="422">
        <v>290.25</v>
      </c>
      <c r="AC470" s="422">
        <v>254.99</v>
      </c>
      <c r="AD470" s="422">
        <v>371.44</v>
      </c>
      <c r="AE470" s="422">
        <v>324.48</v>
      </c>
      <c r="AF470" s="422">
        <v>154.93</v>
      </c>
      <c r="AG470" s="422">
        <v>289.58999999999997</v>
      </c>
      <c r="AH470" s="422">
        <v>191.48</v>
      </c>
      <c r="AI470" s="422">
        <v>147.26</v>
      </c>
      <c r="AJ470" s="422">
        <v>160.66</v>
      </c>
      <c r="AK470" s="422">
        <v>209.55</v>
      </c>
      <c r="AL470" s="422">
        <v>194.95</v>
      </c>
      <c r="AM470" s="422">
        <v>80.459999999999994</v>
      </c>
      <c r="AN470" s="422">
        <v>51.99</v>
      </c>
      <c r="AO470" s="422">
        <v>158.80000000000001</v>
      </c>
      <c r="AP470" s="422">
        <v>219.64</v>
      </c>
      <c r="AQ470" s="422">
        <v>88.43</v>
      </c>
      <c r="AR470" s="422">
        <v>159.91999999999999</v>
      </c>
      <c r="AS470" s="422">
        <v>266.54000000000002</v>
      </c>
      <c r="AT470" s="422">
        <v>250.31</v>
      </c>
      <c r="AU470" s="422">
        <v>242.68</v>
      </c>
      <c r="AV470" s="422">
        <v>105.6</v>
      </c>
      <c r="AW470" s="422">
        <v>278.97000000000003</v>
      </c>
      <c r="AX470" s="422">
        <v>385.29</v>
      </c>
      <c r="AY470" s="422">
        <v>404.07</v>
      </c>
      <c r="AZ470" s="422">
        <v>641.21</v>
      </c>
      <c r="BA470" s="422">
        <v>589.24</v>
      </c>
      <c r="BB470" s="422">
        <v>594.46</v>
      </c>
      <c r="BC470" s="422">
        <v>752.4</v>
      </c>
      <c r="BD470" s="422">
        <v>610.47</v>
      </c>
      <c r="BE470" s="422">
        <v>394.46</v>
      </c>
      <c r="BF470" s="422">
        <v>469.28</v>
      </c>
      <c r="BG470" s="422">
        <v>314.70999999999998</v>
      </c>
      <c r="BH470" s="422">
        <v>388.08</v>
      </c>
      <c r="BI470" s="422">
        <v>294.74</v>
      </c>
      <c r="BJ470" s="422">
        <v>191.31</v>
      </c>
      <c r="BK470" s="422">
        <v>153.13</v>
      </c>
      <c r="BL470" s="422">
        <v>150.94999999999999</v>
      </c>
      <c r="BM470" s="422">
        <v>227.15</v>
      </c>
      <c r="BN470" s="422">
        <v>149.76</v>
      </c>
      <c r="BO470" s="422">
        <v>139.26</v>
      </c>
      <c r="BP470" s="422">
        <v>165.17</v>
      </c>
      <c r="BQ470" s="422">
        <v>184.49</v>
      </c>
      <c r="BR470" s="422">
        <v>211.6</v>
      </c>
      <c r="BS470" s="422">
        <v>139.74</v>
      </c>
      <c r="BT470" s="422">
        <v>175.4</v>
      </c>
      <c r="BU470" s="422">
        <v>177.77</v>
      </c>
      <c r="BV470" s="422">
        <v>173.7</v>
      </c>
      <c r="BW470" s="422">
        <v>179.58</v>
      </c>
      <c r="BX470" s="422">
        <v>184.26</v>
      </c>
      <c r="BY470" s="422">
        <v>63.3</v>
      </c>
      <c r="BZ470" s="422">
        <v>118.45</v>
      </c>
      <c r="CA470" s="422">
        <v>135.49</v>
      </c>
      <c r="CB470" s="422">
        <v>86.29</v>
      </c>
      <c r="CC470" s="422">
        <v>9.91</v>
      </c>
      <c r="CD470" s="422">
        <v>57.64</v>
      </c>
      <c r="CE470" s="422">
        <v>58.39</v>
      </c>
      <c r="CF470" s="422">
        <v>96.9</v>
      </c>
      <c r="CG470" s="422">
        <v>37.04</v>
      </c>
      <c r="CH470" s="422">
        <v>11.04</v>
      </c>
      <c r="CI470" s="422">
        <v>97.13</v>
      </c>
      <c r="CJ470" s="422">
        <v>75.37</v>
      </c>
      <c r="CK470" s="422">
        <v>42.18</v>
      </c>
      <c r="CL470" s="422">
        <v>107.17</v>
      </c>
      <c r="CM470" s="422">
        <v>60.17</v>
      </c>
      <c r="CN470" s="422">
        <v>64.53</v>
      </c>
      <c r="CO470" s="422">
        <v>63.79</v>
      </c>
      <c r="CP470" s="464">
        <v>22.5</v>
      </c>
      <c r="CQ470" s="422">
        <v>0</v>
      </c>
      <c r="CR470" s="464">
        <v>0</v>
      </c>
      <c r="CS470" s="465">
        <v>0</v>
      </c>
      <c r="CT470" s="465">
        <v>0</v>
      </c>
      <c r="CU470" s="477">
        <f t="shared" si="25"/>
        <v>16348.910000000003</v>
      </c>
    </row>
    <row r="471" spans="1:99" ht="15.75" customHeight="1">
      <c r="A471" s="486" t="str">
        <f t="shared" si="24"/>
        <v>15-1066</v>
      </c>
      <c r="B471" s="422">
        <v>21</v>
      </c>
      <c r="C471" s="422">
        <v>6.4</v>
      </c>
      <c r="D471" s="422">
        <v>0</v>
      </c>
      <c r="E471" s="422">
        <v>1.82</v>
      </c>
      <c r="F471" s="422">
        <v>1.82</v>
      </c>
      <c r="G471" s="422">
        <v>57.73</v>
      </c>
      <c r="H471" s="422">
        <v>2.27</v>
      </c>
      <c r="I471" s="422">
        <v>8.4700000000000006</v>
      </c>
      <c r="J471" s="422">
        <v>12.73</v>
      </c>
      <c r="K471" s="422">
        <v>43.3</v>
      </c>
      <c r="L471" s="422">
        <v>9.9600000000000009</v>
      </c>
      <c r="M471" s="422">
        <v>2.27</v>
      </c>
      <c r="N471" s="422">
        <v>27.46</v>
      </c>
      <c r="O471" s="422">
        <v>50</v>
      </c>
      <c r="P471" s="422">
        <v>8.6300000000000008</v>
      </c>
      <c r="Q471" s="422">
        <v>49.99</v>
      </c>
      <c r="R471" s="422">
        <v>4.5</v>
      </c>
      <c r="S471" s="422">
        <v>24.51</v>
      </c>
      <c r="T471" s="422">
        <v>31.91</v>
      </c>
      <c r="U471" s="422">
        <v>105.68</v>
      </c>
      <c r="V471" s="422">
        <v>201.12</v>
      </c>
      <c r="W471" s="422">
        <v>420.93</v>
      </c>
      <c r="X471" s="422">
        <v>355.15</v>
      </c>
      <c r="Y471" s="422">
        <v>467.01</v>
      </c>
      <c r="Z471" s="422">
        <v>359.23</v>
      </c>
      <c r="AA471" s="422">
        <v>356.2</v>
      </c>
      <c r="AB471" s="422">
        <v>259.87</v>
      </c>
      <c r="AC471" s="422">
        <v>277.45</v>
      </c>
      <c r="AD471" s="422">
        <v>245.37</v>
      </c>
      <c r="AE471" s="422">
        <v>354.72</v>
      </c>
      <c r="AF471" s="422">
        <v>194.39</v>
      </c>
      <c r="AG471" s="422">
        <v>133.63999999999999</v>
      </c>
      <c r="AH471" s="422">
        <v>174.46</v>
      </c>
      <c r="AI471" s="422">
        <v>198.29</v>
      </c>
      <c r="AJ471" s="422">
        <v>124.34</v>
      </c>
      <c r="AK471" s="422">
        <v>50.89</v>
      </c>
      <c r="AL471" s="422">
        <v>118.82</v>
      </c>
      <c r="AM471" s="422">
        <v>164.37</v>
      </c>
      <c r="AN471" s="422">
        <v>37.18</v>
      </c>
      <c r="AO471" s="422">
        <v>66.98</v>
      </c>
      <c r="AP471" s="422">
        <v>63.91</v>
      </c>
      <c r="AQ471" s="422">
        <v>101.61</v>
      </c>
      <c r="AR471" s="422">
        <v>88.53</v>
      </c>
      <c r="AS471" s="422">
        <v>90.17</v>
      </c>
      <c r="AT471" s="422">
        <v>19.57</v>
      </c>
      <c r="AU471" s="422">
        <v>108.67</v>
      </c>
      <c r="AV471" s="422">
        <v>176.38</v>
      </c>
      <c r="AW471" s="422">
        <v>178.7</v>
      </c>
      <c r="AX471" s="422">
        <v>255.54</v>
      </c>
      <c r="AY471" s="422">
        <v>447.56</v>
      </c>
      <c r="AZ471" s="422">
        <v>544.51</v>
      </c>
      <c r="BA471" s="422">
        <v>357.9</v>
      </c>
      <c r="BB471" s="422">
        <v>408.4</v>
      </c>
      <c r="BC471" s="422">
        <v>370.61</v>
      </c>
      <c r="BD471" s="422">
        <v>385.32</v>
      </c>
      <c r="BE471" s="422">
        <v>369.61</v>
      </c>
      <c r="BF471" s="422">
        <v>389.09</v>
      </c>
      <c r="BG471" s="422">
        <v>287.56</v>
      </c>
      <c r="BH471" s="422">
        <v>265.93</v>
      </c>
      <c r="BI471" s="422">
        <v>118.04</v>
      </c>
      <c r="BJ471" s="422">
        <v>155.47</v>
      </c>
      <c r="BK471" s="422">
        <v>86.62</v>
      </c>
      <c r="BL471" s="422">
        <v>123.21</v>
      </c>
      <c r="BM471" s="422">
        <v>218.55</v>
      </c>
      <c r="BN471" s="422">
        <v>142.22</v>
      </c>
      <c r="BO471" s="422">
        <v>192.7</v>
      </c>
      <c r="BP471" s="422">
        <v>166</v>
      </c>
      <c r="BQ471" s="422">
        <v>123.01</v>
      </c>
      <c r="BR471" s="422">
        <v>109.58</v>
      </c>
      <c r="BS471" s="422">
        <v>158.91999999999999</v>
      </c>
      <c r="BT471" s="422">
        <v>207.87</v>
      </c>
      <c r="BU471" s="422">
        <v>162.99</v>
      </c>
      <c r="BV471" s="422">
        <v>126.68</v>
      </c>
      <c r="BW471" s="422">
        <v>113</v>
      </c>
      <c r="BX471" s="422">
        <v>62.08</v>
      </c>
      <c r="BY471" s="422">
        <v>57.79</v>
      </c>
      <c r="BZ471" s="422">
        <v>86.77</v>
      </c>
      <c r="CA471" s="422">
        <v>24.54</v>
      </c>
      <c r="CB471" s="422">
        <v>98.05</v>
      </c>
      <c r="CC471" s="422">
        <v>96.4</v>
      </c>
      <c r="CD471" s="422">
        <v>84.73</v>
      </c>
      <c r="CE471" s="422">
        <v>111.02</v>
      </c>
      <c r="CF471" s="422">
        <v>35.18</v>
      </c>
      <c r="CG471" s="422">
        <v>53.82</v>
      </c>
      <c r="CH471" s="422">
        <v>64.739999999999995</v>
      </c>
      <c r="CI471" s="422">
        <v>92.82</v>
      </c>
      <c r="CJ471" s="422">
        <v>39.840000000000003</v>
      </c>
      <c r="CK471" s="422">
        <v>77.75</v>
      </c>
      <c r="CL471" s="422">
        <v>35.47</v>
      </c>
      <c r="CM471" s="422">
        <v>8.91</v>
      </c>
      <c r="CN471" s="422">
        <v>15.45</v>
      </c>
      <c r="CO471" s="422">
        <v>6.09</v>
      </c>
      <c r="CP471" s="464">
        <v>71.900000000000006</v>
      </c>
      <c r="CQ471" s="422">
        <v>6.27</v>
      </c>
      <c r="CR471" s="464">
        <v>0</v>
      </c>
      <c r="CS471" s="465">
        <v>18.18</v>
      </c>
      <c r="CT471" s="465">
        <v>2.27</v>
      </c>
      <c r="CU471" s="477">
        <f t="shared" si="25"/>
        <v>13274.36</v>
      </c>
    </row>
    <row r="472" spans="1:99" ht="15.75" customHeight="1">
      <c r="A472" s="486" t="str">
        <f t="shared" si="24"/>
        <v>15-1066</v>
      </c>
      <c r="B472" s="422">
        <v>22</v>
      </c>
      <c r="C472" s="422">
        <v>54.18</v>
      </c>
      <c r="D472" s="422">
        <v>0</v>
      </c>
      <c r="E472" s="422">
        <v>5.45</v>
      </c>
      <c r="F472" s="422">
        <v>14.86</v>
      </c>
      <c r="G472" s="422">
        <v>0</v>
      </c>
      <c r="H472" s="422">
        <v>12.17</v>
      </c>
      <c r="I472" s="422">
        <v>6.82</v>
      </c>
      <c r="J472" s="422">
        <v>5.99</v>
      </c>
      <c r="K472" s="422">
        <v>11.54</v>
      </c>
      <c r="L472" s="422">
        <v>0</v>
      </c>
      <c r="M472" s="422">
        <v>17.37</v>
      </c>
      <c r="N472" s="422">
        <v>1.82</v>
      </c>
      <c r="O472" s="422">
        <v>9.99</v>
      </c>
      <c r="P472" s="422">
        <v>33.630000000000003</v>
      </c>
      <c r="Q472" s="422">
        <v>1.82</v>
      </c>
      <c r="R472" s="422">
        <v>16.899999999999999</v>
      </c>
      <c r="S472" s="422">
        <v>55.72</v>
      </c>
      <c r="T472" s="422">
        <v>119.93</v>
      </c>
      <c r="U472" s="422">
        <v>121.71</v>
      </c>
      <c r="V472" s="422">
        <v>195.81</v>
      </c>
      <c r="W472" s="422">
        <v>405.68</v>
      </c>
      <c r="X472" s="422">
        <v>405.24</v>
      </c>
      <c r="Y472" s="422">
        <v>564.70000000000005</v>
      </c>
      <c r="Z472" s="422">
        <v>491.04</v>
      </c>
      <c r="AA472" s="422">
        <v>429.16</v>
      </c>
      <c r="AB472" s="422">
        <v>408.36</v>
      </c>
      <c r="AC472" s="422">
        <v>237.43</v>
      </c>
      <c r="AD472" s="422">
        <v>324.79000000000002</v>
      </c>
      <c r="AE472" s="422">
        <v>256.68</v>
      </c>
      <c r="AF472" s="422">
        <v>246.84</v>
      </c>
      <c r="AG472" s="422">
        <v>204.09</v>
      </c>
      <c r="AH472" s="422">
        <v>260.14</v>
      </c>
      <c r="AI472" s="422">
        <v>183.07</v>
      </c>
      <c r="AJ472" s="422">
        <v>144.58000000000001</v>
      </c>
      <c r="AK472" s="422">
        <v>140.51</v>
      </c>
      <c r="AL472" s="422">
        <v>59.28</v>
      </c>
      <c r="AM472" s="422">
        <v>95.14</v>
      </c>
      <c r="AN472" s="422">
        <v>103.59</v>
      </c>
      <c r="AO472" s="422">
        <v>97.76</v>
      </c>
      <c r="AP472" s="422">
        <v>97.46</v>
      </c>
      <c r="AQ472" s="422">
        <v>91.31</v>
      </c>
      <c r="AR472" s="422">
        <v>105.05</v>
      </c>
      <c r="AS472" s="422">
        <v>145.24</v>
      </c>
      <c r="AT472" s="422">
        <v>100.51</v>
      </c>
      <c r="AU472" s="422">
        <v>76.97</v>
      </c>
      <c r="AV472" s="422">
        <v>141.63</v>
      </c>
      <c r="AW472" s="422">
        <v>171.34</v>
      </c>
      <c r="AX472" s="422">
        <v>238.99</v>
      </c>
      <c r="AY472" s="422">
        <v>254.05</v>
      </c>
      <c r="AZ472" s="422">
        <v>230.31</v>
      </c>
      <c r="BA472" s="422">
        <v>340.09</v>
      </c>
      <c r="BB472" s="422">
        <v>505.35</v>
      </c>
      <c r="BC472" s="422">
        <v>429.1</v>
      </c>
      <c r="BD472" s="422">
        <v>343.15</v>
      </c>
      <c r="BE472" s="422">
        <v>420.12</v>
      </c>
      <c r="BF472" s="422">
        <v>504.87</v>
      </c>
      <c r="BG472" s="422">
        <v>374.16</v>
      </c>
      <c r="BH472" s="422">
        <v>424.34</v>
      </c>
      <c r="BI472" s="422">
        <v>219.98</v>
      </c>
      <c r="BJ472" s="422">
        <v>104.17</v>
      </c>
      <c r="BK472" s="422">
        <v>134.47</v>
      </c>
      <c r="BL472" s="422">
        <v>232.19</v>
      </c>
      <c r="BM472" s="422">
        <v>137.37</v>
      </c>
      <c r="BN472" s="422">
        <v>168.55</v>
      </c>
      <c r="BO472" s="422">
        <v>220.44</v>
      </c>
      <c r="BP472" s="422">
        <v>86.04</v>
      </c>
      <c r="BQ472" s="422">
        <v>150.63</v>
      </c>
      <c r="BR472" s="422">
        <v>155.68</v>
      </c>
      <c r="BS472" s="422">
        <v>122.22</v>
      </c>
      <c r="BT472" s="422">
        <v>156.35</v>
      </c>
      <c r="BU472" s="422">
        <v>128.68</v>
      </c>
      <c r="BV472" s="422">
        <v>147.91</v>
      </c>
      <c r="BW472" s="422">
        <v>219.12</v>
      </c>
      <c r="BX472" s="422">
        <v>72.400000000000006</v>
      </c>
      <c r="BY472" s="422">
        <v>104.08</v>
      </c>
      <c r="BZ472" s="422">
        <v>85.29</v>
      </c>
      <c r="CA472" s="422">
        <v>73.41</v>
      </c>
      <c r="CB472" s="422">
        <v>74.33</v>
      </c>
      <c r="CC472" s="422">
        <v>45.32</v>
      </c>
      <c r="CD472" s="422">
        <v>124.49</v>
      </c>
      <c r="CE472" s="422">
        <v>144.57</v>
      </c>
      <c r="CF472" s="422">
        <v>29.68</v>
      </c>
      <c r="CG472" s="422">
        <v>135.19</v>
      </c>
      <c r="CH472" s="422">
        <v>82.82</v>
      </c>
      <c r="CI472" s="422">
        <v>54.78</v>
      </c>
      <c r="CJ472" s="422">
        <v>61.18</v>
      </c>
      <c r="CK472" s="422">
        <v>75.02</v>
      </c>
      <c r="CL472" s="422">
        <v>97.35</v>
      </c>
      <c r="CM472" s="422">
        <v>27.91</v>
      </c>
      <c r="CN472" s="422">
        <v>27.91</v>
      </c>
      <c r="CO472" s="422">
        <v>0</v>
      </c>
      <c r="CP472" s="464">
        <v>4.54</v>
      </c>
      <c r="CQ472" s="422">
        <v>0</v>
      </c>
      <c r="CR472" s="464">
        <v>0</v>
      </c>
      <c r="CS472" s="465">
        <v>0</v>
      </c>
      <c r="CT472" s="465">
        <v>45.37</v>
      </c>
      <c r="CU472" s="477">
        <f t="shared" si="25"/>
        <v>14487.270000000008</v>
      </c>
    </row>
    <row r="473" spans="1:99" ht="15.75" customHeight="1">
      <c r="A473" s="486" t="str">
        <f t="shared" si="24"/>
        <v>15-1066</v>
      </c>
      <c r="B473" s="422">
        <v>23</v>
      </c>
      <c r="C473" s="422">
        <v>67.45</v>
      </c>
      <c r="D473" s="422">
        <v>28.58</v>
      </c>
      <c r="E473" s="422">
        <v>71.91</v>
      </c>
      <c r="F473" s="422">
        <v>0</v>
      </c>
      <c r="G473" s="422">
        <v>0</v>
      </c>
      <c r="H473" s="422">
        <v>13.64</v>
      </c>
      <c r="I473" s="422">
        <v>0</v>
      </c>
      <c r="J473" s="422">
        <v>2.36</v>
      </c>
      <c r="K473" s="422">
        <v>0</v>
      </c>
      <c r="L473" s="422">
        <v>0</v>
      </c>
      <c r="M473" s="422">
        <v>14.09</v>
      </c>
      <c r="N473" s="422">
        <v>25.8</v>
      </c>
      <c r="O473" s="422">
        <v>40.5</v>
      </c>
      <c r="P473" s="422">
        <v>25.36</v>
      </c>
      <c r="Q473" s="422">
        <v>10</v>
      </c>
      <c r="R473" s="422">
        <v>28.27</v>
      </c>
      <c r="S473" s="422">
        <v>32.89</v>
      </c>
      <c r="T473" s="422">
        <v>117.72</v>
      </c>
      <c r="U473" s="422">
        <v>42.89</v>
      </c>
      <c r="V473" s="422">
        <v>218.6</v>
      </c>
      <c r="W473" s="422">
        <v>322.89999999999998</v>
      </c>
      <c r="X473" s="422">
        <v>449.48</v>
      </c>
      <c r="Y473" s="422">
        <v>566.94000000000005</v>
      </c>
      <c r="Z473" s="422">
        <v>393.65</v>
      </c>
      <c r="AA473" s="422">
        <v>253.16</v>
      </c>
      <c r="AB473" s="422">
        <v>373.32</v>
      </c>
      <c r="AC473" s="422">
        <v>280.39999999999998</v>
      </c>
      <c r="AD473" s="422">
        <v>259.52</v>
      </c>
      <c r="AE473" s="422">
        <v>307.92</v>
      </c>
      <c r="AF473" s="422">
        <v>229.39</v>
      </c>
      <c r="AG473" s="422">
        <v>155.6</v>
      </c>
      <c r="AH473" s="422">
        <v>96.97</v>
      </c>
      <c r="AI473" s="422">
        <v>146.31</v>
      </c>
      <c r="AJ473" s="422">
        <v>175.09</v>
      </c>
      <c r="AK473" s="422">
        <v>134.72</v>
      </c>
      <c r="AL473" s="422">
        <v>153.93</v>
      </c>
      <c r="AM473" s="422">
        <v>86.18</v>
      </c>
      <c r="AN473" s="422">
        <v>156.41</v>
      </c>
      <c r="AO473" s="422">
        <v>74.59</v>
      </c>
      <c r="AP473" s="422">
        <v>56.24</v>
      </c>
      <c r="AQ473" s="422">
        <v>86.89</v>
      </c>
      <c r="AR473" s="422">
        <v>51.86</v>
      </c>
      <c r="AS473" s="422">
        <v>32.18</v>
      </c>
      <c r="AT473" s="422">
        <v>138.19999999999999</v>
      </c>
      <c r="AU473" s="422">
        <v>169.13</v>
      </c>
      <c r="AV473" s="422">
        <v>198.22</v>
      </c>
      <c r="AW473" s="422">
        <v>246.93</v>
      </c>
      <c r="AX473" s="422">
        <v>340.95</v>
      </c>
      <c r="AY473" s="422">
        <v>297.33</v>
      </c>
      <c r="AZ473" s="422">
        <v>511.46</v>
      </c>
      <c r="BA473" s="422">
        <v>443.27</v>
      </c>
      <c r="BB473" s="422">
        <v>409.16</v>
      </c>
      <c r="BC473" s="422">
        <v>343.69</v>
      </c>
      <c r="BD473" s="422">
        <v>535.57000000000005</v>
      </c>
      <c r="BE473" s="422">
        <v>525.16</v>
      </c>
      <c r="BF473" s="422">
        <v>474.62</v>
      </c>
      <c r="BG473" s="422">
        <v>225.12</v>
      </c>
      <c r="BH473" s="422">
        <v>219.27</v>
      </c>
      <c r="BI473" s="422">
        <v>204.85</v>
      </c>
      <c r="BJ473" s="422">
        <v>236.76</v>
      </c>
      <c r="BK473" s="422">
        <v>184.91</v>
      </c>
      <c r="BL473" s="422">
        <v>255.16</v>
      </c>
      <c r="BM473" s="422">
        <v>212.67</v>
      </c>
      <c r="BN473" s="422">
        <v>336.25</v>
      </c>
      <c r="BO473" s="422">
        <v>219.63</v>
      </c>
      <c r="BP473" s="422">
        <v>166.01</v>
      </c>
      <c r="BQ473" s="422">
        <v>219.18</v>
      </c>
      <c r="BR473" s="422">
        <v>175.11</v>
      </c>
      <c r="BS473" s="422">
        <v>189.69</v>
      </c>
      <c r="BT473" s="422">
        <v>152.36000000000001</v>
      </c>
      <c r="BU473" s="422">
        <v>248.29</v>
      </c>
      <c r="BV473" s="422">
        <v>166.51</v>
      </c>
      <c r="BW473" s="422">
        <v>103.6</v>
      </c>
      <c r="BX473" s="422">
        <v>137.96</v>
      </c>
      <c r="BY473" s="422">
        <v>80.09</v>
      </c>
      <c r="BZ473" s="422">
        <v>123.95</v>
      </c>
      <c r="CA473" s="422">
        <v>31.78</v>
      </c>
      <c r="CB473" s="422">
        <v>46.64</v>
      </c>
      <c r="CC473" s="422">
        <v>121.32</v>
      </c>
      <c r="CD473" s="422">
        <v>108.81</v>
      </c>
      <c r="CE473" s="422">
        <v>78.7</v>
      </c>
      <c r="CF473" s="422">
        <v>20.32</v>
      </c>
      <c r="CG473" s="422">
        <v>28.83</v>
      </c>
      <c r="CH473" s="422">
        <v>80.63</v>
      </c>
      <c r="CI473" s="422">
        <v>73.62</v>
      </c>
      <c r="CJ473" s="422">
        <v>27.96</v>
      </c>
      <c r="CK473" s="422">
        <v>106.61</v>
      </c>
      <c r="CL473" s="422">
        <v>24.18</v>
      </c>
      <c r="CM473" s="422">
        <v>70.42</v>
      </c>
      <c r="CN473" s="422">
        <v>45.26</v>
      </c>
      <c r="CO473" s="422">
        <v>22.73</v>
      </c>
      <c r="CP473" s="464">
        <v>38.82</v>
      </c>
      <c r="CQ473" s="422">
        <v>24.63</v>
      </c>
      <c r="CR473" s="464">
        <v>0</v>
      </c>
      <c r="CS473" s="465">
        <v>0</v>
      </c>
      <c r="CT473" s="465">
        <v>0</v>
      </c>
      <c r="CU473" s="477">
        <f t="shared" si="25"/>
        <v>15026.030000000006</v>
      </c>
    </row>
    <row r="474" spans="1:99" ht="15.75" customHeight="1">
      <c r="A474" s="486" t="str">
        <f t="shared" si="24"/>
        <v>15-1066</v>
      </c>
      <c r="B474" s="422">
        <v>24</v>
      </c>
      <c r="C474" s="422">
        <v>48.9</v>
      </c>
      <c r="D474" s="422">
        <v>34.18</v>
      </c>
      <c r="E474" s="422">
        <v>90.93</v>
      </c>
      <c r="F474" s="422">
        <v>4.7300000000000004</v>
      </c>
      <c r="G474" s="422">
        <v>0</v>
      </c>
      <c r="H474" s="422">
        <v>14.18</v>
      </c>
      <c r="I474" s="422">
        <v>3.54</v>
      </c>
      <c r="J474" s="422">
        <v>0</v>
      </c>
      <c r="K474" s="422">
        <v>5.45</v>
      </c>
      <c r="L474" s="422">
        <v>0</v>
      </c>
      <c r="M474" s="422">
        <v>4.54</v>
      </c>
      <c r="N474" s="422">
        <v>37.270000000000003</v>
      </c>
      <c r="O474" s="422">
        <v>13.18</v>
      </c>
      <c r="P474" s="422">
        <v>39.36</v>
      </c>
      <c r="Q474" s="422">
        <v>51.23</v>
      </c>
      <c r="R474" s="422">
        <v>30.44</v>
      </c>
      <c r="S474" s="422">
        <v>51</v>
      </c>
      <c r="T474" s="422">
        <v>25.63</v>
      </c>
      <c r="U474" s="422">
        <v>93.53</v>
      </c>
      <c r="V474" s="422">
        <v>182.84</v>
      </c>
      <c r="W474" s="422">
        <v>487.29</v>
      </c>
      <c r="X474" s="422">
        <v>473.62</v>
      </c>
      <c r="Y474" s="422">
        <v>305.93</v>
      </c>
      <c r="Z474" s="422">
        <v>346.77</v>
      </c>
      <c r="AA474" s="422">
        <v>338.89</v>
      </c>
      <c r="AB474" s="422">
        <v>488.27</v>
      </c>
      <c r="AC474" s="422">
        <v>423.2</v>
      </c>
      <c r="AD474" s="422">
        <v>323.81</v>
      </c>
      <c r="AE474" s="422">
        <v>234.64</v>
      </c>
      <c r="AF474" s="422">
        <v>270.2</v>
      </c>
      <c r="AG474" s="422">
        <v>152.37</v>
      </c>
      <c r="AH474" s="422">
        <v>117.16</v>
      </c>
      <c r="AI474" s="422">
        <v>148.33000000000001</v>
      </c>
      <c r="AJ474" s="422">
        <v>100.22</v>
      </c>
      <c r="AK474" s="422">
        <v>148.13</v>
      </c>
      <c r="AL474" s="422">
        <v>126.33</v>
      </c>
      <c r="AM474" s="422">
        <v>33.79</v>
      </c>
      <c r="AN474" s="422">
        <v>55.98</v>
      </c>
      <c r="AO474" s="422">
        <v>66.36</v>
      </c>
      <c r="AP474" s="422">
        <v>19.5</v>
      </c>
      <c r="AQ474" s="422">
        <v>81.349999999999994</v>
      </c>
      <c r="AR474" s="422">
        <v>51.72</v>
      </c>
      <c r="AS474" s="422">
        <v>85.07</v>
      </c>
      <c r="AT474" s="422">
        <v>65.98</v>
      </c>
      <c r="AU474" s="422">
        <v>22.22</v>
      </c>
      <c r="AV474" s="422">
        <v>50.72</v>
      </c>
      <c r="AW474" s="422">
        <v>40.22</v>
      </c>
      <c r="AX474" s="422">
        <v>82.92</v>
      </c>
      <c r="AY474" s="422">
        <v>128.96</v>
      </c>
      <c r="AZ474" s="422">
        <v>191.54</v>
      </c>
      <c r="BA474" s="422">
        <v>205.95</v>
      </c>
      <c r="BB474" s="422">
        <v>197.91</v>
      </c>
      <c r="BC474" s="422">
        <v>164.43</v>
      </c>
      <c r="BD474" s="422">
        <v>134.19999999999999</v>
      </c>
      <c r="BE474" s="422">
        <v>103.31</v>
      </c>
      <c r="BF474" s="422">
        <v>138.59</v>
      </c>
      <c r="BG474" s="422">
        <v>176.01</v>
      </c>
      <c r="BH474" s="422">
        <v>119.29</v>
      </c>
      <c r="BI474" s="422">
        <v>105.41</v>
      </c>
      <c r="BJ474" s="422">
        <v>99.69</v>
      </c>
      <c r="BK474" s="422">
        <v>90.03</v>
      </c>
      <c r="BL474" s="422">
        <v>138.4</v>
      </c>
      <c r="BM474" s="422">
        <v>63.54</v>
      </c>
      <c r="BN474" s="422">
        <v>105.43</v>
      </c>
      <c r="BO474" s="422">
        <v>137.91</v>
      </c>
      <c r="BP474" s="422">
        <v>84.35</v>
      </c>
      <c r="BQ474" s="422">
        <v>101.23</v>
      </c>
      <c r="BR474" s="422">
        <v>104.48</v>
      </c>
      <c r="BS474" s="422">
        <v>76.55</v>
      </c>
      <c r="BT474" s="422">
        <v>104.85</v>
      </c>
      <c r="BU474" s="422">
        <v>87.04</v>
      </c>
      <c r="BV474" s="422">
        <v>102.55</v>
      </c>
      <c r="BW474" s="422">
        <v>127.92</v>
      </c>
      <c r="BX474" s="422">
        <v>158.77000000000001</v>
      </c>
      <c r="BY474" s="422">
        <v>52.78</v>
      </c>
      <c r="BZ474" s="422">
        <v>67.48</v>
      </c>
      <c r="CA474" s="422">
        <v>105.18</v>
      </c>
      <c r="CB474" s="422">
        <v>95.47</v>
      </c>
      <c r="CC474" s="422">
        <v>39.17</v>
      </c>
      <c r="CD474" s="422">
        <v>143.97999999999999</v>
      </c>
      <c r="CE474" s="422">
        <v>116.06</v>
      </c>
      <c r="CF474" s="422">
        <v>125.96</v>
      </c>
      <c r="CG474" s="422">
        <v>102.32</v>
      </c>
      <c r="CH474" s="422">
        <v>198.7</v>
      </c>
      <c r="CI474" s="422">
        <v>70.8</v>
      </c>
      <c r="CJ474" s="422">
        <v>109.83</v>
      </c>
      <c r="CK474" s="422">
        <v>137.4</v>
      </c>
      <c r="CL474" s="422">
        <v>144.51</v>
      </c>
      <c r="CM474" s="422">
        <v>43.64</v>
      </c>
      <c r="CN474" s="422">
        <v>30.18</v>
      </c>
      <c r="CO474" s="422">
        <v>26.86</v>
      </c>
      <c r="CP474" s="464">
        <v>0</v>
      </c>
      <c r="CQ474" s="422">
        <v>28.04</v>
      </c>
      <c r="CR474" s="464">
        <v>66.73</v>
      </c>
      <c r="CS474" s="465">
        <v>0</v>
      </c>
      <c r="CT474" s="465">
        <v>0</v>
      </c>
      <c r="CU474" s="477">
        <f t="shared" si="25"/>
        <v>10825.349999999997</v>
      </c>
    </row>
    <row r="475" spans="1:99" ht="15.75" customHeight="1">
      <c r="A475" s="486" t="str">
        <f t="shared" si="24"/>
        <v>15-1066</v>
      </c>
      <c r="B475" s="422">
        <v>25</v>
      </c>
      <c r="C475" s="422">
        <v>23</v>
      </c>
      <c r="D475" s="422">
        <v>35.68</v>
      </c>
      <c r="E475" s="422">
        <v>10.63</v>
      </c>
      <c r="F475" s="422">
        <v>35.54</v>
      </c>
      <c r="G475" s="422">
        <v>3.18</v>
      </c>
      <c r="H475" s="422">
        <v>0</v>
      </c>
      <c r="I475" s="422">
        <v>15.59</v>
      </c>
      <c r="J475" s="422">
        <v>14.65</v>
      </c>
      <c r="K475" s="422">
        <v>3.73</v>
      </c>
      <c r="L475" s="422">
        <v>7.9</v>
      </c>
      <c r="M475" s="422">
        <v>6.45</v>
      </c>
      <c r="N475" s="422">
        <v>0</v>
      </c>
      <c r="O475" s="422">
        <v>18.18</v>
      </c>
      <c r="P475" s="422">
        <v>15.45</v>
      </c>
      <c r="Q475" s="422">
        <v>66.91</v>
      </c>
      <c r="R475" s="422">
        <v>18.63</v>
      </c>
      <c r="S475" s="422">
        <v>18.05</v>
      </c>
      <c r="T475" s="422">
        <v>12.41</v>
      </c>
      <c r="U475" s="422">
        <v>6.68</v>
      </c>
      <c r="V475" s="422">
        <v>13.84</v>
      </c>
      <c r="W475" s="422">
        <v>134.53</v>
      </c>
      <c r="X475" s="422">
        <v>58.59</v>
      </c>
      <c r="Y475" s="422">
        <v>196.6</v>
      </c>
      <c r="Z475" s="422">
        <v>176.62</v>
      </c>
      <c r="AA475" s="422">
        <v>255.9</v>
      </c>
      <c r="AB475" s="422">
        <v>70.42</v>
      </c>
      <c r="AC475" s="422">
        <v>110.8</v>
      </c>
      <c r="AD475" s="422">
        <v>229.77</v>
      </c>
      <c r="AE475" s="422">
        <v>137.66</v>
      </c>
      <c r="AF475" s="422">
        <v>108.27</v>
      </c>
      <c r="AG475" s="422">
        <v>140.41</v>
      </c>
      <c r="AH475" s="422">
        <v>161.69</v>
      </c>
      <c r="AI475" s="422">
        <v>113.43</v>
      </c>
      <c r="AJ475" s="422">
        <v>165.24</v>
      </c>
      <c r="AK475" s="422">
        <v>215.66</v>
      </c>
      <c r="AL475" s="422">
        <v>145.81</v>
      </c>
      <c r="AM475" s="422">
        <v>43.67</v>
      </c>
      <c r="AN475" s="422">
        <v>205.22</v>
      </c>
      <c r="AO475" s="422">
        <v>93.05</v>
      </c>
      <c r="AP475" s="422">
        <v>44.59</v>
      </c>
      <c r="AQ475" s="422">
        <v>44.14</v>
      </c>
      <c r="AR475" s="422">
        <v>144.1</v>
      </c>
      <c r="AS475" s="422">
        <v>72.41</v>
      </c>
      <c r="AT475" s="422">
        <v>44.3</v>
      </c>
      <c r="AU475" s="422">
        <v>145.16</v>
      </c>
      <c r="AV475" s="422">
        <v>203.02</v>
      </c>
      <c r="AW475" s="422">
        <v>198.02</v>
      </c>
      <c r="AX475" s="422">
        <v>143</v>
      </c>
      <c r="AY475" s="422">
        <v>159.06</v>
      </c>
      <c r="AZ475" s="422">
        <v>461.37</v>
      </c>
      <c r="BA475" s="422">
        <v>271.73</v>
      </c>
      <c r="BB475" s="422">
        <v>476.68</v>
      </c>
      <c r="BC475" s="422">
        <v>302</v>
      </c>
      <c r="BD475" s="422">
        <v>292.37</v>
      </c>
      <c r="BE475" s="422">
        <v>452.28</v>
      </c>
      <c r="BF475" s="422">
        <v>440.46</v>
      </c>
      <c r="BG475" s="422">
        <v>222.94</v>
      </c>
      <c r="BH475" s="422">
        <v>302.74</v>
      </c>
      <c r="BI475" s="422">
        <v>270.7</v>
      </c>
      <c r="BJ475" s="422">
        <v>249.87</v>
      </c>
      <c r="BK475" s="422">
        <v>206.7</v>
      </c>
      <c r="BL475" s="422">
        <v>145.97</v>
      </c>
      <c r="BM475" s="422">
        <v>207.59</v>
      </c>
      <c r="BN475" s="422">
        <v>150.65</v>
      </c>
      <c r="BO475" s="422">
        <v>167.42</v>
      </c>
      <c r="BP475" s="422">
        <v>215.89</v>
      </c>
      <c r="BQ475" s="422">
        <v>176.7</v>
      </c>
      <c r="BR475" s="422">
        <v>191.6</v>
      </c>
      <c r="BS475" s="422">
        <v>121.05</v>
      </c>
      <c r="BT475" s="422">
        <v>165.39</v>
      </c>
      <c r="BU475" s="422">
        <v>188.14</v>
      </c>
      <c r="BV475" s="422">
        <v>107.03</v>
      </c>
      <c r="BW475" s="422">
        <v>174.14</v>
      </c>
      <c r="BX475" s="422">
        <v>168.75</v>
      </c>
      <c r="BY475" s="422">
        <v>183.53</v>
      </c>
      <c r="BZ475" s="422">
        <v>123.17</v>
      </c>
      <c r="CA475" s="422">
        <v>126.24</v>
      </c>
      <c r="CB475" s="422">
        <v>153.41</v>
      </c>
      <c r="CC475" s="422">
        <v>134.13999999999999</v>
      </c>
      <c r="CD475" s="422">
        <v>61.99</v>
      </c>
      <c r="CE475" s="422">
        <v>137.6</v>
      </c>
      <c r="CF475" s="422">
        <v>158.91</v>
      </c>
      <c r="CG475" s="422">
        <v>43.85</v>
      </c>
      <c r="CH475" s="422">
        <v>136.18</v>
      </c>
      <c r="CI475" s="422">
        <v>131.4</v>
      </c>
      <c r="CJ475" s="422">
        <v>88.85</v>
      </c>
      <c r="CK475" s="422">
        <v>67.69</v>
      </c>
      <c r="CL475" s="422">
        <v>8.59</v>
      </c>
      <c r="CM475" s="422">
        <v>91.25</v>
      </c>
      <c r="CN475" s="422">
        <v>74.31</v>
      </c>
      <c r="CO475" s="422">
        <v>73.47</v>
      </c>
      <c r="CP475" s="464">
        <v>74.52</v>
      </c>
      <c r="CQ475" s="422">
        <v>164.76</v>
      </c>
      <c r="CR475" s="464">
        <v>59.94</v>
      </c>
      <c r="CS475" s="465">
        <v>0</v>
      </c>
      <c r="CT475" s="465">
        <v>0</v>
      </c>
      <c r="CU475" s="477">
        <f t="shared" si="25"/>
        <v>12511.599999999999</v>
      </c>
    </row>
    <row r="476" spans="1:99" ht="15.75" customHeight="1">
      <c r="A476" s="486" t="str">
        <f t="shared" si="24"/>
        <v>15-1066</v>
      </c>
      <c r="B476" s="422">
        <v>26</v>
      </c>
      <c r="C476" s="422">
        <v>86.91</v>
      </c>
      <c r="D476" s="422">
        <v>69.760000000000005</v>
      </c>
      <c r="E476" s="422">
        <v>81.27</v>
      </c>
      <c r="F476" s="422">
        <v>0</v>
      </c>
      <c r="G476" s="422">
        <v>8.36</v>
      </c>
      <c r="H476" s="422">
        <v>36.590000000000003</v>
      </c>
      <c r="I476" s="422">
        <v>9.09</v>
      </c>
      <c r="J476" s="422">
        <v>6.73</v>
      </c>
      <c r="K476" s="422">
        <v>13.82</v>
      </c>
      <c r="L476" s="422">
        <v>10.91</v>
      </c>
      <c r="M476" s="422">
        <v>8.18</v>
      </c>
      <c r="N476" s="422">
        <v>33.450000000000003</v>
      </c>
      <c r="O476" s="422">
        <v>2.27</v>
      </c>
      <c r="P476" s="422">
        <v>18.54</v>
      </c>
      <c r="Q476" s="422">
        <v>12.45</v>
      </c>
      <c r="R476" s="422">
        <v>27.41</v>
      </c>
      <c r="S476" s="422">
        <v>8.09</v>
      </c>
      <c r="T476" s="422">
        <v>32.44</v>
      </c>
      <c r="U476" s="422">
        <v>45.07</v>
      </c>
      <c r="V476" s="422">
        <v>127.77</v>
      </c>
      <c r="W476" s="422">
        <v>207.41</v>
      </c>
      <c r="X476" s="422">
        <v>167.17</v>
      </c>
      <c r="Y476" s="422">
        <v>436.6</v>
      </c>
      <c r="Z476" s="422">
        <v>377.6</v>
      </c>
      <c r="AA476" s="422">
        <v>338.25</v>
      </c>
      <c r="AB476" s="422">
        <v>403.18</v>
      </c>
      <c r="AC476" s="422">
        <v>273.24</v>
      </c>
      <c r="AD476" s="422">
        <v>412.79</v>
      </c>
      <c r="AE476" s="422">
        <v>212.76</v>
      </c>
      <c r="AF476" s="422">
        <v>117.75</v>
      </c>
      <c r="AG476" s="422">
        <v>286.27</v>
      </c>
      <c r="AH476" s="422">
        <v>149.63999999999999</v>
      </c>
      <c r="AI476" s="422">
        <v>145.80000000000001</v>
      </c>
      <c r="AJ476" s="422">
        <v>148.88</v>
      </c>
      <c r="AK476" s="422">
        <v>167.55</v>
      </c>
      <c r="AL476" s="422">
        <v>151.97999999999999</v>
      </c>
      <c r="AM476" s="422">
        <v>63.73</v>
      </c>
      <c r="AN476" s="422">
        <v>170.18</v>
      </c>
      <c r="AO476" s="422">
        <v>176.61</v>
      </c>
      <c r="AP476" s="422">
        <v>275.77</v>
      </c>
      <c r="AQ476" s="422">
        <v>183.32</v>
      </c>
      <c r="AR476" s="422">
        <v>139.91</v>
      </c>
      <c r="AS476" s="422">
        <v>89.91</v>
      </c>
      <c r="AT476" s="422">
        <v>137.94999999999999</v>
      </c>
      <c r="AU476" s="422">
        <v>266.98</v>
      </c>
      <c r="AV476" s="422">
        <v>185.26</v>
      </c>
      <c r="AW476" s="422">
        <v>202.61</v>
      </c>
      <c r="AX476" s="422">
        <v>407.92</v>
      </c>
      <c r="AY476" s="422">
        <v>352.56</v>
      </c>
      <c r="AZ476" s="422">
        <v>460.38</v>
      </c>
      <c r="BA476" s="422">
        <v>420.81</v>
      </c>
      <c r="BB476" s="422">
        <v>626.80999999999995</v>
      </c>
      <c r="BC476" s="422">
        <v>484.47</v>
      </c>
      <c r="BD476" s="422">
        <v>499.12</v>
      </c>
      <c r="BE476" s="422">
        <v>293.20999999999998</v>
      </c>
      <c r="BF476" s="422">
        <v>388.33</v>
      </c>
      <c r="BG476" s="422">
        <v>249.77</v>
      </c>
      <c r="BH476" s="422">
        <v>237.47</v>
      </c>
      <c r="BI476" s="422">
        <v>297.47000000000003</v>
      </c>
      <c r="BJ476" s="422">
        <v>254.72</v>
      </c>
      <c r="BK476" s="422">
        <v>144.08000000000001</v>
      </c>
      <c r="BL476" s="422">
        <v>176.82</v>
      </c>
      <c r="BM476" s="422">
        <v>131.94</v>
      </c>
      <c r="BN476" s="422">
        <v>298.72000000000003</v>
      </c>
      <c r="BO476" s="422">
        <v>207.58</v>
      </c>
      <c r="BP476" s="422">
        <v>161.69999999999999</v>
      </c>
      <c r="BQ476" s="422">
        <v>178.77</v>
      </c>
      <c r="BR476" s="422">
        <v>161.59</v>
      </c>
      <c r="BS476" s="422">
        <v>136.66999999999999</v>
      </c>
      <c r="BT476" s="422">
        <v>195.57</v>
      </c>
      <c r="BU476" s="422">
        <v>150.18</v>
      </c>
      <c r="BV476" s="422">
        <v>135.69999999999999</v>
      </c>
      <c r="BW476" s="422">
        <v>169.54</v>
      </c>
      <c r="BX476" s="422">
        <v>187.75</v>
      </c>
      <c r="BY476" s="422">
        <v>204.07</v>
      </c>
      <c r="BZ476" s="422">
        <v>135.84</v>
      </c>
      <c r="CA476" s="422">
        <v>177.37</v>
      </c>
      <c r="CB476" s="422">
        <v>153.75</v>
      </c>
      <c r="CC476" s="422">
        <v>132.53</v>
      </c>
      <c r="CD476" s="422">
        <v>144.69999999999999</v>
      </c>
      <c r="CE476" s="422">
        <v>264.82</v>
      </c>
      <c r="CF476" s="422">
        <v>171.36</v>
      </c>
      <c r="CG476" s="422">
        <v>94.65</v>
      </c>
      <c r="CH476" s="422">
        <v>128.68</v>
      </c>
      <c r="CI476" s="422">
        <v>124.21</v>
      </c>
      <c r="CJ476" s="422">
        <v>94.24</v>
      </c>
      <c r="CK476" s="422">
        <v>180.35</v>
      </c>
      <c r="CL476" s="422">
        <v>221.23</v>
      </c>
      <c r="CM476" s="422">
        <v>111.43</v>
      </c>
      <c r="CN476" s="422">
        <v>138.69999999999999</v>
      </c>
      <c r="CO476" s="422">
        <v>109.08</v>
      </c>
      <c r="CP476" s="464">
        <v>100.16</v>
      </c>
      <c r="CQ476" s="422">
        <v>84.1</v>
      </c>
      <c r="CR476" s="464">
        <v>108.58</v>
      </c>
      <c r="CS476" s="465">
        <v>129.15</v>
      </c>
      <c r="CT476" s="465">
        <v>114.44</v>
      </c>
      <c r="CU476" s="477">
        <f t="shared" si="25"/>
        <v>17061.300000000003</v>
      </c>
    </row>
    <row r="477" spans="1:99" ht="15.75" customHeight="1">
      <c r="A477" s="486" t="str">
        <f t="shared" si="24"/>
        <v>15-1066</v>
      </c>
      <c r="B477" s="422">
        <v>27</v>
      </c>
      <c r="C477" s="422">
        <v>0</v>
      </c>
      <c r="D477" s="422">
        <v>0</v>
      </c>
      <c r="E477" s="422">
        <v>0</v>
      </c>
      <c r="F477" s="422">
        <v>0</v>
      </c>
      <c r="G477" s="422">
        <v>0</v>
      </c>
      <c r="H477" s="422">
        <v>135.09</v>
      </c>
      <c r="I477" s="422">
        <v>70.72</v>
      </c>
      <c r="J477" s="422">
        <v>14.54</v>
      </c>
      <c r="K477" s="422">
        <v>0</v>
      </c>
      <c r="L477" s="422">
        <v>11.41</v>
      </c>
      <c r="M477" s="422">
        <v>1.45</v>
      </c>
      <c r="N477" s="422">
        <v>10.09</v>
      </c>
      <c r="O477" s="422">
        <v>21.45</v>
      </c>
      <c r="P477" s="422">
        <v>2.36</v>
      </c>
      <c r="Q477" s="422">
        <v>11.73</v>
      </c>
      <c r="R477" s="422">
        <v>12.81</v>
      </c>
      <c r="S477" s="422">
        <v>2.91</v>
      </c>
      <c r="T477" s="422">
        <v>14.46</v>
      </c>
      <c r="U477" s="422">
        <v>67.569999999999993</v>
      </c>
      <c r="V477" s="422">
        <v>111.75</v>
      </c>
      <c r="W477" s="422">
        <v>248.03</v>
      </c>
      <c r="X477" s="422">
        <v>220.37</v>
      </c>
      <c r="Y477" s="422">
        <v>203.62</v>
      </c>
      <c r="Z477" s="422">
        <v>322.10000000000002</v>
      </c>
      <c r="AA477" s="422">
        <v>487.4</v>
      </c>
      <c r="AB477" s="422">
        <v>290.66000000000003</v>
      </c>
      <c r="AC477" s="422">
        <v>284.37</v>
      </c>
      <c r="AD477" s="422">
        <v>192.87</v>
      </c>
      <c r="AE477" s="422">
        <v>141.15</v>
      </c>
      <c r="AF477" s="422">
        <v>135.44</v>
      </c>
      <c r="AG477" s="422">
        <v>197.96</v>
      </c>
      <c r="AH477" s="422">
        <v>272.32</v>
      </c>
      <c r="AI477" s="422">
        <v>181.46</v>
      </c>
      <c r="AJ477" s="422">
        <v>224.44</v>
      </c>
      <c r="AK477" s="422">
        <v>188.47</v>
      </c>
      <c r="AL477" s="422">
        <v>173.9</v>
      </c>
      <c r="AM477" s="422">
        <v>207.2</v>
      </c>
      <c r="AN477" s="422">
        <v>212.7</v>
      </c>
      <c r="AO477" s="422">
        <v>253.4</v>
      </c>
      <c r="AP477" s="422">
        <v>88.22</v>
      </c>
      <c r="AQ477" s="422">
        <v>216.56</v>
      </c>
      <c r="AR477" s="422">
        <v>45.11</v>
      </c>
      <c r="AS477" s="422">
        <v>159.29</v>
      </c>
      <c r="AT477" s="422">
        <v>149.03</v>
      </c>
      <c r="AU477" s="422">
        <v>212.93</v>
      </c>
      <c r="AV477" s="422">
        <v>327.62</v>
      </c>
      <c r="AW477" s="422">
        <v>252.06</v>
      </c>
      <c r="AX477" s="422">
        <v>332.07</v>
      </c>
      <c r="AY477" s="422">
        <v>404.91</v>
      </c>
      <c r="AZ477" s="422">
        <v>489.16</v>
      </c>
      <c r="BA477" s="422">
        <v>560.28</v>
      </c>
      <c r="BB477" s="422">
        <v>577.26</v>
      </c>
      <c r="BC477" s="422">
        <v>438.4</v>
      </c>
      <c r="BD477" s="422">
        <v>316.58</v>
      </c>
      <c r="BE477" s="422">
        <v>630.29</v>
      </c>
      <c r="BF477" s="422">
        <v>474.69</v>
      </c>
      <c r="BG477" s="422">
        <v>355.31</v>
      </c>
      <c r="BH477" s="422">
        <v>317.81</v>
      </c>
      <c r="BI477" s="422">
        <v>430.13</v>
      </c>
      <c r="BJ477" s="422">
        <v>263.86</v>
      </c>
      <c r="BK477" s="422">
        <v>240.17</v>
      </c>
      <c r="BL477" s="422">
        <v>217.38</v>
      </c>
      <c r="BM477" s="422">
        <v>217.22</v>
      </c>
      <c r="BN477" s="422">
        <v>167.39</v>
      </c>
      <c r="BO477" s="422">
        <v>120.64</v>
      </c>
      <c r="BP477" s="422">
        <v>156.65</v>
      </c>
      <c r="BQ477" s="422">
        <v>135.26</v>
      </c>
      <c r="BR477" s="422">
        <v>115.31</v>
      </c>
      <c r="BS477" s="422">
        <v>128.15</v>
      </c>
      <c r="BT477" s="422">
        <v>155.38999999999999</v>
      </c>
      <c r="BU477" s="422">
        <v>113.75</v>
      </c>
      <c r="BV477" s="422">
        <v>151.61000000000001</v>
      </c>
      <c r="BW477" s="422">
        <v>173.87</v>
      </c>
      <c r="BX477" s="422">
        <v>129.15</v>
      </c>
      <c r="BY477" s="422">
        <v>85.45</v>
      </c>
      <c r="BZ477" s="422">
        <v>100.45</v>
      </c>
      <c r="CA477" s="422">
        <v>83.78</v>
      </c>
      <c r="CB477" s="422">
        <v>87.06</v>
      </c>
      <c r="CC477" s="422">
        <v>10.91</v>
      </c>
      <c r="CD477" s="422">
        <v>125.02</v>
      </c>
      <c r="CE477" s="422">
        <v>111.53</v>
      </c>
      <c r="CF477" s="422">
        <v>130.47999999999999</v>
      </c>
      <c r="CG477" s="422">
        <v>194.47</v>
      </c>
      <c r="CH477" s="422">
        <v>48.65</v>
      </c>
      <c r="CI477" s="422">
        <v>81.900000000000006</v>
      </c>
      <c r="CJ477" s="422">
        <v>85.59</v>
      </c>
      <c r="CK477" s="422">
        <v>118.51</v>
      </c>
      <c r="CL477" s="422">
        <v>42.5</v>
      </c>
      <c r="CM477" s="422">
        <v>12.64</v>
      </c>
      <c r="CN477" s="422">
        <v>18.91</v>
      </c>
      <c r="CO477" s="422">
        <v>31.73</v>
      </c>
      <c r="CP477" s="464">
        <v>0</v>
      </c>
      <c r="CQ477" s="422">
        <v>8.73</v>
      </c>
      <c r="CR477" s="464">
        <v>0</v>
      </c>
      <c r="CS477" s="465">
        <v>0</v>
      </c>
      <c r="CT477" s="465">
        <v>0</v>
      </c>
      <c r="CU477" s="477">
        <f t="shared" si="25"/>
        <v>15568.019999999993</v>
      </c>
    </row>
    <row r="478" spans="1:99" ht="15.75" customHeight="1">
      <c r="A478" s="486" t="str">
        <f t="shared" si="24"/>
        <v>15-1066</v>
      </c>
      <c r="B478" s="422">
        <v>28</v>
      </c>
      <c r="C478" s="422">
        <v>100.7</v>
      </c>
      <c r="D478" s="422">
        <v>4.99</v>
      </c>
      <c r="E478" s="422">
        <v>25.18</v>
      </c>
      <c r="F478" s="422">
        <v>20.13</v>
      </c>
      <c r="G478" s="422">
        <v>1.82</v>
      </c>
      <c r="H478" s="422">
        <v>9.17</v>
      </c>
      <c r="I478" s="422">
        <v>4.54</v>
      </c>
      <c r="J478" s="422">
        <v>9.09</v>
      </c>
      <c r="K478" s="422">
        <v>0.91</v>
      </c>
      <c r="L478" s="422">
        <v>14.09</v>
      </c>
      <c r="M478" s="422">
        <v>10.53</v>
      </c>
      <c r="N478" s="422">
        <v>0</v>
      </c>
      <c r="O478" s="422">
        <v>6</v>
      </c>
      <c r="P478" s="422">
        <v>0</v>
      </c>
      <c r="Q478" s="422">
        <v>33.11</v>
      </c>
      <c r="R478" s="422">
        <v>4.54</v>
      </c>
      <c r="S478" s="422">
        <v>14.2</v>
      </c>
      <c r="T478" s="422">
        <v>36.090000000000003</v>
      </c>
      <c r="U478" s="422">
        <v>70.3</v>
      </c>
      <c r="V478" s="422">
        <v>76.900000000000006</v>
      </c>
      <c r="W478" s="422">
        <v>228.57</v>
      </c>
      <c r="X478" s="422">
        <v>281.76</v>
      </c>
      <c r="Y478" s="422">
        <v>377.81</v>
      </c>
      <c r="Z478" s="422">
        <v>575.77</v>
      </c>
      <c r="AA478" s="422">
        <v>379.64</v>
      </c>
      <c r="AB478" s="422">
        <v>345.72</v>
      </c>
      <c r="AC478" s="422">
        <v>313.08</v>
      </c>
      <c r="AD478" s="422">
        <v>276.20999999999998</v>
      </c>
      <c r="AE478" s="422">
        <v>233.13</v>
      </c>
      <c r="AF478" s="422">
        <v>201.96</v>
      </c>
      <c r="AG478" s="422">
        <v>315.36</v>
      </c>
      <c r="AH478" s="422">
        <v>195.17</v>
      </c>
      <c r="AI478" s="422">
        <v>132.69</v>
      </c>
      <c r="AJ478" s="422">
        <v>156.91</v>
      </c>
      <c r="AK478" s="422">
        <v>187.76</v>
      </c>
      <c r="AL478" s="422">
        <v>138.78</v>
      </c>
      <c r="AM478" s="422">
        <v>124.09</v>
      </c>
      <c r="AN478" s="422">
        <v>99.02</v>
      </c>
      <c r="AO478" s="422">
        <v>120.54</v>
      </c>
      <c r="AP478" s="422">
        <v>161.35</v>
      </c>
      <c r="AQ478" s="422">
        <v>68.25</v>
      </c>
      <c r="AR478" s="422">
        <v>57.99</v>
      </c>
      <c r="AS478" s="422">
        <v>60.13</v>
      </c>
      <c r="AT478" s="422">
        <v>98.07</v>
      </c>
      <c r="AU478" s="422">
        <v>101.27</v>
      </c>
      <c r="AV478" s="422">
        <v>291.33</v>
      </c>
      <c r="AW478" s="422">
        <v>375.62</v>
      </c>
      <c r="AX478" s="422">
        <v>259.29000000000002</v>
      </c>
      <c r="AY478" s="422">
        <v>353.26</v>
      </c>
      <c r="AZ478" s="422">
        <v>460.29</v>
      </c>
      <c r="BA478" s="422">
        <v>425.06</v>
      </c>
      <c r="BB478" s="422">
        <v>461.7</v>
      </c>
      <c r="BC478" s="422">
        <v>596.72</v>
      </c>
      <c r="BD478" s="422">
        <v>339.34</v>
      </c>
      <c r="BE478" s="422">
        <v>406.4</v>
      </c>
      <c r="BF478" s="422">
        <v>186.13</v>
      </c>
      <c r="BG478" s="422">
        <v>182.43</v>
      </c>
      <c r="BH478" s="422">
        <v>116.15</v>
      </c>
      <c r="BI478" s="422">
        <v>285.27999999999997</v>
      </c>
      <c r="BJ478" s="422">
        <v>220.68</v>
      </c>
      <c r="BK478" s="422">
        <v>140.69999999999999</v>
      </c>
      <c r="BL478" s="422">
        <v>184.29</v>
      </c>
      <c r="BM478" s="422">
        <v>161.44</v>
      </c>
      <c r="BN478" s="422">
        <v>173.81</v>
      </c>
      <c r="BO478" s="422">
        <v>208.73</v>
      </c>
      <c r="BP478" s="422">
        <v>166.62</v>
      </c>
      <c r="BQ478" s="422">
        <v>185.29</v>
      </c>
      <c r="BR478" s="422">
        <v>163.13</v>
      </c>
      <c r="BS478" s="422">
        <v>231.44</v>
      </c>
      <c r="BT478" s="422">
        <v>169.2</v>
      </c>
      <c r="BU478" s="422">
        <v>148.24</v>
      </c>
      <c r="BV478" s="422">
        <v>122.29</v>
      </c>
      <c r="BW478" s="422">
        <v>125.75</v>
      </c>
      <c r="BX478" s="422">
        <v>136.13999999999999</v>
      </c>
      <c r="BY478" s="422">
        <v>119.01</v>
      </c>
      <c r="BZ478" s="422">
        <v>105.87</v>
      </c>
      <c r="CA478" s="422">
        <v>112.23</v>
      </c>
      <c r="CB478" s="422">
        <v>89.38</v>
      </c>
      <c r="CC478" s="422">
        <v>46.99</v>
      </c>
      <c r="CD478" s="422">
        <v>134.76</v>
      </c>
      <c r="CE478" s="422">
        <v>52.27</v>
      </c>
      <c r="CF478" s="422">
        <v>105.2</v>
      </c>
      <c r="CG478" s="422">
        <v>62.09</v>
      </c>
      <c r="CH478" s="422">
        <v>38.89</v>
      </c>
      <c r="CI478" s="422">
        <v>62.19</v>
      </c>
      <c r="CJ478" s="422">
        <v>58.88</v>
      </c>
      <c r="CK478" s="422">
        <v>55.41</v>
      </c>
      <c r="CL478" s="422">
        <v>128.03</v>
      </c>
      <c r="CM478" s="422">
        <v>53.45</v>
      </c>
      <c r="CN478" s="422">
        <v>60.09</v>
      </c>
      <c r="CO478" s="422">
        <v>44.14</v>
      </c>
      <c r="CP478" s="464">
        <v>0</v>
      </c>
      <c r="CQ478" s="422">
        <v>0</v>
      </c>
      <c r="CR478" s="464">
        <v>0</v>
      </c>
      <c r="CS478" s="465">
        <v>121.39</v>
      </c>
      <c r="CT478" s="465">
        <v>7.64</v>
      </c>
      <c r="CU478" s="477">
        <f t="shared" si="25"/>
        <v>14407.980000000003</v>
      </c>
    </row>
    <row r="479" spans="1:99" ht="15.75" customHeight="1">
      <c r="A479" s="486" t="str">
        <f t="shared" si="24"/>
        <v>15-1066</v>
      </c>
      <c r="B479" s="422">
        <v>29</v>
      </c>
      <c r="C479" s="422">
        <v>20.73</v>
      </c>
      <c r="D479" s="422">
        <v>35.36</v>
      </c>
      <c r="E479" s="422">
        <v>0</v>
      </c>
      <c r="F479" s="422">
        <v>6.36</v>
      </c>
      <c r="G479" s="422">
        <v>18.43</v>
      </c>
      <c r="H479" s="422">
        <v>0</v>
      </c>
      <c r="I479" s="422">
        <v>6.81</v>
      </c>
      <c r="J479" s="422">
        <v>16.940000000000001</v>
      </c>
      <c r="K479" s="422">
        <v>38.64</v>
      </c>
      <c r="L479" s="422">
        <v>4.09</v>
      </c>
      <c r="M479" s="422">
        <v>12.73</v>
      </c>
      <c r="N479" s="422">
        <v>0</v>
      </c>
      <c r="O479" s="422">
        <v>43.63</v>
      </c>
      <c r="P479" s="422">
        <v>4.09</v>
      </c>
      <c r="Q479" s="422">
        <v>21.32</v>
      </c>
      <c r="R479" s="422">
        <v>5.54</v>
      </c>
      <c r="S479" s="422">
        <v>18.100000000000001</v>
      </c>
      <c r="T479" s="422">
        <v>22.17</v>
      </c>
      <c r="U479" s="422">
        <v>153</v>
      </c>
      <c r="V479" s="422">
        <v>225.91</v>
      </c>
      <c r="W479" s="422">
        <v>272.02999999999997</v>
      </c>
      <c r="X479" s="422">
        <v>437.54</v>
      </c>
      <c r="Y479" s="422">
        <v>658.54</v>
      </c>
      <c r="Z479" s="422">
        <v>312.94</v>
      </c>
      <c r="AA479" s="422">
        <v>288.16000000000003</v>
      </c>
      <c r="AB479" s="422">
        <v>351.05</v>
      </c>
      <c r="AC479" s="422">
        <v>209.86</v>
      </c>
      <c r="AD479" s="422">
        <v>298.3</v>
      </c>
      <c r="AE479" s="422">
        <v>335.5</v>
      </c>
      <c r="AF479" s="422">
        <v>309.77999999999997</v>
      </c>
      <c r="AG479" s="422">
        <v>148.69</v>
      </c>
      <c r="AH479" s="422">
        <v>274.76</v>
      </c>
      <c r="AI479" s="422">
        <v>160.80000000000001</v>
      </c>
      <c r="AJ479" s="422">
        <v>181.51</v>
      </c>
      <c r="AK479" s="422">
        <v>160.66999999999999</v>
      </c>
      <c r="AL479" s="422">
        <v>126.08</v>
      </c>
      <c r="AM479" s="422">
        <v>117.07</v>
      </c>
      <c r="AN479" s="422">
        <v>93.46</v>
      </c>
      <c r="AO479" s="422">
        <v>111.01</v>
      </c>
      <c r="AP479" s="422">
        <v>52.52</v>
      </c>
      <c r="AQ479" s="422">
        <v>104.63</v>
      </c>
      <c r="AR479" s="422">
        <v>65.069999999999993</v>
      </c>
      <c r="AS479" s="422">
        <v>111.87</v>
      </c>
      <c r="AT479" s="422">
        <v>213.53</v>
      </c>
      <c r="AU479" s="422">
        <v>213.53</v>
      </c>
      <c r="AV479" s="422">
        <v>127.73</v>
      </c>
      <c r="AW479" s="422">
        <v>154.54</v>
      </c>
      <c r="AX479" s="422">
        <v>274.10000000000002</v>
      </c>
      <c r="AY479" s="422">
        <v>252.44</v>
      </c>
      <c r="AZ479" s="422">
        <v>388.96</v>
      </c>
      <c r="BA479" s="422">
        <v>452.14</v>
      </c>
      <c r="BB479" s="422">
        <v>288.86</v>
      </c>
      <c r="BC479" s="422">
        <v>324.35000000000002</v>
      </c>
      <c r="BD479" s="422">
        <v>500.5</v>
      </c>
      <c r="BE479" s="422">
        <v>400.45</v>
      </c>
      <c r="BF479" s="422">
        <v>437.27</v>
      </c>
      <c r="BG479" s="422">
        <v>455.07</v>
      </c>
      <c r="BH479" s="422">
        <v>205.64</v>
      </c>
      <c r="BI479" s="422">
        <v>192</v>
      </c>
      <c r="BJ479" s="422">
        <v>140.44</v>
      </c>
      <c r="BK479" s="422">
        <v>219.81</v>
      </c>
      <c r="BL479" s="422">
        <v>141.66</v>
      </c>
      <c r="BM479" s="422">
        <v>239.93</v>
      </c>
      <c r="BN479" s="422">
        <v>49.87</v>
      </c>
      <c r="BO479" s="422">
        <v>160.68</v>
      </c>
      <c r="BP479" s="422">
        <v>71.040000000000006</v>
      </c>
      <c r="BQ479" s="422">
        <v>222.87</v>
      </c>
      <c r="BR479" s="422">
        <v>121.22</v>
      </c>
      <c r="BS479" s="422">
        <v>165.86</v>
      </c>
      <c r="BT479" s="422">
        <v>165.08</v>
      </c>
      <c r="BU479" s="422">
        <v>97.34</v>
      </c>
      <c r="BV479" s="422">
        <v>139.44</v>
      </c>
      <c r="BW479" s="422">
        <v>130.41</v>
      </c>
      <c r="BX479" s="422">
        <v>80.760000000000005</v>
      </c>
      <c r="BY479" s="422">
        <v>87.35</v>
      </c>
      <c r="BZ479" s="422">
        <v>68.19</v>
      </c>
      <c r="CA479" s="422">
        <v>97.63</v>
      </c>
      <c r="CB479" s="422">
        <v>124.22</v>
      </c>
      <c r="CC479" s="422">
        <v>58.45</v>
      </c>
      <c r="CD479" s="422">
        <v>78.02</v>
      </c>
      <c r="CE479" s="422">
        <v>28.23</v>
      </c>
      <c r="CF479" s="422">
        <v>90.36</v>
      </c>
      <c r="CG479" s="422">
        <v>130.22999999999999</v>
      </c>
      <c r="CH479" s="422">
        <v>131.09</v>
      </c>
      <c r="CI479" s="422">
        <v>47.27</v>
      </c>
      <c r="CJ479" s="422">
        <v>114.91</v>
      </c>
      <c r="CK479" s="422">
        <v>52.6</v>
      </c>
      <c r="CL479" s="422">
        <v>5.73</v>
      </c>
      <c r="CM479" s="422">
        <v>27.18</v>
      </c>
      <c r="CN479" s="422">
        <v>28.4</v>
      </c>
      <c r="CO479" s="422">
        <v>14.3</v>
      </c>
      <c r="CP479" s="464">
        <v>41.73</v>
      </c>
      <c r="CQ479" s="422">
        <v>0</v>
      </c>
      <c r="CR479" s="464">
        <v>0</v>
      </c>
      <c r="CS479" s="465">
        <v>0</v>
      </c>
      <c r="CT479" s="465">
        <v>0</v>
      </c>
      <c r="CU479" s="477">
        <f t="shared" si="25"/>
        <v>14089.100000000004</v>
      </c>
    </row>
    <row r="480" spans="1:99" ht="15.75" customHeight="1">
      <c r="A480" s="486" t="str">
        <f t="shared" si="24"/>
        <v>15-1066</v>
      </c>
      <c r="B480" s="422">
        <v>30</v>
      </c>
      <c r="C480" s="422">
        <v>0</v>
      </c>
      <c r="D480" s="422">
        <v>0</v>
      </c>
      <c r="E480" s="422">
        <v>27.75</v>
      </c>
      <c r="F480" s="422">
        <v>15.18</v>
      </c>
      <c r="G480" s="422">
        <v>9.49</v>
      </c>
      <c r="H480" s="422">
        <v>7.27</v>
      </c>
      <c r="I480" s="422">
        <v>17.8</v>
      </c>
      <c r="J480" s="422">
        <v>0</v>
      </c>
      <c r="K480" s="422">
        <v>7.73</v>
      </c>
      <c r="L480" s="422">
        <v>0</v>
      </c>
      <c r="M480" s="422">
        <v>30</v>
      </c>
      <c r="N480" s="422">
        <v>0.91</v>
      </c>
      <c r="O480" s="422">
        <v>15.08</v>
      </c>
      <c r="P480" s="422">
        <v>38.53</v>
      </c>
      <c r="Q480" s="422">
        <v>0</v>
      </c>
      <c r="R480" s="422">
        <v>11.93</v>
      </c>
      <c r="S480" s="422">
        <v>4.68</v>
      </c>
      <c r="T480" s="422">
        <v>68.84</v>
      </c>
      <c r="U480" s="422">
        <v>182.64</v>
      </c>
      <c r="V480" s="422">
        <v>184.47</v>
      </c>
      <c r="W480" s="422">
        <v>406.1</v>
      </c>
      <c r="X480" s="422">
        <v>456.19</v>
      </c>
      <c r="Y480" s="422">
        <v>572.95000000000005</v>
      </c>
      <c r="Z480" s="422">
        <v>433.65</v>
      </c>
      <c r="AA480" s="422">
        <v>444.42</v>
      </c>
      <c r="AB480" s="422">
        <v>410.23</v>
      </c>
      <c r="AC480" s="422">
        <v>315.35000000000002</v>
      </c>
      <c r="AD480" s="422">
        <v>313.27</v>
      </c>
      <c r="AE480" s="422">
        <v>325.74</v>
      </c>
      <c r="AF480" s="422">
        <v>143</v>
      </c>
      <c r="AG480" s="422">
        <v>217.68</v>
      </c>
      <c r="AH480" s="422">
        <v>306.75</v>
      </c>
      <c r="AI480" s="422">
        <v>257.41000000000003</v>
      </c>
      <c r="AJ480" s="422">
        <v>95.23</v>
      </c>
      <c r="AK480" s="422">
        <v>149.82</v>
      </c>
      <c r="AL480" s="422">
        <v>148.22999999999999</v>
      </c>
      <c r="AM480" s="422">
        <v>168.94</v>
      </c>
      <c r="AN480" s="422">
        <v>109.41</v>
      </c>
      <c r="AO480" s="422">
        <v>91.68</v>
      </c>
      <c r="AP480" s="422">
        <v>76.75</v>
      </c>
      <c r="AQ480" s="422">
        <v>104.02</v>
      </c>
      <c r="AR480" s="422">
        <v>156.04</v>
      </c>
      <c r="AS480" s="422">
        <v>83.89</v>
      </c>
      <c r="AT480" s="422">
        <v>152.66999999999999</v>
      </c>
      <c r="AU480" s="422">
        <v>173.27</v>
      </c>
      <c r="AV480" s="422">
        <v>157.43</v>
      </c>
      <c r="AW480" s="422">
        <v>198.04</v>
      </c>
      <c r="AX480" s="422">
        <v>262.32</v>
      </c>
      <c r="AY480" s="422">
        <v>419.07</v>
      </c>
      <c r="AZ480" s="422">
        <v>367.64</v>
      </c>
      <c r="BA480" s="422">
        <v>293.51</v>
      </c>
      <c r="BB480" s="422">
        <v>523.83000000000004</v>
      </c>
      <c r="BC480" s="422">
        <v>391.44</v>
      </c>
      <c r="BD480" s="422">
        <v>553.98</v>
      </c>
      <c r="BE480" s="422">
        <v>403.89</v>
      </c>
      <c r="BF480" s="422">
        <v>414.44</v>
      </c>
      <c r="BG480" s="422">
        <v>282.64</v>
      </c>
      <c r="BH480" s="422">
        <v>285.54000000000002</v>
      </c>
      <c r="BI480" s="422">
        <v>236.78</v>
      </c>
      <c r="BJ480" s="422">
        <v>290.12</v>
      </c>
      <c r="BK480" s="422">
        <v>270.29000000000002</v>
      </c>
      <c r="BL480" s="422">
        <v>271.85000000000002</v>
      </c>
      <c r="BM480" s="422">
        <v>205.41</v>
      </c>
      <c r="BN480" s="422">
        <v>243.36</v>
      </c>
      <c r="BO480" s="422">
        <v>276.93</v>
      </c>
      <c r="BP480" s="422">
        <v>275.74</v>
      </c>
      <c r="BQ480" s="422">
        <v>284.52</v>
      </c>
      <c r="BR480" s="422">
        <v>184.63</v>
      </c>
      <c r="BS480" s="422">
        <v>167.53</v>
      </c>
      <c r="BT480" s="422">
        <v>107.71</v>
      </c>
      <c r="BU480" s="422">
        <v>229.38</v>
      </c>
      <c r="BV480" s="422">
        <v>130.84</v>
      </c>
      <c r="BW480" s="422">
        <v>149.01</v>
      </c>
      <c r="BX480" s="422">
        <v>184.08</v>
      </c>
      <c r="BY480" s="422">
        <v>118.66</v>
      </c>
      <c r="BZ480" s="422">
        <v>155.69</v>
      </c>
      <c r="CA480" s="422">
        <v>113.9</v>
      </c>
      <c r="CB480" s="422">
        <v>115.76</v>
      </c>
      <c r="CC480" s="422">
        <v>115</v>
      </c>
      <c r="CD480" s="422">
        <v>40.409999999999997</v>
      </c>
      <c r="CE480" s="422">
        <v>68.37</v>
      </c>
      <c r="CF480" s="422">
        <v>94.34</v>
      </c>
      <c r="CG480" s="422">
        <v>118.63</v>
      </c>
      <c r="CH480" s="422">
        <v>35.770000000000003</v>
      </c>
      <c r="CI480" s="422">
        <v>89.75</v>
      </c>
      <c r="CJ480" s="422">
        <v>102.04</v>
      </c>
      <c r="CK480" s="422">
        <v>74.400000000000006</v>
      </c>
      <c r="CL480" s="422">
        <v>24.72</v>
      </c>
      <c r="CM480" s="422">
        <v>34.82</v>
      </c>
      <c r="CN480" s="422">
        <v>70.47</v>
      </c>
      <c r="CO480" s="422">
        <v>63.65</v>
      </c>
      <c r="CP480" s="464">
        <v>44.21</v>
      </c>
      <c r="CQ480" s="422">
        <v>18.36</v>
      </c>
      <c r="CR480" s="464">
        <v>0</v>
      </c>
      <c r="CS480" s="465">
        <v>0</v>
      </c>
      <c r="CT480" s="465">
        <v>25.18</v>
      </c>
      <c r="CU480" s="477">
        <f t="shared" si="25"/>
        <v>16321.070000000002</v>
      </c>
    </row>
    <row r="481" spans="1:99" ht="15.75" customHeight="1" thickBot="1">
      <c r="A481" s="487" t="str">
        <f t="shared" si="24"/>
        <v>15-1066</v>
      </c>
      <c r="B481" s="467">
        <v>31</v>
      </c>
      <c r="C481" s="467">
        <v>25.45</v>
      </c>
      <c r="D481" s="467">
        <v>0</v>
      </c>
      <c r="E481" s="467">
        <v>0</v>
      </c>
      <c r="F481" s="467">
        <v>0</v>
      </c>
      <c r="G481" s="467">
        <v>16.809999999999999</v>
      </c>
      <c r="H481" s="467">
        <v>4.54</v>
      </c>
      <c r="I481" s="467">
        <v>3.77</v>
      </c>
      <c r="J481" s="467">
        <v>25.53</v>
      </c>
      <c r="K481" s="467">
        <v>13.75</v>
      </c>
      <c r="L481" s="467">
        <v>13.08</v>
      </c>
      <c r="M481" s="467">
        <v>38.71</v>
      </c>
      <c r="N481" s="467">
        <v>0</v>
      </c>
      <c r="O481" s="467">
        <v>7.31</v>
      </c>
      <c r="P481" s="467">
        <v>28.04</v>
      </c>
      <c r="Q481" s="467">
        <v>4.54</v>
      </c>
      <c r="R481" s="467">
        <v>47.78</v>
      </c>
      <c r="S481" s="467">
        <v>74.09</v>
      </c>
      <c r="T481" s="467">
        <v>89.6</v>
      </c>
      <c r="U481" s="467">
        <v>60.61</v>
      </c>
      <c r="V481" s="467">
        <v>144.57</v>
      </c>
      <c r="W481" s="467">
        <v>231.88</v>
      </c>
      <c r="X481" s="467">
        <v>293.14999999999998</v>
      </c>
      <c r="Y481" s="467">
        <v>367.17</v>
      </c>
      <c r="Z481" s="467">
        <v>285.75</v>
      </c>
      <c r="AA481" s="467">
        <v>351.12</v>
      </c>
      <c r="AB481" s="467">
        <v>268.61</v>
      </c>
      <c r="AC481" s="467">
        <v>326.45999999999998</v>
      </c>
      <c r="AD481" s="467">
        <v>216.52</v>
      </c>
      <c r="AE481" s="467">
        <v>297.94</v>
      </c>
      <c r="AF481" s="467">
        <v>269.83</v>
      </c>
      <c r="AG481" s="467">
        <v>404.86</v>
      </c>
      <c r="AH481" s="467">
        <v>213.18</v>
      </c>
      <c r="AI481" s="467">
        <v>232.47</v>
      </c>
      <c r="AJ481" s="467">
        <v>194.64</v>
      </c>
      <c r="AK481" s="467">
        <v>159.69999999999999</v>
      </c>
      <c r="AL481" s="467">
        <v>170.52</v>
      </c>
      <c r="AM481" s="467">
        <v>120.11</v>
      </c>
      <c r="AN481" s="467">
        <v>120.5</v>
      </c>
      <c r="AO481" s="467">
        <v>66.94</v>
      </c>
      <c r="AP481" s="467">
        <v>115.37</v>
      </c>
      <c r="AQ481" s="467">
        <v>121.25</v>
      </c>
      <c r="AR481" s="467">
        <v>110.68</v>
      </c>
      <c r="AS481" s="467">
        <v>152.91</v>
      </c>
      <c r="AT481" s="467">
        <v>5.41</v>
      </c>
      <c r="AU481" s="467">
        <v>93.37</v>
      </c>
      <c r="AV481" s="467">
        <v>116.84</v>
      </c>
      <c r="AW481" s="467">
        <v>110.22</v>
      </c>
      <c r="AX481" s="467">
        <v>142.12</v>
      </c>
      <c r="AY481" s="467">
        <v>220.41</v>
      </c>
      <c r="AZ481" s="467">
        <v>251.87</v>
      </c>
      <c r="BA481" s="467">
        <v>130.94999999999999</v>
      </c>
      <c r="BB481" s="467">
        <v>241.79</v>
      </c>
      <c r="BC481" s="467">
        <v>204.99</v>
      </c>
      <c r="BD481" s="467">
        <v>127.62</v>
      </c>
      <c r="BE481" s="467">
        <v>258.52</v>
      </c>
      <c r="BF481" s="467">
        <v>229.32</v>
      </c>
      <c r="BG481" s="467">
        <v>180.57</v>
      </c>
      <c r="BH481" s="467">
        <v>98.37</v>
      </c>
      <c r="BI481" s="467">
        <v>213.53</v>
      </c>
      <c r="BJ481" s="467">
        <v>243.44</v>
      </c>
      <c r="BK481" s="467">
        <v>169.07</v>
      </c>
      <c r="BL481" s="467">
        <v>209.65</v>
      </c>
      <c r="BM481" s="467">
        <v>195.1</v>
      </c>
      <c r="BN481" s="467">
        <v>106.16</v>
      </c>
      <c r="BO481" s="467">
        <v>137.13999999999999</v>
      </c>
      <c r="BP481" s="467">
        <v>178.63</v>
      </c>
      <c r="BQ481" s="467">
        <v>329.01</v>
      </c>
      <c r="BR481" s="467">
        <v>44.61</v>
      </c>
      <c r="BS481" s="467">
        <v>56</v>
      </c>
      <c r="BT481" s="467">
        <v>169.1</v>
      </c>
      <c r="BU481" s="467">
        <v>0</v>
      </c>
      <c r="BV481" s="467">
        <v>0</v>
      </c>
      <c r="BW481" s="467">
        <v>0</v>
      </c>
      <c r="BX481" s="467">
        <v>0</v>
      </c>
      <c r="BY481" s="467">
        <v>0</v>
      </c>
      <c r="BZ481" s="467">
        <v>0</v>
      </c>
      <c r="CA481" s="467">
        <v>0</v>
      </c>
      <c r="CB481" s="467">
        <v>0</v>
      </c>
      <c r="CC481" s="467">
        <v>0</v>
      </c>
      <c r="CD481" s="467">
        <v>0</v>
      </c>
      <c r="CE481" s="467">
        <v>0</v>
      </c>
      <c r="CF481" s="467">
        <v>0</v>
      </c>
      <c r="CG481" s="467">
        <v>0</v>
      </c>
      <c r="CH481" s="467">
        <v>0</v>
      </c>
      <c r="CI481" s="467">
        <v>0</v>
      </c>
      <c r="CJ481" s="467">
        <v>0</v>
      </c>
      <c r="CK481" s="422">
        <v>0</v>
      </c>
      <c r="CL481" s="422">
        <v>0</v>
      </c>
      <c r="CM481" s="422">
        <v>0</v>
      </c>
      <c r="CN481" s="422">
        <v>0</v>
      </c>
      <c r="CO481" s="422">
        <v>0</v>
      </c>
      <c r="CP481" s="468">
        <v>0</v>
      </c>
      <c r="CQ481" s="422">
        <v>0</v>
      </c>
      <c r="CR481" s="468">
        <v>0</v>
      </c>
      <c r="CS481" s="465">
        <v>0</v>
      </c>
      <c r="CT481" s="465">
        <v>23.23</v>
      </c>
      <c r="CU481" s="477">
        <f t="shared" si="25"/>
        <v>10176.779999999999</v>
      </c>
    </row>
    <row r="482" spans="1:99" ht="15.75" hidden="1" thickBot="1">
      <c r="A482" s="480" t="str">
        <f t="shared" si="24"/>
        <v>15-1066</v>
      </c>
      <c r="B482" s="440" t="s">
        <v>221</v>
      </c>
      <c r="C482" s="438">
        <f>SUM(C451:F481)</f>
        <v>2899.74</v>
      </c>
      <c r="D482" s="438">
        <f>SUM(G451:J481)</f>
        <v>1688.11</v>
      </c>
      <c r="E482" s="438">
        <f>SUM(K451:N481)</f>
        <v>1810.4999999999993</v>
      </c>
      <c r="F482" s="438">
        <f>SUM(O451:R481)</f>
        <v>2570.3499999999995</v>
      </c>
      <c r="G482" s="438">
        <f>SUM(S451:V481)</f>
        <v>11887.589999999998</v>
      </c>
      <c r="H482" s="438">
        <f>SUM(W451:Z481)</f>
        <v>48317.52</v>
      </c>
      <c r="I482" s="438">
        <f>SUM(AA451:AD481)</f>
        <v>38197.380000000019</v>
      </c>
      <c r="J482" s="438">
        <f>SUM(AE451:AH481)</f>
        <v>24227.53999999999</v>
      </c>
      <c r="K482" s="438">
        <f>SUM(AI451:AL481)</f>
        <v>16134.649999999994</v>
      </c>
      <c r="L482" s="438">
        <f>SUM(AM451:AP481)</f>
        <v>12998.460000000003</v>
      </c>
      <c r="M482" s="438">
        <f>SUM(AQ451:AT481)</f>
        <v>12923.570000000002</v>
      </c>
      <c r="N482" s="438">
        <f>SUM(AU451:AX481)</f>
        <v>24724.000000000011</v>
      </c>
      <c r="O482" s="438">
        <f>SUM(AY451:BB481)</f>
        <v>51029.210000000014</v>
      </c>
      <c r="P482" s="438">
        <f>SUM(BC451:BF481)</f>
        <v>49798.260000000017</v>
      </c>
      <c r="Q482" s="438">
        <f>SUM(BG451:BJ481)</f>
        <v>31309.660000000011</v>
      </c>
      <c r="R482" s="438">
        <f>SUM(BK451:BN481)</f>
        <v>22961.810000000009</v>
      </c>
      <c r="S482" s="438">
        <f>SUM(BO451:BR481)</f>
        <v>21362.05000000001</v>
      </c>
      <c r="T482" s="438">
        <f>SUM(BS451:BV481)</f>
        <v>17580.04</v>
      </c>
      <c r="U482" s="438">
        <f>SUM(BW451:BZ481)</f>
        <v>14314.890000000005</v>
      </c>
      <c r="V482" s="438">
        <f>SUM(CA451:CD481)</f>
        <v>11810.669999999998</v>
      </c>
      <c r="W482" s="438">
        <f>SUM(CE451:CH481)</f>
        <v>10627.280000000002</v>
      </c>
      <c r="X482" s="438">
        <f>SUBTOTAL(9,CI451:CL481)</f>
        <v>9672.15</v>
      </c>
      <c r="Y482" s="438">
        <f>SUBTOTAL(9,CM451:CP481)</f>
        <v>6917.3399999999983</v>
      </c>
      <c r="Z482" s="438">
        <f>SUBTOTAL(9,CQ451:CT481)</f>
        <v>3848.3399999999992</v>
      </c>
      <c r="AA482" s="439"/>
      <c r="AB482" s="439"/>
      <c r="AC482" s="470"/>
      <c r="AD482" s="439"/>
      <c r="AE482" s="439"/>
      <c r="AF482" s="439"/>
      <c r="AG482" s="470"/>
      <c r="AH482" s="439"/>
      <c r="AI482" s="439"/>
      <c r="AJ482" s="439"/>
      <c r="AK482" s="470"/>
      <c r="AL482" s="439"/>
      <c r="AM482" s="439"/>
      <c r="AN482" s="470"/>
      <c r="AO482" s="439"/>
      <c r="AP482" s="439"/>
      <c r="AQ482" s="439"/>
      <c r="AR482" s="470"/>
      <c r="AS482" s="439"/>
      <c r="AT482" s="439"/>
      <c r="AU482" s="439"/>
      <c r="AV482" s="470"/>
      <c r="AW482" s="470"/>
      <c r="AX482" s="470"/>
      <c r="AY482" s="470"/>
      <c r="AZ482" s="470"/>
      <c r="BA482" s="470"/>
      <c r="BB482" s="470"/>
      <c r="BC482" s="470"/>
      <c r="BD482" s="470"/>
      <c r="BE482" s="470"/>
      <c r="BF482" s="470"/>
      <c r="BG482" s="470"/>
      <c r="BH482" s="470"/>
      <c r="BI482" s="470"/>
      <c r="BJ482" s="470"/>
      <c r="BK482" s="470"/>
      <c r="BL482" s="470"/>
      <c r="BM482" s="470"/>
      <c r="BN482" s="470"/>
      <c r="BO482" s="470"/>
      <c r="BP482" s="470"/>
      <c r="BQ482" s="439"/>
      <c r="BR482" s="439"/>
      <c r="BS482" s="439"/>
      <c r="BT482" s="470"/>
      <c r="BU482" s="470"/>
      <c r="BV482" s="470"/>
      <c r="BW482" s="470"/>
      <c r="BX482" s="470"/>
      <c r="BY482" s="470"/>
      <c r="BZ482" s="470"/>
      <c r="CA482" s="470"/>
      <c r="CB482" s="470"/>
      <c r="CC482" s="470"/>
      <c r="CD482" s="470"/>
      <c r="CE482" s="470"/>
      <c r="CF482" s="470"/>
      <c r="CG482" s="470"/>
      <c r="CH482" s="470"/>
      <c r="CI482" s="470"/>
      <c r="CJ482" s="470"/>
      <c r="CK482" s="441"/>
      <c r="CL482" s="441"/>
      <c r="CM482" s="441"/>
      <c r="CN482" s="441"/>
      <c r="CO482" s="441"/>
      <c r="CP482" s="442"/>
      <c r="CQ482" s="441"/>
      <c r="CR482" s="442"/>
      <c r="CS482" s="495"/>
      <c r="CU482" s="499">
        <f>SUM(CU451:CU481)</f>
        <v>449611.1100000001</v>
      </c>
    </row>
    <row r="483" spans="1:99" ht="15">
      <c r="A483" s="473" t="s">
        <v>124</v>
      </c>
      <c r="B483" s="474">
        <v>1</v>
      </c>
      <c r="C483" s="461">
        <v>0</v>
      </c>
      <c r="D483" s="461">
        <v>4.3600000000000003</v>
      </c>
      <c r="E483" s="461">
        <v>0</v>
      </c>
      <c r="F483" s="461">
        <v>12.73</v>
      </c>
      <c r="G483" s="461">
        <v>18.170000000000002</v>
      </c>
      <c r="H483" s="461">
        <v>14.04</v>
      </c>
      <c r="I483" s="461">
        <v>10.9</v>
      </c>
      <c r="J483" s="461">
        <v>51.36</v>
      </c>
      <c r="K483" s="461">
        <v>29.04</v>
      </c>
      <c r="L483" s="461">
        <v>3.64</v>
      </c>
      <c r="M483" s="461">
        <v>12.72</v>
      </c>
      <c r="N483" s="461">
        <v>8.18</v>
      </c>
      <c r="O483" s="461">
        <v>24.6</v>
      </c>
      <c r="P483" s="461">
        <v>23.27</v>
      </c>
      <c r="Q483" s="461">
        <v>14.09</v>
      </c>
      <c r="R483" s="461">
        <v>16.079999999999998</v>
      </c>
      <c r="S483" s="461">
        <v>10.09</v>
      </c>
      <c r="T483" s="461">
        <v>58.36</v>
      </c>
      <c r="U483" s="461">
        <v>34.72</v>
      </c>
      <c r="V483" s="461">
        <v>101.39</v>
      </c>
      <c r="W483" s="461">
        <v>319.35000000000002</v>
      </c>
      <c r="X483" s="461">
        <v>319.98</v>
      </c>
      <c r="Y483" s="461">
        <v>187.63</v>
      </c>
      <c r="Z483" s="461">
        <v>267.29000000000002</v>
      </c>
      <c r="AA483" s="461">
        <v>208.71</v>
      </c>
      <c r="AB483" s="461">
        <v>240.57</v>
      </c>
      <c r="AC483" s="461">
        <v>170.4</v>
      </c>
      <c r="AD483" s="461">
        <v>191.74</v>
      </c>
      <c r="AE483" s="461">
        <v>82.7</v>
      </c>
      <c r="AF483" s="461">
        <v>131.6</v>
      </c>
      <c r="AG483" s="461">
        <v>131.94999999999999</v>
      </c>
      <c r="AH483" s="461">
        <v>36.270000000000003</v>
      </c>
      <c r="AI483" s="461">
        <v>9</v>
      </c>
      <c r="AJ483" s="461">
        <v>38.18</v>
      </c>
      <c r="AK483" s="461">
        <v>40.75</v>
      </c>
      <c r="AL483" s="461">
        <v>41.26</v>
      </c>
      <c r="AM483" s="461">
        <v>45.73</v>
      </c>
      <c r="AN483" s="461">
        <v>30.7</v>
      </c>
      <c r="AO483" s="461">
        <v>26.02</v>
      </c>
      <c r="AP483" s="461">
        <v>55.01</v>
      </c>
      <c r="AQ483" s="461">
        <v>31.72</v>
      </c>
      <c r="AR483" s="461">
        <v>56.13</v>
      </c>
      <c r="AS483" s="461">
        <v>57.61</v>
      </c>
      <c r="AT483" s="461">
        <v>26.89</v>
      </c>
      <c r="AU483" s="461">
        <v>112.13</v>
      </c>
      <c r="AV483" s="461">
        <v>75.180000000000007</v>
      </c>
      <c r="AW483" s="461">
        <v>68.36</v>
      </c>
      <c r="AX483" s="461">
        <v>73.78</v>
      </c>
      <c r="AY483" s="461">
        <v>58.41</v>
      </c>
      <c r="AZ483" s="461">
        <v>67.88</v>
      </c>
      <c r="BA483" s="461">
        <v>107.45</v>
      </c>
      <c r="BB483" s="461">
        <v>214.62</v>
      </c>
      <c r="BC483" s="461">
        <v>142.16999999999999</v>
      </c>
      <c r="BD483" s="461">
        <v>259.93</v>
      </c>
      <c r="BE483" s="461">
        <v>104.19</v>
      </c>
      <c r="BF483" s="461">
        <v>179.05</v>
      </c>
      <c r="BG483" s="461">
        <v>273.2</v>
      </c>
      <c r="BH483" s="461">
        <v>140.85</v>
      </c>
      <c r="BI483" s="461">
        <v>112.81</v>
      </c>
      <c r="BJ483" s="461">
        <v>112.38</v>
      </c>
      <c r="BK483" s="461">
        <v>33.11</v>
      </c>
      <c r="BL483" s="461">
        <v>102.41</v>
      </c>
      <c r="BM483" s="461">
        <v>32.21</v>
      </c>
      <c r="BN483" s="461">
        <v>119.21</v>
      </c>
      <c r="BO483" s="461">
        <v>26.74</v>
      </c>
      <c r="BP483" s="461">
        <v>75.36</v>
      </c>
      <c r="BQ483" s="461">
        <v>87.64</v>
      </c>
      <c r="BR483" s="461">
        <v>42.98</v>
      </c>
      <c r="BS483" s="461">
        <v>33</v>
      </c>
      <c r="BT483" s="461">
        <v>49.14</v>
      </c>
      <c r="BU483" s="461">
        <v>85</v>
      </c>
      <c r="BV483" s="461">
        <v>55.66</v>
      </c>
      <c r="BW483" s="461">
        <v>38.950000000000003</v>
      </c>
      <c r="BX483" s="461">
        <v>57.07</v>
      </c>
      <c r="BY483" s="461">
        <v>72.790000000000006</v>
      </c>
      <c r="BZ483" s="461">
        <v>19.73</v>
      </c>
      <c r="CA483" s="461">
        <v>4.5</v>
      </c>
      <c r="CB483" s="461">
        <v>72.8</v>
      </c>
      <c r="CC483" s="461">
        <v>76.53</v>
      </c>
      <c r="CD483" s="461">
        <v>11.91</v>
      </c>
      <c r="CE483" s="461">
        <v>12.41</v>
      </c>
      <c r="CF483" s="461">
        <v>13.91</v>
      </c>
      <c r="CG483" s="461">
        <v>36.6</v>
      </c>
      <c r="CH483" s="461">
        <v>28.54</v>
      </c>
      <c r="CI483" s="461">
        <v>14.55</v>
      </c>
      <c r="CJ483" s="461">
        <v>31.18</v>
      </c>
      <c r="CK483" s="422">
        <v>46.22</v>
      </c>
      <c r="CL483" s="422">
        <v>0</v>
      </c>
      <c r="CM483" s="422">
        <v>8</v>
      </c>
      <c r="CN483" s="422">
        <v>47.33</v>
      </c>
      <c r="CO483" s="422">
        <v>0</v>
      </c>
      <c r="CP483" s="462">
        <v>35.47</v>
      </c>
      <c r="CQ483" s="422">
        <v>0</v>
      </c>
      <c r="CR483" s="462">
        <v>2.73</v>
      </c>
      <c r="CS483" s="465">
        <v>15.82</v>
      </c>
      <c r="CT483" s="465">
        <v>0</v>
      </c>
      <c r="CU483" s="477">
        <f>SUM(C483:CT483)</f>
        <v>6686.8199999999979</v>
      </c>
    </row>
    <row r="484" spans="1:99" ht="15">
      <c r="A484" s="475" t="str">
        <f t="shared" ref="A484:A546" si="26">A483</f>
        <v>16-1280</v>
      </c>
      <c r="B484" s="476">
        <v>2</v>
      </c>
      <c r="C484" s="422">
        <v>8.4600000000000009</v>
      </c>
      <c r="D484" s="422">
        <v>13.45</v>
      </c>
      <c r="E484" s="422">
        <v>0</v>
      </c>
      <c r="F484" s="422">
        <v>6.81</v>
      </c>
      <c r="G484" s="422">
        <v>0</v>
      </c>
      <c r="H484" s="422">
        <v>25.45</v>
      </c>
      <c r="I484" s="422">
        <v>18.18</v>
      </c>
      <c r="J484" s="422">
        <v>16.18</v>
      </c>
      <c r="K484" s="422">
        <v>12.63</v>
      </c>
      <c r="L484" s="422">
        <v>10.119999999999999</v>
      </c>
      <c r="M484" s="422">
        <v>5.41</v>
      </c>
      <c r="N484" s="422">
        <v>7.18</v>
      </c>
      <c r="O484" s="422">
        <v>0</v>
      </c>
      <c r="P484" s="422">
        <v>15.54</v>
      </c>
      <c r="Q484" s="422">
        <v>14.63</v>
      </c>
      <c r="R484" s="422">
        <v>44.4</v>
      </c>
      <c r="S484" s="422">
        <v>25.09</v>
      </c>
      <c r="T484" s="422">
        <v>51.42</v>
      </c>
      <c r="U484" s="422">
        <v>62.68</v>
      </c>
      <c r="V484" s="422">
        <v>77.13</v>
      </c>
      <c r="W484" s="422">
        <v>301.95999999999998</v>
      </c>
      <c r="X484" s="422">
        <v>480.52</v>
      </c>
      <c r="Y484" s="422">
        <v>560.87</v>
      </c>
      <c r="Z484" s="422">
        <v>377.62</v>
      </c>
      <c r="AA484" s="422">
        <v>310.07</v>
      </c>
      <c r="AB484" s="422">
        <v>221.09</v>
      </c>
      <c r="AC484" s="422">
        <v>313.89</v>
      </c>
      <c r="AD484" s="422">
        <v>149.94</v>
      </c>
      <c r="AE484" s="422">
        <v>90.56</v>
      </c>
      <c r="AF484" s="422">
        <v>134.44999999999999</v>
      </c>
      <c r="AG484" s="422">
        <v>89.22</v>
      </c>
      <c r="AH484" s="422">
        <v>106.48</v>
      </c>
      <c r="AI484" s="422">
        <v>29.92</v>
      </c>
      <c r="AJ484" s="422">
        <v>19.55</v>
      </c>
      <c r="AK484" s="422">
        <v>125.85</v>
      </c>
      <c r="AL484" s="422">
        <v>77.97</v>
      </c>
      <c r="AM484" s="422">
        <v>61.33</v>
      </c>
      <c r="AN484" s="422">
        <v>33.729999999999997</v>
      </c>
      <c r="AO484" s="422">
        <v>45.78</v>
      </c>
      <c r="AP484" s="422">
        <v>49.47</v>
      </c>
      <c r="AQ484" s="422">
        <v>74.69</v>
      </c>
      <c r="AR484" s="422">
        <v>54.19</v>
      </c>
      <c r="AS484" s="422">
        <v>64.209999999999994</v>
      </c>
      <c r="AT484" s="422">
        <v>95.52</v>
      </c>
      <c r="AU484" s="422">
        <v>80.45</v>
      </c>
      <c r="AV484" s="422">
        <v>61.49</v>
      </c>
      <c r="AW484" s="422">
        <v>36.979999999999997</v>
      </c>
      <c r="AX484" s="422">
        <v>138.63999999999999</v>
      </c>
      <c r="AY484" s="422">
        <v>109.06</v>
      </c>
      <c r="AZ484" s="422">
        <v>74.48</v>
      </c>
      <c r="BA484" s="422">
        <v>154.94</v>
      </c>
      <c r="BB484" s="422">
        <v>214.3</v>
      </c>
      <c r="BC484" s="422">
        <v>169.17</v>
      </c>
      <c r="BD484" s="422">
        <v>150.41</v>
      </c>
      <c r="BE484" s="422">
        <v>256.08999999999997</v>
      </c>
      <c r="BF484" s="422">
        <v>117.59</v>
      </c>
      <c r="BG484" s="422">
        <v>248.93</v>
      </c>
      <c r="BH484" s="422">
        <v>208.89</v>
      </c>
      <c r="BI484" s="422">
        <v>74.150000000000006</v>
      </c>
      <c r="BJ484" s="422">
        <v>54.77</v>
      </c>
      <c r="BK484" s="422">
        <v>103.85</v>
      </c>
      <c r="BL484" s="422">
        <v>67.989999999999995</v>
      </c>
      <c r="BM484" s="422">
        <v>90.94</v>
      </c>
      <c r="BN484" s="422">
        <v>92.74</v>
      </c>
      <c r="BO484" s="422">
        <v>85.62</v>
      </c>
      <c r="BP484" s="422">
        <v>55.96</v>
      </c>
      <c r="BQ484" s="422">
        <v>76.13</v>
      </c>
      <c r="BR484" s="422">
        <v>60.59</v>
      </c>
      <c r="BS484" s="422">
        <v>19.05</v>
      </c>
      <c r="BT484" s="422">
        <v>72.239999999999995</v>
      </c>
      <c r="BU484" s="422">
        <v>101.81</v>
      </c>
      <c r="BV484" s="422">
        <v>64.599999999999994</v>
      </c>
      <c r="BW484" s="422">
        <v>19.73</v>
      </c>
      <c r="BX484" s="422">
        <v>44.76</v>
      </c>
      <c r="BY484" s="422">
        <v>86.21</v>
      </c>
      <c r="BZ484" s="422">
        <v>56</v>
      </c>
      <c r="CA484" s="422">
        <v>36.090000000000003</v>
      </c>
      <c r="CB484" s="422">
        <v>15.46</v>
      </c>
      <c r="CC484" s="422">
        <v>34.04</v>
      </c>
      <c r="CD484" s="422">
        <v>73.55</v>
      </c>
      <c r="CE484" s="422">
        <v>34.36</v>
      </c>
      <c r="CF484" s="422">
        <v>67</v>
      </c>
      <c r="CG484" s="422">
        <v>79.95</v>
      </c>
      <c r="CH484" s="422">
        <v>8</v>
      </c>
      <c r="CI484" s="422">
        <v>16.45</v>
      </c>
      <c r="CJ484" s="422">
        <v>28.3</v>
      </c>
      <c r="CK484" s="422">
        <v>12.22</v>
      </c>
      <c r="CL484" s="422">
        <v>0</v>
      </c>
      <c r="CM484" s="422">
        <v>9.67</v>
      </c>
      <c r="CN484" s="422">
        <v>48.68</v>
      </c>
      <c r="CO484" s="422">
        <v>0.27</v>
      </c>
      <c r="CP484" s="464">
        <v>0</v>
      </c>
      <c r="CQ484" s="422">
        <v>0</v>
      </c>
      <c r="CR484" s="464">
        <v>2.68</v>
      </c>
      <c r="CS484" s="465">
        <v>17</v>
      </c>
      <c r="CT484" s="465">
        <v>4</v>
      </c>
      <c r="CU484" s="477">
        <f t="shared" ref="CU484:CU513" si="27">SUM(C484:CT484)</f>
        <v>8019.9200000000019</v>
      </c>
    </row>
    <row r="485" spans="1:99" ht="15">
      <c r="A485" s="475" t="str">
        <f t="shared" si="26"/>
        <v>16-1280</v>
      </c>
      <c r="B485" s="476">
        <v>3</v>
      </c>
      <c r="C485" s="422">
        <v>0</v>
      </c>
      <c r="D485" s="422">
        <v>0</v>
      </c>
      <c r="E485" s="422">
        <v>29.14</v>
      </c>
      <c r="F485" s="422">
        <v>0</v>
      </c>
      <c r="G485" s="422">
        <v>14.27</v>
      </c>
      <c r="H485" s="422">
        <v>4.54</v>
      </c>
      <c r="I485" s="422">
        <v>14.54</v>
      </c>
      <c r="J485" s="422">
        <v>1.42</v>
      </c>
      <c r="K485" s="422">
        <v>6.91</v>
      </c>
      <c r="L485" s="422">
        <v>0</v>
      </c>
      <c r="M485" s="422">
        <v>18.579999999999998</v>
      </c>
      <c r="N485" s="422">
        <v>13.64</v>
      </c>
      <c r="O485" s="422">
        <v>3.64</v>
      </c>
      <c r="P485" s="422">
        <v>10.4</v>
      </c>
      <c r="Q485" s="422">
        <v>0</v>
      </c>
      <c r="R485" s="422">
        <v>4.54</v>
      </c>
      <c r="S485" s="422">
        <v>17.5</v>
      </c>
      <c r="T485" s="422">
        <v>35.57</v>
      </c>
      <c r="U485" s="422">
        <v>39.049999999999997</v>
      </c>
      <c r="V485" s="422">
        <v>61.11</v>
      </c>
      <c r="W485" s="422">
        <v>255.15</v>
      </c>
      <c r="X485" s="422">
        <v>278.99</v>
      </c>
      <c r="Y485" s="422">
        <v>401.5</v>
      </c>
      <c r="Z485" s="422">
        <v>300.79000000000002</v>
      </c>
      <c r="AA485" s="422">
        <v>214.19</v>
      </c>
      <c r="AB485" s="422">
        <v>176.23</v>
      </c>
      <c r="AC485" s="422">
        <v>145.56</v>
      </c>
      <c r="AD485" s="422">
        <v>138.86000000000001</v>
      </c>
      <c r="AE485" s="422">
        <v>147.84</v>
      </c>
      <c r="AF485" s="422">
        <v>65.53</v>
      </c>
      <c r="AG485" s="422">
        <v>48.44</v>
      </c>
      <c r="AH485" s="422">
        <v>39.86</v>
      </c>
      <c r="AI485" s="422">
        <v>95.08</v>
      </c>
      <c r="AJ485" s="422">
        <v>55.27</v>
      </c>
      <c r="AK485" s="422">
        <v>20.63</v>
      </c>
      <c r="AL485" s="422">
        <v>57.29</v>
      </c>
      <c r="AM485" s="422">
        <v>23.4</v>
      </c>
      <c r="AN485" s="422">
        <v>60.26</v>
      </c>
      <c r="AO485" s="422">
        <v>49.52</v>
      </c>
      <c r="AP485" s="422">
        <v>71.28</v>
      </c>
      <c r="AQ485" s="422">
        <v>15.65</v>
      </c>
      <c r="AR485" s="422">
        <v>32.5</v>
      </c>
      <c r="AS485" s="422">
        <v>44</v>
      </c>
      <c r="AT485" s="422">
        <v>12.82</v>
      </c>
      <c r="AU485" s="422">
        <v>8.64</v>
      </c>
      <c r="AV485" s="422">
        <v>71.069999999999993</v>
      </c>
      <c r="AW485" s="422">
        <v>131.36000000000001</v>
      </c>
      <c r="AX485" s="422">
        <v>167.93</v>
      </c>
      <c r="AY485" s="422">
        <v>158.57</v>
      </c>
      <c r="AZ485" s="422">
        <v>233.25</v>
      </c>
      <c r="BA485" s="422">
        <v>260.92</v>
      </c>
      <c r="BB485" s="422">
        <v>180.27</v>
      </c>
      <c r="BC485" s="422">
        <v>225.12</v>
      </c>
      <c r="BD485" s="422">
        <v>244.72</v>
      </c>
      <c r="BE485" s="422">
        <v>203.78</v>
      </c>
      <c r="BF485" s="422">
        <v>132.07</v>
      </c>
      <c r="BG485" s="422">
        <v>137.63999999999999</v>
      </c>
      <c r="BH485" s="422">
        <v>99.91</v>
      </c>
      <c r="BI485" s="422">
        <v>170.38</v>
      </c>
      <c r="BJ485" s="422">
        <v>98.73</v>
      </c>
      <c r="BK485" s="422">
        <v>128.56</v>
      </c>
      <c r="BL485" s="422">
        <v>102.41</v>
      </c>
      <c r="BM485" s="422">
        <v>83.19</v>
      </c>
      <c r="BN485" s="422">
        <v>10.23</v>
      </c>
      <c r="BO485" s="422">
        <v>119.81</v>
      </c>
      <c r="BP485" s="422">
        <v>60.56</v>
      </c>
      <c r="BQ485" s="422">
        <v>46.23</v>
      </c>
      <c r="BR485" s="422">
        <v>92.12</v>
      </c>
      <c r="BS485" s="422">
        <v>55.67</v>
      </c>
      <c r="BT485" s="422">
        <v>48.86</v>
      </c>
      <c r="BU485" s="422">
        <v>77.540000000000006</v>
      </c>
      <c r="BV485" s="422">
        <v>72.06</v>
      </c>
      <c r="BW485" s="422">
        <v>90.8</v>
      </c>
      <c r="BX485" s="422">
        <v>0</v>
      </c>
      <c r="BY485" s="422">
        <v>36.67</v>
      </c>
      <c r="BZ485" s="422">
        <v>31.91</v>
      </c>
      <c r="CA485" s="422">
        <v>52.28</v>
      </c>
      <c r="CB485" s="422">
        <v>31.93</v>
      </c>
      <c r="CC485" s="422">
        <v>59.78</v>
      </c>
      <c r="CD485" s="422">
        <v>21.91</v>
      </c>
      <c r="CE485" s="422">
        <v>43.07</v>
      </c>
      <c r="CF485" s="422">
        <v>36.03</v>
      </c>
      <c r="CG485" s="422">
        <v>32.369999999999997</v>
      </c>
      <c r="CH485" s="422">
        <v>1.82</v>
      </c>
      <c r="CI485" s="422">
        <v>0</v>
      </c>
      <c r="CJ485" s="422">
        <v>12.36</v>
      </c>
      <c r="CK485" s="422">
        <v>26.18</v>
      </c>
      <c r="CL485" s="422">
        <v>26.1</v>
      </c>
      <c r="CM485" s="422">
        <v>24.01</v>
      </c>
      <c r="CN485" s="422">
        <v>0</v>
      </c>
      <c r="CO485" s="422">
        <v>0</v>
      </c>
      <c r="CP485" s="464">
        <v>3.82</v>
      </c>
      <c r="CQ485" s="422">
        <v>0</v>
      </c>
      <c r="CR485" s="464">
        <v>0</v>
      </c>
      <c r="CS485" s="465">
        <v>0</v>
      </c>
      <c r="CT485" s="465">
        <v>0</v>
      </c>
      <c r="CU485" s="477">
        <f t="shared" si="27"/>
        <v>6978.13</v>
      </c>
    </row>
    <row r="486" spans="1:99" ht="15">
      <c r="A486" s="475" t="str">
        <f t="shared" si="26"/>
        <v>16-1280</v>
      </c>
      <c r="B486" s="476">
        <v>4</v>
      </c>
      <c r="C486" s="422">
        <v>22.45</v>
      </c>
      <c r="D486" s="422">
        <v>11.18</v>
      </c>
      <c r="E486" s="422">
        <v>36.28</v>
      </c>
      <c r="F486" s="422">
        <v>2.73</v>
      </c>
      <c r="G486" s="422">
        <v>13.97</v>
      </c>
      <c r="H486" s="422">
        <v>2.27</v>
      </c>
      <c r="I486" s="422">
        <v>6.36</v>
      </c>
      <c r="J486" s="422">
        <v>0.91</v>
      </c>
      <c r="K486" s="422">
        <v>13.27</v>
      </c>
      <c r="L486" s="422">
        <v>0</v>
      </c>
      <c r="M486" s="422">
        <v>8.76</v>
      </c>
      <c r="N486" s="422">
        <v>10.77</v>
      </c>
      <c r="O486" s="422">
        <v>28.41</v>
      </c>
      <c r="P486" s="422">
        <v>26.93</v>
      </c>
      <c r="Q486" s="422">
        <v>22.54</v>
      </c>
      <c r="R486" s="422">
        <v>10</v>
      </c>
      <c r="S486" s="422">
        <v>7.82</v>
      </c>
      <c r="T486" s="422">
        <v>24.64</v>
      </c>
      <c r="U486" s="422">
        <v>71.33</v>
      </c>
      <c r="V486" s="422">
        <v>162.15</v>
      </c>
      <c r="W486" s="422">
        <v>369.06</v>
      </c>
      <c r="X486" s="422">
        <v>483.41</v>
      </c>
      <c r="Y486" s="422">
        <v>329.94</v>
      </c>
      <c r="Z486" s="422">
        <v>359.32</v>
      </c>
      <c r="AA486" s="422">
        <v>402.33</v>
      </c>
      <c r="AB486" s="422">
        <v>416.27</v>
      </c>
      <c r="AC486" s="422">
        <v>251.39</v>
      </c>
      <c r="AD486" s="422">
        <v>208.78</v>
      </c>
      <c r="AE486" s="422">
        <v>49.4</v>
      </c>
      <c r="AF486" s="422">
        <v>90.17</v>
      </c>
      <c r="AG486" s="422">
        <v>85.77</v>
      </c>
      <c r="AH486" s="422">
        <v>108.33</v>
      </c>
      <c r="AI486" s="422">
        <v>103.36</v>
      </c>
      <c r="AJ486" s="422">
        <v>69.75</v>
      </c>
      <c r="AK486" s="422">
        <v>42.57</v>
      </c>
      <c r="AL486" s="422">
        <v>77.739999999999995</v>
      </c>
      <c r="AM486" s="422">
        <v>91.43</v>
      </c>
      <c r="AN486" s="422">
        <v>73.19</v>
      </c>
      <c r="AO486" s="422">
        <v>25.34</v>
      </c>
      <c r="AP486" s="422">
        <v>15.91</v>
      </c>
      <c r="AQ486" s="422">
        <v>0</v>
      </c>
      <c r="AR486" s="422">
        <v>16.36</v>
      </c>
      <c r="AS486" s="422">
        <v>73.94</v>
      </c>
      <c r="AT486" s="422">
        <v>49.74</v>
      </c>
      <c r="AU486" s="422">
        <v>98.61</v>
      </c>
      <c r="AV486" s="422">
        <v>100.31</v>
      </c>
      <c r="AW486" s="422">
        <v>95.37</v>
      </c>
      <c r="AX486" s="422">
        <v>130.96</v>
      </c>
      <c r="AY486" s="422">
        <v>85.23</v>
      </c>
      <c r="AZ486" s="422">
        <v>307.39</v>
      </c>
      <c r="BA486" s="422">
        <v>228.19</v>
      </c>
      <c r="BB486" s="422">
        <v>221.82</v>
      </c>
      <c r="BC486" s="422">
        <v>271.07</v>
      </c>
      <c r="BD486" s="422">
        <v>329.41</v>
      </c>
      <c r="BE486" s="422">
        <v>361.96</v>
      </c>
      <c r="BF486" s="422">
        <v>241.6</v>
      </c>
      <c r="BG486" s="422">
        <v>250.96</v>
      </c>
      <c r="BH486" s="422">
        <v>114.44</v>
      </c>
      <c r="BI486" s="422">
        <v>111.7</v>
      </c>
      <c r="BJ486" s="422">
        <v>164.19</v>
      </c>
      <c r="BK486" s="422">
        <v>135.57</v>
      </c>
      <c r="BL486" s="422">
        <v>205.95</v>
      </c>
      <c r="BM486" s="422">
        <v>164.57</v>
      </c>
      <c r="BN486" s="422">
        <v>70.56</v>
      </c>
      <c r="BO486" s="422">
        <v>143.84</v>
      </c>
      <c r="BP486" s="422">
        <v>77.72</v>
      </c>
      <c r="BQ486" s="422">
        <v>70.73</v>
      </c>
      <c r="BR486" s="422">
        <v>116.97</v>
      </c>
      <c r="BS486" s="422">
        <v>56.22</v>
      </c>
      <c r="BT486" s="422">
        <v>75.41</v>
      </c>
      <c r="BU486" s="422">
        <v>52.36</v>
      </c>
      <c r="BV486" s="422">
        <v>78.72</v>
      </c>
      <c r="BW486" s="422">
        <v>74.63</v>
      </c>
      <c r="BX486" s="422">
        <v>115.86</v>
      </c>
      <c r="BY486" s="422">
        <v>38.58</v>
      </c>
      <c r="BZ486" s="422">
        <v>55.54</v>
      </c>
      <c r="CA486" s="422">
        <v>21.52</v>
      </c>
      <c r="CB486" s="422">
        <v>43.5</v>
      </c>
      <c r="CC486" s="422">
        <v>67.540000000000006</v>
      </c>
      <c r="CD486" s="422">
        <v>53.31</v>
      </c>
      <c r="CE486" s="422">
        <v>16.91</v>
      </c>
      <c r="CF486" s="422">
        <v>33.630000000000003</v>
      </c>
      <c r="CG486" s="422">
        <v>8.73</v>
      </c>
      <c r="CH486" s="422">
        <v>35.15</v>
      </c>
      <c r="CI486" s="422">
        <v>54.54</v>
      </c>
      <c r="CJ486" s="422">
        <v>19.09</v>
      </c>
      <c r="CK486" s="422">
        <v>14.04</v>
      </c>
      <c r="CL486" s="422">
        <v>84.44</v>
      </c>
      <c r="CM486" s="422">
        <v>48</v>
      </c>
      <c r="CN486" s="422">
        <v>78.17</v>
      </c>
      <c r="CO486" s="422">
        <v>77.19</v>
      </c>
      <c r="CP486" s="464">
        <v>49.09</v>
      </c>
      <c r="CQ486" s="422">
        <v>45.73</v>
      </c>
      <c r="CR486" s="464">
        <v>11.18</v>
      </c>
      <c r="CS486" s="465">
        <v>4.66</v>
      </c>
      <c r="CT486" s="465">
        <v>5.31</v>
      </c>
      <c r="CU486" s="477">
        <f t="shared" si="27"/>
        <v>9694.4399999999969</v>
      </c>
    </row>
    <row r="487" spans="1:99" ht="15">
      <c r="A487" s="475" t="str">
        <f t="shared" si="26"/>
        <v>16-1280</v>
      </c>
      <c r="B487" s="476">
        <v>5</v>
      </c>
      <c r="C487" s="422">
        <v>0</v>
      </c>
      <c r="D487" s="422">
        <v>11.55</v>
      </c>
      <c r="E487" s="422">
        <v>7.68</v>
      </c>
      <c r="F487" s="422">
        <v>31.8</v>
      </c>
      <c r="G487" s="422">
        <v>36.909999999999997</v>
      </c>
      <c r="H487" s="422">
        <v>5.45</v>
      </c>
      <c r="I487" s="422">
        <v>14</v>
      </c>
      <c r="J487" s="422">
        <v>15.91</v>
      </c>
      <c r="K487" s="422">
        <v>7.27</v>
      </c>
      <c r="L487" s="422">
        <v>17.37</v>
      </c>
      <c r="M487" s="422">
        <v>17.350000000000001</v>
      </c>
      <c r="N487" s="422">
        <v>9.08</v>
      </c>
      <c r="O487" s="422">
        <v>16.8</v>
      </c>
      <c r="P487" s="422">
        <v>19.53</v>
      </c>
      <c r="Q487" s="422">
        <v>16.3</v>
      </c>
      <c r="R487" s="422">
        <v>5.45</v>
      </c>
      <c r="S487" s="422">
        <v>6.91</v>
      </c>
      <c r="T487" s="422">
        <v>31.9</v>
      </c>
      <c r="U487" s="422">
        <v>98.68</v>
      </c>
      <c r="V487" s="422">
        <v>153.93</v>
      </c>
      <c r="W487" s="422">
        <v>252.65</v>
      </c>
      <c r="X487" s="422">
        <v>434.41</v>
      </c>
      <c r="Y487" s="422">
        <v>286.10000000000002</v>
      </c>
      <c r="Z487" s="422">
        <v>290.49</v>
      </c>
      <c r="AA487" s="422">
        <v>276.77999999999997</v>
      </c>
      <c r="AB487" s="422">
        <v>419.23</v>
      </c>
      <c r="AC487" s="422">
        <v>274.33999999999997</v>
      </c>
      <c r="AD487" s="422">
        <v>273.32</v>
      </c>
      <c r="AE487" s="422">
        <v>214.92</v>
      </c>
      <c r="AF487" s="422">
        <v>192.34</v>
      </c>
      <c r="AG487" s="422">
        <v>222.61</v>
      </c>
      <c r="AH487" s="422">
        <v>117.67</v>
      </c>
      <c r="AI487" s="422">
        <v>206.94</v>
      </c>
      <c r="AJ487" s="422">
        <v>88.72</v>
      </c>
      <c r="AK487" s="422">
        <v>102.2</v>
      </c>
      <c r="AL487" s="422">
        <v>95.74</v>
      </c>
      <c r="AM487" s="422">
        <v>48.71</v>
      </c>
      <c r="AN487" s="422">
        <v>102.59</v>
      </c>
      <c r="AO487" s="422">
        <v>114.28</v>
      </c>
      <c r="AP487" s="422">
        <v>84.83</v>
      </c>
      <c r="AQ487" s="422">
        <v>119.57</v>
      </c>
      <c r="AR487" s="422">
        <v>92.23</v>
      </c>
      <c r="AS487" s="422">
        <v>131.77000000000001</v>
      </c>
      <c r="AT487" s="422">
        <v>46.71</v>
      </c>
      <c r="AU487" s="422">
        <v>78.989999999999995</v>
      </c>
      <c r="AV487" s="422">
        <v>225.2</v>
      </c>
      <c r="AW487" s="422">
        <v>111.44</v>
      </c>
      <c r="AX487" s="422">
        <v>142.9</v>
      </c>
      <c r="AY487" s="422">
        <v>251.16</v>
      </c>
      <c r="AZ487" s="422">
        <v>197.71</v>
      </c>
      <c r="BA487" s="422">
        <v>388.32</v>
      </c>
      <c r="BB487" s="422">
        <v>295.67</v>
      </c>
      <c r="BC487" s="422">
        <v>236.28</v>
      </c>
      <c r="BD487" s="422">
        <v>256.76</v>
      </c>
      <c r="BE487" s="422">
        <v>230.14</v>
      </c>
      <c r="BF487" s="422">
        <v>217.24</v>
      </c>
      <c r="BG487" s="422">
        <v>303.70999999999998</v>
      </c>
      <c r="BH487" s="422">
        <v>154.07</v>
      </c>
      <c r="BI487" s="422">
        <v>95.62</v>
      </c>
      <c r="BJ487" s="422">
        <v>154.13999999999999</v>
      </c>
      <c r="BK487" s="422">
        <v>205.33</v>
      </c>
      <c r="BL487" s="422">
        <v>59.73</v>
      </c>
      <c r="BM487" s="422">
        <v>128.26</v>
      </c>
      <c r="BN487" s="422">
        <v>161.09</v>
      </c>
      <c r="BO487" s="422">
        <v>117.71</v>
      </c>
      <c r="BP487" s="422">
        <v>107.86</v>
      </c>
      <c r="BQ487" s="422">
        <v>90.39</v>
      </c>
      <c r="BR487" s="422">
        <v>110</v>
      </c>
      <c r="BS487" s="422">
        <v>65.28</v>
      </c>
      <c r="BT487" s="422">
        <v>76.5</v>
      </c>
      <c r="BU487" s="422">
        <v>110.78</v>
      </c>
      <c r="BV487" s="422">
        <v>98.05</v>
      </c>
      <c r="BW487" s="422">
        <v>85.4</v>
      </c>
      <c r="BX487" s="422">
        <v>84.09</v>
      </c>
      <c r="BY487" s="422">
        <v>81.819999999999993</v>
      </c>
      <c r="BZ487" s="422">
        <v>112.53</v>
      </c>
      <c r="CA487" s="422">
        <v>89.59</v>
      </c>
      <c r="CB487" s="422">
        <v>112.55</v>
      </c>
      <c r="CC487" s="422">
        <v>80.16</v>
      </c>
      <c r="CD487" s="422">
        <v>80.599999999999994</v>
      </c>
      <c r="CE487" s="422">
        <v>96.64</v>
      </c>
      <c r="CF487" s="422">
        <v>77.040000000000006</v>
      </c>
      <c r="CG487" s="422">
        <v>90.84</v>
      </c>
      <c r="CH487" s="422">
        <v>94.53</v>
      </c>
      <c r="CI487" s="422">
        <v>59.54</v>
      </c>
      <c r="CJ487" s="422">
        <v>114.96</v>
      </c>
      <c r="CK487" s="422">
        <v>64.540000000000006</v>
      </c>
      <c r="CL487" s="422">
        <v>41.81</v>
      </c>
      <c r="CM487" s="422">
        <v>86.26</v>
      </c>
      <c r="CN487" s="422">
        <v>74.53</v>
      </c>
      <c r="CO487" s="422">
        <v>28.07</v>
      </c>
      <c r="CP487" s="464">
        <v>63.37</v>
      </c>
      <c r="CQ487" s="422">
        <v>15.23</v>
      </c>
      <c r="CR487" s="464">
        <v>62.12</v>
      </c>
      <c r="CS487" s="465">
        <v>45.88</v>
      </c>
      <c r="CT487" s="465">
        <v>26.22</v>
      </c>
      <c r="CU487" s="477">
        <f t="shared" si="27"/>
        <v>11451.67</v>
      </c>
    </row>
    <row r="488" spans="1:99" ht="15">
      <c r="A488" s="475" t="str">
        <f t="shared" si="26"/>
        <v>16-1280</v>
      </c>
      <c r="B488" s="476">
        <v>6</v>
      </c>
      <c r="C488" s="422">
        <v>104.62</v>
      </c>
      <c r="D488" s="422">
        <v>82.64</v>
      </c>
      <c r="E488" s="422">
        <v>40.82</v>
      </c>
      <c r="F488" s="422">
        <v>38.270000000000003</v>
      </c>
      <c r="G488" s="422">
        <v>0</v>
      </c>
      <c r="H488" s="422">
        <v>0</v>
      </c>
      <c r="I488" s="422">
        <v>0</v>
      </c>
      <c r="J488" s="422">
        <v>9.09</v>
      </c>
      <c r="K488" s="422">
        <v>68.8</v>
      </c>
      <c r="L488" s="422">
        <v>15.64</v>
      </c>
      <c r="M488" s="422">
        <v>29.82</v>
      </c>
      <c r="N488" s="422">
        <v>9.09</v>
      </c>
      <c r="O488" s="422">
        <v>11.36</v>
      </c>
      <c r="P488" s="422">
        <v>0</v>
      </c>
      <c r="Q488" s="422">
        <v>11.82</v>
      </c>
      <c r="R488" s="422">
        <v>18.18</v>
      </c>
      <c r="S488" s="422">
        <v>21.77</v>
      </c>
      <c r="T488" s="422">
        <v>56.33</v>
      </c>
      <c r="U488" s="422">
        <v>48.5</v>
      </c>
      <c r="V488" s="422">
        <v>82.83</v>
      </c>
      <c r="W488" s="422">
        <v>106.62</v>
      </c>
      <c r="X488" s="422">
        <v>185.4</v>
      </c>
      <c r="Y488" s="422">
        <v>185.75</v>
      </c>
      <c r="Z488" s="422">
        <v>251.43</v>
      </c>
      <c r="AA488" s="422">
        <v>277.43</v>
      </c>
      <c r="AB488" s="422">
        <v>132.91</v>
      </c>
      <c r="AC488" s="422">
        <v>299.37</v>
      </c>
      <c r="AD488" s="422">
        <v>201.54</v>
      </c>
      <c r="AE488" s="422">
        <v>269.18</v>
      </c>
      <c r="AF488" s="422">
        <v>257.82</v>
      </c>
      <c r="AG488" s="422">
        <v>136.57</v>
      </c>
      <c r="AH488" s="422">
        <v>199.45</v>
      </c>
      <c r="AI488" s="422">
        <v>103.1</v>
      </c>
      <c r="AJ488" s="422">
        <v>167.39</v>
      </c>
      <c r="AK488" s="422">
        <v>155.61000000000001</v>
      </c>
      <c r="AL488" s="422">
        <v>104.21</v>
      </c>
      <c r="AM488" s="422">
        <v>82.27</v>
      </c>
      <c r="AN488" s="422">
        <v>65.47</v>
      </c>
      <c r="AO488" s="422">
        <v>119.92</v>
      </c>
      <c r="AP488" s="422">
        <v>88.79</v>
      </c>
      <c r="AQ488" s="422">
        <v>52.42</v>
      </c>
      <c r="AR488" s="422">
        <v>45.71</v>
      </c>
      <c r="AS488" s="422">
        <v>112.29</v>
      </c>
      <c r="AT488" s="422">
        <v>44.36</v>
      </c>
      <c r="AU488" s="422">
        <v>145.91</v>
      </c>
      <c r="AV488" s="422">
        <v>146.99</v>
      </c>
      <c r="AW488" s="422">
        <v>229.69</v>
      </c>
      <c r="AX488" s="422">
        <v>348.24</v>
      </c>
      <c r="AY488" s="422">
        <v>299.13</v>
      </c>
      <c r="AZ488" s="422">
        <v>224.69</v>
      </c>
      <c r="BA488" s="422">
        <v>434.82</v>
      </c>
      <c r="BB488" s="422">
        <v>320.93</v>
      </c>
      <c r="BC488" s="422">
        <v>349.17</v>
      </c>
      <c r="BD488" s="422">
        <v>275.42</v>
      </c>
      <c r="BE488" s="422">
        <v>297.69</v>
      </c>
      <c r="BF488" s="422">
        <v>274.42</v>
      </c>
      <c r="BG488" s="422">
        <v>75.989999999999995</v>
      </c>
      <c r="BH488" s="422">
        <v>204.53</v>
      </c>
      <c r="BI488" s="422">
        <v>44.41</v>
      </c>
      <c r="BJ488" s="422">
        <v>94.85</v>
      </c>
      <c r="BK488" s="422">
        <v>158.72999999999999</v>
      </c>
      <c r="BL488" s="422">
        <v>103.66</v>
      </c>
      <c r="BM488" s="422">
        <v>135.54</v>
      </c>
      <c r="BN488" s="422">
        <v>146.77000000000001</v>
      </c>
      <c r="BO488" s="422">
        <v>83.37</v>
      </c>
      <c r="BP488" s="422">
        <v>15.41</v>
      </c>
      <c r="BQ488" s="422">
        <v>54.15</v>
      </c>
      <c r="BR488" s="422">
        <v>61.45</v>
      </c>
      <c r="BS488" s="422">
        <v>73.81</v>
      </c>
      <c r="BT488" s="422">
        <v>75.81</v>
      </c>
      <c r="BU488" s="422">
        <v>44.69</v>
      </c>
      <c r="BV488" s="422">
        <v>63.78</v>
      </c>
      <c r="BW488" s="422">
        <v>78.61</v>
      </c>
      <c r="BX488" s="422">
        <v>23.27</v>
      </c>
      <c r="BY488" s="422">
        <v>6.28</v>
      </c>
      <c r="BZ488" s="422">
        <v>21.79</v>
      </c>
      <c r="CA488" s="422">
        <v>73.430000000000007</v>
      </c>
      <c r="CB488" s="422">
        <v>11.81</v>
      </c>
      <c r="CC488" s="422">
        <v>40.35</v>
      </c>
      <c r="CD488" s="422">
        <v>85.65</v>
      </c>
      <c r="CE488" s="422">
        <v>24.32</v>
      </c>
      <c r="CF488" s="422">
        <v>12.54</v>
      </c>
      <c r="CG488" s="422">
        <v>7.45</v>
      </c>
      <c r="CH488" s="422">
        <v>21.64</v>
      </c>
      <c r="CI488" s="422">
        <v>0</v>
      </c>
      <c r="CJ488" s="422">
        <v>0</v>
      </c>
      <c r="CK488" s="422">
        <v>0</v>
      </c>
      <c r="CL488" s="422">
        <v>0</v>
      </c>
      <c r="CM488" s="422">
        <v>0</v>
      </c>
      <c r="CN488" s="422">
        <v>21.54</v>
      </c>
      <c r="CO488" s="422">
        <v>8.91</v>
      </c>
      <c r="CP488" s="464">
        <v>0</v>
      </c>
      <c r="CQ488" s="422">
        <v>55.46</v>
      </c>
      <c r="CR488" s="464">
        <v>27.03</v>
      </c>
      <c r="CS488" s="465">
        <v>20.73</v>
      </c>
      <c r="CT488" s="465">
        <v>23</v>
      </c>
      <c r="CU488" s="477">
        <f t="shared" si="27"/>
        <v>9642.4500000000025</v>
      </c>
    </row>
    <row r="489" spans="1:99" ht="15">
      <c r="A489" s="475" t="str">
        <f t="shared" si="26"/>
        <v>16-1280</v>
      </c>
      <c r="B489" s="476">
        <v>7</v>
      </c>
      <c r="C489" s="422">
        <v>0</v>
      </c>
      <c r="D489" s="422">
        <v>0</v>
      </c>
      <c r="E489" s="422">
        <v>0</v>
      </c>
      <c r="F489" s="422">
        <v>22.27</v>
      </c>
      <c r="G489" s="422">
        <v>15</v>
      </c>
      <c r="H489" s="422">
        <v>18.239999999999998</v>
      </c>
      <c r="I489" s="422">
        <v>14.62</v>
      </c>
      <c r="J489" s="422">
        <v>16.27</v>
      </c>
      <c r="K489" s="422">
        <v>23.86</v>
      </c>
      <c r="L489" s="422">
        <v>0</v>
      </c>
      <c r="M489" s="422">
        <v>16.190000000000001</v>
      </c>
      <c r="N489" s="422">
        <v>9.09</v>
      </c>
      <c r="O489" s="422">
        <v>11.35</v>
      </c>
      <c r="P489" s="422">
        <v>20.9</v>
      </c>
      <c r="Q489" s="422">
        <v>1.9</v>
      </c>
      <c r="R489" s="422">
        <v>26.82</v>
      </c>
      <c r="S489" s="422">
        <v>31.78</v>
      </c>
      <c r="T489" s="422">
        <v>42.34</v>
      </c>
      <c r="U489" s="422">
        <v>62.46</v>
      </c>
      <c r="V489" s="422">
        <v>140.94</v>
      </c>
      <c r="W489" s="422">
        <v>273.58999999999997</v>
      </c>
      <c r="X489" s="422">
        <v>373.01</v>
      </c>
      <c r="Y489" s="422">
        <v>250.77</v>
      </c>
      <c r="Z489" s="422">
        <v>206.89</v>
      </c>
      <c r="AA489" s="422">
        <v>226.95</v>
      </c>
      <c r="AB489" s="422">
        <v>204.7</v>
      </c>
      <c r="AC489" s="422">
        <v>118.35</v>
      </c>
      <c r="AD489" s="422">
        <v>89.36</v>
      </c>
      <c r="AE489" s="422">
        <v>148.34</v>
      </c>
      <c r="AF489" s="422">
        <v>40.36</v>
      </c>
      <c r="AG489" s="422">
        <v>39.92</v>
      </c>
      <c r="AH489" s="422">
        <v>79.290000000000006</v>
      </c>
      <c r="AI489" s="422">
        <v>49.17</v>
      </c>
      <c r="AJ489" s="422">
        <v>106.48</v>
      </c>
      <c r="AK489" s="422">
        <v>29.72</v>
      </c>
      <c r="AL489" s="422">
        <v>88.93</v>
      </c>
      <c r="AM489" s="422">
        <v>114.65</v>
      </c>
      <c r="AN489" s="422">
        <v>25.33</v>
      </c>
      <c r="AO489" s="422">
        <v>54.66</v>
      </c>
      <c r="AP489" s="422">
        <v>90.02</v>
      </c>
      <c r="AQ489" s="422">
        <v>43.5</v>
      </c>
      <c r="AR489" s="422">
        <v>65</v>
      </c>
      <c r="AS489" s="422">
        <v>33.39</v>
      </c>
      <c r="AT489" s="422">
        <v>21.62</v>
      </c>
      <c r="AU489" s="422">
        <v>46.31</v>
      </c>
      <c r="AV489" s="422">
        <v>41.25</v>
      </c>
      <c r="AW489" s="422">
        <v>111.7</v>
      </c>
      <c r="AX489" s="422">
        <v>95.64</v>
      </c>
      <c r="AY489" s="422">
        <v>131.24</v>
      </c>
      <c r="AZ489" s="422">
        <v>128.81</v>
      </c>
      <c r="BA489" s="422">
        <v>107.57</v>
      </c>
      <c r="BB489" s="422">
        <v>150.34</v>
      </c>
      <c r="BC489" s="422">
        <v>167.61</v>
      </c>
      <c r="BD489" s="422">
        <v>188.79</v>
      </c>
      <c r="BE489" s="422">
        <v>124.93</v>
      </c>
      <c r="BF489" s="422">
        <v>188.49</v>
      </c>
      <c r="BG489" s="422">
        <v>194.45</v>
      </c>
      <c r="BH489" s="422">
        <v>148.71</v>
      </c>
      <c r="BI489" s="422">
        <v>49.19</v>
      </c>
      <c r="BJ489" s="422">
        <v>94.9</v>
      </c>
      <c r="BK489" s="422">
        <v>116.08</v>
      </c>
      <c r="BL489" s="422">
        <v>85.6</v>
      </c>
      <c r="BM489" s="422">
        <v>133.43</v>
      </c>
      <c r="BN489" s="422">
        <v>62.36</v>
      </c>
      <c r="BO489" s="422">
        <v>36.9</v>
      </c>
      <c r="BP489" s="422">
        <v>25.99</v>
      </c>
      <c r="BQ489" s="422">
        <v>51.67</v>
      </c>
      <c r="BR489" s="422">
        <v>85.79</v>
      </c>
      <c r="BS489" s="422">
        <v>52.25</v>
      </c>
      <c r="BT489" s="422">
        <v>18.55</v>
      </c>
      <c r="BU489" s="422">
        <v>93.18</v>
      </c>
      <c r="BV489" s="422">
        <v>76.56</v>
      </c>
      <c r="BW489" s="422">
        <v>66.5</v>
      </c>
      <c r="BX489" s="422">
        <v>63.04</v>
      </c>
      <c r="BY489" s="422">
        <v>21.91</v>
      </c>
      <c r="BZ489" s="422">
        <v>32.08</v>
      </c>
      <c r="CA489" s="422">
        <v>22.86</v>
      </c>
      <c r="CB489" s="422">
        <v>15.27</v>
      </c>
      <c r="CC489" s="422">
        <v>17.82</v>
      </c>
      <c r="CD489" s="422">
        <v>35.36</v>
      </c>
      <c r="CE489" s="422">
        <v>71.900000000000006</v>
      </c>
      <c r="CF489" s="422">
        <v>8.91</v>
      </c>
      <c r="CG489" s="422">
        <v>7.46</v>
      </c>
      <c r="CH489" s="422">
        <v>0</v>
      </c>
      <c r="CI489" s="422">
        <v>7.64</v>
      </c>
      <c r="CJ489" s="422">
        <v>30.09</v>
      </c>
      <c r="CK489" s="422">
        <v>9.09</v>
      </c>
      <c r="CL489" s="422">
        <v>22.9</v>
      </c>
      <c r="CM489" s="422">
        <v>2.46</v>
      </c>
      <c r="CN489" s="422">
        <v>0</v>
      </c>
      <c r="CO489" s="422">
        <v>22.36</v>
      </c>
      <c r="CP489" s="464">
        <v>0</v>
      </c>
      <c r="CQ489" s="422">
        <v>0</v>
      </c>
      <c r="CR489" s="464">
        <v>0</v>
      </c>
      <c r="CS489" s="465">
        <v>0</v>
      </c>
      <c r="CT489" s="465">
        <v>0</v>
      </c>
      <c r="CU489" s="477">
        <f t="shared" si="27"/>
        <v>6513.9699999999975</v>
      </c>
    </row>
    <row r="490" spans="1:99" ht="15">
      <c r="A490" s="475" t="str">
        <f t="shared" si="26"/>
        <v>16-1280</v>
      </c>
      <c r="B490" s="476">
        <v>8</v>
      </c>
      <c r="C490" s="422">
        <v>0</v>
      </c>
      <c r="D490" s="422">
        <v>0</v>
      </c>
      <c r="E490" s="422">
        <v>1.73</v>
      </c>
      <c r="F490" s="422">
        <v>4.09</v>
      </c>
      <c r="G490" s="422">
        <v>1.36</v>
      </c>
      <c r="H490" s="422">
        <v>6.81</v>
      </c>
      <c r="I490" s="422">
        <v>3.63</v>
      </c>
      <c r="J490" s="422">
        <v>6.45</v>
      </c>
      <c r="K490" s="422">
        <v>4.54</v>
      </c>
      <c r="L490" s="422">
        <v>0</v>
      </c>
      <c r="M490" s="422">
        <v>43.18</v>
      </c>
      <c r="N490" s="422">
        <v>24.98</v>
      </c>
      <c r="O490" s="422">
        <v>28.8</v>
      </c>
      <c r="P490" s="422">
        <v>24.08</v>
      </c>
      <c r="Q490" s="422">
        <v>72.45</v>
      </c>
      <c r="R490" s="422">
        <v>7</v>
      </c>
      <c r="S490" s="422">
        <v>0</v>
      </c>
      <c r="T490" s="422">
        <v>42.63</v>
      </c>
      <c r="U490" s="422">
        <v>35.93</v>
      </c>
      <c r="V490" s="422">
        <v>166.47</v>
      </c>
      <c r="W490" s="422">
        <v>317.42</v>
      </c>
      <c r="X490" s="422">
        <v>405.43</v>
      </c>
      <c r="Y490" s="422">
        <v>316.61</v>
      </c>
      <c r="Z490" s="422">
        <v>304.49</v>
      </c>
      <c r="AA490" s="422">
        <v>189.6</v>
      </c>
      <c r="AB490" s="422">
        <v>186.32</v>
      </c>
      <c r="AC490" s="422">
        <v>137.62</v>
      </c>
      <c r="AD490" s="422">
        <v>95.91</v>
      </c>
      <c r="AE490" s="422">
        <v>82.12</v>
      </c>
      <c r="AF490" s="422">
        <v>157.13999999999999</v>
      </c>
      <c r="AG490" s="422">
        <v>85.18</v>
      </c>
      <c r="AH490" s="422">
        <v>74.62</v>
      </c>
      <c r="AI490" s="422">
        <v>50.1</v>
      </c>
      <c r="AJ490" s="422">
        <v>49.4</v>
      </c>
      <c r="AK490" s="422">
        <v>60.54</v>
      </c>
      <c r="AL490" s="422">
        <v>20.63</v>
      </c>
      <c r="AM490" s="422">
        <v>23.15</v>
      </c>
      <c r="AN490" s="422">
        <v>40.01</v>
      </c>
      <c r="AO490" s="422">
        <v>7.45</v>
      </c>
      <c r="AP490" s="422">
        <v>32.909999999999997</v>
      </c>
      <c r="AQ490" s="422">
        <v>54.8</v>
      </c>
      <c r="AR490" s="422">
        <v>21.68</v>
      </c>
      <c r="AS490" s="422">
        <v>104.86</v>
      </c>
      <c r="AT490" s="422">
        <v>77.650000000000006</v>
      </c>
      <c r="AU490" s="422">
        <v>46.86</v>
      </c>
      <c r="AV490" s="422">
        <v>48.32</v>
      </c>
      <c r="AW490" s="422">
        <v>97.51</v>
      </c>
      <c r="AX490" s="422">
        <v>67.930000000000007</v>
      </c>
      <c r="AY490" s="422">
        <v>55.66</v>
      </c>
      <c r="AZ490" s="422">
        <v>83.56</v>
      </c>
      <c r="BA490" s="422">
        <v>130.56</v>
      </c>
      <c r="BB490" s="422">
        <v>76.819999999999993</v>
      </c>
      <c r="BC490" s="422">
        <v>135.28</v>
      </c>
      <c r="BD490" s="422">
        <v>202.44</v>
      </c>
      <c r="BE490" s="422">
        <v>151.15</v>
      </c>
      <c r="BF490" s="422">
        <v>182.51</v>
      </c>
      <c r="BG490" s="422">
        <v>142.44999999999999</v>
      </c>
      <c r="BH490" s="422">
        <v>217.93</v>
      </c>
      <c r="BI490" s="422">
        <v>81.69</v>
      </c>
      <c r="BJ490" s="422">
        <v>111.68</v>
      </c>
      <c r="BK490" s="422">
        <v>36.46</v>
      </c>
      <c r="BL490" s="422">
        <v>115.52</v>
      </c>
      <c r="BM490" s="422">
        <v>19.87</v>
      </c>
      <c r="BN490" s="422">
        <v>50.5</v>
      </c>
      <c r="BO490" s="422">
        <v>34.18</v>
      </c>
      <c r="BP490" s="422">
        <v>48.94</v>
      </c>
      <c r="BQ490" s="422">
        <v>89.18</v>
      </c>
      <c r="BR490" s="422">
        <v>60.09</v>
      </c>
      <c r="BS490" s="422">
        <v>81.22</v>
      </c>
      <c r="BT490" s="422">
        <v>54.66</v>
      </c>
      <c r="BU490" s="422">
        <v>85.85</v>
      </c>
      <c r="BV490" s="422">
        <v>8.91</v>
      </c>
      <c r="BW490" s="422">
        <v>77.78</v>
      </c>
      <c r="BX490" s="422">
        <v>83.37</v>
      </c>
      <c r="BY490" s="422">
        <v>63.64</v>
      </c>
      <c r="BZ490" s="422">
        <v>17.54</v>
      </c>
      <c r="CA490" s="422">
        <v>6.86</v>
      </c>
      <c r="CB490" s="422">
        <v>32.909999999999997</v>
      </c>
      <c r="CC490" s="422">
        <v>85.58</v>
      </c>
      <c r="CD490" s="422">
        <v>35.770000000000003</v>
      </c>
      <c r="CE490" s="422">
        <v>28.62</v>
      </c>
      <c r="CF490" s="422">
        <v>27.18</v>
      </c>
      <c r="CG490" s="422">
        <v>16.27</v>
      </c>
      <c r="CH490" s="422">
        <v>0</v>
      </c>
      <c r="CI490" s="422">
        <v>0</v>
      </c>
      <c r="CJ490" s="422">
        <v>0</v>
      </c>
      <c r="CK490" s="422">
        <v>10.68</v>
      </c>
      <c r="CL490" s="422">
        <v>8.91</v>
      </c>
      <c r="CM490" s="422">
        <v>15.26</v>
      </c>
      <c r="CN490" s="422">
        <v>8.91</v>
      </c>
      <c r="CO490" s="422">
        <v>0</v>
      </c>
      <c r="CP490" s="464">
        <v>10.41</v>
      </c>
      <c r="CQ490" s="422">
        <v>0</v>
      </c>
      <c r="CR490" s="464">
        <v>3.64</v>
      </c>
      <c r="CS490" s="465">
        <v>47.24</v>
      </c>
      <c r="CT490" s="465">
        <v>19.53</v>
      </c>
      <c r="CU490" s="477">
        <f t="shared" si="27"/>
        <v>6487.6</v>
      </c>
    </row>
    <row r="491" spans="1:99" ht="15">
      <c r="A491" s="475" t="str">
        <f t="shared" si="26"/>
        <v>16-1280</v>
      </c>
      <c r="B491" s="476">
        <v>9</v>
      </c>
      <c r="C491" s="422">
        <v>0</v>
      </c>
      <c r="D491" s="422">
        <v>0.91</v>
      </c>
      <c r="E491" s="422">
        <v>0</v>
      </c>
      <c r="F491" s="422">
        <v>0</v>
      </c>
      <c r="G491" s="422">
        <v>8.0399999999999991</v>
      </c>
      <c r="H491" s="422">
        <v>11.72</v>
      </c>
      <c r="I491" s="422">
        <v>10.45</v>
      </c>
      <c r="J491" s="422">
        <v>0.91</v>
      </c>
      <c r="K491" s="422">
        <v>0</v>
      </c>
      <c r="L491" s="422">
        <v>6.81</v>
      </c>
      <c r="M491" s="422">
        <v>16.649999999999999</v>
      </c>
      <c r="N491" s="422">
        <v>35.89</v>
      </c>
      <c r="O491" s="422">
        <v>37.49</v>
      </c>
      <c r="P491" s="422">
        <v>25.54</v>
      </c>
      <c r="Q491" s="422">
        <v>2.27</v>
      </c>
      <c r="R491" s="422">
        <v>4.6900000000000004</v>
      </c>
      <c r="S491" s="422">
        <v>50.99</v>
      </c>
      <c r="T491" s="422">
        <v>63.05</v>
      </c>
      <c r="U491" s="422">
        <v>37.409999999999997</v>
      </c>
      <c r="V491" s="422">
        <v>113.55</v>
      </c>
      <c r="W491" s="422">
        <v>485.96</v>
      </c>
      <c r="X491" s="422">
        <v>512.14</v>
      </c>
      <c r="Y491" s="422">
        <v>513.36</v>
      </c>
      <c r="Z491" s="422">
        <v>400.25</v>
      </c>
      <c r="AA491" s="422">
        <v>395.62</v>
      </c>
      <c r="AB491" s="422">
        <v>213.35</v>
      </c>
      <c r="AC491" s="422">
        <v>132.22999999999999</v>
      </c>
      <c r="AD491" s="422">
        <v>92.86</v>
      </c>
      <c r="AE491" s="422">
        <v>132.81</v>
      </c>
      <c r="AF491" s="422">
        <v>56.42</v>
      </c>
      <c r="AG491" s="422">
        <v>113.6</v>
      </c>
      <c r="AH491" s="422">
        <v>68.91</v>
      </c>
      <c r="AI491" s="422">
        <v>30.81</v>
      </c>
      <c r="AJ491" s="422">
        <v>82.18</v>
      </c>
      <c r="AK491" s="422">
        <v>73.36</v>
      </c>
      <c r="AL491" s="422">
        <v>109.58</v>
      </c>
      <c r="AM491" s="422">
        <v>61.85</v>
      </c>
      <c r="AN491" s="422">
        <v>31.61</v>
      </c>
      <c r="AO491" s="422">
        <v>72.73</v>
      </c>
      <c r="AP491" s="422">
        <v>17.09</v>
      </c>
      <c r="AQ491" s="422">
        <v>26.57</v>
      </c>
      <c r="AR491" s="422">
        <v>7.82</v>
      </c>
      <c r="AS491" s="422">
        <v>44.07</v>
      </c>
      <c r="AT491" s="422">
        <v>36.06</v>
      </c>
      <c r="AU491" s="422">
        <v>45.4</v>
      </c>
      <c r="AV491" s="422">
        <v>59.42</v>
      </c>
      <c r="AW491" s="422">
        <v>101.47</v>
      </c>
      <c r="AX491" s="422">
        <v>52.79</v>
      </c>
      <c r="AY491" s="422">
        <v>124.45</v>
      </c>
      <c r="AZ491" s="422">
        <v>198.71</v>
      </c>
      <c r="BA491" s="422">
        <v>169.52</v>
      </c>
      <c r="BB491" s="422">
        <v>187.94</v>
      </c>
      <c r="BC491" s="422">
        <v>228.72</v>
      </c>
      <c r="BD491" s="422">
        <v>147.15</v>
      </c>
      <c r="BE491" s="422">
        <v>107.06</v>
      </c>
      <c r="BF491" s="422">
        <v>153.21</v>
      </c>
      <c r="BG491" s="422">
        <v>96.67</v>
      </c>
      <c r="BH491" s="422">
        <v>99.68</v>
      </c>
      <c r="BI491" s="422">
        <v>98.95</v>
      </c>
      <c r="BJ491" s="422">
        <v>51.78</v>
      </c>
      <c r="BK491" s="422">
        <v>62.22</v>
      </c>
      <c r="BL491" s="422">
        <v>132.94999999999999</v>
      </c>
      <c r="BM491" s="422">
        <v>93.67</v>
      </c>
      <c r="BN491" s="422">
        <v>81.010000000000005</v>
      </c>
      <c r="BO491" s="422">
        <v>86.27</v>
      </c>
      <c r="BP491" s="422">
        <v>47.31</v>
      </c>
      <c r="BQ491" s="422">
        <v>39.9</v>
      </c>
      <c r="BR491" s="422">
        <v>47.36</v>
      </c>
      <c r="BS491" s="422">
        <v>0</v>
      </c>
      <c r="BT491" s="422">
        <v>71.260000000000005</v>
      </c>
      <c r="BU491" s="422">
        <v>69.31</v>
      </c>
      <c r="BV491" s="422">
        <v>12</v>
      </c>
      <c r="BW491" s="422">
        <v>10.91</v>
      </c>
      <c r="BX491" s="422">
        <v>34.590000000000003</v>
      </c>
      <c r="BY491" s="422">
        <v>88.61</v>
      </c>
      <c r="BZ491" s="422">
        <v>37.86</v>
      </c>
      <c r="CA491" s="422">
        <v>29.99</v>
      </c>
      <c r="CB491" s="422">
        <v>27.23</v>
      </c>
      <c r="CC491" s="422">
        <v>78.540000000000006</v>
      </c>
      <c r="CD491" s="422">
        <v>41.41</v>
      </c>
      <c r="CE491" s="422">
        <v>25.41</v>
      </c>
      <c r="CF491" s="422">
        <v>6.32</v>
      </c>
      <c r="CG491" s="422">
        <v>54.4</v>
      </c>
      <c r="CH491" s="422">
        <v>14.63</v>
      </c>
      <c r="CI491" s="422">
        <v>25.28</v>
      </c>
      <c r="CJ491" s="422">
        <v>23.52</v>
      </c>
      <c r="CK491" s="422">
        <v>0</v>
      </c>
      <c r="CL491" s="422">
        <v>5.27</v>
      </c>
      <c r="CM491" s="422">
        <v>14.27</v>
      </c>
      <c r="CN491" s="422">
        <v>32.090000000000003</v>
      </c>
      <c r="CO491" s="422">
        <v>0</v>
      </c>
      <c r="CP491" s="464">
        <v>0</v>
      </c>
      <c r="CQ491" s="422">
        <v>0</v>
      </c>
      <c r="CR491" s="464">
        <v>8.5399999999999991</v>
      </c>
      <c r="CS491" s="465">
        <v>0</v>
      </c>
      <c r="CT491" s="465">
        <v>4</v>
      </c>
      <c r="CU491" s="477">
        <f t="shared" si="27"/>
        <v>7366.6600000000008</v>
      </c>
    </row>
    <row r="492" spans="1:99" ht="15">
      <c r="A492" s="475" t="str">
        <f t="shared" si="26"/>
        <v>16-1280</v>
      </c>
      <c r="B492" s="476">
        <v>10</v>
      </c>
      <c r="C492" s="422">
        <v>13.54</v>
      </c>
      <c r="D492" s="422">
        <v>19.73</v>
      </c>
      <c r="E492" s="422">
        <v>0</v>
      </c>
      <c r="F492" s="422">
        <v>4.54</v>
      </c>
      <c r="G492" s="422">
        <v>2.27</v>
      </c>
      <c r="H492" s="422">
        <v>25.17</v>
      </c>
      <c r="I492" s="422">
        <v>1.42</v>
      </c>
      <c r="J492" s="422">
        <v>0</v>
      </c>
      <c r="K492" s="422">
        <v>0</v>
      </c>
      <c r="L492" s="422">
        <v>9.09</v>
      </c>
      <c r="M492" s="422">
        <v>26.81</v>
      </c>
      <c r="N492" s="422">
        <v>45.45</v>
      </c>
      <c r="O492" s="422">
        <v>19.989999999999998</v>
      </c>
      <c r="P492" s="422">
        <v>10.91</v>
      </c>
      <c r="Q492" s="422">
        <v>29.85</v>
      </c>
      <c r="R492" s="422">
        <v>7.52</v>
      </c>
      <c r="S492" s="422">
        <v>9.64</v>
      </c>
      <c r="T492" s="422">
        <v>26.89</v>
      </c>
      <c r="U492" s="422">
        <v>58.18</v>
      </c>
      <c r="V492" s="422">
        <v>114.1</v>
      </c>
      <c r="W492" s="422">
        <v>293.8</v>
      </c>
      <c r="X492" s="422">
        <v>403.78</v>
      </c>
      <c r="Y492" s="422">
        <v>463.2</v>
      </c>
      <c r="Z492" s="422">
        <v>206.71</v>
      </c>
      <c r="AA492" s="422">
        <v>341.55</v>
      </c>
      <c r="AB492" s="422">
        <v>246.64</v>
      </c>
      <c r="AC492" s="422">
        <v>181.56</v>
      </c>
      <c r="AD492" s="422">
        <v>138.22999999999999</v>
      </c>
      <c r="AE492" s="422">
        <v>74.56</v>
      </c>
      <c r="AF492" s="422">
        <v>72.27</v>
      </c>
      <c r="AG492" s="422">
        <v>54.4</v>
      </c>
      <c r="AH492" s="422">
        <v>27.5</v>
      </c>
      <c r="AI492" s="422">
        <v>84.34</v>
      </c>
      <c r="AJ492" s="422">
        <v>40.36</v>
      </c>
      <c r="AK492" s="422">
        <v>41.94</v>
      </c>
      <c r="AL492" s="422">
        <v>47.55</v>
      </c>
      <c r="AM492" s="422">
        <v>23.22</v>
      </c>
      <c r="AN492" s="422">
        <v>66.94</v>
      </c>
      <c r="AO492" s="422">
        <v>55.88</v>
      </c>
      <c r="AP492" s="422">
        <v>42.46</v>
      </c>
      <c r="AQ492" s="422">
        <v>66.760000000000005</v>
      </c>
      <c r="AR492" s="422">
        <v>22.26</v>
      </c>
      <c r="AS492" s="422">
        <v>14.82</v>
      </c>
      <c r="AT492" s="422">
        <v>15.48</v>
      </c>
      <c r="AU492" s="422">
        <v>55.01</v>
      </c>
      <c r="AV492" s="422">
        <v>48.68</v>
      </c>
      <c r="AW492" s="422">
        <v>32.53</v>
      </c>
      <c r="AX492" s="422">
        <v>109.52</v>
      </c>
      <c r="AY492" s="422">
        <v>86.55</v>
      </c>
      <c r="AZ492" s="422">
        <v>188.03</v>
      </c>
      <c r="BA492" s="422">
        <v>77.81</v>
      </c>
      <c r="BB492" s="422">
        <v>153.56</v>
      </c>
      <c r="BC492" s="422">
        <v>190.4</v>
      </c>
      <c r="BD492" s="422">
        <v>173.52</v>
      </c>
      <c r="BE492" s="422">
        <v>154.71</v>
      </c>
      <c r="BF492" s="422">
        <v>137.74</v>
      </c>
      <c r="BG492" s="422">
        <v>127.8</v>
      </c>
      <c r="BH492" s="422">
        <v>128.69</v>
      </c>
      <c r="BI492" s="422">
        <v>87.73</v>
      </c>
      <c r="BJ492" s="422">
        <v>30.78</v>
      </c>
      <c r="BK492" s="422">
        <v>91.32</v>
      </c>
      <c r="BL492" s="422">
        <v>111.1</v>
      </c>
      <c r="BM492" s="422">
        <v>66.349999999999994</v>
      </c>
      <c r="BN492" s="422">
        <v>28.31</v>
      </c>
      <c r="BO492" s="422">
        <v>33.42</v>
      </c>
      <c r="BP492" s="422">
        <v>67.900000000000006</v>
      </c>
      <c r="BQ492" s="422">
        <v>79.37</v>
      </c>
      <c r="BR492" s="422">
        <v>60.77</v>
      </c>
      <c r="BS492" s="422">
        <v>52.18</v>
      </c>
      <c r="BT492" s="422">
        <v>80.5</v>
      </c>
      <c r="BU492" s="422">
        <v>8.14</v>
      </c>
      <c r="BV492" s="422">
        <v>34</v>
      </c>
      <c r="BW492" s="422">
        <v>60.63</v>
      </c>
      <c r="BX492" s="422">
        <v>68.64</v>
      </c>
      <c r="BY492" s="422">
        <v>40.229999999999997</v>
      </c>
      <c r="BZ492" s="422">
        <v>52.59</v>
      </c>
      <c r="CA492" s="422">
        <v>48.27</v>
      </c>
      <c r="CB492" s="422">
        <v>29.36</v>
      </c>
      <c r="CC492" s="422">
        <v>33.32</v>
      </c>
      <c r="CD492" s="422">
        <v>44.14</v>
      </c>
      <c r="CE492" s="422">
        <v>61.81</v>
      </c>
      <c r="CF492" s="422">
        <v>21.46</v>
      </c>
      <c r="CG492" s="422">
        <v>26.99</v>
      </c>
      <c r="CH492" s="422">
        <v>38.64</v>
      </c>
      <c r="CI492" s="422">
        <v>9.23</v>
      </c>
      <c r="CJ492" s="422">
        <v>21.37</v>
      </c>
      <c r="CK492" s="422">
        <v>32.549999999999997</v>
      </c>
      <c r="CL492" s="422">
        <v>96.07</v>
      </c>
      <c r="CM492" s="422">
        <v>0</v>
      </c>
      <c r="CN492" s="422">
        <v>0</v>
      </c>
      <c r="CO492" s="422">
        <v>44.14</v>
      </c>
      <c r="CP492" s="464">
        <v>7.27</v>
      </c>
      <c r="CQ492" s="422">
        <v>3.82</v>
      </c>
      <c r="CR492" s="464">
        <v>8.73</v>
      </c>
      <c r="CS492" s="465">
        <v>11.57</v>
      </c>
      <c r="CT492" s="465">
        <v>29.13</v>
      </c>
      <c r="CU492" s="477">
        <f t="shared" si="27"/>
        <v>6737.6900000000023</v>
      </c>
    </row>
    <row r="493" spans="1:99" ht="15">
      <c r="A493" s="475" t="str">
        <f t="shared" si="26"/>
        <v>16-1280</v>
      </c>
      <c r="B493" s="476">
        <v>11</v>
      </c>
      <c r="C493" s="422">
        <v>0</v>
      </c>
      <c r="D493" s="422">
        <v>0</v>
      </c>
      <c r="E493" s="422">
        <v>19.829999999999998</v>
      </c>
      <c r="F493" s="422">
        <v>2.73</v>
      </c>
      <c r="G493" s="422">
        <v>4.66</v>
      </c>
      <c r="H493" s="422">
        <v>9.09</v>
      </c>
      <c r="I493" s="422">
        <v>34.26</v>
      </c>
      <c r="J493" s="422">
        <v>6.81</v>
      </c>
      <c r="K493" s="422">
        <v>0.91</v>
      </c>
      <c r="L493" s="422">
        <v>2.27</v>
      </c>
      <c r="M493" s="422">
        <v>0</v>
      </c>
      <c r="N493" s="422">
        <v>42.81</v>
      </c>
      <c r="O493" s="422">
        <v>11.35</v>
      </c>
      <c r="P493" s="422">
        <v>23</v>
      </c>
      <c r="Q493" s="422">
        <v>32.450000000000003</v>
      </c>
      <c r="R493" s="422">
        <v>21.46</v>
      </c>
      <c r="S493" s="422">
        <v>10.73</v>
      </c>
      <c r="T493" s="422">
        <v>44</v>
      </c>
      <c r="U493" s="422">
        <v>118.27</v>
      </c>
      <c r="V493" s="422">
        <v>140.22</v>
      </c>
      <c r="W493" s="422">
        <v>297.52</v>
      </c>
      <c r="X493" s="422">
        <v>488.16</v>
      </c>
      <c r="Y493" s="422">
        <v>371.06</v>
      </c>
      <c r="Z493" s="422">
        <v>299.12</v>
      </c>
      <c r="AA493" s="422">
        <v>214.82</v>
      </c>
      <c r="AB493" s="422">
        <v>329.16</v>
      </c>
      <c r="AC493" s="422">
        <v>196.64</v>
      </c>
      <c r="AD493" s="422">
        <v>231.68</v>
      </c>
      <c r="AE493" s="422">
        <v>123.32</v>
      </c>
      <c r="AF493" s="422">
        <v>168.57</v>
      </c>
      <c r="AG493" s="422">
        <v>85.93</v>
      </c>
      <c r="AH493" s="422">
        <v>105.8</v>
      </c>
      <c r="AI493" s="422">
        <v>18.86</v>
      </c>
      <c r="AJ493" s="422">
        <v>44</v>
      </c>
      <c r="AK493" s="422">
        <v>40.520000000000003</v>
      </c>
      <c r="AL493" s="422">
        <v>25.45</v>
      </c>
      <c r="AM493" s="422">
        <v>33.909999999999997</v>
      </c>
      <c r="AN493" s="422">
        <v>18.87</v>
      </c>
      <c r="AO493" s="422">
        <v>100.05</v>
      </c>
      <c r="AP493" s="422">
        <v>76.63</v>
      </c>
      <c r="AQ493" s="422">
        <v>80.349999999999994</v>
      </c>
      <c r="AR493" s="422">
        <v>54.38</v>
      </c>
      <c r="AS493" s="422">
        <v>27.63</v>
      </c>
      <c r="AT493" s="422">
        <v>38.29</v>
      </c>
      <c r="AU493" s="422">
        <v>18.16</v>
      </c>
      <c r="AV493" s="422">
        <v>37.26</v>
      </c>
      <c r="AW493" s="422">
        <v>113.77</v>
      </c>
      <c r="AX493" s="422">
        <v>91.45</v>
      </c>
      <c r="AY493" s="422">
        <v>117.76</v>
      </c>
      <c r="AZ493" s="422">
        <v>136.25</v>
      </c>
      <c r="BA493" s="422">
        <v>206.04</v>
      </c>
      <c r="BB493" s="422">
        <v>143.76</v>
      </c>
      <c r="BC493" s="422">
        <v>231.19</v>
      </c>
      <c r="BD493" s="422">
        <v>384.56</v>
      </c>
      <c r="BE493" s="422">
        <v>174.65</v>
      </c>
      <c r="BF493" s="422">
        <v>254.55</v>
      </c>
      <c r="BG493" s="422">
        <v>251.58</v>
      </c>
      <c r="BH493" s="422">
        <v>165.57</v>
      </c>
      <c r="BI493" s="422">
        <v>203.64</v>
      </c>
      <c r="BJ493" s="422">
        <v>205.56</v>
      </c>
      <c r="BK493" s="422">
        <v>154.52000000000001</v>
      </c>
      <c r="BL493" s="422">
        <v>86.08</v>
      </c>
      <c r="BM493" s="422">
        <v>108.76</v>
      </c>
      <c r="BN493" s="422">
        <v>72.900000000000006</v>
      </c>
      <c r="BO493" s="422">
        <v>37.93</v>
      </c>
      <c r="BP493" s="422">
        <v>105.48</v>
      </c>
      <c r="BQ493" s="422">
        <v>128.65</v>
      </c>
      <c r="BR493" s="422">
        <v>76.14</v>
      </c>
      <c r="BS493" s="422">
        <v>91.38</v>
      </c>
      <c r="BT493" s="422">
        <v>65.39</v>
      </c>
      <c r="BU493" s="422">
        <v>128.69999999999999</v>
      </c>
      <c r="BV493" s="422">
        <v>188.11</v>
      </c>
      <c r="BW493" s="422">
        <v>90.11</v>
      </c>
      <c r="BX493" s="422">
        <v>94.37</v>
      </c>
      <c r="BY493" s="422">
        <v>20.37</v>
      </c>
      <c r="BZ493" s="422">
        <v>28.64</v>
      </c>
      <c r="CA493" s="422">
        <v>95.99</v>
      </c>
      <c r="CB493" s="422">
        <v>18.09</v>
      </c>
      <c r="CC493" s="422">
        <v>21.82</v>
      </c>
      <c r="CD493" s="422">
        <v>70.3</v>
      </c>
      <c r="CE493" s="422">
        <v>60.05</v>
      </c>
      <c r="CF493" s="422">
        <v>20.440000000000001</v>
      </c>
      <c r="CG493" s="422">
        <v>9.82</v>
      </c>
      <c r="CH493" s="422">
        <v>96.27</v>
      </c>
      <c r="CI493" s="422">
        <v>28.64</v>
      </c>
      <c r="CJ493" s="422">
        <v>9.4499999999999993</v>
      </c>
      <c r="CK493" s="422">
        <v>60.5</v>
      </c>
      <c r="CL493" s="422">
        <v>53.13</v>
      </c>
      <c r="CM493" s="422">
        <v>21.72</v>
      </c>
      <c r="CN493" s="422">
        <v>29</v>
      </c>
      <c r="CO493" s="422">
        <v>57.5</v>
      </c>
      <c r="CP493" s="464">
        <v>62.63</v>
      </c>
      <c r="CQ493" s="422">
        <v>53.82</v>
      </c>
      <c r="CR493" s="464">
        <v>37.71</v>
      </c>
      <c r="CS493" s="465">
        <v>25.73</v>
      </c>
      <c r="CT493" s="465">
        <v>41.09</v>
      </c>
      <c r="CU493" s="477">
        <f t="shared" si="27"/>
        <v>9082.5499999999956</v>
      </c>
    </row>
    <row r="494" spans="1:99" ht="15">
      <c r="A494" s="475" t="str">
        <f t="shared" si="26"/>
        <v>16-1280</v>
      </c>
      <c r="B494" s="476">
        <v>12</v>
      </c>
      <c r="C494" s="422">
        <v>0</v>
      </c>
      <c r="D494" s="422">
        <v>0</v>
      </c>
      <c r="E494" s="422">
        <v>28.48</v>
      </c>
      <c r="F494" s="422">
        <v>31.12</v>
      </c>
      <c r="G494" s="422">
        <v>39.82</v>
      </c>
      <c r="H494" s="422">
        <v>13.63</v>
      </c>
      <c r="I494" s="422">
        <v>0.91</v>
      </c>
      <c r="J494" s="422">
        <v>4.54</v>
      </c>
      <c r="K494" s="422">
        <v>0.91</v>
      </c>
      <c r="L494" s="422">
        <v>4.54</v>
      </c>
      <c r="M494" s="422">
        <v>12.41</v>
      </c>
      <c r="N494" s="422">
        <v>22.14</v>
      </c>
      <c r="O494" s="422">
        <v>5.91</v>
      </c>
      <c r="P494" s="422">
        <v>48.72</v>
      </c>
      <c r="Q494" s="422">
        <v>18.18</v>
      </c>
      <c r="R494" s="422">
        <v>13.62</v>
      </c>
      <c r="S494" s="422">
        <v>22.41</v>
      </c>
      <c r="T494" s="422">
        <v>70.459999999999994</v>
      </c>
      <c r="U494" s="422">
        <v>100.26</v>
      </c>
      <c r="V494" s="422">
        <v>129.5</v>
      </c>
      <c r="W494" s="422">
        <v>164.71</v>
      </c>
      <c r="X494" s="422">
        <v>339.41</v>
      </c>
      <c r="Y494" s="422">
        <v>217.51</v>
      </c>
      <c r="Z494" s="422">
        <v>355.21</v>
      </c>
      <c r="AA494" s="422">
        <v>279.66000000000003</v>
      </c>
      <c r="AB494" s="422">
        <v>246.56</v>
      </c>
      <c r="AC494" s="422">
        <v>154.28</v>
      </c>
      <c r="AD494" s="422">
        <v>331.05</v>
      </c>
      <c r="AE494" s="422">
        <v>210.61</v>
      </c>
      <c r="AF494" s="422">
        <v>258.77999999999997</v>
      </c>
      <c r="AG494" s="422">
        <v>127.43</v>
      </c>
      <c r="AH494" s="422">
        <v>140.38999999999999</v>
      </c>
      <c r="AI494" s="422">
        <v>236.6</v>
      </c>
      <c r="AJ494" s="422">
        <v>216.09</v>
      </c>
      <c r="AK494" s="422">
        <v>83.04</v>
      </c>
      <c r="AL494" s="422">
        <v>189.28</v>
      </c>
      <c r="AM494" s="422">
        <v>90.72</v>
      </c>
      <c r="AN494" s="422">
        <v>99.62</v>
      </c>
      <c r="AO494" s="422">
        <v>50.24</v>
      </c>
      <c r="AP494" s="422">
        <v>41.41</v>
      </c>
      <c r="AQ494" s="422">
        <v>36.340000000000003</v>
      </c>
      <c r="AR494" s="422">
        <v>24.88</v>
      </c>
      <c r="AS494" s="422">
        <v>31.05</v>
      </c>
      <c r="AT494" s="422">
        <v>99.86</v>
      </c>
      <c r="AU494" s="422">
        <v>86.96</v>
      </c>
      <c r="AV494" s="422">
        <v>109.24</v>
      </c>
      <c r="AW494" s="422">
        <v>131.56</v>
      </c>
      <c r="AX494" s="422">
        <v>207.8</v>
      </c>
      <c r="AY494" s="422">
        <v>271</v>
      </c>
      <c r="AZ494" s="422">
        <v>305.08999999999997</v>
      </c>
      <c r="BA494" s="422">
        <v>255.17</v>
      </c>
      <c r="BB494" s="422">
        <v>338.6</v>
      </c>
      <c r="BC494" s="422">
        <v>275.91000000000003</v>
      </c>
      <c r="BD494" s="422">
        <v>275.43</v>
      </c>
      <c r="BE494" s="422">
        <v>210.1</v>
      </c>
      <c r="BF494" s="422">
        <v>268.13</v>
      </c>
      <c r="BG494" s="422">
        <v>189.47</v>
      </c>
      <c r="BH494" s="422">
        <v>243.93</v>
      </c>
      <c r="BI494" s="422">
        <v>168.63</v>
      </c>
      <c r="BJ494" s="422">
        <v>114.7</v>
      </c>
      <c r="BK494" s="422">
        <v>201.68</v>
      </c>
      <c r="BL494" s="422">
        <v>185.12</v>
      </c>
      <c r="BM494" s="422">
        <v>158.91</v>
      </c>
      <c r="BN494" s="422">
        <v>113.4</v>
      </c>
      <c r="BO494" s="422">
        <v>70.069999999999993</v>
      </c>
      <c r="BP494" s="422">
        <v>96.85</v>
      </c>
      <c r="BQ494" s="422">
        <v>93.14</v>
      </c>
      <c r="BR494" s="422">
        <v>102.4</v>
      </c>
      <c r="BS494" s="422">
        <v>170.29</v>
      </c>
      <c r="BT494" s="422">
        <v>92.87</v>
      </c>
      <c r="BU494" s="422">
        <v>153.13</v>
      </c>
      <c r="BV494" s="422">
        <v>91.66</v>
      </c>
      <c r="BW494" s="422">
        <v>52.61</v>
      </c>
      <c r="BX494" s="422">
        <v>60.18</v>
      </c>
      <c r="BY494" s="422">
        <v>31.22</v>
      </c>
      <c r="BZ494" s="422">
        <v>72.89</v>
      </c>
      <c r="CA494" s="422">
        <v>39.49</v>
      </c>
      <c r="CB494" s="422">
        <v>37</v>
      </c>
      <c r="CC494" s="422">
        <v>97.86</v>
      </c>
      <c r="CD494" s="422">
        <v>64.59</v>
      </c>
      <c r="CE494" s="422">
        <v>51.64</v>
      </c>
      <c r="CF494" s="422">
        <v>75.22</v>
      </c>
      <c r="CG494" s="422">
        <v>45.5</v>
      </c>
      <c r="CH494" s="422">
        <v>63.62</v>
      </c>
      <c r="CI494" s="422">
        <v>10.82</v>
      </c>
      <c r="CJ494" s="422">
        <v>39.76</v>
      </c>
      <c r="CK494" s="422">
        <v>52.32</v>
      </c>
      <c r="CL494" s="422">
        <v>0</v>
      </c>
      <c r="CM494" s="422">
        <v>12.82</v>
      </c>
      <c r="CN494" s="422">
        <v>64.81</v>
      </c>
      <c r="CO494" s="422">
        <v>36.119999999999997</v>
      </c>
      <c r="CP494" s="464">
        <v>33</v>
      </c>
      <c r="CQ494" s="422">
        <v>0</v>
      </c>
      <c r="CR494" s="464">
        <v>0</v>
      </c>
      <c r="CS494" s="465">
        <v>0</v>
      </c>
      <c r="CT494" s="465">
        <v>0</v>
      </c>
      <c r="CU494" s="477">
        <f t="shared" si="27"/>
        <v>10515.000000000002</v>
      </c>
    </row>
    <row r="495" spans="1:99" ht="15">
      <c r="A495" s="475" t="str">
        <f t="shared" si="26"/>
        <v>16-1280</v>
      </c>
      <c r="B495" s="476">
        <v>13</v>
      </c>
      <c r="C495" s="422">
        <v>40.270000000000003</v>
      </c>
      <c r="D495" s="422">
        <v>24.81</v>
      </c>
      <c r="E495" s="422">
        <v>0</v>
      </c>
      <c r="F495" s="422">
        <v>0</v>
      </c>
      <c r="G495" s="422">
        <v>0</v>
      </c>
      <c r="H495" s="422">
        <v>4.54</v>
      </c>
      <c r="I495" s="422">
        <v>19.36</v>
      </c>
      <c r="J495" s="422">
        <v>49.63</v>
      </c>
      <c r="K495" s="422">
        <v>0</v>
      </c>
      <c r="L495" s="422">
        <v>20</v>
      </c>
      <c r="M495" s="422">
        <v>4.54</v>
      </c>
      <c r="N495" s="422">
        <v>5.45</v>
      </c>
      <c r="O495" s="422">
        <v>22.72</v>
      </c>
      <c r="P495" s="422">
        <v>4.54</v>
      </c>
      <c r="Q495" s="422">
        <v>11.99</v>
      </c>
      <c r="R495" s="422">
        <v>29.5</v>
      </c>
      <c r="S495" s="422">
        <v>5.36</v>
      </c>
      <c r="T495" s="422">
        <v>16.32</v>
      </c>
      <c r="U495" s="422">
        <v>104.15</v>
      </c>
      <c r="V495" s="422">
        <v>74.25</v>
      </c>
      <c r="W495" s="422">
        <v>172.83</v>
      </c>
      <c r="X495" s="422">
        <v>177.95</v>
      </c>
      <c r="Y495" s="422">
        <v>169.33</v>
      </c>
      <c r="Z495" s="422">
        <v>177.01</v>
      </c>
      <c r="AA495" s="422">
        <v>337.19</v>
      </c>
      <c r="AB495" s="422">
        <v>193.48</v>
      </c>
      <c r="AC495" s="422">
        <v>336.09</v>
      </c>
      <c r="AD495" s="422">
        <v>195.21</v>
      </c>
      <c r="AE495" s="422">
        <v>182</v>
      </c>
      <c r="AF495" s="422">
        <v>199.62</v>
      </c>
      <c r="AG495" s="422">
        <v>139.75</v>
      </c>
      <c r="AH495" s="422">
        <v>301.69</v>
      </c>
      <c r="AI495" s="422">
        <v>127.98</v>
      </c>
      <c r="AJ495" s="422">
        <v>63.47</v>
      </c>
      <c r="AK495" s="422">
        <v>138.74</v>
      </c>
      <c r="AL495" s="422">
        <v>79.19</v>
      </c>
      <c r="AM495" s="422">
        <v>84.52</v>
      </c>
      <c r="AN495" s="422">
        <v>100.33</v>
      </c>
      <c r="AO495" s="422">
        <v>102.69</v>
      </c>
      <c r="AP495" s="422">
        <v>94.54</v>
      </c>
      <c r="AQ495" s="422">
        <v>32.44</v>
      </c>
      <c r="AR495" s="422">
        <v>45.19</v>
      </c>
      <c r="AS495" s="422">
        <v>79.569999999999993</v>
      </c>
      <c r="AT495" s="422">
        <v>208.93</v>
      </c>
      <c r="AU495" s="422">
        <v>135.57</v>
      </c>
      <c r="AV495" s="422">
        <v>126.05</v>
      </c>
      <c r="AW495" s="422">
        <v>102.74</v>
      </c>
      <c r="AX495" s="422">
        <v>164.14</v>
      </c>
      <c r="AY495" s="422">
        <v>159.93</v>
      </c>
      <c r="AZ495" s="422">
        <v>264.06</v>
      </c>
      <c r="BA495" s="422">
        <v>395.04</v>
      </c>
      <c r="BB495" s="422">
        <v>175.94</v>
      </c>
      <c r="BC495" s="422">
        <v>339.25</v>
      </c>
      <c r="BD495" s="422">
        <v>271.08</v>
      </c>
      <c r="BE495" s="422">
        <v>168.16</v>
      </c>
      <c r="BF495" s="422">
        <v>142.18</v>
      </c>
      <c r="BG495" s="422">
        <v>120.24</v>
      </c>
      <c r="BH495" s="422">
        <v>54.3</v>
      </c>
      <c r="BI495" s="422">
        <v>111.4</v>
      </c>
      <c r="BJ495" s="422">
        <v>52.61</v>
      </c>
      <c r="BK495" s="422">
        <v>127.74</v>
      </c>
      <c r="BL495" s="422">
        <v>104.03</v>
      </c>
      <c r="BM495" s="422">
        <v>127.9</v>
      </c>
      <c r="BN495" s="422">
        <v>68.45</v>
      </c>
      <c r="BO495" s="422">
        <v>81.319999999999993</v>
      </c>
      <c r="BP495" s="422">
        <v>106.31</v>
      </c>
      <c r="BQ495" s="422">
        <v>29.72</v>
      </c>
      <c r="BR495" s="422">
        <v>92.4</v>
      </c>
      <c r="BS495" s="422">
        <v>29.58</v>
      </c>
      <c r="BT495" s="422">
        <v>84.35</v>
      </c>
      <c r="BU495" s="422">
        <v>84.05</v>
      </c>
      <c r="BV495" s="422">
        <v>122.99</v>
      </c>
      <c r="BW495" s="422">
        <v>26.59</v>
      </c>
      <c r="BX495" s="422">
        <v>38.4</v>
      </c>
      <c r="BY495" s="422">
        <v>60.31</v>
      </c>
      <c r="BZ495" s="422">
        <v>69.27</v>
      </c>
      <c r="CA495" s="422">
        <v>48.66</v>
      </c>
      <c r="CB495" s="422">
        <v>50.35</v>
      </c>
      <c r="CC495" s="422">
        <v>25.73</v>
      </c>
      <c r="CD495" s="422">
        <v>28.95</v>
      </c>
      <c r="CE495" s="422">
        <v>73.459999999999994</v>
      </c>
      <c r="CF495" s="422">
        <v>39.29</v>
      </c>
      <c r="CG495" s="422">
        <v>7.64</v>
      </c>
      <c r="CH495" s="422">
        <v>0</v>
      </c>
      <c r="CI495" s="422">
        <v>34.090000000000003</v>
      </c>
      <c r="CJ495" s="422">
        <v>8.5399999999999991</v>
      </c>
      <c r="CK495" s="422">
        <v>81.180000000000007</v>
      </c>
      <c r="CL495" s="422">
        <v>0</v>
      </c>
      <c r="CM495" s="422">
        <v>4.95</v>
      </c>
      <c r="CN495" s="422">
        <v>0</v>
      </c>
      <c r="CO495" s="422">
        <v>0</v>
      </c>
      <c r="CP495" s="464">
        <v>0</v>
      </c>
      <c r="CQ495" s="422">
        <v>0</v>
      </c>
      <c r="CR495" s="464">
        <v>0</v>
      </c>
      <c r="CS495" s="465">
        <v>19.09</v>
      </c>
      <c r="CT495" s="465">
        <v>77.81</v>
      </c>
      <c r="CU495" s="477">
        <f t="shared" si="27"/>
        <v>8713.01</v>
      </c>
    </row>
    <row r="496" spans="1:99" ht="15">
      <c r="A496" s="475" t="str">
        <f t="shared" si="26"/>
        <v>16-1280</v>
      </c>
      <c r="B496" s="476">
        <v>14</v>
      </c>
      <c r="C496" s="422">
        <v>10.45</v>
      </c>
      <c r="D496" s="422">
        <v>0.91</v>
      </c>
      <c r="E496" s="422">
        <v>14.87</v>
      </c>
      <c r="F496" s="422">
        <v>0</v>
      </c>
      <c r="G496" s="422">
        <v>13</v>
      </c>
      <c r="H496" s="422">
        <v>26.27</v>
      </c>
      <c r="I496" s="422">
        <v>0</v>
      </c>
      <c r="J496" s="422">
        <v>1.42</v>
      </c>
      <c r="K496" s="422">
        <v>9.09</v>
      </c>
      <c r="L496" s="422">
        <v>15.36</v>
      </c>
      <c r="M496" s="422">
        <v>2.27</v>
      </c>
      <c r="N496" s="422">
        <v>11.36</v>
      </c>
      <c r="O496" s="422">
        <v>0</v>
      </c>
      <c r="P496" s="422">
        <v>13.63</v>
      </c>
      <c r="Q496" s="422">
        <v>15.45</v>
      </c>
      <c r="R496" s="422">
        <v>6.91</v>
      </c>
      <c r="S496" s="422">
        <v>30.5</v>
      </c>
      <c r="T496" s="422">
        <v>10.77</v>
      </c>
      <c r="U496" s="422">
        <v>26.83</v>
      </c>
      <c r="V496" s="422">
        <v>92.75</v>
      </c>
      <c r="W496" s="422">
        <v>385.52</v>
      </c>
      <c r="X496" s="422">
        <v>410.28</v>
      </c>
      <c r="Y496" s="422">
        <v>395.21</v>
      </c>
      <c r="Z496" s="422">
        <v>307.94</v>
      </c>
      <c r="AA496" s="422">
        <v>297.99</v>
      </c>
      <c r="AB496" s="422">
        <v>208.91</v>
      </c>
      <c r="AC496" s="422">
        <v>210.36</v>
      </c>
      <c r="AD496" s="422">
        <v>111.06</v>
      </c>
      <c r="AE496" s="422">
        <v>23.46</v>
      </c>
      <c r="AF496" s="422">
        <v>142.66999999999999</v>
      </c>
      <c r="AG496" s="422">
        <v>64.72</v>
      </c>
      <c r="AH496" s="422">
        <v>38.54</v>
      </c>
      <c r="AI496" s="422">
        <v>17.13</v>
      </c>
      <c r="AJ496" s="422">
        <v>54.19</v>
      </c>
      <c r="AK496" s="422">
        <v>85.87</v>
      </c>
      <c r="AL496" s="422">
        <v>52.9</v>
      </c>
      <c r="AM496" s="422">
        <v>45.44</v>
      </c>
      <c r="AN496" s="422">
        <v>63.91</v>
      </c>
      <c r="AO496" s="422">
        <v>62.91</v>
      </c>
      <c r="AP496" s="422">
        <v>41.59</v>
      </c>
      <c r="AQ496" s="422">
        <v>21.98</v>
      </c>
      <c r="AR496" s="422">
        <v>22.63</v>
      </c>
      <c r="AS496" s="422">
        <v>39.89</v>
      </c>
      <c r="AT496" s="422">
        <v>42.36</v>
      </c>
      <c r="AU496" s="422">
        <v>77.290000000000006</v>
      </c>
      <c r="AV496" s="422">
        <v>36.69</v>
      </c>
      <c r="AW496" s="422">
        <v>27.32</v>
      </c>
      <c r="AX496" s="422">
        <v>43.07</v>
      </c>
      <c r="AY496" s="422">
        <v>59.36</v>
      </c>
      <c r="AZ496" s="422">
        <v>115.58</v>
      </c>
      <c r="BA496" s="422">
        <v>72.8</v>
      </c>
      <c r="BB496" s="422">
        <v>179.6</v>
      </c>
      <c r="BC496" s="422">
        <v>171.47</v>
      </c>
      <c r="BD496" s="422">
        <v>166.11</v>
      </c>
      <c r="BE496" s="422">
        <v>196.82</v>
      </c>
      <c r="BF496" s="422">
        <v>184.64</v>
      </c>
      <c r="BG496" s="422">
        <v>128.62</v>
      </c>
      <c r="BH496" s="422">
        <v>41.4</v>
      </c>
      <c r="BI496" s="422">
        <v>92.79</v>
      </c>
      <c r="BJ496" s="422">
        <v>103.66</v>
      </c>
      <c r="BK496" s="422">
        <v>73.900000000000006</v>
      </c>
      <c r="BL496" s="422">
        <v>9.83</v>
      </c>
      <c r="BM496" s="422">
        <v>14.73</v>
      </c>
      <c r="BN496" s="422">
        <v>41.87</v>
      </c>
      <c r="BO496" s="422">
        <v>47.77</v>
      </c>
      <c r="BP496" s="422">
        <v>49.59</v>
      </c>
      <c r="BQ496" s="422">
        <v>24.9</v>
      </c>
      <c r="BR496" s="422">
        <v>52.63</v>
      </c>
      <c r="BS496" s="422">
        <v>32.67</v>
      </c>
      <c r="BT496" s="422">
        <v>62.89</v>
      </c>
      <c r="BU496" s="422">
        <v>43.16</v>
      </c>
      <c r="BV496" s="422">
        <v>66.400000000000006</v>
      </c>
      <c r="BW496" s="422">
        <v>69.19</v>
      </c>
      <c r="BX496" s="422">
        <v>22.48</v>
      </c>
      <c r="BY496" s="422">
        <v>30</v>
      </c>
      <c r="BZ496" s="422">
        <v>20.54</v>
      </c>
      <c r="CA496" s="422">
        <v>41.55</v>
      </c>
      <c r="CB496" s="422">
        <v>26.63</v>
      </c>
      <c r="CC496" s="422">
        <v>9.4600000000000009</v>
      </c>
      <c r="CD496" s="422">
        <v>36.5</v>
      </c>
      <c r="CE496" s="422">
        <v>17.73</v>
      </c>
      <c r="CF496" s="422">
        <v>0</v>
      </c>
      <c r="CG496" s="422">
        <v>6.09</v>
      </c>
      <c r="CH496" s="422">
        <v>61.45</v>
      </c>
      <c r="CI496" s="422">
        <v>39.590000000000003</v>
      </c>
      <c r="CJ496" s="422">
        <v>8.64</v>
      </c>
      <c r="CK496" s="422">
        <v>22.26</v>
      </c>
      <c r="CL496" s="422">
        <v>37.58</v>
      </c>
      <c r="CM496" s="422">
        <v>0</v>
      </c>
      <c r="CN496" s="422">
        <v>11.18</v>
      </c>
      <c r="CO496" s="422">
        <v>44.82</v>
      </c>
      <c r="CP496" s="464">
        <v>30.17</v>
      </c>
      <c r="CQ496" s="422">
        <v>5.5</v>
      </c>
      <c r="CR496" s="464">
        <v>15.18</v>
      </c>
      <c r="CS496" s="465">
        <v>39.18</v>
      </c>
      <c r="CT496" s="465">
        <v>2.73</v>
      </c>
      <c r="CU496" s="477">
        <f t="shared" si="27"/>
        <v>6265.3099999999986</v>
      </c>
    </row>
    <row r="497" spans="1:99" ht="15">
      <c r="A497" s="475" t="str">
        <f t="shared" si="26"/>
        <v>16-1280</v>
      </c>
      <c r="B497" s="476">
        <v>15</v>
      </c>
      <c r="C497" s="422">
        <v>2.27</v>
      </c>
      <c r="D497" s="422">
        <v>9.99</v>
      </c>
      <c r="E497" s="422">
        <v>1.82</v>
      </c>
      <c r="F497" s="422">
        <v>0</v>
      </c>
      <c r="G497" s="422">
        <v>2.27</v>
      </c>
      <c r="H497" s="422">
        <v>4.6500000000000004</v>
      </c>
      <c r="I497" s="422">
        <v>6.91</v>
      </c>
      <c r="J497" s="422">
        <v>11.27</v>
      </c>
      <c r="K497" s="422">
        <v>10.73</v>
      </c>
      <c r="L497" s="422">
        <v>9.5399999999999991</v>
      </c>
      <c r="M497" s="422">
        <v>8.09</v>
      </c>
      <c r="N497" s="422">
        <v>30.98</v>
      </c>
      <c r="O497" s="422">
        <v>24.67</v>
      </c>
      <c r="P497" s="422">
        <v>7.22</v>
      </c>
      <c r="Q497" s="422">
        <v>15.45</v>
      </c>
      <c r="R497" s="422">
        <v>37.82</v>
      </c>
      <c r="S497" s="422">
        <v>15</v>
      </c>
      <c r="T497" s="422">
        <v>58.43</v>
      </c>
      <c r="U497" s="422">
        <v>69.75</v>
      </c>
      <c r="V497" s="422">
        <v>141.75</v>
      </c>
      <c r="W497" s="422">
        <v>354.9</v>
      </c>
      <c r="X497" s="422">
        <v>290.02999999999997</v>
      </c>
      <c r="Y497" s="422">
        <v>344.74</v>
      </c>
      <c r="Z497" s="422">
        <v>322.02</v>
      </c>
      <c r="AA497" s="422">
        <v>222.35</v>
      </c>
      <c r="AB497" s="422">
        <v>134.63999999999999</v>
      </c>
      <c r="AC497" s="422">
        <v>127.31</v>
      </c>
      <c r="AD497" s="422">
        <v>144.84</v>
      </c>
      <c r="AE497" s="422">
        <v>81.37</v>
      </c>
      <c r="AF497" s="422">
        <v>92.35</v>
      </c>
      <c r="AG497" s="422">
        <v>54.73</v>
      </c>
      <c r="AH497" s="422">
        <v>44.54</v>
      </c>
      <c r="AI497" s="422">
        <v>0</v>
      </c>
      <c r="AJ497" s="422">
        <v>45.03</v>
      </c>
      <c r="AK497" s="422">
        <v>32.04</v>
      </c>
      <c r="AL497" s="422">
        <v>36.799999999999997</v>
      </c>
      <c r="AM497" s="422">
        <v>28.82</v>
      </c>
      <c r="AN497" s="422">
        <v>6.54</v>
      </c>
      <c r="AO497" s="422">
        <v>54.09</v>
      </c>
      <c r="AP497" s="422">
        <v>46.91</v>
      </c>
      <c r="AQ497" s="422">
        <v>34.090000000000003</v>
      </c>
      <c r="AR497" s="422">
        <v>75.260000000000005</v>
      </c>
      <c r="AS497" s="422">
        <v>19.82</v>
      </c>
      <c r="AT497" s="422">
        <v>16.77</v>
      </c>
      <c r="AU497" s="422">
        <v>3.45</v>
      </c>
      <c r="AV497" s="422">
        <v>48.32</v>
      </c>
      <c r="AW497" s="422">
        <v>95.02</v>
      </c>
      <c r="AX497" s="422">
        <v>93.61</v>
      </c>
      <c r="AY497" s="422">
        <v>120.86</v>
      </c>
      <c r="AZ497" s="422">
        <v>202.4</v>
      </c>
      <c r="BA497" s="422">
        <v>178.49</v>
      </c>
      <c r="BB497" s="422">
        <v>214.25</v>
      </c>
      <c r="BC497" s="422">
        <v>160</v>
      </c>
      <c r="BD497" s="422">
        <v>144</v>
      </c>
      <c r="BE497" s="422">
        <v>164.46</v>
      </c>
      <c r="BF497" s="422">
        <v>123.64</v>
      </c>
      <c r="BG497" s="422">
        <v>180.25</v>
      </c>
      <c r="BH497" s="422">
        <v>51.14</v>
      </c>
      <c r="BI497" s="422">
        <v>82.77</v>
      </c>
      <c r="BJ497" s="422">
        <v>36.54</v>
      </c>
      <c r="BK497" s="422">
        <v>29.32</v>
      </c>
      <c r="BL497" s="422">
        <v>100.18</v>
      </c>
      <c r="BM497" s="422">
        <v>46.63</v>
      </c>
      <c r="BN497" s="422">
        <v>43.46</v>
      </c>
      <c r="BO497" s="422">
        <v>18.36</v>
      </c>
      <c r="BP497" s="422">
        <v>0</v>
      </c>
      <c r="BQ497" s="422">
        <v>67.900000000000006</v>
      </c>
      <c r="BR497" s="422">
        <v>62.17</v>
      </c>
      <c r="BS497" s="422">
        <v>41.45</v>
      </c>
      <c r="BT497" s="422">
        <v>0</v>
      </c>
      <c r="BU497" s="422">
        <v>52.73</v>
      </c>
      <c r="BV497" s="422">
        <v>66.459999999999994</v>
      </c>
      <c r="BW497" s="422">
        <v>68.58</v>
      </c>
      <c r="BX497" s="422">
        <v>9.81</v>
      </c>
      <c r="BY497" s="422">
        <v>23.8</v>
      </c>
      <c r="BZ497" s="422">
        <v>9.64</v>
      </c>
      <c r="CA497" s="422">
        <v>32.64</v>
      </c>
      <c r="CB497" s="422">
        <v>18.48</v>
      </c>
      <c r="CC497" s="422">
        <v>30.73</v>
      </c>
      <c r="CD497" s="422">
        <v>48.18</v>
      </c>
      <c r="CE497" s="422">
        <v>14.96</v>
      </c>
      <c r="CF497" s="422">
        <v>26.39</v>
      </c>
      <c r="CG497" s="422">
        <v>30.82</v>
      </c>
      <c r="CH497" s="422">
        <v>0</v>
      </c>
      <c r="CI497" s="422">
        <v>0</v>
      </c>
      <c r="CJ497" s="422">
        <v>22.09</v>
      </c>
      <c r="CK497" s="422">
        <v>32</v>
      </c>
      <c r="CL497" s="422">
        <v>0</v>
      </c>
      <c r="CM497" s="422">
        <v>8.33</v>
      </c>
      <c r="CN497" s="422">
        <v>39.229999999999997</v>
      </c>
      <c r="CO497" s="422">
        <v>3.64</v>
      </c>
      <c r="CP497" s="464">
        <v>0</v>
      </c>
      <c r="CQ497" s="422">
        <v>0</v>
      </c>
      <c r="CR497" s="464">
        <v>26.68</v>
      </c>
      <c r="CS497" s="465">
        <v>39.549999999999997</v>
      </c>
      <c r="CT497" s="465">
        <v>0</v>
      </c>
      <c r="CU497" s="477">
        <f t="shared" si="27"/>
        <v>5992.010000000002</v>
      </c>
    </row>
    <row r="498" spans="1:99" ht="15">
      <c r="A498" s="475" t="str">
        <f t="shared" si="26"/>
        <v>16-1280</v>
      </c>
      <c r="B498" s="476">
        <v>16</v>
      </c>
      <c r="C498" s="422">
        <v>9.82</v>
      </c>
      <c r="D498" s="422">
        <v>0.91</v>
      </c>
      <c r="E498" s="422">
        <v>1.82</v>
      </c>
      <c r="F498" s="422">
        <v>8.68</v>
      </c>
      <c r="G498" s="422">
        <v>13.63</v>
      </c>
      <c r="H498" s="422">
        <v>15.27</v>
      </c>
      <c r="I498" s="422">
        <v>9.5500000000000007</v>
      </c>
      <c r="J498" s="422">
        <v>14.63</v>
      </c>
      <c r="K498" s="422">
        <v>9</v>
      </c>
      <c r="L498" s="422">
        <v>20.239999999999998</v>
      </c>
      <c r="M498" s="422">
        <v>0</v>
      </c>
      <c r="N498" s="422">
        <v>4.09</v>
      </c>
      <c r="O498" s="422">
        <v>9.89</v>
      </c>
      <c r="P498" s="422">
        <v>3.64</v>
      </c>
      <c r="Q498" s="422">
        <v>2.73</v>
      </c>
      <c r="R498" s="422">
        <v>3.64</v>
      </c>
      <c r="S498" s="422">
        <v>12.54</v>
      </c>
      <c r="T498" s="422">
        <v>76.319999999999993</v>
      </c>
      <c r="U498" s="422">
        <v>43.95</v>
      </c>
      <c r="V498" s="422">
        <v>122.05</v>
      </c>
      <c r="W498" s="422">
        <v>446.11</v>
      </c>
      <c r="X498" s="422">
        <v>530.67999999999995</v>
      </c>
      <c r="Y498" s="422">
        <v>693.11</v>
      </c>
      <c r="Z498" s="422">
        <v>522.29</v>
      </c>
      <c r="AA498" s="422">
        <v>427.56</v>
      </c>
      <c r="AB498" s="422">
        <v>205.2</v>
      </c>
      <c r="AC498" s="422">
        <v>324.99</v>
      </c>
      <c r="AD498" s="422">
        <v>158.22999999999999</v>
      </c>
      <c r="AE498" s="422">
        <v>118.4</v>
      </c>
      <c r="AF498" s="422">
        <v>93.2</v>
      </c>
      <c r="AG498" s="422">
        <v>61.73</v>
      </c>
      <c r="AH498" s="422">
        <v>33.590000000000003</v>
      </c>
      <c r="AI498" s="422">
        <v>79.63</v>
      </c>
      <c r="AJ498" s="422">
        <v>55.08</v>
      </c>
      <c r="AK498" s="422">
        <v>11</v>
      </c>
      <c r="AL498" s="422">
        <v>25.47</v>
      </c>
      <c r="AM498" s="422">
        <v>14.09</v>
      </c>
      <c r="AN498" s="422">
        <v>27.7</v>
      </c>
      <c r="AO498" s="422">
        <v>34.19</v>
      </c>
      <c r="AP498" s="422">
        <v>45.95</v>
      </c>
      <c r="AQ498" s="422">
        <v>62.14</v>
      </c>
      <c r="AR498" s="422">
        <v>16.47</v>
      </c>
      <c r="AS498" s="422">
        <v>42.53</v>
      </c>
      <c r="AT498" s="422">
        <v>61.23</v>
      </c>
      <c r="AU498" s="422">
        <v>64.59</v>
      </c>
      <c r="AV498" s="422">
        <v>48.49</v>
      </c>
      <c r="AW498" s="422">
        <v>81.209999999999994</v>
      </c>
      <c r="AX498" s="422">
        <v>107.9</v>
      </c>
      <c r="AY498" s="422">
        <v>163.19</v>
      </c>
      <c r="AZ498" s="422">
        <v>244.19</v>
      </c>
      <c r="BA498" s="422">
        <v>136.97</v>
      </c>
      <c r="BB498" s="422">
        <v>289.33</v>
      </c>
      <c r="BC498" s="422">
        <v>237.14</v>
      </c>
      <c r="BD498" s="422">
        <v>320.24</v>
      </c>
      <c r="BE498" s="422">
        <v>209.53</v>
      </c>
      <c r="BF498" s="422">
        <v>182.66</v>
      </c>
      <c r="BG498" s="422">
        <v>73.89</v>
      </c>
      <c r="BH498" s="422">
        <v>139.77000000000001</v>
      </c>
      <c r="BI498" s="422">
        <v>23.22</v>
      </c>
      <c r="BJ498" s="422">
        <v>82.6</v>
      </c>
      <c r="BK498" s="422">
        <v>94</v>
      </c>
      <c r="BL498" s="422">
        <v>88.26</v>
      </c>
      <c r="BM498" s="422">
        <v>91.12</v>
      </c>
      <c r="BN498" s="422">
        <v>36.18</v>
      </c>
      <c r="BO498" s="422">
        <v>9.4600000000000009</v>
      </c>
      <c r="BP498" s="422">
        <v>63.86</v>
      </c>
      <c r="BQ498" s="422">
        <v>31.38</v>
      </c>
      <c r="BR498" s="422">
        <v>34.85</v>
      </c>
      <c r="BS498" s="422">
        <v>74.010000000000005</v>
      </c>
      <c r="BT498" s="422">
        <v>111.31</v>
      </c>
      <c r="BU498" s="422">
        <v>77.849999999999994</v>
      </c>
      <c r="BV498" s="422">
        <v>38.19</v>
      </c>
      <c r="BW498" s="422">
        <v>22.81</v>
      </c>
      <c r="BX498" s="422">
        <v>99.41</v>
      </c>
      <c r="BY498" s="422">
        <v>98.56</v>
      </c>
      <c r="BZ498" s="422">
        <v>29.64</v>
      </c>
      <c r="CA498" s="422">
        <v>13.86</v>
      </c>
      <c r="CB498" s="422">
        <v>22.04</v>
      </c>
      <c r="CC498" s="422">
        <v>46.96</v>
      </c>
      <c r="CD498" s="422">
        <v>127.87</v>
      </c>
      <c r="CE498" s="422">
        <v>66.27</v>
      </c>
      <c r="CF498" s="422">
        <v>21.63</v>
      </c>
      <c r="CG498" s="422">
        <v>34.880000000000003</v>
      </c>
      <c r="CH498" s="422">
        <v>34.64</v>
      </c>
      <c r="CI498" s="422">
        <v>26.91</v>
      </c>
      <c r="CJ498" s="422">
        <v>6.09</v>
      </c>
      <c r="CK498" s="422">
        <v>11.18</v>
      </c>
      <c r="CL498" s="422">
        <v>0</v>
      </c>
      <c r="CM498" s="422">
        <v>68.67</v>
      </c>
      <c r="CN498" s="422">
        <v>5.72</v>
      </c>
      <c r="CO498" s="422">
        <v>3.64</v>
      </c>
      <c r="CP498" s="464">
        <v>4.54</v>
      </c>
      <c r="CQ498" s="422">
        <v>8.91</v>
      </c>
      <c r="CR498" s="464">
        <v>0</v>
      </c>
      <c r="CS498" s="465">
        <v>2.27</v>
      </c>
      <c r="CT498" s="465">
        <v>17.8</v>
      </c>
      <c r="CU498" s="477">
        <f t="shared" si="27"/>
        <v>8402.6600000000017</v>
      </c>
    </row>
    <row r="499" spans="1:99" ht="15">
      <c r="A499" s="475" t="str">
        <f t="shared" si="26"/>
        <v>16-1280</v>
      </c>
      <c r="B499" s="476">
        <v>17</v>
      </c>
      <c r="C499" s="422">
        <v>28.73</v>
      </c>
      <c r="D499" s="422">
        <v>0</v>
      </c>
      <c r="E499" s="422">
        <v>4.55</v>
      </c>
      <c r="F499" s="422">
        <v>39.08</v>
      </c>
      <c r="G499" s="422">
        <v>6.92</v>
      </c>
      <c r="H499" s="422">
        <v>9.09</v>
      </c>
      <c r="I499" s="422">
        <v>4.09</v>
      </c>
      <c r="J499" s="422">
        <v>20.75</v>
      </c>
      <c r="K499" s="422">
        <v>0</v>
      </c>
      <c r="L499" s="422">
        <v>4.54</v>
      </c>
      <c r="M499" s="422">
        <v>10</v>
      </c>
      <c r="N499" s="422">
        <v>18.5</v>
      </c>
      <c r="O499" s="422">
        <v>2.73</v>
      </c>
      <c r="P499" s="422">
        <v>11.81</v>
      </c>
      <c r="Q499" s="422">
        <v>6.39</v>
      </c>
      <c r="R499" s="422">
        <v>0</v>
      </c>
      <c r="S499" s="422">
        <v>14.01</v>
      </c>
      <c r="T499" s="422">
        <v>27.51</v>
      </c>
      <c r="U499" s="422">
        <v>80.36</v>
      </c>
      <c r="V499" s="422">
        <v>135.27000000000001</v>
      </c>
      <c r="W499" s="422">
        <v>468.41</v>
      </c>
      <c r="X499" s="422">
        <v>453.81</v>
      </c>
      <c r="Y499" s="422">
        <v>474.58</v>
      </c>
      <c r="Z499" s="422">
        <v>234.45</v>
      </c>
      <c r="AA499" s="422">
        <v>189.45</v>
      </c>
      <c r="AB499" s="422">
        <v>152.69999999999999</v>
      </c>
      <c r="AC499" s="422">
        <v>196.85</v>
      </c>
      <c r="AD499" s="422">
        <v>159.09</v>
      </c>
      <c r="AE499" s="422">
        <v>134.69999999999999</v>
      </c>
      <c r="AF499" s="422">
        <v>68.58</v>
      </c>
      <c r="AG499" s="422">
        <v>71.81</v>
      </c>
      <c r="AH499" s="422">
        <v>30.45</v>
      </c>
      <c r="AI499" s="422">
        <v>43.36</v>
      </c>
      <c r="AJ499" s="422">
        <v>49.59</v>
      </c>
      <c r="AK499" s="422">
        <v>34.22</v>
      </c>
      <c r="AL499" s="422">
        <v>51.98</v>
      </c>
      <c r="AM499" s="422">
        <v>32</v>
      </c>
      <c r="AN499" s="422">
        <v>83.47</v>
      </c>
      <c r="AO499" s="422">
        <v>52.58</v>
      </c>
      <c r="AP499" s="422">
        <v>5.36</v>
      </c>
      <c r="AQ499" s="422">
        <v>8.09</v>
      </c>
      <c r="AR499" s="422">
        <v>22.94</v>
      </c>
      <c r="AS499" s="422">
        <v>32.880000000000003</v>
      </c>
      <c r="AT499" s="422">
        <v>24.63</v>
      </c>
      <c r="AU499" s="422">
        <v>34.93</v>
      </c>
      <c r="AV499" s="422">
        <v>55.67</v>
      </c>
      <c r="AW499" s="422">
        <v>39.49</v>
      </c>
      <c r="AX499" s="422">
        <v>99.16</v>
      </c>
      <c r="AY499" s="422">
        <v>128.16999999999999</v>
      </c>
      <c r="AZ499" s="422">
        <v>133.41999999999999</v>
      </c>
      <c r="BA499" s="422">
        <v>205.41</v>
      </c>
      <c r="BB499" s="422">
        <v>135.87</v>
      </c>
      <c r="BC499" s="422">
        <v>200.67</v>
      </c>
      <c r="BD499" s="422">
        <v>116.55</v>
      </c>
      <c r="BE499" s="422">
        <v>160.5</v>
      </c>
      <c r="BF499" s="422">
        <v>170.88</v>
      </c>
      <c r="BG499" s="422">
        <v>122.1</v>
      </c>
      <c r="BH499" s="422">
        <v>163.69</v>
      </c>
      <c r="BI499" s="422">
        <v>47.2</v>
      </c>
      <c r="BJ499" s="422">
        <v>56.63</v>
      </c>
      <c r="BK499" s="422">
        <v>29.27</v>
      </c>
      <c r="BL499" s="422">
        <v>80.19</v>
      </c>
      <c r="BM499" s="422">
        <v>80.510000000000005</v>
      </c>
      <c r="BN499" s="422">
        <v>83.39</v>
      </c>
      <c r="BO499" s="422">
        <v>85.58</v>
      </c>
      <c r="BP499" s="422">
        <v>91.12</v>
      </c>
      <c r="BQ499" s="422">
        <v>42.45</v>
      </c>
      <c r="BR499" s="422">
        <v>12.73</v>
      </c>
      <c r="BS499" s="422">
        <v>20.59</v>
      </c>
      <c r="BT499" s="422">
        <v>41.27</v>
      </c>
      <c r="BU499" s="422">
        <v>52.68</v>
      </c>
      <c r="BV499" s="422">
        <v>23.82</v>
      </c>
      <c r="BW499" s="422">
        <v>37.270000000000003</v>
      </c>
      <c r="BX499" s="422">
        <v>88.36</v>
      </c>
      <c r="BY499" s="422">
        <v>24.54</v>
      </c>
      <c r="BZ499" s="422">
        <v>58.59</v>
      </c>
      <c r="CA499" s="422">
        <v>40.68</v>
      </c>
      <c r="CB499" s="422">
        <v>36.67</v>
      </c>
      <c r="CC499" s="422">
        <v>60.06</v>
      </c>
      <c r="CD499" s="422">
        <v>16.91</v>
      </c>
      <c r="CE499" s="422">
        <v>17.46</v>
      </c>
      <c r="CF499" s="422">
        <v>71.989999999999995</v>
      </c>
      <c r="CG499" s="422">
        <v>92.23</v>
      </c>
      <c r="CH499" s="422">
        <v>79.12</v>
      </c>
      <c r="CI499" s="422">
        <v>23.99</v>
      </c>
      <c r="CJ499" s="422">
        <v>18.27</v>
      </c>
      <c r="CK499" s="422">
        <v>46.09</v>
      </c>
      <c r="CL499" s="422">
        <v>0</v>
      </c>
      <c r="CM499" s="422">
        <v>48</v>
      </c>
      <c r="CN499" s="422">
        <v>6.64</v>
      </c>
      <c r="CO499" s="422">
        <v>1.82</v>
      </c>
      <c r="CP499" s="464">
        <v>14.54</v>
      </c>
      <c r="CQ499" s="422">
        <v>0</v>
      </c>
      <c r="CR499" s="464">
        <v>0</v>
      </c>
      <c r="CS499" s="465">
        <v>10.55</v>
      </c>
      <c r="CT499" s="465">
        <v>18.45</v>
      </c>
      <c r="CU499" s="477">
        <f t="shared" si="27"/>
        <v>6826.4800000000005</v>
      </c>
    </row>
    <row r="500" spans="1:99" ht="15">
      <c r="A500" s="475" t="str">
        <f t="shared" si="26"/>
        <v>16-1280</v>
      </c>
      <c r="B500" s="476">
        <v>18</v>
      </c>
      <c r="C500" s="422">
        <v>0</v>
      </c>
      <c r="D500" s="422">
        <v>0</v>
      </c>
      <c r="E500" s="422">
        <v>2.73</v>
      </c>
      <c r="F500" s="422">
        <v>11.81</v>
      </c>
      <c r="G500" s="422">
        <v>6.81</v>
      </c>
      <c r="H500" s="422">
        <v>4</v>
      </c>
      <c r="I500" s="422">
        <v>21.35</v>
      </c>
      <c r="J500" s="422">
        <v>11.08</v>
      </c>
      <c r="K500" s="422">
        <v>13.63</v>
      </c>
      <c r="L500" s="422">
        <v>9.4499999999999993</v>
      </c>
      <c r="M500" s="422">
        <v>24.9</v>
      </c>
      <c r="N500" s="422">
        <v>8.64</v>
      </c>
      <c r="O500" s="422">
        <v>28.3</v>
      </c>
      <c r="P500" s="422">
        <v>58.81</v>
      </c>
      <c r="Q500" s="422">
        <v>44.45</v>
      </c>
      <c r="R500" s="422">
        <v>8.17</v>
      </c>
      <c r="S500" s="422">
        <v>10.27</v>
      </c>
      <c r="T500" s="422">
        <v>50.42</v>
      </c>
      <c r="U500" s="422">
        <v>81.849999999999994</v>
      </c>
      <c r="V500" s="422">
        <v>97.82</v>
      </c>
      <c r="W500" s="422">
        <v>353.86</v>
      </c>
      <c r="X500" s="422">
        <v>366.64</v>
      </c>
      <c r="Y500" s="422">
        <v>265.86</v>
      </c>
      <c r="Z500" s="422">
        <v>319.24</v>
      </c>
      <c r="AA500" s="422">
        <v>244.88</v>
      </c>
      <c r="AB500" s="422">
        <v>352.16</v>
      </c>
      <c r="AC500" s="422">
        <v>252.55</v>
      </c>
      <c r="AD500" s="422">
        <v>181.03</v>
      </c>
      <c r="AE500" s="422">
        <v>103.48</v>
      </c>
      <c r="AF500" s="422">
        <v>95.59</v>
      </c>
      <c r="AG500" s="422">
        <v>63.96</v>
      </c>
      <c r="AH500" s="422">
        <v>27.72</v>
      </c>
      <c r="AI500" s="422">
        <v>159.15</v>
      </c>
      <c r="AJ500" s="422">
        <v>60.22</v>
      </c>
      <c r="AK500" s="422">
        <v>27</v>
      </c>
      <c r="AL500" s="422">
        <v>84.63</v>
      </c>
      <c r="AM500" s="422">
        <v>32.200000000000003</v>
      </c>
      <c r="AN500" s="422">
        <v>35.11</v>
      </c>
      <c r="AO500" s="422">
        <v>41.98</v>
      </c>
      <c r="AP500" s="422">
        <v>1.82</v>
      </c>
      <c r="AQ500" s="422">
        <v>49.38</v>
      </c>
      <c r="AR500" s="422">
        <v>33.9</v>
      </c>
      <c r="AS500" s="422">
        <v>10.25</v>
      </c>
      <c r="AT500" s="422">
        <v>67.86</v>
      </c>
      <c r="AU500" s="422">
        <v>117.23</v>
      </c>
      <c r="AV500" s="422">
        <v>106.05</v>
      </c>
      <c r="AW500" s="422">
        <v>78.12</v>
      </c>
      <c r="AX500" s="422">
        <v>135.94999999999999</v>
      </c>
      <c r="AY500" s="422">
        <v>244.15</v>
      </c>
      <c r="AZ500" s="422">
        <v>217.4</v>
      </c>
      <c r="BA500" s="422">
        <v>309.45999999999998</v>
      </c>
      <c r="BB500" s="422">
        <v>243.99</v>
      </c>
      <c r="BC500" s="422">
        <v>242.2</v>
      </c>
      <c r="BD500" s="422">
        <v>209.46</v>
      </c>
      <c r="BE500" s="422">
        <v>379.5</v>
      </c>
      <c r="BF500" s="422">
        <v>258.74</v>
      </c>
      <c r="BG500" s="422">
        <v>299.37</v>
      </c>
      <c r="BH500" s="422">
        <v>204.9</v>
      </c>
      <c r="BI500" s="422">
        <v>315.02999999999997</v>
      </c>
      <c r="BJ500" s="422">
        <v>170.56</v>
      </c>
      <c r="BK500" s="422">
        <v>202.02</v>
      </c>
      <c r="BL500" s="422">
        <v>203.32</v>
      </c>
      <c r="BM500" s="422">
        <v>61.05</v>
      </c>
      <c r="BN500" s="422">
        <v>189.54</v>
      </c>
      <c r="BO500" s="422">
        <v>104.06</v>
      </c>
      <c r="BP500" s="422">
        <v>81.81</v>
      </c>
      <c r="BQ500" s="422">
        <v>61.24</v>
      </c>
      <c r="BR500" s="422">
        <v>11.65</v>
      </c>
      <c r="BS500" s="422">
        <v>79.180000000000007</v>
      </c>
      <c r="BT500" s="422">
        <v>97.58</v>
      </c>
      <c r="BU500" s="422">
        <v>113.4</v>
      </c>
      <c r="BV500" s="422">
        <v>58.99</v>
      </c>
      <c r="BW500" s="422">
        <v>101.78</v>
      </c>
      <c r="BX500" s="422">
        <v>149.11000000000001</v>
      </c>
      <c r="BY500" s="422">
        <v>73</v>
      </c>
      <c r="BZ500" s="422">
        <v>65.63</v>
      </c>
      <c r="CA500" s="422">
        <v>69.489999999999995</v>
      </c>
      <c r="CB500" s="422">
        <v>46.77</v>
      </c>
      <c r="CC500" s="422">
        <v>71.42</v>
      </c>
      <c r="CD500" s="422">
        <v>66.489999999999995</v>
      </c>
      <c r="CE500" s="422">
        <v>61.08</v>
      </c>
      <c r="CF500" s="422">
        <v>0</v>
      </c>
      <c r="CG500" s="422">
        <v>40.53</v>
      </c>
      <c r="CH500" s="422">
        <v>25.23</v>
      </c>
      <c r="CI500" s="422">
        <v>109.27</v>
      </c>
      <c r="CJ500" s="422">
        <v>72.900000000000006</v>
      </c>
      <c r="CK500" s="422">
        <v>106.16</v>
      </c>
      <c r="CL500" s="422">
        <v>29.91</v>
      </c>
      <c r="CM500" s="422">
        <v>99.49</v>
      </c>
      <c r="CN500" s="422">
        <v>17</v>
      </c>
      <c r="CO500" s="422">
        <v>44.91</v>
      </c>
      <c r="CP500" s="464">
        <v>39.450000000000003</v>
      </c>
      <c r="CQ500" s="422">
        <v>55.31</v>
      </c>
      <c r="CR500" s="464">
        <v>48.45</v>
      </c>
      <c r="CS500" s="465">
        <v>52.06</v>
      </c>
      <c r="CT500" s="465">
        <v>16.54</v>
      </c>
      <c r="CU500" s="477">
        <f t="shared" si="27"/>
        <v>9982.89</v>
      </c>
    </row>
    <row r="501" spans="1:99" ht="15">
      <c r="A501" s="475" t="str">
        <f t="shared" si="26"/>
        <v>16-1280</v>
      </c>
      <c r="B501" s="476">
        <v>19</v>
      </c>
      <c r="C501" s="422">
        <v>0</v>
      </c>
      <c r="D501" s="422">
        <v>9.52</v>
      </c>
      <c r="E501" s="422">
        <v>39.450000000000003</v>
      </c>
      <c r="F501" s="422">
        <v>16.91</v>
      </c>
      <c r="G501" s="422">
        <v>4.46</v>
      </c>
      <c r="H501" s="422">
        <v>12.45</v>
      </c>
      <c r="I501" s="422">
        <v>6.81</v>
      </c>
      <c r="J501" s="422">
        <v>8.36</v>
      </c>
      <c r="K501" s="422">
        <v>20.18</v>
      </c>
      <c r="L501" s="422">
        <v>22.9</v>
      </c>
      <c r="M501" s="422">
        <v>13.63</v>
      </c>
      <c r="N501" s="422">
        <v>16.649999999999999</v>
      </c>
      <c r="O501" s="422">
        <v>21.81</v>
      </c>
      <c r="P501" s="422">
        <v>5.9</v>
      </c>
      <c r="Q501" s="422">
        <v>0</v>
      </c>
      <c r="R501" s="422">
        <v>39.32</v>
      </c>
      <c r="S501" s="422">
        <v>7.27</v>
      </c>
      <c r="T501" s="422">
        <v>34.880000000000003</v>
      </c>
      <c r="U501" s="422">
        <v>25.94</v>
      </c>
      <c r="V501" s="422">
        <v>132.68</v>
      </c>
      <c r="W501" s="422">
        <v>203.91</v>
      </c>
      <c r="X501" s="422">
        <v>327.79</v>
      </c>
      <c r="Y501" s="422">
        <v>353.23</v>
      </c>
      <c r="Z501" s="422">
        <v>197.77</v>
      </c>
      <c r="AA501" s="422">
        <v>280.72000000000003</v>
      </c>
      <c r="AB501" s="422">
        <v>191.2</v>
      </c>
      <c r="AC501" s="422">
        <v>256.58999999999997</v>
      </c>
      <c r="AD501" s="422">
        <v>230.71</v>
      </c>
      <c r="AE501" s="422">
        <v>181.68</v>
      </c>
      <c r="AF501" s="422">
        <v>216.1</v>
      </c>
      <c r="AG501" s="422">
        <v>95.99</v>
      </c>
      <c r="AH501" s="422">
        <v>152.56</v>
      </c>
      <c r="AI501" s="422">
        <v>99.12</v>
      </c>
      <c r="AJ501" s="422">
        <v>92.68</v>
      </c>
      <c r="AK501" s="422">
        <v>115.55</v>
      </c>
      <c r="AL501" s="422">
        <v>117.54</v>
      </c>
      <c r="AM501" s="422">
        <v>38.18</v>
      </c>
      <c r="AN501" s="422">
        <v>83.23</v>
      </c>
      <c r="AO501" s="422">
        <v>42.27</v>
      </c>
      <c r="AP501" s="422">
        <v>71.8</v>
      </c>
      <c r="AQ501" s="422">
        <v>98.29</v>
      </c>
      <c r="AR501" s="422">
        <v>62.32</v>
      </c>
      <c r="AS501" s="422">
        <v>71.59</v>
      </c>
      <c r="AT501" s="422">
        <v>111.48</v>
      </c>
      <c r="AU501" s="422">
        <v>104.34</v>
      </c>
      <c r="AV501" s="422">
        <v>102.64</v>
      </c>
      <c r="AW501" s="422">
        <v>82.23</v>
      </c>
      <c r="AX501" s="422">
        <v>167.38</v>
      </c>
      <c r="AY501" s="422">
        <v>161.93</v>
      </c>
      <c r="AZ501" s="422">
        <v>277.32</v>
      </c>
      <c r="BA501" s="422">
        <v>160.31</v>
      </c>
      <c r="BB501" s="422">
        <v>306.20999999999998</v>
      </c>
      <c r="BC501" s="422">
        <v>252.86</v>
      </c>
      <c r="BD501" s="422">
        <v>208.57</v>
      </c>
      <c r="BE501" s="422">
        <v>333.72</v>
      </c>
      <c r="BF501" s="422">
        <v>111.47</v>
      </c>
      <c r="BG501" s="422">
        <v>284.08999999999997</v>
      </c>
      <c r="BH501" s="422">
        <v>209.17</v>
      </c>
      <c r="BI501" s="422">
        <v>219.12</v>
      </c>
      <c r="BJ501" s="422">
        <v>152.81</v>
      </c>
      <c r="BK501" s="422">
        <v>172.76</v>
      </c>
      <c r="BL501" s="422">
        <v>198.91</v>
      </c>
      <c r="BM501" s="422">
        <v>75.23</v>
      </c>
      <c r="BN501" s="422">
        <v>57.4</v>
      </c>
      <c r="BO501" s="422">
        <v>21.45</v>
      </c>
      <c r="BP501" s="422">
        <v>51.55</v>
      </c>
      <c r="BQ501" s="422">
        <v>117.03</v>
      </c>
      <c r="BR501" s="422">
        <v>118.16</v>
      </c>
      <c r="BS501" s="422">
        <v>53.27</v>
      </c>
      <c r="BT501" s="422">
        <v>73.52</v>
      </c>
      <c r="BU501" s="422">
        <v>122.89</v>
      </c>
      <c r="BV501" s="422">
        <v>134.19</v>
      </c>
      <c r="BW501" s="422">
        <v>71.22</v>
      </c>
      <c r="BX501" s="422">
        <v>175.72</v>
      </c>
      <c r="BY501" s="422">
        <v>128.33000000000001</v>
      </c>
      <c r="BZ501" s="422">
        <v>80.53</v>
      </c>
      <c r="CA501" s="422">
        <v>87.5</v>
      </c>
      <c r="CB501" s="422">
        <v>67.37</v>
      </c>
      <c r="CC501" s="422">
        <v>96.32</v>
      </c>
      <c r="CD501" s="422">
        <v>53.72</v>
      </c>
      <c r="CE501" s="422">
        <v>73.260000000000005</v>
      </c>
      <c r="CF501" s="422">
        <v>36.94</v>
      </c>
      <c r="CG501" s="422">
        <v>74.53</v>
      </c>
      <c r="CH501" s="422">
        <v>38.42</v>
      </c>
      <c r="CI501" s="422">
        <v>30.67</v>
      </c>
      <c r="CJ501" s="422">
        <v>33.82</v>
      </c>
      <c r="CK501" s="422">
        <v>66.17</v>
      </c>
      <c r="CL501" s="422">
        <v>117.95</v>
      </c>
      <c r="CM501" s="422">
        <v>28.13</v>
      </c>
      <c r="CN501" s="422">
        <v>107.75</v>
      </c>
      <c r="CO501" s="422">
        <v>98.96</v>
      </c>
      <c r="CP501" s="464">
        <v>49.45</v>
      </c>
      <c r="CQ501" s="422">
        <v>46.82</v>
      </c>
      <c r="CR501" s="464">
        <v>103.78</v>
      </c>
      <c r="CS501" s="465">
        <v>114.49</v>
      </c>
      <c r="CT501" s="465">
        <v>99.24</v>
      </c>
      <c r="CU501" s="477">
        <f t="shared" si="27"/>
        <v>10343.039999999999</v>
      </c>
    </row>
    <row r="502" spans="1:99" ht="15">
      <c r="A502" s="475" t="str">
        <f t="shared" si="26"/>
        <v>16-1280</v>
      </c>
      <c r="B502" s="476">
        <v>20</v>
      </c>
      <c r="C502" s="422">
        <v>0</v>
      </c>
      <c r="D502" s="422">
        <v>48.92</v>
      </c>
      <c r="E502" s="422">
        <v>76.31</v>
      </c>
      <c r="F502" s="422">
        <v>0.91</v>
      </c>
      <c r="G502" s="422">
        <v>23.22</v>
      </c>
      <c r="H502" s="422">
        <v>0</v>
      </c>
      <c r="I502" s="422">
        <v>4.54</v>
      </c>
      <c r="J502" s="422">
        <v>0</v>
      </c>
      <c r="K502" s="422">
        <v>7.18</v>
      </c>
      <c r="L502" s="422">
        <v>28.73</v>
      </c>
      <c r="M502" s="422">
        <v>4.54</v>
      </c>
      <c r="N502" s="422">
        <v>17.72</v>
      </c>
      <c r="O502" s="422">
        <v>3.82</v>
      </c>
      <c r="P502" s="422">
        <v>0</v>
      </c>
      <c r="Q502" s="422">
        <v>13.45</v>
      </c>
      <c r="R502" s="422">
        <v>0</v>
      </c>
      <c r="S502" s="422">
        <v>3.2</v>
      </c>
      <c r="T502" s="422">
        <v>1.86</v>
      </c>
      <c r="U502" s="422">
        <v>35.97</v>
      </c>
      <c r="V502" s="422">
        <v>50.04</v>
      </c>
      <c r="W502" s="422">
        <v>44.71</v>
      </c>
      <c r="X502" s="422">
        <v>239.96</v>
      </c>
      <c r="Y502" s="422">
        <v>155.49</v>
      </c>
      <c r="Z502" s="422">
        <v>235.52</v>
      </c>
      <c r="AA502" s="422">
        <v>163.38</v>
      </c>
      <c r="AB502" s="422">
        <v>180.23</v>
      </c>
      <c r="AC502" s="422">
        <v>187.99</v>
      </c>
      <c r="AD502" s="422">
        <v>239.28</v>
      </c>
      <c r="AE502" s="422">
        <v>137.59</v>
      </c>
      <c r="AF502" s="422">
        <v>185.64</v>
      </c>
      <c r="AG502" s="422">
        <v>106.12</v>
      </c>
      <c r="AH502" s="422">
        <v>112.32</v>
      </c>
      <c r="AI502" s="422">
        <v>135.59</v>
      </c>
      <c r="AJ502" s="422">
        <v>51.05</v>
      </c>
      <c r="AK502" s="422">
        <v>79.540000000000006</v>
      </c>
      <c r="AL502" s="422">
        <v>96.49</v>
      </c>
      <c r="AM502" s="422">
        <v>71.64</v>
      </c>
      <c r="AN502" s="422">
        <v>79.8</v>
      </c>
      <c r="AO502" s="422">
        <v>135.68</v>
      </c>
      <c r="AP502" s="422">
        <v>67.790000000000006</v>
      </c>
      <c r="AQ502" s="422">
        <v>70.319999999999993</v>
      </c>
      <c r="AR502" s="422">
        <v>140.27000000000001</v>
      </c>
      <c r="AS502" s="422">
        <v>165.34</v>
      </c>
      <c r="AT502" s="422">
        <v>137.74</v>
      </c>
      <c r="AU502" s="422">
        <v>190.62</v>
      </c>
      <c r="AV502" s="422">
        <v>170.21</v>
      </c>
      <c r="AW502" s="422">
        <v>187.98</v>
      </c>
      <c r="AX502" s="422">
        <v>189.74</v>
      </c>
      <c r="AY502" s="422">
        <v>198.6</v>
      </c>
      <c r="AZ502" s="422">
        <v>298.70999999999998</v>
      </c>
      <c r="BA502" s="422">
        <v>266.14</v>
      </c>
      <c r="BB502" s="422">
        <v>221.3</v>
      </c>
      <c r="BC502" s="422">
        <v>244.69</v>
      </c>
      <c r="BD502" s="422">
        <v>232.83</v>
      </c>
      <c r="BE502" s="422">
        <v>170.68</v>
      </c>
      <c r="BF502" s="422">
        <v>238.74</v>
      </c>
      <c r="BG502" s="422">
        <v>139.16999999999999</v>
      </c>
      <c r="BH502" s="422">
        <v>140.43</v>
      </c>
      <c r="BI502" s="422">
        <v>174.5</v>
      </c>
      <c r="BJ502" s="422">
        <v>130.88999999999999</v>
      </c>
      <c r="BK502" s="422">
        <v>69.69</v>
      </c>
      <c r="BL502" s="422">
        <v>79.89</v>
      </c>
      <c r="BM502" s="422">
        <v>54.9</v>
      </c>
      <c r="BN502" s="422">
        <v>37.42</v>
      </c>
      <c r="BO502" s="422">
        <v>105.32</v>
      </c>
      <c r="BP502" s="422">
        <v>88.08</v>
      </c>
      <c r="BQ502" s="422">
        <v>60.89</v>
      </c>
      <c r="BR502" s="422">
        <v>74.930000000000007</v>
      </c>
      <c r="BS502" s="422">
        <v>58.72</v>
      </c>
      <c r="BT502" s="422">
        <v>77.94</v>
      </c>
      <c r="BU502" s="422">
        <v>82.91</v>
      </c>
      <c r="BV502" s="422">
        <v>92.67</v>
      </c>
      <c r="BW502" s="422">
        <v>25.09</v>
      </c>
      <c r="BX502" s="422">
        <v>22.68</v>
      </c>
      <c r="BY502" s="422">
        <v>17.989999999999998</v>
      </c>
      <c r="BZ502" s="422">
        <v>34.1</v>
      </c>
      <c r="CA502" s="422">
        <v>43.09</v>
      </c>
      <c r="CB502" s="422">
        <v>35.770000000000003</v>
      </c>
      <c r="CC502" s="422">
        <v>32.4</v>
      </c>
      <c r="CD502" s="422">
        <v>29.07</v>
      </c>
      <c r="CE502" s="422">
        <v>33.46</v>
      </c>
      <c r="CF502" s="422">
        <v>0</v>
      </c>
      <c r="CG502" s="422">
        <v>32.17</v>
      </c>
      <c r="CH502" s="422">
        <v>49.91</v>
      </c>
      <c r="CI502" s="422">
        <v>66.540000000000006</v>
      </c>
      <c r="CJ502" s="422">
        <v>86.97</v>
      </c>
      <c r="CK502" s="422">
        <v>9.09</v>
      </c>
      <c r="CL502" s="422">
        <v>48.45</v>
      </c>
      <c r="CM502" s="422">
        <v>19.41</v>
      </c>
      <c r="CN502" s="422">
        <v>34.93</v>
      </c>
      <c r="CO502" s="422">
        <v>0</v>
      </c>
      <c r="CP502" s="464">
        <v>45.35</v>
      </c>
      <c r="CQ502" s="422">
        <v>52.31</v>
      </c>
      <c r="CR502" s="464">
        <v>24.54</v>
      </c>
      <c r="CS502" s="465">
        <v>0</v>
      </c>
      <c r="CT502" s="465">
        <v>5.36</v>
      </c>
      <c r="CU502" s="477">
        <f t="shared" si="27"/>
        <v>8367.1600000000035</v>
      </c>
    </row>
    <row r="503" spans="1:99" ht="15">
      <c r="A503" s="475" t="str">
        <f t="shared" si="26"/>
        <v>16-1280</v>
      </c>
      <c r="B503" s="476">
        <v>21</v>
      </c>
      <c r="C503" s="422">
        <v>0</v>
      </c>
      <c r="D503" s="422">
        <v>48.72</v>
      </c>
      <c r="E503" s="422">
        <v>7.36</v>
      </c>
      <c r="F503" s="422">
        <v>0</v>
      </c>
      <c r="G503" s="422">
        <v>13.17</v>
      </c>
      <c r="H503" s="422">
        <v>11.39</v>
      </c>
      <c r="I503" s="422">
        <v>4.6399999999999997</v>
      </c>
      <c r="J503" s="422">
        <v>16.809999999999999</v>
      </c>
      <c r="K503" s="422">
        <v>9.08</v>
      </c>
      <c r="L503" s="422">
        <v>11.36</v>
      </c>
      <c r="M503" s="422">
        <v>21.81</v>
      </c>
      <c r="N503" s="422">
        <v>15.55</v>
      </c>
      <c r="O503" s="422">
        <v>4.54</v>
      </c>
      <c r="P503" s="422">
        <v>2.27</v>
      </c>
      <c r="Q503" s="422">
        <v>5.45</v>
      </c>
      <c r="R503" s="422">
        <v>11.9</v>
      </c>
      <c r="S503" s="422">
        <v>19.64</v>
      </c>
      <c r="T503" s="422">
        <v>0</v>
      </c>
      <c r="U503" s="422">
        <v>0</v>
      </c>
      <c r="V503" s="422">
        <v>76.33</v>
      </c>
      <c r="W503" s="422">
        <v>230.52</v>
      </c>
      <c r="X503" s="422">
        <v>178.48</v>
      </c>
      <c r="Y503" s="422">
        <v>317.99</v>
      </c>
      <c r="Z503" s="422">
        <v>251.12</v>
      </c>
      <c r="AA503" s="422">
        <v>214.41</v>
      </c>
      <c r="AB503" s="422">
        <v>291.39999999999998</v>
      </c>
      <c r="AC503" s="422">
        <v>193.41</v>
      </c>
      <c r="AD503" s="422">
        <v>246.35</v>
      </c>
      <c r="AE503" s="422">
        <v>83.62</v>
      </c>
      <c r="AF503" s="422">
        <v>104.68</v>
      </c>
      <c r="AG503" s="422">
        <v>139.86000000000001</v>
      </c>
      <c r="AH503" s="422">
        <v>111.46</v>
      </c>
      <c r="AI503" s="422">
        <v>100.35</v>
      </c>
      <c r="AJ503" s="422">
        <v>111.04</v>
      </c>
      <c r="AK503" s="422">
        <v>104.91</v>
      </c>
      <c r="AL503" s="422">
        <v>64.099999999999994</v>
      </c>
      <c r="AM503" s="422">
        <v>52.02</v>
      </c>
      <c r="AN503" s="422">
        <v>87.2</v>
      </c>
      <c r="AO503" s="422">
        <v>36.85</v>
      </c>
      <c r="AP503" s="422">
        <v>50.26</v>
      </c>
      <c r="AQ503" s="422">
        <v>66.72</v>
      </c>
      <c r="AR503" s="422">
        <v>30.09</v>
      </c>
      <c r="AS503" s="422">
        <v>38.549999999999997</v>
      </c>
      <c r="AT503" s="422">
        <v>110.32</v>
      </c>
      <c r="AU503" s="422">
        <v>122.81</v>
      </c>
      <c r="AV503" s="422">
        <v>77.87</v>
      </c>
      <c r="AW503" s="422">
        <v>95.29</v>
      </c>
      <c r="AX503" s="422">
        <v>66.81</v>
      </c>
      <c r="AY503" s="422">
        <v>169.88</v>
      </c>
      <c r="AZ503" s="422">
        <v>93.05</v>
      </c>
      <c r="BA503" s="422">
        <v>90.37</v>
      </c>
      <c r="BB503" s="422">
        <v>179.9</v>
      </c>
      <c r="BC503" s="422">
        <v>303.01</v>
      </c>
      <c r="BD503" s="422">
        <v>212.13</v>
      </c>
      <c r="BE503" s="422">
        <v>157.59</v>
      </c>
      <c r="BF503" s="422">
        <v>132.80000000000001</v>
      </c>
      <c r="BG503" s="422">
        <v>176.91</v>
      </c>
      <c r="BH503" s="422">
        <v>174.03</v>
      </c>
      <c r="BI503" s="422">
        <v>100.26</v>
      </c>
      <c r="BJ503" s="422">
        <v>123.44</v>
      </c>
      <c r="BK503" s="422">
        <v>106.17</v>
      </c>
      <c r="BL503" s="422">
        <v>144.07</v>
      </c>
      <c r="BM503" s="422">
        <v>105.88</v>
      </c>
      <c r="BN503" s="422">
        <v>74.31</v>
      </c>
      <c r="BO503" s="422">
        <v>66.819999999999993</v>
      </c>
      <c r="BP503" s="422">
        <v>39.32</v>
      </c>
      <c r="BQ503" s="422">
        <v>40.24</v>
      </c>
      <c r="BR503" s="422">
        <v>50.35</v>
      </c>
      <c r="BS503" s="422">
        <v>0</v>
      </c>
      <c r="BT503" s="422">
        <v>72.06</v>
      </c>
      <c r="BU503" s="422">
        <v>77.62</v>
      </c>
      <c r="BV503" s="422">
        <v>49.95</v>
      </c>
      <c r="BW503" s="422">
        <v>29.99</v>
      </c>
      <c r="BX503" s="422">
        <v>3.73</v>
      </c>
      <c r="BY503" s="422">
        <v>2.73</v>
      </c>
      <c r="BZ503" s="422">
        <v>57.26</v>
      </c>
      <c r="CA503" s="422">
        <v>25.99</v>
      </c>
      <c r="CB503" s="422">
        <v>19.34</v>
      </c>
      <c r="CC503" s="422">
        <v>61.54</v>
      </c>
      <c r="CD503" s="422">
        <v>32.78</v>
      </c>
      <c r="CE503" s="422">
        <v>56.37</v>
      </c>
      <c r="CF503" s="422">
        <v>2.91</v>
      </c>
      <c r="CG503" s="422">
        <v>27.36</v>
      </c>
      <c r="CH503" s="422">
        <v>0</v>
      </c>
      <c r="CI503" s="422">
        <v>7.82</v>
      </c>
      <c r="CJ503" s="422">
        <v>65.45</v>
      </c>
      <c r="CK503" s="422">
        <v>37.18</v>
      </c>
      <c r="CL503" s="422">
        <v>15.31</v>
      </c>
      <c r="CM503" s="422">
        <v>22.54</v>
      </c>
      <c r="CN503" s="422">
        <v>0</v>
      </c>
      <c r="CO503" s="422">
        <v>0</v>
      </c>
      <c r="CP503" s="464">
        <v>28.93</v>
      </c>
      <c r="CQ503" s="422">
        <v>0</v>
      </c>
      <c r="CR503" s="464">
        <v>0</v>
      </c>
      <c r="CS503" s="465">
        <v>7.18</v>
      </c>
      <c r="CT503" s="465">
        <v>0</v>
      </c>
      <c r="CU503" s="477">
        <f t="shared" si="27"/>
        <v>7103.0799999999981</v>
      </c>
    </row>
    <row r="504" spans="1:99" ht="15">
      <c r="A504" s="475" t="str">
        <f t="shared" si="26"/>
        <v>16-1280</v>
      </c>
      <c r="B504" s="476">
        <v>22</v>
      </c>
      <c r="C504" s="422">
        <v>0</v>
      </c>
      <c r="D504" s="422">
        <v>0</v>
      </c>
      <c r="E504" s="422">
        <v>15.4</v>
      </c>
      <c r="F504" s="422">
        <v>18.39</v>
      </c>
      <c r="G504" s="422">
        <v>49.6</v>
      </c>
      <c r="H504" s="422">
        <v>23.54</v>
      </c>
      <c r="I504" s="422">
        <v>6.32</v>
      </c>
      <c r="J504" s="422">
        <v>47.31</v>
      </c>
      <c r="K504" s="422">
        <v>1.82</v>
      </c>
      <c r="L504" s="422">
        <v>6.36</v>
      </c>
      <c r="M504" s="422">
        <v>4.54</v>
      </c>
      <c r="N504" s="422">
        <v>15.16</v>
      </c>
      <c r="O504" s="422">
        <v>15.35</v>
      </c>
      <c r="P504" s="422">
        <v>0</v>
      </c>
      <c r="Q504" s="422">
        <v>0</v>
      </c>
      <c r="R504" s="422">
        <v>3.64</v>
      </c>
      <c r="S504" s="422">
        <v>26.64</v>
      </c>
      <c r="T504" s="422">
        <v>29.54</v>
      </c>
      <c r="U504" s="422">
        <v>47.56</v>
      </c>
      <c r="V504" s="422">
        <v>147.06</v>
      </c>
      <c r="W504" s="422">
        <v>223.31</v>
      </c>
      <c r="X504" s="422">
        <v>204.38</v>
      </c>
      <c r="Y504" s="422">
        <v>304.82</v>
      </c>
      <c r="Z504" s="422">
        <v>312.52999999999997</v>
      </c>
      <c r="AA504" s="422">
        <v>220.56</v>
      </c>
      <c r="AB504" s="422">
        <v>245.02</v>
      </c>
      <c r="AC504" s="422">
        <v>235.48</v>
      </c>
      <c r="AD504" s="422">
        <v>137.35</v>
      </c>
      <c r="AE504" s="422">
        <v>153.87</v>
      </c>
      <c r="AF504" s="422">
        <v>196.69</v>
      </c>
      <c r="AG504" s="422">
        <v>144.43</v>
      </c>
      <c r="AH504" s="422">
        <v>87.49</v>
      </c>
      <c r="AI504" s="422">
        <v>23.32</v>
      </c>
      <c r="AJ504" s="422">
        <v>65.91</v>
      </c>
      <c r="AK504" s="422">
        <v>61.64</v>
      </c>
      <c r="AL504" s="422">
        <v>33.69</v>
      </c>
      <c r="AM504" s="422">
        <v>38.909999999999997</v>
      </c>
      <c r="AN504" s="422">
        <v>0</v>
      </c>
      <c r="AO504" s="422">
        <v>35.79</v>
      </c>
      <c r="AP504" s="422">
        <v>40.71</v>
      </c>
      <c r="AQ504" s="422">
        <v>42.13</v>
      </c>
      <c r="AR504" s="422">
        <v>81.739999999999995</v>
      </c>
      <c r="AS504" s="422">
        <v>58.55</v>
      </c>
      <c r="AT504" s="422">
        <v>86.29</v>
      </c>
      <c r="AU504" s="422">
        <v>73.099999999999994</v>
      </c>
      <c r="AV504" s="422">
        <v>74.37</v>
      </c>
      <c r="AW504" s="422">
        <v>84.96</v>
      </c>
      <c r="AX504" s="422">
        <v>70.760000000000005</v>
      </c>
      <c r="AY504" s="422">
        <v>120.87</v>
      </c>
      <c r="AZ504" s="422">
        <v>190.41</v>
      </c>
      <c r="BA504" s="422">
        <v>213.28</v>
      </c>
      <c r="BB504" s="422">
        <v>183.74</v>
      </c>
      <c r="BC504" s="422">
        <v>123.05</v>
      </c>
      <c r="BD504" s="422">
        <v>161.34</v>
      </c>
      <c r="BE504" s="422">
        <v>211.12</v>
      </c>
      <c r="BF504" s="422">
        <v>104.9</v>
      </c>
      <c r="BG504" s="422">
        <v>132.94999999999999</v>
      </c>
      <c r="BH504" s="422">
        <v>69.849999999999994</v>
      </c>
      <c r="BI504" s="422">
        <v>105.94</v>
      </c>
      <c r="BJ504" s="422">
        <v>83.97</v>
      </c>
      <c r="BK504" s="422">
        <v>113.8</v>
      </c>
      <c r="BL504" s="422">
        <v>129.52000000000001</v>
      </c>
      <c r="BM504" s="422">
        <v>181.97</v>
      </c>
      <c r="BN504" s="422">
        <v>37.01</v>
      </c>
      <c r="BO504" s="422">
        <v>2.1800000000000002</v>
      </c>
      <c r="BP504" s="422">
        <v>56.46</v>
      </c>
      <c r="BQ504" s="422">
        <v>47.82</v>
      </c>
      <c r="BR504" s="422">
        <v>62.27</v>
      </c>
      <c r="BS504" s="422">
        <v>93.99</v>
      </c>
      <c r="BT504" s="422">
        <v>55.82</v>
      </c>
      <c r="BU504" s="422">
        <v>79.59</v>
      </c>
      <c r="BV504" s="422">
        <v>63.81</v>
      </c>
      <c r="BW504" s="422">
        <v>34.04</v>
      </c>
      <c r="BX504" s="422">
        <v>49.28</v>
      </c>
      <c r="BY504" s="422">
        <v>49</v>
      </c>
      <c r="BZ504" s="422">
        <v>40.909999999999997</v>
      </c>
      <c r="CA504" s="422">
        <v>41.59</v>
      </c>
      <c r="CB504" s="422">
        <v>37.450000000000003</v>
      </c>
      <c r="CC504" s="422">
        <v>16.32</v>
      </c>
      <c r="CD504" s="422">
        <v>38.770000000000003</v>
      </c>
      <c r="CE504" s="422">
        <v>69.959999999999994</v>
      </c>
      <c r="CF504" s="422">
        <v>20.28</v>
      </c>
      <c r="CG504" s="422">
        <v>4.7300000000000004</v>
      </c>
      <c r="CH504" s="422">
        <v>51.2</v>
      </c>
      <c r="CI504" s="422">
        <v>13</v>
      </c>
      <c r="CJ504" s="422">
        <v>8.5399999999999991</v>
      </c>
      <c r="CK504" s="422">
        <v>39.450000000000003</v>
      </c>
      <c r="CL504" s="422">
        <v>15.27</v>
      </c>
      <c r="CM504" s="422">
        <v>47.13</v>
      </c>
      <c r="CN504" s="422">
        <v>12.45</v>
      </c>
      <c r="CO504" s="422">
        <v>6.54</v>
      </c>
      <c r="CP504" s="464">
        <v>51.12</v>
      </c>
      <c r="CQ504" s="422">
        <v>17.09</v>
      </c>
      <c r="CR504" s="464">
        <v>0</v>
      </c>
      <c r="CS504" s="465">
        <v>0</v>
      </c>
      <c r="CT504" s="465">
        <v>8.0399999999999991</v>
      </c>
      <c r="CU504" s="477">
        <f t="shared" si="27"/>
        <v>7093.8499999999995</v>
      </c>
    </row>
    <row r="505" spans="1:99" ht="15">
      <c r="A505" s="475" t="str">
        <f t="shared" si="26"/>
        <v>16-1280</v>
      </c>
      <c r="B505" s="476">
        <v>23</v>
      </c>
      <c r="C505" s="422">
        <v>0</v>
      </c>
      <c r="D505" s="422">
        <v>0</v>
      </c>
      <c r="E505" s="422">
        <v>0</v>
      </c>
      <c r="F505" s="422">
        <v>0</v>
      </c>
      <c r="G505" s="422">
        <v>0</v>
      </c>
      <c r="H505" s="422">
        <v>0</v>
      </c>
      <c r="I505" s="422">
        <v>0.91</v>
      </c>
      <c r="J505" s="422">
        <v>64.36</v>
      </c>
      <c r="K505" s="422">
        <v>73.2</v>
      </c>
      <c r="L505" s="422">
        <v>11.03</v>
      </c>
      <c r="M505" s="422">
        <v>21.57</v>
      </c>
      <c r="N505" s="422">
        <v>7.27</v>
      </c>
      <c r="O505" s="422">
        <v>2.27</v>
      </c>
      <c r="P505" s="422">
        <v>22.81</v>
      </c>
      <c r="Q505" s="422">
        <v>7.63</v>
      </c>
      <c r="R505" s="422">
        <v>22.4</v>
      </c>
      <c r="S505" s="422">
        <v>46.15</v>
      </c>
      <c r="T505" s="422">
        <v>32.5</v>
      </c>
      <c r="U505" s="422">
        <v>112.43</v>
      </c>
      <c r="V505" s="422">
        <v>52.75</v>
      </c>
      <c r="W505" s="422">
        <v>292.27999999999997</v>
      </c>
      <c r="X505" s="422">
        <v>350.68</v>
      </c>
      <c r="Y505" s="422">
        <v>440.38</v>
      </c>
      <c r="Z505" s="422">
        <v>292.3</v>
      </c>
      <c r="AA505" s="422">
        <v>350.36</v>
      </c>
      <c r="AB505" s="422">
        <v>332.32</v>
      </c>
      <c r="AC505" s="422">
        <v>178.65</v>
      </c>
      <c r="AD505" s="422">
        <v>143.65</v>
      </c>
      <c r="AE505" s="422">
        <v>84.39</v>
      </c>
      <c r="AF505" s="422">
        <v>135.41</v>
      </c>
      <c r="AG505" s="422">
        <v>115.63</v>
      </c>
      <c r="AH505" s="422">
        <v>101.99</v>
      </c>
      <c r="AI505" s="422">
        <v>77.19</v>
      </c>
      <c r="AJ505" s="422">
        <v>102.02</v>
      </c>
      <c r="AK505" s="422">
        <v>117.25</v>
      </c>
      <c r="AL505" s="422">
        <v>53.15</v>
      </c>
      <c r="AM505" s="422">
        <v>72.45</v>
      </c>
      <c r="AN505" s="422">
        <v>62.76</v>
      </c>
      <c r="AO505" s="422">
        <v>88.8</v>
      </c>
      <c r="AP505" s="422">
        <v>51.77</v>
      </c>
      <c r="AQ505" s="422">
        <v>59.04</v>
      </c>
      <c r="AR505" s="422">
        <v>28.2</v>
      </c>
      <c r="AS505" s="422">
        <v>21.59</v>
      </c>
      <c r="AT505" s="422">
        <v>82.65</v>
      </c>
      <c r="AU505" s="422">
        <v>14.23</v>
      </c>
      <c r="AV505" s="422">
        <v>69.83</v>
      </c>
      <c r="AW505" s="422">
        <v>78.459999999999994</v>
      </c>
      <c r="AX505" s="422">
        <v>180.89</v>
      </c>
      <c r="AY505" s="422">
        <v>95.08</v>
      </c>
      <c r="AZ505" s="422">
        <v>160.61000000000001</v>
      </c>
      <c r="BA505" s="422">
        <v>220.64</v>
      </c>
      <c r="BB505" s="422">
        <v>81.239999999999995</v>
      </c>
      <c r="BC505" s="422">
        <v>110.79</v>
      </c>
      <c r="BD505" s="422">
        <v>220.35</v>
      </c>
      <c r="BE505" s="422">
        <v>107.89</v>
      </c>
      <c r="BF505" s="422">
        <v>203.42</v>
      </c>
      <c r="BG505" s="422">
        <v>292.69</v>
      </c>
      <c r="BH505" s="422">
        <v>234.79</v>
      </c>
      <c r="BI505" s="422">
        <v>190.66</v>
      </c>
      <c r="BJ505" s="422">
        <v>189.91</v>
      </c>
      <c r="BK505" s="422">
        <v>101.8</v>
      </c>
      <c r="BL505" s="422">
        <v>100.76</v>
      </c>
      <c r="BM505" s="422">
        <v>121.19</v>
      </c>
      <c r="BN505" s="422">
        <v>54.4</v>
      </c>
      <c r="BO505" s="422">
        <v>62.57</v>
      </c>
      <c r="BP505" s="422">
        <v>56.22</v>
      </c>
      <c r="BQ505" s="422">
        <v>41.79</v>
      </c>
      <c r="BR505" s="422">
        <v>70.73</v>
      </c>
      <c r="BS505" s="422">
        <v>86.95</v>
      </c>
      <c r="BT505" s="422">
        <v>90.95</v>
      </c>
      <c r="BU505" s="422">
        <v>52.09</v>
      </c>
      <c r="BV505" s="422">
        <v>140.58000000000001</v>
      </c>
      <c r="BW505" s="422">
        <v>38.51</v>
      </c>
      <c r="BX505" s="422">
        <v>23.36</v>
      </c>
      <c r="BY505" s="422">
        <v>36.44</v>
      </c>
      <c r="BZ505" s="422">
        <v>15.27</v>
      </c>
      <c r="CA505" s="422">
        <v>31.9</v>
      </c>
      <c r="CB505" s="422">
        <v>14.82</v>
      </c>
      <c r="CC505" s="422">
        <v>15.27</v>
      </c>
      <c r="CD505" s="422">
        <v>18.899999999999999</v>
      </c>
      <c r="CE505" s="422">
        <v>43.26</v>
      </c>
      <c r="CF505" s="422">
        <v>49.04</v>
      </c>
      <c r="CG505" s="422">
        <v>24.82</v>
      </c>
      <c r="CH505" s="422">
        <v>51.55</v>
      </c>
      <c r="CI505" s="422">
        <v>43.94</v>
      </c>
      <c r="CJ505" s="422">
        <v>11.72</v>
      </c>
      <c r="CK505" s="422">
        <v>43.27</v>
      </c>
      <c r="CL505" s="422">
        <v>61.23</v>
      </c>
      <c r="CM505" s="422">
        <v>43.37</v>
      </c>
      <c r="CN505" s="422">
        <v>33.14</v>
      </c>
      <c r="CO505" s="422">
        <v>26.47</v>
      </c>
      <c r="CP505" s="464">
        <v>33.18</v>
      </c>
      <c r="CQ505" s="422">
        <v>0</v>
      </c>
      <c r="CR505" s="464">
        <v>0</v>
      </c>
      <c r="CS505" s="465">
        <v>0</v>
      </c>
      <c r="CT505" s="465">
        <v>0</v>
      </c>
      <c r="CU505" s="477">
        <f t="shared" si="27"/>
        <v>8203.159999999998</v>
      </c>
    </row>
    <row r="506" spans="1:99" ht="15">
      <c r="A506" s="475" t="str">
        <f t="shared" si="26"/>
        <v>16-1280</v>
      </c>
      <c r="B506" s="476">
        <v>24</v>
      </c>
      <c r="C506" s="422">
        <v>14.54</v>
      </c>
      <c r="D506" s="422">
        <v>9.09</v>
      </c>
      <c r="E506" s="422">
        <v>24.75</v>
      </c>
      <c r="F506" s="422">
        <v>0</v>
      </c>
      <c r="G506" s="422">
        <v>2.27</v>
      </c>
      <c r="H506" s="422">
        <v>6.27</v>
      </c>
      <c r="I506" s="422">
        <v>17.260000000000002</v>
      </c>
      <c r="J506" s="422">
        <v>9.09</v>
      </c>
      <c r="K506" s="422">
        <v>3.64</v>
      </c>
      <c r="L506" s="422">
        <v>10.45</v>
      </c>
      <c r="M506" s="422">
        <v>4.54</v>
      </c>
      <c r="N506" s="422">
        <v>43.06</v>
      </c>
      <c r="O506" s="422">
        <v>1.82</v>
      </c>
      <c r="P506" s="422">
        <v>0</v>
      </c>
      <c r="Q506" s="422">
        <v>0</v>
      </c>
      <c r="R506" s="422">
        <v>9.36</v>
      </c>
      <c r="S506" s="422">
        <v>10.45</v>
      </c>
      <c r="T506" s="422">
        <v>28.72</v>
      </c>
      <c r="U506" s="422">
        <v>61.65</v>
      </c>
      <c r="V506" s="422">
        <v>120.31</v>
      </c>
      <c r="W506" s="422">
        <v>130.99</v>
      </c>
      <c r="X506" s="422">
        <v>289.74</v>
      </c>
      <c r="Y506" s="422">
        <v>352.24</v>
      </c>
      <c r="Z506" s="422">
        <v>235.73</v>
      </c>
      <c r="AA506" s="422">
        <v>312.27999999999997</v>
      </c>
      <c r="AB506" s="422">
        <v>183.09</v>
      </c>
      <c r="AC506" s="422">
        <v>230.74</v>
      </c>
      <c r="AD506" s="422">
        <v>173.94</v>
      </c>
      <c r="AE506" s="422">
        <v>88.66</v>
      </c>
      <c r="AF506" s="422">
        <v>53.2</v>
      </c>
      <c r="AG506" s="422">
        <v>97.34</v>
      </c>
      <c r="AH506" s="422">
        <v>82.74</v>
      </c>
      <c r="AI506" s="422">
        <v>127.01</v>
      </c>
      <c r="AJ506" s="422">
        <v>66</v>
      </c>
      <c r="AK506" s="422">
        <v>58.8</v>
      </c>
      <c r="AL506" s="422">
        <v>45.94</v>
      </c>
      <c r="AM506" s="422">
        <v>51.37</v>
      </c>
      <c r="AN506" s="422">
        <v>21.4</v>
      </c>
      <c r="AO506" s="422">
        <v>2.1800000000000002</v>
      </c>
      <c r="AP506" s="422">
        <v>27.95</v>
      </c>
      <c r="AQ506" s="422">
        <v>30.55</v>
      </c>
      <c r="AR506" s="422">
        <v>0</v>
      </c>
      <c r="AS506" s="422">
        <v>17.53</v>
      </c>
      <c r="AT506" s="422">
        <v>63.34</v>
      </c>
      <c r="AU506" s="422">
        <v>72.72</v>
      </c>
      <c r="AV506" s="422">
        <v>68.819999999999993</v>
      </c>
      <c r="AW506" s="422">
        <v>72.09</v>
      </c>
      <c r="AX506" s="422">
        <v>0</v>
      </c>
      <c r="AY506" s="422">
        <v>0</v>
      </c>
      <c r="AZ506" s="422">
        <v>0</v>
      </c>
      <c r="BA506" s="422">
        <v>0</v>
      </c>
      <c r="BB506" s="422">
        <v>0</v>
      </c>
      <c r="BC506" s="422">
        <v>0</v>
      </c>
      <c r="BD506" s="422">
        <v>0</v>
      </c>
      <c r="BE506" s="422">
        <v>0</v>
      </c>
      <c r="BF506" s="422">
        <v>0</v>
      </c>
      <c r="BG506" s="422">
        <v>0</v>
      </c>
      <c r="BH506" s="422">
        <v>0</v>
      </c>
      <c r="BI506" s="422">
        <v>0</v>
      </c>
      <c r="BJ506" s="422">
        <v>0</v>
      </c>
      <c r="BK506" s="422">
        <v>0</v>
      </c>
      <c r="BL506" s="422">
        <v>0</v>
      </c>
      <c r="BM506" s="422">
        <v>0</v>
      </c>
      <c r="BN506" s="422">
        <v>0</v>
      </c>
      <c r="BO506" s="422">
        <v>0</v>
      </c>
      <c r="BP506" s="422">
        <v>0</v>
      </c>
      <c r="BQ506" s="422">
        <v>0</v>
      </c>
      <c r="BR506" s="422">
        <v>0</v>
      </c>
      <c r="BS506" s="422">
        <v>0</v>
      </c>
      <c r="BT506" s="422">
        <v>0</v>
      </c>
      <c r="BU506" s="422">
        <v>0</v>
      </c>
      <c r="BV506" s="422">
        <v>0</v>
      </c>
      <c r="BW506" s="422">
        <v>0</v>
      </c>
      <c r="BX506" s="422">
        <v>0</v>
      </c>
      <c r="BY506" s="422">
        <v>0</v>
      </c>
      <c r="BZ506" s="422">
        <v>0</v>
      </c>
      <c r="CA506" s="422">
        <v>0</v>
      </c>
      <c r="CB506" s="422">
        <v>0</v>
      </c>
      <c r="CC506" s="422">
        <v>0</v>
      </c>
      <c r="CD506" s="422">
        <v>0</v>
      </c>
      <c r="CE506" s="422">
        <v>0</v>
      </c>
      <c r="CF506" s="422">
        <v>0</v>
      </c>
      <c r="CG506" s="422">
        <v>0</v>
      </c>
      <c r="CH506" s="422">
        <v>0</v>
      </c>
      <c r="CI506" s="422">
        <v>0</v>
      </c>
      <c r="CJ506" s="422">
        <v>0</v>
      </c>
      <c r="CK506" s="422">
        <v>0</v>
      </c>
      <c r="CL506" s="422">
        <v>0</v>
      </c>
      <c r="CM506" s="422">
        <v>0</v>
      </c>
      <c r="CN506" s="422">
        <v>0</v>
      </c>
      <c r="CO506" s="422">
        <v>0</v>
      </c>
      <c r="CP506" s="464">
        <v>0</v>
      </c>
      <c r="CQ506" s="422">
        <v>0</v>
      </c>
      <c r="CR506" s="464">
        <v>45.06</v>
      </c>
      <c r="CS506" s="465">
        <v>1.36</v>
      </c>
      <c r="CT506" s="465">
        <v>30.78</v>
      </c>
      <c r="CU506" s="477">
        <f t="shared" si="27"/>
        <v>3410.8600000000006</v>
      </c>
    </row>
    <row r="507" spans="1:99" ht="15">
      <c r="A507" s="475" t="str">
        <f t="shared" si="26"/>
        <v>16-1280</v>
      </c>
      <c r="B507" s="476">
        <v>25</v>
      </c>
      <c r="C507" s="422">
        <v>0</v>
      </c>
      <c r="D507" s="422">
        <v>0</v>
      </c>
      <c r="E507" s="422">
        <v>0</v>
      </c>
      <c r="F507" s="422">
        <v>0</v>
      </c>
      <c r="G507" s="422">
        <v>0</v>
      </c>
      <c r="H507" s="422">
        <v>0</v>
      </c>
      <c r="I507" s="422">
        <v>0</v>
      </c>
      <c r="J507" s="422">
        <v>0</v>
      </c>
      <c r="K507" s="422">
        <v>0</v>
      </c>
      <c r="L507" s="422">
        <v>0</v>
      </c>
      <c r="M507" s="422">
        <v>0</v>
      </c>
      <c r="N507" s="422">
        <v>0</v>
      </c>
      <c r="O507" s="422">
        <v>0</v>
      </c>
      <c r="P507" s="422">
        <v>0</v>
      </c>
      <c r="Q507" s="422">
        <v>0</v>
      </c>
      <c r="R507" s="422">
        <v>0</v>
      </c>
      <c r="S507" s="422">
        <v>30.73</v>
      </c>
      <c r="T507" s="422">
        <v>10.77</v>
      </c>
      <c r="U507" s="422">
        <v>22.06</v>
      </c>
      <c r="V507" s="422">
        <v>92.5</v>
      </c>
      <c r="W507" s="422">
        <v>12.94</v>
      </c>
      <c r="X507" s="422">
        <v>137.36000000000001</v>
      </c>
      <c r="Y507" s="422">
        <v>97.27</v>
      </c>
      <c r="Z507" s="422">
        <v>38.08</v>
      </c>
      <c r="AA507" s="422">
        <v>77.459999999999994</v>
      </c>
      <c r="AB507" s="422">
        <v>123.32</v>
      </c>
      <c r="AC507" s="422">
        <v>81.58</v>
      </c>
      <c r="AD507" s="422">
        <v>134.02000000000001</v>
      </c>
      <c r="AE507" s="422">
        <v>113.54</v>
      </c>
      <c r="AF507" s="422">
        <v>136.63999999999999</v>
      </c>
      <c r="AG507" s="422">
        <v>86.83</v>
      </c>
      <c r="AH507" s="422">
        <v>80.84</v>
      </c>
      <c r="AI507" s="422">
        <v>124.06</v>
      </c>
      <c r="AJ507" s="422">
        <v>35.61</v>
      </c>
      <c r="AK507" s="422">
        <v>29.35</v>
      </c>
      <c r="AL507" s="422">
        <v>45.26</v>
      </c>
      <c r="AM507" s="422">
        <v>85.22</v>
      </c>
      <c r="AN507" s="422">
        <v>70.09</v>
      </c>
      <c r="AO507" s="422">
        <v>68.180000000000007</v>
      </c>
      <c r="AP507" s="422">
        <v>36</v>
      </c>
      <c r="AQ507" s="422">
        <v>95.83</v>
      </c>
      <c r="AR507" s="422">
        <v>65.930000000000007</v>
      </c>
      <c r="AS507" s="422">
        <v>65.569999999999993</v>
      </c>
      <c r="AT507" s="422">
        <v>111.63</v>
      </c>
      <c r="AU507" s="422">
        <v>85.34</v>
      </c>
      <c r="AV507" s="422">
        <v>85.04</v>
      </c>
      <c r="AW507" s="422">
        <v>67.930000000000007</v>
      </c>
      <c r="AX507" s="422">
        <v>107.45</v>
      </c>
      <c r="AY507" s="422">
        <v>159.59</v>
      </c>
      <c r="AZ507" s="422">
        <v>100.74</v>
      </c>
      <c r="BA507" s="422">
        <v>215.79</v>
      </c>
      <c r="BB507" s="422">
        <v>225.28</v>
      </c>
      <c r="BC507" s="422">
        <v>214.5</v>
      </c>
      <c r="BD507" s="422">
        <v>110.93</v>
      </c>
      <c r="BE507" s="422">
        <v>189.65</v>
      </c>
      <c r="BF507" s="422">
        <v>64.03</v>
      </c>
      <c r="BG507" s="422">
        <v>129</v>
      </c>
      <c r="BH507" s="422">
        <v>216.84</v>
      </c>
      <c r="BI507" s="422">
        <v>145.66999999999999</v>
      </c>
      <c r="BJ507" s="422">
        <v>132.53</v>
      </c>
      <c r="BK507" s="422">
        <v>63.51</v>
      </c>
      <c r="BL507" s="422">
        <v>67.680000000000007</v>
      </c>
      <c r="BM507" s="422">
        <v>109.95</v>
      </c>
      <c r="BN507" s="422">
        <v>89.43</v>
      </c>
      <c r="BO507" s="422">
        <v>116.78</v>
      </c>
      <c r="BP507" s="422">
        <v>93.39</v>
      </c>
      <c r="BQ507" s="422">
        <v>70.36</v>
      </c>
      <c r="BR507" s="422">
        <v>36.65</v>
      </c>
      <c r="BS507" s="422">
        <v>75.3</v>
      </c>
      <c r="BT507" s="422">
        <v>99.27</v>
      </c>
      <c r="BU507" s="422">
        <v>97.71</v>
      </c>
      <c r="BV507" s="422">
        <v>53.45</v>
      </c>
      <c r="BW507" s="422">
        <v>58.97</v>
      </c>
      <c r="BX507" s="422">
        <v>100.43</v>
      </c>
      <c r="BY507" s="422">
        <v>76.209999999999994</v>
      </c>
      <c r="BZ507" s="422">
        <v>82.17</v>
      </c>
      <c r="CA507" s="422">
        <v>84.58</v>
      </c>
      <c r="CB507" s="422">
        <v>48.94</v>
      </c>
      <c r="CC507" s="422">
        <v>34.630000000000003</v>
      </c>
      <c r="CD507" s="422">
        <v>23.52</v>
      </c>
      <c r="CE507" s="422">
        <v>45.09</v>
      </c>
      <c r="CF507" s="422">
        <v>77.98</v>
      </c>
      <c r="CG507" s="422">
        <v>12.54</v>
      </c>
      <c r="CH507" s="422">
        <v>55.68</v>
      </c>
      <c r="CI507" s="422">
        <v>23.95</v>
      </c>
      <c r="CJ507" s="422">
        <v>87.11</v>
      </c>
      <c r="CK507" s="422">
        <v>14.64</v>
      </c>
      <c r="CL507" s="422">
        <v>24.45</v>
      </c>
      <c r="CM507" s="422">
        <v>9.09</v>
      </c>
      <c r="CN507" s="422">
        <v>8.09</v>
      </c>
      <c r="CO507" s="422">
        <v>124.6</v>
      </c>
      <c r="CP507" s="464">
        <v>5.36</v>
      </c>
      <c r="CQ507" s="422">
        <v>4.5</v>
      </c>
      <c r="CR507" s="464">
        <v>0</v>
      </c>
      <c r="CS507" s="465">
        <v>0</v>
      </c>
      <c r="CT507" s="465">
        <v>0</v>
      </c>
      <c r="CU507" s="477">
        <f t="shared" si="27"/>
        <v>6334.9900000000007</v>
      </c>
    </row>
    <row r="508" spans="1:99" ht="15">
      <c r="A508" s="475" t="str">
        <f t="shared" si="26"/>
        <v>16-1280</v>
      </c>
      <c r="B508" s="476">
        <v>26</v>
      </c>
      <c r="C508" s="422">
        <v>0</v>
      </c>
      <c r="D508" s="422">
        <v>4.54</v>
      </c>
      <c r="E508" s="422">
        <v>0</v>
      </c>
      <c r="F508" s="422">
        <v>5.45</v>
      </c>
      <c r="G508" s="422">
        <v>5.9</v>
      </c>
      <c r="H508" s="422">
        <v>20</v>
      </c>
      <c r="I508" s="422">
        <v>17.54</v>
      </c>
      <c r="J508" s="422">
        <v>2.73</v>
      </c>
      <c r="K508" s="422">
        <v>0.91</v>
      </c>
      <c r="L508" s="422">
        <v>9.99</v>
      </c>
      <c r="M508" s="422">
        <v>4.54</v>
      </c>
      <c r="N508" s="422">
        <v>0</v>
      </c>
      <c r="O508" s="422">
        <v>33.549999999999997</v>
      </c>
      <c r="P508" s="422">
        <v>47.71</v>
      </c>
      <c r="Q508" s="422">
        <v>12.63</v>
      </c>
      <c r="R508" s="422">
        <v>10.36</v>
      </c>
      <c r="S508" s="422">
        <v>38.380000000000003</v>
      </c>
      <c r="T508" s="422">
        <v>43.91</v>
      </c>
      <c r="U508" s="422">
        <v>15.64</v>
      </c>
      <c r="V508" s="422">
        <v>42.3</v>
      </c>
      <c r="W508" s="422">
        <v>94.43</v>
      </c>
      <c r="X508" s="422">
        <v>131.54</v>
      </c>
      <c r="Y508" s="422">
        <v>179.61</v>
      </c>
      <c r="Z508" s="422">
        <v>175.89</v>
      </c>
      <c r="AA508" s="422">
        <v>107.19</v>
      </c>
      <c r="AB508" s="422">
        <v>204.07</v>
      </c>
      <c r="AC508" s="422">
        <v>237.19</v>
      </c>
      <c r="AD508" s="422">
        <v>159.1</v>
      </c>
      <c r="AE508" s="422">
        <v>166.24</v>
      </c>
      <c r="AF508" s="422">
        <v>161.12</v>
      </c>
      <c r="AG508" s="422">
        <v>207.47</v>
      </c>
      <c r="AH508" s="422">
        <v>70.55</v>
      </c>
      <c r="AI508" s="422">
        <v>97.94</v>
      </c>
      <c r="AJ508" s="422">
        <v>145.91</v>
      </c>
      <c r="AK508" s="422">
        <v>64.44</v>
      </c>
      <c r="AL508" s="422">
        <v>133.77000000000001</v>
      </c>
      <c r="AM508" s="422">
        <v>136.4</v>
      </c>
      <c r="AN508" s="422">
        <v>126.62</v>
      </c>
      <c r="AO508" s="422">
        <v>71.11</v>
      </c>
      <c r="AP508" s="422">
        <v>133.72999999999999</v>
      </c>
      <c r="AQ508" s="422">
        <v>104.02</v>
      </c>
      <c r="AR508" s="422">
        <v>65.010000000000005</v>
      </c>
      <c r="AS508" s="422">
        <v>117.64</v>
      </c>
      <c r="AT508" s="422">
        <v>104.38</v>
      </c>
      <c r="AU508" s="422">
        <v>111.96</v>
      </c>
      <c r="AV508" s="422">
        <v>141.47</v>
      </c>
      <c r="AW508" s="422">
        <v>124.49</v>
      </c>
      <c r="AX508" s="422">
        <v>144.27000000000001</v>
      </c>
      <c r="AY508" s="422">
        <v>104.92</v>
      </c>
      <c r="AZ508" s="422">
        <v>290.52</v>
      </c>
      <c r="BA508" s="422">
        <v>342.6</v>
      </c>
      <c r="BB508" s="422">
        <v>326.16000000000003</v>
      </c>
      <c r="BC508" s="422">
        <v>212.18</v>
      </c>
      <c r="BD508" s="422">
        <v>182.29</v>
      </c>
      <c r="BE508" s="422">
        <v>256.36</v>
      </c>
      <c r="BF508" s="422">
        <v>316.33999999999997</v>
      </c>
      <c r="BG508" s="422">
        <v>277.49</v>
      </c>
      <c r="BH508" s="422">
        <v>201.17</v>
      </c>
      <c r="BI508" s="422">
        <v>210.26</v>
      </c>
      <c r="BJ508" s="422">
        <v>201.34</v>
      </c>
      <c r="BK508" s="422">
        <v>222.61</v>
      </c>
      <c r="BL508" s="422">
        <v>80.260000000000005</v>
      </c>
      <c r="BM508" s="422">
        <v>65.58</v>
      </c>
      <c r="BN508" s="422">
        <v>113.81</v>
      </c>
      <c r="BO508" s="422">
        <v>75.73</v>
      </c>
      <c r="BP508" s="422">
        <v>92.23</v>
      </c>
      <c r="BQ508" s="422">
        <v>72.19</v>
      </c>
      <c r="BR508" s="422">
        <v>89.53</v>
      </c>
      <c r="BS508" s="422">
        <v>121.69</v>
      </c>
      <c r="BT508" s="422">
        <v>31.1</v>
      </c>
      <c r="BU508" s="422">
        <v>61.27</v>
      </c>
      <c r="BV508" s="422">
        <v>66.09</v>
      </c>
      <c r="BW508" s="422">
        <v>65.489999999999995</v>
      </c>
      <c r="BX508" s="422">
        <v>139.05000000000001</v>
      </c>
      <c r="BY508" s="422">
        <v>101.86</v>
      </c>
      <c r="BZ508" s="422">
        <v>12.97</v>
      </c>
      <c r="CA508" s="422">
        <v>27.82</v>
      </c>
      <c r="CB508" s="422">
        <v>32.36</v>
      </c>
      <c r="CC508" s="422">
        <v>110.93</v>
      </c>
      <c r="CD508" s="422">
        <v>41.27</v>
      </c>
      <c r="CE508" s="422">
        <v>86.17</v>
      </c>
      <c r="CF508" s="422">
        <v>116.98</v>
      </c>
      <c r="CG508" s="422">
        <v>0</v>
      </c>
      <c r="CH508" s="422">
        <v>42.9</v>
      </c>
      <c r="CI508" s="422">
        <v>58.13</v>
      </c>
      <c r="CJ508" s="422">
        <v>66.349999999999994</v>
      </c>
      <c r="CK508" s="422">
        <v>26.91</v>
      </c>
      <c r="CL508" s="422">
        <v>59.99</v>
      </c>
      <c r="CM508" s="422">
        <v>94.81</v>
      </c>
      <c r="CN508" s="422">
        <v>34.86</v>
      </c>
      <c r="CO508" s="422">
        <v>41.87</v>
      </c>
      <c r="CP508" s="464">
        <v>39.229999999999997</v>
      </c>
      <c r="CQ508" s="422">
        <v>20.27</v>
      </c>
      <c r="CR508" s="464">
        <v>0</v>
      </c>
      <c r="CS508" s="465">
        <v>0</v>
      </c>
      <c r="CT508" s="465">
        <v>0</v>
      </c>
      <c r="CU508" s="477">
        <f t="shared" si="27"/>
        <v>9267.58</v>
      </c>
    </row>
    <row r="509" spans="1:99" ht="15">
      <c r="A509" s="475" t="str">
        <f t="shared" si="26"/>
        <v>16-1280</v>
      </c>
      <c r="B509" s="476">
        <v>27</v>
      </c>
      <c r="C509" s="422">
        <v>82.08</v>
      </c>
      <c r="D509" s="422">
        <v>54.09</v>
      </c>
      <c r="E509" s="422">
        <v>15.27</v>
      </c>
      <c r="F509" s="422">
        <v>6</v>
      </c>
      <c r="G509" s="422">
        <v>44.26</v>
      </c>
      <c r="H509" s="422">
        <v>0</v>
      </c>
      <c r="I509" s="422">
        <v>16.37</v>
      </c>
      <c r="J509" s="422">
        <v>13.63</v>
      </c>
      <c r="K509" s="422">
        <v>12</v>
      </c>
      <c r="L509" s="422">
        <v>0</v>
      </c>
      <c r="M509" s="422">
        <v>11.82</v>
      </c>
      <c r="N509" s="422">
        <v>0</v>
      </c>
      <c r="O509" s="422">
        <v>22.13</v>
      </c>
      <c r="P509" s="422">
        <v>25.99</v>
      </c>
      <c r="Q509" s="422">
        <v>7.45</v>
      </c>
      <c r="R509" s="422">
        <v>3.64</v>
      </c>
      <c r="S509" s="422">
        <v>10.73</v>
      </c>
      <c r="T509" s="422">
        <v>11.56</v>
      </c>
      <c r="U509" s="422">
        <v>17.45</v>
      </c>
      <c r="V509" s="422">
        <v>54.32</v>
      </c>
      <c r="W509" s="422">
        <v>99.37</v>
      </c>
      <c r="X509" s="422">
        <v>53.96</v>
      </c>
      <c r="Y509" s="422">
        <v>123.95</v>
      </c>
      <c r="Z509" s="422">
        <v>76.3</v>
      </c>
      <c r="AA509" s="422">
        <v>215.01</v>
      </c>
      <c r="AB509" s="422">
        <v>201.11</v>
      </c>
      <c r="AC509" s="422">
        <v>304.23</v>
      </c>
      <c r="AD509" s="422">
        <v>121.44</v>
      </c>
      <c r="AE509" s="422">
        <v>127.94</v>
      </c>
      <c r="AF509" s="422">
        <v>151.78</v>
      </c>
      <c r="AG509" s="422">
        <v>83.22</v>
      </c>
      <c r="AH509" s="422">
        <v>186.1</v>
      </c>
      <c r="AI509" s="422">
        <v>117.71</v>
      </c>
      <c r="AJ509" s="422">
        <v>117.79</v>
      </c>
      <c r="AK509" s="422">
        <v>105.94</v>
      </c>
      <c r="AL509" s="422">
        <v>92.74</v>
      </c>
      <c r="AM509" s="422">
        <v>77.92</v>
      </c>
      <c r="AN509" s="422">
        <v>6.09</v>
      </c>
      <c r="AO509" s="422">
        <v>80.95</v>
      </c>
      <c r="AP509" s="422">
        <v>35.54</v>
      </c>
      <c r="AQ509" s="422">
        <v>71.14</v>
      </c>
      <c r="AR509" s="422">
        <v>84.71</v>
      </c>
      <c r="AS509" s="422">
        <v>98.74</v>
      </c>
      <c r="AT509" s="422">
        <v>158.05000000000001</v>
      </c>
      <c r="AU509" s="422">
        <v>59.22</v>
      </c>
      <c r="AV509" s="422">
        <v>96.53</v>
      </c>
      <c r="AW509" s="422">
        <v>101.26</v>
      </c>
      <c r="AX509" s="422">
        <v>153.28</v>
      </c>
      <c r="AY509" s="422">
        <v>235.51</v>
      </c>
      <c r="AZ509" s="422">
        <v>258.98</v>
      </c>
      <c r="BA509" s="422">
        <v>384.05</v>
      </c>
      <c r="BB509" s="422">
        <v>239.46</v>
      </c>
      <c r="BC509" s="422">
        <v>304.27</v>
      </c>
      <c r="BD509" s="422">
        <v>205.12</v>
      </c>
      <c r="BE509" s="422">
        <v>229.84</v>
      </c>
      <c r="BF509" s="422">
        <v>245.18</v>
      </c>
      <c r="BG509" s="422">
        <v>271.77999999999997</v>
      </c>
      <c r="BH509" s="422">
        <v>182.62</v>
      </c>
      <c r="BI509" s="422">
        <v>163.94</v>
      </c>
      <c r="BJ509" s="422">
        <v>86.42</v>
      </c>
      <c r="BK509" s="422">
        <v>261.93</v>
      </c>
      <c r="BL509" s="422">
        <v>70.42</v>
      </c>
      <c r="BM509" s="422">
        <v>131</v>
      </c>
      <c r="BN509" s="422">
        <v>53.32</v>
      </c>
      <c r="BO509" s="422">
        <v>63.47</v>
      </c>
      <c r="BP509" s="422">
        <v>78.260000000000005</v>
      </c>
      <c r="BQ509" s="422">
        <v>121.76</v>
      </c>
      <c r="BR509" s="422">
        <v>37</v>
      </c>
      <c r="BS509" s="422">
        <v>60.13</v>
      </c>
      <c r="BT509" s="422">
        <v>75.89</v>
      </c>
      <c r="BU509" s="422">
        <v>63.94</v>
      </c>
      <c r="BV509" s="422">
        <v>44.64</v>
      </c>
      <c r="BW509" s="422">
        <v>63.59</v>
      </c>
      <c r="BX509" s="422">
        <v>90.17</v>
      </c>
      <c r="BY509" s="422">
        <v>53.67</v>
      </c>
      <c r="BZ509" s="422">
        <v>27.81</v>
      </c>
      <c r="CA509" s="422">
        <v>36.68</v>
      </c>
      <c r="CB509" s="422">
        <v>16.18</v>
      </c>
      <c r="CC509" s="422">
        <v>13.33</v>
      </c>
      <c r="CD509" s="422">
        <v>57.63</v>
      </c>
      <c r="CE509" s="422">
        <v>83.58</v>
      </c>
      <c r="CF509" s="422">
        <v>8.09</v>
      </c>
      <c r="CG509" s="422">
        <v>35.200000000000003</v>
      </c>
      <c r="CH509" s="422">
        <v>57.36</v>
      </c>
      <c r="CI509" s="422">
        <v>53.18</v>
      </c>
      <c r="CJ509" s="422">
        <v>44.32</v>
      </c>
      <c r="CK509" s="422">
        <v>0</v>
      </c>
      <c r="CL509" s="422">
        <v>59.5</v>
      </c>
      <c r="CM509" s="422">
        <v>51.08</v>
      </c>
      <c r="CN509" s="422">
        <v>0</v>
      </c>
      <c r="CO509" s="422">
        <v>14.45</v>
      </c>
      <c r="CP509" s="464">
        <v>14.27</v>
      </c>
      <c r="CQ509" s="422">
        <v>0</v>
      </c>
      <c r="CR509" s="464">
        <v>43.72</v>
      </c>
      <c r="CS509" s="465">
        <v>55.18</v>
      </c>
      <c r="CT509" s="465">
        <v>72.38</v>
      </c>
      <c r="CU509" s="477">
        <f t="shared" si="27"/>
        <v>8431.1100000000042</v>
      </c>
    </row>
    <row r="510" spans="1:99" ht="15">
      <c r="A510" s="475" t="str">
        <f t="shared" si="26"/>
        <v>16-1280</v>
      </c>
      <c r="B510" s="476">
        <v>28</v>
      </c>
      <c r="C510" s="422">
        <v>19.350000000000001</v>
      </c>
      <c r="D510" s="422">
        <v>0</v>
      </c>
      <c r="E510" s="422">
        <v>0</v>
      </c>
      <c r="F510" s="422">
        <v>0</v>
      </c>
      <c r="G510" s="422">
        <v>4.6500000000000004</v>
      </c>
      <c r="H510" s="422">
        <v>4.54</v>
      </c>
      <c r="I510" s="422">
        <v>4.63</v>
      </c>
      <c r="J510" s="422">
        <v>9.08</v>
      </c>
      <c r="K510" s="422">
        <v>10.45</v>
      </c>
      <c r="L510" s="422">
        <v>16</v>
      </c>
      <c r="M510" s="422">
        <v>10.36</v>
      </c>
      <c r="N510" s="422">
        <v>3.59</v>
      </c>
      <c r="O510" s="422">
        <v>14.08</v>
      </c>
      <c r="P510" s="422">
        <v>6.36</v>
      </c>
      <c r="Q510" s="422">
        <v>26.9</v>
      </c>
      <c r="R510" s="422">
        <v>21.15</v>
      </c>
      <c r="S510" s="422">
        <v>1.82</v>
      </c>
      <c r="T510" s="422">
        <v>17.59</v>
      </c>
      <c r="U510" s="422">
        <v>88.44</v>
      </c>
      <c r="V510" s="422">
        <v>84.42</v>
      </c>
      <c r="W510" s="422">
        <v>194.49</v>
      </c>
      <c r="X510" s="422">
        <v>252.7</v>
      </c>
      <c r="Y510" s="422">
        <v>135.37</v>
      </c>
      <c r="Z510" s="422">
        <v>229.2</v>
      </c>
      <c r="AA510" s="422">
        <v>316.18</v>
      </c>
      <c r="AB510" s="422">
        <v>379.65</v>
      </c>
      <c r="AC510" s="422">
        <v>212.76</v>
      </c>
      <c r="AD510" s="422">
        <v>106.68</v>
      </c>
      <c r="AE510" s="422">
        <v>79.09</v>
      </c>
      <c r="AF510" s="422">
        <v>191</v>
      </c>
      <c r="AG510" s="422">
        <v>146.62</v>
      </c>
      <c r="AH510" s="422">
        <v>141.94999999999999</v>
      </c>
      <c r="AI510" s="422">
        <v>73.44</v>
      </c>
      <c r="AJ510" s="422">
        <v>72.39</v>
      </c>
      <c r="AK510" s="422">
        <v>122.56</v>
      </c>
      <c r="AL510" s="422">
        <v>129.12</v>
      </c>
      <c r="AM510" s="422">
        <v>69.98</v>
      </c>
      <c r="AN510" s="422">
        <v>148.44999999999999</v>
      </c>
      <c r="AO510" s="422">
        <v>86.18</v>
      </c>
      <c r="AP510" s="422">
        <v>95.79</v>
      </c>
      <c r="AQ510" s="422">
        <v>38.89</v>
      </c>
      <c r="AR510" s="422">
        <v>39.07</v>
      </c>
      <c r="AS510" s="422">
        <v>53.72</v>
      </c>
      <c r="AT510" s="422">
        <v>52.37</v>
      </c>
      <c r="AU510" s="422">
        <v>100.08</v>
      </c>
      <c r="AV510" s="422">
        <v>85.05</v>
      </c>
      <c r="AW510" s="422">
        <v>79.81</v>
      </c>
      <c r="AX510" s="422">
        <v>66.02</v>
      </c>
      <c r="AY510" s="422">
        <v>99.28</v>
      </c>
      <c r="AZ510" s="422">
        <v>193.94</v>
      </c>
      <c r="BA510" s="422">
        <v>76.41</v>
      </c>
      <c r="BB510" s="422">
        <v>232.62</v>
      </c>
      <c r="BC510" s="422">
        <v>223</v>
      </c>
      <c r="BD510" s="422">
        <v>190</v>
      </c>
      <c r="BE510" s="422">
        <v>143.85</v>
      </c>
      <c r="BF510" s="422">
        <v>192.43</v>
      </c>
      <c r="BG510" s="422">
        <v>184.86</v>
      </c>
      <c r="BH510" s="422">
        <v>160.52000000000001</v>
      </c>
      <c r="BI510" s="422">
        <v>93.68</v>
      </c>
      <c r="BJ510" s="422">
        <v>55.09</v>
      </c>
      <c r="BK510" s="422">
        <v>69.83</v>
      </c>
      <c r="BL510" s="422">
        <v>59.36</v>
      </c>
      <c r="BM510" s="422">
        <v>94.69</v>
      </c>
      <c r="BN510" s="422">
        <v>113.18</v>
      </c>
      <c r="BO510" s="422">
        <v>47.26</v>
      </c>
      <c r="BP510" s="422">
        <v>75.33</v>
      </c>
      <c r="BQ510" s="422">
        <v>42.44</v>
      </c>
      <c r="BR510" s="422">
        <v>183.14</v>
      </c>
      <c r="BS510" s="422">
        <v>79.44</v>
      </c>
      <c r="BT510" s="422">
        <v>39.64</v>
      </c>
      <c r="BU510" s="422">
        <v>82.77</v>
      </c>
      <c r="BV510" s="422">
        <v>76.31</v>
      </c>
      <c r="BW510" s="422">
        <v>24.18</v>
      </c>
      <c r="BX510" s="422">
        <v>109</v>
      </c>
      <c r="BY510" s="422">
        <v>57.65</v>
      </c>
      <c r="BZ510" s="422">
        <v>30.48</v>
      </c>
      <c r="CA510" s="422">
        <v>66.23</v>
      </c>
      <c r="CB510" s="422">
        <v>3.27</v>
      </c>
      <c r="CC510" s="422">
        <v>48.08</v>
      </c>
      <c r="CD510" s="422">
        <v>60.28</v>
      </c>
      <c r="CE510" s="422">
        <v>23.36</v>
      </c>
      <c r="CF510" s="422">
        <v>19.52</v>
      </c>
      <c r="CG510" s="422">
        <v>22.73</v>
      </c>
      <c r="CH510" s="422">
        <v>40.630000000000003</v>
      </c>
      <c r="CI510" s="422">
        <v>0</v>
      </c>
      <c r="CJ510" s="422">
        <v>0</v>
      </c>
      <c r="CK510" s="422">
        <v>0</v>
      </c>
      <c r="CL510" s="422">
        <v>23.18</v>
      </c>
      <c r="CM510" s="422">
        <v>2.64</v>
      </c>
      <c r="CN510" s="422">
        <v>25.04</v>
      </c>
      <c r="CO510" s="422">
        <v>26.37</v>
      </c>
      <c r="CP510" s="464">
        <v>30.73</v>
      </c>
      <c r="CQ510" s="422">
        <v>34.15</v>
      </c>
      <c r="CR510" s="464">
        <v>32.36</v>
      </c>
      <c r="CS510" s="465">
        <v>25.09</v>
      </c>
      <c r="CT510" s="465">
        <v>43.23</v>
      </c>
      <c r="CU510" s="477">
        <f t="shared" si="27"/>
        <v>7599.2899999999981</v>
      </c>
    </row>
    <row r="511" spans="1:99" ht="15">
      <c r="A511" s="475" t="str">
        <f t="shared" si="26"/>
        <v>16-1280</v>
      </c>
      <c r="B511" s="476">
        <v>29</v>
      </c>
      <c r="C511" s="422">
        <v>12.18</v>
      </c>
      <c r="D511" s="422">
        <v>2.27</v>
      </c>
      <c r="E511" s="422">
        <v>0</v>
      </c>
      <c r="F511" s="422">
        <v>8.36</v>
      </c>
      <c r="G511" s="422">
        <v>0</v>
      </c>
      <c r="H511" s="422">
        <v>7.18</v>
      </c>
      <c r="I511" s="422">
        <v>2.31</v>
      </c>
      <c r="J511" s="422">
        <v>0</v>
      </c>
      <c r="K511" s="422">
        <v>0</v>
      </c>
      <c r="L511" s="422">
        <v>6.81</v>
      </c>
      <c r="M511" s="422">
        <v>23.82</v>
      </c>
      <c r="N511" s="422">
        <v>4.83</v>
      </c>
      <c r="O511" s="422">
        <v>10</v>
      </c>
      <c r="P511" s="422">
        <v>10.73</v>
      </c>
      <c r="Q511" s="422">
        <v>29.13</v>
      </c>
      <c r="R511" s="422">
        <v>6.36</v>
      </c>
      <c r="S511" s="422">
        <v>12.14</v>
      </c>
      <c r="T511" s="422">
        <v>24.03</v>
      </c>
      <c r="U511" s="422">
        <v>54.36</v>
      </c>
      <c r="V511" s="422">
        <v>93</v>
      </c>
      <c r="W511" s="422">
        <v>219.01</v>
      </c>
      <c r="X511" s="422">
        <v>292.74</v>
      </c>
      <c r="Y511" s="422">
        <v>207.08</v>
      </c>
      <c r="Z511" s="422">
        <v>320.67</v>
      </c>
      <c r="AA511" s="422">
        <v>333.67</v>
      </c>
      <c r="AB511" s="422">
        <v>313.82</v>
      </c>
      <c r="AC511" s="422">
        <v>250.41</v>
      </c>
      <c r="AD511" s="422">
        <v>155.99</v>
      </c>
      <c r="AE511" s="422">
        <v>186.63</v>
      </c>
      <c r="AF511" s="422">
        <v>104.91</v>
      </c>
      <c r="AG511" s="422">
        <v>118.44</v>
      </c>
      <c r="AH511" s="422">
        <v>131.04</v>
      </c>
      <c r="AI511" s="422">
        <v>84.64</v>
      </c>
      <c r="AJ511" s="422">
        <v>87.53</v>
      </c>
      <c r="AK511" s="422">
        <v>151.78</v>
      </c>
      <c r="AL511" s="422">
        <v>85.82</v>
      </c>
      <c r="AM511" s="422">
        <v>39.28</v>
      </c>
      <c r="AN511" s="422">
        <v>27.69</v>
      </c>
      <c r="AO511" s="422">
        <v>72.23</v>
      </c>
      <c r="AP511" s="422">
        <v>51.36</v>
      </c>
      <c r="AQ511" s="422">
        <v>49.67</v>
      </c>
      <c r="AR511" s="422">
        <v>50.16</v>
      </c>
      <c r="AS511" s="422">
        <v>19.5</v>
      </c>
      <c r="AT511" s="422">
        <v>9</v>
      </c>
      <c r="AU511" s="422">
        <v>61.94</v>
      </c>
      <c r="AV511" s="422">
        <v>113.22</v>
      </c>
      <c r="AW511" s="422">
        <v>59.5</v>
      </c>
      <c r="AX511" s="422">
        <v>55.33</v>
      </c>
      <c r="AY511" s="422">
        <v>151.87</v>
      </c>
      <c r="AZ511" s="422">
        <v>106.63</v>
      </c>
      <c r="BA511" s="422">
        <v>181.39</v>
      </c>
      <c r="BB511" s="422">
        <v>125.81</v>
      </c>
      <c r="BC511" s="422">
        <v>214.49</v>
      </c>
      <c r="BD511" s="422">
        <v>199.53</v>
      </c>
      <c r="BE511" s="422">
        <v>229.02</v>
      </c>
      <c r="BF511" s="422">
        <v>247.24</v>
      </c>
      <c r="BG511" s="422">
        <v>201.24</v>
      </c>
      <c r="BH511" s="422">
        <v>120.23</v>
      </c>
      <c r="BI511" s="422">
        <v>93.91</v>
      </c>
      <c r="BJ511" s="422">
        <v>213.07</v>
      </c>
      <c r="BK511" s="422">
        <v>142.12</v>
      </c>
      <c r="BL511" s="422">
        <v>84.2</v>
      </c>
      <c r="BM511" s="422">
        <v>68.849999999999994</v>
      </c>
      <c r="BN511" s="422">
        <v>144.97</v>
      </c>
      <c r="BO511" s="422">
        <v>105.02</v>
      </c>
      <c r="BP511" s="422">
        <v>82.12</v>
      </c>
      <c r="BQ511" s="422">
        <v>108.82</v>
      </c>
      <c r="BR511" s="422">
        <v>66.97</v>
      </c>
      <c r="BS511" s="422">
        <v>73.47</v>
      </c>
      <c r="BT511" s="422">
        <v>69.09</v>
      </c>
      <c r="BU511" s="422">
        <v>25.78</v>
      </c>
      <c r="BV511" s="422">
        <v>50.44</v>
      </c>
      <c r="BW511" s="422">
        <v>70.58</v>
      </c>
      <c r="BX511" s="422">
        <v>34.630000000000003</v>
      </c>
      <c r="BY511" s="422">
        <v>12.88</v>
      </c>
      <c r="BZ511" s="422">
        <v>36.17</v>
      </c>
      <c r="CA511" s="422">
        <v>24.64</v>
      </c>
      <c r="CB511" s="422">
        <v>7.82</v>
      </c>
      <c r="CC511" s="422">
        <v>23.5</v>
      </c>
      <c r="CD511" s="422">
        <v>30.36</v>
      </c>
      <c r="CE511" s="422">
        <v>90.11</v>
      </c>
      <c r="CF511" s="422">
        <v>20.55</v>
      </c>
      <c r="CG511" s="422">
        <v>38.54</v>
      </c>
      <c r="CH511" s="422">
        <v>12.09</v>
      </c>
      <c r="CI511" s="422">
        <v>11.77</v>
      </c>
      <c r="CJ511" s="422">
        <v>35.82</v>
      </c>
      <c r="CK511" s="422">
        <v>13.44</v>
      </c>
      <c r="CL511" s="422">
        <v>7.54</v>
      </c>
      <c r="CM511" s="422">
        <v>0</v>
      </c>
      <c r="CN511" s="422">
        <v>1.9</v>
      </c>
      <c r="CO511" s="422">
        <v>24.81</v>
      </c>
      <c r="CP511" s="464">
        <v>0</v>
      </c>
      <c r="CQ511" s="422">
        <v>8.91</v>
      </c>
      <c r="CR511" s="464">
        <v>31.04</v>
      </c>
      <c r="CS511" s="465">
        <v>0</v>
      </c>
      <c r="CT511" s="465">
        <v>0</v>
      </c>
      <c r="CU511" s="477">
        <f t="shared" si="27"/>
        <v>7603.95</v>
      </c>
    </row>
    <row r="512" spans="1:99" ht="15">
      <c r="A512" s="475" t="str">
        <f t="shared" si="26"/>
        <v>16-1280</v>
      </c>
      <c r="B512" s="476">
        <v>30</v>
      </c>
      <c r="C512" s="422">
        <v>0</v>
      </c>
      <c r="D512" s="422">
        <v>6.87</v>
      </c>
      <c r="E512" s="422">
        <v>0</v>
      </c>
      <c r="F512" s="422">
        <v>18.170000000000002</v>
      </c>
      <c r="G512" s="422">
        <v>2.27</v>
      </c>
      <c r="H512" s="422">
        <v>5.91</v>
      </c>
      <c r="I512" s="422">
        <v>0</v>
      </c>
      <c r="J512" s="422">
        <v>0</v>
      </c>
      <c r="K512" s="422">
        <v>28.18</v>
      </c>
      <c r="L512" s="422">
        <v>15.45</v>
      </c>
      <c r="M512" s="422">
        <v>19.54</v>
      </c>
      <c r="N512" s="422">
        <v>10.91</v>
      </c>
      <c r="O512" s="422">
        <v>3.64</v>
      </c>
      <c r="P512" s="422">
        <v>10.039999999999999</v>
      </c>
      <c r="Q512" s="422">
        <v>7.27</v>
      </c>
      <c r="R512" s="422">
        <v>17.72</v>
      </c>
      <c r="S512" s="422">
        <v>24.63</v>
      </c>
      <c r="T512" s="422">
        <v>38.840000000000003</v>
      </c>
      <c r="U512" s="422">
        <v>62.73</v>
      </c>
      <c r="V512" s="422">
        <v>128.07</v>
      </c>
      <c r="W512" s="422">
        <v>188.23</v>
      </c>
      <c r="X512" s="422">
        <v>290.04000000000002</v>
      </c>
      <c r="Y512" s="422">
        <v>217.49</v>
      </c>
      <c r="Z512" s="422">
        <v>334.46</v>
      </c>
      <c r="AA512" s="422">
        <v>233.7</v>
      </c>
      <c r="AB512" s="422">
        <v>248.16</v>
      </c>
      <c r="AC512" s="422">
        <v>152.51</v>
      </c>
      <c r="AD512" s="422">
        <v>208.78</v>
      </c>
      <c r="AE512" s="422">
        <v>211.04</v>
      </c>
      <c r="AF512" s="422">
        <v>169.28</v>
      </c>
      <c r="AG512" s="422">
        <v>112.72</v>
      </c>
      <c r="AH512" s="422">
        <v>160.28</v>
      </c>
      <c r="AI512" s="422">
        <v>81.73</v>
      </c>
      <c r="AJ512" s="422">
        <v>145.63</v>
      </c>
      <c r="AK512" s="422">
        <v>135.4</v>
      </c>
      <c r="AL512" s="422">
        <v>83.38</v>
      </c>
      <c r="AM512" s="422">
        <v>77.260000000000005</v>
      </c>
      <c r="AN512" s="422">
        <v>103.26</v>
      </c>
      <c r="AO512" s="422">
        <v>72.27</v>
      </c>
      <c r="AP512" s="422">
        <v>77.349999999999994</v>
      </c>
      <c r="AQ512" s="422">
        <v>61.32</v>
      </c>
      <c r="AR512" s="422">
        <v>88.27</v>
      </c>
      <c r="AS512" s="422">
        <v>66.16</v>
      </c>
      <c r="AT512" s="422">
        <v>69.69</v>
      </c>
      <c r="AU512" s="422">
        <v>68.2</v>
      </c>
      <c r="AV512" s="422">
        <v>74.41</v>
      </c>
      <c r="AW512" s="422">
        <v>62.7</v>
      </c>
      <c r="AX512" s="422">
        <v>145.25</v>
      </c>
      <c r="AY512" s="422">
        <v>175.17</v>
      </c>
      <c r="AZ512" s="422">
        <v>181.19</v>
      </c>
      <c r="BA512" s="422">
        <v>227.57</v>
      </c>
      <c r="BB512" s="422">
        <v>179.74</v>
      </c>
      <c r="BC512" s="422">
        <v>370.98</v>
      </c>
      <c r="BD512" s="422">
        <v>154.82</v>
      </c>
      <c r="BE512" s="422">
        <v>169.29</v>
      </c>
      <c r="BF512" s="422">
        <v>160.55000000000001</v>
      </c>
      <c r="BG512" s="422">
        <v>178.29</v>
      </c>
      <c r="BH512" s="422">
        <v>169.8</v>
      </c>
      <c r="BI512" s="422">
        <v>134.07</v>
      </c>
      <c r="BJ512" s="422">
        <v>120.95</v>
      </c>
      <c r="BK512" s="422">
        <v>73.45</v>
      </c>
      <c r="BL512" s="422">
        <v>112.12</v>
      </c>
      <c r="BM512" s="422">
        <v>186.66</v>
      </c>
      <c r="BN512" s="422">
        <v>110.33</v>
      </c>
      <c r="BO512" s="422">
        <v>138.28</v>
      </c>
      <c r="BP512" s="422">
        <v>96.61</v>
      </c>
      <c r="BQ512" s="422">
        <v>105.88</v>
      </c>
      <c r="BR512" s="422">
        <v>86.22</v>
      </c>
      <c r="BS512" s="422">
        <v>39.270000000000003</v>
      </c>
      <c r="BT512" s="422">
        <v>109.55</v>
      </c>
      <c r="BU512" s="422">
        <v>78.95</v>
      </c>
      <c r="BV512" s="422">
        <v>82.5</v>
      </c>
      <c r="BW512" s="422">
        <v>107.5</v>
      </c>
      <c r="BX512" s="422">
        <v>184.76</v>
      </c>
      <c r="BY512" s="422">
        <v>110.26</v>
      </c>
      <c r="BZ512" s="422">
        <v>63.99</v>
      </c>
      <c r="CA512" s="422">
        <v>45.73</v>
      </c>
      <c r="CB512" s="422">
        <v>59.58</v>
      </c>
      <c r="CC512" s="422">
        <v>39.770000000000003</v>
      </c>
      <c r="CD512" s="422">
        <v>64.28</v>
      </c>
      <c r="CE512" s="422">
        <v>9.5399999999999991</v>
      </c>
      <c r="CF512" s="422">
        <v>76.239999999999995</v>
      </c>
      <c r="CG512" s="422">
        <v>72.45</v>
      </c>
      <c r="CH512" s="422">
        <v>49.55</v>
      </c>
      <c r="CI512" s="422">
        <v>23.05</v>
      </c>
      <c r="CJ512" s="422">
        <v>64.819999999999993</v>
      </c>
      <c r="CK512" s="422">
        <v>45.31</v>
      </c>
      <c r="CL512" s="422">
        <v>7.64</v>
      </c>
      <c r="CM512" s="422">
        <v>16.04</v>
      </c>
      <c r="CN512" s="422">
        <v>2.81</v>
      </c>
      <c r="CO512" s="422">
        <v>13.27</v>
      </c>
      <c r="CP512" s="464">
        <v>0</v>
      </c>
      <c r="CQ512" s="422">
        <v>0</v>
      </c>
      <c r="CR512" s="464">
        <v>0</v>
      </c>
      <c r="CS512" s="465">
        <v>0</v>
      </c>
      <c r="CT512" s="465">
        <v>37.54</v>
      </c>
      <c r="CU512" s="477">
        <f t="shared" si="27"/>
        <v>8875.5800000000017</v>
      </c>
    </row>
    <row r="513" spans="1:99" ht="15.75" thickBot="1">
      <c r="A513" s="478" t="str">
        <f t="shared" si="26"/>
        <v>16-1280</v>
      </c>
      <c r="B513" s="479">
        <v>31</v>
      </c>
      <c r="C513" s="467">
        <v>18.27</v>
      </c>
      <c r="D513" s="467">
        <v>29.54</v>
      </c>
      <c r="E513" s="467">
        <v>0</v>
      </c>
      <c r="F513" s="467">
        <v>16.48</v>
      </c>
      <c r="G513" s="467">
        <v>9.09</v>
      </c>
      <c r="H513" s="467">
        <v>10</v>
      </c>
      <c r="I513" s="467">
        <v>0</v>
      </c>
      <c r="J513" s="467">
        <v>13.18</v>
      </c>
      <c r="K513" s="467">
        <v>18.420000000000002</v>
      </c>
      <c r="L513" s="467">
        <v>17.45</v>
      </c>
      <c r="M513" s="467">
        <v>2.27</v>
      </c>
      <c r="N513" s="467">
        <v>0</v>
      </c>
      <c r="O513" s="467">
        <v>13.45</v>
      </c>
      <c r="P513" s="467">
        <v>11.91</v>
      </c>
      <c r="Q513" s="467">
        <v>2.64</v>
      </c>
      <c r="R513" s="467">
        <v>23.74</v>
      </c>
      <c r="S513" s="467">
        <v>42.41</v>
      </c>
      <c r="T513" s="467">
        <v>36.49</v>
      </c>
      <c r="U513" s="467">
        <v>124.26</v>
      </c>
      <c r="V513" s="467">
        <v>154.66999999999999</v>
      </c>
      <c r="W513" s="467">
        <v>138.87</v>
      </c>
      <c r="X513" s="467">
        <v>184.25</v>
      </c>
      <c r="Y513" s="467">
        <v>268.58</v>
      </c>
      <c r="Z513" s="467">
        <v>286.56</v>
      </c>
      <c r="AA513" s="467">
        <v>198.69</v>
      </c>
      <c r="AB513" s="467">
        <v>252.67</v>
      </c>
      <c r="AC513" s="467">
        <v>236.01</v>
      </c>
      <c r="AD513" s="467">
        <v>201.03</v>
      </c>
      <c r="AE513" s="467">
        <v>291.62</v>
      </c>
      <c r="AF513" s="467">
        <v>121.94</v>
      </c>
      <c r="AG513" s="467">
        <v>89.57</v>
      </c>
      <c r="AH513" s="467">
        <v>50.35</v>
      </c>
      <c r="AI513" s="467">
        <v>114.1</v>
      </c>
      <c r="AJ513" s="467">
        <v>92.53</v>
      </c>
      <c r="AK513" s="467">
        <v>54.12</v>
      </c>
      <c r="AL513" s="467">
        <v>72.650000000000006</v>
      </c>
      <c r="AM513" s="467">
        <v>75.98</v>
      </c>
      <c r="AN513" s="467">
        <v>65.03</v>
      </c>
      <c r="AO513" s="467">
        <v>133.80000000000001</v>
      </c>
      <c r="AP513" s="467">
        <v>129.13</v>
      </c>
      <c r="AQ513" s="467">
        <v>56.27</v>
      </c>
      <c r="AR513" s="467">
        <v>54.21</v>
      </c>
      <c r="AS513" s="467">
        <v>46.45</v>
      </c>
      <c r="AT513" s="467">
        <v>35.909999999999997</v>
      </c>
      <c r="AU513" s="467">
        <v>51.29</v>
      </c>
      <c r="AV513" s="467">
        <v>31.27</v>
      </c>
      <c r="AW513" s="467">
        <v>32.340000000000003</v>
      </c>
      <c r="AX513" s="467">
        <v>47.38</v>
      </c>
      <c r="AY513" s="467">
        <v>0</v>
      </c>
      <c r="AZ513" s="467">
        <v>0</v>
      </c>
      <c r="BA513" s="467">
        <v>0</v>
      </c>
      <c r="BB513" s="467">
        <v>0</v>
      </c>
      <c r="BC513" s="467">
        <v>0</v>
      </c>
      <c r="BD513" s="467">
        <v>0</v>
      </c>
      <c r="BE513" s="467">
        <v>0</v>
      </c>
      <c r="BF513" s="467">
        <v>0</v>
      </c>
      <c r="BG513" s="467">
        <v>0</v>
      </c>
      <c r="BH513" s="467">
        <v>0</v>
      </c>
      <c r="BI513" s="467">
        <v>0</v>
      </c>
      <c r="BJ513" s="467">
        <v>0</v>
      </c>
      <c r="BK513" s="467">
        <v>0</v>
      </c>
      <c r="BL513" s="467">
        <v>0</v>
      </c>
      <c r="BM513" s="467">
        <v>0</v>
      </c>
      <c r="BN513" s="467">
        <v>0</v>
      </c>
      <c r="BO513" s="467">
        <v>0</v>
      </c>
      <c r="BP513" s="467">
        <v>0</v>
      </c>
      <c r="BQ513" s="467">
        <v>0</v>
      </c>
      <c r="BR513" s="467">
        <v>0</v>
      </c>
      <c r="BS513" s="467">
        <v>0</v>
      </c>
      <c r="BT513" s="467">
        <v>0</v>
      </c>
      <c r="BU513" s="467">
        <v>0</v>
      </c>
      <c r="BV513" s="467">
        <v>0</v>
      </c>
      <c r="BW513" s="467">
        <v>0</v>
      </c>
      <c r="BX513" s="467">
        <v>0</v>
      </c>
      <c r="BY513" s="467">
        <v>0</v>
      </c>
      <c r="BZ513" s="467">
        <v>0</v>
      </c>
      <c r="CA513" s="467">
        <v>0</v>
      </c>
      <c r="CB513" s="467">
        <v>0</v>
      </c>
      <c r="CC513" s="467">
        <v>0</v>
      </c>
      <c r="CD513" s="467">
        <v>0</v>
      </c>
      <c r="CE513" s="467">
        <v>0</v>
      </c>
      <c r="CF513" s="467">
        <v>0</v>
      </c>
      <c r="CG513" s="467">
        <v>0</v>
      </c>
      <c r="CH513" s="467">
        <v>0</v>
      </c>
      <c r="CI513" s="467">
        <v>0</v>
      </c>
      <c r="CJ513" s="467">
        <v>0</v>
      </c>
      <c r="CK513" s="422">
        <v>0</v>
      </c>
      <c r="CL513" s="422">
        <v>0</v>
      </c>
      <c r="CM513" s="422">
        <v>0</v>
      </c>
      <c r="CN513" s="422">
        <v>0</v>
      </c>
      <c r="CO513" s="422">
        <v>0</v>
      </c>
      <c r="CP513" s="468">
        <v>0</v>
      </c>
      <c r="CQ513" s="422">
        <v>0</v>
      </c>
      <c r="CR513" s="468">
        <v>0</v>
      </c>
      <c r="CS513" s="465">
        <v>0</v>
      </c>
      <c r="CT513" s="465">
        <v>0</v>
      </c>
      <c r="CU513" s="477">
        <f t="shared" si="27"/>
        <v>3956.8700000000008</v>
      </c>
    </row>
    <row r="514" spans="1:99" ht="15.75" hidden="1" thickBot="1">
      <c r="A514" s="491" t="str">
        <f t="shared" si="26"/>
        <v>16-1280</v>
      </c>
      <c r="B514" s="449" t="s">
        <v>221</v>
      </c>
      <c r="C514" s="450">
        <f>SUM(C483:F513)</f>
        <v>1456.6499999999994</v>
      </c>
      <c r="D514" s="450">
        <f>SUM(G483:J513)</f>
        <v>1352.5399999999997</v>
      </c>
      <c r="E514" s="450">
        <f>SUM(K483:N513)</f>
        <v>1553.5099999999993</v>
      </c>
      <c r="F514" s="450">
        <f>SUM(O483:R513)</f>
        <v>1807.5400000000011</v>
      </c>
      <c r="G514" s="450">
        <f>SUM(S483:V513)</f>
        <v>6853.1600000000017</v>
      </c>
      <c r="H514" s="450">
        <f>SUM(W483:Z513)</f>
        <v>35629.450000000012</v>
      </c>
      <c r="I514" s="450">
        <f>SUM(AA483:AD513)</f>
        <v>27439.299999999985</v>
      </c>
      <c r="J514" s="450">
        <f>SUM(AE483:AH513)</f>
        <v>14694.260000000006</v>
      </c>
      <c r="K514" s="450">
        <f>SUM(AI483:AL513)</f>
        <v>9858.9</v>
      </c>
      <c r="L514" s="450">
        <f>SUM(AM483:AP513)</f>
        <v>7438.8099999999995</v>
      </c>
      <c r="M514" s="450">
        <f>SUM(AQ483:AT513)</f>
        <v>7079.3300000000036</v>
      </c>
      <c r="N514" s="450">
        <f>SUM(AU483:AX513)</f>
        <v>11489.399999999998</v>
      </c>
      <c r="O514" s="450">
        <f>SUM(AY483:BB513)</f>
        <v>22008.679999999993</v>
      </c>
      <c r="P514" s="450">
        <f>SUM(BC483:BF513)</f>
        <v>24021.399999999994</v>
      </c>
      <c r="Q514" s="450">
        <f>SUM(BG483:BJ513)</f>
        <v>16832.44000000001</v>
      </c>
      <c r="R514" s="450">
        <f>SUM(BK483:BN513)</f>
        <v>11643.960000000001</v>
      </c>
      <c r="S514" s="450">
        <f>SUM(BO483:BR513)</f>
        <v>8067.9199999999983</v>
      </c>
      <c r="T514" s="450">
        <f>SUM(BS483:BV513)</f>
        <v>8078.9500000000025</v>
      </c>
      <c r="U514" s="450">
        <f>SUM(BW483:BZ513)</f>
        <v>6551.29</v>
      </c>
      <c r="V514" s="450">
        <f>SUM(CA483:CD513)</f>
        <v>5099.0199999999986</v>
      </c>
      <c r="W514" s="450">
        <f>SUM(CE483:CH513)</f>
        <v>4405.9800000000014</v>
      </c>
      <c r="X514" s="450">
        <f>SUBTOTAL(9,CI483:CL513)</f>
        <v>3533.4199999999983</v>
      </c>
      <c r="Y514" s="450">
        <f>SUBTOTAL(9,CM483:CP513)</f>
        <v>2954.0599999999995</v>
      </c>
      <c r="Z514" s="450">
        <f>SUBTOTAL(9,CQ483:CT513)</f>
        <v>2099.8099999999995</v>
      </c>
      <c r="AA514" s="448"/>
      <c r="AB514" s="448"/>
      <c r="AC514" s="492"/>
      <c r="AD514" s="448"/>
      <c r="AE514" s="448"/>
      <c r="AF514" s="448"/>
      <c r="AG514" s="492"/>
      <c r="AH514" s="448"/>
      <c r="AI514" s="448"/>
      <c r="AJ514" s="448"/>
      <c r="AK514" s="492"/>
      <c r="AL514" s="448"/>
      <c r="AM514" s="448"/>
      <c r="AN514" s="492"/>
      <c r="AO514" s="448"/>
      <c r="AP514" s="448"/>
      <c r="AQ514" s="448"/>
      <c r="AR514" s="492"/>
      <c r="AS514" s="448"/>
      <c r="AT514" s="448"/>
      <c r="AU514" s="448"/>
      <c r="AV514" s="492"/>
      <c r="AW514" s="492"/>
      <c r="AX514" s="492"/>
      <c r="AY514" s="492"/>
      <c r="AZ514" s="492"/>
      <c r="BA514" s="492"/>
      <c r="BB514" s="492"/>
      <c r="BC514" s="492"/>
      <c r="BD514" s="492"/>
      <c r="BE514" s="492"/>
      <c r="BF514" s="492"/>
      <c r="BG514" s="492"/>
      <c r="BH514" s="492"/>
      <c r="BI514" s="492"/>
      <c r="BJ514" s="492"/>
      <c r="BK514" s="492"/>
      <c r="BL514" s="492"/>
      <c r="BM514" s="492"/>
      <c r="BN514" s="492"/>
      <c r="BO514" s="492"/>
      <c r="BP514" s="492"/>
      <c r="BQ514" s="448"/>
      <c r="BR514" s="448"/>
      <c r="BS514" s="448"/>
      <c r="BT514" s="492"/>
      <c r="BU514" s="492"/>
      <c r="BV514" s="492"/>
      <c r="BW514" s="492"/>
      <c r="BX514" s="492"/>
      <c r="BY514" s="492"/>
      <c r="BZ514" s="492"/>
      <c r="CA514" s="492"/>
      <c r="CB514" s="492"/>
      <c r="CC514" s="492"/>
      <c r="CD514" s="492"/>
      <c r="CE514" s="492"/>
      <c r="CF514" s="492"/>
      <c r="CG514" s="492"/>
      <c r="CH514" s="492"/>
      <c r="CI514" s="492"/>
      <c r="CJ514" s="492"/>
      <c r="CK514" s="451"/>
      <c r="CL514" s="451"/>
      <c r="CM514" s="451"/>
      <c r="CN514" s="451"/>
      <c r="CO514" s="451"/>
      <c r="CP514" s="451"/>
      <c r="CQ514" s="451"/>
      <c r="CR514" s="451"/>
      <c r="CS514" s="451"/>
      <c r="CU514" s="499">
        <f>SUM(CU483:CU513)</f>
        <v>241949.78000000003</v>
      </c>
    </row>
    <row r="515" spans="1:99" ht="15" customHeight="1">
      <c r="A515" s="473" t="s">
        <v>260</v>
      </c>
      <c r="B515" s="474">
        <v>1</v>
      </c>
      <c r="C515" s="461">
        <v>0</v>
      </c>
      <c r="D515" s="461">
        <v>0</v>
      </c>
      <c r="E515" s="461">
        <v>0</v>
      </c>
      <c r="F515" s="461">
        <v>0</v>
      </c>
      <c r="G515" s="461">
        <v>0</v>
      </c>
      <c r="H515" s="461">
        <v>0</v>
      </c>
      <c r="I515" s="461">
        <v>13.55</v>
      </c>
      <c r="J515" s="461">
        <v>2.27</v>
      </c>
      <c r="K515" s="461">
        <v>2.73</v>
      </c>
      <c r="L515" s="461">
        <v>50.77</v>
      </c>
      <c r="M515" s="461">
        <v>18.809999999999999</v>
      </c>
      <c r="N515" s="461">
        <v>29.09</v>
      </c>
      <c r="O515" s="461">
        <v>16.850000000000001</v>
      </c>
      <c r="P515" s="461">
        <v>25.94</v>
      </c>
      <c r="Q515" s="461">
        <v>26.59</v>
      </c>
      <c r="R515" s="461">
        <v>9.7100000000000009</v>
      </c>
      <c r="S515" s="461">
        <v>10.31</v>
      </c>
      <c r="T515" s="461">
        <v>133.33000000000001</v>
      </c>
      <c r="U515" s="461">
        <v>82.2</v>
      </c>
      <c r="V515" s="461">
        <v>81.92</v>
      </c>
      <c r="W515" s="461">
        <v>265.43</v>
      </c>
      <c r="X515" s="461">
        <v>377.73</v>
      </c>
      <c r="Y515" s="461">
        <v>527.04999999999995</v>
      </c>
      <c r="Z515" s="461">
        <v>667.33</v>
      </c>
      <c r="AA515" s="461">
        <v>537.22</v>
      </c>
      <c r="AB515" s="461">
        <v>344.06</v>
      </c>
      <c r="AC515" s="461">
        <v>333</v>
      </c>
      <c r="AD515" s="461">
        <v>278.16000000000003</v>
      </c>
      <c r="AE515" s="461">
        <v>184.84</v>
      </c>
      <c r="AF515" s="461">
        <v>154.79</v>
      </c>
      <c r="AG515" s="461">
        <v>99</v>
      </c>
      <c r="AH515" s="461">
        <v>143.02000000000001</v>
      </c>
      <c r="AI515" s="461">
        <v>177.09</v>
      </c>
      <c r="AJ515" s="461">
        <v>171.79</v>
      </c>
      <c r="AK515" s="461">
        <v>145.71</v>
      </c>
      <c r="AL515" s="461">
        <v>78.28</v>
      </c>
      <c r="AM515" s="461">
        <v>246.47</v>
      </c>
      <c r="AN515" s="461">
        <v>14.72</v>
      </c>
      <c r="AO515" s="461">
        <v>45.68</v>
      </c>
      <c r="AP515" s="461">
        <v>30.95</v>
      </c>
      <c r="AQ515" s="461">
        <v>63.54</v>
      </c>
      <c r="AR515" s="461">
        <v>77.33</v>
      </c>
      <c r="AS515" s="461">
        <v>114.37</v>
      </c>
      <c r="AT515" s="461">
        <v>90.75</v>
      </c>
      <c r="AU515" s="461">
        <v>89.73</v>
      </c>
      <c r="AV515" s="461">
        <v>120.11</v>
      </c>
      <c r="AW515" s="461">
        <v>151.31</v>
      </c>
      <c r="AX515" s="461">
        <v>254.99</v>
      </c>
      <c r="AY515" s="461">
        <v>196.01</v>
      </c>
      <c r="AZ515" s="461">
        <v>189.7</v>
      </c>
      <c r="BA515" s="461">
        <v>223.94</v>
      </c>
      <c r="BB515" s="461">
        <v>156.72</v>
      </c>
      <c r="BC515" s="461">
        <v>109.84</v>
      </c>
      <c r="BD515" s="461">
        <v>63.18</v>
      </c>
      <c r="BE515" s="461">
        <v>118.05</v>
      </c>
      <c r="BF515" s="461">
        <v>149.32</v>
      </c>
      <c r="BG515" s="461">
        <v>116.14</v>
      </c>
      <c r="BH515" s="461">
        <v>220.95</v>
      </c>
      <c r="BI515" s="461">
        <v>10</v>
      </c>
      <c r="BJ515" s="461">
        <v>98.91</v>
      </c>
      <c r="BK515" s="461">
        <v>101.4</v>
      </c>
      <c r="BL515" s="461">
        <v>90.24</v>
      </c>
      <c r="BM515" s="461">
        <v>36.31</v>
      </c>
      <c r="BN515" s="461">
        <v>16.64</v>
      </c>
      <c r="BO515" s="461">
        <v>16.14</v>
      </c>
      <c r="BP515" s="461">
        <v>0</v>
      </c>
      <c r="BQ515" s="461">
        <v>0</v>
      </c>
      <c r="BR515" s="461">
        <v>0</v>
      </c>
      <c r="BS515" s="461">
        <v>0</v>
      </c>
      <c r="BT515" s="461">
        <v>0</v>
      </c>
      <c r="BU515" s="461">
        <v>0</v>
      </c>
      <c r="BV515" s="461">
        <v>0</v>
      </c>
      <c r="BW515" s="461">
        <v>0</v>
      </c>
      <c r="BX515" s="461">
        <v>-26.14</v>
      </c>
      <c r="BY515" s="461">
        <v>0</v>
      </c>
      <c r="BZ515" s="461">
        <v>0</v>
      </c>
      <c r="CA515" s="461">
        <v>0</v>
      </c>
      <c r="CB515" s="461">
        <v>0</v>
      </c>
      <c r="CC515" s="461">
        <v>0</v>
      </c>
      <c r="CD515" s="461">
        <v>0</v>
      </c>
      <c r="CE515" s="461">
        <v>0</v>
      </c>
      <c r="CF515" s="461">
        <v>0</v>
      </c>
      <c r="CG515" s="461">
        <v>0</v>
      </c>
      <c r="CH515" s="461">
        <v>0</v>
      </c>
      <c r="CI515" s="461">
        <v>0</v>
      </c>
      <c r="CJ515" s="461">
        <v>0</v>
      </c>
      <c r="CK515" s="422">
        <v>0</v>
      </c>
      <c r="CL515" s="422">
        <v>0</v>
      </c>
      <c r="CM515" s="422">
        <v>0</v>
      </c>
      <c r="CN515" s="422">
        <v>0</v>
      </c>
      <c r="CO515" s="422">
        <v>0</v>
      </c>
      <c r="CP515" s="462"/>
      <c r="CQ515" s="422"/>
      <c r="CR515" s="462"/>
      <c r="CS515" s="465"/>
      <c r="CT515" s="465"/>
      <c r="CU515" s="477">
        <f>SUM(C515:CT515)</f>
        <v>8175.87</v>
      </c>
    </row>
    <row r="516" spans="1:99" ht="15" customHeight="1">
      <c r="A516" s="475" t="str">
        <f t="shared" si="26"/>
        <v>17-1400</v>
      </c>
      <c r="B516" s="476">
        <v>2</v>
      </c>
      <c r="C516" s="422">
        <v>0</v>
      </c>
      <c r="D516" s="422">
        <v>0</v>
      </c>
      <c r="E516" s="422">
        <v>0</v>
      </c>
      <c r="F516" s="422">
        <v>0</v>
      </c>
      <c r="G516" s="422">
        <v>0</v>
      </c>
      <c r="H516" s="422">
        <v>0</v>
      </c>
      <c r="I516" s="422">
        <v>28.35</v>
      </c>
      <c r="J516" s="422">
        <v>14.7</v>
      </c>
      <c r="K516" s="422">
        <v>33.69</v>
      </c>
      <c r="L516" s="422">
        <v>11.25</v>
      </c>
      <c r="M516" s="422">
        <v>14.73</v>
      </c>
      <c r="N516" s="422">
        <v>12.54</v>
      </c>
      <c r="O516" s="422">
        <v>28.35</v>
      </c>
      <c r="P516" s="422">
        <v>41.26</v>
      </c>
      <c r="Q516" s="422">
        <v>7.63</v>
      </c>
      <c r="R516" s="422">
        <v>6.64</v>
      </c>
      <c r="S516" s="422">
        <v>32.409999999999997</v>
      </c>
      <c r="T516" s="422">
        <v>5.25</v>
      </c>
      <c r="U516" s="422">
        <v>102.9</v>
      </c>
      <c r="V516" s="422">
        <v>149.86000000000001</v>
      </c>
      <c r="W516" s="422">
        <v>436.44</v>
      </c>
      <c r="X516" s="422">
        <v>626.88</v>
      </c>
      <c r="Y516" s="422">
        <v>587.47</v>
      </c>
      <c r="Z516" s="422">
        <v>726.75</v>
      </c>
      <c r="AA516" s="422">
        <v>648.17999999999995</v>
      </c>
      <c r="AB516" s="422">
        <v>556.28</v>
      </c>
      <c r="AC516" s="422">
        <v>373.86</v>
      </c>
      <c r="AD516" s="422">
        <v>328.67</v>
      </c>
      <c r="AE516" s="422">
        <v>364.88</v>
      </c>
      <c r="AF516" s="422">
        <v>258.33999999999997</v>
      </c>
      <c r="AG516" s="422">
        <v>109.59</v>
      </c>
      <c r="AH516" s="422">
        <v>196.59</v>
      </c>
      <c r="AI516" s="422">
        <v>187.42</v>
      </c>
      <c r="AJ516" s="422">
        <v>224.33</v>
      </c>
      <c r="AK516" s="422">
        <v>214.87</v>
      </c>
      <c r="AL516" s="422">
        <v>193.67</v>
      </c>
      <c r="AM516" s="422">
        <v>165.43</v>
      </c>
      <c r="AN516" s="422">
        <v>84.27</v>
      </c>
      <c r="AO516" s="422">
        <v>94.91</v>
      </c>
      <c r="AP516" s="422">
        <v>187.67</v>
      </c>
      <c r="AQ516" s="422">
        <v>111.22</v>
      </c>
      <c r="AR516" s="422">
        <v>97.05</v>
      </c>
      <c r="AS516" s="422">
        <v>81.540000000000006</v>
      </c>
      <c r="AT516" s="422">
        <v>133.61000000000001</v>
      </c>
      <c r="AU516" s="422">
        <v>108.07</v>
      </c>
      <c r="AV516" s="422">
        <v>105.72</v>
      </c>
      <c r="AW516" s="422">
        <v>126.83</v>
      </c>
      <c r="AX516" s="422">
        <v>179.66</v>
      </c>
      <c r="AY516" s="422">
        <v>192.37</v>
      </c>
      <c r="AZ516" s="422">
        <v>133.32</v>
      </c>
      <c r="BA516" s="422">
        <v>168.6</v>
      </c>
      <c r="BB516" s="422">
        <v>311.08</v>
      </c>
      <c r="BC516" s="422">
        <v>441.62</v>
      </c>
      <c r="BD516" s="422">
        <v>177.09</v>
      </c>
      <c r="BE516" s="422">
        <v>149.03</v>
      </c>
      <c r="BF516" s="422">
        <v>173</v>
      </c>
      <c r="BG516" s="422">
        <v>37.020000000000003</v>
      </c>
      <c r="BH516" s="422">
        <v>103.86</v>
      </c>
      <c r="BI516" s="422">
        <v>46.24</v>
      </c>
      <c r="BJ516" s="422">
        <v>120.35</v>
      </c>
      <c r="BK516" s="422">
        <v>178.49</v>
      </c>
      <c r="BL516" s="422">
        <v>297.45999999999998</v>
      </c>
      <c r="BM516" s="422">
        <v>54.91</v>
      </c>
      <c r="BN516" s="422">
        <v>10.09</v>
      </c>
      <c r="BO516" s="422">
        <v>62.59</v>
      </c>
      <c r="BP516" s="422">
        <v>62.56</v>
      </c>
      <c r="BQ516" s="422">
        <v>13.22</v>
      </c>
      <c r="BR516" s="422">
        <v>6</v>
      </c>
      <c r="BS516" s="422">
        <v>0</v>
      </c>
      <c r="BT516" s="422">
        <v>0</v>
      </c>
      <c r="BU516" s="422">
        <v>0</v>
      </c>
      <c r="BV516" s="422">
        <v>0</v>
      </c>
      <c r="BW516" s="422">
        <v>0</v>
      </c>
      <c r="BX516" s="422">
        <v>0</v>
      </c>
      <c r="BY516" s="422">
        <v>0</v>
      </c>
      <c r="BZ516" s="422">
        <v>0</v>
      </c>
      <c r="CA516" s="422">
        <v>0</v>
      </c>
      <c r="CB516" s="422">
        <v>0</v>
      </c>
      <c r="CC516" s="422">
        <v>0</v>
      </c>
      <c r="CD516" s="422">
        <v>0</v>
      </c>
      <c r="CE516" s="422">
        <v>0</v>
      </c>
      <c r="CF516" s="422">
        <v>0</v>
      </c>
      <c r="CG516" s="422">
        <v>0</v>
      </c>
      <c r="CH516" s="422">
        <v>0</v>
      </c>
      <c r="CI516" s="422">
        <v>0</v>
      </c>
      <c r="CJ516" s="422">
        <v>0</v>
      </c>
      <c r="CK516" s="422">
        <v>0</v>
      </c>
      <c r="CL516" s="422">
        <v>0</v>
      </c>
      <c r="CM516" s="422">
        <v>0</v>
      </c>
      <c r="CN516" s="422">
        <v>0</v>
      </c>
      <c r="CO516" s="422">
        <v>0</v>
      </c>
      <c r="CP516" s="464"/>
      <c r="CQ516" s="422"/>
      <c r="CR516" s="464"/>
      <c r="CS516" s="465"/>
      <c r="CT516" s="465"/>
      <c r="CU516" s="477">
        <f t="shared" ref="CU516:CU545" si="28">SUM(C516:CT516)</f>
        <v>10738.660000000002</v>
      </c>
    </row>
    <row r="517" spans="1:99" ht="15">
      <c r="A517" s="475" t="str">
        <f t="shared" si="26"/>
        <v>17-1400</v>
      </c>
      <c r="B517" s="476">
        <v>3</v>
      </c>
      <c r="C517" s="422">
        <v>0</v>
      </c>
      <c r="D517" s="422">
        <v>0</v>
      </c>
      <c r="E517" s="422">
        <v>0</v>
      </c>
      <c r="F517" s="422">
        <v>0</v>
      </c>
      <c r="G517" s="422">
        <v>0</v>
      </c>
      <c r="H517" s="422">
        <v>0</v>
      </c>
      <c r="I517" s="422">
        <v>5.91</v>
      </c>
      <c r="J517" s="422">
        <v>8</v>
      </c>
      <c r="K517" s="422">
        <v>11.75</v>
      </c>
      <c r="L517" s="422">
        <v>34.19</v>
      </c>
      <c r="M517" s="422">
        <v>10.18</v>
      </c>
      <c r="N517" s="422">
        <v>0</v>
      </c>
      <c r="O517" s="422">
        <v>9.59</v>
      </c>
      <c r="P517" s="422">
        <v>8.73</v>
      </c>
      <c r="Q517" s="422">
        <v>10.45</v>
      </c>
      <c r="R517" s="422">
        <v>23.12</v>
      </c>
      <c r="S517" s="422">
        <v>88.49</v>
      </c>
      <c r="T517" s="422">
        <v>47.35</v>
      </c>
      <c r="U517" s="422">
        <v>147.59</v>
      </c>
      <c r="V517" s="422">
        <v>208.68</v>
      </c>
      <c r="W517" s="422">
        <v>324.33</v>
      </c>
      <c r="X517" s="422">
        <v>424.06</v>
      </c>
      <c r="Y517" s="422">
        <v>627.54</v>
      </c>
      <c r="Z517" s="422">
        <v>724.67</v>
      </c>
      <c r="AA517" s="422">
        <v>529.5</v>
      </c>
      <c r="AB517" s="422">
        <v>536.51</v>
      </c>
      <c r="AC517" s="422">
        <v>407.77</v>
      </c>
      <c r="AD517" s="422">
        <v>329.81</v>
      </c>
      <c r="AE517" s="422">
        <v>235.18</v>
      </c>
      <c r="AF517" s="422">
        <v>240.18</v>
      </c>
      <c r="AG517" s="422">
        <v>290.12</v>
      </c>
      <c r="AH517" s="422">
        <v>230.05</v>
      </c>
      <c r="AI517" s="422">
        <v>222.8</v>
      </c>
      <c r="AJ517" s="422">
        <v>198.62</v>
      </c>
      <c r="AK517" s="422">
        <v>140.76</v>
      </c>
      <c r="AL517" s="422">
        <v>138.78</v>
      </c>
      <c r="AM517" s="422">
        <v>212.94</v>
      </c>
      <c r="AN517" s="422">
        <v>162.91999999999999</v>
      </c>
      <c r="AO517" s="422">
        <v>178.33</v>
      </c>
      <c r="AP517" s="422">
        <v>124.52</v>
      </c>
      <c r="AQ517" s="422">
        <v>157.96</v>
      </c>
      <c r="AR517" s="422">
        <v>48.49</v>
      </c>
      <c r="AS517" s="422">
        <v>92.13</v>
      </c>
      <c r="AT517" s="422">
        <v>22.35</v>
      </c>
      <c r="AU517" s="422">
        <v>77.08</v>
      </c>
      <c r="AV517" s="422">
        <v>58.1</v>
      </c>
      <c r="AW517" s="422">
        <v>131.76</v>
      </c>
      <c r="AX517" s="422">
        <v>209.51</v>
      </c>
      <c r="AY517" s="422">
        <v>234.25</v>
      </c>
      <c r="AZ517" s="422">
        <v>135.94</v>
      </c>
      <c r="BA517" s="422">
        <v>234.21</v>
      </c>
      <c r="BB517" s="422">
        <v>201.57</v>
      </c>
      <c r="BC517" s="422">
        <v>355.66</v>
      </c>
      <c r="BD517" s="422">
        <v>163.34</v>
      </c>
      <c r="BE517" s="422">
        <v>65.73</v>
      </c>
      <c r="BF517" s="422">
        <v>64.3</v>
      </c>
      <c r="BG517" s="422">
        <v>91.66</v>
      </c>
      <c r="BH517" s="422">
        <v>113.62</v>
      </c>
      <c r="BI517" s="422">
        <v>125.56</v>
      </c>
      <c r="BJ517" s="422">
        <v>92.75</v>
      </c>
      <c r="BK517" s="422">
        <v>115.06</v>
      </c>
      <c r="BL517" s="422">
        <v>160.81</v>
      </c>
      <c r="BM517" s="422">
        <v>59.88</v>
      </c>
      <c r="BN517" s="422">
        <v>34.58</v>
      </c>
      <c r="BO517" s="422">
        <v>25.83</v>
      </c>
      <c r="BP517" s="422">
        <v>28.32</v>
      </c>
      <c r="BQ517" s="422">
        <v>43.95</v>
      </c>
      <c r="BR517" s="422">
        <v>3</v>
      </c>
      <c r="BS517" s="422">
        <v>0</v>
      </c>
      <c r="BT517" s="422">
        <v>0</v>
      </c>
      <c r="BU517" s="422">
        <v>0</v>
      </c>
      <c r="BV517" s="422">
        <v>0</v>
      </c>
      <c r="BW517" s="422">
        <v>0</v>
      </c>
      <c r="BX517" s="422">
        <v>0</v>
      </c>
      <c r="BY517" s="422">
        <v>0</v>
      </c>
      <c r="BZ517" s="422">
        <v>0</v>
      </c>
      <c r="CA517" s="422">
        <v>0</v>
      </c>
      <c r="CB517" s="422">
        <v>0</v>
      </c>
      <c r="CC517" s="422">
        <v>0</v>
      </c>
      <c r="CD517" s="422">
        <v>0</v>
      </c>
      <c r="CE517" s="422">
        <v>0</v>
      </c>
      <c r="CF517" s="422">
        <v>0</v>
      </c>
      <c r="CG517" s="422">
        <v>0</v>
      </c>
      <c r="CH517" s="422">
        <v>0</v>
      </c>
      <c r="CI517" s="422">
        <v>0</v>
      </c>
      <c r="CJ517" s="422">
        <v>0</v>
      </c>
      <c r="CK517" s="422">
        <v>0</v>
      </c>
      <c r="CL517" s="422">
        <v>0</v>
      </c>
      <c r="CM517" s="422">
        <v>0</v>
      </c>
      <c r="CN517" s="422">
        <v>0</v>
      </c>
      <c r="CO517" s="422">
        <v>0</v>
      </c>
      <c r="CP517" s="464"/>
      <c r="CQ517" s="422"/>
      <c r="CR517" s="464"/>
      <c r="CS517" s="465"/>
      <c r="CT517" s="465"/>
      <c r="CU517" s="477">
        <f t="shared" si="28"/>
        <v>10040.819999999998</v>
      </c>
    </row>
    <row r="518" spans="1:99" ht="15">
      <c r="A518" s="475" t="str">
        <f t="shared" si="26"/>
        <v>17-1400</v>
      </c>
      <c r="B518" s="476">
        <v>4</v>
      </c>
      <c r="C518" s="422">
        <v>0</v>
      </c>
      <c r="D518" s="422">
        <v>0</v>
      </c>
      <c r="E518" s="422">
        <v>0</v>
      </c>
      <c r="F518" s="422">
        <v>0</v>
      </c>
      <c r="G518" s="422">
        <v>0</v>
      </c>
      <c r="H518" s="422">
        <v>0</v>
      </c>
      <c r="I518" s="422">
        <v>2.27</v>
      </c>
      <c r="J518" s="422">
        <v>16.88</v>
      </c>
      <c r="K518" s="422">
        <v>22.9</v>
      </c>
      <c r="L518" s="422">
        <v>26.35</v>
      </c>
      <c r="M518" s="422">
        <v>41.69</v>
      </c>
      <c r="N518" s="422">
        <v>15.91</v>
      </c>
      <c r="O518" s="422">
        <v>16.82</v>
      </c>
      <c r="P518" s="422">
        <v>24.17</v>
      </c>
      <c r="Q518" s="422">
        <v>31.81</v>
      </c>
      <c r="R518" s="422">
        <v>28.89</v>
      </c>
      <c r="S518" s="422">
        <v>91.71</v>
      </c>
      <c r="T518" s="422">
        <v>51.89</v>
      </c>
      <c r="U518" s="422">
        <v>100.33</v>
      </c>
      <c r="V518" s="422">
        <v>146.63999999999999</v>
      </c>
      <c r="W518" s="422">
        <v>469.61</v>
      </c>
      <c r="X518" s="422">
        <v>585.13</v>
      </c>
      <c r="Y518" s="422">
        <v>753.09</v>
      </c>
      <c r="Z518" s="422">
        <v>741.27</v>
      </c>
      <c r="AA518" s="422">
        <v>435.65</v>
      </c>
      <c r="AB518" s="422">
        <v>451.5</v>
      </c>
      <c r="AC518" s="422">
        <v>341.55</v>
      </c>
      <c r="AD518" s="422">
        <v>336.88</v>
      </c>
      <c r="AE518" s="422">
        <v>321.60000000000002</v>
      </c>
      <c r="AF518" s="422">
        <v>133.46</v>
      </c>
      <c r="AG518" s="422">
        <v>208.72</v>
      </c>
      <c r="AH518" s="422">
        <v>236.65</v>
      </c>
      <c r="AI518" s="422">
        <v>240.73</v>
      </c>
      <c r="AJ518" s="422">
        <v>190.2</v>
      </c>
      <c r="AK518" s="422">
        <v>155.80000000000001</v>
      </c>
      <c r="AL518" s="422">
        <v>170.52</v>
      </c>
      <c r="AM518" s="422">
        <v>165.58</v>
      </c>
      <c r="AN518" s="422">
        <v>122.71</v>
      </c>
      <c r="AO518" s="422">
        <v>205.46</v>
      </c>
      <c r="AP518" s="422">
        <v>149.97999999999999</v>
      </c>
      <c r="AQ518" s="422">
        <v>217.79</v>
      </c>
      <c r="AR518" s="422">
        <v>125.81</v>
      </c>
      <c r="AS518" s="422">
        <v>134.47</v>
      </c>
      <c r="AT518" s="422">
        <v>92.78</v>
      </c>
      <c r="AU518" s="422">
        <v>100.28</v>
      </c>
      <c r="AV518" s="422">
        <v>226.74</v>
      </c>
      <c r="AW518" s="422">
        <v>117.82</v>
      </c>
      <c r="AX518" s="422">
        <v>218.55</v>
      </c>
      <c r="AY518" s="422">
        <v>315.43</v>
      </c>
      <c r="AZ518" s="422">
        <v>214</v>
      </c>
      <c r="BA518" s="422">
        <v>344.95</v>
      </c>
      <c r="BB518" s="422">
        <v>286.41000000000003</v>
      </c>
      <c r="BC518" s="422">
        <v>331.15</v>
      </c>
      <c r="BD518" s="422">
        <v>260.5</v>
      </c>
      <c r="BE518" s="422">
        <v>197.07</v>
      </c>
      <c r="BF518" s="422">
        <v>280.82</v>
      </c>
      <c r="BG518" s="422">
        <v>224.15</v>
      </c>
      <c r="BH518" s="422">
        <v>209.23</v>
      </c>
      <c r="BI518" s="422">
        <v>237.74</v>
      </c>
      <c r="BJ518" s="422">
        <v>154.74</v>
      </c>
      <c r="BK518" s="422">
        <v>163.02000000000001</v>
      </c>
      <c r="BL518" s="422">
        <v>189.72</v>
      </c>
      <c r="BM518" s="422">
        <v>107.31</v>
      </c>
      <c r="BN518" s="422">
        <v>38.51</v>
      </c>
      <c r="BO518" s="422">
        <v>117.65</v>
      </c>
      <c r="BP518" s="422">
        <v>28.36</v>
      </c>
      <c r="BQ518" s="422">
        <v>6.32</v>
      </c>
      <c r="BR518" s="422">
        <v>22.86</v>
      </c>
      <c r="BS518" s="422">
        <v>0</v>
      </c>
      <c r="BT518" s="422">
        <v>0</v>
      </c>
      <c r="BU518" s="422">
        <v>0</v>
      </c>
      <c r="BV518" s="422">
        <v>0</v>
      </c>
      <c r="BW518" s="422">
        <v>0</v>
      </c>
      <c r="BX518" s="422">
        <v>0</v>
      </c>
      <c r="BY518" s="422">
        <v>0</v>
      </c>
      <c r="BZ518" s="422">
        <v>0</v>
      </c>
      <c r="CA518" s="422">
        <v>0</v>
      </c>
      <c r="CB518" s="422">
        <v>0</v>
      </c>
      <c r="CC518" s="422">
        <v>0</v>
      </c>
      <c r="CD518" s="422">
        <v>0</v>
      </c>
      <c r="CE518" s="422">
        <v>0</v>
      </c>
      <c r="CF518" s="422">
        <v>0</v>
      </c>
      <c r="CG518" s="422">
        <v>0</v>
      </c>
      <c r="CH518" s="422">
        <v>0</v>
      </c>
      <c r="CI518" s="422">
        <v>0</v>
      </c>
      <c r="CJ518" s="422">
        <v>0</v>
      </c>
      <c r="CK518" s="422">
        <v>0</v>
      </c>
      <c r="CL518" s="422">
        <v>0</v>
      </c>
      <c r="CM518" s="422">
        <v>0</v>
      </c>
      <c r="CN518" s="422">
        <v>0</v>
      </c>
      <c r="CO518" s="422">
        <v>0</v>
      </c>
      <c r="CP518" s="464"/>
      <c r="CQ518" s="422"/>
      <c r="CR518" s="464"/>
      <c r="CS518" s="465"/>
      <c r="CT518" s="465"/>
      <c r="CU518" s="477">
        <f t="shared" si="28"/>
        <v>11998.529999999999</v>
      </c>
    </row>
    <row r="519" spans="1:99" ht="15">
      <c r="A519" s="475" t="str">
        <f t="shared" si="26"/>
        <v>17-1400</v>
      </c>
      <c r="B519" s="476">
        <v>5</v>
      </c>
      <c r="C519" s="422">
        <v>0</v>
      </c>
      <c r="D519" s="422">
        <v>0</v>
      </c>
      <c r="E519" s="422">
        <v>0</v>
      </c>
      <c r="F519" s="422">
        <v>0</v>
      </c>
      <c r="G519" s="422">
        <v>0</v>
      </c>
      <c r="H519" s="422">
        <v>0</v>
      </c>
      <c r="I519" s="422">
        <v>15</v>
      </c>
      <c r="J519" s="422">
        <v>24.27</v>
      </c>
      <c r="K519" s="422">
        <v>9.6300000000000008</v>
      </c>
      <c r="L519" s="422">
        <v>37.4</v>
      </c>
      <c r="M519" s="422">
        <v>18.989999999999998</v>
      </c>
      <c r="N519" s="422">
        <v>46.37</v>
      </c>
      <c r="O519" s="422">
        <v>22.63</v>
      </c>
      <c r="P519" s="422">
        <v>25.18</v>
      </c>
      <c r="Q519" s="422">
        <v>29.54</v>
      </c>
      <c r="R519" s="422">
        <v>24.61</v>
      </c>
      <c r="S519" s="422">
        <v>45.7</v>
      </c>
      <c r="T519" s="422">
        <v>96.58</v>
      </c>
      <c r="U519" s="422">
        <v>327.39999999999998</v>
      </c>
      <c r="V519" s="422">
        <v>360.41</v>
      </c>
      <c r="W519" s="422">
        <v>615</v>
      </c>
      <c r="X519" s="422">
        <v>706.49</v>
      </c>
      <c r="Y519" s="422">
        <v>665.64</v>
      </c>
      <c r="Z519" s="422">
        <v>711.54</v>
      </c>
      <c r="AA519" s="422">
        <v>825.87</v>
      </c>
      <c r="AB519" s="422">
        <v>709.13</v>
      </c>
      <c r="AC519" s="422">
        <v>587.88</v>
      </c>
      <c r="AD519" s="422">
        <v>650.59</v>
      </c>
      <c r="AE519" s="422">
        <v>632.55999999999995</v>
      </c>
      <c r="AF519" s="422">
        <v>630.97</v>
      </c>
      <c r="AG519" s="422">
        <v>411.93</v>
      </c>
      <c r="AH519" s="422">
        <v>511.33</v>
      </c>
      <c r="AI519" s="422">
        <v>542.99</v>
      </c>
      <c r="AJ519" s="422">
        <v>487.2</v>
      </c>
      <c r="AK519" s="422">
        <v>570.69000000000005</v>
      </c>
      <c r="AL519" s="422">
        <v>497.69</v>
      </c>
      <c r="AM519" s="422">
        <v>570.45000000000005</v>
      </c>
      <c r="AN519" s="422">
        <v>465.28</v>
      </c>
      <c r="AO519" s="422">
        <v>369.45</v>
      </c>
      <c r="AP519" s="422">
        <v>395.34</v>
      </c>
      <c r="AQ519" s="422">
        <v>420.49</v>
      </c>
      <c r="AR519" s="422">
        <v>541.77</v>
      </c>
      <c r="AS519" s="422">
        <v>363.64</v>
      </c>
      <c r="AT519" s="422">
        <v>292.27</v>
      </c>
      <c r="AU519" s="422">
        <v>409.24</v>
      </c>
      <c r="AV519" s="422">
        <v>374.58</v>
      </c>
      <c r="AW519" s="422">
        <v>467.42</v>
      </c>
      <c r="AX519" s="422">
        <v>392.23</v>
      </c>
      <c r="AY519" s="422">
        <v>401.09</v>
      </c>
      <c r="AZ519" s="422">
        <v>520.21</v>
      </c>
      <c r="BA519" s="422">
        <v>484.18</v>
      </c>
      <c r="BB519" s="422">
        <v>414.31</v>
      </c>
      <c r="BC519" s="422">
        <v>667.8</v>
      </c>
      <c r="BD519" s="422">
        <v>376.79</v>
      </c>
      <c r="BE519" s="422">
        <v>277.02999999999997</v>
      </c>
      <c r="BF519" s="422">
        <v>202.76</v>
      </c>
      <c r="BG519" s="422">
        <v>240.88</v>
      </c>
      <c r="BH519" s="422">
        <v>312.88</v>
      </c>
      <c r="BI519" s="422">
        <v>293.62</v>
      </c>
      <c r="BJ519" s="422">
        <v>224.02</v>
      </c>
      <c r="BK519" s="422">
        <v>184.3</v>
      </c>
      <c r="BL519" s="422">
        <v>202.01</v>
      </c>
      <c r="BM519" s="422">
        <v>22.46</v>
      </c>
      <c r="BN519" s="422">
        <v>110.25</v>
      </c>
      <c r="BO519" s="422">
        <v>10.32</v>
      </c>
      <c r="BP519" s="422">
        <v>56.68</v>
      </c>
      <c r="BQ519" s="422">
        <v>15.4</v>
      </c>
      <c r="BR519" s="422">
        <v>0</v>
      </c>
      <c r="BS519" s="422">
        <v>0</v>
      </c>
      <c r="BT519" s="422">
        <v>0</v>
      </c>
      <c r="BU519" s="422">
        <v>0</v>
      </c>
      <c r="BV519" s="422">
        <v>0</v>
      </c>
      <c r="BW519" s="422">
        <v>0</v>
      </c>
      <c r="BX519" s="422">
        <v>0</v>
      </c>
      <c r="BY519" s="422">
        <v>0</v>
      </c>
      <c r="BZ519" s="422">
        <v>0</v>
      </c>
      <c r="CA519" s="422">
        <v>0</v>
      </c>
      <c r="CB519" s="422">
        <v>0</v>
      </c>
      <c r="CC519" s="422">
        <v>0</v>
      </c>
      <c r="CD519" s="422">
        <v>0</v>
      </c>
      <c r="CE519" s="422">
        <v>0</v>
      </c>
      <c r="CF519" s="422">
        <v>0</v>
      </c>
      <c r="CG519" s="422">
        <v>0</v>
      </c>
      <c r="CH519" s="422">
        <v>0</v>
      </c>
      <c r="CI519" s="422">
        <v>0</v>
      </c>
      <c r="CJ519" s="422">
        <v>0</v>
      </c>
      <c r="CK519" s="422">
        <v>0</v>
      </c>
      <c r="CL519" s="422">
        <v>0</v>
      </c>
      <c r="CM519" s="422">
        <v>0</v>
      </c>
      <c r="CN519" s="422">
        <v>0</v>
      </c>
      <c r="CO519" s="422">
        <v>0</v>
      </c>
      <c r="CP519" s="464"/>
      <c r="CQ519" s="422"/>
      <c r="CR519" s="464"/>
      <c r="CS519" s="465"/>
      <c r="CT519" s="465"/>
      <c r="CU519" s="477">
        <f t="shared" si="28"/>
        <v>20920.36</v>
      </c>
    </row>
    <row r="520" spans="1:99" ht="15">
      <c r="A520" s="475" t="str">
        <f t="shared" si="26"/>
        <v>17-1400</v>
      </c>
      <c r="B520" s="476">
        <v>6</v>
      </c>
      <c r="C520" s="422">
        <v>0</v>
      </c>
      <c r="D520" s="422">
        <v>0</v>
      </c>
      <c r="E520" s="422">
        <v>0</v>
      </c>
      <c r="F520" s="422">
        <v>0</v>
      </c>
      <c r="G520" s="422">
        <v>0</v>
      </c>
      <c r="H520" s="422">
        <v>0</v>
      </c>
      <c r="I520" s="422">
        <v>0</v>
      </c>
      <c r="J520" s="422">
        <v>0</v>
      </c>
      <c r="K520" s="422">
        <v>0</v>
      </c>
      <c r="L520" s="422">
        <v>0</v>
      </c>
      <c r="M520" s="422">
        <v>0</v>
      </c>
      <c r="N520" s="422">
        <v>0</v>
      </c>
      <c r="O520" s="422">
        <v>38.31</v>
      </c>
      <c r="P520" s="422">
        <v>19.09</v>
      </c>
      <c r="Q520" s="422">
        <v>5.64</v>
      </c>
      <c r="R520" s="422">
        <v>38.18</v>
      </c>
      <c r="S520" s="422">
        <v>40.78</v>
      </c>
      <c r="T520" s="422">
        <v>122.14</v>
      </c>
      <c r="U520" s="422">
        <v>280.11</v>
      </c>
      <c r="V520" s="422">
        <v>432.63</v>
      </c>
      <c r="W520" s="422">
        <v>644.58000000000004</v>
      </c>
      <c r="X520" s="422">
        <v>583.91</v>
      </c>
      <c r="Y520" s="422">
        <v>770.25</v>
      </c>
      <c r="Z520" s="422">
        <v>748.37</v>
      </c>
      <c r="AA520" s="422">
        <v>749.45</v>
      </c>
      <c r="AB520" s="422">
        <v>773.1</v>
      </c>
      <c r="AC520" s="422">
        <v>724.67</v>
      </c>
      <c r="AD520" s="422">
        <v>516.71</v>
      </c>
      <c r="AE520" s="422">
        <v>583.58000000000004</v>
      </c>
      <c r="AF520" s="422">
        <v>488.84</v>
      </c>
      <c r="AG520" s="422">
        <v>582.53</v>
      </c>
      <c r="AH520" s="422">
        <v>665.18</v>
      </c>
      <c r="AI520" s="422">
        <v>496.03</v>
      </c>
      <c r="AJ520" s="422">
        <v>545.80999999999995</v>
      </c>
      <c r="AK520" s="422">
        <v>577.98</v>
      </c>
      <c r="AL520" s="422">
        <v>540.94000000000005</v>
      </c>
      <c r="AM520" s="422">
        <v>460.63</v>
      </c>
      <c r="AN520" s="422">
        <v>399.4</v>
      </c>
      <c r="AO520" s="422">
        <v>448.3</v>
      </c>
      <c r="AP520" s="422">
        <v>498.99</v>
      </c>
      <c r="AQ520" s="422">
        <v>451.2</v>
      </c>
      <c r="AR520" s="422">
        <v>383.5</v>
      </c>
      <c r="AS520" s="422">
        <v>329.81</v>
      </c>
      <c r="AT520" s="422">
        <v>518.6</v>
      </c>
      <c r="AU520" s="422">
        <v>306.04000000000002</v>
      </c>
      <c r="AV520" s="422">
        <v>293.38</v>
      </c>
      <c r="AW520" s="422">
        <v>392.87</v>
      </c>
      <c r="AX520" s="422">
        <v>286.72000000000003</v>
      </c>
      <c r="AY520" s="422">
        <v>370.4</v>
      </c>
      <c r="AZ520" s="422">
        <v>349.65</v>
      </c>
      <c r="BA520" s="422">
        <v>399.07</v>
      </c>
      <c r="BB520" s="422">
        <v>419.9</v>
      </c>
      <c r="BC520" s="422">
        <v>447.67</v>
      </c>
      <c r="BD520" s="422">
        <v>261.75</v>
      </c>
      <c r="BE520" s="422">
        <v>65.64</v>
      </c>
      <c r="BF520" s="422">
        <v>163.97</v>
      </c>
      <c r="BG520" s="422">
        <v>102.43</v>
      </c>
      <c r="BH520" s="422">
        <v>91.4</v>
      </c>
      <c r="BI520" s="422">
        <v>81.349999999999994</v>
      </c>
      <c r="BJ520" s="422">
        <v>190.81</v>
      </c>
      <c r="BK520" s="422">
        <v>29.63</v>
      </c>
      <c r="BL520" s="422">
        <v>137.6</v>
      </c>
      <c r="BM520" s="422">
        <v>5.5</v>
      </c>
      <c r="BN520" s="422">
        <v>39.159999999999997</v>
      </c>
      <c r="BO520" s="422">
        <v>59.74</v>
      </c>
      <c r="BP520" s="422">
        <v>14.4</v>
      </c>
      <c r="BQ520" s="422">
        <v>0</v>
      </c>
      <c r="BR520" s="422">
        <v>0</v>
      </c>
      <c r="BS520" s="422">
        <v>0</v>
      </c>
      <c r="BT520" s="422">
        <v>0</v>
      </c>
      <c r="BU520" s="422">
        <v>0</v>
      </c>
      <c r="BV520" s="422">
        <v>0</v>
      </c>
      <c r="BW520" s="422">
        <v>0</v>
      </c>
      <c r="BX520" s="422">
        <v>0</v>
      </c>
      <c r="BY520" s="422">
        <v>0</v>
      </c>
      <c r="BZ520" s="422">
        <v>0</v>
      </c>
      <c r="CA520" s="422">
        <v>0</v>
      </c>
      <c r="CB520" s="422">
        <v>0</v>
      </c>
      <c r="CC520" s="422">
        <v>0</v>
      </c>
      <c r="CD520" s="422">
        <v>0</v>
      </c>
      <c r="CE520" s="422">
        <v>0</v>
      </c>
      <c r="CF520" s="422">
        <v>0</v>
      </c>
      <c r="CG520" s="422">
        <v>0</v>
      </c>
      <c r="CH520" s="422">
        <v>0</v>
      </c>
      <c r="CI520" s="422">
        <v>0</v>
      </c>
      <c r="CJ520" s="422">
        <v>0</v>
      </c>
      <c r="CK520" s="422">
        <v>0</v>
      </c>
      <c r="CL520" s="422">
        <v>0</v>
      </c>
      <c r="CM520" s="422">
        <v>0</v>
      </c>
      <c r="CN520" s="422">
        <v>0</v>
      </c>
      <c r="CO520" s="422">
        <v>0</v>
      </c>
      <c r="CP520" s="464">
        <v>0</v>
      </c>
      <c r="CQ520" s="422">
        <v>0</v>
      </c>
      <c r="CR520" s="464">
        <v>0</v>
      </c>
      <c r="CS520" s="465">
        <v>0</v>
      </c>
      <c r="CT520" s="465">
        <v>0</v>
      </c>
      <c r="CU520" s="477">
        <f t="shared" si="28"/>
        <v>18968.320000000003</v>
      </c>
    </row>
    <row r="521" spans="1:99" ht="15">
      <c r="A521" s="475" t="str">
        <f t="shared" si="26"/>
        <v>17-1400</v>
      </c>
      <c r="B521" s="476">
        <v>7</v>
      </c>
      <c r="C521" s="422">
        <v>0</v>
      </c>
      <c r="D521" s="422">
        <v>0</v>
      </c>
      <c r="E521" s="422">
        <v>0</v>
      </c>
      <c r="F521" s="422">
        <v>0</v>
      </c>
      <c r="G521" s="422">
        <v>0</v>
      </c>
      <c r="H521" s="422">
        <v>0</v>
      </c>
      <c r="I521" s="422">
        <v>7.86</v>
      </c>
      <c r="J521" s="422">
        <v>8.73</v>
      </c>
      <c r="K521" s="422">
        <v>13.34</v>
      </c>
      <c r="L521" s="422">
        <v>14.72</v>
      </c>
      <c r="M521" s="422">
        <v>4.54</v>
      </c>
      <c r="N521" s="422">
        <v>43.79</v>
      </c>
      <c r="O521" s="422">
        <v>26.64</v>
      </c>
      <c r="P521" s="422">
        <v>20</v>
      </c>
      <c r="Q521" s="422">
        <v>53.62</v>
      </c>
      <c r="R521" s="422">
        <v>2.73</v>
      </c>
      <c r="S521" s="422">
        <v>27.63</v>
      </c>
      <c r="T521" s="422">
        <v>34.700000000000003</v>
      </c>
      <c r="U521" s="422">
        <v>166.08</v>
      </c>
      <c r="V521" s="422">
        <v>118.24</v>
      </c>
      <c r="W521" s="422">
        <v>251.75</v>
      </c>
      <c r="X521" s="422">
        <v>577.47</v>
      </c>
      <c r="Y521" s="422">
        <v>401.7</v>
      </c>
      <c r="Z521" s="422">
        <v>704.09</v>
      </c>
      <c r="AA521" s="422">
        <v>542.86</v>
      </c>
      <c r="AB521" s="422">
        <v>335.63</v>
      </c>
      <c r="AC521" s="422">
        <v>381.44</v>
      </c>
      <c r="AD521" s="422">
        <v>459.07</v>
      </c>
      <c r="AE521" s="422">
        <v>315.24</v>
      </c>
      <c r="AF521" s="422">
        <v>222.33</v>
      </c>
      <c r="AG521" s="422">
        <v>157.13999999999999</v>
      </c>
      <c r="AH521" s="422">
        <v>149.87</v>
      </c>
      <c r="AI521" s="422">
        <v>248.83</v>
      </c>
      <c r="AJ521" s="422">
        <v>165.94</v>
      </c>
      <c r="AK521" s="422">
        <v>136.55000000000001</v>
      </c>
      <c r="AL521" s="422">
        <v>147.1</v>
      </c>
      <c r="AM521" s="422">
        <v>87.77</v>
      </c>
      <c r="AN521" s="422">
        <v>147.71</v>
      </c>
      <c r="AO521" s="422">
        <v>182.27</v>
      </c>
      <c r="AP521" s="422">
        <v>223.32</v>
      </c>
      <c r="AQ521" s="422">
        <v>103.54</v>
      </c>
      <c r="AR521" s="422">
        <v>100.52</v>
      </c>
      <c r="AS521" s="422">
        <v>76.14</v>
      </c>
      <c r="AT521" s="422">
        <v>127.47</v>
      </c>
      <c r="AU521" s="422">
        <v>123.38</v>
      </c>
      <c r="AV521" s="422">
        <v>298.51</v>
      </c>
      <c r="AW521" s="422">
        <v>40.049999999999997</v>
      </c>
      <c r="AX521" s="422">
        <v>181.1</v>
      </c>
      <c r="AY521" s="422">
        <v>171.12</v>
      </c>
      <c r="AZ521" s="422">
        <v>57</v>
      </c>
      <c r="BA521" s="422">
        <v>209.51</v>
      </c>
      <c r="BB521" s="422">
        <v>131.24</v>
      </c>
      <c r="BC521" s="422">
        <v>258.51</v>
      </c>
      <c r="BD521" s="422">
        <v>126.82</v>
      </c>
      <c r="BE521" s="422">
        <v>95.6</v>
      </c>
      <c r="BF521" s="422">
        <v>53.68</v>
      </c>
      <c r="BG521" s="422">
        <v>55.87</v>
      </c>
      <c r="BH521" s="422">
        <v>66.02</v>
      </c>
      <c r="BI521" s="422">
        <v>33.950000000000003</v>
      </c>
      <c r="BJ521" s="422">
        <v>139.59</v>
      </c>
      <c r="BK521" s="422">
        <v>120.99</v>
      </c>
      <c r="BL521" s="422">
        <v>77.86</v>
      </c>
      <c r="BM521" s="422">
        <v>27.95</v>
      </c>
      <c r="BN521" s="422">
        <v>25.73</v>
      </c>
      <c r="BO521" s="422">
        <v>18.09</v>
      </c>
      <c r="BP521" s="422">
        <v>26.54</v>
      </c>
      <c r="BQ521" s="422">
        <v>6</v>
      </c>
      <c r="BR521" s="422">
        <v>3.27</v>
      </c>
      <c r="BS521" s="422">
        <v>-38.18</v>
      </c>
      <c r="BT521" s="422">
        <v>0</v>
      </c>
      <c r="BU521" s="422">
        <v>0</v>
      </c>
      <c r="BV521" s="422">
        <v>0</v>
      </c>
      <c r="BW521" s="422">
        <v>0</v>
      </c>
      <c r="BX521" s="422">
        <v>0</v>
      </c>
      <c r="BY521" s="422">
        <v>0</v>
      </c>
      <c r="BZ521" s="422">
        <v>0</v>
      </c>
      <c r="CA521" s="422">
        <v>0</v>
      </c>
      <c r="CB521" s="422">
        <v>0</v>
      </c>
      <c r="CC521" s="422">
        <v>0</v>
      </c>
      <c r="CD521" s="422">
        <v>0</v>
      </c>
      <c r="CE521" s="422">
        <v>0</v>
      </c>
      <c r="CF521" s="422">
        <v>0</v>
      </c>
      <c r="CG521" s="422">
        <v>0</v>
      </c>
      <c r="CH521" s="422">
        <v>0</v>
      </c>
      <c r="CI521" s="422">
        <v>0</v>
      </c>
      <c r="CJ521" s="422">
        <v>0</v>
      </c>
      <c r="CK521" s="422">
        <v>0</v>
      </c>
      <c r="CL521" s="422">
        <v>0</v>
      </c>
      <c r="CM521" s="422">
        <v>0</v>
      </c>
      <c r="CN521" s="422">
        <v>0</v>
      </c>
      <c r="CO521" s="422">
        <v>0</v>
      </c>
      <c r="CP521" s="464">
        <v>0</v>
      </c>
      <c r="CQ521" s="422">
        <v>0</v>
      </c>
      <c r="CR521" s="464">
        <v>0</v>
      </c>
      <c r="CS521" s="465">
        <v>0</v>
      </c>
      <c r="CT521" s="465">
        <v>0</v>
      </c>
      <c r="CU521" s="477">
        <f t="shared" si="28"/>
        <v>9098.570000000007</v>
      </c>
    </row>
    <row r="522" spans="1:99" ht="15">
      <c r="A522" s="475" t="str">
        <f t="shared" si="26"/>
        <v>17-1400</v>
      </c>
      <c r="B522" s="476">
        <v>8</v>
      </c>
      <c r="C522" s="422">
        <v>0</v>
      </c>
      <c r="D522" s="422">
        <v>0</v>
      </c>
      <c r="E522" s="422">
        <v>0</v>
      </c>
      <c r="F522" s="422">
        <v>0</v>
      </c>
      <c r="G522" s="422">
        <v>0</v>
      </c>
      <c r="H522" s="422">
        <v>0</v>
      </c>
      <c r="I522" s="422">
        <v>27.14</v>
      </c>
      <c r="J522" s="422">
        <v>6.82</v>
      </c>
      <c r="K522" s="422">
        <v>0</v>
      </c>
      <c r="L522" s="422">
        <v>19.899999999999999</v>
      </c>
      <c r="M522" s="422">
        <v>24.45</v>
      </c>
      <c r="N522" s="422">
        <v>14.63</v>
      </c>
      <c r="O522" s="422">
        <v>8.36</v>
      </c>
      <c r="P522" s="422">
        <v>45.72</v>
      </c>
      <c r="Q522" s="422">
        <v>11.36</v>
      </c>
      <c r="R522" s="422">
        <v>2.64</v>
      </c>
      <c r="S522" s="422">
        <v>33.81</v>
      </c>
      <c r="T522" s="422">
        <v>59.95</v>
      </c>
      <c r="U522" s="422">
        <v>94.2</v>
      </c>
      <c r="V522" s="422">
        <v>159.19</v>
      </c>
      <c r="W522" s="422">
        <v>321.23</v>
      </c>
      <c r="X522" s="422">
        <v>515.16</v>
      </c>
      <c r="Y522" s="422">
        <v>541.80999999999995</v>
      </c>
      <c r="Z522" s="422">
        <v>550.70000000000005</v>
      </c>
      <c r="AA522" s="422">
        <v>535.69000000000005</v>
      </c>
      <c r="AB522" s="422">
        <v>356.33</v>
      </c>
      <c r="AC522" s="422">
        <v>286.49</v>
      </c>
      <c r="AD522" s="422">
        <v>231.41</v>
      </c>
      <c r="AE522" s="422">
        <v>243.41</v>
      </c>
      <c r="AF522" s="422">
        <v>180.06</v>
      </c>
      <c r="AG522" s="422">
        <v>225.85</v>
      </c>
      <c r="AH522" s="422">
        <v>187.21</v>
      </c>
      <c r="AI522" s="422">
        <v>187.52</v>
      </c>
      <c r="AJ522" s="422">
        <v>193.37</v>
      </c>
      <c r="AK522" s="422">
        <v>101</v>
      </c>
      <c r="AL522" s="422">
        <v>124.56</v>
      </c>
      <c r="AM522" s="422">
        <v>176.63</v>
      </c>
      <c r="AN522" s="422">
        <v>127.75</v>
      </c>
      <c r="AO522" s="422">
        <v>72.849999999999994</v>
      </c>
      <c r="AP522" s="422">
        <v>88.72</v>
      </c>
      <c r="AQ522" s="422">
        <v>138.44</v>
      </c>
      <c r="AR522" s="422">
        <v>158.96</v>
      </c>
      <c r="AS522" s="422">
        <v>102.71</v>
      </c>
      <c r="AT522" s="422">
        <v>61</v>
      </c>
      <c r="AU522" s="422">
        <v>144.66</v>
      </c>
      <c r="AV522" s="422">
        <v>91.58</v>
      </c>
      <c r="AW522" s="422">
        <v>144.55000000000001</v>
      </c>
      <c r="AX522" s="422">
        <v>199.09</v>
      </c>
      <c r="AY522" s="422">
        <v>269.14999999999998</v>
      </c>
      <c r="AZ522" s="422">
        <v>147.88999999999999</v>
      </c>
      <c r="BA522" s="422">
        <v>155.75</v>
      </c>
      <c r="BB522" s="422">
        <v>236.57</v>
      </c>
      <c r="BC522" s="422">
        <v>280.49</v>
      </c>
      <c r="BD522" s="422">
        <v>103.54</v>
      </c>
      <c r="BE522" s="422">
        <v>22.53</v>
      </c>
      <c r="BF522" s="422">
        <v>68.709999999999994</v>
      </c>
      <c r="BG522" s="422">
        <v>107.87</v>
      </c>
      <c r="BH522" s="422">
        <v>43.91</v>
      </c>
      <c r="BI522" s="422">
        <v>127.92</v>
      </c>
      <c r="BJ522" s="422">
        <v>85.14</v>
      </c>
      <c r="BK522" s="422">
        <v>35.81</v>
      </c>
      <c r="BL522" s="422">
        <v>78.91</v>
      </c>
      <c r="BM522" s="422">
        <v>37.590000000000003</v>
      </c>
      <c r="BN522" s="422">
        <v>84.76</v>
      </c>
      <c r="BO522" s="422">
        <v>44.13</v>
      </c>
      <c r="BP522" s="422">
        <v>109.8</v>
      </c>
      <c r="BQ522" s="422">
        <v>50.68</v>
      </c>
      <c r="BR522" s="422">
        <v>15.63</v>
      </c>
      <c r="BS522" s="422">
        <v>0</v>
      </c>
      <c r="BT522" s="422">
        <v>0</v>
      </c>
      <c r="BU522" s="422">
        <v>0</v>
      </c>
      <c r="BV522" s="422">
        <v>0</v>
      </c>
      <c r="BW522" s="422">
        <v>-38.18</v>
      </c>
      <c r="BX522" s="422">
        <v>0</v>
      </c>
      <c r="BY522" s="422">
        <v>0</v>
      </c>
      <c r="BZ522" s="422">
        <v>0</v>
      </c>
      <c r="CA522" s="422">
        <v>0</v>
      </c>
      <c r="CB522" s="422">
        <v>0</v>
      </c>
      <c r="CC522" s="422">
        <v>0</v>
      </c>
      <c r="CD522" s="422">
        <v>0</v>
      </c>
      <c r="CE522" s="422">
        <v>0</v>
      </c>
      <c r="CF522" s="422">
        <v>0</v>
      </c>
      <c r="CG522" s="422">
        <v>0</v>
      </c>
      <c r="CH522" s="422">
        <v>0</v>
      </c>
      <c r="CI522" s="422">
        <v>0</v>
      </c>
      <c r="CJ522" s="422">
        <v>0</v>
      </c>
      <c r="CK522" s="422">
        <v>0</v>
      </c>
      <c r="CL522" s="422">
        <v>0</v>
      </c>
      <c r="CM522" s="422">
        <v>0</v>
      </c>
      <c r="CN522" s="422">
        <v>0</v>
      </c>
      <c r="CO522" s="422">
        <v>0</v>
      </c>
      <c r="CP522" s="464">
        <v>0</v>
      </c>
      <c r="CQ522" s="422">
        <v>0</v>
      </c>
      <c r="CR522" s="464">
        <v>0</v>
      </c>
      <c r="CS522" s="465">
        <v>0</v>
      </c>
      <c r="CT522" s="465">
        <v>0</v>
      </c>
      <c r="CU522" s="477">
        <f t="shared" si="28"/>
        <v>8865.5099999999984</v>
      </c>
    </row>
    <row r="523" spans="1:99" ht="15">
      <c r="A523" s="475" t="str">
        <f t="shared" si="26"/>
        <v>17-1400</v>
      </c>
      <c r="B523" s="476">
        <v>9</v>
      </c>
      <c r="C523" s="422">
        <v>0</v>
      </c>
      <c r="D523" s="422">
        <v>0</v>
      </c>
      <c r="E523" s="422">
        <v>0</v>
      </c>
      <c r="F523" s="422">
        <v>0</v>
      </c>
      <c r="G523" s="422">
        <v>0</v>
      </c>
      <c r="H523" s="422">
        <v>0</v>
      </c>
      <c r="I523" s="422">
        <v>19.989999999999998</v>
      </c>
      <c r="J523" s="422">
        <v>17.440000000000001</v>
      </c>
      <c r="K523" s="422">
        <v>6.81</v>
      </c>
      <c r="L523" s="422">
        <v>27.17</v>
      </c>
      <c r="M523" s="422">
        <v>21.73</v>
      </c>
      <c r="N523" s="422">
        <v>15.43</v>
      </c>
      <c r="O523" s="422">
        <v>24.08</v>
      </c>
      <c r="P523" s="422">
        <v>34.08</v>
      </c>
      <c r="Q523" s="422">
        <v>9</v>
      </c>
      <c r="R523" s="422">
        <v>20.82</v>
      </c>
      <c r="S523" s="422">
        <v>20.11</v>
      </c>
      <c r="T523" s="422">
        <v>173.55</v>
      </c>
      <c r="U523" s="422">
        <v>122.82</v>
      </c>
      <c r="V523" s="422">
        <v>290.11</v>
      </c>
      <c r="W523" s="422">
        <v>375.07</v>
      </c>
      <c r="X523" s="422">
        <v>732.84</v>
      </c>
      <c r="Y523" s="422">
        <v>539.26</v>
      </c>
      <c r="Z523" s="422">
        <v>579.91999999999996</v>
      </c>
      <c r="AA523" s="422">
        <v>670.65</v>
      </c>
      <c r="AB523" s="422">
        <v>647.20000000000005</v>
      </c>
      <c r="AC523" s="422">
        <v>426.97</v>
      </c>
      <c r="AD523" s="422">
        <v>230.58</v>
      </c>
      <c r="AE523" s="422">
        <v>398.42</v>
      </c>
      <c r="AF523" s="422">
        <v>381.19</v>
      </c>
      <c r="AG523" s="422">
        <v>317.85000000000002</v>
      </c>
      <c r="AH523" s="422">
        <v>159.01</v>
      </c>
      <c r="AI523" s="422">
        <v>203.49</v>
      </c>
      <c r="AJ523" s="422">
        <v>192.84</v>
      </c>
      <c r="AK523" s="422">
        <v>230.45</v>
      </c>
      <c r="AL523" s="422">
        <v>198.92</v>
      </c>
      <c r="AM523" s="422">
        <v>258.27</v>
      </c>
      <c r="AN523" s="422">
        <v>288.72000000000003</v>
      </c>
      <c r="AO523" s="422">
        <v>185.3</v>
      </c>
      <c r="AP523" s="422">
        <v>192.94</v>
      </c>
      <c r="AQ523" s="422">
        <v>167.26</v>
      </c>
      <c r="AR523" s="422">
        <v>147.43</v>
      </c>
      <c r="AS523" s="422">
        <v>148.94999999999999</v>
      </c>
      <c r="AT523" s="422">
        <v>221.13</v>
      </c>
      <c r="AU523" s="422">
        <v>245.54</v>
      </c>
      <c r="AV523" s="422">
        <v>86.99</v>
      </c>
      <c r="AW523" s="422">
        <v>218.63</v>
      </c>
      <c r="AX523" s="422">
        <v>201.78</v>
      </c>
      <c r="AY523" s="422">
        <v>272.11</v>
      </c>
      <c r="AZ523" s="422">
        <v>249.31</v>
      </c>
      <c r="BA523" s="422">
        <v>240.3</v>
      </c>
      <c r="BB523" s="422">
        <v>258.79000000000002</v>
      </c>
      <c r="BC523" s="422">
        <v>244.37</v>
      </c>
      <c r="BD523" s="422">
        <v>172.85</v>
      </c>
      <c r="BE523" s="422">
        <v>77.150000000000006</v>
      </c>
      <c r="BF523" s="422">
        <v>52.22</v>
      </c>
      <c r="BG523" s="422">
        <v>17.36</v>
      </c>
      <c r="BH523" s="422">
        <v>51.04</v>
      </c>
      <c r="BI523" s="422">
        <v>83.72</v>
      </c>
      <c r="BJ523" s="422">
        <v>126.81</v>
      </c>
      <c r="BK523" s="422">
        <v>88.12</v>
      </c>
      <c r="BL523" s="422">
        <v>111.85</v>
      </c>
      <c r="BM523" s="422">
        <v>25.09</v>
      </c>
      <c r="BN523" s="422">
        <v>5.82</v>
      </c>
      <c r="BO523" s="422">
        <v>22.63</v>
      </c>
      <c r="BP523" s="422">
        <v>0</v>
      </c>
      <c r="BQ523" s="422">
        <v>5.95</v>
      </c>
      <c r="BR523" s="422">
        <v>0</v>
      </c>
      <c r="BS523" s="422">
        <v>0</v>
      </c>
      <c r="BT523" s="422">
        <v>0</v>
      </c>
      <c r="BU523" s="422">
        <v>0</v>
      </c>
      <c r="BV523" s="422">
        <v>0</v>
      </c>
      <c r="BW523" s="422">
        <v>0</v>
      </c>
      <c r="BX523" s="422">
        <v>0</v>
      </c>
      <c r="BY523" s="422">
        <v>0</v>
      </c>
      <c r="BZ523" s="422">
        <v>0</v>
      </c>
      <c r="CA523" s="422">
        <v>0</v>
      </c>
      <c r="CB523" s="422">
        <v>0</v>
      </c>
      <c r="CC523" s="422">
        <v>0</v>
      </c>
      <c r="CD523" s="422">
        <v>0</v>
      </c>
      <c r="CE523" s="422">
        <v>0</v>
      </c>
      <c r="CF523" s="422">
        <v>0</v>
      </c>
      <c r="CG523" s="422">
        <v>0</v>
      </c>
      <c r="CH523" s="422">
        <v>0</v>
      </c>
      <c r="CI523" s="422">
        <v>0</v>
      </c>
      <c r="CJ523" s="422">
        <v>0</v>
      </c>
      <c r="CK523" s="422">
        <v>0</v>
      </c>
      <c r="CL523" s="422">
        <v>0</v>
      </c>
      <c r="CM523" s="422">
        <v>0</v>
      </c>
      <c r="CN523" s="422">
        <v>0</v>
      </c>
      <c r="CO523" s="422">
        <v>0</v>
      </c>
      <c r="CP523" s="464">
        <v>0</v>
      </c>
      <c r="CQ523" s="422">
        <v>0</v>
      </c>
      <c r="CR523" s="464">
        <v>0</v>
      </c>
      <c r="CS523" s="465">
        <v>0</v>
      </c>
      <c r="CT523" s="465">
        <v>0</v>
      </c>
      <c r="CU523" s="477">
        <f t="shared" si="28"/>
        <v>11556.230000000003</v>
      </c>
    </row>
    <row r="524" spans="1:99" ht="15">
      <c r="A524" s="475" t="str">
        <f t="shared" si="26"/>
        <v>17-1400</v>
      </c>
      <c r="B524" s="476">
        <v>10</v>
      </c>
      <c r="C524" s="422">
        <v>0</v>
      </c>
      <c r="D524" s="422">
        <v>0</v>
      </c>
      <c r="E524" s="422">
        <v>0</v>
      </c>
      <c r="F524" s="422">
        <v>0</v>
      </c>
      <c r="G524" s="422">
        <v>0</v>
      </c>
      <c r="H524" s="422">
        <v>0</v>
      </c>
      <c r="I524" s="422">
        <v>32.17</v>
      </c>
      <c r="J524" s="422">
        <v>4.55</v>
      </c>
      <c r="K524" s="422">
        <v>10.51</v>
      </c>
      <c r="L524" s="422">
        <v>40.659999999999997</v>
      </c>
      <c r="M524" s="422">
        <v>15.95</v>
      </c>
      <c r="N524" s="422">
        <v>10.9</v>
      </c>
      <c r="O524" s="422">
        <v>24.08</v>
      </c>
      <c r="P524" s="422">
        <v>12.53</v>
      </c>
      <c r="Q524" s="422">
        <v>8.5500000000000007</v>
      </c>
      <c r="R524" s="422">
        <v>1.82</v>
      </c>
      <c r="S524" s="422">
        <v>63.8</v>
      </c>
      <c r="T524" s="422">
        <v>52.13</v>
      </c>
      <c r="U524" s="422">
        <v>56.58</v>
      </c>
      <c r="V524" s="422">
        <v>212.36</v>
      </c>
      <c r="W524" s="422">
        <v>322.33</v>
      </c>
      <c r="X524" s="422">
        <v>622.16</v>
      </c>
      <c r="Y524" s="422">
        <v>509.88</v>
      </c>
      <c r="Z524" s="422">
        <v>644.52</v>
      </c>
      <c r="AA524" s="422">
        <v>437.35</v>
      </c>
      <c r="AB524" s="422">
        <v>422.18</v>
      </c>
      <c r="AC524" s="422">
        <v>465.98</v>
      </c>
      <c r="AD524" s="422">
        <v>382.67</v>
      </c>
      <c r="AE524" s="422">
        <v>183.13</v>
      </c>
      <c r="AF524" s="422">
        <v>220.42</v>
      </c>
      <c r="AG524" s="422">
        <v>275.43</v>
      </c>
      <c r="AH524" s="422">
        <v>308.63</v>
      </c>
      <c r="AI524" s="422">
        <v>244.03</v>
      </c>
      <c r="AJ524" s="422">
        <v>219.65</v>
      </c>
      <c r="AK524" s="422">
        <v>143.13999999999999</v>
      </c>
      <c r="AL524" s="422">
        <v>206.17</v>
      </c>
      <c r="AM524" s="422">
        <v>80.72</v>
      </c>
      <c r="AN524" s="422">
        <v>219.21</v>
      </c>
      <c r="AO524" s="422">
        <v>136.09</v>
      </c>
      <c r="AP524" s="422">
        <v>99.74</v>
      </c>
      <c r="AQ524" s="422">
        <v>40.75</v>
      </c>
      <c r="AR524" s="422">
        <v>91.1</v>
      </c>
      <c r="AS524" s="422">
        <v>147.69</v>
      </c>
      <c r="AT524" s="422">
        <v>46.51</v>
      </c>
      <c r="AU524" s="422">
        <v>96.67</v>
      </c>
      <c r="AV524" s="422">
        <v>116.7</v>
      </c>
      <c r="AW524" s="422">
        <v>109.77</v>
      </c>
      <c r="AX524" s="422">
        <v>209.45</v>
      </c>
      <c r="AY524" s="422">
        <v>102.04</v>
      </c>
      <c r="AZ524" s="422">
        <v>237.56</v>
      </c>
      <c r="BA524" s="422">
        <v>120.57</v>
      </c>
      <c r="BB524" s="422">
        <v>286.55</v>
      </c>
      <c r="BC524" s="422">
        <v>246.05</v>
      </c>
      <c r="BD524" s="422">
        <v>233.8</v>
      </c>
      <c r="BE524" s="422">
        <v>84.39</v>
      </c>
      <c r="BF524" s="422">
        <v>70.900000000000006</v>
      </c>
      <c r="BG524" s="422">
        <v>57.64</v>
      </c>
      <c r="BH524" s="422">
        <v>79.319999999999993</v>
      </c>
      <c r="BI524" s="422">
        <v>39.36</v>
      </c>
      <c r="BJ524" s="422">
        <v>139.54</v>
      </c>
      <c r="BK524" s="422">
        <v>18.05</v>
      </c>
      <c r="BL524" s="422">
        <v>116.26</v>
      </c>
      <c r="BM524" s="422">
        <v>65.180000000000007</v>
      </c>
      <c r="BN524" s="422">
        <v>84.31</v>
      </c>
      <c r="BO524" s="422">
        <v>59.86</v>
      </c>
      <c r="BP524" s="422">
        <v>37.47</v>
      </c>
      <c r="BQ524" s="422">
        <v>21.04</v>
      </c>
      <c r="BR524" s="422">
        <v>24.23</v>
      </c>
      <c r="BS524" s="422">
        <v>0</v>
      </c>
      <c r="BT524" s="422">
        <v>0</v>
      </c>
      <c r="BU524" s="422">
        <v>0</v>
      </c>
      <c r="BV524" s="422">
        <v>0</v>
      </c>
      <c r="BW524" s="422">
        <v>0</v>
      </c>
      <c r="BX524" s="422">
        <v>0</v>
      </c>
      <c r="BY524" s="422">
        <v>0</v>
      </c>
      <c r="BZ524" s="422">
        <v>0</v>
      </c>
      <c r="CA524" s="422">
        <v>0</v>
      </c>
      <c r="CB524" s="422">
        <v>0</v>
      </c>
      <c r="CC524" s="422">
        <v>0</v>
      </c>
      <c r="CD524" s="422">
        <v>0</v>
      </c>
      <c r="CE524" s="422">
        <v>0</v>
      </c>
      <c r="CF524" s="422">
        <v>0</v>
      </c>
      <c r="CG524" s="422">
        <v>0</v>
      </c>
      <c r="CH524" s="422">
        <v>0</v>
      </c>
      <c r="CI524" s="422">
        <v>0</v>
      </c>
      <c r="CJ524" s="422">
        <v>0</v>
      </c>
      <c r="CK524" s="422">
        <v>0</v>
      </c>
      <c r="CL524" s="422">
        <v>0</v>
      </c>
      <c r="CM524" s="422">
        <v>0</v>
      </c>
      <c r="CN524" s="422">
        <v>0</v>
      </c>
      <c r="CO524" s="422">
        <v>0</v>
      </c>
      <c r="CP524" s="464">
        <v>0</v>
      </c>
      <c r="CQ524" s="422">
        <v>0</v>
      </c>
      <c r="CR524" s="464">
        <v>0</v>
      </c>
      <c r="CS524" s="465">
        <v>0</v>
      </c>
      <c r="CT524" s="465">
        <v>0</v>
      </c>
      <c r="CU524" s="477">
        <f t="shared" si="28"/>
        <v>9672.7799999999988</v>
      </c>
    </row>
    <row r="525" spans="1:99" ht="15">
      <c r="A525" s="475" t="str">
        <f t="shared" si="26"/>
        <v>17-1400</v>
      </c>
      <c r="B525" s="476">
        <v>11</v>
      </c>
      <c r="C525" s="422">
        <v>0</v>
      </c>
      <c r="D525" s="422">
        <v>0</v>
      </c>
      <c r="E525" s="422">
        <v>0</v>
      </c>
      <c r="F525" s="422">
        <v>0</v>
      </c>
      <c r="G525" s="422">
        <v>1.82</v>
      </c>
      <c r="H525" s="422">
        <v>0</v>
      </c>
      <c r="I525" s="422">
        <v>8.27</v>
      </c>
      <c r="J525" s="422">
        <v>6.72</v>
      </c>
      <c r="K525" s="422">
        <v>15.04</v>
      </c>
      <c r="L525" s="422">
        <v>49.35</v>
      </c>
      <c r="M525" s="422">
        <v>56.03</v>
      </c>
      <c r="N525" s="422">
        <v>38.21</v>
      </c>
      <c r="O525" s="422">
        <v>18.579999999999998</v>
      </c>
      <c r="P525" s="422">
        <v>24.9</v>
      </c>
      <c r="Q525" s="422">
        <v>13.63</v>
      </c>
      <c r="R525" s="422">
        <v>13.96</v>
      </c>
      <c r="S525" s="422">
        <v>28.49</v>
      </c>
      <c r="T525" s="422">
        <v>90.45</v>
      </c>
      <c r="U525" s="422">
        <v>122.8</v>
      </c>
      <c r="V525" s="422">
        <v>209.41</v>
      </c>
      <c r="W525" s="422">
        <v>364.91</v>
      </c>
      <c r="X525" s="422">
        <v>516</v>
      </c>
      <c r="Y525" s="422">
        <v>555.5</v>
      </c>
      <c r="Z525" s="422">
        <v>578.16999999999996</v>
      </c>
      <c r="AA525" s="422">
        <v>610.04999999999995</v>
      </c>
      <c r="AB525" s="422">
        <v>584.85</v>
      </c>
      <c r="AC525" s="422">
        <v>400.47</v>
      </c>
      <c r="AD525" s="422">
        <v>259.97000000000003</v>
      </c>
      <c r="AE525" s="422">
        <v>289.2</v>
      </c>
      <c r="AF525" s="422">
        <v>197.91</v>
      </c>
      <c r="AG525" s="422">
        <v>242.24</v>
      </c>
      <c r="AH525" s="422">
        <v>189.49</v>
      </c>
      <c r="AI525" s="422">
        <v>202.02</v>
      </c>
      <c r="AJ525" s="422">
        <v>139.37</v>
      </c>
      <c r="AK525" s="422">
        <v>161.16999999999999</v>
      </c>
      <c r="AL525" s="422">
        <v>218.35</v>
      </c>
      <c r="AM525" s="422">
        <v>126.1</v>
      </c>
      <c r="AN525" s="422">
        <v>193.83</v>
      </c>
      <c r="AO525" s="422">
        <v>230.23</v>
      </c>
      <c r="AP525" s="422">
        <v>63.21</v>
      </c>
      <c r="AQ525" s="422">
        <v>130.46</v>
      </c>
      <c r="AR525" s="422">
        <v>83.96</v>
      </c>
      <c r="AS525" s="422">
        <v>131.80000000000001</v>
      </c>
      <c r="AT525" s="422">
        <v>234.88</v>
      </c>
      <c r="AU525" s="422">
        <v>129.36000000000001</v>
      </c>
      <c r="AV525" s="422">
        <v>216.23</v>
      </c>
      <c r="AW525" s="422">
        <v>179.06</v>
      </c>
      <c r="AX525" s="422">
        <v>200.42</v>
      </c>
      <c r="AY525" s="422">
        <v>296.44</v>
      </c>
      <c r="AZ525" s="422">
        <v>387.73</v>
      </c>
      <c r="BA525" s="422">
        <v>209.44</v>
      </c>
      <c r="BB525" s="422">
        <v>257.31</v>
      </c>
      <c r="BC525" s="422">
        <v>231.03</v>
      </c>
      <c r="BD525" s="422">
        <v>338.86</v>
      </c>
      <c r="BE525" s="422">
        <v>171.92</v>
      </c>
      <c r="BF525" s="422">
        <v>139.09</v>
      </c>
      <c r="BG525" s="422">
        <v>118.28</v>
      </c>
      <c r="BH525" s="422">
        <v>38.07</v>
      </c>
      <c r="BI525" s="422">
        <v>188.12</v>
      </c>
      <c r="BJ525" s="422">
        <v>115.62</v>
      </c>
      <c r="BK525" s="422">
        <v>104.93</v>
      </c>
      <c r="BL525" s="422">
        <v>198.65</v>
      </c>
      <c r="BM525" s="422">
        <v>30.53</v>
      </c>
      <c r="BN525" s="422">
        <v>78.77</v>
      </c>
      <c r="BO525" s="422">
        <v>26.54</v>
      </c>
      <c r="BP525" s="422">
        <v>39.22</v>
      </c>
      <c r="BQ525" s="422">
        <v>0</v>
      </c>
      <c r="BR525" s="422">
        <v>2.1800000000000002</v>
      </c>
      <c r="BS525" s="422">
        <v>0</v>
      </c>
      <c r="BT525" s="422">
        <v>0</v>
      </c>
      <c r="BU525" s="422">
        <v>0</v>
      </c>
      <c r="BV525" s="422">
        <v>0</v>
      </c>
      <c r="BW525" s="422">
        <v>0</v>
      </c>
      <c r="BX525" s="422">
        <v>0</v>
      </c>
      <c r="BY525" s="422">
        <v>0</v>
      </c>
      <c r="BZ525" s="422">
        <v>0</v>
      </c>
      <c r="CA525" s="422">
        <v>0</v>
      </c>
      <c r="CB525" s="422">
        <v>0</v>
      </c>
      <c r="CC525" s="422">
        <v>0</v>
      </c>
      <c r="CD525" s="422">
        <v>0</v>
      </c>
      <c r="CE525" s="422">
        <v>0</v>
      </c>
      <c r="CF525" s="422">
        <v>0</v>
      </c>
      <c r="CG525" s="422">
        <v>0</v>
      </c>
      <c r="CH525" s="422">
        <v>0</v>
      </c>
      <c r="CI525" s="422">
        <v>0</v>
      </c>
      <c r="CJ525" s="422">
        <v>0</v>
      </c>
      <c r="CK525" s="422">
        <v>0</v>
      </c>
      <c r="CL525" s="422">
        <v>0</v>
      </c>
      <c r="CM525" s="422">
        <v>0</v>
      </c>
      <c r="CN525" s="422">
        <v>0</v>
      </c>
      <c r="CO525" s="422">
        <v>0</v>
      </c>
      <c r="CP525" s="464">
        <v>0</v>
      </c>
      <c r="CQ525" s="422">
        <v>0</v>
      </c>
      <c r="CR525" s="464">
        <v>0</v>
      </c>
      <c r="CS525" s="465">
        <v>0</v>
      </c>
      <c r="CT525" s="465">
        <v>0</v>
      </c>
      <c r="CU525" s="477">
        <f t="shared" si="28"/>
        <v>11099.600000000004</v>
      </c>
    </row>
    <row r="526" spans="1:99" ht="15">
      <c r="A526" s="475" t="str">
        <f t="shared" si="26"/>
        <v>17-1400</v>
      </c>
      <c r="B526" s="476">
        <v>12</v>
      </c>
      <c r="C526" s="422">
        <v>0</v>
      </c>
      <c r="D526" s="422">
        <v>0</v>
      </c>
      <c r="E526" s="422">
        <v>0</v>
      </c>
      <c r="F526" s="422">
        <v>0</v>
      </c>
      <c r="G526" s="422">
        <v>0</v>
      </c>
      <c r="H526" s="422">
        <v>0</v>
      </c>
      <c r="I526" s="422">
        <v>22.99</v>
      </c>
      <c r="J526" s="422">
        <v>17.09</v>
      </c>
      <c r="K526" s="422">
        <v>13.67</v>
      </c>
      <c r="L526" s="422">
        <v>19.89</v>
      </c>
      <c r="M526" s="422">
        <v>6.81</v>
      </c>
      <c r="N526" s="422">
        <v>2.27</v>
      </c>
      <c r="O526" s="422">
        <v>29.94</v>
      </c>
      <c r="P526" s="422">
        <v>20.97</v>
      </c>
      <c r="Q526" s="422">
        <v>36.01</v>
      </c>
      <c r="R526" s="422">
        <v>43.62</v>
      </c>
      <c r="S526" s="422">
        <v>108.28</v>
      </c>
      <c r="T526" s="422">
        <v>196.49</v>
      </c>
      <c r="U526" s="422">
        <v>278.17</v>
      </c>
      <c r="V526" s="422">
        <v>344.86</v>
      </c>
      <c r="W526" s="422">
        <v>531.79</v>
      </c>
      <c r="X526" s="422">
        <v>633.85</v>
      </c>
      <c r="Y526" s="422">
        <v>484.35</v>
      </c>
      <c r="Z526" s="422">
        <v>770.17</v>
      </c>
      <c r="AA526" s="422">
        <v>759.88</v>
      </c>
      <c r="AB526" s="422">
        <v>762.64</v>
      </c>
      <c r="AC526" s="422">
        <v>672.54</v>
      </c>
      <c r="AD526" s="422">
        <v>806.16</v>
      </c>
      <c r="AE526" s="422">
        <v>1027.21</v>
      </c>
      <c r="AF526" s="422">
        <v>753.31</v>
      </c>
      <c r="AG526" s="422">
        <v>492.13</v>
      </c>
      <c r="AH526" s="422">
        <v>521.66</v>
      </c>
      <c r="AI526" s="422">
        <v>612.42999999999995</v>
      </c>
      <c r="AJ526" s="422">
        <v>530.17999999999995</v>
      </c>
      <c r="AK526" s="422">
        <v>521.98</v>
      </c>
      <c r="AL526" s="422">
        <v>413.87</v>
      </c>
      <c r="AM526" s="422">
        <v>398.64</v>
      </c>
      <c r="AN526" s="422">
        <v>666.91</v>
      </c>
      <c r="AO526" s="422">
        <v>439.98</v>
      </c>
      <c r="AP526" s="422">
        <v>396.33</v>
      </c>
      <c r="AQ526" s="422">
        <v>428.42</v>
      </c>
      <c r="AR526" s="422">
        <v>467.94</v>
      </c>
      <c r="AS526" s="422">
        <v>257.47000000000003</v>
      </c>
      <c r="AT526" s="422">
        <v>372.35</v>
      </c>
      <c r="AU526" s="422">
        <v>347.07</v>
      </c>
      <c r="AV526" s="422">
        <v>428.41</v>
      </c>
      <c r="AW526" s="422">
        <v>356.47</v>
      </c>
      <c r="AX526" s="422">
        <v>375.21</v>
      </c>
      <c r="AY526" s="422">
        <v>303.43</v>
      </c>
      <c r="AZ526" s="422">
        <v>457.15</v>
      </c>
      <c r="BA526" s="422">
        <v>330.8</v>
      </c>
      <c r="BB526" s="422">
        <v>377.87</v>
      </c>
      <c r="BC526" s="422">
        <v>492.64</v>
      </c>
      <c r="BD526" s="422">
        <v>435.51</v>
      </c>
      <c r="BE526" s="422">
        <v>172.06</v>
      </c>
      <c r="BF526" s="422">
        <v>211.94</v>
      </c>
      <c r="BG526" s="422">
        <v>153.49</v>
      </c>
      <c r="BH526" s="422">
        <v>132.53</v>
      </c>
      <c r="BI526" s="422">
        <v>164.51</v>
      </c>
      <c r="BJ526" s="422">
        <v>281.26</v>
      </c>
      <c r="BK526" s="422">
        <v>344.84</v>
      </c>
      <c r="BL526" s="422">
        <v>227.17</v>
      </c>
      <c r="BM526" s="422">
        <v>43.41</v>
      </c>
      <c r="BN526" s="422">
        <v>21</v>
      </c>
      <c r="BO526" s="422">
        <v>40.18</v>
      </c>
      <c r="BP526" s="422">
        <v>22.27</v>
      </c>
      <c r="BQ526" s="422">
        <v>22.48</v>
      </c>
      <c r="BR526" s="422">
        <v>22.09</v>
      </c>
      <c r="BS526" s="422">
        <v>0</v>
      </c>
      <c r="BT526" s="422">
        <v>0</v>
      </c>
      <c r="BU526" s="422">
        <v>0</v>
      </c>
      <c r="BV526" s="422">
        <v>0</v>
      </c>
      <c r="BW526" s="422">
        <v>0</v>
      </c>
      <c r="BX526" s="422">
        <v>0</v>
      </c>
      <c r="BY526" s="422">
        <v>0</v>
      </c>
      <c r="BZ526" s="422">
        <v>0</v>
      </c>
      <c r="CA526" s="422">
        <v>0</v>
      </c>
      <c r="CB526" s="422">
        <v>0</v>
      </c>
      <c r="CC526" s="422">
        <v>0</v>
      </c>
      <c r="CD526" s="422">
        <v>0</v>
      </c>
      <c r="CE526" s="422">
        <v>0</v>
      </c>
      <c r="CF526" s="422">
        <v>0</v>
      </c>
      <c r="CG526" s="422">
        <v>0</v>
      </c>
      <c r="CH526" s="422">
        <v>0</v>
      </c>
      <c r="CI526" s="422">
        <v>0</v>
      </c>
      <c r="CJ526" s="422">
        <v>0</v>
      </c>
      <c r="CK526" s="422">
        <v>0</v>
      </c>
      <c r="CL526" s="422">
        <v>0</v>
      </c>
      <c r="CM526" s="422">
        <v>0</v>
      </c>
      <c r="CN526" s="422">
        <v>0</v>
      </c>
      <c r="CO526" s="422">
        <v>0</v>
      </c>
      <c r="CP526" s="464">
        <v>0</v>
      </c>
      <c r="CQ526" s="422">
        <v>0</v>
      </c>
      <c r="CR526" s="464">
        <v>0</v>
      </c>
      <c r="CS526" s="465">
        <v>0</v>
      </c>
      <c r="CT526" s="465">
        <v>0</v>
      </c>
      <c r="CU526" s="477">
        <f t="shared" si="28"/>
        <v>20627.03999999999</v>
      </c>
    </row>
    <row r="527" spans="1:99" ht="15">
      <c r="A527" s="475" t="str">
        <f t="shared" si="26"/>
        <v>17-1400</v>
      </c>
      <c r="B527" s="476">
        <v>13</v>
      </c>
      <c r="C527" s="422">
        <v>0</v>
      </c>
      <c r="D527" s="422">
        <v>0</v>
      </c>
      <c r="E527" s="422">
        <v>0</v>
      </c>
      <c r="F527" s="422">
        <v>0</v>
      </c>
      <c r="G527" s="422">
        <v>0</v>
      </c>
      <c r="H527" s="422">
        <v>0</v>
      </c>
      <c r="I527" s="422">
        <v>0</v>
      </c>
      <c r="J527" s="422">
        <v>0</v>
      </c>
      <c r="K527" s="422">
        <v>0</v>
      </c>
      <c r="L527" s="422">
        <v>0</v>
      </c>
      <c r="M527" s="422">
        <v>0</v>
      </c>
      <c r="N527" s="422">
        <v>0</v>
      </c>
      <c r="O527" s="422">
        <v>12.22</v>
      </c>
      <c r="P527" s="422">
        <v>18.170000000000002</v>
      </c>
      <c r="Q527" s="422">
        <v>10.99</v>
      </c>
      <c r="R527" s="422">
        <v>28.53</v>
      </c>
      <c r="S527" s="422">
        <v>38.54</v>
      </c>
      <c r="T527" s="422">
        <v>102.56</v>
      </c>
      <c r="U527" s="422">
        <v>300.19</v>
      </c>
      <c r="V527" s="422">
        <v>258.33</v>
      </c>
      <c r="W527" s="422">
        <v>529.42999999999995</v>
      </c>
      <c r="X527" s="422">
        <v>575.01</v>
      </c>
      <c r="Y527" s="422">
        <v>651.47</v>
      </c>
      <c r="Z527" s="422">
        <v>719.8</v>
      </c>
      <c r="AA527" s="422">
        <v>768.88</v>
      </c>
      <c r="AB527" s="422">
        <v>713.94</v>
      </c>
      <c r="AC527" s="422">
        <v>643.48</v>
      </c>
      <c r="AD527" s="422">
        <v>688.24</v>
      </c>
      <c r="AE527" s="422">
        <v>642.57000000000005</v>
      </c>
      <c r="AF527" s="422">
        <v>581.87</v>
      </c>
      <c r="AG527" s="422">
        <v>648.91999999999996</v>
      </c>
      <c r="AH527" s="422">
        <v>508.53</v>
      </c>
      <c r="AI527" s="422">
        <v>637.32000000000005</v>
      </c>
      <c r="AJ527" s="422">
        <v>741.09</v>
      </c>
      <c r="AK527" s="422">
        <v>481.67</v>
      </c>
      <c r="AL527" s="422">
        <v>580.95000000000005</v>
      </c>
      <c r="AM527" s="422">
        <v>432.7</v>
      </c>
      <c r="AN527" s="422">
        <v>560.88</v>
      </c>
      <c r="AO527" s="422">
        <v>449.87</v>
      </c>
      <c r="AP527" s="422">
        <v>408.35</v>
      </c>
      <c r="AQ527" s="422">
        <v>459.67</v>
      </c>
      <c r="AR527" s="422">
        <v>378.13</v>
      </c>
      <c r="AS527" s="422">
        <v>401.01</v>
      </c>
      <c r="AT527" s="422">
        <v>380.78</v>
      </c>
      <c r="AU527" s="422">
        <v>274.14999999999998</v>
      </c>
      <c r="AV527" s="422">
        <v>347.59</v>
      </c>
      <c r="AW527" s="422">
        <v>299.86</v>
      </c>
      <c r="AX527" s="422">
        <v>347.16</v>
      </c>
      <c r="AY527" s="422">
        <v>290.26</v>
      </c>
      <c r="AZ527" s="422">
        <v>409</v>
      </c>
      <c r="BA527" s="422">
        <v>265.89999999999998</v>
      </c>
      <c r="BB527" s="422">
        <v>398.13</v>
      </c>
      <c r="BC527" s="422">
        <v>467.39</v>
      </c>
      <c r="BD527" s="422">
        <v>205.35</v>
      </c>
      <c r="BE527" s="422">
        <v>63.07</v>
      </c>
      <c r="BF527" s="422">
        <v>62.45</v>
      </c>
      <c r="BG527" s="422">
        <v>66.48</v>
      </c>
      <c r="BH527" s="422">
        <v>138.54</v>
      </c>
      <c r="BI527" s="422">
        <v>85.72</v>
      </c>
      <c r="BJ527" s="422">
        <v>138.13999999999999</v>
      </c>
      <c r="BK527" s="422">
        <v>83.76</v>
      </c>
      <c r="BL527" s="422">
        <v>146.94999999999999</v>
      </c>
      <c r="BM527" s="422">
        <v>24.64</v>
      </c>
      <c r="BN527" s="422">
        <v>37.72</v>
      </c>
      <c r="BO527" s="422">
        <v>0</v>
      </c>
      <c r="BP527" s="422">
        <v>25.54</v>
      </c>
      <c r="BQ527" s="422">
        <v>4.72</v>
      </c>
      <c r="BR527" s="422">
        <v>0</v>
      </c>
      <c r="BS527" s="422">
        <v>0</v>
      </c>
      <c r="BT527" s="422">
        <v>0</v>
      </c>
      <c r="BU527" s="422">
        <v>0</v>
      </c>
      <c r="BV527" s="422">
        <v>0</v>
      </c>
      <c r="BW527" s="422">
        <v>0</v>
      </c>
      <c r="BX527" s="422">
        <v>0</v>
      </c>
      <c r="BY527" s="422">
        <v>0</v>
      </c>
      <c r="BZ527" s="422">
        <v>0</v>
      </c>
      <c r="CA527" s="422">
        <v>0</v>
      </c>
      <c r="CB527" s="422">
        <v>0</v>
      </c>
      <c r="CC527" s="422">
        <v>0</v>
      </c>
      <c r="CD527" s="422">
        <v>0</v>
      </c>
      <c r="CE527" s="422">
        <v>0</v>
      </c>
      <c r="CF527" s="422">
        <v>0</v>
      </c>
      <c r="CG527" s="422">
        <v>0</v>
      </c>
      <c r="CH527" s="422">
        <v>0</v>
      </c>
      <c r="CI527" s="422">
        <v>0</v>
      </c>
      <c r="CJ527" s="422">
        <v>0</v>
      </c>
      <c r="CK527" s="422">
        <v>0</v>
      </c>
      <c r="CL527" s="422">
        <v>0</v>
      </c>
      <c r="CM527" s="422">
        <v>0</v>
      </c>
      <c r="CN527" s="422">
        <v>0</v>
      </c>
      <c r="CO527" s="422">
        <v>0</v>
      </c>
      <c r="CP527" s="464">
        <v>0</v>
      </c>
      <c r="CQ527" s="422">
        <v>0</v>
      </c>
      <c r="CR527" s="464">
        <v>0</v>
      </c>
      <c r="CS527" s="465">
        <v>0</v>
      </c>
      <c r="CT527" s="465">
        <v>0</v>
      </c>
      <c r="CU527" s="477">
        <f t="shared" si="28"/>
        <v>18536.610000000004</v>
      </c>
    </row>
    <row r="528" spans="1:99" ht="15">
      <c r="A528" s="475" t="str">
        <f t="shared" si="26"/>
        <v>17-1400</v>
      </c>
      <c r="B528" s="476">
        <v>14</v>
      </c>
      <c r="C528" s="422">
        <v>0</v>
      </c>
      <c r="D528" s="422">
        <v>0</v>
      </c>
      <c r="E528" s="422">
        <v>0</v>
      </c>
      <c r="F528" s="422">
        <v>0</v>
      </c>
      <c r="G528" s="422">
        <v>0</v>
      </c>
      <c r="H528" s="422">
        <v>3.64</v>
      </c>
      <c r="I528" s="422">
        <v>20.63</v>
      </c>
      <c r="J528" s="422">
        <v>2.27</v>
      </c>
      <c r="K528" s="422">
        <v>14.09</v>
      </c>
      <c r="L528" s="422">
        <v>6.44</v>
      </c>
      <c r="M528" s="422">
        <v>38.85</v>
      </c>
      <c r="N528" s="422">
        <v>11.53</v>
      </c>
      <c r="O528" s="422">
        <v>14.46</v>
      </c>
      <c r="P528" s="422">
        <v>16.93</v>
      </c>
      <c r="Q528" s="422">
        <v>58.93</v>
      </c>
      <c r="R528" s="422">
        <v>30.99</v>
      </c>
      <c r="S528" s="422">
        <v>95.26</v>
      </c>
      <c r="T528" s="422">
        <v>100.84</v>
      </c>
      <c r="U528" s="422">
        <v>47.13</v>
      </c>
      <c r="V528" s="422">
        <v>104.96</v>
      </c>
      <c r="W528" s="422">
        <v>355.22</v>
      </c>
      <c r="X528" s="422">
        <v>591.08000000000004</v>
      </c>
      <c r="Y528" s="422">
        <v>649.11</v>
      </c>
      <c r="Z528" s="422">
        <v>675.16</v>
      </c>
      <c r="AA528" s="422">
        <v>590.63</v>
      </c>
      <c r="AB528" s="422">
        <v>391.68</v>
      </c>
      <c r="AC528" s="422">
        <v>438.25</v>
      </c>
      <c r="AD528" s="422">
        <v>284.85000000000002</v>
      </c>
      <c r="AE528" s="422">
        <v>365.36</v>
      </c>
      <c r="AF528" s="422">
        <v>253.6</v>
      </c>
      <c r="AG528" s="422">
        <v>246.71</v>
      </c>
      <c r="AH528" s="422">
        <v>193.94</v>
      </c>
      <c r="AI528" s="422">
        <v>126.35</v>
      </c>
      <c r="AJ528" s="422">
        <v>223.39</v>
      </c>
      <c r="AK528" s="422">
        <v>219.36</v>
      </c>
      <c r="AL528" s="422">
        <v>143.86000000000001</v>
      </c>
      <c r="AM528" s="422">
        <v>182.86</v>
      </c>
      <c r="AN528" s="422">
        <v>143.02000000000001</v>
      </c>
      <c r="AO528" s="422">
        <v>254.6</v>
      </c>
      <c r="AP528" s="422">
        <v>41.27</v>
      </c>
      <c r="AQ528" s="422">
        <v>154.68</v>
      </c>
      <c r="AR528" s="422">
        <v>69.02</v>
      </c>
      <c r="AS528" s="422">
        <v>75.94</v>
      </c>
      <c r="AT528" s="422">
        <v>147.62</v>
      </c>
      <c r="AU528" s="422">
        <v>126.09</v>
      </c>
      <c r="AV528" s="422">
        <v>93.38</v>
      </c>
      <c r="AW528" s="422">
        <v>130.99</v>
      </c>
      <c r="AX528" s="422">
        <v>113.04</v>
      </c>
      <c r="AY528" s="422">
        <v>127.36</v>
      </c>
      <c r="AZ528" s="422">
        <v>138.81</v>
      </c>
      <c r="BA528" s="422">
        <v>92.97</v>
      </c>
      <c r="BB528" s="422">
        <v>266.52999999999997</v>
      </c>
      <c r="BC528" s="422">
        <v>214.28</v>
      </c>
      <c r="BD528" s="422">
        <v>79.88</v>
      </c>
      <c r="BE528" s="422">
        <v>146.76</v>
      </c>
      <c r="BF528" s="422">
        <v>66.12</v>
      </c>
      <c r="BG528" s="422">
        <v>73.87</v>
      </c>
      <c r="BH528" s="422">
        <v>0.91</v>
      </c>
      <c r="BI528" s="422">
        <v>61.52</v>
      </c>
      <c r="BJ528" s="422">
        <v>22.1</v>
      </c>
      <c r="BK528" s="422">
        <v>76.63</v>
      </c>
      <c r="BL528" s="422">
        <v>22.49</v>
      </c>
      <c r="BM528" s="422">
        <v>46.23</v>
      </c>
      <c r="BN528" s="422">
        <v>31.77</v>
      </c>
      <c r="BO528" s="422">
        <v>40.049999999999997</v>
      </c>
      <c r="BP528" s="422">
        <v>12.08</v>
      </c>
      <c r="BQ528" s="422">
        <v>0</v>
      </c>
      <c r="BR528" s="422">
        <v>4.26</v>
      </c>
      <c r="BS528" s="422">
        <v>0</v>
      </c>
      <c r="BT528" s="422">
        <v>0</v>
      </c>
      <c r="BU528" s="422">
        <v>0</v>
      </c>
      <c r="BV528" s="422">
        <v>0</v>
      </c>
      <c r="BW528" s="422">
        <v>0</v>
      </c>
      <c r="BX528" s="422">
        <v>0</v>
      </c>
      <c r="BY528" s="422">
        <v>0</v>
      </c>
      <c r="BZ528" s="422">
        <v>0</v>
      </c>
      <c r="CA528" s="422">
        <v>0</v>
      </c>
      <c r="CB528" s="422">
        <v>0</v>
      </c>
      <c r="CC528" s="422">
        <v>0</v>
      </c>
      <c r="CD528" s="422">
        <v>0</v>
      </c>
      <c r="CE528" s="422">
        <v>0</v>
      </c>
      <c r="CF528" s="422">
        <v>0</v>
      </c>
      <c r="CG528" s="422">
        <v>0</v>
      </c>
      <c r="CH528" s="422">
        <v>0</v>
      </c>
      <c r="CI528" s="422">
        <v>0</v>
      </c>
      <c r="CJ528" s="422">
        <v>0</v>
      </c>
      <c r="CK528" s="422">
        <v>0</v>
      </c>
      <c r="CL528" s="422">
        <v>0</v>
      </c>
      <c r="CM528" s="422">
        <v>0</v>
      </c>
      <c r="CN528" s="422">
        <v>0</v>
      </c>
      <c r="CO528" s="422">
        <v>0</v>
      </c>
      <c r="CP528" s="464">
        <v>0</v>
      </c>
      <c r="CQ528" s="422">
        <v>0</v>
      </c>
      <c r="CR528" s="464">
        <v>0</v>
      </c>
      <c r="CS528" s="465">
        <v>0</v>
      </c>
      <c r="CT528" s="465">
        <v>0</v>
      </c>
      <c r="CU528" s="477">
        <f t="shared" si="28"/>
        <v>9372.6300000000028</v>
      </c>
    </row>
    <row r="529" spans="1:99" ht="15">
      <c r="A529" s="475" t="str">
        <f t="shared" si="26"/>
        <v>17-1400</v>
      </c>
      <c r="B529" s="476">
        <v>15</v>
      </c>
      <c r="C529" s="422">
        <v>0</v>
      </c>
      <c r="D529" s="422">
        <v>0</v>
      </c>
      <c r="E529" s="422">
        <v>0</v>
      </c>
      <c r="F529" s="422">
        <v>0</v>
      </c>
      <c r="G529" s="422">
        <v>0</v>
      </c>
      <c r="H529" s="422">
        <v>0</v>
      </c>
      <c r="I529" s="422">
        <v>6.13</v>
      </c>
      <c r="J529" s="422">
        <v>7.72</v>
      </c>
      <c r="K529" s="422">
        <v>2.27</v>
      </c>
      <c r="L529" s="422">
        <v>26.49</v>
      </c>
      <c r="M529" s="422">
        <v>32.25</v>
      </c>
      <c r="N529" s="422">
        <v>6.46</v>
      </c>
      <c r="O529" s="422">
        <v>2.73</v>
      </c>
      <c r="P529" s="422">
        <v>9.82</v>
      </c>
      <c r="Q529" s="422">
        <v>30.36</v>
      </c>
      <c r="R529" s="422">
        <v>15.44</v>
      </c>
      <c r="S529" s="422">
        <v>26</v>
      </c>
      <c r="T529" s="422">
        <v>80.91</v>
      </c>
      <c r="U529" s="422">
        <v>103.52</v>
      </c>
      <c r="V529" s="422">
        <v>121.46</v>
      </c>
      <c r="W529" s="422">
        <v>401.89</v>
      </c>
      <c r="X529" s="422">
        <v>553.32000000000005</v>
      </c>
      <c r="Y529" s="422">
        <v>406.17</v>
      </c>
      <c r="Z529" s="422">
        <v>678.83</v>
      </c>
      <c r="AA529" s="422">
        <v>594.96</v>
      </c>
      <c r="AB529" s="422">
        <v>547.5</v>
      </c>
      <c r="AC529" s="422">
        <v>389.78</v>
      </c>
      <c r="AD529" s="422">
        <v>397.7</v>
      </c>
      <c r="AE529" s="422">
        <v>371.34</v>
      </c>
      <c r="AF529" s="422">
        <v>148.80000000000001</v>
      </c>
      <c r="AG529" s="422">
        <v>249.14</v>
      </c>
      <c r="AH529" s="422">
        <v>179.48</v>
      </c>
      <c r="AI529" s="422">
        <v>222.7</v>
      </c>
      <c r="AJ529" s="422">
        <v>208.81</v>
      </c>
      <c r="AK529" s="422">
        <v>122.18</v>
      </c>
      <c r="AL529" s="422">
        <v>193.58</v>
      </c>
      <c r="AM529" s="422">
        <v>153.15</v>
      </c>
      <c r="AN529" s="422">
        <v>97.26</v>
      </c>
      <c r="AO529" s="422">
        <v>131.74</v>
      </c>
      <c r="AP529" s="422">
        <v>197.14</v>
      </c>
      <c r="AQ529" s="422">
        <v>145.96</v>
      </c>
      <c r="AR529" s="422">
        <v>161.79</v>
      </c>
      <c r="AS529" s="422">
        <v>82.22</v>
      </c>
      <c r="AT529" s="422">
        <v>228.76</v>
      </c>
      <c r="AU529" s="422">
        <v>158.46</v>
      </c>
      <c r="AV529" s="422">
        <v>76.53</v>
      </c>
      <c r="AW529" s="422">
        <v>157.12</v>
      </c>
      <c r="AX529" s="422">
        <v>132.63999999999999</v>
      </c>
      <c r="AY529" s="422">
        <v>156.21</v>
      </c>
      <c r="AZ529" s="422">
        <v>93.45</v>
      </c>
      <c r="BA529" s="422">
        <v>104.71</v>
      </c>
      <c r="BB529" s="422">
        <v>259.44</v>
      </c>
      <c r="BC529" s="422">
        <v>293.16000000000003</v>
      </c>
      <c r="BD529" s="422">
        <v>175.21</v>
      </c>
      <c r="BE529" s="422">
        <v>104.74</v>
      </c>
      <c r="BF529" s="422">
        <v>117.74</v>
      </c>
      <c r="BG529" s="422">
        <v>83.02</v>
      </c>
      <c r="BH529" s="422">
        <v>56.18</v>
      </c>
      <c r="BI529" s="422">
        <v>48.73</v>
      </c>
      <c r="BJ529" s="422">
        <v>63.05</v>
      </c>
      <c r="BK529" s="422">
        <v>159.61000000000001</v>
      </c>
      <c r="BL529" s="422">
        <v>80.23</v>
      </c>
      <c r="BM529" s="422">
        <v>20.45</v>
      </c>
      <c r="BN529" s="422">
        <v>45.66</v>
      </c>
      <c r="BO529" s="422">
        <v>35.35</v>
      </c>
      <c r="BP529" s="422">
        <v>21.54</v>
      </c>
      <c r="BQ529" s="422">
        <v>18</v>
      </c>
      <c r="BR529" s="422">
        <v>7.45</v>
      </c>
      <c r="BS529" s="422">
        <v>0</v>
      </c>
      <c r="BT529" s="422">
        <v>0</v>
      </c>
      <c r="BU529" s="422">
        <v>0</v>
      </c>
      <c r="BV529" s="422">
        <v>0</v>
      </c>
      <c r="BW529" s="422">
        <v>0</v>
      </c>
      <c r="BX529" s="422">
        <v>0</v>
      </c>
      <c r="BY529" s="422">
        <v>0</v>
      </c>
      <c r="BZ529" s="422">
        <v>0</v>
      </c>
      <c r="CA529" s="422">
        <v>0</v>
      </c>
      <c r="CB529" s="422">
        <v>0</v>
      </c>
      <c r="CC529" s="422">
        <v>0</v>
      </c>
      <c r="CD529" s="422">
        <v>0</v>
      </c>
      <c r="CE529" s="422">
        <v>0</v>
      </c>
      <c r="CF529" s="422">
        <v>0</v>
      </c>
      <c r="CG529" s="422">
        <v>0</v>
      </c>
      <c r="CH529" s="422">
        <v>0</v>
      </c>
      <c r="CI529" s="422">
        <v>0</v>
      </c>
      <c r="CJ529" s="422">
        <v>0</v>
      </c>
      <c r="CK529" s="422">
        <v>0</v>
      </c>
      <c r="CL529" s="422">
        <v>0</v>
      </c>
      <c r="CM529" s="422">
        <v>0</v>
      </c>
      <c r="CN529" s="422">
        <v>0</v>
      </c>
      <c r="CO529" s="422">
        <v>0</v>
      </c>
      <c r="CP529" s="464">
        <v>0</v>
      </c>
      <c r="CQ529" s="422">
        <v>0</v>
      </c>
      <c r="CR529" s="464">
        <v>0</v>
      </c>
      <c r="CS529" s="465">
        <v>0</v>
      </c>
      <c r="CT529" s="465">
        <v>0</v>
      </c>
      <c r="CU529" s="477">
        <f t="shared" si="28"/>
        <v>9804.4400000000023</v>
      </c>
    </row>
    <row r="530" spans="1:99" ht="15">
      <c r="A530" s="475" t="str">
        <f t="shared" si="26"/>
        <v>17-1400</v>
      </c>
      <c r="B530" s="476">
        <v>16</v>
      </c>
      <c r="C530" s="422">
        <v>0</v>
      </c>
      <c r="D530" s="422">
        <v>0</v>
      </c>
      <c r="E530" s="422">
        <v>0</v>
      </c>
      <c r="F530" s="422">
        <v>0</v>
      </c>
      <c r="G530" s="422">
        <v>0</v>
      </c>
      <c r="H530" s="422">
        <v>0</v>
      </c>
      <c r="I530" s="422">
        <v>37.58</v>
      </c>
      <c r="J530" s="422">
        <v>37.81</v>
      </c>
      <c r="K530" s="422">
        <v>33.24</v>
      </c>
      <c r="L530" s="422">
        <v>33.17</v>
      </c>
      <c r="M530" s="422">
        <v>37.71</v>
      </c>
      <c r="N530" s="422">
        <v>5.91</v>
      </c>
      <c r="O530" s="422">
        <v>25.39</v>
      </c>
      <c r="P530" s="422">
        <v>17.45</v>
      </c>
      <c r="Q530" s="422">
        <v>20.72</v>
      </c>
      <c r="R530" s="422">
        <v>12.26</v>
      </c>
      <c r="S530" s="422">
        <v>85.71</v>
      </c>
      <c r="T530" s="422">
        <v>79.56</v>
      </c>
      <c r="U530" s="422">
        <v>151.41999999999999</v>
      </c>
      <c r="V530" s="422">
        <v>211.05</v>
      </c>
      <c r="W530" s="422">
        <v>496.86</v>
      </c>
      <c r="X530" s="422">
        <v>675.79</v>
      </c>
      <c r="Y530" s="422">
        <v>795.4</v>
      </c>
      <c r="Z530" s="422">
        <v>942.53</v>
      </c>
      <c r="AA530" s="422">
        <v>613.76</v>
      </c>
      <c r="AB530" s="422">
        <v>747.51</v>
      </c>
      <c r="AC530" s="422">
        <v>668.16</v>
      </c>
      <c r="AD530" s="422">
        <v>567.25</v>
      </c>
      <c r="AE530" s="422">
        <v>347.42</v>
      </c>
      <c r="AF530" s="422">
        <v>518.15</v>
      </c>
      <c r="AG530" s="422">
        <v>385.83</v>
      </c>
      <c r="AH530" s="422">
        <v>297.97000000000003</v>
      </c>
      <c r="AI530" s="422">
        <v>272.10000000000002</v>
      </c>
      <c r="AJ530" s="422">
        <v>258.33</v>
      </c>
      <c r="AK530" s="422">
        <v>177.86</v>
      </c>
      <c r="AL530" s="422">
        <v>214.73</v>
      </c>
      <c r="AM530" s="422">
        <v>214.09</v>
      </c>
      <c r="AN530" s="422">
        <v>298.52999999999997</v>
      </c>
      <c r="AO530" s="422">
        <v>238.68</v>
      </c>
      <c r="AP530" s="422">
        <v>228.21</v>
      </c>
      <c r="AQ530" s="422">
        <v>79.5</v>
      </c>
      <c r="AR530" s="422">
        <v>127.86</v>
      </c>
      <c r="AS530" s="422">
        <v>75.86</v>
      </c>
      <c r="AT530" s="422">
        <v>152.78</v>
      </c>
      <c r="AU530" s="422">
        <v>187.67</v>
      </c>
      <c r="AV530" s="422">
        <v>295.08</v>
      </c>
      <c r="AW530" s="422">
        <v>370.68</v>
      </c>
      <c r="AX530" s="422">
        <v>442.9</v>
      </c>
      <c r="AY530" s="422">
        <v>261.83</v>
      </c>
      <c r="AZ530" s="422">
        <v>179.39</v>
      </c>
      <c r="BA530" s="422">
        <v>262.47000000000003</v>
      </c>
      <c r="BB530" s="422">
        <v>359.45</v>
      </c>
      <c r="BC530" s="422">
        <v>538.77</v>
      </c>
      <c r="BD530" s="422">
        <v>460.98</v>
      </c>
      <c r="BE530" s="422">
        <v>167.22</v>
      </c>
      <c r="BF530" s="422">
        <v>467.46</v>
      </c>
      <c r="BG530" s="422">
        <v>414.55</v>
      </c>
      <c r="BH530" s="422">
        <v>216.12</v>
      </c>
      <c r="BI530" s="422">
        <v>144.57</v>
      </c>
      <c r="BJ530" s="422">
        <v>242.64</v>
      </c>
      <c r="BK530" s="422">
        <v>310.83</v>
      </c>
      <c r="BL530" s="422">
        <v>297.2</v>
      </c>
      <c r="BM530" s="422">
        <v>45.26</v>
      </c>
      <c r="BN530" s="422">
        <v>79.13</v>
      </c>
      <c r="BO530" s="422">
        <v>15.44</v>
      </c>
      <c r="BP530" s="422">
        <v>7.45</v>
      </c>
      <c r="BQ530" s="422">
        <v>0</v>
      </c>
      <c r="BR530" s="422">
        <v>0</v>
      </c>
      <c r="BS530" s="422">
        <v>0</v>
      </c>
      <c r="BT530" s="422">
        <v>0</v>
      </c>
      <c r="BU530" s="422">
        <v>0</v>
      </c>
      <c r="BV530" s="422">
        <v>0</v>
      </c>
      <c r="BW530" s="422">
        <v>0</v>
      </c>
      <c r="BX530" s="422">
        <v>0</v>
      </c>
      <c r="BY530" s="422">
        <v>0</v>
      </c>
      <c r="BZ530" s="422">
        <v>0</v>
      </c>
      <c r="CA530" s="422">
        <v>0</v>
      </c>
      <c r="CB530" s="422">
        <v>0</v>
      </c>
      <c r="CC530" s="422">
        <v>0</v>
      </c>
      <c r="CD530" s="422">
        <v>0</v>
      </c>
      <c r="CE530" s="422">
        <v>0</v>
      </c>
      <c r="CF530" s="422">
        <v>0</v>
      </c>
      <c r="CG530" s="422">
        <v>0</v>
      </c>
      <c r="CH530" s="422">
        <v>0</v>
      </c>
      <c r="CI530" s="422">
        <v>0</v>
      </c>
      <c r="CJ530" s="422">
        <v>0</v>
      </c>
      <c r="CK530" s="422">
        <v>0</v>
      </c>
      <c r="CL530" s="422">
        <v>0</v>
      </c>
      <c r="CM530" s="422">
        <v>0</v>
      </c>
      <c r="CN530" s="422">
        <v>0</v>
      </c>
      <c r="CO530" s="422">
        <v>0</v>
      </c>
      <c r="CP530" s="464">
        <v>0</v>
      </c>
      <c r="CQ530" s="422">
        <v>0</v>
      </c>
      <c r="CR530" s="464">
        <v>0</v>
      </c>
      <c r="CS530" s="465">
        <v>0</v>
      </c>
      <c r="CT530" s="465">
        <v>0</v>
      </c>
      <c r="CU530" s="477">
        <f t="shared" si="28"/>
        <v>15951.230000000001</v>
      </c>
    </row>
    <row r="531" spans="1:99" ht="15">
      <c r="A531" s="475" t="str">
        <f t="shared" si="26"/>
        <v>17-1400</v>
      </c>
      <c r="B531" s="476">
        <v>17</v>
      </c>
      <c r="C531" s="422">
        <v>0</v>
      </c>
      <c r="D531" s="422">
        <v>0</v>
      </c>
      <c r="E531" s="422">
        <v>0</v>
      </c>
      <c r="F531" s="422">
        <v>0</v>
      </c>
      <c r="G531" s="422">
        <v>0</v>
      </c>
      <c r="H531" s="422">
        <v>0</v>
      </c>
      <c r="I531" s="422">
        <v>14.92</v>
      </c>
      <c r="J531" s="422">
        <v>26.26</v>
      </c>
      <c r="K531" s="422">
        <v>17.649999999999999</v>
      </c>
      <c r="L531" s="422">
        <v>26.14</v>
      </c>
      <c r="M531" s="422">
        <v>28.18</v>
      </c>
      <c r="N531" s="422">
        <v>55.27</v>
      </c>
      <c r="O531" s="422">
        <v>21.35</v>
      </c>
      <c r="P531" s="422">
        <v>45.22</v>
      </c>
      <c r="Q531" s="422">
        <v>13.64</v>
      </c>
      <c r="R531" s="422">
        <v>24.46</v>
      </c>
      <c r="S531" s="422">
        <v>117.18</v>
      </c>
      <c r="T531" s="422">
        <v>96.04</v>
      </c>
      <c r="U531" s="422">
        <v>61.71</v>
      </c>
      <c r="V531" s="422">
        <v>176.69</v>
      </c>
      <c r="W531" s="422">
        <v>325.13</v>
      </c>
      <c r="X531" s="422">
        <v>605.19000000000005</v>
      </c>
      <c r="Y531" s="422">
        <v>601.37</v>
      </c>
      <c r="Z531" s="422">
        <v>679.31</v>
      </c>
      <c r="AA531" s="422">
        <v>790.59</v>
      </c>
      <c r="AB531" s="422">
        <v>624.46</v>
      </c>
      <c r="AC531" s="422">
        <v>570.19000000000005</v>
      </c>
      <c r="AD531" s="422">
        <v>364.26</v>
      </c>
      <c r="AE531" s="422">
        <v>339.93</v>
      </c>
      <c r="AF531" s="422">
        <v>311</v>
      </c>
      <c r="AG531" s="422">
        <v>206.58</v>
      </c>
      <c r="AH531" s="422">
        <v>120.87</v>
      </c>
      <c r="AI531" s="422">
        <v>205.35</v>
      </c>
      <c r="AJ531" s="422">
        <v>247.27</v>
      </c>
      <c r="AK531" s="422">
        <v>194.62</v>
      </c>
      <c r="AL531" s="422">
        <v>98.49</v>
      </c>
      <c r="AM531" s="422">
        <v>148.61000000000001</v>
      </c>
      <c r="AN531" s="422">
        <v>77.430000000000007</v>
      </c>
      <c r="AO531" s="422">
        <v>139.94999999999999</v>
      </c>
      <c r="AP531" s="422">
        <v>35.270000000000003</v>
      </c>
      <c r="AQ531" s="422">
        <v>60.51</v>
      </c>
      <c r="AR531" s="422">
        <v>76.400000000000006</v>
      </c>
      <c r="AS531" s="422">
        <v>44.07</v>
      </c>
      <c r="AT531" s="422">
        <v>92.98</v>
      </c>
      <c r="AU531" s="422">
        <v>117.79</v>
      </c>
      <c r="AV531" s="422">
        <v>218.35</v>
      </c>
      <c r="AW531" s="422">
        <v>95.38</v>
      </c>
      <c r="AX531" s="422">
        <v>155.52000000000001</v>
      </c>
      <c r="AY531" s="422">
        <v>103.52</v>
      </c>
      <c r="AZ531" s="422">
        <v>256.58</v>
      </c>
      <c r="BA531" s="422">
        <v>90.68</v>
      </c>
      <c r="BB531" s="422">
        <v>248.84</v>
      </c>
      <c r="BC531" s="422">
        <v>363.61</v>
      </c>
      <c r="BD531" s="422">
        <v>256.14</v>
      </c>
      <c r="BE531" s="422">
        <v>336.02</v>
      </c>
      <c r="BF531" s="422">
        <v>196.37</v>
      </c>
      <c r="BG531" s="422">
        <v>487</v>
      </c>
      <c r="BH531" s="422">
        <v>181.68</v>
      </c>
      <c r="BI531" s="422">
        <v>190.57</v>
      </c>
      <c r="BJ531" s="422">
        <v>114.53</v>
      </c>
      <c r="BK531" s="422">
        <v>320.99</v>
      </c>
      <c r="BL531" s="422">
        <v>42.76</v>
      </c>
      <c r="BM531" s="422">
        <v>32.54</v>
      </c>
      <c r="BN531" s="422">
        <v>28.91</v>
      </c>
      <c r="BO531" s="422">
        <v>0</v>
      </c>
      <c r="BP531" s="422">
        <v>0</v>
      </c>
      <c r="BQ531" s="422">
        <v>0</v>
      </c>
      <c r="BR531" s="422">
        <v>0</v>
      </c>
      <c r="BS531" s="422">
        <v>0</v>
      </c>
      <c r="BT531" s="422">
        <v>0</v>
      </c>
      <c r="BU531" s="422">
        <v>0</v>
      </c>
      <c r="BV531" s="422">
        <v>0</v>
      </c>
      <c r="BW531" s="422">
        <v>0</v>
      </c>
      <c r="BX531" s="422">
        <v>0</v>
      </c>
      <c r="BY531" s="422">
        <v>0</v>
      </c>
      <c r="BZ531" s="422">
        <v>0</v>
      </c>
      <c r="CA531" s="422">
        <v>0</v>
      </c>
      <c r="CB531" s="422">
        <v>0</v>
      </c>
      <c r="CC531" s="422">
        <v>0</v>
      </c>
      <c r="CD531" s="422">
        <v>0</v>
      </c>
      <c r="CE531" s="422">
        <v>0</v>
      </c>
      <c r="CF531" s="422">
        <v>0</v>
      </c>
      <c r="CG531" s="422">
        <v>0</v>
      </c>
      <c r="CH531" s="422">
        <v>0</v>
      </c>
      <c r="CI531" s="422">
        <v>0</v>
      </c>
      <c r="CJ531" s="422">
        <v>0</v>
      </c>
      <c r="CK531" s="422">
        <v>0</v>
      </c>
      <c r="CL531" s="422">
        <v>0</v>
      </c>
      <c r="CM531" s="422">
        <v>0</v>
      </c>
      <c r="CN531" s="422">
        <v>0</v>
      </c>
      <c r="CO531" s="422">
        <v>0</v>
      </c>
      <c r="CP531" s="464">
        <v>0</v>
      </c>
      <c r="CQ531" s="422">
        <v>0</v>
      </c>
      <c r="CR531" s="464">
        <v>0</v>
      </c>
      <c r="CS531" s="465">
        <v>0</v>
      </c>
      <c r="CT531" s="465">
        <v>0</v>
      </c>
      <c r="CU531" s="477">
        <f t="shared" si="28"/>
        <v>11522.320000000005</v>
      </c>
    </row>
    <row r="532" spans="1:99" ht="15">
      <c r="A532" s="475" t="str">
        <f t="shared" si="26"/>
        <v>17-1400</v>
      </c>
      <c r="B532" s="476">
        <v>18</v>
      </c>
      <c r="C532" s="422">
        <v>0</v>
      </c>
      <c r="D532" s="422">
        <v>0</v>
      </c>
      <c r="E532" s="422">
        <v>0</v>
      </c>
      <c r="F532" s="422">
        <v>0</v>
      </c>
      <c r="G532" s="422">
        <v>0</v>
      </c>
      <c r="H532" s="422">
        <v>0</v>
      </c>
      <c r="I532" s="422">
        <v>5.37</v>
      </c>
      <c r="J532" s="422">
        <v>10.48</v>
      </c>
      <c r="K532" s="422">
        <v>18.809999999999999</v>
      </c>
      <c r="L532" s="422">
        <v>45.45</v>
      </c>
      <c r="M532" s="422">
        <v>6.82</v>
      </c>
      <c r="N532" s="422">
        <v>48.08</v>
      </c>
      <c r="O532" s="422">
        <v>30.87</v>
      </c>
      <c r="P532" s="422">
        <v>13.18</v>
      </c>
      <c r="Q532" s="422">
        <v>10.45</v>
      </c>
      <c r="R532" s="422">
        <v>17.059999999999999</v>
      </c>
      <c r="S532" s="422">
        <v>104.98</v>
      </c>
      <c r="T532" s="422">
        <v>119.46</v>
      </c>
      <c r="U532" s="422">
        <v>94.61</v>
      </c>
      <c r="V532" s="422">
        <v>245.66</v>
      </c>
      <c r="W532" s="422">
        <v>404.01</v>
      </c>
      <c r="X532" s="422">
        <v>450.31</v>
      </c>
      <c r="Y532" s="422">
        <v>826.86</v>
      </c>
      <c r="Z532" s="422">
        <v>825.57</v>
      </c>
      <c r="AA532" s="422">
        <v>634.47</v>
      </c>
      <c r="AB532" s="422">
        <v>539.73</v>
      </c>
      <c r="AC532" s="422">
        <v>575.79999999999995</v>
      </c>
      <c r="AD532" s="422">
        <v>322.04000000000002</v>
      </c>
      <c r="AE532" s="422">
        <v>319.99</v>
      </c>
      <c r="AF532" s="422">
        <v>458.85</v>
      </c>
      <c r="AG532" s="422">
        <v>246.37</v>
      </c>
      <c r="AH532" s="422">
        <v>276.66000000000003</v>
      </c>
      <c r="AI532" s="422">
        <v>202.08</v>
      </c>
      <c r="AJ532" s="422">
        <v>264.32</v>
      </c>
      <c r="AK532" s="422">
        <v>164.45</v>
      </c>
      <c r="AL532" s="422">
        <v>179.1</v>
      </c>
      <c r="AM532" s="422">
        <v>180.14</v>
      </c>
      <c r="AN532" s="422">
        <v>215.09</v>
      </c>
      <c r="AO532" s="422">
        <v>164.09</v>
      </c>
      <c r="AP532" s="422">
        <v>128.44</v>
      </c>
      <c r="AQ532" s="422">
        <v>239.41</v>
      </c>
      <c r="AR532" s="422">
        <v>126</v>
      </c>
      <c r="AS532" s="422">
        <v>150.27000000000001</v>
      </c>
      <c r="AT532" s="422">
        <v>227.89</v>
      </c>
      <c r="AU532" s="422">
        <v>116.42</v>
      </c>
      <c r="AV532" s="422">
        <v>164.38</v>
      </c>
      <c r="AW532" s="422">
        <v>443.55</v>
      </c>
      <c r="AX532" s="422">
        <v>232.33</v>
      </c>
      <c r="AY532" s="422">
        <v>322.04000000000002</v>
      </c>
      <c r="AZ532" s="422">
        <v>374.4</v>
      </c>
      <c r="BA532" s="422">
        <v>259.70999999999998</v>
      </c>
      <c r="BB532" s="422">
        <v>372.03</v>
      </c>
      <c r="BC532" s="422">
        <v>613.9</v>
      </c>
      <c r="BD532" s="422">
        <v>473.6</v>
      </c>
      <c r="BE532" s="422">
        <v>245.85</v>
      </c>
      <c r="BF532" s="422">
        <v>312.32</v>
      </c>
      <c r="BG532" s="422">
        <v>285.08999999999997</v>
      </c>
      <c r="BH532" s="422">
        <v>307.06</v>
      </c>
      <c r="BI532" s="422">
        <v>329.32</v>
      </c>
      <c r="BJ532" s="422">
        <v>131.41999999999999</v>
      </c>
      <c r="BK532" s="422">
        <v>298.74</v>
      </c>
      <c r="BL532" s="422">
        <v>175.73</v>
      </c>
      <c r="BM532" s="422">
        <v>98.27</v>
      </c>
      <c r="BN532" s="422">
        <v>65.91</v>
      </c>
      <c r="BO532" s="422">
        <v>66.680000000000007</v>
      </c>
      <c r="BP532" s="422">
        <v>83.45</v>
      </c>
      <c r="BQ532" s="422">
        <v>8.81</v>
      </c>
      <c r="BR532" s="422">
        <v>41.09</v>
      </c>
      <c r="BS532" s="422">
        <v>17.64</v>
      </c>
      <c r="BT532" s="422">
        <v>0</v>
      </c>
      <c r="BU532" s="422">
        <v>0</v>
      </c>
      <c r="BV532" s="422">
        <v>0</v>
      </c>
      <c r="BW532" s="422">
        <v>0</v>
      </c>
      <c r="BX532" s="422">
        <v>0</v>
      </c>
      <c r="BY532" s="422">
        <v>0</v>
      </c>
      <c r="BZ532" s="422">
        <v>0</v>
      </c>
      <c r="CA532" s="422">
        <v>0</v>
      </c>
      <c r="CB532" s="422">
        <v>0</v>
      </c>
      <c r="CC532" s="422">
        <v>0</v>
      </c>
      <c r="CD532" s="422">
        <v>0</v>
      </c>
      <c r="CE532" s="422">
        <v>0</v>
      </c>
      <c r="CF532" s="422">
        <v>0</v>
      </c>
      <c r="CG532" s="422">
        <v>0</v>
      </c>
      <c r="CH532" s="422">
        <v>0</v>
      </c>
      <c r="CI532" s="422">
        <v>0</v>
      </c>
      <c r="CJ532" s="422">
        <v>0</v>
      </c>
      <c r="CK532" s="422">
        <v>0</v>
      </c>
      <c r="CL532" s="422">
        <v>0</v>
      </c>
      <c r="CM532" s="422">
        <v>0</v>
      </c>
      <c r="CN532" s="422">
        <v>0</v>
      </c>
      <c r="CO532" s="422">
        <v>0</v>
      </c>
      <c r="CP532" s="464">
        <v>0</v>
      </c>
      <c r="CQ532" s="422">
        <v>0</v>
      </c>
      <c r="CR532" s="464">
        <v>0</v>
      </c>
      <c r="CS532" s="465">
        <v>0</v>
      </c>
      <c r="CT532" s="465">
        <v>0</v>
      </c>
      <c r="CU532" s="477">
        <f t="shared" si="28"/>
        <v>14732.959999999997</v>
      </c>
    </row>
    <row r="533" spans="1:99" ht="15">
      <c r="A533" s="475" t="str">
        <f t="shared" si="26"/>
        <v>17-1400</v>
      </c>
      <c r="B533" s="476">
        <v>19</v>
      </c>
      <c r="C533" s="422">
        <v>0</v>
      </c>
      <c r="D533" s="422">
        <v>0</v>
      </c>
      <c r="E533" s="422">
        <v>0</v>
      </c>
      <c r="F533" s="422">
        <v>0</v>
      </c>
      <c r="G533" s="422">
        <v>0</v>
      </c>
      <c r="H533" s="422">
        <v>0</v>
      </c>
      <c r="I533" s="422">
        <v>5.27</v>
      </c>
      <c r="J533" s="422">
        <v>9.6199999999999992</v>
      </c>
      <c r="K533" s="422">
        <v>11.36</v>
      </c>
      <c r="L533" s="422">
        <v>29.83</v>
      </c>
      <c r="M533" s="422">
        <v>31.32</v>
      </c>
      <c r="N533" s="422">
        <v>18.59</v>
      </c>
      <c r="O533" s="422">
        <v>44.73</v>
      </c>
      <c r="P533" s="422">
        <v>19.63</v>
      </c>
      <c r="Q533" s="422">
        <v>37.340000000000003</v>
      </c>
      <c r="R533" s="422">
        <v>33.270000000000003</v>
      </c>
      <c r="S533" s="422">
        <v>112.72</v>
      </c>
      <c r="T533" s="422">
        <v>113.18</v>
      </c>
      <c r="U533" s="422">
        <v>312.39999999999998</v>
      </c>
      <c r="V533" s="422">
        <v>340.05</v>
      </c>
      <c r="W533" s="422">
        <v>680.89</v>
      </c>
      <c r="X533" s="422">
        <v>537.4</v>
      </c>
      <c r="Y533" s="422">
        <v>712.46</v>
      </c>
      <c r="Z533" s="422">
        <v>1020.04</v>
      </c>
      <c r="AA533" s="422">
        <v>840.67</v>
      </c>
      <c r="AB533" s="422">
        <v>606.61</v>
      </c>
      <c r="AC533" s="422">
        <v>703.24</v>
      </c>
      <c r="AD533" s="422">
        <v>851.64</v>
      </c>
      <c r="AE533" s="422">
        <v>762.28</v>
      </c>
      <c r="AF533" s="422">
        <v>674.3</v>
      </c>
      <c r="AG533" s="422">
        <v>694.77</v>
      </c>
      <c r="AH533" s="422">
        <v>459.55</v>
      </c>
      <c r="AI533" s="422">
        <v>629.86</v>
      </c>
      <c r="AJ533" s="422">
        <v>446.09</v>
      </c>
      <c r="AK533" s="422">
        <v>597.09</v>
      </c>
      <c r="AL533" s="422">
        <v>534.20000000000005</v>
      </c>
      <c r="AM533" s="422">
        <v>391.33</v>
      </c>
      <c r="AN533" s="422">
        <v>419.19</v>
      </c>
      <c r="AO533" s="422">
        <v>558.33000000000004</v>
      </c>
      <c r="AP533" s="422">
        <v>447.23</v>
      </c>
      <c r="AQ533" s="422">
        <v>380.65</v>
      </c>
      <c r="AR533" s="422">
        <v>332.88</v>
      </c>
      <c r="AS533" s="422">
        <v>293.72000000000003</v>
      </c>
      <c r="AT533" s="422">
        <v>555.91</v>
      </c>
      <c r="AU533" s="422">
        <v>242.76</v>
      </c>
      <c r="AV533" s="422">
        <v>418.21</v>
      </c>
      <c r="AW533" s="422">
        <v>422.66</v>
      </c>
      <c r="AX533" s="422">
        <v>350.99</v>
      </c>
      <c r="AY533" s="422">
        <v>497.47</v>
      </c>
      <c r="AZ533" s="422">
        <v>433.6</v>
      </c>
      <c r="BA533" s="422">
        <v>393.36</v>
      </c>
      <c r="BB533" s="422">
        <v>275.26</v>
      </c>
      <c r="BC533" s="422">
        <v>649.95000000000005</v>
      </c>
      <c r="BD533" s="422">
        <v>404.96</v>
      </c>
      <c r="BE533" s="422">
        <v>385.71</v>
      </c>
      <c r="BF533" s="422">
        <v>360.58</v>
      </c>
      <c r="BG533" s="422">
        <v>474.45</v>
      </c>
      <c r="BH533" s="422">
        <v>178.77</v>
      </c>
      <c r="BI533" s="422">
        <v>350.44</v>
      </c>
      <c r="BJ533" s="422">
        <v>132.27000000000001</v>
      </c>
      <c r="BK533" s="422">
        <v>354.41</v>
      </c>
      <c r="BL533" s="422">
        <v>300.18</v>
      </c>
      <c r="BM533" s="422">
        <v>54.31</v>
      </c>
      <c r="BN533" s="422">
        <v>122.91</v>
      </c>
      <c r="BO533" s="422">
        <v>66.400000000000006</v>
      </c>
      <c r="BP533" s="422">
        <v>47.93</v>
      </c>
      <c r="BQ533" s="422">
        <v>23.31</v>
      </c>
      <c r="BR533" s="422">
        <v>46.07</v>
      </c>
      <c r="BS533" s="422">
        <v>0</v>
      </c>
      <c r="BT533" s="422">
        <v>0</v>
      </c>
      <c r="BU533" s="422">
        <v>0</v>
      </c>
      <c r="BV533" s="422">
        <v>0</v>
      </c>
      <c r="BW533" s="422">
        <v>0</v>
      </c>
      <c r="BX533" s="422">
        <v>0</v>
      </c>
      <c r="BY533" s="422">
        <v>0</v>
      </c>
      <c r="BZ533" s="422">
        <v>0</v>
      </c>
      <c r="CA533" s="422">
        <v>0</v>
      </c>
      <c r="CB533" s="422">
        <v>0</v>
      </c>
      <c r="CC533" s="422">
        <v>0</v>
      </c>
      <c r="CD533" s="422">
        <v>0</v>
      </c>
      <c r="CE533" s="422">
        <v>0</v>
      </c>
      <c r="CF533" s="422">
        <v>0</v>
      </c>
      <c r="CG533" s="422">
        <v>0</v>
      </c>
      <c r="CH533" s="422">
        <v>0</v>
      </c>
      <c r="CI533" s="422">
        <v>0</v>
      </c>
      <c r="CJ533" s="422">
        <v>0</v>
      </c>
      <c r="CK533" s="422">
        <v>0</v>
      </c>
      <c r="CL533" s="422">
        <v>0</v>
      </c>
      <c r="CM533" s="422">
        <v>0</v>
      </c>
      <c r="CN533" s="422">
        <v>0</v>
      </c>
      <c r="CO533" s="422">
        <v>0</v>
      </c>
      <c r="CP533" s="464">
        <v>0</v>
      </c>
      <c r="CQ533" s="422">
        <v>0</v>
      </c>
      <c r="CR533" s="464">
        <v>0</v>
      </c>
      <c r="CS533" s="465">
        <v>0</v>
      </c>
      <c r="CT533" s="465">
        <v>0</v>
      </c>
      <c r="CU533" s="477">
        <f t="shared" si="28"/>
        <v>22236.600000000002</v>
      </c>
    </row>
    <row r="534" spans="1:99" ht="15">
      <c r="A534" s="475" t="str">
        <f t="shared" si="26"/>
        <v>17-1400</v>
      </c>
      <c r="B534" s="476">
        <v>20</v>
      </c>
      <c r="C534" s="422">
        <v>0</v>
      </c>
      <c r="D534" s="422">
        <v>0</v>
      </c>
      <c r="E534" s="422">
        <v>0</v>
      </c>
      <c r="F534" s="422">
        <v>0</v>
      </c>
      <c r="G534" s="422">
        <v>0</v>
      </c>
      <c r="H534" s="422">
        <v>0</v>
      </c>
      <c r="I534" s="422">
        <v>0</v>
      </c>
      <c r="J534" s="422">
        <v>0</v>
      </c>
      <c r="K534" s="422">
        <v>0</v>
      </c>
      <c r="L534" s="422">
        <v>0</v>
      </c>
      <c r="M534" s="422">
        <v>0</v>
      </c>
      <c r="N534" s="422">
        <v>0</v>
      </c>
      <c r="O534" s="422">
        <v>114.35</v>
      </c>
      <c r="P534" s="422">
        <v>53.29</v>
      </c>
      <c r="Q534" s="422">
        <v>44.7</v>
      </c>
      <c r="R534" s="422">
        <v>62.68</v>
      </c>
      <c r="S534" s="422">
        <v>68.069999999999993</v>
      </c>
      <c r="T534" s="422">
        <v>171.86</v>
      </c>
      <c r="U534" s="422">
        <v>328.15</v>
      </c>
      <c r="V534" s="422">
        <v>316.74</v>
      </c>
      <c r="W534" s="422">
        <v>714.43</v>
      </c>
      <c r="X534" s="422">
        <v>645.45000000000005</v>
      </c>
      <c r="Y534" s="422">
        <v>642.12</v>
      </c>
      <c r="Z534" s="422">
        <v>844.39</v>
      </c>
      <c r="AA534" s="422">
        <v>798.13</v>
      </c>
      <c r="AB534" s="422">
        <v>547.21</v>
      </c>
      <c r="AC534" s="422">
        <v>797.94</v>
      </c>
      <c r="AD534" s="422">
        <v>617.01</v>
      </c>
      <c r="AE534" s="422">
        <v>751.64</v>
      </c>
      <c r="AF534" s="422">
        <v>581.42999999999995</v>
      </c>
      <c r="AG534" s="422">
        <v>594.75</v>
      </c>
      <c r="AH534" s="422">
        <v>730.59</v>
      </c>
      <c r="AI534" s="422">
        <v>559.1</v>
      </c>
      <c r="AJ534" s="422">
        <v>603.05999999999995</v>
      </c>
      <c r="AK534" s="422">
        <v>527.39</v>
      </c>
      <c r="AL534" s="422">
        <v>540.33000000000004</v>
      </c>
      <c r="AM534" s="422">
        <v>426.43</v>
      </c>
      <c r="AN534" s="422">
        <v>447.59</v>
      </c>
      <c r="AO534" s="422">
        <v>732.04</v>
      </c>
      <c r="AP534" s="422">
        <v>463.5</v>
      </c>
      <c r="AQ534" s="422">
        <v>535.91999999999996</v>
      </c>
      <c r="AR534" s="422">
        <v>548.08000000000004</v>
      </c>
      <c r="AS534" s="422">
        <v>409.7</v>
      </c>
      <c r="AT534" s="422">
        <v>443.98</v>
      </c>
      <c r="AU534" s="422">
        <v>430.46</v>
      </c>
      <c r="AV534" s="422">
        <v>433.77</v>
      </c>
      <c r="AW534" s="422">
        <v>513.09</v>
      </c>
      <c r="AX534" s="422">
        <v>378.57</v>
      </c>
      <c r="AY534" s="422">
        <v>471.51</v>
      </c>
      <c r="AZ534" s="422">
        <v>437.45</v>
      </c>
      <c r="BA534" s="422">
        <v>442.17</v>
      </c>
      <c r="BB534" s="422">
        <v>290.83999999999997</v>
      </c>
      <c r="BC534" s="422">
        <v>558.61</v>
      </c>
      <c r="BD534" s="422">
        <v>240.16</v>
      </c>
      <c r="BE534" s="422">
        <v>241.24</v>
      </c>
      <c r="BF534" s="422">
        <v>178.29</v>
      </c>
      <c r="BG534" s="422">
        <v>418.69</v>
      </c>
      <c r="BH534" s="422">
        <v>317.47000000000003</v>
      </c>
      <c r="BI534" s="422">
        <v>283.77999999999997</v>
      </c>
      <c r="BJ534" s="422">
        <v>154.21</v>
      </c>
      <c r="BK534" s="422">
        <v>264.24</v>
      </c>
      <c r="BL534" s="422">
        <v>94.71</v>
      </c>
      <c r="BM534" s="422">
        <v>231.96</v>
      </c>
      <c r="BN534" s="422">
        <v>3.68</v>
      </c>
      <c r="BO534" s="422">
        <v>64.09</v>
      </c>
      <c r="BP534" s="422">
        <v>24.28</v>
      </c>
      <c r="BQ534" s="422">
        <v>10</v>
      </c>
      <c r="BR534" s="422">
        <v>18</v>
      </c>
      <c r="BS534" s="422">
        <v>0</v>
      </c>
      <c r="BT534" s="422">
        <v>0</v>
      </c>
      <c r="BU534" s="422">
        <v>0</v>
      </c>
      <c r="BV534" s="422">
        <v>0</v>
      </c>
      <c r="BW534" s="422">
        <v>0</v>
      </c>
      <c r="BX534" s="422">
        <v>0</v>
      </c>
      <c r="BY534" s="422">
        <v>0</v>
      </c>
      <c r="BZ534" s="422">
        <v>0</v>
      </c>
      <c r="CA534" s="422">
        <v>0</v>
      </c>
      <c r="CB534" s="422">
        <v>0</v>
      </c>
      <c r="CC534" s="422">
        <v>0</v>
      </c>
      <c r="CD534" s="422">
        <v>0</v>
      </c>
      <c r="CE534" s="422">
        <v>0</v>
      </c>
      <c r="CF534" s="422">
        <v>0</v>
      </c>
      <c r="CG534" s="422">
        <v>0</v>
      </c>
      <c r="CH534" s="422">
        <v>0</v>
      </c>
      <c r="CI534" s="422">
        <v>0</v>
      </c>
      <c r="CJ534" s="422">
        <v>0</v>
      </c>
      <c r="CK534" s="422">
        <v>0</v>
      </c>
      <c r="CL534" s="422">
        <v>0</v>
      </c>
      <c r="CM534" s="422">
        <v>0</v>
      </c>
      <c r="CN534" s="422">
        <v>0</v>
      </c>
      <c r="CO534" s="422">
        <v>0</v>
      </c>
      <c r="CP534" s="464">
        <v>0</v>
      </c>
      <c r="CQ534" s="422">
        <v>0</v>
      </c>
      <c r="CR534" s="464">
        <v>0</v>
      </c>
      <c r="CS534" s="465">
        <v>0</v>
      </c>
      <c r="CT534" s="465">
        <v>0</v>
      </c>
      <c r="CU534" s="477">
        <f t="shared" si="28"/>
        <v>22163.319999999996</v>
      </c>
    </row>
    <row r="535" spans="1:99" ht="15">
      <c r="A535" s="475" t="str">
        <f t="shared" si="26"/>
        <v>17-1400</v>
      </c>
      <c r="B535" s="476">
        <v>21</v>
      </c>
      <c r="C535" s="422">
        <v>0</v>
      </c>
      <c r="D535" s="422">
        <v>0</v>
      </c>
      <c r="E535" s="422">
        <v>0</v>
      </c>
      <c r="F535" s="422">
        <v>0</v>
      </c>
      <c r="G535" s="422">
        <v>0</v>
      </c>
      <c r="H535" s="422">
        <v>0</v>
      </c>
      <c r="I535" s="422">
        <v>3.36</v>
      </c>
      <c r="J535" s="422">
        <v>19.760000000000002</v>
      </c>
      <c r="K535" s="422">
        <v>9.08</v>
      </c>
      <c r="L535" s="422">
        <v>27.26</v>
      </c>
      <c r="M535" s="422">
        <v>8.1300000000000008</v>
      </c>
      <c r="N535" s="422">
        <v>39.159999999999997</v>
      </c>
      <c r="O535" s="422">
        <v>0</v>
      </c>
      <c r="P535" s="422">
        <v>28.18</v>
      </c>
      <c r="Q535" s="422">
        <v>25.39</v>
      </c>
      <c r="R535" s="422">
        <v>5.87</v>
      </c>
      <c r="S535" s="422">
        <v>43.41</v>
      </c>
      <c r="T535" s="422">
        <v>119.82</v>
      </c>
      <c r="U535" s="422">
        <v>249.05</v>
      </c>
      <c r="V535" s="422">
        <v>548.19000000000005</v>
      </c>
      <c r="W535" s="422">
        <v>795.47</v>
      </c>
      <c r="X535" s="422">
        <v>849.05</v>
      </c>
      <c r="Y535" s="422">
        <v>713.01</v>
      </c>
      <c r="Z535" s="422">
        <v>927.42</v>
      </c>
      <c r="AA535" s="422">
        <v>899.64</v>
      </c>
      <c r="AB535" s="422">
        <v>581.89</v>
      </c>
      <c r="AC535" s="422">
        <v>666.15</v>
      </c>
      <c r="AD535" s="422">
        <v>521.24</v>
      </c>
      <c r="AE535" s="422">
        <v>599.63</v>
      </c>
      <c r="AF535" s="422">
        <v>737.58</v>
      </c>
      <c r="AG535" s="422">
        <v>475.14</v>
      </c>
      <c r="AH535" s="422">
        <v>449.35</v>
      </c>
      <c r="AI535" s="422">
        <v>522.29999999999995</v>
      </c>
      <c r="AJ535" s="422">
        <v>469.61</v>
      </c>
      <c r="AK535" s="422">
        <v>426.13</v>
      </c>
      <c r="AL535" s="422">
        <v>453.59</v>
      </c>
      <c r="AM535" s="422">
        <v>312.99</v>
      </c>
      <c r="AN535" s="422">
        <v>492.27</v>
      </c>
      <c r="AO535" s="422">
        <v>316.14</v>
      </c>
      <c r="AP535" s="422">
        <v>198.9</v>
      </c>
      <c r="AQ535" s="422">
        <v>280.89</v>
      </c>
      <c r="AR535" s="422">
        <v>311.48</v>
      </c>
      <c r="AS535" s="422">
        <v>148.65</v>
      </c>
      <c r="AT535" s="422">
        <v>227.91</v>
      </c>
      <c r="AU535" s="422">
        <v>226.35</v>
      </c>
      <c r="AV535" s="422">
        <v>350.49</v>
      </c>
      <c r="AW535" s="422">
        <v>246.28</v>
      </c>
      <c r="AX535" s="422">
        <v>400.38</v>
      </c>
      <c r="AY535" s="422">
        <v>350.75</v>
      </c>
      <c r="AZ535" s="422">
        <v>291.69</v>
      </c>
      <c r="BA535" s="422">
        <v>371.42</v>
      </c>
      <c r="BB535" s="422">
        <v>375.74</v>
      </c>
      <c r="BC535" s="422">
        <v>468.55</v>
      </c>
      <c r="BD535" s="422">
        <v>360.38</v>
      </c>
      <c r="BE535" s="422">
        <v>129.08000000000001</v>
      </c>
      <c r="BF535" s="422">
        <v>232.09</v>
      </c>
      <c r="BG535" s="422">
        <v>364.69</v>
      </c>
      <c r="BH535" s="422">
        <v>288.60000000000002</v>
      </c>
      <c r="BI535" s="422">
        <v>238.88</v>
      </c>
      <c r="BJ535" s="422">
        <v>128.44</v>
      </c>
      <c r="BK535" s="422">
        <v>389.65</v>
      </c>
      <c r="BL535" s="422">
        <v>175.36</v>
      </c>
      <c r="BM535" s="422">
        <v>70.14</v>
      </c>
      <c r="BN535" s="422">
        <v>27.68</v>
      </c>
      <c r="BO535" s="422">
        <v>39.909999999999997</v>
      </c>
      <c r="BP535" s="422">
        <v>11.13</v>
      </c>
      <c r="BQ535" s="422">
        <v>15</v>
      </c>
      <c r="BR535" s="422">
        <v>22.4</v>
      </c>
      <c r="BS535" s="422">
        <v>0</v>
      </c>
      <c r="BT535" s="422">
        <v>0</v>
      </c>
      <c r="BU535" s="422">
        <v>0</v>
      </c>
      <c r="BV535" s="422">
        <v>0</v>
      </c>
      <c r="BW535" s="422">
        <v>0</v>
      </c>
      <c r="BX535" s="422">
        <v>0</v>
      </c>
      <c r="BY535" s="422">
        <v>0</v>
      </c>
      <c r="BZ535" s="422">
        <v>0</v>
      </c>
      <c r="CA535" s="422">
        <v>0</v>
      </c>
      <c r="CB535" s="422">
        <v>0</v>
      </c>
      <c r="CC535" s="422">
        <v>0</v>
      </c>
      <c r="CD535" s="422">
        <v>0</v>
      </c>
      <c r="CE535" s="422">
        <v>0</v>
      </c>
      <c r="CF535" s="422">
        <v>0</v>
      </c>
      <c r="CG535" s="422">
        <v>0</v>
      </c>
      <c r="CH535" s="422">
        <v>0</v>
      </c>
      <c r="CI535" s="422">
        <v>0</v>
      </c>
      <c r="CJ535" s="422">
        <v>0</v>
      </c>
      <c r="CK535" s="422">
        <v>0</v>
      </c>
      <c r="CL535" s="422">
        <v>0</v>
      </c>
      <c r="CM535" s="422">
        <v>0</v>
      </c>
      <c r="CN535" s="422">
        <v>0</v>
      </c>
      <c r="CO535" s="422">
        <v>0</v>
      </c>
      <c r="CP535" s="464">
        <v>0</v>
      </c>
      <c r="CQ535" s="422">
        <v>0</v>
      </c>
      <c r="CR535" s="464">
        <v>0</v>
      </c>
      <c r="CS535" s="465">
        <v>0</v>
      </c>
      <c r="CT535" s="465">
        <v>0</v>
      </c>
      <c r="CU535" s="477">
        <f t="shared" si="28"/>
        <v>19078.170000000002</v>
      </c>
    </row>
    <row r="536" spans="1:99" ht="15">
      <c r="A536" s="475" t="str">
        <f t="shared" si="26"/>
        <v>17-1400</v>
      </c>
      <c r="B536" s="476">
        <v>22</v>
      </c>
      <c r="C536" s="422">
        <v>0</v>
      </c>
      <c r="D536" s="422">
        <v>0</v>
      </c>
      <c r="E536" s="422">
        <v>0</v>
      </c>
      <c r="F536" s="422">
        <v>0</v>
      </c>
      <c r="G536" s="422">
        <v>0</v>
      </c>
      <c r="H536" s="422">
        <v>0</v>
      </c>
      <c r="I536" s="422">
        <v>3.45</v>
      </c>
      <c r="J536" s="422">
        <v>17.739999999999998</v>
      </c>
      <c r="K536" s="422">
        <v>25.35</v>
      </c>
      <c r="L536" s="422">
        <v>35.17</v>
      </c>
      <c r="M536" s="422">
        <v>34.44</v>
      </c>
      <c r="N536" s="422">
        <v>23.26</v>
      </c>
      <c r="O536" s="422">
        <v>20</v>
      </c>
      <c r="P536" s="422">
        <v>20.82</v>
      </c>
      <c r="Q536" s="422">
        <v>10.17</v>
      </c>
      <c r="R536" s="422">
        <v>23.67</v>
      </c>
      <c r="S536" s="422">
        <v>45.7</v>
      </c>
      <c r="T536" s="422">
        <v>135.58000000000001</v>
      </c>
      <c r="U536" s="422">
        <v>407.59</v>
      </c>
      <c r="V536" s="422">
        <v>474.6</v>
      </c>
      <c r="W536" s="422">
        <v>506.17</v>
      </c>
      <c r="X536" s="422">
        <v>670.01</v>
      </c>
      <c r="Y536" s="422">
        <v>905.7</v>
      </c>
      <c r="Z536" s="422">
        <v>906.23</v>
      </c>
      <c r="AA536" s="422">
        <v>925.75</v>
      </c>
      <c r="AB536" s="422">
        <v>667.55</v>
      </c>
      <c r="AC536" s="422">
        <v>622.04</v>
      </c>
      <c r="AD536" s="422">
        <v>694.46</v>
      </c>
      <c r="AE536" s="422">
        <v>443.32</v>
      </c>
      <c r="AF536" s="422">
        <v>555.69000000000005</v>
      </c>
      <c r="AG536" s="422">
        <v>373.69</v>
      </c>
      <c r="AH536" s="422">
        <v>583.17999999999995</v>
      </c>
      <c r="AI536" s="422">
        <v>431.09</v>
      </c>
      <c r="AJ536" s="422">
        <v>363.86</v>
      </c>
      <c r="AK536" s="422">
        <v>337.41</v>
      </c>
      <c r="AL536" s="422">
        <v>370.54</v>
      </c>
      <c r="AM536" s="422">
        <v>316.56</v>
      </c>
      <c r="AN536" s="422">
        <v>293.36</v>
      </c>
      <c r="AO536" s="422">
        <v>328.37</v>
      </c>
      <c r="AP536" s="422">
        <v>192.59</v>
      </c>
      <c r="AQ536" s="422">
        <v>309.83</v>
      </c>
      <c r="AR536" s="422">
        <v>243.09</v>
      </c>
      <c r="AS536" s="422">
        <v>176.9</v>
      </c>
      <c r="AT536" s="422">
        <v>188.84</v>
      </c>
      <c r="AU536" s="422">
        <v>164.04</v>
      </c>
      <c r="AV536" s="422">
        <v>298.45999999999998</v>
      </c>
      <c r="AW536" s="422">
        <v>288.74</v>
      </c>
      <c r="AX536" s="422">
        <v>365.48</v>
      </c>
      <c r="AY536" s="422">
        <v>323.42</v>
      </c>
      <c r="AZ536" s="422">
        <v>211.71</v>
      </c>
      <c r="BA536" s="422">
        <v>416.06</v>
      </c>
      <c r="BB536" s="422">
        <v>361.39</v>
      </c>
      <c r="BC536" s="422">
        <v>648.86</v>
      </c>
      <c r="BD536" s="422">
        <v>297.61</v>
      </c>
      <c r="BE536" s="422">
        <v>87.7</v>
      </c>
      <c r="BF536" s="422">
        <v>115.74</v>
      </c>
      <c r="BG536" s="422">
        <v>188.3</v>
      </c>
      <c r="BH536" s="422">
        <v>135.59</v>
      </c>
      <c r="BI536" s="422">
        <v>189.42</v>
      </c>
      <c r="BJ536" s="422">
        <v>65.67</v>
      </c>
      <c r="BK536" s="422">
        <v>266.93</v>
      </c>
      <c r="BL536" s="422">
        <v>137.30000000000001</v>
      </c>
      <c r="BM536" s="422">
        <v>46.83</v>
      </c>
      <c r="BN536" s="422">
        <v>9.82</v>
      </c>
      <c r="BO536" s="422">
        <v>8.59</v>
      </c>
      <c r="BP536" s="422">
        <v>6</v>
      </c>
      <c r="BQ536" s="422">
        <v>44.18</v>
      </c>
      <c r="BR536" s="422">
        <v>2.68</v>
      </c>
      <c r="BS536" s="422">
        <v>0</v>
      </c>
      <c r="BT536" s="422">
        <v>0</v>
      </c>
      <c r="BU536" s="422">
        <v>0</v>
      </c>
      <c r="BV536" s="422">
        <v>0</v>
      </c>
      <c r="BW536" s="422">
        <v>0</v>
      </c>
      <c r="BX536" s="422">
        <v>0</v>
      </c>
      <c r="BY536" s="422">
        <v>0</v>
      </c>
      <c r="BZ536" s="422">
        <v>0</v>
      </c>
      <c r="CA536" s="422">
        <v>0</v>
      </c>
      <c r="CB536" s="422">
        <v>0</v>
      </c>
      <c r="CC536" s="422">
        <v>0</v>
      </c>
      <c r="CD536" s="422">
        <v>0</v>
      </c>
      <c r="CE536" s="422">
        <v>0</v>
      </c>
      <c r="CF536" s="422">
        <v>0</v>
      </c>
      <c r="CG536" s="422">
        <v>0</v>
      </c>
      <c r="CH536" s="422">
        <v>0</v>
      </c>
      <c r="CI536" s="422">
        <v>0</v>
      </c>
      <c r="CJ536" s="422">
        <v>0</v>
      </c>
      <c r="CK536" s="422">
        <v>0</v>
      </c>
      <c r="CL536" s="422">
        <v>0</v>
      </c>
      <c r="CM536" s="422">
        <v>0</v>
      </c>
      <c r="CN536" s="422">
        <v>0</v>
      </c>
      <c r="CO536" s="422">
        <v>0</v>
      </c>
      <c r="CP536" s="464">
        <v>0</v>
      </c>
      <c r="CQ536" s="422">
        <v>0</v>
      </c>
      <c r="CR536" s="464">
        <v>0</v>
      </c>
      <c r="CS536" s="465">
        <v>0</v>
      </c>
      <c r="CT536" s="465">
        <v>0</v>
      </c>
      <c r="CU536" s="477">
        <f t="shared" si="28"/>
        <v>17364.29</v>
      </c>
    </row>
    <row r="537" spans="1:99" ht="15">
      <c r="A537" s="475" t="str">
        <f t="shared" si="26"/>
        <v>17-1400</v>
      </c>
      <c r="B537" s="476">
        <v>23</v>
      </c>
      <c r="C537" s="422">
        <v>0</v>
      </c>
      <c r="D537" s="422">
        <v>0</v>
      </c>
      <c r="E537" s="422">
        <v>0</v>
      </c>
      <c r="F537" s="422">
        <v>0</v>
      </c>
      <c r="G537" s="422">
        <v>0</v>
      </c>
      <c r="H537" s="422">
        <v>0</v>
      </c>
      <c r="I537" s="422">
        <v>7</v>
      </c>
      <c r="J537" s="422">
        <v>20.27</v>
      </c>
      <c r="K537" s="422">
        <v>13.63</v>
      </c>
      <c r="L537" s="422">
        <v>45.71</v>
      </c>
      <c r="M537" s="422">
        <v>48.97</v>
      </c>
      <c r="N537" s="422">
        <v>43.45</v>
      </c>
      <c r="O537" s="422">
        <v>47.41</v>
      </c>
      <c r="P537" s="422">
        <v>13.09</v>
      </c>
      <c r="Q537" s="422">
        <v>10.4</v>
      </c>
      <c r="R537" s="422">
        <v>28.18</v>
      </c>
      <c r="S537" s="422">
        <v>117.16</v>
      </c>
      <c r="T537" s="422">
        <v>100.57</v>
      </c>
      <c r="U537" s="422">
        <v>265.74</v>
      </c>
      <c r="V537" s="422">
        <v>374.37</v>
      </c>
      <c r="W537" s="422">
        <v>536.49</v>
      </c>
      <c r="X537" s="422">
        <v>837.27</v>
      </c>
      <c r="Y537" s="422">
        <v>849.6</v>
      </c>
      <c r="Z537" s="422">
        <v>748.67</v>
      </c>
      <c r="AA537" s="422">
        <v>858</v>
      </c>
      <c r="AB537" s="422">
        <v>824.78</v>
      </c>
      <c r="AC537" s="422">
        <v>764.21</v>
      </c>
      <c r="AD537" s="422">
        <v>627.35</v>
      </c>
      <c r="AE537" s="422">
        <v>715.56</v>
      </c>
      <c r="AF537" s="422">
        <v>412.64</v>
      </c>
      <c r="AG537" s="422">
        <v>445.07</v>
      </c>
      <c r="AH537" s="422">
        <v>550.30999999999995</v>
      </c>
      <c r="AI537" s="422">
        <v>571.44000000000005</v>
      </c>
      <c r="AJ537" s="422">
        <v>429.84</v>
      </c>
      <c r="AK537" s="422">
        <v>434.95</v>
      </c>
      <c r="AL537" s="422">
        <v>507.42</v>
      </c>
      <c r="AM537" s="422">
        <v>322.52999999999997</v>
      </c>
      <c r="AN537" s="422">
        <v>362.66</v>
      </c>
      <c r="AO537" s="422">
        <v>337.2</v>
      </c>
      <c r="AP537" s="422">
        <v>240.9</v>
      </c>
      <c r="AQ537" s="422">
        <v>222.2</v>
      </c>
      <c r="AR537" s="422">
        <v>373.42</v>
      </c>
      <c r="AS537" s="422">
        <v>314.2</v>
      </c>
      <c r="AT537" s="422">
        <v>261.45999999999998</v>
      </c>
      <c r="AU537" s="422">
        <v>297.10000000000002</v>
      </c>
      <c r="AV537" s="422">
        <v>291.61</v>
      </c>
      <c r="AW537" s="422">
        <v>273.81</v>
      </c>
      <c r="AX537" s="422">
        <v>298.5</v>
      </c>
      <c r="AY537" s="422">
        <v>418.06</v>
      </c>
      <c r="AZ537" s="422">
        <v>373.24</v>
      </c>
      <c r="BA537" s="422">
        <v>229.78</v>
      </c>
      <c r="BB537" s="422">
        <v>427.9</v>
      </c>
      <c r="BC537" s="422">
        <v>525.19000000000005</v>
      </c>
      <c r="BD537" s="422">
        <v>330.7</v>
      </c>
      <c r="BE537" s="422">
        <v>415.66</v>
      </c>
      <c r="BF537" s="422">
        <v>245.31</v>
      </c>
      <c r="BG537" s="422">
        <v>74.069999999999993</v>
      </c>
      <c r="BH537" s="422">
        <v>83.67</v>
      </c>
      <c r="BI537" s="422">
        <v>255.39</v>
      </c>
      <c r="BJ537" s="422">
        <v>179.2</v>
      </c>
      <c r="BK537" s="422">
        <v>514.84</v>
      </c>
      <c r="BL537" s="422">
        <v>233.19</v>
      </c>
      <c r="BM537" s="422">
        <v>17.41</v>
      </c>
      <c r="BN537" s="422">
        <v>6.41</v>
      </c>
      <c r="BO537" s="422">
        <v>38.82</v>
      </c>
      <c r="BP537" s="422">
        <v>6</v>
      </c>
      <c r="BQ537" s="422">
        <v>113.52</v>
      </c>
      <c r="BR537" s="422">
        <v>19.91</v>
      </c>
      <c r="BS537" s="422">
        <v>0</v>
      </c>
      <c r="BT537" s="422">
        <v>0</v>
      </c>
      <c r="BU537" s="422">
        <v>0</v>
      </c>
      <c r="BV537" s="422">
        <v>0</v>
      </c>
      <c r="BW537" s="422">
        <v>0</v>
      </c>
      <c r="BX537" s="422">
        <v>0</v>
      </c>
      <c r="BY537" s="422">
        <v>0</v>
      </c>
      <c r="BZ537" s="422">
        <v>0</v>
      </c>
      <c r="CA537" s="422">
        <v>0</v>
      </c>
      <c r="CB537" s="422">
        <v>0</v>
      </c>
      <c r="CC537" s="422">
        <v>0</v>
      </c>
      <c r="CD537" s="422">
        <v>0</v>
      </c>
      <c r="CE537" s="422">
        <v>0</v>
      </c>
      <c r="CF537" s="422">
        <v>0</v>
      </c>
      <c r="CG537" s="422">
        <v>0</v>
      </c>
      <c r="CH537" s="422">
        <v>0</v>
      </c>
      <c r="CI537" s="422">
        <v>0</v>
      </c>
      <c r="CJ537" s="422">
        <v>0</v>
      </c>
      <c r="CK537" s="422">
        <v>0</v>
      </c>
      <c r="CL537" s="422">
        <v>0</v>
      </c>
      <c r="CM537" s="422">
        <v>0</v>
      </c>
      <c r="CN537" s="422">
        <v>0</v>
      </c>
      <c r="CO537" s="422">
        <v>0</v>
      </c>
      <c r="CP537" s="464">
        <v>0</v>
      </c>
      <c r="CQ537" s="422">
        <v>0</v>
      </c>
      <c r="CR537" s="464">
        <v>0</v>
      </c>
      <c r="CS537" s="465">
        <v>0</v>
      </c>
      <c r="CT537" s="465">
        <v>0</v>
      </c>
      <c r="CU537" s="477">
        <f t="shared" si="28"/>
        <v>19353.41</v>
      </c>
    </row>
    <row r="538" spans="1:99" ht="15">
      <c r="A538" s="475" t="str">
        <f t="shared" si="26"/>
        <v>17-1400</v>
      </c>
      <c r="B538" s="476">
        <v>24</v>
      </c>
      <c r="C538" s="422">
        <v>0</v>
      </c>
      <c r="D538" s="422">
        <v>0</v>
      </c>
      <c r="E538" s="422">
        <v>0</v>
      </c>
      <c r="F538" s="422">
        <v>0</v>
      </c>
      <c r="G538" s="422">
        <v>0</v>
      </c>
      <c r="H538" s="422">
        <v>0</v>
      </c>
      <c r="I538" s="422">
        <v>16.45</v>
      </c>
      <c r="J538" s="422">
        <v>12.55</v>
      </c>
      <c r="K538" s="422">
        <v>19.62</v>
      </c>
      <c r="L538" s="422">
        <v>22.67</v>
      </c>
      <c r="M538" s="422">
        <v>55.14</v>
      </c>
      <c r="N538" s="422">
        <v>43.53</v>
      </c>
      <c r="O538" s="422">
        <v>23.17</v>
      </c>
      <c r="P538" s="422">
        <v>19.440000000000001</v>
      </c>
      <c r="Q538" s="422">
        <v>5.37</v>
      </c>
      <c r="R538" s="422">
        <v>43.8</v>
      </c>
      <c r="S538" s="422">
        <v>76.52</v>
      </c>
      <c r="T538" s="422">
        <v>46.81</v>
      </c>
      <c r="U538" s="422">
        <v>161.52000000000001</v>
      </c>
      <c r="V538" s="422">
        <v>169.86</v>
      </c>
      <c r="W538" s="422">
        <v>445.4</v>
      </c>
      <c r="X538" s="422">
        <v>587.24</v>
      </c>
      <c r="Y538" s="422">
        <v>632.29</v>
      </c>
      <c r="Z538" s="422">
        <v>636.64</v>
      </c>
      <c r="AA538" s="422">
        <v>640.09</v>
      </c>
      <c r="AB538" s="422">
        <v>610.57000000000005</v>
      </c>
      <c r="AC538" s="422">
        <v>594.76</v>
      </c>
      <c r="AD538" s="422">
        <v>478.5</v>
      </c>
      <c r="AE538" s="422">
        <v>619.28</v>
      </c>
      <c r="AF538" s="422">
        <v>495.13</v>
      </c>
      <c r="AG538" s="422">
        <v>395.33</v>
      </c>
      <c r="AH538" s="422">
        <v>386.71</v>
      </c>
      <c r="AI538" s="422">
        <v>495.42</v>
      </c>
      <c r="AJ538" s="422">
        <v>319.49</v>
      </c>
      <c r="AK538" s="422">
        <v>267.48</v>
      </c>
      <c r="AL538" s="422">
        <v>298.79000000000002</v>
      </c>
      <c r="AM538" s="422">
        <v>300.14</v>
      </c>
      <c r="AN538" s="422">
        <v>347.6</v>
      </c>
      <c r="AO538" s="422">
        <v>259.72000000000003</v>
      </c>
      <c r="AP538" s="422">
        <v>288.79000000000002</v>
      </c>
      <c r="AQ538" s="422">
        <v>216.7</v>
      </c>
      <c r="AR538" s="422">
        <v>158.31</v>
      </c>
      <c r="AS538" s="422">
        <v>129.54</v>
      </c>
      <c r="AT538" s="422">
        <v>143.75</v>
      </c>
      <c r="AU538" s="422">
        <v>0</v>
      </c>
      <c r="AV538" s="422">
        <v>0</v>
      </c>
      <c r="AW538" s="422">
        <v>0</v>
      </c>
      <c r="AX538" s="422">
        <v>0</v>
      </c>
      <c r="AY538" s="422">
        <v>0</v>
      </c>
      <c r="AZ538" s="422">
        <v>0</v>
      </c>
      <c r="BA538" s="422">
        <v>0</v>
      </c>
      <c r="BB538" s="422">
        <v>0</v>
      </c>
      <c r="BC538" s="422">
        <v>0</v>
      </c>
      <c r="BD538" s="422">
        <v>0</v>
      </c>
      <c r="BE538" s="422">
        <v>0</v>
      </c>
      <c r="BF538" s="422">
        <v>0</v>
      </c>
      <c r="BG538" s="422">
        <v>0</v>
      </c>
      <c r="BH538" s="422">
        <v>0</v>
      </c>
      <c r="BI538" s="422">
        <v>0</v>
      </c>
      <c r="BJ538" s="422">
        <v>0</v>
      </c>
      <c r="BK538" s="422">
        <v>0</v>
      </c>
      <c r="BL538" s="422">
        <v>0</v>
      </c>
      <c r="BM538" s="422">
        <v>0</v>
      </c>
      <c r="BN538" s="422">
        <v>0</v>
      </c>
      <c r="BO538" s="422">
        <v>0</v>
      </c>
      <c r="BP538" s="422">
        <v>0</v>
      </c>
      <c r="BQ538" s="422">
        <v>0</v>
      </c>
      <c r="BR538" s="422">
        <v>0</v>
      </c>
      <c r="BS538" s="422">
        <v>0</v>
      </c>
      <c r="BT538" s="422">
        <v>0</v>
      </c>
      <c r="BU538" s="422">
        <v>0</v>
      </c>
      <c r="BV538" s="422">
        <v>0</v>
      </c>
      <c r="BW538" s="422">
        <v>0</v>
      </c>
      <c r="BX538" s="422">
        <v>0</v>
      </c>
      <c r="BY538" s="422">
        <v>0</v>
      </c>
      <c r="BZ538" s="422">
        <v>0</v>
      </c>
      <c r="CA538" s="422">
        <v>0</v>
      </c>
      <c r="CB538" s="422">
        <v>0</v>
      </c>
      <c r="CC538" s="422">
        <v>0</v>
      </c>
      <c r="CD538" s="422">
        <v>0</v>
      </c>
      <c r="CE538" s="422">
        <v>0</v>
      </c>
      <c r="CF538" s="422">
        <v>0</v>
      </c>
      <c r="CG538" s="422">
        <v>0</v>
      </c>
      <c r="CH538" s="422">
        <v>0</v>
      </c>
      <c r="CI538" s="422">
        <v>0</v>
      </c>
      <c r="CJ538" s="422">
        <v>0</v>
      </c>
      <c r="CK538" s="422">
        <v>0</v>
      </c>
      <c r="CL538" s="422">
        <v>0</v>
      </c>
      <c r="CM538" s="422">
        <v>0</v>
      </c>
      <c r="CN538" s="422">
        <v>0</v>
      </c>
      <c r="CO538" s="422">
        <v>0</v>
      </c>
      <c r="CP538" s="464">
        <v>0</v>
      </c>
      <c r="CQ538" s="422">
        <v>0</v>
      </c>
      <c r="CR538" s="464">
        <v>0</v>
      </c>
      <c r="CS538" s="465">
        <v>0</v>
      </c>
      <c r="CT538" s="465">
        <v>0</v>
      </c>
      <c r="CU538" s="477">
        <f t="shared" si="28"/>
        <v>10464.120000000003</v>
      </c>
    </row>
    <row r="539" spans="1:99" ht="15">
      <c r="A539" s="475" t="str">
        <f t="shared" si="26"/>
        <v>17-1400</v>
      </c>
      <c r="B539" s="476">
        <v>25</v>
      </c>
      <c r="C539" s="422">
        <v>0</v>
      </c>
      <c r="D539" s="422">
        <v>0</v>
      </c>
      <c r="E539" s="422">
        <v>0</v>
      </c>
      <c r="F539" s="422">
        <v>0</v>
      </c>
      <c r="G539" s="422">
        <v>0</v>
      </c>
      <c r="H539" s="422">
        <v>0</v>
      </c>
      <c r="I539" s="422">
        <v>0</v>
      </c>
      <c r="J539" s="422">
        <v>0</v>
      </c>
      <c r="K539" s="422">
        <v>0</v>
      </c>
      <c r="L539" s="422">
        <v>0</v>
      </c>
      <c r="M539" s="422">
        <v>0</v>
      </c>
      <c r="N539" s="422">
        <v>0</v>
      </c>
      <c r="O539" s="422">
        <v>0</v>
      </c>
      <c r="P539" s="422">
        <v>0</v>
      </c>
      <c r="Q539" s="422">
        <v>0</v>
      </c>
      <c r="R539" s="422">
        <v>0</v>
      </c>
      <c r="S539" s="422">
        <v>45.08</v>
      </c>
      <c r="T539" s="422">
        <v>89.48</v>
      </c>
      <c r="U539" s="422">
        <v>47.91</v>
      </c>
      <c r="V539" s="422">
        <v>18.09</v>
      </c>
      <c r="W539" s="422">
        <v>79.569999999999993</v>
      </c>
      <c r="X539" s="422">
        <v>65.33</v>
      </c>
      <c r="Y539" s="422">
        <v>127.77</v>
      </c>
      <c r="Z539" s="422">
        <v>122.78</v>
      </c>
      <c r="AA539" s="422">
        <v>203.69</v>
      </c>
      <c r="AB539" s="422">
        <v>179.16</v>
      </c>
      <c r="AC539" s="422">
        <v>247.58</v>
      </c>
      <c r="AD539" s="422">
        <v>92.74</v>
      </c>
      <c r="AE539" s="422">
        <v>173.78</v>
      </c>
      <c r="AF539" s="422">
        <v>174.15</v>
      </c>
      <c r="AG539" s="422">
        <v>117.24</v>
      </c>
      <c r="AH539" s="422">
        <v>118.4</v>
      </c>
      <c r="AI539" s="422">
        <v>94.49</v>
      </c>
      <c r="AJ539" s="422">
        <v>144.28</v>
      </c>
      <c r="AK539" s="422">
        <v>60.68</v>
      </c>
      <c r="AL539" s="422">
        <v>232.9</v>
      </c>
      <c r="AM539" s="422">
        <v>99.33</v>
      </c>
      <c r="AN539" s="422">
        <v>245.27</v>
      </c>
      <c r="AO539" s="422">
        <v>138.86000000000001</v>
      </c>
      <c r="AP539" s="422">
        <v>139.18</v>
      </c>
      <c r="AQ539" s="422">
        <v>179.67</v>
      </c>
      <c r="AR539" s="422">
        <v>136.54</v>
      </c>
      <c r="AS539" s="422">
        <v>117.3</v>
      </c>
      <c r="AT539" s="422">
        <v>114.87</v>
      </c>
      <c r="AU539" s="422">
        <v>94.96</v>
      </c>
      <c r="AV539" s="422">
        <v>162.36000000000001</v>
      </c>
      <c r="AW539" s="422">
        <v>176.91</v>
      </c>
      <c r="AX539" s="422">
        <v>228.84</v>
      </c>
      <c r="AY539" s="422">
        <v>274.31</v>
      </c>
      <c r="AZ539" s="422">
        <v>149.61000000000001</v>
      </c>
      <c r="BA539" s="422">
        <v>68.56</v>
      </c>
      <c r="BB539" s="422">
        <v>80.45</v>
      </c>
      <c r="BC539" s="422">
        <v>157.59</v>
      </c>
      <c r="BD539" s="422">
        <v>163.91</v>
      </c>
      <c r="BE539" s="422">
        <v>89.35</v>
      </c>
      <c r="BF539" s="422">
        <v>95.01</v>
      </c>
      <c r="BG539" s="422">
        <v>34.9</v>
      </c>
      <c r="BH539" s="422">
        <v>188.91</v>
      </c>
      <c r="BI539" s="422">
        <v>210.51</v>
      </c>
      <c r="BJ539" s="422">
        <v>104.68</v>
      </c>
      <c r="BK539" s="422">
        <v>173.28</v>
      </c>
      <c r="BL539" s="422">
        <v>98.72</v>
      </c>
      <c r="BM539" s="422">
        <v>41.95</v>
      </c>
      <c r="BN539" s="422">
        <v>0</v>
      </c>
      <c r="BO539" s="422">
        <v>34.04</v>
      </c>
      <c r="BP539" s="422">
        <v>6.08</v>
      </c>
      <c r="BQ539" s="422">
        <v>0</v>
      </c>
      <c r="BR539" s="422">
        <v>0</v>
      </c>
      <c r="BS539" s="422">
        <v>0</v>
      </c>
      <c r="BT539" s="422">
        <v>0</v>
      </c>
      <c r="BU539" s="422">
        <v>0</v>
      </c>
      <c r="BV539" s="422">
        <v>0</v>
      </c>
      <c r="BW539" s="422">
        <v>0</v>
      </c>
      <c r="BX539" s="422">
        <v>0</v>
      </c>
      <c r="BY539" s="422">
        <v>0</v>
      </c>
      <c r="BZ539" s="422">
        <v>0</v>
      </c>
      <c r="CA539" s="422">
        <v>0</v>
      </c>
      <c r="CB539" s="422">
        <v>0</v>
      </c>
      <c r="CC539" s="422">
        <v>0</v>
      </c>
      <c r="CD539" s="422">
        <v>0</v>
      </c>
      <c r="CE539" s="422">
        <v>0</v>
      </c>
      <c r="CF539" s="422">
        <v>0</v>
      </c>
      <c r="CG539" s="422">
        <v>0</v>
      </c>
      <c r="CH539" s="422">
        <v>0</v>
      </c>
      <c r="CI539" s="422">
        <v>0</v>
      </c>
      <c r="CJ539" s="422">
        <v>0</v>
      </c>
      <c r="CK539" s="422">
        <v>0</v>
      </c>
      <c r="CL539" s="422">
        <v>0</v>
      </c>
      <c r="CM539" s="422">
        <v>0</v>
      </c>
      <c r="CN539" s="422">
        <v>0</v>
      </c>
      <c r="CO539" s="422">
        <v>0</v>
      </c>
      <c r="CP539" s="464">
        <v>0</v>
      </c>
      <c r="CQ539" s="422">
        <v>0</v>
      </c>
      <c r="CR539" s="464">
        <v>0</v>
      </c>
      <c r="CS539" s="465">
        <v>0</v>
      </c>
      <c r="CT539" s="465">
        <v>0</v>
      </c>
      <c r="CU539" s="477">
        <f t="shared" si="28"/>
        <v>6241.0500000000011</v>
      </c>
    </row>
    <row r="540" spans="1:99" ht="15">
      <c r="A540" s="475" t="str">
        <f t="shared" si="26"/>
        <v>17-1400</v>
      </c>
      <c r="B540" s="476">
        <v>26</v>
      </c>
      <c r="C540" s="422">
        <v>0</v>
      </c>
      <c r="D540" s="422">
        <v>0</v>
      </c>
      <c r="E540" s="422">
        <v>0</v>
      </c>
      <c r="F540" s="422">
        <v>0</v>
      </c>
      <c r="G540" s="422">
        <v>0</v>
      </c>
      <c r="H540" s="422">
        <v>0</v>
      </c>
      <c r="I540" s="422">
        <v>0</v>
      </c>
      <c r="J540" s="422">
        <v>0</v>
      </c>
      <c r="K540" s="422">
        <v>0</v>
      </c>
      <c r="L540" s="422">
        <v>48.36</v>
      </c>
      <c r="M540" s="422">
        <v>47.74</v>
      </c>
      <c r="N540" s="422">
        <v>41.88</v>
      </c>
      <c r="O540" s="422">
        <v>11.36</v>
      </c>
      <c r="P540" s="422">
        <v>16.72</v>
      </c>
      <c r="Q540" s="422">
        <v>40.72</v>
      </c>
      <c r="R540" s="422">
        <v>1.54</v>
      </c>
      <c r="S540" s="422">
        <v>50.32</v>
      </c>
      <c r="T540" s="422">
        <v>65.959999999999994</v>
      </c>
      <c r="U540" s="422">
        <v>137.5</v>
      </c>
      <c r="V540" s="422">
        <v>188.38</v>
      </c>
      <c r="W540" s="422">
        <v>335.73</v>
      </c>
      <c r="X540" s="422">
        <v>464.46</v>
      </c>
      <c r="Y540" s="422">
        <v>714.68</v>
      </c>
      <c r="Z540" s="422">
        <v>633.32000000000005</v>
      </c>
      <c r="AA540" s="422">
        <v>548.66999999999996</v>
      </c>
      <c r="AB540" s="422">
        <v>677.02</v>
      </c>
      <c r="AC540" s="422">
        <v>833.8</v>
      </c>
      <c r="AD540" s="422">
        <v>704.33</v>
      </c>
      <c r="AE540" s="422">
        <v>627.02</v>
      </c>
      <c r="AF540" s="422">
        <v>756.84</v>
      </c>
      <c r="AG540" s="422">
        <v>491.3</v>
      </c>
      <c r="AH540" s="422">
        <v>506.86</v>
      </c>
      <c r="AI540" s="422">
        <v>654.30999999999995</v>
      </c>
      <c r="AJ540" s="422">
        <v>505.28</v>
      </c>
      <c r="AK540" s="422">
        <v>544.78</v>
      </c>
      <c r="AL540" s="422">
        <v>627.27</v>
      </c>
      <c r="AM540" s="422">
        <v>505.97</v>
      </c>
      <c r="AN540" s="422">
        <v>563.66999999999996</v>
      </c>
      <c r="AO540" s="422">
        <v>402.17</v>
      </c>
      <c r="AP540" s="422">
        <v>346.47</v>
      </c>
      <c r="AQ540" s="422">
        <v>436.75</v>
      </c>
      <c r="AR540" s="422">
        <v>507.07</v>
      </c>
      <c r="AS540" s="422">
        <v>349.14</v>
      </c>
      <c r="AT540" s="422">
        <v>434.56</v>
      </c>
      <c r="AU540" s="422">
        <v>325.32</v>
      </c>
      <c r="AV540" s="422">
        <v>264.39</v>
      </c>
      <c r="AW540" s="422">
        <v>341.52</v>
      </c>
      <c r="AX540" s="422">
        <v>222.46</v>
      </c>
      <c r="AY540" s="422">
        <v>400.41</v>
      </c>
      <c r="AZ540" s="422">
        <v>374.18</v>
      </c>
      <c r="BA540" s="422">
        <v>361.17</v>
      </c>
      <c r="BB540" s="422">
        <v>337.54</v>
      </c>
      <c r="BC540" s="422">
        <v>418.05</v>
      </c>
      <c r="BD540" s="422">
        <v>280.66000000000003</v>
      </c>
      <c r="BE540" s="422">
        <v>224.8</v>
      </c>
      <c r="BF540" s="422">
        <v>132.93</v>
      </c>
      <c r="BG540" s="422">
        <v>92.44</v>
      </c>
      <c r="BH540" s="422">
        <v>190.92</v>
      </c>
      <c r="BI540" s="422">
        <v>362.89</v>
      </c>
      <c r="BJ540" s="422">
        <v>209.74</v>
      </c>
      <c r="BK540" s="422">
        <v>382.79</v>
      </c>
      <c r="BL540" s="422">
        <v>236.64</v>
      </c>
      <c r="BM540" s="422">
        <v>40.17</v>
      </c>
      <c r="BN540" s="422">
        <v>45.54</v>
      </c>
      <c r="BO540" s="422">
        <v>32.39</v>
      </c>
      <c r="BP540" s="422">
        <v>0</v>
      </c>
      <c r="BQ540" s="422">
        <v>18.309999999999999</v>
      </c>
      <c r="BR540" s="422">
        <v>-4</v>
      </c>
      <c r="BS540" s="422">
        <v>0</v>
      </c>
      <c r="BT540" s="422">
        <v>0</v>
      </c>
      <c r="BU540" s="422">
        <v>0</v>
      </c>
      <c r="BV540" s="422">
        <v>0</v>
      </c>
      <c r="BW540" s="422">
        <v>0</v>
      </c>
      <c r="BX540" s="422">
        <v>0</v>
      </c>
      <c r="BY540" s="422">
        <v>0</v>
      </c>
      <c r="BZ540" s="422">
        <v>0</v>
      </c>
      <c r="CA540" s="422">
        <v>0</v>
      </c>
      <c r="CB540" s="422">
        <v>0</v>
      </c>
      <c r="CC540" s="422">
        <v>0</v>
      </c>
      <c r="CD540" s="422">
        <v>0</v>
      </c>
      <c r="CE540" s="422">
        <v>0</v>
      </c>
      <c r="CF540" s="422">
        <v>0</v>
      </c>
      <c r="CG540" s="422">
        <v>0</v>
      </c>
      <c r="CH540" s="422">
        <v>0</v>
      </c>
      <c r="CI540" s="422">
        <v>0</v>
      </c>
      <c r="CJ540" s="422">
        <v>0</v>
      </c>
      <c r="CK540" s="422">
        <v>0</v>
      </c>
      <c r="CL540" s="422">
        <v>0</v>
      </c>
      <c r="CM540" s="422">
        <v>0</v>
      </c>
      <c r="CN540" s="422">
        <v>0</v>
      </c>
      <c r="CO540" s="422">
        <v>0</v>
      </c>
      <c r="CP540" s="464">
        <v>0</v>
      </c>
      <c r="CQ540" s="422">
        <v>0</v>
      </c>
      <c r="CR540" s="464">
        <v>0</v>
      </c>
      <c r="CS540" s="465">
        <v>0</v>
      </c>
      <c r="CT540" s="465">
        <v>0</v>
      </c>
      <c r="CU540" s="477">
        <f t="shared" si="28"/>
        <v>19113.209999999995</v>
      </c>
    </row>
    <row r="541" spans="1:99" ht="15">
      <c r="A541" s="475" t="str">
        <f t="shared" si="26"/>
        <v>17-1400</v>
      </c>
      <c r="B541" s="476">
        <v>27</v>
      </c>
      <c r="C541" s="422">
        <v>0</v>
      </c>
      <c r="D541" s="422">
        <v>0</v>
      </c>
      <c r="E541" s="422">
        <v>0</v>
      </c>
      <c r="F541" s="422">
        <v>0</v>
      </c>
      <c r="G541" s="422">
        <v>0</v>
      </c>
      <c r="H541" s="422">
        <v>0</v>
      </c>
      <c r="I541" s="422">
        <v>0</v>
      </c>
      <c r="J541" s="422">
        <v>0</v>
      </c>
      <c r="K541" s="422">
        <v>0</v>
      </c>
      <c r="L541" s="422">
        <v>0</v>
      </c>
      <c r="M541" s="422">
        <v>0</v>
      </c>
      <c r="N541" s="422">
        <v>0</v>
      </c>
      <c r="O541" s="422">
        <v>20</v>
      </c>
      <c r="P541" s="422">
        <v>10.35</v>
      </c>
      <c r="Q541" s="422">
        <v>17.63</v>
      </c>
      <c r="R541" s="422">
        <v>33.81</v>
      </c>
      <c r="S541" s="422">
        <v>28.45</v>
      </c>
      <c r="T541" s="422">
        <v>74.75</v>
      </c>
      <c r="U541" s="422">
        <v>141.66999999999999</v>
      </c>
      <c r="V541" s="422">
        <v>295.25</v>
      </c>
      <c r="W541" s="422">
        <v>544.6</v>
      </c>
      <c r="X541" s="422">
        <v>476.51</v>
      </c>
      <c r="Y541" s="422">
        <v>622.29999999999995</v>
      </c>
      <c r="Z541" s="422">
        <v>685.29</v>
      </c>
      <c r="AA541" s="422">
        <v>574.16</v>
      </c>
      <c r="AB541" s="422">
        <v>594.52</v>
      </c>
      <c r="AC541" s="422">
        <v>770.24</v>
      </c>
      <c r="AD541" s="422">
        <v>618.35</v>
      </c>
      <c r="AE541" s="422">
        <v>607.94000000000005</v>
      </c>
      <c r="AF541" s="422">
        <v>531.76</v>
      </c>
      <c r="AG541" s="422">
        <v>489.18</v>
      </c>
      <c r="AH541" s="422">
        <v>501.66</v>
      </c>
      <c r="AI541" s="422">
        <v>598.26</v>
      </c>
      <c r="AJ541" s="422">
        <v>548.86</v>
      </c>
      <c r="AK541" s="422">
        <v>491.38</v>
      </c>
      <c r="AL541" s="422">
        <v>568.32000000000005</v>
      </c>
      <c r="AM541" s="422">
        <v>585.1</v>
      </c>
      <c r="AN541" s="422">
        <v>538.01</v>
      </c>
      <c r="AO541" s="422">
        <v>378.02</v>
      </c>
      <c r="AP541" s="422">
        <v>339.96</v>
      </c>
      <c r="AQ541" s="422">
        <v>422.01</v>
      </c>
      <c r="AR541" s="422">
        <v>410.34</v>
      </c>
      <c r="AS541" s="422">
        <v>493.56</v>
      </c>
      <c r="AT541" s="422">
        <v>344.27</v>
      </c>
      <c r="AU541" s="422">
        <v>462</v>
      </c>
      <c r="AV541" s="422">
        <v>278.61</v>
      </c>
      <c r="AW541" s="422">
        <v>359.66</v>
      </c>
      <c r="AX541" s="422">
        <v>449.65</v>
      </c>
      <c r="AY541" s="422">
        <v>297.62</v>
      </c>
      <c r="AZ541" s="422">
        <v>539.79999999999995</v>
      </c>
      <c r="BA541" s="422">
        <v>489.64</v>
      </c>
      <c r="BB541" s="422">
        <v>321.72000000000003</v>
      </c>
      <c r="BC541" s="422">
        <v>398.69</v>
      </c>
      <c r="BD541" s="422">
        <v>375.05</v>
      </c>
      <c r="BE541" s="422">
        <v>162.01</v>
      </c>
      <c r="BF541" s="422">
        <v>390.65</v>
      </c>
      <c r="BG541" s="422">
        <v>204.69</v>
      </c>
      <c r="BH541" s="422">
        <v>109.44</v>
      </c>
      <c r="BI541" s="422">
        <v>271.37</v>
      </c>
      <c r="BJ541" s="422">
        <v>157.86000000000001</v>
      </c>
      <c r="BK541" s="422">
        <v>315.66000000000003</v>
      </c>
      <c r="BL541" s="422">
        <v>125.23</v>
      </c>
      <c r="BM541" s="422">
        <v>94.91</v>
      </c>
      <c r="BN541" s="422">
        <v>43.72</v>
      </c>
      <c r="BO541" s="422">
        <v>0.91</v>
      </c>
      <c r="BP541" s="422">
        <v>5.36</v>
      </c>
      <c r="BQ541" s="422">
        <v>33.36</v>
      </c>
      <c r="BR541" s="422">
        <v>0</v>
      </c>
      <c r="BS541" s="422">
        <v>0</v>
      </c>
      <c r="BT541" s="422">
        <v>0</v>
      </c>
      <c r="BU541" s="422">
        <v>0</v>
      </c>
      <c r="BV541" s="422">
        <v>0</v>
      </c>
      <c r="BW541" s="422">
        <v>0</v>
      </c>
      <c r="BX541" s="422">
        <v>0</v>
      </c>
      <c r="BY541" s="422">
        <v>0</v>
      </c>
      <c r="BZ541" s="422">
        <v>0</v>
      </c>
      <c r="CA541" s="422">
        <v>0</v>
      </c>
      <c r="CB541" s="422">
        <v>0</v>
      </c>
      <c r="CC541" s="422">
        <v>0</v>
      </c>
      <c r="CD541" s="422">
        <v>0</v>
      </c>
      <c r="CE541" s="422">
        <v>0</v>
      </c>
      <c r="CF541" s="422">
        <v>0</v>
      </c>
      <c r="CG541" s="422">
        <v>0</v>
      </c>
      <c r="CH541" s="422">
        <v>0</v>
      </c>
      <c r="CI541" s="422">
        <v>0</v>
      </c>
      <c r="CJ541" s="422">
        <v>0</v>
      </c>
      <c r="CK541" s="422">
        <v>0</v>
      </c>
      <c r="CL541" s="422">
        <v>0</v>
      </c>
      <c r="CM541" s="422">
        <v>0</v>
      </c>
      <c r="CN541" s="422">
        <v>0</v>
      </c>
      <c r="CO541" s="422">
        <v>0</v>
      </c>
      <c r="CP541" s="464">
        <v>0</v>
      </c>
      <c r="CQ541" s="422">
        <v>0</v>
      </c>
      <c r="CR541" s="464">
        <v>0</v>
      </c>
      <c r="CS541" s="465">
        <v>0</v>
      </c>
      <c r="CT541" s="465">
        <v>0</v>
      </c>
      <c r="CU541" s="477">
        <f t="shared" si="28"/>
        <v>19244.119999999995</v>
      </c>
    </row>
    <row r="542" spans="1:99" ht="15">
      <c r="A542" s="475" t="str">
        <f t="shared" si="26"/>
        <v>17-1400</v>
      </c>
      <c r="B542" s="476">
        <v>28</v>
      </c>
      <c r="C542" s="422">
        <v>0</v>
      </c>
      <c r="D542" s="422">
        <v>0</v>
      </c>
      <c r="E542" s="422">
        <v>0</v>
      </c>
      <c r="F542" s="422">
        <v>0</v>
      </c>
      <c r="G542" s="422">
        <v>0</v>
      </c>
      <c r="H542" s="422">
        <v>0</v>
      </c>
      <c r="I542" s="422">
        <v>2.27</v>
      </c>
      <c r="J542" s="422">
        <v>22.41</v>
      </c>
      <c r="K542" s="422">
        <v>15.4</v>
      </c>
      <c r="L542" s="422">
        <v>15.34</v>
      </c>
      <c r="M542" s="422">
        <v>4.55</v>
      </c>
      <c r="N542" s="422">
        <v>19.3</v>
      </c>
      <c r="O542" s="422">
        <v>9.32</v>
      </c>
      <c r="P542" s="422">
        <v>31.27</v>
      </c>
      <c r="Q542" s="422">
        <v>1.54</v>
      </c>
      <c r="R542" s="422">
        <v>0</v>
      </c>
      <c r="S542" s="422">
        <v>109.15</v>
      </c>
      <c r="T542" s="422">
        <v>112.85</v>
      </c>
      <c r="U542" s="422">
        <v>220.83</v>
      </c>
      <c r="V542" s="422">
        <v>302.83999999999997</v>
      </c>
      <c r="W542" s="422">
        <v>378.45</v>
      </c>
      <c r="X542" s="422">
        <v>653.98</v>
      </c>
      <c r="Y542" s="422">
        <v>741.01</v>
      </c>
      <c r="Z542" s="422">
        <v>797.8</v>
      </c>
      <c r="AA542" s="422">
        <v>853.01</v>
      </c>
      <c r="AB542" s="422">
        <v>577.76</v>
      </c>
      <c r="AC542" s="422">
        <v>572.62</v>
      </c>
      <c r="AD542" s="422">
        <v>737.75</v>
      </c>
      <c r="AE542" s="422">
        <v>410.37</v>
      </c>
      <c r="AF542" s="422">
        <v>245.4</v>
      </c>
      <c r="AG542" s="422">
        <v>357.88</v>
      </c>
      <c r="AH542" s="422">
        <v>378.45</v>
      </c>
      <c r="AI542" s="422">
        <v>421.65</v>
      </c>
      <c r="AJ542" s="422">
        <v>303.01</v>
      </c>
      <c r="AK542" s="422">
        <v>393.32</v>
      </c>
      <c r="AL542" s="422">
        <v>419.94</v>
      </c>
      <c r="AM542" s="422">
        <v>294.66000000000003</v>
      </c>
      <c r="AN542" s="422">
        <v>443.4</v>
      </c>
      <c r="AO542" s="422">
        <v>295.62</v>
      </c>
      <c r="AP542" s="422">
        <v>198.34</v>
      </c>
      <c r="AQ542" s="422">
        <v>295.93</v>
      </c>
      <c r="AR542" s="422">
        <v>471.32</v>
      </c>
      <c r="AS542" s="422">
        <v>254.07</v>
      </c>
      <c r="AT542" s="422">
        <v>231.98</v>
      </c>
      <c r="AU542" s="422">
        <v>163.81</v>
      </c>
      <c r="AV542" s="422">
        <v>261.64999999999998</v>
      </c>
      <c r="AW542" s="422">
        <v>214.99</v>
      </c>
      <c r="AX542" s="422">
        <v>305.14</v>
      </c>
      <c r="AY542" s="422">
        <v>200.45</v>
      </c>
      <c r="AZ542" s="422">
        <v>309.16000000000003</v>
      </c>
      <c r="BA542" s="422">
        <v>279.14999999999998</v>
      </c>
      <c r="BB542" s="422">
        <v>208.17</v>
      </c>
      <c r="BC542" s="422">
        <v>304</v>
      </c>
      <c r="BD542" s="422">
        <v>190.92</v>
      </c>
      <c r="BE542" s="422">
        <v>239.93</v>
      </c>
      <c r="BF542" s="422">
        <v>140.66999999999999</v>
      </c>
      <c r="BG542" s="422">
        <v>150.21</v>
      </c>
      <c r="BH542" s="422">
        <v>154.65</v>
      </c>
      <c r="BI542" s="422">
        <v>121.14</v>
      </c>
      <c r="BJ542" s="422">
        <v>122.45</v>
      </c>
      <c r="BK542" s="422">
        <v>357</v>
      </c>
      <c r="BL542" s="422">
        <v>146.72</v>
      </c>
      <c r="BM542" s="422">
        <v>144.05000000000001</v>
      </c>
      <c r="BN542" s="422">
        <v>69.23</v>
      </c>
      <c r="BO542" s="422">
        <v>0</v>
      </c>
      <c r="BP542" s="422">
        <v>6.95</v>
      </c>
      <c r="BQ542" s="422">
        <v>0</v>
      </c>
      <c r="BR542" s="422">
        <v>0</v>
      </c>
      <c r="BS542" s="422">
        <v>0</v>
      </c>
      <c r="BT542" s="422">
        <v>0</v>
      </c>
      <c r="BU542" s="422">
        <v>0</v>
      </c>
      <c r="BV542" s="422">
        <v>0</v>
      </c>
      <c r="BW542" s="422">
        <v>0</v>
      </c>
      <c r="BX542" s="422">
        <v>0</v>
      </c>
      <c r="BY542" s="422">
        <v>0</v>
      </c>
      <c r="BZ542" s="422">
        <v>0</v>
      </c>
      <c r="CA542" s="422">
        <v>0</v>
      </c>
      <c r="CB542" s="422">
        <v>0</v>
      </c>
      <c r="CC542" s="422">
        <v>0</v>
      </c>
      <c r="CD542" s="422">
        <v>0</v>
      </c>
      <c r="CE542" s="422">
        <v>0</v>
      </c>
      <c r="CF542" s="422">
        <v>0</v>
      </c>
      <c r="CG542" s="422">
        <v>0</v>
      </c>
      <c r="CH542" s="422">
        <v>0</v>
      </c>
      <c r="CI542" s="422">
        <v>0</v>
      </c>
      <c r="CJ542" s="422">
        <v>0</v>
      </c>
      <c r="CK542" s="422">
        <v>0</v>
      </c>
      <c r="CL542" s="422">
        <v>0</v>
      </c>
      <c r="CM542" s="422">
        <v>0</v>
      </c>
      <c r="CN542" s="422">
        <v>0</v>
      </c>
      <c r="CO542" s="422">
        <v>0</v>
      </c>
      <c r="CP542" s="464">
        <v>0</v>
      </c>
      <c r="CQ542" s="422">
        <v>0</v>
      </c>
      <c r="CR542" s="464">
        <v>0</v>
      </c>
      <c r="CS542" s="465">
        <v>0</v>
      </c>
      <c r="CT542" s="465">
        <v>0</v>
      </c>
      <c r="CU542" s="477">
        <f t="shared" si="28"/>
        <v>15685.229999999996</v>
      </c>
    </row>
    <row r="543" spans="1:99" ht="15">
      <c r="A543" s="475" t="str">
        <f t="shared" si="26"/>
        <v>17-1400</v>
      </c>
      <c r="B543" s="476">
        <v>29</v>
      </c>
      <c r="C543" s="422">
        <v>0</v>
      </c>
      <c r="D543" s="422">
        <v>0</v>
      </c>
      <c r="E543" s="422">
        <v>0</v>
      </c>
      <c r="F543" s="422">
        <v>0</v>
      </c>
      <c r="G543" s="422">
        <v>0</v>
      </c>
      <c r="H543" s="422">
        <v>0</v>
      </c>
      <c r="I543" s="422">
        <v>2.64</v>
      </c>
      <c r="J543" s="422">
        <v>0</v>
      </c>
      <c r="K543" s="422">
        <v>6.84</v>
      </c>
      <c r="L543" s="422">
        <v>14.22</v>
      </c>
      <c r="M543" s="422">
        <v>17.09</v>
      </c>
      <c r="N543" s="422">
        <v>23.48</v>
      </c>
      <c r="O543" s="422">
        <v>40.65</v>
      </c>
      <c r="P543" s="422">
        <v>19.739999999999998</v>
      </c>
      <c r="Q543" s="422">
        <v>8.8699999999999992</v>
      </c>
      <c r="R543" s="422">
        <v>14.63</v>
      </c>
      <c r="S543" s="422">
        <v>64.5</v>
      </c>
      <c r="T543" s="422">
        <v>107.8</v>
      </c>
      <c r="U543" s="422">
        <v>245.65</v>
      </c>
      <c r="V543" s="422">
        <v>284.70999999999998</v>
      </c>
      <c r="W543" s="422">
        <v>668.35</v>
      </c>
      <c r="X543" s="422">
        <v>633.65</v>
      </c>
      <c r="Y543" s="422">
        <v>864.37</v>
      </c>
      <c r="Z543" s="422">
        <v>804.27</v>
      </c>
      <c r="AA543" s="422">
        <v>719.64</v>
      </c>
      <c r="AB543" s="422">
        <v>636.91999999999996</v>
      </c>
      <c r="AC543" s="422">
        <v>683.05</v>
      </c>
      <c r="AD543" s="422">
        <v>523.67999999999995</v>
      </c>
      <c r="AE543" s="422">
        <v>627.97</v>
      </c>
      <c r="AF543" s="422">
        <v>493.07</v>
      </c>
      <c r="AG543" s="422">
        <v>354.19</v>
      </c>
      <c r="AH543" s="422">
        <v>359.52</v>
      </c>
      <c r="AI543" s="422">
        <v>468.94</v>
      </c>
      <c r="AJ543" s="422">
        <v>294</v>
      </c>
      <c r="AK543" s="422">
        <v>497.71</v>
      </c>
      <c r="AL543" s="422">
        <v>288.18</v>
      </c>
      <c r="AM543" s="422">
        <v>315.02</v>
      </c>
      <c r="AN543" s="422">
        <v>464.19</v>
      </c>
      <c r="AO543" s="422">
        <v>393.05</v>
      </c>
      <c r="AP543" s="422">
        <v>212.07</v>
      </c>
      <c r="AQ543" s="422">
        <v>276.67</v>
      </c>
      <c r="AR543" s="422">
        <v>358.64</v>
      </c>
      <c r="AS543" s="422">
        <v>283.91000000000003</v>
      </c>
      <c r="AT543" s="422">
        <v>242.75</v>
      </c>
      <c r="AU543" s="422">
        <v>265.27</v>
      </c>
      <c r="AV543" s="422">
        <v>431.3</v>
      </c>
      <c r="AW543" s="422">
        <v>263.45999999999998</v>
      </c>
      <c r="AX543" s="422">
        <v>365.54</v>
      </c>
      <c r="AY543" s="422">
        <v>335.65</v>
      </c>
      <c r="AZ543" s="422">
        <v>357.99</v>
      </c>
      <c r="BA543" s="422">
        <v>400.04</v>
      </c>
      <c r="BB543" s="422">
        <v>339.45</v>
      </c>
      <c r="BC543" s="422">
        <v>396.32</v>
      </c>
      <c r="BD543" s="422">
        <v>392.5</v>
      </c>
      <c r="BE543" s="422">
        <v>220.04</v>
      </c>
      <c r="BF543" s="422">
        <v>183.46</v>
      </c>
      <c r="BG543" s="422">
        <v>135.82</v>
      </c>
      <c r="BH543" s="422">
        <v>39.68</v>
      </c>
      <c r="BI543" s="422">
        <v>374.69</v>
      </c>
      <c r="BJ543" s="422">
        <v>185.07</v>
      </c>
      <c r="BK543" s="422">
        <v>443.15</v>
      </c>
      <c r="BL543" s="422">
        <v>154.33000000000001</v>
      </c>
      <c r="BM543" s="422">
        <v>38.1</v>
      </c>
      <c r="BN543" s="422">
        <v>14.09</v>
      </c>
      <c r="BO543" s="422">
        <v>28.58</v>
      </c>
      <c r="BP543" s="422">
        <v>33.99</v>
      </c>
      <c r="BQ543" s="422">
        <v>68</v>
      </c>
      <c r="BR543" s="422">
        <v>45.55</v>
      </c>
      <c r="BS543" s="422">
        <v>2.27</v>
      </c>
      <c r="BT543" s="422">
        <v>0</v>
      </c>
      <c r="BU543" s="422">
        <v>0</v>
      </c>
      <c r="BV543" s="422">
        <v>0</v>
      </c>
      <c r="BW543" s="422">
        <v>0</v>
      </c>
      <c r="BX543" s="422">
        <v>0</v>
      </c>
      <c r="BY543" s="422">
        <v>0</v>
      </c>
      <c r="BZ543" s="422">
        <v>0</v>
      </c>
      <c r="CA543" s="422">
        <v>0</v>
      </c>
      <c r="CB543" s="422">
        <v>0</v>
      </c>
      <c r="CC543" s="422">
        <v>0</v>
      </c>
      <c r="CD543" s="422">
        <v>0</v>
      </c>
      <c r="CE543" s="422">
        <v>0</v>
      </c>
      <c r="CF543" s="422">
        <v>0</v>
      </c>
      <c r="CG543" s="422">
        <v>0</v>
      </c>
      <c r="CH543" s="422">
        <v>0</v>
      </c>
      <c r="CI543" s="422">
        <v>0</v>
      </c>
      <c r="CJ543" s="422">
        <v>0</v>
      </c>
      <c r="CK543" s="422">
        <v>0</v>
      </c>
      <c r="CL543" s="422">
        <v>0</v>
      </c>
      <c r="CM543" s="422">
        <v>0</v>
      </c>
      <c r="CN543" s="422">
        <v>0</v>
      </c>
      <c r="CO543" s="422">
        <v>0</v>
      </c>
      <c r="CP543" s="464">
        <v>0</v>
      </c>
      <c r="CQ543" s="422">
        <v>0</v>
      </c>
      <c r="CR543" s="464">
        <v>0</v>
      </c>
      <c r="CS543" s="465">
        <v>0</v>
      </c>
      <c r="CT543" s="465">
        <v>0</v>
      </c>
      <c r="CU543" s="477">
        <f t="shared" si="28"/>
        <v>17828.970000000005</v>
      </c>
    </row>
    <row r="544" spans="1:99" ht="15">
      <c r="A544" s="475" t="str">
        <f t="shared" si="26"/>
        <v>17-1400</v>
      </c>
      <c r="B544" s="476">
        <v>30</v>
      </c>
      <c r="C544" s="422">
        <v>0</v>
      </c>
      <c r="D544" s="422">
        <v>0</v>
      </c>
      <c r="E544" s="422">
        <v>0</v>
      </c>
      <c r="F544" s="422">
        <v>0</v>
      </c>
      <c r="G544" s="422">
        <v>0</v>
      </c>
      <c r="H544" s="422">
        <v>0</v>
      </c>
      <c r="I544" s="422">
        <v>20.41</v>
      </c>
      <c r="J544" s="422">
        <v>28.99</v>
      </c>
      <c r="K544" s="422">
        <v>2.27</v>
      </c>
      <c r="L544" s="422">
        <v>47.45</v>
      </c>
      <c r="M544" s="422">
        <v>25.71</v>
      </c>
      <c r="N544" s="422">
        <v>32.450000000000003</v>
      </c>
      <c r="O544" s="422">
        <v>16.22</v>
      </c>
      <c r="P544" s="422">
        <v>36.46</v>
      </c>
      <c r="Q544" s="422">
        <v>48.76</v>
      </c>
      <c r="R544" s="422">
        <v>16.350000000000001</v>
      </c>
      <c r="S544" s="422">
        <v>62.64</v>
      </c>
      <c r="T544" s="422">
        <v>56.82</v>
      </c>
      <c r="U544" s="422">
        <v>281</v>
      </c>
      <c r="V544" s="422">
        <v>373.03</v>
      </c>
      <c r="W544" s="422">
        <v>587.24</v>
      </c>
      <c r="X544" s="422">
        <v>499.64</v>
      </c>
      <c r="Y544" s="422">
        <v>669.13</v>
      </c>
      <c r="Z544" s="422">
        <v>804.31</v>
      </c>
      <c r="AA544" s="422">
        <v>747.03</v>
      </c>
      <c r="AB544" s="422">
        <v>573.02</v>
      </c>
      <c r="AC544" s="422">
        <v>660.78</v>
      </c>
      <c r="AD544" s="422">
        <v>614.91999999999996</v>
      </c>
      <c r="AE544" s="422">
        <v>440.58</v>
      </c>
      <c r="AF544" s="422">
        <v>462.85</v>
      </c>
      <c r="AG544" s="422">
        <v>484.4</v>
      </c>
      <c r="AH544" s="422">
        <v>452.67</v>
      </c>
      <c r="AI544" s="422">
        <v>498.01</v>
      </c>
      <c r="AJ544" s="422">
        <v>360.59</v>
      </c>
      <c r="AK544" s="422">
        <v>381.59</v>
      </c>
      <c r="AL544" s="422">
        <v>434.42</v>
      </c>
      <c r="AM544" s="422">
        <v>615.61</v>
      </c>
      <c r="AN544" s="422">
        <v>327.87</v>
      </c>
      <c r="AO544" s="422">
        <v>280.47000000000003</v>
      </c>
      <c r="AP544" s="422">
        <v>275.95</v>
      </c>
      <c r="AQ544" s="422">
        <v>375.09</v>
      </c>
      <c r="AR544" s="422">
        <v>373.62</v>
      </c>
      <c r="AS544" s="422">
        <v>241.33</v>
      </c>
      <c r="AT544" s="422">
        <v>249.71</v>
      </c>
      <c r="AU544" s="422">
        <v>162.65</v>
      </c>
      <c r="AV544" s="422">
        <v>302.20999999999998</v>
      </c>
      <c r="AW544" s="422">
        <v>332.94</v>
      </c>
      <c r="AX544" s="422">
        <v>440.96</v>
      </c>
      <c r="AY544" s="422">
        <v>245.62</v>
      </c>
      <c r="AZ544" s="422">
        <v>277.18</v>
      </c>
      <c r="BA544" s="422">
        <v>334.63</v>
      </c>
      <c r="BB544" s="422">
        <v>329.5</v>
      </c>
      <c r="BC544" s="422">
        <v>270.58999999999997</v>
      </c>
      <c r="BD544" s="422">
        <v>487.32</v>
      </c>
      <c r="BE544" s="422">
        <v>123.25</v>
      </c>
      <c r="BF544" s="422">
        <v>205.73</v>
      </c>
      <c r="BG544" s="422">
        <v>198.54</v>
      </c>
      <c r="BH544" s="422">
        <v>132.08000000000001</v>
      </c>
      <c r="BI544" s="422">
        <v>224.69</v>
      </c>
      <c r="BJ544" s="422">
        <v>152.76</v>
      </c>
      <c r="BK544" s="422">
        <v>299.93</v>
      </c>
      <c r="BL544" s="422">
        <v>174.31</v>
      </c>
      <c r="BM544" s="422">
        <v>128.37</v>
      </c>
      <c r="BN544" s="422">
        <v>26.67</v>
      </c>
      <c r="BO544" s="422">
        <v>0</v>
      </c>
      <c r="BP544" s="422">
        <v>36.049999999999997</v>
      </c>
      <c r="BQ544" s="422">
        <v>111.81</v>
      </c>
      <c r="BR544" s="422">
        <v>-10.36</v>
      </c>
      <c r="BS544" s="422">
        <v>0</v>
      </c>
      <c r="BT544" s="422">
        <v>0</v>
      </c>
      <c r="BU544" s="422">
        <v>0</v>
      </c>
      <c r="BV544" s="422">
        <v>0</v>
      </c>
      <c r="BW544" s="422">
        <v>0</v>
      </c>
      <c r="BX544" s="422">
        <v>0</v>
      </c>
      <c r="BY544" s="422">
        <v>0</v>
      </c>
      <c r="BZ544" s="422">
        <v>0</v>
      </c>
      <c r="CA544" s="422">
        <v>0</v>
      </c>
      <c r="CB544" s="422">
        <v>0</v>
      </c>
      <c r="CC544" s="422">
        <v>0</v>
      </c>
      <c r="CD544" s="422">
        <v>0</v>
      </c>
      <c r="CE544" s="422">
        <v>0</v>
      </c>
      <c r="CF544" s="422">
        <v>0</v>
      </c>
      <c r="CG544" s="422">
        <v>0</v>
      </c>
      <c r="CH544" s="422">
        <v>0</v>
      </c>
      <c r="CI544" s="422">
        <v>0</v>
      </c>
      <c r="CJ544" s="422">
        <v>0</v>
      </c>
      <c r="CK544" s="422">
        <v>0</v>
      </c>
      <c r="CL544" s="422">
        <v>0</v>
      </c>
      <c r="CM544" s="422">
        <v>0</v>
      </c>
      <c r="CN544" s="422">
        <v>0</v>
      </c>
      <c r="CO544" s="422">
        <v>0</v>
      </c>
      <c r="CP544" s="464">
        <v>0</v>
      </c>
      <c r="CQ544" s="422">
        <v>0</v>
      </c>
      <c r="CR544" s="464">
        <v>0</v>
      </c>
      <c r="CS544" s="465">
        <v>0</v>
      </c>
      <c r="CT544" s="465">
        <v>0</v>
      </c>
      <c r="CU544" s="477">
        <f t="shared" si="28"/>
        <v>17446.819999999996</v>
      </c>
    </row>
    <row r="545" spans="1:99" ht="15.75" thickBot="1">
      <c r="A545" s="478" t="str">
        <f t="shared" si="26"/>
        <v>17-1400</v>
      </c>
      <c r="B545" s="479">
        <v>31</v>
      </c>
      <c r="C545" s="467">
        <v>0</v>
      </c>
      <c r="D545" s="467">
        <v>0</v>
      </c>
      <c r="E545" s="467">
        <v>0</v>
      </c>
      <c r="F545" s="467">
        <v>0</v>
      </c>
      <c r="G545" s="467">
        <v>0</v>
      </c>
      <c r="H545" s="467">
        <v>0</v>
      </c>
      <c r="I545" s="467">
        <v>19.8</v>
      </c>
      <c r="J545" s="467">
        <v>9.4499999999999993</v>
      </c>
      <c r="K545" s="467">
        <v>0</v>
      </c>
      <c r="L545" s="467">
        <v>21.72</v>
      </c>
      <c r="M545" s="467">
        <v>33</v>
      </c>
      <c r="N545" s="467">
        <v>37.49</v>
      </c>
      <c r="O545" s="467">
        <v>15.45</v>
      </c>
      <c r="P545" s="467">
        <v>8.9</v>
      </c>
      <c r="Q545" s="467">
        <v>14.31</v>
      </c>
      <c r="R545" s="467">
        <v>28.44</v>
      </c>
      <c r="S545" s="467">
        <v>20.47</v>
      </c>
      <c r="T545" s="467">
        <v>128.96</v>
      </c>
      <c r="U545" s="467">
        <v>92.22</v>
      </c>
      <c r="V545" s="467">
        <v>230.74</v>
      </c>
      <c r="W545" s="467">
        <v>369.01</v>
      </c>
      <c r="X545" s="467">
        <v>458.67</v>
      </c>
      <c r="Y545" s="467">
        <v>506.57</v>
      </c>
      <c r="Z545" s="467">
        <v>487.8</v>
      </c>
      <c r="AA545" s="467">
        <v>562.21</v>
      </c>
      <c r="AB545" s="467">
        <v>498.95</v>
      </c>
      <c r="AC545" s="467">
        <v>481.97</v>
      </c>
      <c r="AD545" s="467">
        <v>434.64</v>
      </c>
      <c r="AE545" s="467">
        <v>412.49</v>
      </c>
      <c r="AF545" s="467">
        <v>557.72</v>
      </c>
      <c r="AG545" s="467">
        <v>293.89</v>
      </c>
      <c r="AH545" s="467">
        <v>307.2</v>
      </c>
      <c r="AI545" s="467">
        <v>428.8</v>
      </c>
      <c r="AJ545" s="467">
        <v>345.48</v>
      </c>
      <c r="AK545" s="467">
        <v>219.62</v>
      </c>
      <c r="AL545" s="467">
        <v>348.41</v>
      </c>
      <c r="AM545" s="467">
        <v>298.89999999999998</v>
      </c>
      <c r="AN545" s="467">
        <v>245</v>
      </c>
      <c r="AO545" s="467">
        <v>339.86</v>
      </c>
      <c r="AP545" s="467">
        <v>265.39999999999998</v>
      </c>
      <c r="AQ545" s="467">
        <v>242.54</v>
      </c>
      <c r="AR545" s="467">
        <v>250.56</v>
      </c>
      <c r="AS545" s="467">
        <v>124.66</v>
      </c>
      <c r="AT545" s="467">
        <v>0</v>
      </c>
      <c r="AU545" s="467">
        <v>0</v>
      </c>
      <c r="AV545" s="467">
        <v>0</v>
      </c>
      <c r="AW545" s="467">
        <v>0</v>
      </c>
      <c r="AX545" s="467">
        <v>0</v>
      </c>
      <c r="AY545" s="467">
        <v>0</v>
      </c>
      <c r="AZ545" s="467">
        <v>0</v>
      </c>
      <c r="BA545" s="467">
        <v>0</v>
      </c>
      <c r="BB545" s="467">
        <v>0</v>
      </c>
      <c r="BC545" s="467">
        <v>0</v>
      </c>
      <c r="BD545" s="467">
        <v>0</v>
      </c>
      <c r="BE545" s="467">
        <v>0</v>
      </c>
      <c r="BF545" s="467">
        <v>0</v>
      </c>
      <c r="BG545" s="467">
        <v>0</v>
      </c>
      <c r="BH545" s="467">
        <v>0</v>
      </c>
      <c r="BI545" s="467">
        <v>0</v>
      </c>
      <c r="BJ545" s="467">
        <v>0</v>
      </c>
      <c r="BK545" s="467">
        <v>0</v>
      </c>
      <c r="BL545" s="467">
        <v>0</v>
      </c>
      <c r="BM545" s="467">
        <v>0</v>
      </c>
      <c r="BN545" s="467">
        <v>0</v>
      </c>
      <c r="BO545" s="467">
        <v>0</v>
      </c>
      <c r="BP545" s="467">
        <v>0</v>
      </c>
      <c r="BQ545" s="467">
        <v>0</v>
      </c>
      <c r="BR545" s="467">
        <v>0</v>
      </c>
      <c r="BS545" s="467">
        <v>0</v>
      </c>
      <c r="BT545" s="467">
        <v>0</v>
      </c>
      <c r="BU545" s="467">
        <v>0</v>
      </c>
      <c r="BV545" s="467">
        <v>0</v>
      </c>
      <c r="BW545" s="467">
        <v>0</v>
      </c>
      <c r="BX545" s="467">
        <v>0</v>
      </c>
      <c r="BY545" s="467">
        <v>0</v>
      </c>
      <c r="BZ545" s="467">
        <v>0</v>
      </c>
      <c r="CA545" s="467">
        <v>0</v>
      </c>
      <c r="CB545" s="467">
        <v>0</v>
      </c>
      <c r="CC545" s="467">
        <v>0</v>
      </c>
      <c r="CD545" s="467">
        <v>0</v>
      </c>
      <c r="CE545" s="467">
        <v>0</v>
      </c>
      <c r="CF545" s="467">
        <v>0</v>
      </c>
      <c r="CG545" s="467">
        <v>0</v>
      </c>
      <c r="CH545" s="467">
        <v>0</v>
      </c>
      <c r="CI545" s="467">
        <v>0</v>
      </c>
      <c r="CJ545" s="467">
        <v>0</v>
      </c>
      <c r="CK545" s="422">
        <v>0</v>
      </c>
      <c r="CL545" s="422">
        <v>0</v>
      </c>
      <c r="CM545" s="422">
        <v>0</v>
      </c>
      <c r="CN545" s="422">
        <v>0</v>
      </c>
      <c r="CO545" s="422">
        <v>0</v>
      </c>
      <c r="CP545" s="468">
        <v>0</v>
      </c>
      <c r="CQ545" s="422">
        <v>0</v>
      </c>
      <c r="CR545" s="468">
        <v>0</v>
      </c>
      <c r="CS545" s="465">
        <v>0</v>
      </c>
      <c r="CT545" s="465">
        <v>0</v>
      </c>
      <c r="CU545" s="477">
        <f t="shared" si="28"/>
        <v>9141.2999999999993</v>
      </c>
    </row>
    <row r="546" spans="1:99" ht="15" hidden="1">
      <c r="A546" s="491" t="str">
        <f t="shared" si="26"/>
        <v>17-1400</v>
      </c>
      <c r="B546" s="449" t="s">
        <v>221</v>
      </c>
      <c r="C546" s="450">
        <f>SUM(C515:F545)</f>
        <v>0</v>
      </c>
      <c r="D546" s="450">
        <f>SUM(G515:J545)</f>
        <v>707.04</v>
      </c>
      <c r="E546" s="450">
        <f>SUM(K515:N545)</f>
        <v>2469.54</v>
      </c>
      <c r="F546" s="450">
        <f>SUM(O515:R545)</f>
        <v>2726.98</v>
      </c>
      <c r="G546" s="450">
        <f>SUM(S515:V545)</f>
        <v>18151.299999999996</v>
      </c>
      <c r="H546" s="450">
        <f>SUM(W515:Z545)</f>
        <v>73490.440000000017</v>
      </c>
      <c r="I546" s="450">
        <f>SUM(AA515:AD545)</f>
        <v>70104.810000000012</v>
      </c>
      <c r="J546" s="450">
        <f>SUM(AE515:AH545)</f>
        <v>48993.849999999977</v>
      </c>
      <c r="K546" s="450">
        <f>SUM(AI515:AL545)</f>
        <v>41544.550000000025</v>
      </c>
      <c r="L546" s="450">
        <f>SUM(AM515:AP545)</f>
        <v>34348.770000000004</v>
      </c>
      <c r="M546" s="450">
        <f>SUM(AQ515:AT545)</f>
        <v>28515.330000000005</v>
      </c>
      <c r="N546" s="450">
        <f>SUM(AU515:AX545)</f>
        <v>28604.83</v>
      </c>
      <c r="O546" s="450">
        <f>SUM(AY515:BB545)</f>
        <v>33061.47</v>
      </c>
      <c r="P546" s="450">
        <f>SUM(BC515:BF545)</f>
        <v>29295.96</v>
      </c>
      <c r="Q546" s="450">
        <f>SUM(BG515:BJ545)</f>
        <v>18502.190000000002</v>
      </c>
      <c r="R546" s="450">
        <f>SUM(BK515:BN545)</f>
        <v>13927.849999999997</v>
      </c>
      <c r="S546" s="450">
        <f>SUM(BO515:BR545)</f>
        <v>2680.7699999999991</v>
      </c>
      <c r="T546" s="450">
        <f>SUM(BS515:BV545)</f>
        <v>-18.27</v>
      </c>
      <c r="U546" s="450">
        <f>SUM(BW515:BZ545)</f>
        <v>-64.319999999999993</v>
      </c>
      <c r="V546" s="450">
        <f>SUM(CA515:CD545)</f>
        <v>0</v>
      </c>
      <c r="W546" s="450">
        <f>SUM(CE515:CH545)</f>
        <v>0</v>
      </c>
      <c r="X546" s="450">
        <f>SUM(CI515:CK545)</f>
        <v>0</v>
      </c>
      <c r="Y546" s="448"/>
      <c r="Z546" s="448"/>
      <c r="AA546" s="448"/>
      <c r="AB546" s="448"/>
      <c r="AC546" s="492"/>
      <c r="AD546" s="448"/>
      <c r="AE546" s="448"/>
      <c r="AF546" s="448"/>
      <c r="AG546" s="492"/>
      <c r="AH546" s="448"/>
      <c r="AI546" s="448"/>
      <c r="AJ546" s="448"/>
      <c r="AK546" s="492"/>
      <c r="AL546" s="448"/>
      <c r="AM546" s="448"/>
      <c r="AN546" s="492"/>
      <c r="AO546" s="448"/>
      <c r="AP546" s="448"/>
      <c r="AQ546" s="448"/>
      <c r="AR546" s="492"/>
      <c r="AS546" s="448"/>
      <c r="AT546" s="448"/>
      <c r="AU546" s="448"/>
      <c r="AV546" s="492"/>
      <c r="AW546" s="492"/>
      <c r="AX546" s="492"/>
      <c r="AY546" s="492"/>
      <c r="AZ546" s="492"/>
      <c r="BA546" s="492"/>
      <c r="BB546" s="492"/>
      <c r="BC546" s="492"/>
      <c r="BD546" s="492"/>
      <c r="BE546" s="492"/>
      <c r="BF546" s="492"/>
      <c r="BG546" s="492"/>
      <c r="BH546" s="492"/>
      <c r="BI546" s="492"/>
      <c r="BJ546" s="492"/>
      <c r="BK546" s="492"/>
      <c r="BL546" s="492"/>
      <c r="BM546" s="492"/>
      <c r="BN546" s="492"/>
      <c r="BO546" s="492"/>
      <c r="BP546" s="492"/>
      <c r="BQ546" s="448"/>
      <c r="BR546" s="448"/>
      <c r="BS546" s="448"/>
      <c r="BT546" s="492"/>
      <c r="BU546" s="492"/>
      <c r="BV546" s="492"/>
      <c r="BW546" s="492"/>
      <c r="BX546" s="492"/>
      <c r="BY546" s="492"/>
      <c r="BZ546" s="492"/>
      <c r="CA546" s="492"/>
      <c r="CB546" s="492"/>
      <c r="CC546" s="492"/>
      <c r="CD546" s="492"/>
      <c r="CE546" s="492"/>
      <c r="CF546" s="492"/>
      <c r="CG546" s="492"/>
      <c r="CH546" s="492"/>
      <c r="CI546" s="492"/>
      <c r="CJ546" s="492"/>
      <c r="CK546" s="451"/>
      <c r="CL546" s="451"/>
      <c r="CM546" s="451"/>
      <c r="CN546" s="451"/>
      <c r="CO546" s="451"/>
      <c r="CP546" s="451"/>
      <c r="CQ546" s="451"/>
      <c r="CR546" s="451"/>
      <c r="CS546" s="451"/>
      <c r="CU546" s="499">
        <f>SUM(CU515:CU545)</f>
        <v>447043.08999999997</v>
      </c>
    </row>
    <row r="547" spans="1:99" ht="15" hidden="1">
      <c r="A547" s="364"/>
      <c r="B547" s="452" t="s">
        <v>222</v>
      </c>
      <c r="C547" s="453">
        <v>0.29166666666666669</v>
      </c>
      <c r="D547" s="453">
        <f>C548</f>
        <v>0.33366666666666667</v>
      </c>
      <c r="E547" s="453">
        <f t="shared" ref="E547:X547" si="29">D548</f>
        <v>0.37566666666666665</v>
      </c>
      <c r="F547" s="453">
        <f t="shared" si="29"/>
        <v>0.41666666666666663</v>
      </c>
      <c r="G547" s="453">
        <f t="shared" si="29"/>
        <v>0.45866666666666661</v>
      </c>
      <c r="H547" s="453">
        <f t="shared" si="29"/>
        <v>0.50066666666666659</v>
      </c>
      <c r="I547" s="453">
        <f t="shared" si="29"/>
        <v>0.54166666666666663</v>
      </c>
      <c r="J547" s="453">
        <f t="shared" si="29"/>
        <v>0.58366666666666667</v>
      </c>
      <c r="K547" s="453">
        <f t="shared" si="29"/>
        <v>0.6256666666666667</v>
      </c>
      <c r="L547" s="453">
        <f t="shared" si="29"/>
        <v>0.66666666666666674</v>
      </c>
      <c r="M547" s="453">
        <f t="shared" si="29"/>
        <v>0.70866666666666678</v>
      </c>
      <c r="N547" s="453">
        <f t="shared" si="29"/>
        <v>0.75066666666666682</v>
      </c>
      <c r="O547" s="453">
        <f t="shared" si="29"/>
        <v>0.79166666666666685</v>
      </c>
      <c r="P547" s="453">
        <f t="shared" si="29"/>
        <v>0.83366666666666689</v>
      </c>
      <c r="Q547" s="453">
        <f t="shared" si="29"/>
        <v>0.87566666666666693</v>
      </c>
      <c r="R547" s="453">
        <f t="shared" si="29"/>
        <v>0.91666666666666696</v>
      </c>
      <c r="S547" s="453">
        <f t="shared" si="29"/>
        <v>0.958666666666667</v>
      </c>
      <c r="T547" s="453">
        <f t="shared" si="29"/>
        <v>1.000666666666667</v>
      </c>
      <c r="U547" s="453">
        <f t="shared" si="29"/>
        <v>1.041666666666667</v>
      </c>
      <c r="V547" s="453">
        <f t="shared" si="29"/>
        <v>1.083666666666667</v>
      </c>
      <c r="W547" s="453">
        <f t="shared" si="29"/>
        <v>1.125666666666667</v>
      </c>
      <c r="X547" s="453">
        <f t="shared" si="29"/>
        <v>1.166666666666667</v>
      </c>
      <c r="Y547" s="453">
        <f t="shared" ref="Y547" si="30">X548</f>
        <v>1.208666666666667</v>
      </c>
      <c r="Z547" s="453">
        <f t="shared" ref="Z547" si="31">Y548</f>
        <v>1.250666666666667</v>
      </c>
      <c r="AA547" s="364"/>
      <c r="AB547" s="364"/>
      <c r="AC547" s="364"/>
      <c r="AD547" s="364"/>
      <c r="AE547" s="364"/>
      <c r="AF547" s="364"/>
      <c r="AG547" s="364"/>
      <c r="AH547" s="364"/>
      <c r="AI547" s="364"/>
      <c r="AJ547" s="364"/>
      <c r="AK547" s="364"/>
      <c r="AL547" s="364"/>
      <c r="AM547" s="364"/>
      <c r="AN547" s="364"/>
      <c r="AO547" s="364"/>
      <c r="AP547" s="364"/>
      <c r="AQ547" s="364"/>
      <c r="AR547" s="364"/>
      <c r="AS547" s="364"/>
      <c r="AT547" s="364"/>
      <c r="AU547" s="364"/>
      <c r="AV547" s="364"/>
      <c r="AW547" s="364"/>
      <c r="AX547" s="364"/>
      <c r="AY547" s="364"/>
      <c r="AZ547" s="364"/>
      <c r="BA547" s="364"/>
      <c r="BB547" s="364"/>
      <c r="BC547" s="364"/>
      <c r="BD547" s="364"/>
      <c r="BE547" s="364"/>
      <c r="BF547" s="364"/>
      <c r="BG547" s="364"/>
      <c r="BH547" s="364"/>
      <c r="BI547" s="364"/>
      <c r="BJ547" s="364"/>
      <c r="BK547" s="364"/>
      <c r="BL547" s="364"/>
      <c r="BM547" s="364"/>
      <c r="BN547" s="364"/>
      <c r="BO547" s="364"/>
      <c r="BP547" s="364"/>
      <c r="BQ547" s="364"/>
      <c r="BR547" s="364"/>
      <c r="BS547" s="364"/>
      <c r="BT547" s="364"/>
      <c r="BU547" s="364"/>
      <c r="BV547" s="364"/>
      <c r="BW547" s="364"/>
      <c r="BX547" s="364"/>
      <c r="BY547" s="364"/>
      <c r="BZ547" s="364"/>
      <c r="CA547" s="364"/>
      <c r="CB547" s="364"/>
      <c r="CC547" s="364"/>
      <c r="CD547" s="364"/>
      <c r="CE547" s="364"/>
      <c r="CF547" s="364"/>
      <c r="CG547" s="364"/>
      <c r="CH547" s="364"/>
      <c r="CI547" s="364"/>
      <c r="CJ547" s="364"/>
      <c r="CK547" s="364"/>
      <c r="CL547" s="364"/>
      <c r="CM547" s="364"/>
      <c r="CN547" s="364"/>
      <c r="CO547" s="364"/>
      <c r="CP547" s="364"/>
      <c r="CQ547" s="364"/>
      <c r="CR547" s="364"/>
      <c r="CS547" s="364"/>
      <c r="CT547" s="364"/>
    </row>
    <row r="548" spans="1:99" ht="15" hidden="1">
      <c r="A548" s="364"/>
      <c r="B548" s="452" t="s">
        <v>223</v>
      </c>
      <c r="C548" s="453">
        <f>C547+0.042</f>
        <v>0.33366666666666667</v>
      </c>
      <c r="D548" s="453">
        <f t="shared" ref="D548:M548" si="32">D547+0.042</f>
        <v>0.37566666666666665</v>
      </c>
      <c r="E548" s="453">
        <f>E547+0.041</f>
        <v>0.41666666666666663</v>
      </c>
      <c r="F548" s="453">
        <f t="shared" si="32"/>
        <v>0.45866666666666661</v>
      </c>
      <c r="G548" s="453">
        <f t="shared" si="32"/>
        <v>0.50066666666666659</v>
      </c>
      <c r="H548" s="453">
        <f>H547+0.041</f>
        <v>0.54166666666666663</v>
      </c>
      <c r="I548" s="453">
        <f t="shared" si="32"/>
        <v>0.58366666666666667</v>
      </c>
      <c r="J548" s="453">
        <f t="shared" si="32"/>
        <v>0.6256666666666667</v>
      </c>
      <c r="K548" s="453">
        <f>K547+0.041</f>
        <v>0.66666666666666674</v>
      </c>
      <c r="L548" s="453">
        <f t="shared" si="32"/>
        <v>0.70866666666666678</v>
      </c>
      <c r="M548" s="453">
        <f t="shared" si="32"/>
        <v>0.75066666666666682</v>
      </c>
      <c r="N548" s="453">
        <f>N547+0.041</f>
        <v>0.79166666666666685</v>
      </c>
      <c r="O548" s="453">
        <f>O547+0.042</f>
        <v>0.83366666666666689</v>
      </c>
      <c r="P548" s="453">
        <f>P547+0.042</f>
        <v>0.87566666666666693</v>
      </c>
      <c r="Q548" s="453">
        <f>Q547+0.041</f>
        <v>0.91666666666666696</v>
      </c>
      <c r="R548" s="453">
        <f>R547+0.042</f>
        <v>0.958666666666667</v>
      </c>
      <c r="S548" s="453">
        <f>S547+0.042</f>
        <v>1.000666666666667</v>
      </c>
      <c r="T548" s="453">
        <f>T547+0.041</f>
        <v>1.041666666666667</v>
      </c>
      <c r="U548" s="453">
        <f>U547+0.042</f>
        <v>1.083666666666667</v>
      </c>
      <c r="V548" s="453">
        <f>V547+0.042</f>
        <v>1.125666666666667</v>
      </c>
      <c r="W548" s="453">
        <f>W547+0.041</f>
        <v>1.166666666666667</v>
      </c>
      <c r="X548" s="453">
        <f>X547+0.042</f>
        <v>1.208666666666667</v>
      </c>
      <c r="Y548" s="453">
        <f t="shared" ref="Y548:Z548" si="33">Y547+0.042</f>
        <v>1.250666666666667</v>
      </c>
      <c r="Z548" s="453">
        <f t="shared" si="33"/>
        <v>1.2926666666666671</v>
      </c>
      <c r="AA548" s="364"/>
      <c r="AB548" s="364"/>
      <c r="AC548" s="364"/>
      <c r="AD548" s="364"/>
      <c r="AE548" s="364"/>
      <c r="AF548" s="364"/>
      <c r="AG548" s="364"/>
      <c r="AH548" s="364"/>
      <c r="AI548" s="364"/>
      <c r="AJ548" s="364"/>
      <c r="AK548" s="364"/>
      <c r="AL548" s="364"/>
      <c r="AM548" s="364"/>
      <c r="AN548" s="364"/>
      <c r="AO548" s="364"/>
      <c r="AP548" s="364"/>
      <c r="AQ548" s="364"/>
      <c r="AR548" s="364"/>
      <c r="AS548" s="364"/>
      <c r="AT548" s="364"/>
      <c r="AU548" s="364"/>
      <c r="AV548" s="364"/>
      <c r="AW548" s="364"/>
      <c r="AX548" s="364"/>
      <c r="AY548" s="364"/>
      <c r="AZ548" s="364"/>
      <c r="BA548" s="364"/>
      <c r="BB548" s="364"/>
      <c r="BC548" s="364"/>
      <c r="BD548" s="364"/>
      <c r="BE548" s="364"/>
      <c r="BF548" s="364"/>
      <c r="BG548" s="364"/>
      <c r="BH548" s="364"/>
      <c r="BI548" s="364"/>
      <c r="BJ548" s="364"/>
      <c r="BK548" s="364"/>
      <c r="BL548" s="364"/>
      <c r="BM548" s="364"/>
      <c r="BN548" s="364"/>
      <c r="BO548" s="364"/>
      <c r="BP548" s="364"/>
      <c r="BQ548" s="364"/>
      <c r="BR548" s="364"/>
      <c r="BS548" s="364"/>
      <c r="BT548" s="364"/>
      <c r="BU548" s="364"/>
      <c r="BV548" s="364"/>
      <c r="BW548" s="364"/>
      <c r="BX548" s="364"/>
      <c r="BY548" s="364"/>
      <c r="BZ548" s="364"/>
      <c r="CA548" s="364"/>
      <c r="CB548" s="364"/>
      <c r="CC548" s="364"/>
      <c r="CD548" s="364"/>
      <c r="CE548" s="364"/>
      <c r="CF548" s="364"/>
      <c r="CG548" s="364"/>
      <c r="CH548" s="364"/>
      <c r="CI548" s="364"/>
      <c r="CJ548" s="364"/>
      <c r="CK548" s="364"/>
      <c r="CL548" s="364"/>
      <c r="CM548" s="364"/>
      <c r="CN548" s="364"/>
      <c r="CO548" s="364"/>
      <c r="CP548" s="364"/>
      <c r="CQ548" s="364"/>
      <c r="CR548" s="364"/>
      <c r="CS548" s="364"/>
      <c r="CT548" s="364"/>
    </row>
    <row r="549" spans="1:99" ht="15">
      <c r="A549" s="364"/>
      <c r="B549" s="364"/>
      <c r="C549" s="364"/>
      <c r="D549" s="364"/>
      <c r="E549" s="364"/>
      <c r="F549" s="364"/>
      <c r="G549" s="364"/>
      <c r="H549" s="364"/>
      <c r="I549" s="364"/>
      <c r="J549" s="364"/>
      <c r="K549" s="364"/>
      <c r="L549" s="364"/>
      <c r="M549" s="364"/>
      <c r="N549" s="364"/>
      <c r="O549" s="364"/>
      <c r="P549" s="364"/>
      <c r="Q549" s="364"/>
      <c r="R549" s="364"/>
      <c r="S549" s="364"/>
      <c r="T549" s="364"/>
      <c r="U549" s="364"/>
      <c r="V549" s="364"/>
      <c r="W549" s="364"/>
      <c r="X549" s="364"/>
      <c r="Y549" s="364"/>
      <c r="Z549" s="364"/>
      <c r="AA549" s="364"/>
      <c r="AB549" s="364"/>
      <c r="AC549" s="364"/>
      <c r="AD549" s="364"/>
      <c r="AE549" s="364"/>
      <c r="AF549" s="364"/>
      <c r="AG549" s="364"/>
      <c r="AH549" s="364"/>
      <c r="AI549" s="364"/>
      <c r="AJ549" s="364"/>
      <c r="AK549" s="364"/>
      <c r="AL549" s="364"/>
      <c r="AM549" s="364"/>
      <c r="AN549" s="364"/>
      <c r="AO549" s="364"/>
      <c r="AP549" s="364"/>
      <c r="AQ549" s="364"/>
      <c r="AR549" s="364"/>
      <c r="AS549" s="364"/>
      <c r="AT549" s="364"/>
      <c r="AU549" s="364"/>
      <c r="AV549" s="364"/>
      <c r="AW549" s="364"/>
      <c r="AX549" s="364"/>
      <c r="AY549" s="364"/>
      <c r="AZ549" s="364"/>
      <c r="BA549" s="364"/>
      <c r="BB549" s="364"/>
      <c r="BC549" s="364"/>
      <c r="BD549" s="364"/>
      <c r="BE549" s="364"/>
      <c r="BF549" s="364"/>
      <c r="BG549" s="364"/>
      <c r="BH549" s="364"/>
      <c r="BI549" s="364"/>
      <c r="BJ549" s="364"/>
      <c r="BK549" s="364"/>
      <c r="BL549" s="364"/>
      <c r="BM549" s="364"/>
      <c r="BN549" s="364"/>
      <c r="BO549" s="364"/>
      <c r="BP549" s="364"/>
      <c r="BQ549" s="364"/>
      <c r="BR549" s="364"/>
      <c r="BS549" s="364"/>
      <c r="BT549" s="364"/>
      <c r="BU549" s="364"/>
      <c r="BV549" s="364"/>
      <c r="BW549" s="364"/>
      <c r="BX549" s="364"/>
      <c r="BY549" s="364"/>
      <c r="BZ549" s="364"/>
      <c r="CA549" s="364"/>
      <c r="CB549" s="364"/>
      <c r="CC549" s="364"/>
      <c r="CD549" s="364"/>
      <c r="CE549" s="364"/>
      <c r="CF549" s="364"/>
      <c r="CG549" s="364"/>
      <c r="CH549" s="364"/>
      <c r="CI549" s="364"/>
      <c r="CJ549" s="364"/>
      <c r="CK549" s="364"/>
      <c r="CL549" s="364"/>
      <c r="CM549" s="364"/>
      <c r="CN549" s="364"/>
      <c r="CO549" s="364"/>
      <c r="CP549" s="364"/>
      <c r="CQ549" s="364"/>
      <c r="CR549" s="364"/>
      <c r="CS549" s="364"/>
      <c r="CT549" s="364"/>
    </row>
    <row r="550" spans="1:99" ht="15">
      <c r="A550" s="364"/>
      <c r="B550" s="364"/>
      <c r="C550" s="364"/>
      <c r="D550" s="364"/>
      <c r="E550" s="364"/>
      <c r="F550" s="364"/>
      <c r="G550" s="364"/>
      <c r="H550" s="364"/>
      <c r="I550" s="364"/>
      <c r="J550" s="364"/>
      <c r="K550" s="364"/>
      <c r="L550" s="364"/>
      <c r="M550" s="364"/>
      <c r="N550" s="364"/>
      <c r="O550" s="364"/>
      <c r="P550" s="364"/>
      <c r="Q550" s="364"/>
      <c r="R550" s="364"/>
      <c r="S550" s="364"/>
      <c r="T550" s="364"/>
      <c r="U550" s="364"/>
      <c r="V550" s="364"/>
      <c r="W550" s="364"/>
      <c r="X550" s="364"/>
      <c r="Y550" s="364"/>
      <c r="Z550" s="364"/>
      <c r="AA550" s="364"/>
      <c r="AB550" s="364"/>
      <c r="AC550" s="364"/>
      <c r="AD550" s="364"/>
      <c r="AE550" s="364"/>
      <c r="AF550" s="364"/>
      <c r="AG550" s="364"/>
      <c r="AH550" s="364"/>
      <c r="AI550" s="364"/>
      <c r="AJ550" s="364"/>
      <c r="AK550" s="364"/>
      <c r="AL550" s="364"/>
      <c r="AM550" s="364"/>
      <c r="AN550" s="364"/>
      <c r="AO550" s="364"/>
      <c r="AP550" s="364"/>
      <c r="AQ550" s="364"/>
      <c r="AR550" s="364"/>
      <c r="AS550" s="364"/>
      <c r="AT550" s="364"/>
      <c r="AU550" s="364"/>
      <c r="AV550" s="364"/>
      <c r="AW550" s="364"/>
      <c r="AX550" s="364"/>
      <c r="AY550" s="364"/>
      <c r="AZ550" s="364"/>
      <c r="BA550" s="364"/>
      <c r="BB550" s="364"/>
      <c r="BC550" s="364"/>
      <c r="BD550" s="364"/>
      <c r="BE550" s="364"/>
      <c r="BF550" s="364"/>
      <c r="BG550" s="364"/>
      <c r="BH550" s="364"/>
      <c r="BI550" s="364"/>
      <c r="BJ550" s="364"/>
      <c r="BK550" s="364"/>
      <c r="BL550" s="364"/>
      <c r="BM550" s="364"/>
      <c r="BN550" s="364"/>
      <c r="BO550" s="364"/>
      <c r="BP550" s="364"/>
      <c r="BQ550" s="364"/>
      <c r="BR550" s="364"/>
      <c r="BS550" s="364"/>
      <c r="BT550" s="364"/>
      <c r="BU550" s="364"/>
      <c r="BV550" s="364"/>
      <c r="BW550" s="364"/>
      <c r="BX550" s="364"/>
      <c r="BY550" s="364"/>
      <c r="BZ550" s="364"/>
      <c r="CA550" s="364"/>
      <c r="CB550" s="364"/>
      <c r="CC550" s="364"/>
      <c r="CD550" s="364"/>
      <c r="CE550" s="364"/>
      <c r="CF550" s="364"/>
      <c r="CG550" s="364"/>
      <c r="CH550" s="364"/>
      <c r="CI550" s="364"/>
      <c r="CJ550" s="364"/>
      <c r="CK550" s="364"/>
      <c r="CL550" s="364"/>
      <c r="CM550" s="364"/>
      <c r="CN550" s="364"/>
      <c r="CO550" s="364"/>
      <c r="CP550" s="364"/>
      <c r="CQ550" s="364"/>
      <c r="CR550" s="364"/>
      <c r="CS550" s="364"/>
      <c r="CT550" s="364"/>
    </row>
    <row r="551" spans="1:99" ht="15">
      <c r="A551" s="364"/>
      <c r="B551" s="364"/>
      <c r="C551" s="364"/>
      <c r="D551" s="364"/>
      <c r="E551" s="364"/>
      <c r="F551" s="364"/>
      <c r="G551" s="364"/>
      <c r="H551" s="364"/>
      <c r="I551" s="364"/>
      <c r="J551" s="364"/>
      <c r="K551" s="364"/>
      <c r="L551" s="364"/>
      <c r="M551" s="364"/>
      <c r="N551" s="364"/>
      <c r="O551" s="364"/>
      <c r="P551" s="364"/>
      <c r="Q551" s="364"/>
      <c r="R551" s="364"/>
      <c r="S551" s="364"/>
      <c r="T551" s="364"/>
      <c r="U551" s="364"/>
      <c r="V551" s="364"/>
      <c r="W551" s="364"/>
      <c r="X551" s="364"/>
      <c r="Y551" s="364"/>
      <c r="Z551" s="364"/>
      <c r="AA551" s="364"/>
      <c r="AB551" s="364"/>
      <c r="AC551" s="364"/>
      <c r="AD551" s="364"/>
      <c r="AE551" s="364"/>
      <c r="AF551" s="364"/>
      <c r="AG551" s="364"/>
      <c r="AH551" s="364"/>
      <c r="AI551" s="364"/>
      <c r="AJ551" s="364"/>
      <c r="AK551" s="364"/>
      <c r="AL551" s="364"/>
      <c r="AM551" s="364"/>
      <c r="AN551" s="364"/>
      <c r="AO551" s="364"/>
      <c r="AP551" s="364"/>
      <c r="AQ551" s="364"/>
      <c r="AR551" s="364"/>
      <c r="AS551" s="364"/>
      <c r="AT551" s="364"/>
      <c r="AU551" s="364"/>
      <c r="AV551" s="364"/>
      <c r="AW551" s="364"/>
      <c r="AX551" s="364"/>
      <c r="AY551" s="364"/>
      <c r="AZ551" s="364"/>
      <c r="BA551" s="364"/>
      <c r="BB551" s="364"/>
      <c r="BC551" s="364"/>
      <c r="BD551" s="364"/>
      <c r="BE551" s="364"/>
      <c r="BF551" s="364"/>
      <c r="BG551" s="364"/>
      <c r="BH551" s="364"/>
      <c r="BI551" s="364"/>
      <c r="BJ551" s="364"/>
      <c r="BK551" s="364"/>
      <c r="BL551" s="364"/>
      <c r="BM551" s="364"/>
      <c r="BN551" s="364"/>
      <c r="BO551" s="364"/>
      <c r="BP551" s="364"/>
      <c r="BQ551" s="364"/>
      <c r="BR551" s="364"/>
      <c r="BS551" s="364"/>
      <c r="BT551" s="364"/>
      <c r="BU551" s="364"/>
      <c r="BV551" s="364"/>
      <c r="BW551" s="364"/>
      <c r="BX551" s="364"/>
      <c r="BY551" s="364"/>
      <c r="BZ551" s="364"/>
      <c r="CA551" s="364"/>
      <c r="CB551" s="364"/>
      <c r="CC551" s="364"/>
      <c r="CD551" s="364"/>
      <c r="CE551" s="364"/>
      <c r="CF551" s="364"/>
      <c r="CG551" s="364"/>
      <c r="CH551" s="364"/>
      <c r="CI551" s="364"/>
      <c r="CJ551" s="364"/>
      <c r="CK551" s="364"/>
      <c r="CL551" s="364"/>
      <c r="CM551" s="364"/>
      <c r="CN551" s="364"/>
      <c r="CO551" s="364"/>
      <c r="CP551" s="364"/>
      <c r="CQ551" s="364"/>
      <c r="CR551" s="364"/>
      <c r="CS551" s="364"/>
      <c r="CT551" s="364"/>
    </row>
    <row r="552" spans="1:99" ht="15">
      <c r="A552" s="364"/>
      <c r="B552" s="364"/>
      <c r="C552" s="364"/>
      <c r="D552" s="364"/>
      <c r="E552" s="364"/>
      <c r="F552" s="364"/>
      <c r="G552" s="364"/>
      <c r="H552" s="364"/>
      <c r="I552" s="364"/>
      <c r="J552" s="364"/>
      <c r="K552" s="364"/>
      <c r="L552" s="364"/>
      <c r="M552" s="364"/>
      <c r="N552" s="364"/>
      <c r="O552" s="364"/>
      <c r="P552" s="364"/>
      <c r="Q552" s="364"/>
      <c r="R552" s="364"/>
      <c r="S552" s="364"/>
      <c r="T552" s="364"/>
      <c r="U552" s="364"/>
      <c r="V552" s="364"/>
      <c r="W552" s="364"/>
      <c r="X552" s="364"/>
      <c r="Y552" s="364"/>
      <c r="Z552" s="364"/>
      <c r="AA552" s="364"/>
      <c r="AB552" s="364"/>
      <c r="AC552" s="364"/>
      <c r="AD552" s="364"/>
      <c r="AE552" s="364"/>
      <c r="AF552" s="364"/>
      <c r="AG552" s="364"/>
      <c r="AH552" s="364"/>
      <c r="AI552" s="364"/>
      <c r="AJ552" s="364"/>
      <c r="AK552" s="364"/>
      <c r="AL552" s="364"/>
      <c r="AM552" s="364"/>
      <c r="AN552" s="364"/>
      <c r="AO552" s="364"/>
      <c r="AP552" s="364"/>
      <c r="AQ552" s="364"/>
      <c r="AR552" s="364"/>
      <c r="AS552" s="364"/>
      <c r="AT552" s="364"/>
      <c r="AU552" s="364"/>
      <c r="AV552" s="364"/>
      <c r="AW552" s="364"/>
      <c r="AX552" s="364"/>
      <c r="AY552" s="364"/>
      <c r="AZ552" s="364"/>
      <c r="BA552" s="364"/>
      <c r="BB552" s="364"/>
      <c r="BC552" s="364"/>
      <c r="BD552" s="364"/>
      <c r="BE552" s="364"/>
      <c r="BF552" s="364"/>
      <c r="BG552" s="364"/>
      <c r="BH552" s="364"/>
      <c r="BI552" s="364"/>
      <c r="BJ552" s="364"/>
      <c r="BK552" s="364"/>
      <c r="BL552" s="364"/>
      <c r="BM552" s="364"/>
      <c r="BN552" s="364"/>
      <c r="BO552" s="364"/>
      <c r="BP552" s="364"/>
      <c r="BQ552" s="364"/>
      <c r="BR552" s="364"/>
      <c r="BS552" s="364"/>
      <c r="BT552" s="364"/>
      <c r="BU552" s="364"/>
      <c r="BV552" s="364"/>
      <c r="BW552" s="364"/>
      <c r="BX552" s="364"/>
      <c r="BY552" s="364"/>
      <c r="BZ552" s="364"/>
      <c r="CA552" s="364"/>
      <c r="CB552" s="364"/>
      <c r="CC552" s="364"/>
      <c r="CD552" s="364"/>
      <c r="CE552" s="364"/>
      <c r="CF552" s="364"/>
      <c r="CG552" s="364"/>
      <c r="CH552" s="364"/>
      <c r="CI552" s="364"/>
      <c r="CJ552" s="364"/>
      <c r="CK552" s="364"/>
      <c r="CL552" s="364"/>
      <c r="CM552" s="364"/>
      <c r="CN552" s="364"/>
      <c r="CO552" s="364"/>
      <c r="CP552" s="364"/>
      <c r="CQ552" s="364"/>
      <c r="CR552" s="364"/>
      <c r="CS552" s="364"/>
      <c r="CT552" s="364"/>
    </row>
    <row r="553" spans="1:99" ht="15">
      <c r="A553" s="364"/>
      <c r="B553" s="364"/>
      <c r="C553" s="364"/>
      <c r="D553" s="364"/>
      <c r="E553" s="364"/>
      <c r="F553" s="364"/>
      <c r="G553" s="364"/>
      <c r="H553" s="364"/>
      <c r="I553" s="364"/>
      <c r="J553" s="364"/>
      <c r="K553" s="364"/>
      <c r="L553" s="364"/>
      <c r="M553" s="364"/>
      <c r="N553" s="364"/>
      <c r="O553" s="364"/>
      <c r="P553" s="364"/>
      <c r="Q553" s="364"/>
      <c r="R553" s="364"/>
      <c r="S553" s="364"/>
      <c r="T553" s="364"/>
      <c r="U553" s="364"/>
      <c r="V553" s="364"/>
      <c r="W553" s="364"/>
      <c r="X553" s="364"/>
      <c r="Y553" s="364"/>
      <c r="Z553" s="364"/>
      <c r="AA553" s="364"/>
      <c r="AB553" s="364"/>
      <c r="AC553" s="364"/>
      <c r="AD553" s="364"/>
      <c r="AE553" s="364"/>
      <c r="AF553" s="364"/>
      <c r="AG553" s="364"/>
      <c r="AH553" s="364"/>
      <c r="AI553" s="364"/>
      <c r="AJ553" s="364"/>
      <c r="AK553" s="364"/>
      <c r="AL553" s="364"/>
      <c r="AM553" s="364"/>
      <c r="AN553" s="364"/>
      <c r="AO553" s="364"/>
      <c r="AP553" s="364"/>
      <c r="AQ553" s="364"/>
      <c r="AR553" s="364"/>
      <c r="AS553" s="364"/>
      <c r="AT553" s="364"/>
      <c r="AU553" s="364"/>
      <c r="AV553" s="364"/>
      <c r="AW553" s="364"/>
      <c r="AX553" s="364"/>
      <c r="AY553" s="364"/>
      <c r="AZ553" s="364"/>
      <c r="BA553" s="364"/>
      <c r="BB553" s="364"/>
      <c r="BC553" s="364"/>
      <c r="BD553" s="364"/>
      <c r="BE553" s="364"/>
      <c r="BF553" s="364"/>
      <c r="BG553" s="364"/>
      <c r="BH553" s="364"/>
      <c r="BI553" s="364"/>
      <c r="BJ553" s="364"/>
      <c r="BK553" s="364"/>
      <c r="BL553" s="364"/>
      <c r="BM553" s="364"/>
      <c r="BN553" s="364"/>
      <c r="BO553" s="364"/>
      <c r="BP553" s="364"/>
      <c r="BQ553" s="364"/>
      <c r="BR553" s="364"/>
      <c r="BS553" s="364"/>
      <c r="BT553" s="364"/>
      <c r="BU553" s="364"/>
      <c r="BV553" s="364"/>
      <c r="BW553" s="364"/>
      <c r="BX553" s="364"/>
      <c r="BY553" s="364"/>
      <c r="BZ553" s="364"/>
      <c r="CA553" s="364"/>
      <c r="CB553" s="364"/>
      <c r="CC553" s="364"/>
      <c r="CD553" s="364"/>
      <c r="CE553" s="364"/>
      <c r="CF553" s="364"/>
      <c r="CG553" s="364"/>
      <c r="CH553" s="364"/>
      <c r="CI553" s="364"/>
      <c r="CJ553" s="364"/>
      <c r="CK553" s="364"/>
      <c r="CL553" s="364"/>
      <c r="CM553" s="364"/>
      <c r="CN553" s="364"/>
      <c r="CO553" s="364"/>
      <c r="CP553" s="364"/>
      <c r="CQ553" s="364"/>
      <c r="CR553" s="364"/>
      <c r="CS553" s="364"/>
      <c r="CT553" s="364"/>
    </row>
    <row r="554" spans="1:99" ht="15">
      <c r="A554" s="364"/>
      <c r="B554" s="364"/>
      <c r="C554" s="364"/>
      <c r="D554" s="364"/>
      <c r="E554" s="364"/>
      <c r="F554" s="364"/>
      <c r="G554" s="364"/>
      <c r="H554" s="364"/>
      <c r="I554" s="364"/>
      <c r="J554" s="364"/>
      <c r="K554" s="364"/>
      <c r="L554" s="364"/>
      <c r="M554" s="364"/>
      <c r="N554" s="364"/>
      <c r="O554" s="364"/>
      <c r="P554" s="364"/>
      <c r="Q554" s="364"/>
      <c r="R554" s="364"/>
      <c r="S554" s="364"/>
      <c r="T554" s="364"/>
      <c r="U554" s="364"/>
      <c r="V554" s="364"/>
      <c r="W554" s="364"/>
      <c r="X554" s="364"/>
      <c r="Y554" s="364"/>
      <c r="Z554" s="364"/>
      <c r="AA554" s="364"/>
      <c r="AB554" s="364"/>
      <c r="AC554" s="364"/>
      <c r="AD554" s="364"/>
      <c r="AE554" s="364"/>
      <c r="AF554" s="364"/>
      <c r="AG554" s="364"/>
      <c r="AH554" s="364"/>
      <c r="AI554" s="364"/>
      <c r="AJ554" s="364"/>
      <c r="AK554" s="364"/>
      <c r="AL554" s="364"/>
      <c r="AM554" s="364"/>
      <c r="AN554" s="364"/>
      <c r="AO554" s="364"/>
      <c r="AP554" s="364"/>
      <c r="AQ554" s="364"/>
      <c r="AR554" s="364"/>
      <c r="AS554" s="364"/>
      <c r="AT554" s="364"/>
      <c r="AU554" s="364"/>
      <c r="AV554" s="364"/>
      <c r="AW554" s="364"/>
      <c r="AX554" s="364"/>
      <c r="AY554" s="364"/>
      <c r="AZ554" s="364"/>
      <c r="BA554" s="364"/>
      <c r="BB554" s="364"/>
      <c r="BC554" s="364"/>
      <c r="BD554" s="364"/>
      <c r="BE554" s="364"/>
      <c r="BF554" s="364"/>
      <c r="BG554" s="364"/>
      <c r="BH554" s="364"/>
      <c r="BI554" s="364"/>
      <c r="BJ554" s="364"/>
      <c r="BK554" s="364"/>
      <c r="BL554" s="364"/>
      <c r="BM554" s="364"/>
      <c r="BN554" s="364"/>
      <c r="BO554" s="364"/>
      <c r="BP554" s="364"/>
      <c r="BQ554" s="364"/>
      <c r="BR554" s="364"/>
      <c r="BS554" s="364"/>
      <c r="BT554" s="364"/>
      <c r="BU554" s="364"/>
      <c r="BV554" s="364"/>
      <c r="BW554" s="364"/>
      <c r="BX554" s="364"/>
      <c r="BY554" s="364"/>
      <c r="BZ554" s="364"/>
      <c r="CA554" s="364"/>
      <c r="CB554" s="364"/>
      <c r="CC554" s="364"/>
      <c r="CD554" s="364"/>
      <c r="CE554" s="364"/>
      <c r="CF554" s="364"/>
      <c r="CG554" s="364"/>
      <c r="CH554" s="364"/>
      <c r="CI554" s="364"/>
      <c r="CJ554" s="364"/>
      <c r="CK554" s="364"/>
      <c r="CL554" s="364"/>
      <c r="CM554" s="364"/>
      <c r="CN554" s="364"/>
      <c r="CO554" s="364"/>
      <c r="CP554" s="364"/>
      <c r="CQ554" s="364"/>
      <c r="CR554" s="364"/>
      <c r="CS554" s="364"/>
      <c r="CT554" s="364"/>
    </row>
    <row r="555" spans="1:99" ht="15">
      <c r="A555" s="364"/>
      <c r="B555" s="364"/>
      <c r="C555" s="364"/>
      <c r="D555" s="364"/>
      <c r="E555" s="364"/>
      <c r="F555" s="364"/>
      <c r="G555" s="364"/>
      <c r="H555" s="364"/>
      <c r="I555" s="364"/>
      <c r="J555" s="364"/>
      <c r="K555" s="364"/>
      <c r="L555" s="364"/>
      <c r="M555" s="364"/>
      <c r="N555" s="364"/>
      <c r="O555" s="364"/>
      <c r="P555" s="364"/>
      <c r="Q555" s="364"/>
      <c r="R555" s="364"/>
      <c r="S555" s="364"/>
      <c r="T555" s="364"/>
      <c r="U555" s="364"/>
      <c r="V555" s="364"/>
      <c r="W555" s="364"/>
      <c r="X555" s="364"/>
      <c r="Y555" s="364"/>
      <c r="Z555" s="364"/>
      <c r="AA555" s="364"/>
      <c r="AB555" s="364"/>
      <c r="AC555" s="364"/>
      <c r="AD555" s="364"/>
      <c r="AE555" s="364"/>
      <c r="AF555" s="364"/>
      <c r="AG555" s="364"/>
      <c r="AH555" s="364"/>
      <c r="AI555" s="364"/>
      <c r="AJ555" s="364"/>
      <c r="AK555" s="364"/>
      <c r="AL555" s="364"/>
      <c r="AM555" s="364"/>
      <c r="AN555" s="364"/>
      <c r="AO555" s="364"/>
      <c r="AP555" s="364"/>
      <c r="AQ555" s="364"/>
      <c r="AR555" s="364"/>
      <c r="AS555" s="364"/>
      <c r="AT555" s="364"/>
      <c r="AU555" s="364"/>
      <c r="AV555" s="364"/>
      <c r="AW555" s="364"/>
      <c r="AX555" s="364"/>
      <c r="AY555" s="364"/>
      <c r="AZ555" s="364"/>
      <c r="BA555" s="364"/>
      <c r="BB555" s="364"/>
      <c r="BC555" s="364"/>
      <c r="BD555" s="364"/>
      <c r="BE555" s="364"/>
      <c r="BF555" s="364"/>
      <c r="BG555" s="364"/>
      <c r="BH555" s="364"/>
      <c r="BI555" s="364"/>
      <c r="BJ555" s="364"/>
      <c r="BK555" s="364"/>
      <c r="BL555" s="364"/>
      <c r="BM555" s="364"/>
      <c r="BN555" s="364"/>
      <c r="BO555" s="364"/>
      <c r="BP555" s="364"/>
      <c r="BQ555" s="364"/>
      <c r="BR555" s="364"/>
      <c r="BS555" s="364"/>
      <c r="BT555" s="364"/>
      <c r="BU555" s="364"/>
      <c r="BV555" s="364"/>
      <c r="BW555" s="364"/>
      <c r="BX555" s="364"/>
      <c r="BY555" s="364"/>
      <c r="BZ555" s="364"/>
      <c r="CA555" s="364"/>
      <c r="CB555" s="364"/>
      <c r="CC555" s="364"/>
      <c r="CD555" s="364"/>
      <c r="CE555" s="364"/>
      <c r="CF555" s="364"/>
      <c r="CG555" s="364"/>
      <c r="CH555" s="364"/>
      <c r="CI555" s="364"/>
      <c r="CJ555" s="364"/>
      <c r="CK555" s="364"/>
      <c r="CL555" s="364"/>
      <c r="CM555" s="364"/>
      <c r="CN555" s="364"/>
      <c r="CO555" s="364"/>
      <c r="CP555" s="364"/>
      <c r="CQ555" s="364"/>
      <c r="CR555" s="364"/>
      <c r="CS555" s="364"/>
      <c r="CT555" s="364"/>
    </row>
    <row r="556" spans="1:99" ht="15">
      <c r="A556" s="364"/>
      <c r="B556" s="364"/>
      <c r="C556" s="364"/>
      <c r="D556" s="364"/>
      <c r="E556" s="364"/>
      <c r="F556" s="364"/>
      <c r="G556" s="364"/>
      <c r="H556" s="364"/>
      <c r="I556" s="364"/>
      <c r="J556" s="364"/>
      <c r="K556" s="364"/>
      <c r="L556" s="364"/>
      <c r="M556" s="364"/>
      <c r="N556" s="364"/>
      <c r="O556" s="364"/>
      <c r="P556" s="364"/>
      <c r="Q556" s="364"/>
      <c r="R556" s="364"/>
      <c r="S556" s="364"/>
      <c r="T556" s="364"/>
      <c r="U556" s="364"/>
      <c r="V556" s="364"/>
      <c r="W556" s="364"/>
      <c r="X556" s="364"/>
      <c r="Y556" s="364"/>
      <c r="Z556" s="364"/>
      <c r="AA556" s="364"/>
      <c r="AB556" s="364"/>
      <c r="AC556" s="364"/>
      <c r="AD556" s="364"/>
      <c r="AE556" s="364"/>
      <c r="AF556" s="364"/>
      <c r="AG556" s="364"/>
      <c r="AH556" s="364"/>
      <c r="AI556" s="364"/>
      <c r="AJ556" s="364"/>
      <c r="AK556" s="364"/>
      <c r="AL556" s="364"/>
      <c r="AM556" s="364"/>
      <c r="AN556" s="364"/>
      <c r="AO556" s="364"/>
      <c r="AP556" s="364"/>
      <c r="AQ556" s="364"/>
      <c r="AR556" s="364"/>
      <c r="AS556" s="364"/>
      <c r="AT556" s="364"/>
      <c r="AU556" s="364"/>
      <c r="AV556" s="364"/>
      <c r="AW556" s="364"/>
      <c r="AX556" s="364"/>
      <c r="AY556" s="364"/>
      <c r="AZ556" s="364"/>
      <c r="BA556" s="364"/>
      <c r="BB556" s="364"/>
      <c r="BC556" s="364"/>
      <c r="BD556" s="364"/>
      <c r="BE556" s="364"/>
      <c r="BF556" s="364"/>
      <c r="BG556" s="364"/>
      <c r="BH556" s="364"/>
      <c r="BI556" s="364"/>
      <c r="BJ556" s="364"/>
      <c r="BK556" s="364"/>
      <c r="BL556" s="364"/>
      <c r="BM556" s="364"/>
      <c r="BN556" s="364"/>
      <c r="BO556" s="364"/>
      <c r="BP556" s="364"/>
      <c r="BQ556" s="364"/>
      <c r="BR556" s="364"/>
      <c r="BS556" s="364"/>
      <c r="BT556" s="364"/>
      <c r="BU556" s="364"/>
      <c r="BV556" s="364"/>
      <c r="BW556" s="364"/>
      <c r="BX556" s="364"/>
      <c r="BY556" s="364"/>
      <c r="BZ556" s="364"/>
      <c r="CA556" s="364"/>
      <c r="CB556" s="364"/>
      <c r="CC556" s="364"/>
      <c r="CD556" s="364"/>
      <c r="CE556" s="364"/>
      <c r="CF556" s="364"/>
      <c r="CG556" s="364"/>
      <c r="CH556" s="364"/>
      <c r="CI556" s="364"/>
      <c r="CJ556" s="364"/>
      <c r="CK556" s="364"/>
      <c r="CL556" s="364"/>
      <c r="CM556" s="364"/>
      <c r="CN556" s="364"/>
      <c r="CO556" s="364"/>
      <c r="CP556" s="364"/>
      <c r="CQ556" s="364"/>
      <c r="CR556" s="364"/>
      <c r="CS556" s="364"/>
      <c r="CT556" s="364"/>
    </row>
    <row r="557" spans="1:99" ht="15">
      <c r="A557" s="364"/>
      <c r="B557" s="364"/>
      <c r="C557" s="364"/>
      <c r="D557" s="364"/>
      <c r="E557" s="364"/>
      <c r="F557" s="364"/>
      <c r="G557" s="364"/>
      <c r="H557" s="364"/>
      <c r="I557" s="364"/>
      <c r="J557" s="364"/>
      <c r="K557" s="364"/>
      <c r="L557" s="364"/>
      <c r="M557" s="364"/>
      <c r="N557" s="364"/>
      <c r="O557" s="364"/>
      <c r="P557" s="364"/>
      <c r="Q557" s="364"/>
      <c r="R557" s="364"/>
      <c r="S557" s="364"/>
      <c r="T557" s="364"/>
      <c r="U557" s="364"/>
      <c r="V557" s="364"/>
      <c r="W557" s="364"/>
      <c r="X557" s="364"/>
      <c r="Y557" s="364"/>
      <c r="Z557" s="364"/>
      <c r="AA557" s="364"/>
      <c r="AB557" s="364"/>
      <c r="AC557" s="364"/>
      <c r="AD557" s="364"/>
      <c r="AE557" s="364"/>
      <c r="AF557" s="364"/>
      <c r="AG557" s="364"/>
      <c r="AH557" s="364"/>
      <c r="AI557" s="364"/>
      <c r="AJ557" s="364"/>
      <c r="AK557" s="364"/>
      <c r="AL557" s="364"/>
      <c r="AM557" s="364"/>
      <c r="AN557" s="364"/>
      <c r="AO557" s="364"/>
      <c r="AP557" s="364"/>
      <c r="AQ557" s="364"/>
      <c r="AR557" s="364"/>
      <c r="AS557" s="364"/>
      <c r="AT557" s="364"/>
      <c r="AU557" s="364"/>
      <c r="AV557" s="364"/>
      <c r="AW557" s="364"/>
      <c r="AX557" s="364"/>
      <c r="AY557" s="364"/>
      <c r="AZ557" s="364"/>
      <c r="BA557" s="364"/>
      <c r="BB557" s="364"/>
      <c r="BC557" s="364"/>
      <c r="BD557" s="364"/>
      <c r="BE557" s="364"/>
      <c r="BF557" s="364"/>
      <c r="BG557" s="364"/>
      <c r="BH557" s="364"/>
      <c r="BI557" s="364"/>
      <c r="BJ557" s="364"/>
      <c r="BK557" s="364"/>
      <c r="BL557" s="364"/>
      <c r="BM557" s="364"/>
      <c r="BN557" s="364"/>
      <c r="BO557" s="364"/>
      <c r="BP557" s="364"/>
      <c r="BQ557" s="364"/>
      <c r="BR557" s="364"/>
      <c r="BS557" s="364"/>
      <c r="BT557" s="364"/>
      <c r="BU557" s="364"/>
      <c r="BV557" s="364"/>
      <c r="BW557" s="364"/>
      <c r="BX557" s="364"/>
      <c r="BY557" s="364"/>
      <c r="BZ557" s="364"/>
      <c r="CA557" s="364"/>
      <c r="CB557" s="364"/>
      <c r="CC557" s="364"/>
      <c r="CD557" s="364"/>
      <c r="CE557" s="364"/>
      <c r="CF557" s="364"/>
      <c r="CG557" s="364"/>
      <c r="CH557" s="364"/>
      <c r="CI557" s="364"/>
      <c r="CJ557" s="364"/>
      <c r="CK557" s="364"/>
      <c r="CL557" s="364"/>
      <c r="CM557" s="364"/>
      <c r="CN557" s="364"/>
      <c r="CO557" s="364"/>
      <c r="CP557" s="364"/>
      <c r="CQ557" s="364"/>
      <c r="CR557" s="364"/>
      <c r="CS557" s="364"/>
      <c r="CT557" s="364"/>
    </row>
  </sheetData>
  <autoFilter ref="A2:B548">
    <filterColumn colId="1">
      <filters>
        <filter val="1"/>
        <filter val="10"/>
        <filter val="11"/>
        <filter val="12"/>
        <filter val="13"/>
        <filter val="14"/>
        <filter val="15"/>
        <filter val="16"/>
        <filter val="17"/>
        <filter val="18"/>
        <filter val="19"/>
        <filter val="2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"/>
        <filter val="30"/>
        <filter val="31"/>
        <filter val="4"/>
        <filter val="5"/>
        <filter val="6"/>
        <filter val="7"/>
        <filter val="8"/>
        <filter val="9"/>
      </filters>
    </filterColumn>
  </autoFilter>
  <conditionalFormatting sqref="AM34:AO34 AQ34:AS34 BO34:BQ34 AB34:AD34 AF34:AH34 AJ34:AK34 CI34:CJ34 C34:Z34 C3:CT33 C35:CT65 C67:CT97 C99:CT129 C131:CT161 C163:CT193 C195:CT225 C227:CT257 C259:CT289 C291:CT321 C323:CT353 C355:CT385 C387:CT417 C419:CT449 C451:CT481 C483:CT513">
    <cfRule type="cellIs" dxfId="64" priority="53" stopIfTrue="1" operator="equal">
      <formula>0</formula>
    </cfRule>
  </conditionalFormatting>
  <conditionalFormatting sqref="AO66:AQ66 AS66:AU66 BQ66:BS66 AD66:AF66 AH66:AJ66 AL66:AM66 AB66 CK66:CS66">
    <cfRule type="cellIs" dxfId="63" priority="51" stopIfTrue="1" operator="equal">
      <formula>0</formula>
    </cfRule>
  </conditionalFormatting>
  <conditionalFormatting sqref="C66:AA66">
    <cfRule type="cellIs" dxfId="62" priority="50" stopIfTrue="1" operator="equal">
      <formula>0</formula>
    </cfRule>
  </conditionalFormatting>
  <conditionalFormatting sqref="BQ98:BS98 CK98:CS98">
    <cfRule type="cellIs" dxfId="61" priority="48" stopIfTrue="1" operator="equal">
      <formula>0</formula>
    </cfRule>
  </conditionalFormatting>
  <conditionalFormatting sqref="C98:BF98">
    <cfRule type="cellIs" dxfId="60" priority="47" stopIfTrue="1" operator="equal">
      <formula>0</formula>
    </cfRule>
  </conditionalFormatting>
  <conditionalFormatting sqref="AO130:AQ130 AS130:AU130 BQ130:BS130 AD130:AF130 AH130:AJ130 AL130:AM130 AA130:AB130 CK130:CS130">
    <cfRule type="cellIs" dxfId="59" priority="45" stopIfTrue="1" operator="equal">
      <formula>0</formula>
    </cfRule>
  </conditionalFormatting>
  <conditionalFormatting sqref="C130:X130">
    <cfRule type="cellIs" dxfId="58" priority="44" stopIfTrue="1" operator="equal">
      <formula>0</formula>
    </cfRule>
  </conditionalFormatting>
  <conditionalFormatting sqref="Y130:Z130">
    <cfRule type="cellIs" dxfId="57" priority="43" stopIfTrue="1" operator="equal">
      <formula>0</formula>
    </cfRule>
  </conditionalFormatting>
  <conditionalFormatting sqref="AO162:AQ162 AS162:AU162 BQ162:BS162 AD162:AF162 AH162:AJ162 AL162:AM162 AB162 CK162:CS162">
    <cfRule type="cellIs" dxfId="56" priority="42" stopIfTrue="1" operator="equal">
      <formula>0</formula>
    </cfRule>
  </conditionalFormatting>
  <conditionalFormatting sqref="AO194:AQ194 AS194:AU194 BQ194:BS194 AD194:AF194 AH194:AJ194 AL194:AM194 AA194:AB194 CK194:CS194">
    <cfRule type="cellIs" dxfId="55" priority="39" stopIfTrue="1" operator="equal">
      <formula>0</formula>
    </cfRule>
  </conditionalFormatting>
  <conditionalFormatting sqref="C194:Z194">
    <cfRule type="cellIs" dxfId="54" priority="38" stopIfTrue="1" operator="equal">
      <formula>0</formula>
    </cfRule>
  </conditionalFormatting>
  <conditionalFormatting sqref="Y258:Z258">
    <cfRule type="cellIs" dxfId="53" priority="31" stopIfTrue="1" operator="equal">
      <formula>0</formula>
    </cfRule>
  </conditionalFormatting>
  <conditionalFormatting sqref="AO226:AQ226 AS226:AU226 BQ226:BS226 AD226:AF226 AH226:AJ226 AL226:AM226 AA226:AB226 CK226:CS226">
    <cfRule type="cellIs" dxfId="52" priority="36" stopIfTrue="1" operator="equal">
      <formula>0</formula>
    </cfRule>
  </conditionalFormatting>
  <conditionalFormatting sqref="C226:X226">
    <cfRule type="cellIs" dxfId="51" priority="35" stopIfTrue="1" operator="equal">
      <formula>0</formula>
    </cfRule>
  </conditionalFormatting>
  <conditionalFormatting sqref="Y226:Z226">
    <cfRule type="cellIs" dxfId="50" priority="34" stopIfTrue="1" operator="equal">
      <formula>0</formula>
    </cfRule>
  </conditionalFormatting>
  <conditionalFormatting sqref="AO258:AQ258 AS258:AU258 BQ258:BS258 AD258:AF258 AH258:AJ258 AL258:AM258 AA258:AB258 CK258:CS258">
    <cfRule type="cellIs" dxfId="49" priority="33" stopIfTrue="1" operator="equal">
      <formula>0</formula>
    </cfRule>
  </conditionalFormatting>
  <conditionalFormatting sqref="C258:X258">
    <cfRule type="cellIs" dxfId="48" priority="32" stopIfTrue="1" operator="equal">
      <formula>0</formula>
    </cfRule>
  </conditionalFormatting>
  <conditionalFormatting sqref="Y290:Z290">
    <cfRule type="cellIs" dxfId="47" priority="28" stopIfTrue="1" operator="equal">
      <formula>0</formula>
    </cfRule>
  </conditionalFormatting>
  <conditionalFormatting sqref="AO290:AQ290 AS290:AU290 BQ290:BS290 AD290:AF290 AH290:AJ290 AL290:AM290 AA290:AB290 CK290:CS290">
    <cfRule type="cellIs" dxfId="46" priority="30" stopIfTrue="1" operator="equal">
      <formula>0</formula>
    </cfRule>
  </conditionalFormatting>
  <conditionalFormatting sqref="C290:X290">
    <cfRule type="cellIs" dxfId="45" priority="29" stopIfTrue="1" operator="equal">
      <formula>0</formula>
    </cfRule>
  </conditionalFormatting>
  <conditionalFormatting sqref="Y322:Z322">
    <cfRule type="cellIs" dxfId="44" priority="25" stopIfTrue="1" operator="equal">
      <formula>0</formula>
    </cfRule>
  </conditionalFormatting>
  <conditionalFormatting sqref="AO322:AQ322 AS322:AU322 BQ322:BS322 AD322:AF322 AH322:AJ322 AL322:AM322 AA322:AB322 CK322:CS322">
    <cfRule type="cellIs" dxfId="43" priority="27" stopIfTrue="1" operator="equal">
      <formula>0</formula>
    </cfRule>
  </conditionalFormatting>
  <conditionalFormatting sqref="C322:X322">
    <cfRule type="cellIs" dxfId="42" priority="26" stopIfTrue="1" operator="equal">
      <formula>0</formula>
    </cfRule>
  </conditionalFormatting>
  <conditionalFormatting sqref="Y354:Z354">
    <cfRule type="cellIs" dxfId="41" priority="22" stopIfTrue="1" operator="equal">
      <formula>0</formula>
    </cfRule>
  </conditionalFormatting>
  <conditionalFormatting sqref="AO354:AQ354 AS354:AU354 BQ354:BS354 AD354:AF354 AH354:AJ354 AL354:AM354 AA354:AB354 CK354:CS354">
    <cfRule type="cellIs" dxfId="40" priority="24" stopIfTrue="1" operator="equal">
      <formula>0</formula>
    </cfRule>
  </conditionalFormatting>
  <conditionalFormatting sqref="C354:X354">
    <cfRule type="cellIs" dxfId="39" priority="23" stopIfTrue="1" operator="equal">
      <formula>0</formula>
    </cfRule>
  </conditionalFormatting>
  <conditionalFormatting sqref="Y386:Z386">
    <cfRule type="cellIs" dxfId="38" priority="19" stopIfTrue="1" operator="equal">
      <formula>0</formula>
    </cfRule>
  </conditionalFormatting>
  <conditionalFormatting sqref="AO386:AQ386 AS386:AU386 BQ386:BS386 AD386:AF386 AH386:AJ386 AL386:AM386 AA386:AB386 CK386:CS386">
    <cfRule type="cellIs" dxfId="37" priority="21" stopIfTrue="1" operator="equal">
      <formula>0</formula>
    </cfRule>
  </conditionalFormatting>
  <conditionalFormatting sqref="C386:X386">
    <cfRule type="cellIs" dxfId="36" priority="20" stopIfTrue="1" operator="equal">
      <formula>0</formula>
    </cfRule>
  </conditionalFormatting>
  <conditionalFormatting sqref="Y418:Z418">
    <cfRule type="cellIs" dxfId="35" priority="16" stopIfTrue="1" operator="equal">
      <formula>0</formula>
    </cfRule>
  </conditionalFormatting>
  <conditionalFormatting sqref="AO418:AQ418 AS418:AU418 BQ418:BS418 AD418:AF418 AH418:AJ418 AL418:AM418 AA418:AB418 CK418:CS418">
    <cfRule type="cellIs" dxfId="34" priority="18" stopIfTrue="1" operator="equal">
      <formula>0</formula>
    </cfRule>
  </conditionalFormatting>
  <conditionalFormatting sqref="C418:X418">
    <cfRule type="cellIs" dxfId="33" priority="17" stopIfTrue="1" operator="equal">
      <formula>0</formula>
    </cfRule>
  </conditionalFormatting>
  <conditionalFormatting sqref="Y450:Z450">
    <cfRule type="cellIs" dxfId="32" priority="13" stopIfTrue="1" operator="equal">
      <formula>0</formula>
    </cfRule>
  </conditionalFormatting>
  <conditionalFormatting sqref="AO450:AQ450 AS450:AU450 BQ450:BS450 AD450:AF450 AH450:AJ450 AL450:AM450 AA450:AB450 CK450:CS450">
    <cfRule type="cellIs" dxfId="31" priority="15" stopIfTrue="1" operator="equal">
      <formula>0</formula>
    </cfRule>
  </conditionalFormatting>
  <conditionalFormatting sqref="C450:X450">
    <cfRule type="cellIs" dxfId="30" priority="14" stopIfTrue="1" operator="equal">
      <formula>0</formula>
    </cfRule>
  </conditionalFormatting>
  <conditionalFormatting sqref="AO482:AQ482 AS482:AU482 BQ482:BS482 AD482:AF482 AH482:AJ482 AL482:AM482 AA482:AB482 CK482:CS482">
    <cfRule type="cellIs" dxfId="29" priority="12" stopIfTrue="1" operator="equal">
      <formula>0</formula>
    </cfRule>
  </conditionalFormatting>
  <conditionalFormatting sqref="C482:Z482">
    <cfRule type="cellIs" dxfId="28" priority="11" stopIfTrue="1" operator="equal">
      <formula>0</formula>
    </cfRule>
  </conditionalFormatting>
  <conditionalFormatting sqref="AO514:AQ514 AS514:AU514 BQ514:BS514 AD514:AF514 AH514:AJ514 AL514:AM514 AA514:AB514 CK514:CS514">
    <cfRule type="cellIs" dxfId="27" priority="9" stopIfTrue="1" operator="equal">
      <formula>0</formula>
    </cfRule>
  </conditionalFormatting>
  <conditionalFormatting sqref="C514:Z514">
    <cfRule type="cellIs" dxfId="26" priority="8" stopIfTrue="1" operator="equal">
      <formula>0</formula>
    </cfRule>
  </conditionalFormatting>
  <conditionalFormatting sqref="C1:CT2">
    <cfRule type="duplicateValues" dxfId="25" priority="67" stopIfTrue="1"/>
  </conditionalFormatting>
  <conditionalFormatting sqref="C515:CT545">
    <cfRule type="cellIs" dxfId="24" priority="6" stopIfTrue="1" operator="equal">
      <formula>0</formula>
    </cfRule>
  </conditionalFormatting>
  <conditionalFormatting sqref="Y546:Z546">
    <cfRule type="cellIs" dxfId="23" priority="3" stopIfTrue="1" operator="equal">
      <formula>0</formula>
    </cfRule>
  </conditionalFormatting>
  <conditionalFormatting sqref="AO546:AQ546 AS546:AU546 BQ546:BS546 AD546:AF546 AH546:AJ546 AL546:AM546 AA546:AB546 CK546:CS546">
    <cfRule type="cellIs" dxfId="22" priority="5" stopIfTrue="1" operator="equal">
      <formula>0</formula>
    </cfRule>
  </conditionalFormatting>
  <conditionalFormatting sqref="C546:X546">
    <cfRule type="cellIs" dxfId="21" priority="4" stopIfTrue="1" operator="equal">
      <formula>0</formula>
    </cfRule>
  </conditionalFormatting>
  <conditionalFormatting sqref="AA162">
    <cfRule type="cellIs" dxfId="20" priority="2" stopIfTrue="1" operator="equal">
      <formula>0</formula>
    </cfRule>
  </conditionalFormatting>
  <conditionalFormatting sqref="C162:Z162">
    <cfRule type="cellIs" dxfId="19" priority="1" stopIfTrue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S48"/>
  <sheetViews>
    <sheetView topLeftCell="A13" workbookViewId="0">
      <selection activeCell="Q48" sqref="Q48"/>
    </sheetView>
  </sheetViews>
  <sheetFormatPr baseColWidth="10" defaultRowHeight="14.25"/>
  <cols>
    <col min="1" max="19" width="8.75" customWidth="1"/>
  </cols>
  <sheetData>
    <row r="2" spans="1:19">
      <c r="A2" s="187" t="s">
        <v>226</v>
      </c>
      <c r="B2" s="9" t="s">
        <v>0</v>
      </c>
      <c r="C2" s="9" t="s">
        <v>1</v>
      </c>
      <c r="D2" s="9" t="s">
        <v>2</v>
      </c>
      <c r="E2" s="9" t="s">
        <v>3</v>
      </c>
      <c r="F2" s="9" t="s">
        <v>5</v>
      </c>
      <c r="G2" s="9" t="s">
        <v>6</v>
      </c>
      <c r="H2" s="9" t="s">
        <v>7</v>
      </c>
      <c r="I2" s="9" t="s">
        <v>8</v>
      </c>
      <c r="J2" s="9" t="s">
        <v>9</v>
      </c>
      <c r="K2" s="9" t="s">
        <v>10</v>
      </c>
      <c r="L2" s="9" t="s">
        <v>11</v>
      </c>
      <c r="M2" s="9" t="s">
        <v>12</v>
      </c>
      <c r="N2" s="9" t="s">
        <v>13</v>
      </c>
      <c r="O2" s="9" t="s">
        <v>14</v>
      </c>
      <c r="P2" s="9" t="s">
        <v>15</v>
      </c>
      <c r="Q2" s="9" t="s">
        <v>16</v>
      </c>
      <c r="R2" s="9" t="s">
        <v>250</v>
      </c>
      <c r="S2" s="9" t="s">
        <v>259</v>
      </c>
    </row>
    <row r="3" spans="1:19">
      <c r="A3" s="533">
        <v>41974</v>
      </c>
      <c r="B3" s="225">
        <v>1782</v>
      </c>
      <c r="C3" s="225">
        <v>2543</v>
      </c>
      <c r="D3" s="225">
        <v>3316</v>
      </c>
      <c r="E3" s="225">
        <v>3027</v>
      </c>
      <c r="F3" s="225">
        <v>1421</v>
      </c>
      <c r="G3" s="225">
        <v>2211</v>
      </c>
      <c r="H3" s="225">
        <v>1734</v>
      </c>
      <c r="I3" s="225">
        <v>781</v>
      </c>
      <c r="J3" s="225">
        <v>2426</v>
      </c>
      <c r="K3" s="225">
        <v>2109</v>
      </c>
      <c r="L3" s="225">
        <v>2018</v>
      </c>
      <c r="M3" s="225">
        <v>3155</v>
      </c>
      <c r="N3" s="225">
        <v>2874</v>
      </c>
      <c r="O3" s="225">
        <v>3076</v>
      </c>
      <c r="P3" s="225">
        <v>2725</v>
      </c>
      <c r="Q3" s="224">
        <v>1976</v>
      </c>
      <c r="R3" s="224">
        <v>3036</v>
      </c>
      <c r="S3" s="226">
        <f t="shared" ref="S3:S15" si="0">AVERAGE(B3:R3)</f>
        <v>2365.294117647059</v>
      </c>
    </row>
    <row r="4" spans="1:19">
      <c r="A4" s="12">
        <f>A3+31</f>
        <v>42005</v>
      </c>
      <c r="B4" s="225">
        <v>1636</v>
      </c>
      <c r="C4" s="225">
        <v>2517</v>
      </c>
      <c r="D4" s="225">
        <v>3016</v>
      </c>
      <c r="E4" s="225">
        <v>2946</v>
      </c>
      <c r="F4" s="225">
        <v>1290</v>
      </c>
      <c r="G4" s="225">
        <v>2267</v>
      </c>
      <c r="H4" s="225">
        <v>1799</v>
      </c>
      <c r="I4" s="225">
        <v>584</v>
      </c>
      <c r="J4" s="225">
        <v>2402</v>
      </c>
      <c r="K4" s="225">
        <v>2177</v>
      </c>
      <c r="L4" s="225">
        <v>2104</v>
      </c>
      <c r="M4" s="225">
        <v>2943</v>
      </c>
      <c r="N4" s="225">
        <v>2574</v>
      </c>
      <c r="O4" s="225">
        <v>2693</v>
      </c>
      <c r="P4" s="225">
        <v>2627</v>
      </c>
      <c r="Q4" s="224">
        <v>1751</v>
      </c>
      <c r="R4" s="224">
        <v>3243</v>
      </c>
      <c r="S4" s="226">
        <f t="shared" si="0"/>
        <v>2268.7647058823532</v>
      </c>
    </row>
    <row r="5" spans="1:19">
      <c r="A5" s="12">
        <f t="shared" ref="A5:A15" si="1">A4+31</f>
        <v>42036</v>
      </c>
      <c r="B5" s="225">
        <v>1710</v>
      </c>
      <c r="C5" s="225">
        <v>2318</v>
      </c>
      <c r="D5" s="225">
        <v>2726</v>
      </c>
      <c r="E5" s="225">
        <v>2837</v>
      </c>
      <c r="F5" s="225">
        <v>1320</v>
      </c>
      <c r="G5" s="225">
        <v>2270</v>
      </c>
      <c r="H5" s="225">
        <v>1895</v>
      </c>
      <c r="I5" s="225">
        <v>728</v>
      </c>
      <c r="J5" s="225">
        <v>2282</v>
      </c>
      <c r="K5" s="225">
        <v>2190</v>
      </c>
      <c r="L5" s="225">
        <v>2130</v>
      </c>
      <c r="M5" s="225">
        <v>2641</v>
      </c>
      <c r="N5" s="225">
        <v>2580</v>
      </c>
      <c r="O5" s="225">
        <v>2605</v>
      </c>
      <c r="P5" s="225">
        <v>2890</v>
      </c>
      <c r="Q5" s="224">
        <v>1995</v>
      </c>
      <c r="R5" s="224">
        <v>2513</v>
      </c>
      <c r="S5" s="226">
        <f t="shared" si="0"/>
        <v>2213.5294117647059</v>
      </c>
    </row>
    <row r="6" spans="1:19">
      <c r="A6" s="12">
        <f t="shared" si="1"/>
        <v>42067</v>
      </c>
      <c r="B6" s="225">
        <v>1641</v>
      </c>
      <c r="C6" s="225">
        <v>2666</v>
      </c>
      <c r="D6" s="225">
        <v>2602</v>
      </c>
      <c r="E6" s="225">
        <v>2710</v>
      </c>
      <c r="F6" s="225">
        <v>1431</v>
      </c>
      <c r="G6" s="225">
        <v>2377</v>
      </c>
      <c r="H6" s="225">
        <v>1739</v>
      </c>
      <c r="I6" s="225">
        <v>724</v>
      </c>
      <c r="J6" s="225">
        <v>2384</v>
      </c>
      <c r="K6" s="225">
        <v>2514</v>
      </c>
      <c r="L6" s="225">
        <v>2012</v>
      </c>
      <c r="M6" s="225">
        <v>2347</v>
      </c>
      <c r="N6" s="225">
        <v>2755</v>
      </c>
      <c r="O6" s="225">
        <v>3255</v>
      </c>
      <c r="P6" s="225">
        <v>2699</v>
      </c>
      <c r="Q6" s="224">
        <v>1933</v>
      </c>
      <c r="R6" s="224">
        <v>2451</v>
      </c>
      <c r="S6" s="226">
        <f t="shared" si="0"/>
        <v>2249.4117647058824</v>
      </c>
    </row>
    <row r="7" spans="1:19">
      <c r="A7" s="12">
        <f t="shared" si="1"/>
        <v>42098</v>
      </c>
      <c r="B7" s="225">
        <v>1699</v>
      </c>
      <c r="C7" s="225">
        <v>2285</v>
      </c>
      <c r="D7" s="225">
        <v>2548</v>
      </c>
      <c r="E7" s="225">
        <v>2710</v>
      </c>
      <c r="F7" s="225">
        <v>1320</v>
      </c>
      <c r="G7" s="225">
        <v>2251</v>
      </c>
      <c r="H7" s="225">
        <v>1823</v>
      </c>
      <c r="I7" s="225">
        <v>839</v>
      </c>
      <c r="J7" s="225">
        <v>2548</v>
      </c>
      <c r="K7" s="225">
        <v>2070</v>
      </c>
      <c r="L7" s="225">
        <v>1828</v>
      </c>
      <c r="M7" s="225">
        <v>2516</v>
      </c>
      <c r="N7" s="225">
        <v>2489</v>
      </c>
      <c r="O7" s="225">
        <v>3092</v>
      </c>
      <c r="P7" s="225">
        <v>2558</v>
      </c>
      <c r="Q7" s="224">
        <v>2068</v>
      </c>
      <c r="R7" s="224">
        <v>2563</v>
      </c>
      <c r="S7" s="226">
        <f t="shared" si="0"/>
        <v>2188.6470588235293</v>
      </c>
    </row>
    <row r="8" spans="1:19">
      <c r="A8" s="12">
        <f t="shared" si="1"/>
        <v>42129</v>
      </c>
      <c r="B8" s="225">
        <v>2030</v>
      </c>
      <c r="C8" s="225">
        <v>2055</v>
      </c>
      <c r="D8" s="225">
        <v>2302</v>
      </c>
      <c r="E8" s="225">
        <v>2776</v>
      </c>
      <c r="F8" s="225">
        <v>1292</v>
      </c>
      <c r="G8" s="225">
        <v>2240</v>
      </c>
      <c r="H8" s="225">
        <v>1890</v>
      </c>
      <c r="I8" s="225">
        <v>855</v>
      </c>
      <c r="J8" s="225">
        <v>2449</v>
      </c>
      <c r="K8" s="225">
        <v>2101</v>
      </c>
      <c r="L8" s="225">
        <v>2160</v>
      </c>
      <c r="M8" s="225">
        <v>2536</v>
      </c>
      <c r="N8" s="225">
        <v>2741</v>
      </c>
      <c r="O8" s="225">
        <v>2774</v>
      </c>
      <c r="P8" s="225">
        <v>2643</v>
      </c>
      <c r="Q8" s="224">
        <v>2210</v>
      </c>
      <c r="R8" s="224">
        <v>2687</v>
      </c>
      <c r="S8" s="226">
        <f t="shared" si="0"/>
        <v>2220.0588235294117</v>
      </c>
    </row>
    <row r="9" spans="1:19">
      <c r="A9" s="12">
        <f t="shared" si="1"/>
        <v>42160</v>
      </c>
      <c r="B9" s="225">
        <v>1672</v>
      </c>
      <c r="C9" s="225">
        <v>2248</v>
      </c>
      <c r="D9" s="225">
        <v>2276</v>
      </c>
      <c r="E9" s="225">
        <v>2973</v>
      </c>
      <c r="F9" s="225">
        <v>1329</v>
      </c>
      <c r="G9" s="225">
        <v>2361</v>
      </c>
      <c r="H9" s="225">
        <v>1943</v>
      </c>
      <c r="I9" s="225">
        <v>818</v>
      </c>
      <c r="J9" s="225">
        <v>2302</v>
      </c>
      <c r="K9" s="225">
        <v>2130</v>
      </c>
      <c r="L9" s="225">
        <v>2061</v>
      </c>
      <c r="M9" s="225">
        <v>2887</v>
      </c>
      <c r="N9" s="225">
        <v>2584</v>
      </c>
      <c r="O9" s="225">
        <v>2779</v>
      </c>
      <c r="P9" s="225">
        <v>2505</v>
      </c>
      <c r="Q9" s="224">
        <v>2258</v>
      </c>
      <c r="R9" s="224">
        <v>2832</v>
      </c>
      <c r="S9" s="226">
        <f t="shared" si="0"/>
        <v>2232.8235294117649</v>
      </c>
    </row>
    <row r="10" spans="1:19">
      <c r="A10" s="12">
        <f t="shared" si="1"/>
        <v>42191</v>
      </c>
      <c r="B10" s="225">
        <v>1762</v>
      </c>
      <c r="C10" s="225">
        <v>1783</v>
      </c>
      <c r="D10" s="225">
        <v>2090</v>
      </c>
      <c r="E10" s="225">
        <v>2329</v>
      </c>
      <c r="F10" s="225">
        <v>986</v>
      </c>
      <c r="G10" s="225">
        <v>1599</v>
      </c>
      <c r="H10" s="225">
        <v>1276</v>
      </c>
      <c r="I10" s="225">
        <v>796</v>
      </c>
      <c r="J10" s="225">
        <v>2069</v>
      </c>
      <c r="K10" s="225">
        <v>1872</v>
      </c>
      <c r="L10" s="225">
        <v>1951</v>
      </c>
      <c r="M10" s="225">
        <v>2408</v>
      </c>
      <c r="N10" s="225">
        <v>2374</v>
      </c>
      <c r="O10" s="225">
        <v>2380</v>
      </c>
      <c r="P10" s="225">
        <v>2338</v>
      </c>
      <c r="Q10" s="224">
        <v>1645</v>
      </c>
      <c r="R10" s="224">
        <v>2765</v>
      </c>
      <c r="S10" s="226">
        <f t="shared" si="0"/>
        <v>1907.2352941176471</v>
      </c>
    </row>
    <row r="11" spans="1:19">
      <c r="A11" s="12">
        <f t="shared" si="1"/>
        <v>42222</v>
      </c>
      <c r="B11" s="225">
        <v>1341</v>
      </c>
      <c r="C11" s="225">
        <v>1982</v>
      </c>
      <c r="D11" s="225">
        <v>1888</v>
      </c>
      <c r="E11" s="225">
        <v>1971</v>
      </c>
      <c r="F11" s="225">
        <v>1008</v>
      </c>
      <c r="G11" s="225">
        <v>1735</v>
      </c>
      <c r="H11" s="225">
        <v>1495</v>
      </c>
      <c r="I11" s="225">
        <v>618</v>
      </c>
      <c r="J11" s="225">
        <v>1792</v>
      </c>
      <c r="K11" s="225">
        <v>1855</v>
      </c>
      <c r="L11" s="225">
        <v>1725</v>
      </c>
      <c r="M11" s="225">
        <v>2514</v>
      </c>
      <c r="N11" s="225">
        <v>2580</v>
      </c>
      <c r="O11" s="225">
        <v>2423</v>
      </c>
      <c r="P11" s="225">
        <v>2473</v>
      </c>
      <c r="Q11" s="224">
        <v>1538</v>
      </c>
      <c r="R11" s="224">
        <v>2568</v>
      </c>
      <c r="S11" s="226">
        <f t="shared" si="0"/>
        <v>1853.2941176470588</v>
      </c>
    </row>
    <row r="12" spans="1:19">
      <c r="A12" s="12">
        <f t="shared" si="1"/>
        <v>42253</v>
      </c>
      <c r="B12" s="225">
        <v>1704</v>
      </c>
      <c r="C12" s="225">
        <v>2554</v>
      </c>
      <c r="D12" s="225">
        <v>2485</v>
      </c>
      <c r="E12" s="225">
        <v>2469</v>
      </c>
      <c r="F12" s="225">
        <v>1337</v>
      </c>
      <c r="G12" s="225">
        <v>2534</v>
      </c>
      <c r="H12" s="225">
        <v>1693</v>
      </c>
      <c r="I12" s="225">
        <v>819</v>
      </c>
      <c r="J12" s="225">
        <v>2524</v>
      </c>
      <c r="K12" s="225">
        <v>2418</v>
      </c>
      <c r="L12" s="225">
        <v>2254</v>
      </c>
      <c r="M12" s="225">
        <v>2713</v>
      </c>
      <c r="N12" s="225">
        <v>2726</v>
      </c>
      <c r="O12" s="225">
        <v>3288</v>
      </c>
      <c r="P12" s="225">
        <v>2902</v>
      </c>
      <c r="Q12" s="224">
        <v>2160</v>
      </c>
      <c r="R12" s="224">
        <v>2847</v>
      </c>
      <c r="S12" s="226">
        <f t="shared" si="0"/>
        <v>2319.2352941176468</v>
      </c>
    </row>
    <row r="13" spans="1:19">
      <c r="A13" s="12">
        <f t="shared" si="1"/>
        <v>42284</v>
      </c>
      <c r="B13" s="225">
        <v>1835</v>
      </c>
      <c r="C13" s="225">
        <v>2300</v>
      </c>
      <c r="D13" s="225">
        <v>2603</v>
      </c>
      <c r="E13" s="225">
        <v>2732</v>
      </c>
      <c r="F13" s="225">
        <v>1148</v>
      </c>
      <c r="G13" s="225">
        <v>2228</v>
      </c>
      <c r="H13" s="225">
        <v>1782</v>
      </c>
      <c r="I13" s="225">
        <v>832</v>
      </c>
      <c r="J13" s="225">
        <v>2420</v>
      </c>
      <c r="K13" s="225">
        <v>2301</v>
      </c>
      <c r="L13" s="225">
        <v>2210</v>
      </c>
      <c r="M13" s="225">
        <v>2753</v>
      </c>
      <c r="N13" s="225">
        <v>3062</v>
      </c>
      <c r="O13" s="225">
        <v>3091</v>
      </c>
      <c r="P13" s="225">
        <v>2652</v>
      </c>
      <c r="Q13" s="224">
        <v>1993</v>
      </c>
      <c r="R13" s="224">
        <v>2896</v>
      </c>
      <c r="S13" s="226">
        <f t="shared" si="0"/>
        <v>2284.5882352941176</v>
      </c>
    </row>
    <row r="14" spans="1:19">
      <c r="A14" s="12">
        <f t="shared" si="1"/>
        <v>42315</v>
      </c>
      <c r="B14" s="225">
        <v>1815</v>
      </c>
      <c r="C14" s="225">
        <v>2239</v>
      </c>
      <c r="D14" s="225">
        <v>2845</v>
      </c>
      <c r="E14" s="225">
        <v>2654</v>
      </c>
      <c r="F14" s="225">
        <v>1322</v>
      </c>
      <c r="G14" s="225">
        <v>2312</v>
      </c>
      <c r="H14" s="225">
        <v>1578</v>
      </c>
      <c r="I14" s="225">
        <v>757</v>
      </c>
      <c r="J14" s="225">
        <v>2363</v>
      </c>
      <c r="K14" s="225">
        <v>2291</v>
      </c>
      <c r="L14" s="225">
        <v>2246</v>
      </c>
      <c r="M14" s="225">
        <v>3095</v>
      </c>
      <c r="N14" s="225">
        <v>2658</v>
      </c>
      <c r="O14" s="225">
        <v>3044</v>
      </c>
      <c r="P14" s="225">
        <v>2673</v>
      </c>
      <c r="Q14" s="224">
        <v>1879</v>
      </c>
      <c r="R14" s="224">
        <v>2830</v>
      </c>
      <c r="S14" s="226">
        <f t="shared" si="0"/>
        <v>2270.6470588235293</v>
      </c>
    </row>
    <row r="15" spans="1:19">
      <c r="A15" s="12">
        <f t="shared" si="1"/>
        <v>42346</v>
      </c>
      <c r="B15" s="225">
        <v>1586</v>
      </c>
      <c r="C15" s="225">
        <v>2449</v>
      </c>
      <c r="D15" s="225">
        <v>2909</v>
      </c>
      <c r="E15" s="225">
        <v>2956</v>
      </c>
      <c r="F15" s="225">
        <v>1314</v>
      </c>
      <c r="G15" s="225">
        <v>2458</v>
      </c>
      <c r="H15" s="225">
        <v>1891</v>
      </c>
      <c r="I15" s="225">
        <v>883</v>
      </c>
      <c r="J15" s="225">
        <v>2362</v>
      </c>
      <c r="K15" s="225">
        <v>2179</v>
      </c>
      <c r="L15" s="225">
        <v>2289</v>
      </c>
      <c r="M15" s="225">
        <v>3211</v>
      </c>
      <c r="N15" s="225">
        <v>2605</v>
      </c>
      <c r="O15" s="225">
        <v>3427</v>
      </c>
      <c r="P15" s="225">
        <v>2701</v>
      </c>
      <c r="Q15" s="224">
        <v>2192</v>
      </c>
      <c r="R15" s="224">
        <v>3285</v>
      </c>
      <c r="S15" s="226">
        <f t="shared" si="0"/>
        <v>2393.9411764705883</v>
      </c>
    </row>
    <row r="16" spans="1:19">
      <c r="A16" s="9"/>
      <c r="B16" s="226">
        <f t="shared" ref="B16:R16" si="2">AVERAGE(B3:B15)</f>
        <v>1708.6923076923076</v>
      </c>
      <c r="C16" s="226">
        <f t="shared" si="2"/>
        <v>2303</v>
      </c>
      <c r="D16" s="226">
        <f t="shared" si="2"/>
        <v>2585.0769230769229</v>
      </c>
      <c r="E16" s="226">
        <f t="shared" si="2"/>
        <v>2699.2307692307691</v>
      </c>
      <c r="F16" s="226">
        <f t="shared" si="2"/>
        <v>1270.6153846153845</v>
      </c>
      <c r="G16" s="226">
        <f t="shared" si="2"/>
        <v>2218.6923076923076</v>
      </c>
      <c r="H16" s="226">
        <f t="shared" si="2"/>
        <v>1733.6923076923076</v>
      </c>
      <c r="I16" s="226">
        <f t="shared" si="2"/>
        <v>771.84615384615381</v>
      </c>
      <c r="J16" s="226">
        <f t="shared" si="2"/>
        <v>2332.5384615384614</v>
      </c>
      <c r="K16" s="226">
        <f t="shared" si="2"/>
        <v>2169.7692307692309</v>
      </c>
      <c r="L16" s="226">
        <f t="shared" si="2"/>
        <v>2076</v>
      </c>
      <c r="M16" s="226">
        <f t="shared" si="2"/>
        <v>2747.6153846153848</v>
      </c>
      <c r="N16" s="226">
        <f t="shared" si="2"/>
        <v>2661.6923076923076</v>
      </c>
      <c r="O16" s="226">
        <f t="shared" si="2"/>
        <v>2917.4615384615386</v>
      </c>
      <c r="P16" s="226">
        <f t="shared" si="2"/>
        <v>2645.0769230769229</v>
      </c>
      <c r="Q16" s="226">
        <f t="shared" si="2"/>
        <v>1969.0769230769231</v>
      </c>
      <c r="R16" s="226">
        <f t="shared" si="2"/>
        <v>2808.9230769230771</v>
      </c>
      <c r="S16" s="226">
        <f t="shared" ref="S16" si="3">AVERAGE(B16:R16)</f>
        <v>2212.882352941177</v>
      </c>
    </row>
    <row r="18" spans="1:19">
      <c r="A18" s="187" t="s">
        <v>227</v>
      </c>
      <c r="B18" s="9" t="s">
        <v>0</v>
      </c>
      <c r="C18" s="9" t="s">
        <v>1</v>
      </c>
      <c r="D18" s="9" t="s">
        <v>2</v>
      </c>
      <c r="E18" s="9" t="s">
        <v>3</v>
      </c>
      <c r="F18" s="9" t="s">
        <v>5</v>
      </c>
      <c r="G18" s="9" t="s">
        <v>6</v>
      </c>
      <c r="H18" s="9" t="s">
        <v>7</v>
      </c>
      <c r="I18" s="9" t="s">
        <v>8</v>
      </c>
      <c r="J18" s="9" t="s">
        <v>9</v>
      </c>
      <c r="K18" s="9" t="s">
        <v>10</v>
      </c>
      <c r="L18" s="9" t="s">
        <v>11</v>
      </c>
      <c r="M18" s="9" t="s">
        <v>12</v>
      </c>
      <c r="N18" s="9" t="s">
        <v>13</v>
      </c>
      <c r="O18" s="9" t="s">
        <v>14</v>
      </c>
      <c r="P18" s="9" t="s">
        <v>15</v>
      </c>
      <c r="Q18" s="9" t="s">
        <v>16</v>
      </c>
      <c r="R18" s="9" t="s">
        <v>250</v>
      </c>
      <c r="S18" s="9" t="s">
        <v>259</v>
      </c>
    </row>
    <row r="19" spans="1:19">
      <c r="A19" s="12">
        <f t="shared" ref="A19:A31" si="4">A3</f>
        <v>41974</v>
      </c>
      <c r="B19" s="225">
        <v>302</v>
      </c>
      <c r="C19" s="225">
        <v>830</v>
      </c>
      <c r="D19" s="225">
        <v>905</v>
      </c>
      <c r="E19" s="225">
        <v>1204</v>
      </c>
      <c r="F19" s="227"/>
      <c r="G19" s="225">
        <v>981</v>
      </c>
      <c r="H19" s="225">
        <v>900</v>
      </c>
      <c r="I19" s="225">
        <v>272</v>
      </c>
      <c r="J19" s="225">
        <v>1129</v>
      </c>
      <c r="K19" s="225">
        <v>1035</v>
      </c>
      <c r="L19" s="225">
        <v>822</v>
      </c>
      <c r="M19" s="227"/>
      <c r="N19" s="225">
        <v>779</v>
      </c>
      <c r="O19" s="224">
        <v>1469</v>
      </c>
      <c r="P19" s="225">
        <v>1214</v>
      </c>
      <c r="Q19" s="225">
        <v>776</v>
      </c>
      <c r="R19" s="227"/>
      <c r="S19" s="226">
        <f>AVERAGE(B19:R19)</f>
        <v>901.28571428571433</v>
      </c>
    </row>
    <row r="20" spans="1:19">
      <c r="A20" s="12">
        <f t="shared" si="4"/>
        <v>42005</v>
      </c>
      <c r="B20" s="225">
        <v>328</v>
      </c>
      <c r="C20" s="225">
        <v>789</v>
      </c>
      <c r="D20" s="225">
        <v>878</v>
      </c>
      <c r="E20" s="225">
        <v>1232</v>
      </c>
      <c r="F20" s="227"/>
      <c r="G20" s="225">
        <v>983</v>
      </c>
      <c r="H20" s="225">
        <v>1018</v>
      </c>
      <c r="I20" s="225">
        <v>300</v>
      </c>
      <c r="J20" s="225">
        <v>1194</v>
      </c>
      <c r="K20" s="225">
        <v>1026</v>
      </c>
      <c r="L20" s="225">
        <v>842</v>
      </c>
      <c r="M20" s="227"/>
      <c r="N20" s="225">
        <v>850</v>
      </c>
      <c r="O20" s="224">
        <v>1359</v>
      </c>
      <c r="P20" s="225">
        <v>1328</v>
      </c>
      <c r="Q20" s="225">
        <v>721</v>
      </c>
      <c r="R20" s="227"/>
      <c r="S20" s="226">
        <f t="shared" ref="S20:S31" si="5">AVERAGE(B20:R20)</f>
        <v>917.71428571428567</v>
      </c>
    </row>
    <row r="21" spans="1:19">
      <c r="A21" s="12">
        <f t="shared" si="4"/>
        <v>42036</v>
      </c>
      <c r="B21" s="225">
        <v>386</v>
      </c>
      <c r="C21" s="225">
        <v>745</v>
      </c>
      <c r="D21" s="225">
        <v>725</v>
      </c>
      <c r="E21" s="225">
        <v>1225</v>
      </c>
      <c r="F21" s="227"/>
      <c r="G21" s="225">
        <v>990</v>
      </c>
      <c r="H21" s="225">
        <v>892</v>
      </c>
      <c r="I21" s="225">
        <v>330</v>
      </c>
      <c r="J21" s="225">
        <v>1035</v>
      </c>
      <c r="K21" s="225">
        <v>1097</v>
      </c>
      <c r="L21" s="225">
        <v>802</v>
      </c>
      <c r="M21" s="227"/>
      <c r="N21" s="225">
        <v>910</v>
      </c>
      <c r="O21" s="224">
        <v>1337</v>
      </c>
      <c r="P21" s="225">
        <v>1194</v>
      </c>
      <c r="Q21" s="225">
        <v>708</v>
      </c>
      <c r="R21" s="227"/>
      <c r="S21" s="226">
        <f t="shared" si="5"/>
        <v>884</v>
      </c>
    </row>
    <row r="22" spans="1:19">
      <c r="A22" s="12">
        <f t="shared" si="4"/>
        <v>42067</v>
      </c>
      <c r="B22" s="225">
        <v>288</v>
      </c>
      <c r="C22" s="225">
        <v>773</v>
      </c>
      <c r="D22" s="225">
        <v>772</v>
      </c>
      <c r="E22" s="225">
        <v>1242</v>
      </c>
      <c r="F22" s="227"/>
      <c r="G22" s="225">
        <v>948</v>
      </c>
      <c r="H22" s="225">
        <v>818</v>
      </c>
      <c r="I22" s="225">
        <v>276</v>
      </c>
      <c r="J22" s="225">
        <v>1214</v>
      </c>
      <c r="K22" s="225">
        <v>1021</v>
      </c>
      <c r="L22" s="225">
        <v>732</v>
      </c>
      <c r="M22" s="227"/>
      <c r="N22" s="225">
        <v>758</v>
      </c>
      <c r="O22" s="224">
        <v>1429</v>
      </c>
      <c r="P22" s="225">
        <v>1371</v>
      </c>
      <c r="Q22" s="225">
        <v>765</v>
      </c>
      <c r="R22" s="227"/>
      <c r="S22" s="226">
        <f t="shared" si="5"/>
        <v>886.21428571428567</v>
      </c>
    </row>
    <row r="23" spans="1:19">
      <c r="A23" s="12">
        <f t="shared" si="4"/>
        <v>42098</v>
      </c>
      <c r="B23" s="225">
        <v>338</v>
      </c>
      <c r="C23" s="225">
        <v>743</v>
      </c>
      <c r="D23" s="225">
        <v>762</v>
      </c>
      <c r="E23" s="225">
        <v>1241</v>
      </c>
      <c r="F23" s="227"/>
      <c r="G23" s="225">
        <v>973</v>
      </c>
      <c r="H23" s="225">
        <v>804</v>
      </c>
      <c r="I23" s="225">
        <v>334</v>
      </c>
      <c r="J23" s="225">
        <v>1132</v>
      </c>
      <c r="K23" s="225">
        <v>1104</v>
      </c>
      <c r="L23" s="225">
        <v>736</v>
      </c>
      <c r="M23" s="227"/>
      <c r="N23" s="225">
        <v>774</v>
      </c>
      <c r="O23" s="224">
        <v>1338</v>
      </c>
      <c r="P23" s="225">
        <v>1282</v>
      </c>
      <c r="Q23" s="225">
        <v>661</v>
      </c>
      <c r="R23" s="227"/>
      <c r="S23" s="226">
        <f t="shared" si="5"/>
        <v>873</v>
      </c>
    </row>
    <row r="24" spans="1:19">
      <c r="A24" s="12">
        <f t="shared" si="4"/>
        <v>42129</v>
      </c>
      <c r="B24" s="225">
        <v>354</v>
      </c>
      <c r="C24" s="225">
        <v>712</v>
      </c>
      <c r="D24" s="225">
        <v>656</v>
      </c>
      <c r="E24" s="225">
        <v>1053</v>
      </c>
      <c r="F24" s="227"/>
      <c r="G24" s="225">
        <v>963</v>
      </c>
      <c r="H24" s="225">
        <v>820</v>
      </c>
      <c r="I24" s="225">
        <v>407</v>
      </c>
      <c r="J24" s="225">
        <v>1079</v>
      </c>
      <c r="K24" s="225">
        <v>946</v>
      </c>
      <c r="L24" s="225">
        <v>864</v>
      </c>
      <c r="M24" s="227"/>
      <c r="N24" s="225">
        <v>786</v>
      </c>
      <c r="O24" s="224">
        <v>1257</v>
      </c>
      <c r="P24" s="225">
        <v>1286</v>
      </c>
      <c r="Q24" s="225">
        <v>732</v>
      </c>
      <c r="R24" s="227"/>
      <c r="S24" s="226">
        <f t="shared" si="5"/>
        <v>851.07142857142856</v>
      </c>
    </row>
    <row r="25" spans="1:19">
      <c r="A25" s="12">
        <f t="shared" si="4"/>
        <v>42160</v>
      </c>
      <c r="B25" s="225">
        <v>339</v>
      </c>
      <c r="C25" s="225">
        <v>734</v>
      </c>
      <c r="D25" s="225">
        <v>717</v>
      </c>
      <c r="E25" s="225">
        <v>1293</v>
      </c>
      <c r="F25" s="227"/>
      <c r="G25" s="225">
        <v>946</v>
      </c>
      <c r="H25" s="225">
        <v>1006</v>
      </c>
      <c r="I25" s="225">
        <v>307</v>
      </c>
      <c r="J25" s="225">
        <v>1089</v>
      </c>
      <c r="K25" s="225">
        <v>959</v>
      </c>
      <c r="L25" s="225">
        <v>796</v>
      </c>
      <c r="M25" s="227"/>
      <c r="N25" s="225">
        <v>833</v>
      </c>
      <c r="O25" s="224">
        <v>1270</v>
      </c>
      <c r="P25" s="225">
        <v>1218</v>
      </c>
      <c r="Q25" s="225">
        <v>735</v>
      </c>
      <c r="R25" s="227"/>
      <c r="S25" s="226">
        <f t="shared" si="5"/>
        <v>874.42857142857144</v>
      </c>
    </row>
    <row r="26" spans="1:19">
      <c r="A26" s="12">
        <f t="shared" si="4"/>
        <v>42191</v>
      </c>
      <c r="B26" s="225">
        <v>321</v>
      </c>
      <c r="C26" s="225">
        <v>711</v>
      </c>
      <c r="D26" s="225">
        <v>722</v>
      </c>
      <c r="E26" s="225">
        <v>869</v>
      </c>
      <c r="F26" s="227"/>
      <c r="G26" s="225">
        <v>779</v>
      </c>
      <c r="H26" s="225">
        <v>714</v>
      </c>
      <c r="I26" s="225">
        <v>328</v>
      </c>
      <c r="J26" s="225">
        <v>909</v>
      </c>
      <c r="K26" s="225">
        <v>916</v>
      </c>
      <c r="L26" s="225">
        <v>668</v>
      </c>
      <c r="M26" s="227"/>
      <c r="N26" s="225">
        <v>860</v>
      </c>
      <c r="O26" s="224">
        <v>1102</v>
      </c>
      <c r="P26" s="225">
        <v>1131</v>
      </c>
      <c r="Q26" s="225">
        <v>816</v>
      </c>
      <c r="R26" s="227"/>
      <c r="S26" s="226">
        <f t="shared" si="5"/>
        <v>774.71428571428567</v>
      </c>
    </row>
    <row r="27" spans="1:19">
      <c r="A27" s="12">
        <f t="shared" si="4"/>
        <v>42222</v>
      </c>
      <c r="B27" s="225">
        <v>312</v>
      </c>
      <c r="C27" s="225">
        <v>582</v>
      </c>
      <c r="D27" s="225">
        <v>677</v>
      </c>
      <c r="E27" s="225">
        <v>791</v>
      </c>
      <c r="F27" s="227"/>
      <c r="G27" s="225">
        <v>777</v>
      </c>
      <c r="H27" s="225">
        <v>625</v>
      </c>
      <c r="I27" s="225">
        <v>348</v>
      </c>
      <c r="J27" s="225">
        <v>861</v>
      </c>
      <c r="K27" s="225">
        <v>849</v>
      </c>
      <c r="L27" s="225">
        <v>568</v>
      </c>
      <c r="M27" s="227"/>
      <c r="N27" s="225">
        <v>733</v>
      </c>
      <c r="O27" s="224">
        <v>1033</v>
      </c>
      <c r="P27" s="225">
        <v>983</v>
      </c>
      <c r="Q27" s="225">
        <v>563</v>
      </c>
      <c r="R27" s="227"/>
      <c r="S27" s="226">
        <f t="shared" si="5"/>
        <v>693</v>
      </c>
    </row>
    <row r="28" spans="1:19">
      <c r="A28" s="12">
        <f t="shared" si="4"/>
        <v>42253</v>
      </c>
      <c r="B28" s="225">
        <v>271</v>
      </c>
      <c r="C28" s="225">
        <v>772</v>
      </c>
      <c r="D28" s="225">
        <v>864</v>
      </c>
      <c r="E28" s="225">
        <v>1337</v>
      </c>
      <c r="F28" s="227"/>
      <c r="G28" s="225">
        <v>993</v>
      </c>
      <c r="H28" s="225">
        <v>856</v>
      </c>
      <c r="I28" s="225">
        <v>318</v>
      </c>
      <c r="J28" s="225">
        <v>1241</v>
      </c>
      <c r="K28" s="225">
        <v>1027</v>
      </c>
      <c r="L28" s="225">
        <v>717</v>
      </c>
      <c r="M28" s="227"/>
      <c r="N28" s="225">
        <v>894</v>
      </c>
      <c r="O28" s="224">
        <v>1586</v>
      </c>
      <c r="P28" s="225">
        <v>1398</v>
      </c>
      <c r="Q28" s="225">
        <v>768</v>
      </c>
      <c r="R28" s="227"/>
      <c r="S28" s="226">
        <f t="shared" si="5"/>
        <v>931.57142857142856</v>
      </c>
    </row>
    <row r="29" spans="1:19">
      <c r="A29" s="12">
        <f t="shared" si="4"/>
        <v>42284</v>
      </c>
      <c r="B29" s="225">
        <v>385</v>
      </c>
      <c r="C29" s="225">
        <v>771</v>
      </c>
      <c r="D29" s="225">
        <v>816</v>
      </c>
      <c r="E29" s="225">
        <v>1114</v>
      </c>
      <c r="F29" s="227"/>
      <c r="G29" s="225">
        <v>1177</v>
      </c>
      <c r="H29" s="225">
        <v>887</v>
      </c>
      <c r="I29" s="225">
        <v>346</v>
      </c>
      <c r="J29" s="225">
        <v>1210</v>
      </c>
      <c r="K29" s="225">
        <v>1023</v>
      </c>
      <c r="L29" s="225">
        <v>770</v>
      </c>
      <c r="M29" s="227"/>
      <c r="N29" s="225">
        <v>961</v>
      </c>
      <c r="O29" s="224">
        <v>1467</v>
      </c>
      <c r="P29" s="225">
        <v>1336</v>
      </c>
      <c r="Q29" s="225">
        <v>751</v>
      </c>
      <c r="R29" s="227"/>
      <c r="S29" s="226">
        <f t="shared" si="5"/>
        <v>929.57142857142856</v>
      </c>
    </row>
    <row r="30" spans="1:19">
      <c r="A30" s="12">
        <f t="shared" si="4"/>
        <v>42315</v>
      </c>
      <c r="B30" s="225">
        <v>354</v>
      </c>
      <c r="C30" s="225">
        <v>743</v>
      </c>
      <c r="D30" s="225">
        <v>886</v>
      </c>
      <c r="E30" s="225">
        <v>1207</v>
      </c>
      <c r="F30" s="227"/>
      <c r="G30" s="225">
        <v>1117</v>
      </c>
      <c r="H30" s="225">
        <v>841</v>
      </c>
      <c r="I30" s="225">
        <v>368</v>
      </c>
      <c r="J30" s="225">
        <v>1206</v>
      </c>
      <c r="K30" s="225">
        <v>1151</v>
      </c>
      <c r="L30" s="225">
        <v>716</v>
      </c>
      <c r="M30" s="227"/>
      <c r="N30" s="225">
        <v>999</v>
      </c>
      <c r="O30" s="224">
        <v>1291</v>
      </c>
      <c r="P30" s="225">
        <v>1289</v>
      </c>
      <c r="Q30" s="225">
        <v>796</v>
      </c>
      <c r="R30" s="227"/>
      <c r="S30" s="226">
        <f t="shared" si="5"/>
        <v>926</v>
      </c>
    </row>
    <row r="31" spans="1:19">
      <c r="A31" s="12">
        <f t="shared" si="4"/>
        <v>42346</v>
      </c>
      <c r="B31" s="225">
        <v>345</v>
      </c>
      <c r="C31" s="225">
        <v>792</v>
      </c>
      <c r="D31" s="225">
        <v>793</v>
      </c>
      <c r="E31" s="225">
        <v>1159</v>
      </c>
      <c r="F31" s="227"/>
      <c r="G31" s="225">
        <v>1156</v>
      </c>
      <c r="H31" s="225">
        <v>811</v>
      </c>
      <c r="I31" s="225">
        <v>348</v>
      </c>
      <c r="J31" s="225">
        <v>1218</v>
      </c>
      <c r="K31" s="225">
        <v>934</v>
      </c>
      <c r="L31" s="225">
        <v>797</v>
      </c>
      <c r="M31" s="227"/>
      <c r="N31" s="225">
        <v>819</v>
      </c>
      <c r="O31" s="224">
        <v>1600</v>
      </c>
      <c r="P31" s="225">
        <v>1230</v>
      </c>
      <c r="Q31" s="225">
        <v>820</v>
      </c>
      <c r="R31" s="227"/>
      <c r="S31" s="226">
        <f t="shared" si="5"/>
        <v>915.85714285714289</v>
      </c>
    </row>
    <row r="32" spans="1:19">
      <c r="A32" s="9"/>
      <c r="B32" s="226">
        <f>AVERAGE(B19:B31)</f>
        <v>332.53846153846155</v>
      </c>
      <c r="C32" s="226">
        <f t="shared" ref="C32:S32" si="6">AVERAGE(C19:C31)</f>
        <v>745.92307692307691</v>
      </c>
      <c r="D32" s="226">
        <f t="shared" si="6"/>
        <v>782.53846153846155</v>
      </c>
      <c r="E32" s="226">
        <f t="shared" si="6"/>
        <v>1151.3076923076924</v>
      </c>
      <c r="F32" s="228"/>
      <c r="G32" s="226">
        <f t="shared" si="6"/>
        <v>983.30769230769226</v>
      </c>
      <c r="H32" s="226">
        <f t="shared" si="6"/>
        <v>845.53846153846155</v>
      </c>
      <c r="I32" s="226">
        <f t="shared" si="6"/>
        <v>329.38461538461536</v>
      </c>
      <c r="J32" s="226">
        <f t="shared" si="6"/>
        <v>1116.6923076923076</v>
      </c>
      <c r="K32" s="226">
        <f t="shared" si="6"/>
        <v>1006.7692307692307</v>
      </c>
      <c r="L32" s="226">
        <f t="shared" si="6"/>
        <v>756.15384615384619</v>
      </c>
      <c r="M32" s="228"/>
      <c r="N32" s="226">
        <f t="shared" si="6"/>
        <v>842.76923076923072</v>
      </c>
      <c r="O32" s="226">
        <f t="shared" si="6"/>
        <v>1349.0769230769231</v>
      </c>
      <c r="P32" s="226">
        <f t="shared" si="6"/>
        <v>1250.7692307692307</v>
      </c>
      <c r="Q32" s="226">
        <f t="shared" si="6"/>
        <v>739.38461538461536</v>
      </c>
      <c r="R32" s="228"/>
      <c r="S32" s="226">
        <f t="shared" si="6"/>
        <v>873.72527472527486</v>
      </c>
    </row>
    <row r="34" spans="1:19">
      <c r="A34" s="187" t="s">
        <v>228</v>
      </c>
      <c r="B34" s="9" t="s">
        <v>0</v>
      </c>
      <c r="C34" s="9" t="s">
        <v>1</v>
      </c>
      <c r="D34" s="9" t="s">
        <v>2</v>
      </c>
      <c r="E34" s="9" t="s">
        <v>3</v>
      </c>
      <c r="F34" s="9" t="s">
        <v>5</v>
      </c>
      <c r="G34" s="9" t="s">
        <v>6</v>
      </c>
      <c r="H34" s="9" t="s">
        <v>7</v>
      </c>
      <c r="I34" s="9" t="s">
        <v>8</v>
      </c>
      <c r="J34" s="9" t="s">
        <v>9</v>
      </c>
      <c r="K34" s="9" t="s">
        <v>10</v>
      </c>
      <c r="L34" s="9" t="s">
        <v>11</v>
      </c>
      <c r="M34" s="9" t="s">
        <v>12</v>
      </c>
      <c r="N34" s="9" t="s">
        <v>13</v>
      </c>
      <c r="O34" s="9" t="s">
        <v>14</v>
      </c>
      <c r="P34" s="9" t="s">
        <v>15</v>
      </c>
      <c r="Q34" s="9" t="s">
        <v>16</v>
      </c>
      <c r="R34" s="9" t="s">
        <v>250</v>
      </c>
      <c r="S34" s="9" t="s">
        <v>259</v>
      </c>
    </row>
    <row r="35" spans="1:19">
      <c r="A35" s="12">
        <f t="shared" ref="A35:A47" si="7">A19</f>
        <v>41974</v>
      </c>
      <c r="B35" s="231">
        <v>35</v>
      </c>
      <c r="C35" s="231">
        <v>64</v>
      </c>
      <c r="D35" s="231">
        <v>62</v>
      </c>
      <c r="E35" s="231">
        <v>89</v>
      </c>
      <c r="F35" s="230"/>
      <c r="G35" s="231">
        <v>69</v>
      </c>
      <c r="H35" s="231">
        <v>62</v>
      </c>
      <c r="I35" s="231">
        <v>22</v>
      </c>
      <c r="J35" s="231">
        <v>71</v>
      </c>
      <c r="K35" s="231">
        <v>70</v>
      </c>
      <c r="L35" s="231">
        <v>61</v>
      </c>
      <c r="M35" s="230"/>
      <c r="N35" s="231">
        <v>75</v>
      </c>
      <c r="O35" s="229">
        <v>77</v>
      </c>
      <c r="P35" s="231">
        <v>74</v>
      </c>
      <c r="Q35" s="231">
        <v>73</v>
      </c>
      <c r="R35" s="227"/>
      <c r="S35" s="8">
        <f>AVERAGE(B35:R35)</f>
        <v>64.571428571428569</v>
      </c>
    </row>
    <row r="36" spans="1:19">
      <c r="A36" s="12">
        <f t="shared" si="7"/>
        <v>42005</v>
      </c>
      <c r="B36" s="231">
        <v>45</v>
      </c>
      <c r="C36" s="231">
        <v>56</v>
      </c>
      <c r="D36" s="231">
        <v>61</v>
      </c>
      <c r="E36" s="231">
        <v>92</v>
      </c>
      <c r="F36" s="230"/>
      <c r="G36" s="231">
        <v>77</v>
      </c>
      <c r="H36" s="231">
        <v>61</v>
      </c>
      <c r="I36" s="231">
        <v>20</v>
      </c>
      <c r="J36" s="231">
        <v>82</v>
      </c>
      <c r="K36" s="231">
        <v>71</v>
      </c>
      <c r="L36" s="231">
        <v>66</v>
      </c>
      <c r="M36" s="230"/>
      <c r="N36" s="231">
        <v>80</v>
      </c>
      <c r="O36" s="229">
        <v>74</v>
      </c>
      <c r="P36" s="231">
        <v>78</v>
      </c>
      <c r="Q36" s="231">
        <v>57</v>
      </c>
      <c r="R36" s="227"/>
      <c r="S36" s="8">
        <f t="shared" ref="S36:S47" si="8">AVERAGE(B36:R36)</f>
        <v>65.714285714285708</v>
      </c>
    </row>
    <row r="37" spans="1:19">
      <c r="A37" s="12">
        <f t="shared" si="7"/>
        <v>42036</v>
      </c>
      <c r="B37" s="231">
        <v>44</v>
      </c>
      <c r="C37" s="231">
        <v>53</v>
      </c>
      <c r="D37" s="231">
        <v>52</v>
      </c>
      <c r="E37" s="231">
        <v>82</v>
      </c>
      <c r="F37" s="230"/>
      <c r="G37" s="231">
        <v>69</v>
      </c>
      <c r="H37" s="231">
        <v>61</v>
      </c>
      <c r="I37" s="231">
        <v>19</v>
      </c>
      <c r="J37" s="231">
        <v>72</v>
      </c>
      <c r="K37" s="231">
        <v>70</v>
      </c>
      <c r="L37" s="231">
        <v>62</v>
      </c>
      <c r="M37" s="230"/>
      <c r="N37" s="231">
        <v>88</v>
      </c>
      <c r="O37" s="229">
        <v>73</v>
      </c>
      <c r="P37" s="231">
        <v>73</v>
      </c>
      <c r="Q37" s="231">
        <v>58</v>
      </c>
      <c r="R37" s="227"/>
      <c r="S37" s="8">
        <f t="shared" si="8"/>
        <v>62.571428571428569</v>
      </c>
    </row>
    <row r="38" spans="1:19">
      <c r="A38" s="12">
        <f t="shared" si="7"/>
        <v>42067</v>
      </c>
      <c r="B38" s="231">
        <v>45</v>
      </c>
      <c r="C38" s="231">
        <v>55</v>
      </c>
      <c r="D38" s="231">
        <v>50</v>
      </c>
      <c r="E38" s="231">
        <v>74</v>
      </c>
      <c r="F38" s="230"/>
      <c r="G38" s="231">
        <v>65</v>
      </c>
      <c r="H38" s="231">
        <v>56</v>
      </c>
      <c r="I38" s="231">
        <v>19</v>
      </c>
      <c r="J38" s="231">
        <v>71</v>
      </c>
      <c r="K38" s="231">
        <v>74</v>
      </c>
      <c r="L38" s="231">
        <v>61</v>
      </c>
      <c r="M38" s="230"/>
      <c r="N38" s="231">
        <v>79</v>
      </c>
      <c r="O38" s="229">
        <v>79</v>
      </c>
      <c r="P38" s="231">
        <v>74</v>
      </c>
      <c r="Q38" s="231">
        <v>58</v>
      </c>
      <c r="R38" s="227"/>
      <c r="S38" s="8">
        <f t="shared" si="8"/>
        <v>61.428571428571431</v>
      </c>
    </row>
    <row r="39" spans="1:19">
      <c r="A39" s="12">
        <f t="shared" si="7"/>
        <v>42098</v>
      </c>
      <c r="B39" s="231">
        <v>35</v>
      </c>
      <c r="C39" s="231">
        <v>49</v>
      </c>
      <c r="D39" s="231">
        <v>50</v>
      </c>
      <c r="E39" s="231">
        <v>74</v>
      </c>
      <c r="F39" s="230"/>
      <c r="G39" s="231">
        <v>69</v>
      </c>
      <c r="H39" s="231">
        <v>56</v>
      </c>
      <c r="I39" s="231">
        <v>25</v>
      </c>
      <c r="J39" s="231">
        <v>70</v>
      </c>
      <c r="K39" s="231">
        <v>73</v>
      </c>
      <c r="L39" s="231">
        <v>57</v>
      </c>
      <c r="M39" s="230"/>
      <c r="N39" s="231">
        <v>80</v>
      </c>
      <c r="O39" s="229">
        <v>77</v>
      </c>
      <c r="P39" s="231">
        <v>73</v>
      </c>
      <c r="Q39" s="231">
        <v>57</v>
      </c>
      <c r="R39" s="227"/>
      <c r="S39" s="8">
        <f t="shared" si="8"/>
        <v>60.357142857142854</v>
      </c>
    </row>
    <row r="40" spans="1:19">
      <c r="A40" s="12">
        <f t="shared" si="7"/>
        <v>42129</v>
      </c>
      <c r="B40" s="231">
        <v>41</v>
      </c>
      <c r="C40" s="231">
        <v>58</v>
      </c>
      <c r="D40" s="231">
        <v>51</v>
      </c>
      <c r="E40" s="231">
        <v>68</v>
      </c>
      <c r="F40" s="230"/>
      <c r="G40" s="231">
        <v>68</v>
      </c>
      <c r="H40" s="231">
        <v>53</v>
      </c>
      <c r="I40" s="231">
        <v>25</v>
      </c>
      <c r="J40" s="231">
        <v>74</v>
      </c>
      <c r="K40" s="231">
        <v>70</v>
      </c>
      <c r="L40" s="231">
        <v>66</v>
      </c>
      <c r="M40" s="230"/>
      <c r="N40" s="231">
        <v>84</v>
      </c>
      <c r="O40" s="229">
        <v>73</v>
      </c>
      <c r="P40" s="231">
        <v>80</v>
      </c>
      <c r="Q40" s="231">
        <v>57</v>
      </c>
      <c r="R40" s="227"/>
      <c r="S40" s="8">
        <f t="shared" si="8"/>
        <v>62</v>
      </c>
    </row>
    <row r="41" spans="1:19">
      <c r="A41" s="12">
        <f t="shared" si="7"/>
        <v>42160</v>
      </c>
      <c r="B41" s="231">
        <v>41</v>
      </c>
      <c r="C41" s="231">
        <v>54</v>
      </c>
      <c r="D41" s="231">
        <v>49</v>
      </c>
      <c r="E41" s="231">
        <v>81</v>
      </c>
      <c r="F41" s="230"/>
      <c r="G41" s="231">
        <v>68</v>
      </c>
      <c r="H41" s="231">
        <v>58</v>
      </c>
      <c r="I41" s="231">
        <v>29</v>
      </c>
      <c r="J41" s="231">
        <v>63</v>
      </c>
      <c r="K41" s="231">
        <v>70</v>
      </c>
      <c r="L41" s="231">
        <v>62</v>
      </c>
      <c r="M41" s="230"/>
      <c r="N41" s="231">
        <v>78</v>
      </c>
      <c r="O41" s="229">
        <v>74</v>
      </c>
      <c r="P41" s="231">
        <v>77</v>
      </c>
      <c r="Q41" s="231">
        <v>65</v>
      </c>
      <c r="R41" s="227"/>
      <c r="S41" s="8">
        <f t="shared" si="8"/>
        <v>62.071428571428569</v>
      </c>
    </row>
    <row r="42" spans="1:19">
      <c r="A42" s="12">
        <f t="shared" si="7"/>
        <v>42191</v>
      </c>
      <c r="B42" s="231">
        <v>39</v>
      </c>
      <c r="C42" s="231">
        <v>47</v>
      </c>
      <c r="D42" s="231">
        <v>52</v>
      </c>
      <c r="E42" s="231">
        <v>60</v>
      </c>
      <c r="F42" s="230"/>
      <c r="G42" s="231">
        <v>60</v>
      </c>
      <c r="H42" s="231">
        <v>57</v>
      </c>
      <c r="I42" s="231">
        <v>39</v>
      </c>
      <c r="J42" s="231">
        <v>48</v>
      </c>
      <c r="K42" s="231">
        <v>63</v>
      </c>
      <c r="L42" s="231">
        <v>51</v>
      </c>
      <c r="M42" s="230"/>
      <c r="N42" s="231">
        <v>77</v>
      </c>
      <c r="O42" s="229">
        <v>63</v>
      </c>
      <c r="P42" s="231">
        <v>79</v>
      </c>
      <c r="Q42" s="231">
        <v>64</v>
      </c>
      <c r="R42" s="227"/>
      <c r="S42" s="8">
        <f t="shared" si="8"/>
        <v>57.071428571428569</v>
      </c>
    </row>
    <row r="43" spans="1:19">
      <c r="A43" s="12">
        <f t="shared" si="7"/>
        <v>42222</v>
      </c>
      <c r="B43" s="231">
        <v>31</v>
      </c>
      <c r="C43" s="231">
        <v>41</v>
      </c>
      <c r="D43" s="231">
        <v>46</v>
      </c>
      <c r="E43" s="231">
        <v>53</v>
      </c>
      <c r="F43" s="230"/>
      <c r="G43" s="231">
        <v>49</v>
      </c>
      <c r="H43" s="231">
        <v>41</v>
      </c>
      <c r="I43" s="231">
        <v>25</v>
      </c>
      <c r="J43" s="231">
        <v>52</v>
      </c>
      <c r="K43" s="231">
        <v>59</v>
      </c>
      <c r="L43" s="231">
        <v>45</v>
      </c>
      <c r="M43" s="230"/>
      <c r="N43" s="231">
        <v>78</v>
      </c>
      <c r="O43" s="229">
        <v>57</v>
      </c>
      <c r="P43" s="231">
        <v>68</v>
      </c>
      <c r="Q43" s="231">
        <v>48</v>
      </c>
      <c r="R43" s="227"/>
      <c r="S43" s="8">
        <f t="shared" si="8"/>
        <v>49.5</v>
      </c>
    </row>
    <row r="44" spans="1:19">
      <c r="A44" s="12">
        <f t="shared" si="7"/>
        <v>42253</v>
      </c>
      <c r="B44" s="231">
        <v>39</v>
      </c>
      <c r="C44" s="231">
        <v>54</v>
      </c>
      <c r="D44" s="231">
        <v>50</v>
      </c>
      <c r="E44" s="231">
        <v>68</v>
      </c>
      <c r="F44" s="230"/>
      <c r="G44" s="231">
        <v>63</v>
      </c>
      <c r="H44" s="231">
        <v>45</v>
      </c>
      <c r="I44" s="231">
        <v>23</v>
      </c>
      <c r="J44" s="231">
        <v>62</v>
      </c>
      <c r="K44" s="231">
        <v>70</v>
      </c>
      <c r="L44" s="231">
        <v>54</v>
      </c>
      <c r="M44" s="230"/>
      <c r="N44" s="231">
        <v>94</v>
      </c>
      <c r="O44" s="229">
        <v>71</v>
      </c>
      <c r="P44" s="231">
        <v>72</v>
      </c>
      <c r="Q44" s="231">
        <v>65</v>
      </c>
      <c r="R44" s="227"/>
      <c r="S44" s="8">
        <f t="shared" si="8"/>
        <v>59.285714285714285</v>
      </c>
    </row>
    <row r="45" spans="1:19">
      <c r="A45" s="12">
        <f t="shared" si="7"/>
        <v>42284</v>
      </c>
      <c r="B45" s="231">
        <v>40</v>
      </c>
      <c r="C45" s="231">
        <v>50</v>
      </c>
      <c r="D45" s="231">
        <v>54</v>
      </c>
      <c r="E45" s="231">
        <v>71</v>
      </c>
      <c r="F45" s="230"/>
      <c r="G45" s="231">
        <v>73</v>
      </c>
      <c r="H45" s="231">
        <v>50</v>
      </c>
      <c r="I45" s="231">
        <v>22</v>
      </c>
      <c r="J45" s="231">
        <v>69</v>
      </c>
      <c r="K45" s="231">
        <v>74</v>
      </c>
      <c r="L45" s="231">
        <v>52</v>
      </c>
      <c r="M45" s="230"/>
      <c r="N45" s="231">
        <v>87</v>
      </c>
      <c r="O45" s="229">
        <v>73</v>
      </c>
      <c r="P45" s="231">
        <v>74</v>
      </c>
      <c r="Q45" s="231">
        <v>60</v>
      </c>
      <c r="R45" s="227"/>
      <c r="S45" s="8">
        <f t="shared" si="8"/>
        <v>60.642857142857146</v>
      </c>
    </row>
    <row r="46" spans="1:19">
      <c r="A46" s="12">
        <f t="shared" si="7"/>
        <v>42315</v>
      </c>
      <c r="B46" s="231">
        <v>47</v>
      </c>
      <c r="C46" s="231">
        <v>55</v>
      </c>
      <c r="D46" s="231">
        <v>52</v>
      </c>
      <c r="E46" s="231">
        <v>72</v>
      </c>
      <c r="F46" s="230"/>
      <c r="G46" s="231">
        <v>80</v>
      </c>
      <c r="H46" s="231">
        <v>47</v>
      </c>
      <c r="I46" s="231">
        <v>18</v>
      </c>
      <c r="J46" s="231">
        <v>61</v>
      </c>
      <c r="K46" s="231">
        <v>68</v>
      </c>
      <c r="L46" s="231">
        <v>57</v>
      </c>
      <c r="M46" s="230"/>
      <c r="N46" s="231">
        <v>83</v>
      </c>
      <c r="O46" s="229">
        <v>73</v>
      </c>
      <c r="P46" s="231">
        <v>76</v>
      </c>
      <c r="Q46" s="231">
        <v>55</v>
      </c>
      <c r="R46" s="227"/>
      <c r="S46" s="8">
        <f t="shared" si="8"/>
        <v>60.285714285714285</v>
      </c>
    </row>
    <row r="47" spans="1:19">
      <c r="A47" s="12">
        <f t="shared" si="7"/>
        <v>42346</v>
      </c>
      <c r="B47" s="231">
        <v>41</v>
      </c>
      <c r="C47" s="231">
        <v>51</v>
      </c>
      <c r="D47" s="231">
        <v>60</v>
      </c>
      <c r="E47" s="231">
        <v>74</v>
      </c>
      <c r="F47" s="230"/>
      <c r="G47" s="231">
        <v>80</v>
      </c>
      <c r="H47" s="231">
        <v>50</v>
      </c>
      <c r="I47" s="231">
        <v>22</v>
      </c>
      <c r="J47" s="231">
        <v>73</v>
      </c>
      <c r="K47" s="231">
        <v>64</v>
      </c>
      <c r="L47" s="231">
        <v>56</v>
      </c>
      <c r="M47" s="230"/>
      <c r="N47" s="231">
        <v>82</v>
      </c>
      <c r="O47" s="229">
        <v>77</v>
      </c>
      <c r="P47" s="231">
        <v>76</v>
      </c>
      <c r="Q47" s="231">
        <v>54</v>
      </c>
      <c r="R47" s="227"/>
      <c r="S47" s="8">
        <f t="shared" si="8"/>
        <v>61.428571428571431</v>
      </c>
    </row>
    <row r="48" spans="1:19">
      <c r="A48" s="9"/>
      <c r="B48" s="8">
        <f>AVERAGE(B35:B47)</f>
        <v>40.230769230769234</v>
      </c>
      <c r="C48" s="8">
        <f t="shared" ref="C48:Q48" si="9">AVERAGE(C35:C47)</f>
        <v>52.846153846153847</v>
      </c>
      <c r="D48" s="8">
        <f t="shared" si="9"/>
        <v>53</v>
      </c>
      <c r="E48" s="8">
        <f t="shared" si="9"/>
        <v>73.692307692307693</v>
      </c>
      <c r="F48" s="232"/>
      <c r="G48" s="8">
        <f t="shared" si="9"/>
        <v>68.461538461538467</v>
      </c>
      <c r="H48" s="8">
        <f t="shared" si="9"/>
        <v>53.615384615384613</v>
      </c>
      <c r="I48" s="8">
        <f t="shared" si="9"/>
        <v>23.692307692307693</v>
      </c>
      <c r="J48" s="8">
        <f t="shared" si="9"/>
        <v>66.769230769230774</v>
      </c>
      <c r="K48" s="8">
        <f t="shared" si="9"/>
        <v>68.92307692307692</v>
      </c>
      <c r="L48" s="8">
        <f t="shared" si="9"/>
        <v>57.692307692307693</v>
      </c>
      <c r="M48" s="232"/>
      <c r="N48" s="8">
        <f t="shared" si="9"/>
        <v>81.92307692307692</v>
      </c>
      <c r="O48" s="8">
        <f t="shared" si="9"/>
        <v>72.384615384615387</v>
      </c>
      <c r="P48" s="8">
        <f t="shared" si="9"/>
        <v>74.92307692307692</v>
      </c>
      <c r="Q48" s="8">
        <f t="shared" si="9"/>
        <v>59.307692307692307</v>
      </c>
      <c r="R48" s="228"/>
      <c r="S48" s="8">
        <f>AVERAGE(B48:R48)</f>
        <v>60.532967032967022</v>
      </c>
    </row>
  </sheetData>
  <printOptions horizontalCentered="1"/>
  <pageMargins left="0" right="0" top="0" bottom="0" header="0" footer="0.31496062992125984"/>
  <pageSetup paperSize="9" scale="8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J781"/>
  <sheetViews>
    <sheetView topLeftCell="A616" workbookViewId="0">
      <selection activeCell="B685" sqref="B685:AF781"/>
    </sheetView>
  </sheetViews>
  <sheetFormatPr baseColWidth="10" defaultRowHeight="14.25"/>
  <cols>
    <col min="1" max="32" width="6.125" customWidth="1"/>
    <col min="33" max="36" width="6.75" customWidth="1"/>
  </cols>
  <sheetData>
    <row r="4" spans="1:36" ht="15" thickBot="1"/>
    <row r="5" spans="1:36" ht="15.75" thickBot="1">
      <c r="A5" s="415"/>
      <c r="B5" s="416">
        <v>1</v>
      </c>
      <c r="C5" s="416">
        <v>2</v>
      </c>
      <c r="D5" s="416">
        <v>3</v>
      </c>
      <c r="E5" s="416">
        <v>4</v>
      </c>
      <c r="F5" s="416">
        <v>5</v>
      </c>
      <c r="G5" s="416">
        <v>6</v>
      </c>
      <c r="H5" s="416">
        <v>7</v>
      </c>
      <c r="I5" s="416">
        <v>8</v>
      </c>
      <c r="J5" s="416">
        <v>9</v>
      </c>
      <c r="K5" s="416">
        <v>10</v>
      </c>
      <c r="L5" s="416">
        <v>11</v>
      </c>
      <c r="M5" s="416">
        <v>12</v>
      </c>
      <c r="N5" s="416">
        <v>13</v>
      </c>
      <c r="O5" s="416">
        <v>14</v>
      </c>
      <c r="P5" s="416">
        <v>15</v>
      </c>
      <c r="Q5" s="416">
        <v>16</v>
      </c>
      <c r="R5" s="416">
        <v>17</v>
      </c>
      <c r="S5" s="416">
        <v>18</v>
      </c>
      <c r="T5" s="416">
        <v>19</v>
      </c>
      <c r="U5" s="416">
        <v>20</v>
      </c>
      <c r="V5" s="416">
        <v>21</v>
      </c>
      <c r="W5" s="416">
        <v>22</v>
      </c>
      <c r="X5" s="416">
        <v>23</v>
      </c>
      <c r="Y5" s="416">
        <v>24</v>
      </c>
      <c r="Z5" s="416">
        <v>25</v>
      </c>
      <c r="AA5" s="416">
        <v>26</v>
      </c>
      <c r="AB5" s="416">
        <v>27</v>
      </c>
      <c r="AC5" s="416">
        <v>28</v>
      </c>
      <c r="AD5" s="416">
        <v>29</v>
      </c>
      <c r="AE5" s="416">
        <v>30</v>
      </c>
      <c r="AF5" s="417">
        <v>31</v>
      </c>
      <c r="AG5" s="10"/>
      <c r="AH5" s="10"/>
      <c r="AI5" s="10"/>
      <c r="AJ5" s="10"/>
    </row>
    <row r="6" spans="1:36" ht="15">
      <c r="A6" s="418">
        <v>0.29166666666666669</v>
      </c>
      <c r="B6" s="419">
        <v>1.27</v>
      </c>
      <c r="C6" s="419">
        <v>0</v>
      </c>
      <c r="D6" s="419">
        <v>0</v>
      </c>
      <c r="E6" s="419">
        <v>0</v>
      </c>
      <c r="F6" s="419">
        <v>0</v>
      </c>
      <c r="G6" s="419">
        <v>0</v>
      </c>
      <c r="H6" s="419">
        <v>1.82</v>
      </c>
      <c r="I6" s="419">
        <v>4.46</v>
      </c>
      <c r="J6" s="419">
        <v>0</v>
      </c>
      <c r="K6" s="419">
        <v>0</v>
      </c>
      <c r="L6" s="419">
        <v>0</v>
      </c>
      <c r="M6" s="419">
        <v>0</v>
      </c>
      <c r="N6" s="419">
        <v>0</v>
      </c>
      <c r="O6" s="419">
        <v>0</v>
      </c>
      <c r="P6" s="419">
        <v>15.37</v>
      </c>
      <c r="Q6" s="419">
        <v>4.91</v>
      </c>
      <c r="R6" s="419">
        <v>4.09</v>
      </c>
      <c r="S6" s="419">
        <v>0</v>
      </c>
      <c r="T6" s="419">
        <v>0</v>
      </c>
      <c r="U6" s="419">
        <v>0</v>
      </c>
      <c r="V6" s="419">
        <v>0</v>
      </c>
      <c r="W6" s="419">
        <v>3.63</v>
      </c>
      <c r="X6" s="419">
        <v>0</v>
      </c>
      <c r="Y6" s="419">
        <v>0.91</v>
      </c>
      <c r="Z6" s="419">
        <v>0</v>
      </c>
      <c r="AA6" s="419">
        <v>0</v>
      </c>
      <c r="AB6" s="419">
        <v>0</v>
      </c>
      <c r="AC6" s="419">
        <v>7.72</v>
      </c>
      <c r="AD6" s="419">
        <v>5.45</v>
      </c>
      <c r="AE6" s="419">
        <v>0</v>
      </c>
      <c r="AF6" s="420">
        <v>0</v>
      </c>
      <c r="AG6" s="10"/>
      <c r="AH6" s="10"/>
      <c r="AI6" s="10"/>
      <c r="AJ6" s="10"/>
    </row>
    <row r="7" spans="1:36" ht="15">
      <c r="A7" s="421">
        <f t="shared" ref="A7:A14" si="0">A6+0.0105</f>
        <v>0.30216666666666669</v>
      </c>
      <c r="B7" s="422">
        <v>23.08</v>
      </c>
      <c r="C7" s="422">
        <v>0</v>
      </c>
      <c r="D7" s="422">
        <v>0</v>
      </c>
      <c r="E7" s="422">
        <v>26.71</v>
      </c>
      <c r="F7" s="422">
        <v>7.27</v>
      </c>
      <c r="G7" s="422">
        <v>0</v>
      </c>
      <c r="H7" s="422">
        <v>14.82</v>
      </c>
      <c r="I7" s="422">
        <v>5.36</v>
      </c>
      <c r="J7" s="422">
        <v>9.5399999999999991</v>
      </c>
      <c r="K7" s="422">
        <v>9.99</v>
      </c>
      <c r="L7" s="422">
        <v>20.46</v>
      </c>
      <c r="M7" s="422">
        <v>0</v>
      </c>
      <c r="N7" s="422">
        <v>0</v>
      </c>
      <c r="O7" s="422">
        <v>0</v>
      </c>
      <c r="P7" s="422">
        <v>20.52</v>
      </c>
      <c r="Q7" s="422">
        <v>19.63</v>
      </c>
      <c r="R7" s="422">
        <v>10.44</v>
      </c>
      <c r="S7" s="422">
        <v>14.35</v>
      </c>
      <c r="T7" s="422">
        <v>0</v>
      </c>
      <c r="U7" s="422">
        <v>0</v>
      </c>
      <c r="V7" s="422">
        <v>18.100000000000001</v>
      </c>
      <c r="W7" s="422">
        <v>4.09</v>
      </c>
      <c r="X7" s="422">
        <v>0</v>
      </c>
      <c r="Y7" s="422">
        <v>6.82</v>
      </c>
      <c r="Z7" s="422">
        <v>0</v>
      </c>
      <c r="AA7" s="422">
        <v>0</v>
      </c>
      <c r="AB7" s="422">
        <v>0</v>
      </c>
      <c r="AC7" s="422">
        <v>1.82</v>
      </c>
      <c r="AD7" s="422">
        <v>10.15</v>
      </c>
      <c r="AE7" s="422">
        <v>10.35</v>
      </c>
      <c r="AF7" s="423">
        <v>0</v>
      </c>
      <c r="AG7" s="10"/>
      <c r="AH7" s="10"/>
      <c r="AI7" s="10"/>
      <c r="AJ7" s="10"/>
    </row>
    <row r="8" spans="1:36" ht="15">
      <c r="A8" s="421">
        <f t="shared" si="0"/>
        <v>0.3126666666666667</v>
      </c>
      <c r="B8" s="422">
        <v>7.72</v>
      </c>
      <c r="C8" s="422">
        <v>4.55</v>
      </c>
      <c r="D8" s="422">
        <v>6.81</v>
      </c>
      <c r="E8" s="422">
        <v>7.26</v>
      </c>
      <c r="F8" s="422">
        <v>4.54</v>
      </c>
      <c r="G8" s="422">
        <v>0</v>
      </c>
      <c r="H8" s="422">
        <v>10.45</v>
      </c>
      <c r="I8" s="422">
        <v>8.18</v>
      </c>
      <c r="J8" s="422">
        <v>2.1800000000000002</v>
      </c>
      <c r="K8" s="422">
        <v>28.16</v>
      </c>
      <c r="L8" s="422">
        <v>18.46</v>
      </c>
      <c r="M8" s="422">
        <v>3.64</v>
      </c>
      <c r="N8" s="422">
        <v>0</v>
      </c>
      <c r="O8" s="422">
        <v>6.36</v>
      </c>
      <c r="P8" s="422">
        <v>22.08</v>
      </c>
      <c r="Q8" s="422">
        <v>18.18</v>
      </c>
      <c r="R8" s="422">
        <v>19.079999999999998</v>
      </c>
      <c r="S8" s="422">
        <v>14.08</v>
      </c>
      <c r="T8" s="422">
        <v>2.09</v>
      </c>
      <c r="U8" s="422">
        <v>0</v>
      </c>
      <c r="V8" s="422">
        <v>21.07</v>
      </c>
      <c r="W8" s="422">
        <v>25.09</v>
      </c>
      <c r="X8" s="422">
        <v>0</v>
      </c>
      <c r="Y8" s="422">
        <v>6.73</v>
      </c>
      <c r="Z8" s="422">
        <v>0</v>
      </c>
      <c r="AA8" s="422">
        <v>1.82</v>
      </c>
      <c r="AB8" s="422">
        <v>0</v>
      </c>
      <c r="AC8" s="422">
        <v>5.45</v>
      </c>
      <c r="AD8" s="422">
        <v>11.09</v>
      </c>
      <c r="AE8" s="422">
        <v>11.68</v>
      </c>
      <c r="AF8" s="423">
        <v>10.86</v>
      </c>
      <c r="AG8" s="10"/>
      <c r="AH8" s="10"/>
      <c r="AI8" s="10"/>
      <c r="AJ8" s="10"/>
    </row>
    <row r="9" spans="1:36" ht="15">
      <c r="A9" s="421">
        <f t="shared" si="0"/>
        <v>0.32316666666666671</v>
      </c>
      <c r="B9" s="422">
        <v>5.45</v>
      </c>
      <c r="C9" s="422">
        <v>11.05</v>
      </c>
      <c r="D9" s="422">
        <v>25.64</v>
      </c>
      <c r="E9" s="422">
        <v>13.63</v>
      </c>
      <c r="F9" s="422">
        <v>0</v>
      </c>
      <c r="G9" s="422">
        <v>0</v>
      </c>
      <c r="H9" s="422">
        <v>14.04</v>
      </c>
      <c r="I9" s="422">
        <v>16.25</v>
      </c>
      <c r="J9" s="422">
        <v>9.5399999999999991</v>
      </c>
      <c r="K9" s="422">
        <v>11.8</v>
      </c>
      <c r="L9" s="422">
        <v>6.87</v>
      </c>
      <c r="M9" s="422">
        <v>1.82</v>
      </c>
      <c r="N9" s="422">
        <v>0</v>
      </c>
      <c r="O9" s="422">
        <v>25.02</v>
      </c>
      <c r="P9" s="422">
        <v>4.09</v>
      </c>
      <c r="Q9" s="422">
        <v>18.63</v>
      </c>
      <c r="R9" s="422">
        <v>8.09</v>
      </c>
      <c r="S9" s="422">
        <v>7.18</v>
      </c>
      <c r="T9" s="422">
        <v>3.09</v>
      </c>
      <c r="U9" s="422">
        <v>0</v>
      </c>
      <c r="V9" s="422">
        <v>14.17</v>
      </c>
      <c r="W9" s="422">
        <v>12.72</v>
      </c>
      <c r="X9" s="422">
        <v>0</v>
      </c>
      <c r="Y9" s="422">
        <v>7.72</v>
      </c>
      <c r="Z9" s="422">
        <v>0</v>
      </c>
      <c r="AA9" s="422">
        <v>0</v>
      </c>
      <c r="AB9" s="422">
        <v>0</v>
      </c>
      <c r="AC9" s="422">
        <v>15.27</v>
      </c>
      <c r="AD9" s="422">
        <v>19.09</v>
      </c>
      <c r="AE9" s="422">
        <v>4.54</v>
      </c>
      <c r="AF9" s="423">
        <v>10</v>
      </c>
      <c r="AG9" s="10"/>
      <c r="AH9" s="10"/>
      <c r="AI9" s="10"/>
      <c r="AJ9" s="10"/>
    </row>
    <row r="10" spans="1:36" ht="15">
      <c r="A10" s="421">
        <f t="shared" si="0"/>
        <v>0.33366666666666672</v>
      </c>
      <c r="B10" s="422">
        <v>3.55</v>
      </c>
      <c r="C10" s="422">
        <v>33.04</v>
      </c>
      <c r="D10" s="422">
        <v>25.05</v>
      </c>
      <c r="E10" s="422">
        <v>29.43</v>
      </c>
      <c r="F10" s="422">
        <v>0</v>
      </c>
      <c r="G10" s="422">
        <v>0</v>
      </c>
      <c r="H10" s="422">
        <v>5.81</v>
      </c>
      <c r="I10" s="422">
        <v>14.99</v>
      </c>
      <c r="J10" s="422">
        <v>9.09</v>
      </c>
      <c r="K10" s="422">
        <v>5.45</v>
      </c>
      <c r="L10" s="422">
        <v>26.79</v>
      </c>
      <c r="M10" s="422">
        <v>3.55</v>
      </c>
      <c r="N10" s="422">
        <v>0</v>
      </c>
      <c r="O10" s="422">
        <v>20.13</v>
      </c>
      <c r="P10" s="422">
        <v>7.68</v>
      </c>
      <c r="Q10" s="422">
        <v>10.44</v>
      </c>
      <c r="R10" s="422">
        <v>10</v>
      </c>
      <c r="S10" s="422">
        <v>5.45</v>
      </c>
      <c r="T10" s="422">
        <v>0</v>
      </c>
      <c r="U10" s="422">
        <v>0</v>
      </c>
      <c r="V10" s="422">
        <v>15.54</v>
      </c>
      <c r="W10" s="422">
        <v>24.99</v>
      </c>
      <c r="X10" s="422">
        <v>6.36</v>
      </c>
      <c r="Y10" s="422">
        <v>10</v>
      </c>
      <c r="Z10" s="422">
        <v>0</v>
      </c>
      <c r="AA10" s="422">
        <v>4.54</v>
      </c>
      <c r="AB10" s="422">
        <v>0</v>
      </c>
      <c r="AC10" s="422">
        <v>0.91</v>
      </c>
      <c r="AD10" s="422">
        <v>12.55</v>
      </c>
      <c r="AE10" s="422">
        <v>23.89</v>
      </c>
      <c r="AF10" s="423">
        <v>11.36</v>
      </c>
      <c r="AG10" s="10"/>
      <c r="AH10" s="10"/>
      <c r="AI10" s="10"/>
      <c r="AJ10" s="10"/>
    </row>
    <row r="11" spans="1:36" ht="15">
      <c r="A11" s="421">
        <f t="shared" si="0"/>
        <v>0.34416666666666673</v>
      </c>
      <c r="B11" s="422">
        <v>13.14</v>
      </c>
      <c r="C11" s="422">
        <v>9.99</v>
      </c>
      <c r="D11" s="422">
        <v>10.63</v>
      </c>
      <c r="E11" s="422">
        <v>18.899999999999999</v>
      </c>
      <c r="F11" s="422">
        <v>5.45</v>
      </c>
      <c r="G11" s="422">
        <v>0</v>
      </c>
      <c r="H11" s="422">
        <v>6.82</v>
      </c>
      <c r="I11" s="422">
        <v>7.64</v>
      </c>
      <c r="J11" s="422">
        <v>8.09</v>
      </c>
      <c r="K11" s="422">
        <v>13.17</v>
      </c>
      <c r="L11" s="422">
        <v>12.26</v>
      </c>
      <c r="M11" s="422">
        <v>8.6300000000000008</v>
      </c>
      <c r="N11" s="422">
        <v>0</v>
      </c>
      <c r="O11" s="422">
        <v>23.22</v>
      </c>
      <c r="P11" s="422">
        <v>8</v>
      </c>
      <c r="Q11" s="422">
        <v>23.7</v>
      </c>
      <c r="R11" s="422">
        <v>9</v>
      </c>
      <c r="S11" s="422">
        <v>27.9</v>
      </c>
      <c r="T11" s="422">
        <v>4.54</v>
      </c>
      <c r="U11" s="422">
        <v>0</v>
      </c>
      <c r="V11" s="422">
        <v>0</v>
      </c>
      <c r="W11" s="422">
        <v>17.63</v>
      </c>
      <c r="X11" s="422">
        <v>33.32</v>
      </c>
      <c r="Y11" s="422">
        <v>13.74</v>
      </c>
      <c r="Z11" s="422">
        <v>0</v>
      </c>
      <c r="AA11" s="422">
        <v>3.54</v>
      </c>
      <c r="AB11" s="422">
        <v>0</v>
      </c>
      <c r="AC11" s="422">
        <v>15.9</v>
      </c>
      <c r="AD11" s="422">
        <v>0</v>
      </c>
      <c r="AE11" s="422">
        <v>15.86</v>
      </c>
      <c r="AF11" s="423">
        <v>13.63</v>
      </c>
      <c r="AG11" s="10"/>
      <c r="AH11" s="10"/>
      <c r="AI11" s="10"/>
      <c r="AJ11" s="10"/>
    </row>
    <row r="12" spans="1:36" ht="15">
      <c r="A12" s="421">
        <f t="shared" si="0"/>
        <v>0.35466666666666674</v>
      </c>
      <c r="B12" s="422">
        <v>24.9</v>
      </c>
      <c r="C12" s="422">
        <v>22.18</v>
      </c>
      <c r="D12" s="422">
        <v>16.36</v>
      </c>
      <c r="E12" s="422">
        <v>4.54</v>
      </c>
      <c r="F12" s="422">
        <v>12.83</v>
      </c>
      <c r="G12" s="422">
        <v>0</v>
      </c>
      <c r="H12" s="422">
        <v>14.45</v>
      </c>
      <c r="I12" s="422">
        <v>21.35</v>
      </c>
      <c r="J12" s="422">
        <v>23.46</v>
      </c>
      <c r="K12" s="422">
        <v>21.53</v>
      </c>
      <c r="L12" s="422">
        <v>10.82</v>
      </c>
      <c r="M12" s="422">
        <v>11.36</v>
      </c>
      <c r="N12" s="422">
        <v>0</v>
      </c>
      <c r="O12" s="422">
        <v>19.41</v>
      </c>
      <c r="P12" s="422">
        <v>9.5299999999999994</v>
      </c>
      <c r="Q12" s="422">
        <v>7.27</v>
      </c>
      <c r="R12" s="422">
        <v>21.68</v>
      </c>
      <c r="S12" s="422">
        <v>18.54</v>
      </c>
      <c r="T12" s="422">
        <v>11.27</v>
      </c>
      <c r="U12" s="422">
        <v>0</v>
      </c>
      <c r="V12" s="422">
        <v>13.72</v>
      </c>
      <c r="W12" s="422">
        <v>15.9</v>
      </c>
      <c r="X12" s="422">
        <v>10.8</v>
      </c>
      <c r="Y12" s="422">
        <v>23.15</v>
      </c>
      <c r="Z12" s="422">
        <v>0</v>
      </c>
      <c r="AA12" s="422">
        <v>1.36</v>
      </c>
      <c r="AB12" s="422">
        <v>0</v>
      </c>
      <c r="AC12" s="422">
        <v>6.9</v>
      </c>
      <c r="AD12" s="422">
        <v>22.92</v>
      </c>
      <c r="AE12" s="422">
        <v>19.260000000000002</v>
      </c>
      <c r="AF12" s="423">
        <v>9.3699999999999992</v>
      </c>
      <c r="AG12" s="10"/>
      <c r="AH12" s="10"/>
      <c r="AI12" s="10"/>
      <c r="AJ12" s="10"/>
    </row>
    <row r="13" spans="1:36" ht="15">
      <c r="A13" s="421">
        <f t="shared" si="0"/>
        <v>0.36516666666666675</v>
      </c>
      <c r="B13" s="422">
        <v>12.27</v>
      </c>
      <c r="C13" s="422">
        <v>11.77</v>
      </c>
      <c r="D13" s="422">
        <v>19.809999999999999</v>
      </c>
      <c r="E13" s="422">
        <v>20.260000000000002</v>
      </c>
      <c r="F13" s="422">
        <v>4.54</v>
      </c>
      <c r="G13" s="422">
        <v>0</v>
      </c>
      <c r="H13" s="422">
        <v>15.91</v>
      </c>
      <c r="I13" s="422">
        <v>23.27</v>
      </c>
      <c r="J13" s="422">
        <v>7.72</v>
      </c>
      <c r="K13" s="422">
        <v>25.09</v>
      </c>
      <c r="L13" s="422">
        <v>25.44</v>
      </c>
      <c r="M13" s="422">
        <v>9.4499999999999993</v>
      </c>
      <c r="N13" s="422">
        <v>0</v>
      </c>
      <c r="O13" s="422">
        <v>29.49</v>
      </c>
      <c r="P13" s="422">
        <v>21.72</v>
      </c>
      <c r="Q13" s="422">
        <v>27.26</v>
      </c>
      <c r="R13" s="422">
        <v>19.489999999999998</v>
      </c>
      <c r="S13" s="422">
        <v>22.17</v>
      </c>
      <c r="T13" s="422">
        <v>13.17</v>
      </c>
      <c r="U13" s="422">
        <v>0</v>
      </c>
      <c r="V13" s="422">
        <v>21.9</v>
      </c>
      <c r="W13" s="422">
        <v>26.83</v>
      </c>
      <c r="X13" s="422">
        <v>9.0399999999999991</v>
      </c>
      <c r="Y13" s="422">
        <v>15.89</v>
      </c>
      <c r="Z13" s="422">
        <v>0</v>
      </c>
      <c r="AA13" s="422">
        <v>2.27</v>
      </c>
      <c r="AB13" s="422">
        <v>0</v>
      </c>
      <c r="AC13" s="422">
        <v>14</v>
      </c>
      <c r="AD13" s="422">
        <v>12.18</v>
      </c>
      <c r="AE13" s="422">
        <v>10.45</v>
      </c>
      <c r="AF13" s="423">
        <v>20.440000000000001</v>
      </c>
      <c r="AG13" s="10"/>
      <c r="AH13" s="10"/>
      <c r="AI13" s="10"/>
      <c r="AJ13" s="10"/>
    </row>
    <row r="14" spans="1:36" ht="15">
      <c r="A14" s="421">
        <f t="shared" si="0"/>
        <v>0.37566666666666676</v>
      </c>
      <c r="B14" s="422">
        <v>45.21</v>
      </c>
      <c r="C14" s="422">
        <v>36.340000000000003</v>
      </c>
      <c r="D14" s="422">
        <v>26.21</v>
      </c>
      <c r="E14" s="422">
        <v>23.29</v>
      </c>
      <c r="F14" s="422">
        <v>21.36</v>
      </c>
      <c r="G14" s="422">
        <v>0</v>
      </c>
      <c r="H14" s="422">
        <v>30.41</v>
      </c>
      <c r="I14" s="422">
        <v>29.49</v>
      </c>
      <c r="J14" s="422">
        <v>27.63</v>
      </c>
      <c r="K14" s="422">
        <v>33.29</v>
      </c>
      <c r="L14" s="422">
        <v>35.01</v>
      </c>
      <c r="M14" s="422">
        <v>11.81</v>
      </c>
      <c r="N14" s="422">
        <v>0</v>
      </c>
      <c r="O14" s="422">
        <v>15.9</v>
      </c>
      <c r="P14" s="422">
        <v>37.89</v>
      </c>
      <c r="Q14" s="422">
        <v>48.5</v>
      </c>
      <c r="R14" s="422">
        <v>13.14</v>
      </c>
      <c r="S14" s="422">
        <v>15.36</v>
      </c>
      <c r="T14" s="422">
        <v>10.46</v>
      </c>
      <c r="U14" s="422">
        <v>0</v>
      </c>
      <c r="V14" s="422">
        <v>16.61</v>
      </c>
      <c r="W14" s="422">
        <v>51.98</v>
      </c>
      <c r="X14" s="422">
        <v>15.89</v>
      </c>
      <c r="Y14" s="422">
        <v>1.82</v>
      </c>
      <c r="Z14" s="422">
        <v>0</v>
      </c>
      <c r="AA14" s="422">
        <v>19.899999999999999</v>
      </c>
      <c r="AB14" s="422">
        <v>0</v>
      </c>
      <c r="AC14" s="422">
        <v>30.36</v>
      </c>
      <c r="AD14" s="422">
        <v>23.61</v>
      </c>
      <c r="AE14" s="422">
        <v>18.27</v>
      </c>
      <c r="AF14" s="423">
        <v>42.72</v>
      </c>
      <c r="AG14" s="10"/>
      <c r="AH14" s="10"/>
      <c r="AI14" s="10"/>
      <c r="AJ14" s="10"/>
    </row>
    <row r="15" spans="1:36" ht="15">
      <c r="A15" s="421">
        <f t="shared" ref="A15:A54" si="1">A14+0.0104</f>
        <v>0.38606666666666678</v>
      </c>
      <c r="B15" s="422">
        <v>37.58</v>
      </c>
      <c r="C15" s="422">
        <v>33.53</v>
      </c>
      <c r="D15" s="422">
        <v>36.17</v>
      </c>
      <c r="E15" s="422">
        <v>33.69</v>
      </c>
      <c r="F15" s="422">
        <v>24.54</v>
      </c>
      <c r="G15" s="422">
        <v>0</v>
      </c>
      <c r="H15" s="422">
        <v>31.67</v>
      </c>
      <c r="I15" s="422">
        <v>11.18</v>
      </c>
      <c r="J15" s="422">
        <v>39.840000000000003</v>
      </c>
      <c r="K15" s="422">
        <v>32.08</v>
      </c>
      <c r="L15" s="422">
        <v>27.07</v>
      </c>
      <c r="M15" s="422">
        <v>8.36</v>
      </c>
      <c r="N15" s="422">
        <v>0</v>
      </c>
      <c r="O15" s="422">
        <v>17.16</v>
      </c>
      <c r="P15" s="422">
        <v>36.700000000000003</v>
      </c>
      <c r="Q15" s="422">
        <v>50.48</v>
      </c>
      <c r="R15" s="422">
        <v>36.75</v>
      </c>
      <c r="S15" s="422">
        <v>28.89</v>
      </c>
      <c r="T15" s="422">
        <v>28.62</v>
      </c>
      <c r="U15" s="422">
        <v>0</v>
      </c>
      <c r="V15" s="422">
        <v>19.43</v>
      </c>
      <c r="W15" s="422">
        <v>48.48</v>
      </c>
      <c r="X15" s="422">
        <v>20.260000000000002</v>
      </c>
      <c r="Y15" s="422">
        <v>10.44</v>
      </c>
      <c r="Z15" s="422">
        <v>0</v>
      </c>
      <c r="AA15" s="422">
        <v>4.91</v>
      </c>
      <c r="AB15" s="422">
        <v>0</v>
      </c>
      <c r="AC15" s="422">
        <v>11.68</v>
      </c>
      <c r="AD15" s="422">
        <v>22.08</v>
      </c>
      <c r="AE15" s="422">
        <v>38.700000000000003</v>
      </c>
      <c r="AF15" s="423">
        <v>29.99</v>
      </c>
      <c r="AG15" s="10"/>
      <c r="AH15" s="10"/>
      <c r="AI15" s="10"/>
      <c r="AJ15" s="10"/>
    </row>
    <row r="16" spans="1:36" ht="15">
      <c r="A16" s="421">
        <f t="shared" si="1"/>
        <v>0.3964666666666668</v>
      </c>
      <c r="B16" s="422">
        <v>55.46</v>
      </c>
      <c r="C16" s="422">
        <v>53.78</v>
      </c>
      <c r="D16" s="422">
        <v>42.16</v>
      </c>
      <c r="E16" s="422">
        <v>28.31</v>
      </c>
      <c r="F16" s="422">
        <v>30.81</v>
      </c>
      <c r="G16" s="422">
        <v>0</v>
      </c>
      <c r="H16" s="422">
        <v>44.17</v>
      </c>
      <c r="I16" s="422">
        <v>50.61</v>
      </c>
      <c r="J16" s="422">
        <v>33.83</v>
      </c>
      <c r="K16" s="422">
        <v>36.14</v>
      </c>
      <c r="L16" s="422">
        <v>52.61</v>
      </c>
      <c r="M16" s="422">
        <v>32.22</v>
      </c>
      <c r="N16" s="422">
        <v>0</v>
      </c>
      <c r="O16" s="422">
        <v>33.97</v>
      </c>
      <c r="P16" s="422">
        <v>42.25</v>
      </c>
      <c r="Q16" s="422">
        <v>52.45</v>
      </c>
      <c r="R16" s="422">
        <v>48.2</v>
      </c>
      <c r="S16" s="422">
        <v>67.66</v>
      </c>
      <c r="T16" s="422">
        <v>5.91</v>
      </c>
      <c r="U16" s="422">
        <v>0</v>
      </c>
      <c r="V16" s="422">
        <v>58.59</v>
      </c>
      <c r="W16" s="422">
        <v>30.34</v>
      </c>
      <c r="X16" s="422">
        <v>20.260000000000002</v>
      </c>
      <c r="Y16" s="422">
        <v>14.82</v>
      </c>
      <c r="Z16" s="422">
        <v>0</v>
      </c>
      <c r="AA16" s="422">
        <v>10</v>
      </c>
      <c r="AB16" s="422">
        <v>0</v>
      </c>
      <c r="AC16" s="422">
        <v>17.84</v>
      </c>
      <c r="AD16" s="422">
        <v>51.1</v>
      </c>
      <c r="AE16" s="422">
        <v>10.81</v>
      </c>
      <c r="AF16" s="423">
        <v>18.18</v>
      </c>
      <c r="AG16" s="10"/>
      <c r="AH16" s="10"/>
      <c r="AI16" s="10"/>
      <c r="AJ16" s="10"/>
    </row>
    <row r="17" spans="1:36" ht="15">
      <c r="A17" s="421">
        <f t="shared" si="1"/>
        <v>0.40686666666666682</v>
      </c>
      <c r="B17" s="422">
        <v>29.99</v>
      </c>
      <c r="C17" s="422">
        <v>44.95</v>
      </c>
      <c r="D17" s="422">
        <v>33.03</v>
      </c>
      <c r="E17" s="422">
        <v>29.34</v>
      </c>
      <c r="F17" s="422">
        <v>22.55</v>
      </c>
      <c r="G17" s="422">
        <v>0</v>
      </c>
      <c r="H17" s="422">
        <v>34.299999999999997</v>
      </c>
      <c r="I17" s="422">
        <v>50.18</v>
      </c>
      <c r="J17" s="422">
        <v>48.52</v>
      </c>
      <c r="K17" s="422">
        <v>43.44</v>
      </c>
      <c r="L17" s="422">
        <v>42.78</v>
      </c>
      <c r="M17" s="422">
        <v>26.06</v>
      </c>
      <c r="N17" s="422">
        <v>0</v>
      </c>
      <c r="O17" s="422">
        <v>57.36</v>
      </c>
      <c r="P17" s="422">
        <v>50.85</v>
      </c>
      <c r="Q17" s="422">
        <v>64.319999999999993</v>
      </c>
      <c r="R17" s="422">
        <v>65.7</v>
      </c>
      <c r="S17" s="422">
        <v>35.35</v>
      </c>
      <c r="T17" s="422">
        <v>26.45</v>
      </c>
      <c r="U17" s="422">
        <v>0</v>
      </c>
      <c r="V17" s="422">
        <v>34.81</v>
      </c>
      <c r="W17" s="422">
        <v>15.1</v>
      </c>
      <c r="X17" s="422">
        <v>37.44</v>
      </c>
      <c r="Y17" s="422">
        <v>31.42</v>
      </c>
      <c r="Z17" s="422">
        <v>0</v>
      </c>
      <c r="AA17" s="422">
        <v>13.5</v>
      </c>
      <c r="AB17" s="422">
        <v>0</v>
      </c>
      <c r="AC17" s="422">
        <v>28.73</v>
      </c>
      <c r="AD17" s="422">
        <v>24.45</v>
      </c>
      <c r="AE17" s="422">
        <v>38.75</v>
      </c>
      <c r="AF17" s="423">
        <v>27.36</v>
      </c>
      <c r="AG17" s="10"/>
      <c r="AH17" s="10"/>
      <c r="AI17" s="10"/>
      <c r="AJ17" s="10"/>
    </row>
    <row r="18" spans="1:36" ht="15">
      <c r="A18" s="421">
        <f t="shared" si="1"/>
        <v>0.41726666666666684</v>
      </c>
      <c r="B18" s="422">
        <v>38.729999999999997</v>
      </c>
      <c r="C18" s="422">
        <v>48.82</v>
      </c>
      <c r="D18" s="422">
        <v>31.97</v>
      </c>
      <c r="E18" s="422">
        <v>54.06</v>
      </c>
      <c r="F18" s="422">
        <v>38.4</v>
      </c>
      <c r="G18" s="422">
        <v>0</v>
      </c>
      <c r="H18" s="422">
        <v>29.76</v>
      </c>
      <c r="I18" s="422">
        <v>34.380000000000003</v>
      </c>
      <c r="J18" s="422">
        <v>33.450000000000003</v>
      </c>
      <c r="K18" s="422">
        <v>51.41</v>
      </c>
      <c r="L18" s="422">
        <v>14.08</v>
      </c>
      <c r="M18" s="422">
        <v>17.71</v>
      </c>
      <c r="N18" s="422">
        <v>0</v>
      </c>
      <c r="O18" s="422">
        <v>50.92</v>
      </c>
      <c r="P18" s="422">
        <v>67.63</v>
      </c>
      <c r="Q18" s="422">
        <v>38.75</v>
      </c>
      <c r="R18" s="422">
        <v>48.86</v>
      </c>
      <c r="S18" s="422">
        <v>51.53</v>
      </c>
      <c r="T18" s="422">
        <v>12.54</v>
      </c>
      <c r="U18" s="422">
        <v>0</v>
      </c>
      <c r="V18" s="422">
        <v>51.57</v>
      </c>
      <c r="W18" s="422">
        <v>32.520000000000003</v>
      </c>
      <c r="X18" s="422">
        <v>26.92</v>
      </c>
      <c r="Y18" s="422">
        <v>10.82</v>
      </c>
      <c r="Z18" s="422">
        <v>0</v>
      </c>
      <c r="AA18" s="422">
        <v>11.72</v>
      </c>
      <c r="AB18" s="422">
        <v>0</v>
      </c>
      <c r="AC18" s="422">
        <v>49.05</v>
      </c>
      <c r="AD18" s="422">
        <v>22.46</v>
      </c>
      <c r="AE18" s="422">
        <v>29.61</v>
      </c>
      <c r="AF18" s="423">
        <v>14</v>
      </c>
      <c r="AG18" s="10"/>
      <c r="AH18" s="10"/>
      <c r="AI18" s="10"/>
      <c r="AJ18" s="10"/>
    </row>
    <row r="19" spans="1:36" ht="15">
      <c r="A19" s="424">
        <f t="shared" si="1"/>
        <v>0.42766666666666686</v>
      </c>
      <c r="B19" s="422">
        <v>25.26</v>
      </c>
      <c r="C19" s="422">
        <v>61.63</v>
      </c>
      <c r="D19" s="422">
        <v>34.71</v>
      </c>
      <c r="E19" s="422">
        <v>71.09</v>
      </c>
      <c r="F19" s="422">
        <v>32.26</v>
      </c>
      <c r="G19" s="422">
        <v>0</v>
      </c>
      <c r="H19" s="422">
        <v>11.09</v>
      </c>
      <c r="I19" s="422">
        <v>46.82</v>
      </c>
      <c r="J19" s="422">
        <v>20.45</v>
      </c>
      <c r="K19" s="422">
        <v>48.62</v>
      </c>
      <c r="L19" s="422">
        <v>25.34</v>
      </c>
      <c r="M19" s="422">
        <v>30.17</v>
      </c>
      <c r="N19" s="422">
        <v>0</v>
      </c>
      <c r="O19" s="422">
        <v>34.54</v>
      </c>
      <c r="P19" s="422">
        <v>50.27</v>
      </c>
      <c r="Q19" s="422">
        <v>52.12</v>
      </c>
      <c r="R19" s="422">
        <v>65.430000000000007</v>
      </c>
      <c r="S19" s="422">
        <v>42.39</v>
      </c>
      <c r="T19" s="422">
        <v>24.42</v>
      </c>
      <c r="U19" s="422">
        <v>0</v>
      </c>
      <c r="V19" s="422">
        <v>32.270000000000003</v>
      </c>
      <c r="W19" s="422">
        <v>26.75</v>
      </c>
      <c r="X19" s="422">
        <v>105.94</v>
      </c>
      <c r="Y19" s="422">
        <v>14.44</v>
      </c>
      <c r="Z19" s="422">
        <v>0</v>
      </c>
      <c r="AA19" s="422">
        <v>14.27</v>
      </c>
      <c r="AB19" s="422">
        <v>0</v>
      </c>
      <c r="AC19" s="422">
        <v>27.5</v>
      </c>
      <c r="AD19" s="422">
        <v>28.56</v>
      </c>
      <c r="AE19" s="422">
        <v>30.66</v>
      </c>
      <c r="AF19" s="423">
        <v>5.36</v>
      </c>
      <c r="AG19" s="10"/>
      <c r="AH19" s="10"/>
      <c r="AI19" s="10"/>
      <c r="AJ19" s="10"/>
    </row>
    <row r="20" spans="1:36" ht="15">
      <c r="A20" s="424">
        <f t="shared" si="1"/>
        <v>0.43806666666666688</v>
      </c>
      <c r="B20" s="422">
        <v>32.979999999999997</v>
      </c>
      <c r="C20" s="422">
        <v>72.59</v>
      </c>
      <c r="D20" s="422">
        <v>47.36</v>
      </c>
      <c r="E20" s="422">
        <v>71.12</v>
      </c>
      <c r="F20" s="422">
        <v>47.03</v>
      </c>
      <c r="G20" s="422">
        <v>0</v>
      </c>
      <c r="H20" s="422">
        <v>13.69</v>
      </c>
      <c r="I20" s="422">
        <v>25.39</v>
      </c>
      <c r="J20" s="422">
        <v>21.72</v>
      </c>
      <c r="K20" s="422">
        <v>48.67</v>
      </c>
      <c r="L20" s="422">
        <v>53.74</v>
      </c>
      <c r="M20" s="422">
        <v>47.75</v>
      </c>
      <c r="N20" s="422">
        <v>0</v>
      </c>
      <c r="O20" s="422">
        <v>48.97</v>
      </c>
      <c r="P20" s="422">
        <v>79.489999999999995</v>
      </c>
      <c r="Q20" s="422">
        <v>60.13</v>
      </c>
      <c r="R20" s="422">
        <v>69.06</v>
      </c>
      <c r="S20" s="422">
        <v>53.89</v>
      </c>
      <c r="T20" s="422">
        <v>66.78</v>
      </c>
      <c r="U20" s="422">
        <v>0</v>
      </c>
      <c r="V20" s="422">
        <v>24.17</v>
      </c>
      <c r="W20" s="422">
        <v>65.64</v>
      </c>
      <c r="X20" s="422">
        <v>31.12</v>
      </c>
      <c r="Y20" s="422">
        <v>12.18</v>
      </c>
      <c r="Z20" s="422">
        <v>0</v>
      </c>
      <c r="AA20" s="422">
        <v>9.27</v>
      </c>
      <c r="AB20" s="422">
        <v>0</v>
      </c>
      <c r="AC20" s="422">
        <v>48.94</v>
      </c>
      <c r="AD20" s="422">
        <v>38.89</v>
      </c>
      <c r="AE20" s="422">
        <v>48.93</v>
      </c>
      <c r="AF20" s="423">
        <v>25.35</v>
      </c>
      <c r="AG20" s="10"/>
      <c r="AH20" s="10"/>
      <c r="AI20" s="10"/>
      <c r="AJ20" s="10"/>
    </row>
    <row r="21" spans="1:36" ht="15">
      <c r="A21" s="424">
        <f t="shared" si="1"/>
        <v>0.4484666666666669</v>
      </c>
      <c r="B21" s="422">
        <v>36.479999999999997</v>
      </c>
      <c r="C21" s="422">
        <v>60.07</v>
      </c>
      <c r="D21" s="422">
        <v>81.430000000000007</v>
      </c>
      <c r="E21" s="422">
        <v>60.43</v>
      </c>
      <c r="F21" s="422">
        <v>45.87</v>
      </c>
      <c r="G21" s="422">
        <v>0</v>
      </c>
      <c r="H21" s="422">
        <v>76.56</v>
      </c>
      <c r="I21" s="422">
        <v>46.17</v>
      </c>
      <c r="J21" s="422">
        <v>40.119999999999997</v>
      </c>
      <c r="K21" s="422">
        <v>62.63</v>
      </c>
      <c r="L21" s="422">
        <v>123.56</v>
      </c>
      <c r="M21" s="422">
        <v>67.510000000000005</v>
      </c>
      <c r="N21" s="422">
        <v>0</v>
      </c>
      <c r="O21" s="422">
        <v>36.799999999999997</v>
      </c>
      <c r="P21" s="422">
        <v>55.01</v>
      </c>
      <c r="Q21" s="422">
        <v>85.07</v>
      </c>
      <c r="R21" s="422">
        <v>48.55</v>
      </c>
      <c r="S21" s="422">
        <v>86.41</v>
      </c>
      <c r="T21" s="422">
        <v>56.52</v>
      </c>
      <c r="U21" s="422">
        <v>0</v>
      </c>
      <c r="V21" s="422">
        <v>23.17</v>
      </c>
      <c r="W21" s="422">
        <v>51.08</v>
      </c>
      <c r="X21" s="422">
        <v>64.180000000000007</v>
      </c>
      <c r="Y21" s="422">
        <v>65.89</v>
      </c>
      <c r="Z21" s="422">
        <v>0</v>
      </c>
      <c r="AA21" s="422">
        <v>16.29</v>
      </c>
      <c r="AB21" s="422">
        <v>0</v>
      </c>
      <c r="AC21" s="422">
        <v>22.49</v>
      </c>
      <c r="AD21" s="422">
        <v>17.989999999999998</v>
      </c>
      <c r="AE21" s="422">
        <v>30.77</v>
      </c>
      <c r="AF21" s="423">
        <v>68.72</v>
      </c>
      <c r="AG21" s="10"/>
      <c r="AH21" s="10"/>
      <c r="AI21" s="10"/>
      <c r="AJ21" s="10"/>
    </row>
    <row r="22" spans="1:36" ht="15">
      <c r="A22" s="424">
        <f t="shared" si="1"/>
        <v>0.45886666666666692</v>
      </c>
      <c r="B22" s="422">
        <v>79.540000000000006</v>
      </c>
      <c r="C22" s="422">
        <v>105.1</v>
      </c>
      <c r="D22" s="422">
        <v>107.77</v>
      </c>
      <c r="E22" s="422">
        <v>43.82</v>
      </c>
      <c r="F22" s="422">
        <v>34.520000000000003</v>
      </c>
      <c r="G22" s="422">
        <v>0</v>
      </c>
      <c r="H22" s="422">
        <v>63.63</v>
      </c>
      <c r="I22" s="422">
        <v>52.19</v>
      </c>
      <c r="J22" s="422">
        <v>91.1</v>
      </c>
      <c r="K22" s="422">
        <v>109.05</v>
      </c>
      <c r="L22" s="422">
        <v>148.06</v>
      </c>
      <c r="M22" s="422">
        <v>67.2</v>
      </c>
      <c r="N22" s="422">
        <v>18.93</v>
      </c>
      <c r="O22" s="422">
        <v>96.1</v>
      </c>
      <c r="P22" s="422">
        <v>96.41</v>
      </c>
      <c r="Q22" s="422">
        <v>65.97</v>
      </c>
      <c r="R22" s="422">
        <v>98.95</v>
      </c>
      <c r="S22" s="422">
        <v>48.3</v>
      </c>
      <c r="T22" s="422">
        <v>38.39</v>
      </c>
      <c r="U22" s="422">
        <v>17.760000000000002</v>
      </c>
      <c r="V22" s="422">
        <v>111.94</v>
      </c>
      <c r="W22" s="422">
        <v>81.55</v>
      </c>
      <c r="X22" s="422">
        <v>64.36</v>
      </c>
      <c r="Y22" s="422">
        <v>38.35</v>
      </c>
      <c r="Z22" s="422">
        <v>0.91</v>
      </c>
      <c r="AA22" s="422">
        <v>47.82</v>
      </c>
      <c r="AB22" s="422">
        <v>15.85</v>
      </c>
      <c r="AC22" s="422">
        <v>44.51</v>
      </c>
      <c r="AD22" s="422">
        <v>45.41</v>
      </c>
      <c r="AE22" s="422">
        <v>45.2</v>
      </c>
      <c r="AF22" s="423">
        <v>46.41</v>
      </c>
      <c r="AG22" s="10"/>
      <c r="AH22" s="10"/>
      <c r="AI22" s="10"/>
      <c r="AJ22" s="10"/>
    </row>
    <row r="23" spans="1:36" ht="15">
      <c r="A23" s="424">
        <f t="shared" si="1"/>
        <v>0.46926666666666694</v>
      </c>
      <c r="B23" s="422">
        <v>76.92</v>
      </c>
      <c r="C23" s="422">
        <v>136.32</v>
      </c>
      <c r="D23" s="422">
        <v>95.67</v>
      </c>
      <c r="E23" s="422">
        <v>77.34</v>
      </c>
      <c r="F23" s="422">
        <v>78.12</v>
      </c>
      <c r="G23" s="422">
        <v>57.39</v>
      </c>
      <c r="H23" s="422">
        <v>127.75</v>
      </c>
      <c r="I23" s="422">
        <v>96.05</v>
      </c>
      <c r="J23" s="422">
        <v>118.26</v>
      </c>
      <c r="K23" s="422">
        <v>110.61</v>
      </c>
      <c r="L23" s="422">
        <v>125.45</v>
      </c>
      <c r="M23" s="422">
        <v>55.1</v>
      </c>
      <c r="N23" s="422">
        <v>46.99</v>
      </c>
      <c r="O23" s="422">
        <v>90.99</v>
      </c>
      <c r="P23" s="422">
        <v>61.42</v>
      </c>
      <c r="Q23" s="422">
        <v>78.59</v>
      </c>
      <c r="R23" s="422">
        <v>113.7</v>
      </c>
      <c r="S23" s="422">
        <v>52.42</v>
      </c>
      <c r="T23" s="422">
        <v>20.99</v>
      </c>
      <c r="U23" s="422">
        <v>39.75</v>
      </c>
      <c r="V23" s="422">
        <v>93.11</v>
      </c>
      <c r="W23" s="422">
        <v>139.85</v>
      </c>
      <c r="X23" s="422">
        <v>60.4</v>
      </c>
      <c r="Y23" s="422">
        <v>57.65</v>
      </c>
      <c r="Z23" s="422">
        <v>20.5</v>
      </c>
      <c r="AA23" s="422">
        <v>52.74</v>
      </c>
      <c r="AB23" s="422">
        <v>65.099999999999994</v>
      </c>
      <c r="AC23" s="422">
        <v>81.28</v>
      </c>
      <c r="AD23" s="422">
        <v>62.15</v>
      </c>
      <c r="AE23" s="422">
        <v>104.7</v>
      </c>
      <c r="AF23" s="423">
        <v>81.81</v>
      </c>
      <c r="AG23" s="10"/>
      <c r="AH23" s="10"/>
      <c r="AI23" s="10"/>
      <c r="AJ23" s="10"/>
    </row>
    <row r="24" spans="1:36" ht="15">
      <c r="A24" s="424">
        <f t="shared" si="1"/>
        <v>0.47966666666666696</v>
      </c>
      <c r="B24" s="422">
        <v>107.96</v>
      </c>
      <c r="C24" s="422">
        <v>190.49</v>
      </c>
      <c r="D24" s="422">
        <v>125.81</v>
      </c>
      <c r="E24" s="422">
        <v>133.78</v>
      </c>
      <c r="F24" s="422">
        <v>96.89</v>
      </c>
      <c r="G24" s="422">
        <v>74.41</v>
      </c>
      <c r="H24" s="422">
        <v>67.069999999999993</v>
      </c>
      <c r="I24" s="422">
        <v>176.67</v>
      </c>
      <c r="J24" s="422">
        <v>99.53</v>
      </c>
      <c r="K24" s="422">
        <v>137.71</v>
      </c>
      <c r="L24" s="422">
        <v>141.5</v>
      </c>
      <c r="M24" s="422">
        <v>92.91</v>
      </c>
      <c r="N24" s="422">
        <v>94.89</v>
      </c>
      <c r="O24" s="422">
        <v>140.55000000000001</v>
      </c>
      <c r="P24" s="422">
        <v>162.68</v>
      </c>
      <c r="Q24" s="422">
        <v>105.79</v>
      </c>
      <c r="R24" s="422">
        <v>164.66</v>
      </c>
      <c r="S24" s="422">
        <v>122.02</v>
      </c>
      <c r="T24" s="422">
        <v>68.959999999999994</v>
      </c>
      <c r="U24" s="422">
        <v>58.77</v>
      </c>
      <c r="V24" s="422">
        <v>154.53</v>
      </c>
      <c r="W24" s="422">
        <v>162.41999999999999</v>
      </c>
      <c r="X24" s="422">
        <v>133.62</v>
      </c>
      <c r="Y24" s="422">
        <v>66.400000000000006</v>
      </c>
      <c r="Z24" s="422">
        <v>8</v>
      </c>
      <c r="AA24" s="422">
        <v>34.880000000000003</v>
      </c>
      <c r="AB24" s="422">
        <v>31.28</v>
      </c>
      <c r="AC24" s="422">
        <v>101.28</v>
      </c>
      <c r="AD24" s="422">
        <v>77.09</v>
      </c>
      <c r="AE24" s="422">
        <v>104.92</v>
      </c>
      <c r="AF24" s="423">
        <v>160.83000000000001</v>
      </c>
      <c r="AG24" s="10"/>
      <c r="AH24" s="10"/>
      <c r="AI24" s="10"/>
      <c r="AJ24" s="10"/>
    </row>
    <row r="25" spans="1:36" ht="15">
      <c r="A25" s="424">
        <f t="shared" si="1"/>
        <v>0.49006666666666698</v>
      </c>
      <c r="B25" s="422">
        <v>220.31</v>
      </c>
      <c r="C25" s="422">
        <v>300.69</v>
      </c>
      <c r="D25" s="422">
        <v>182.98</v>
      </c>
      <c r="E25" s="422">
        <v>145.65</v>
      </c>
      <c r="F25" s="422">
        <v>232.65</v>
      </c>
      <c r="G25" s="422">
        <v>55.34</v>
      </c>
      <c r="H25" s="422">
        <v>187.44</v>
      </c>
      <c r="I25" s="422">
        <v>183.44</v>
      </c>
      <c r="J25" s="422">
        <v>222.01</v>
      </c>
      <c r="K25" s="422">
        <v>264.19</v>
      </c>
      <c r="L25" s="422">
        <v>172.03</v>
      </c>
      <c r="M25" s="422">
        <v>191.49</v>
      </c>
      <c r="N25" s="422">
        <v>78.7</v>
      </c>
      <c r="O25" s="422">
        <v>231.41</v>
      </c>
      <c r="P25" s="422">
        <v>83.21</v>
      </c>
      <c r="Q25" s="422">
        <v>234.77</v>
      </c>
      <c r="R25" s="422">
        <v>170.05</v>
      </c>
      <c r="S25" s="422">
        <v>179.88</v>
      </c>
      <c r="T25" s="422">
        <v>134.61000000000001</v>
      </c>
      <c r="U25" s="422">
        <v>75.64</v>
      </c>
      <c r="V25" s="422">
        <v>257.16000000000003</v>
      </c>
      <c r="W25" s="422">
        <v>244.99</v>
      </c>
      <c r="X25" s="422">
        <v>167.86</v>
      </c>
      <c r="Y25" s="422">
        <v>236.34</v>
      </c>
      <c r="Z25" s="422">
        <v>20.83</v>
      </c>
      <c r="AA25" s="422">
        <v>131.94999999999999</v>
      </c>
      <c r="AB25" s="422">
        <v>60.72</v>
      </c>
      <c r="AC25" s="422">
        <v>127.84</v>
      </c>
      <c r="AD25" s="422">
        <v>216.74</v>
      </c>
      <c r="AE25" s="422">
        <v>176.19</v>
      </c>
      <c r="AF25" s="423">
        <v>98.05</v>
      </c>
      <c r="AG25" s="10"/>
      <c r="AH25" s="10"/>
      <c r="AI25" s="10"/>
      <c r="AJ25" s="10"/>
    </row>
    <row r="26" spans="1:36" ht="15">
      <c r="A26" s="424">
        <f t="shared" si="1"/>
        <v>0.50046666666666695</v>
      </c>
      <c r="B26" s="422">
        <v>326.58</v>
      </c>
      <c r="C26" s="422">
        <v>274.7</v>
      </c>
      <c r="D26" s="422">
        <v>177.06</v>
      </c>
      <c r="E26" s="422">
        <v>272.58</v>
      </c>
      <c r="F26" s="422">
        <v>232.06</v>
      </c>
      <c r="G26" s="422">
        <v>79.94</v>
      </c>
      <c r="H26" s="422">
        <v>208.92</v>
      </c>
      <c r="I26" s="422">
        <v>256.45999999999998</v>
      </c>
      <c r="J26" s="422">
        <v>178.76</v>
      </c>
      <c r="K26" s="422">
        <v>265.83</v>
      </c>
      <c r="L26" s="422">
        <v>266.3</v>
      </c>
      <c r="M26" s="422">
        <v>153.38999999999999</v>
      </c>
      <c r="N26" s="422">
        <v>80.290000000000006</v>
      </c>
      <c r="O26" s="422">
        <v>325.10000000000002</v>
      </c>
      <c r="P26" s="422">
        <v>416.02</v>
      </c>
      <c r="Q26" s="422">
        <v>342.42</v>
      </c>
      <c r="R26" s="422">
        <v>271.2</v>
      </c>
      <c r="S26" s="422">
        <v>229.38</v>
      </c>
      <c r="T26" s="422">
        <v>184.57</v>
      </c>
      <c r="U26" s="422">
        <v>104.26</v>
      </c>
      <c r="V26" s="422">
        <v>230.31</v>
      </c>
      <c r="W26" s="422">
        <v>213.56</v>
      </c>
      <c r="X26" s="422">
        <v>307.37</v>
      </c>
      <c r="Y26" s="422">
        <v>142.91999999999999</v>
      </c>
      <c r="Z26" s="422">
        <v>29.04</v>
      </c>
      <c r="AA26" s="422">
        <v>96.54</v>
      </c>
      <c r="AB26" s="422">
        <v>123</v>
      </c>
      <c r="AC26" s="422">
        <v>241.55</v>
      </c>
      <c r="AD26" s="422">
        <v>276.32</v>
      </c>
      <c r="AE26" s="422">
        <v>249.06</v>
      </c>
      <c r="AF26" s="423">
        <v>193.73</v>
      </c>
      <c r="AG26" s="10"/>
      <c r="AH26" s="10"/>
      <c r="AI26" s="10"/>
      <c r="AJ26" s="10"/>
    </row>
    <row r="27" spans="1:36" ht="15">
      <c r="A27" s="424">
        <f t="shared" si="1"/>
        <v>0.51086666666666691</v>
      </c>
      <c r="B27" s="422">
        <v>415.27</v>
      </c>
      <c r="C27" s="422">
        <v>447.95</v>
      </c>
      <c r="D27" s="422">
        <v>369.67</v>
      </c>
      <c r="E27" s="422">
        <v>350.04</v>
      </c>
      <c r="F27" s="422">
        <v>276.19</v>
      </c>
      <c r="G27" s="422">
        <v>162.72999999999999</v>
      </c>
      <c r="H27" s="422">
        <v>258.58999999999997</v>
      </c>
      <c r="I27" s="422">
        <v>391.28</v>
      </c>
      <c r="J27" s="422">
        <v>348.15</v>
      </c>
      <c r="K27" s="422">
        <v>373.88</v>
      </c>
      <c r="L27" s="422">
        <v>321.27999999999997</v>
      </c>
      <c r="M27" s="422">
        <v>207.5</v>
      </c>
      <c r="N27" s="422">
        <v>93.45</v>
      </c>
      <c r="O27" s="422">
        <v>281.32</v>
      </c>
      <c r="P27" s="422">
        <v>349.33</v>
      </c>
      <c r="Q27" s="422">
        <v>539.34</v>
      </c>
      <c r="R27" s="422">
        <v>273.43</v>
      </c>
      <c r="S27" s="422">
        <v>276.89</v>
      </c>
      <c r="T27" s="422">
        <v>204.3</v>
      </c>
      <c r="U27" s="422">
        <v>126.5</v>
      </c>
      <c r="V27" s="422">
        <v>376.1</v>
      </c>
      <c r="W27" s="422">
        <v>325.10000000000002</v>
      </c>
      <c r="X27" s="422">
        <v>451.97</v>
      </c>
      <c r="Y27" s="422">
        <v>225.5</v>
      </c>
      <c r="Z27" s="422">
        <v>15.37</v>
      </c>
      <c r="AA27" s="422">
        <v>182.34</v>
      </c>
      <c r="AB27" s="422">
        <v>103.71</v>
      </c>
      <c r="AC27" s="422">
        <v>348.32</v>
      </c>
      <c r="AD27" s="422">
        <v>347.64</v>
      </c>
      <c r="AE27" s="422">
        <v>244.99</v>
      </c>
      <c r="AF27" s="423">
        <v>247.11</v>
      </c>
      <c r="AG27" s="10"/>
      <c r="AH27" s="10"/>
      <c r="AI27" s="10"/>
      <c r="AJ27" s="10"/>
    </row>
    <row r="28" spans="1:36" ht="15">
      <c r="A28" s="424">
        <f t="shared" si="1"/>
        <v>0.52126666666666688</v>
      </c>
      <c r="B28" s="422">
        <v>240.59</v>
      </c>
      <c r="C28" s="422">
        <v>416.13</v>
      </c>
      <c r="D28" s="422">
        <v>298.19</v>
      </c>
      <c r="E28" s="422">
        <v>413.1</v>
      </c>
      <c r="F28" s="422">
        <v>346.59</v>
      </c>
      <c r="G28" s="422">
        <v>124.43</v>
      </c>
      <c r="H28" s="422">
        <v>399.27</v>
      </c>
      <c r="I28" s="422">
        <v>321.16000000000003</v>
      </c>
      <c r="J28" s="422">
        <v>468.87</v>
      </c>
      <c r="K28" s="422">
        <v>388.62</v>
      </c>
      <c r="L28" s="422">
        <v>310.26</v>
      </c>
      <c r="M28" s="422">
        <v>166.55</v>
      </c>
      <c r="N28" s="422">
        <v>134</v>
      </c>
      <c r="O28" s="422">
        <v>317.33999999999997</v>
      </c>
      <c r="P28" s="422">
        <v>366</v>
      </c>
      <c r="Q28" s="422">
        <v>284.08999999999997</v>
      </c>
      <c r="R28" s="422">
        <v>371.86</v>
      </c>
      <c r="S28" s="422">
        <v>293.94</v>
      </c>
      <c r="T28" s="422">
        <v>210.13</v>
      </c>
      <c r="U28" s="422">
        <v>148.79</v>
      </c>
      <c r="V28" s="422">
        <v>407.13</v>
      </c>
      <c r="W28" s="422">
        <v>433.07</v>
      </c>
      <c r="X28" s="422">
        <v>240.15</v>
      </c>
      <c r="Y28" s="422">
        <v>321.44</v>
      </c>
      <c r="Z28" s="422">
        <v>54.54</v>
      </c>
      <c r="AA28" s="422">
        <v>164.89</v>
      </c>
      <c r="AB28" s="422">
        <v>93.65</v>
      </c>
      <c r="AC28" s="422">
        <v>258.12</v>
      </c>
      <c r="AD28" s="422">
        <v>299.91000000000003</v>
      </c>
      <c r="AE28" s="422">
        <v>282.08999999999997</v>
      </c>
      <c r="AF28" s="423">
        <v>255.43</v>
      </c>
      <c r="AG28" s="10"/>
      <c r="AH28" s="10"/>
      <c r="AI28" s="10"/>
      <c r="AJ28" s="10"/>
    </row>
    <row r="29" spans="1:36" ht="15">
      <c r="A29" s="424">
        <f t="shared" si="1"/>
        <v>0.53166666666666684</v>
      </c>
      <c r="B29" s="422">
        <v>356.84</v>
      </c>
      <c r="C29" s="422">
        <v>447.35</v>
      </c>
      <c r="D29" s="422">
        <v>411.22</v>
      </c>
      <c r="E29" s="422">
        <v>418.36</v>
      </c>
      <c r="F29" s="422">
        <v>305.29000000000002</v>
      </c>
      <c r="G29" s="422">
        <v>143.29</v>
      </c>
      <c r="H29" s="422">
        <v>356.35</v>
      </c>
      <c r="I29" s="422">
        <v>321.20999999999998</v>
      </c>
      <c r="J29" s="422">
        <v>451.44</v>
      </c>
      <c r="K29" s="422">
        <v>413.33</v>
      </c>
      <c r="L29" s="422">
        <v>381.76</v>
      </c>
      <c r="M29" s="422">
        <v>143.88999999999999</v>
      </c>
      <c r="N29" s="422">
        <v>131.75</v>
      </c>
      <c r="O29" s="422">
        <v>384.01</v>
      </c>
      <c r="P29" s="422">
        <v>395.32</v>
      </c>
      <c r="Q29" s="422">
        <v>355.84</v>
      </c>
      <c r="R29" s="422">
        <v>262.48</v>
      </c>
      <c r="S29" s="422">
        <v>449.34</v>
      </c>
      <c r="T29" s="422">
        <v>223.55</v>
      </c>
      <c r="U29" s="422">
        <v>142.6</v>
      </c>
      <c r="V29" s="422">
        <v>379.69</v>
      </c>
      <c r="W29" s="422">
        <v>378.33</v>
      </c>
      <c r="X29" s="422">
        <v>426.23</v>
      </c>
      <c r="Y29" s="422">
        <v>256.16000000000003</v>
      </c>
      <c r="Z29" s="422">
        <v>50.7</v>
      </c>
      <c r="AA29" s="422">
        <v>133.57</v>
      </c>
      <c r="AB29" s="422">
        <v>88.25</v>
      </c>
      <c r="AC29" s="422">
        <v>308.08</v>
      </c>
      <c r="AD29" s="422">
        <v>308.73</v>
      </c>
      <c r="AE29" s="422">
        <v>273.47000000000003</v>
      </c>
      <c r="AF29" s="423">
        <v>274.13</v>
      </c>
      <c r="AG29" s="10"/>
      <c r="AH29" s="10"/>
      <c r="AI29" s="10"/>
      <c r="AJ29" s="10"/>
    </row>
    <row r="30" spans="1:36" ht="15">
      <c r="A30" s="424">
        <f t="shared" si="1"/>
        <v>0.54206666666666681</v>
      </c>
      <c r="B30" s="422">
        <v>386.11</v>
      </c>
      <c r="C30" s="422">
        <v>461.12</v>
      </c>
      <c r="D30" s="422">
        <v>365.14</v>
      </c>
      <c r="E30" s="422">
        <v>356.05</v>
      </c>
      <c r="F30" s="422">
        <v>399.42</v>
      </c>
      <c r="G30" s="422">
        <v>149.49</v>
      </c>
      <c r="H30" s="422">
        <v>349.35</v>
      </c>
      <c r="I30" s="422">
        <v>529.41999999999996</v>
      </c>
      <c r="J30" s="422">
        <v>321.95999999999998</v>
      </c>
      <c r="K30" s="422">
        <v>195.14</v>
      </c>
      <c r="L30" s="422">
        <v>373.04</v>
      </c>
      <c r="M30" s="422">
        <v>340.74</v>
      </c>
      <c r="N30" s="422">
        <v>102.15</v>
      </c>
      <c r="O30" s="422">
        <v>310.77</v>
      </c>
      <c r="P30" s="422">
        <v>246.15</v>
      </c>
      <c r="Q30" s="422">
        <v>396.97</v>
      </c>
      <c r="R30" s="422">
        <v>347.39</v>
      </c>
      <c r="S30" s="422">
        <v>355.32</v>
      </c>
      <c r="T30" s="422">
        <v>302.56</v>
      </c>
      <c r="U30" s="422">
        <v>109.07</v>
      </c>
      <c r="V30" s="422">
        <v>317.76</v>
      </c>
      <c r="W30" s="422">
        <v>316.19</v>
      </c>
      <c r="X30" s="422">
        <v>386.94</v>
      </c>
      <c r="Y30" s="422">
        <v>206.89</v>
      </c>
      <c r="Z30" s="422">
        <v>27.07</v>
      </c>
      <c r="AA30" s="422">
        <v>230.11</v>
      </c>
      <c r="AB30" s="422">
        <v>88.21</v>
      </c>
      <c r="AC30" s="422">
        <v>298.2</v>
      </c>
      <c r="AD30" s="422">
        <v>263.52999999999997</v>
      </c>
      <c r="AE30" s="422">
        <v>233.07</v>
      </c>
      <c r="AF30" s="423">
        <v>265.89</v>
      </c>
      <c r="AG30" s="10"/>
      <c r="AH30" s="10"/>
      <c r="AI30" s="10"/>
      <c r="AJ30" s="10"/>
    </row>
    <row r="31" spans="1:36" ht="15">
      <c r="A31" s="424">
        <f t="shared" si="1"/>
        <v>0.55246666666666677</v>
      </c>
      <c r="B31" s="422">
        <v>289.49</v>
      </c>
      <c r="C31" s="422">
        <v>359.78</v>
      </c>
      <c r="D31" s="422">
        <v>290.26</v>
      </c>
      <c r="E31" s="422">
        <v>295.02999999999997</v>
      </c>
      <c r="F31" s="422">
        <v>275.14</v>
      </c>
      <c r="G31" s="422">
        <v>176.02</v>
      </c>
      <c r="H31" s="422">
        <v>397.16</v>
      </c>
      <c r="I31" s="422">
        <v>299</v>
      </c>
      <c r="J31" s="422">
        <v>397.37</v>
      </c>
      <c r="K31" s="422">
        <v>309.41000000000003</v>
      </c>
      <c r="L31" s="422">
        <v>325.31</v>
      </c>
      <c r="M31" s="422">
        <v>192.73</v>
      </c>
      <c r="N31" s="422">
        <v>189.6</v>
      </c>
      <c r="O31" s="422">
        <v>287.39999999999998</v>
      </c>
      <c r="P31" s="422">
        <v>371.97</v>
      </c>
      <c r="Q31" s="422">
        <v>412.52</v>
      </c>
      <c r="R31" s="422">
        <v>207.16</v>
      </c>
      <c r="S31" s="422">
        <v>294.38</v>
      </c>
      <c r="T31" s="422">
        <v>267.76</v>
      </c>
      <c r="U31" s="422">
        <v>150.47999999999999</v>
      </c>
      <c r="V31" s="422">
        <v>317.08999999999997</v>
      </c>
      <c r="W31" s="422">
        <v>325.38</v>
      </c>
      <c r="X31" s="422">
        <v>176.44</v>
      </c>
      <c r="Y31" s="422">
        <v>234.97</v>
      </c>
      <c r="Z31" s="422">
        <v>50.43</v>
      </c>
      <c r="AA31" s="422">
        <v>163.97</v>
      </c>
      <c r="AB31" s="422">
        <v>164.03</v>
      </c>
      <c r="AC31" s="422">
        <v>236.32</v>
      </c>
      <c r="AD31" s="422">
        <v>265.88</v>
      </c>
      <c r="AE31" s="422">
        <v>266.58</v>
      </c>
      <c r="AF31" s="423">
        <v>227.64</v>
      </c>
      <c r="AG31" s="10"/>
      <c r="AH31" s="10"/>
      <c r="AI31" s="10"/>
      <c r="AJ31" s="10"/>
    </row>
    <row r="32" spans="1:36" ht="15">
      <c r="A32" s="424">
        <f t="shared" si="1"/>
        <v>0.56286666666666674</v>
      </c>
      <c r="B32" s="422">
        <v>245.62</v>
      </c>
      <c r="C32" s="422">
        <v>295.54000000000002</v>
      </c>
      <c r="D32" s="422">
        <v>300.07</v>
      </c>
      <c r="E32" s="422">
        <v>218.79</v>
      </c>
      <c r="F32" s="422">
        <v>414.31</v>
      </c>
      <c r="G32" s="422">
        <v>205.35</v>
      </c>
      <c r="H32" s="422">
        <v>253.38</v>
      </c>
      <c r="I32" s="422">
        <v>250.19</v>
      </c>
      <c r="J32" s="422">
        <v>280.66000000000003</v>
      </c>
      <c r="K32" s="422">
        <v>157.63999999999999</v>
      </c>
      <c r="L32" s="422">
        <v>164.11</v>
      </c>
      <c r="M32" s="422">
        <v>179.27</v>
      </c>
      <c r="N32" s="422">
        <v>136.69</v>
      </c>
      <c r="O32" s="422">
        <v>196.21</v>
      </c>
      <c r="P32" s="422">
        <v>270.43</v>
      </c>
      <c r="Q32" s="422">
        <v>311.76</v>
      </c>
      <c r="R32" s="422">
        <v>216.02</v>
      </c>
      <c r="S32" s="422">
        <v>205.74</v>
      </c>
      <c r="T32" s="422">
        <v>173.06</v>
      </c>
      <c r="U32" s="422">
        <v>125.55</v>
      </c>
      <c r="V32" s="422">
        <v>189.26</v>
      </c>
      <c r="W32" s="422">
        <v>230.86</v>
      </c>
      <c r="X32" s="422">
        <v>210.76</v>
      </c>
      <c r="Y32" s="422">
        <v>194.02</v>
      </c>
      <c r="Z32" s="422">
        <v>87.18</v>
      </c>
      <c r="AA32" s="422">
        <v>122.52</v>
      </c>
      <c r="AB32" s="422">
        <v>111.51</v>
      </c>
      <c r="AC32" s="422">
        <v>198.45</v>
      </c>
      <c r="AD32" s="422">
        <v>171.65</v>
      </c>
      <c r="AE32" s="422">
        <v>218.57</v>
      </c>
      <c r="AF32" s="423">
        <v>237.1</v>
      </c>
      <c r="AG32" s="10"/>
      <c r="AH32" s="10"/>
      <c r="AI32" s="10"/>
      <c r="AJ32" s="10"/>
    </row>
    <row r="33" spans="1:36" ht="15">
      <c r="A33" s="424">
        <f t="shared" si="1"/>
        <v>0.5732666666666667</v>
      </c>
      <c r="B33" s="422">
        <v>264.02999999999997</v>
      </c>
      <c r="C33" s="422">
        <v>387.18</v>
      </c>
      <c r="D33" s="422">
        <v>153.99</v>
      </c>
      <c r="E33" s="422">
        <v>345.94</v>
      </c>
      <c r="F33" s="422">
        <v>332.88</v>
      </c>
      <c r="G33" s="422">
        <v>148.74</v>
      </c>
      <c r="H33" s="422">
        <v>183.11</v>
      </c>
      <c r="I33" s="422">
        <v>202.82</v>
      </c>
      <c r="J33" s="422">
        <v>259.5</v>
      </c>
      <c r="K33" s="422">
        <v>186.95</v>
      </c>
      <c r="L33" s="422">
        <v>208.12</v>
      </c>
      <c r="M33" s="422">
        <v>191.97</v>
      </c>
      <c r="N33" s="422">
        <v>104.92</v>
      </c>
      <c r="O33" s="422">
        <v>161.41999999999999</v>
      </c>
      <c r="P33" s="422">
        <v>155.62</v>
      </c>
      <c r="Q33" s="422">
        <v>300.52</v>
      </c>
      <c r="R33" s="422">
        <v>118.11</v>
      </c>
      <c r="S33" s="422">
        <v>199.39</v>
      </c>
      <c r="T33" s="422">
        <v>204.38</v>
      </c>
      <c r="U33" s="422">
        <v>113.66</v>
      </c>
      <c r="V33" s="422">
        <v>172.09</v>
      </c>
      <c r="W33" s="422">
        <v>227.18</v>
      </c>
      <c r="X33" s="422">
        <v>200.77</v>
      </c>
      <c r="Y33" s="422">
        <v>193.53</v>
      </c>
      <c r="Z33" s="422">
        <v>53.54</v>
      </c>
      <c r="AA33" s="422">
        <v>171.82</v>
      </c>
      <c r="AB33" s="422">
        <v>118.27</v>
      </c>
      <c r="AC33" s="422">
        <v>231.44</v>
      </c>
      <c r="AD33" s="422">
        <v>251.99</v>
      </c>
      <c r="AE33" s="422">
        <v>235.26</v>
      </c>
      <c r="AF33" s="423">
        <v>193.64</v>
      </c>
      <c r="AG33" s="10"/>
      <c r="AH33" s="10"/>
      <c r="AI33" s="10"/>
      <c r="AJ33" s="10"/>
    </row>
    <row r="34" spans="1:36" ht="15">
      <c r="A34" s="424">
        <f t="shared" si="1"/>
        <v>0.58366666666666667</v>
      </c>
      <c r="B34" s="422">
        <v>174.12</v>
      </c>
      <c r="C34" s="422">
        <v>334.92</v>
      </c>
      <c r="D34" s="422">
        <v>187.21</v>
      </c>
      <c r="E34" s="422">
        <v>138.72</v>
      </c>
      <c r="F34" s="422">
        <v>207.99</v>
      </c>
      <c r="G34" s="422">
        <v>118.82</v>
      </c>
      <c r="H34" s="422">
        <v>198.13</v>
      </c>
      <c r="I34" s="422">
        <v>135.69</v>
      </c>
      <c r="J34" s="422">
        <v>236.03</v>
      </c>
      <c r="K34" s="422">
        <v>163.56</v>
      </c>
      <c r="L34" s="422">
        <v>128.69999999999999</v>
      </c>
      <c r="M34" s="422">
        <v>170.82</v>
      </c>
      <c r="N34" s="422">
        <v>107.45</v>
      </c>
      <c r="O34" s="422">
        <v>163.69</v>
      </c>
      <c r="P34" s="422">
        <v>144.57</v>
      </c>
      <c r="Q34" s="422">
        <v>218.2</v>
      </c>
      <c r="R34" s="422">
        <v>196.63</v>
      </c>
      <c r="S34" s="422">
        <v>162.55000000000001</v>
      </c>
      <c r="T34" s="422">
        <v>214.74</v>
      </c>
      <c r="U34" s="422">
        <v>113.82</v>
      </c>
      <c r="V34" s="422">
        <v>162.08000000000001</v>
      </c>
      <c r="W34" s="422">
        <v>178.19</v>
      </c>
      <c r="X34" s="422">
        <v>124.8</v>
      </c>
      <c r="Y34" s="422">
        <v>229.37</v>
      </c>
      <c r="Z34" s="422">
        <v>16.64</v>
      </c>
      <c r="AA34" s="422">
        <v>164.43</v>
      </c>
      <c r="AB34" s="422">
        <v>73.06</v>
      </c>
      <c r="AC34" s="422">
        <v>147.63</v>
      </c>
      <c r="AD34" s="422">
        <v>76.81</v>
      </c>
      <c r="AE34" s="422">
        <v>205.2</v>
      </c>
      <c r="AF34" s="423">
        <v>157.06</v>
      </c>
      <c r="AG34" s="10"/>
      <c r="AH34" s="10"/>
      <c r="AI34" s="10"/>
      <c r="AJ34" s="10"/>
    </row>
    <row r="35" spans="1:36" ht="15">
      <c r="A35" s="424">
        <f t="shared" si="1"/>
        <v>0.59406666666666663</v>
      </c>
      <c r="B35" s="422">
        <v>148.58000000000001</v>
      </c>
      <c r="C35" s="422">
        <v>304.27999999999997</v>
      </c>
      <c r="D35" s="422">
        <v>115.52</v>
      </c>
      <c r="E35" s="422">
        <v>102.4</v>
      </c>
      <c r="F35" s="422">
        <v>260.74</v>
      </c>
      <c r="G35" s="422">
        <v>121.08</v>
      </c>
      <c r="H35" s="422">
        <v>122.06</v>
      </c>
      <c r="I35" s="422">
        <v>212.32</v>
      </c>
      <c r="J35" s="422">
        <v>201.53</v>
      </c>
      <c r="K35" s="422">
        <v>115.67</v>
      </c>
      <c r="L35" s="422">
        <v>163.88</v>
      </c>
      <c r="M35" s="422">
        <v>124.76</v>
      </c>
      <c r="N35" s="422">
        <v>128.63</v>
      </c>
      <c r="O35" s="422">
        <v>118.77</v>
      </c>
      <c r="P35" s="422">
        <v>138.78</v>
      </c>
      <c r="Q35" s="422">
        <v>198.05</v>
      </c>
      <c r="R35" s="422">
        <v>172.16</v>
      </c>
      <c r="S35" s="422">
        <v>157.94</v>
      </c>
      <c r="T35" s="422">
        <v>105.69</v>
      </c>
      <c r="U35" s="422">
        <v>114.49</v>
      </c>
      <c r="V35" s="422">
        <v>196.54</v>
      </c>
      <c r="W35" s="422">
        <v>201.54</v>
      </c>
      <c r="X35" s="422">
        <v>127.3</v>
      </c>
      <c r="Y35" s="422">
        <v>150.07</v>
      </c>
      <c r="Z35" s="422">
        <v>33.479999999999997</v>
      </c>
      <c r="AA35" s="422">
        <v>120.65</v>
      </c>
      <c r="AB35" s="422">
        <v>128.41</v>
      </c>
      <c r="AC35" s="422">
        <v>122.41</v>
      </c>
      <c r="AD35" s="422">
        <v>141.19</v>
      </c>
      <c r="AE35" s="422">
        <v>170.53</v>
      </c>
      <c r="AF35" s="423">
        <v>168.58</v>
      </c>
      <c r="AG35" s="10"/>
      <c r="AH35" s="10"/>
      <c r="AI35" s="10"/>
      <c r="AJ35" s="10"/>
    </row>
    <row r="36" spans="1:36" ht="15">
      <c r="A36" s="424">
        <f t="shared" si="1"/>
        <v>0.6044666666666666</v>
      </c>
      <c r="B36" s="422">
        <v>114.49</v>
      </c>
      <c r="C36" s="422">
        <v>278.97000000000003</v>
      </c>
      <c r="D36" s="422">
        <v>140.85</v>
      </c>
      <c r="E36" s="422">
        <v>101.88</v>
      </c>
      <c r="F36" s="422">
        <v>251.68</v>
      </c>
      <c r="G36" s="422">
        <v>60.18</v>
      </c>
      <c r="H36" s="422">
        <v>112.31</v>
      </c>
      <c r="I36" s="422">
        <v>114.38</v>
      </c>
      <c r="J36" s="422">
        <v>168.2</v>
      </c>
      <c r="K36" s="422">
        <v>86.35</v>
      </c>
      <c r="L36" s="422">
        <v>168.07</v>
      </c>
      <c r="M36" s="422">
        <v>133.36000000000001</v>
      </c>
      <c r="N36" s="422">
        <v>70.41</v>
      </c>
      <c r="O36" s="422">
        <v>130.46</v>
      </c>
      <c r="P36" s="422">
        <v>80.88</v>
      </c>
      <c r="Q36" s="422">
        <v>214.73</v>
      </c>
      <c r="R36" s="422">
        <v>75.239999999999995</v>
      </c>
      <c r="S36" s="422">
        <v>131.52000000000001</v>
      </c>
      <c r="T36" s="422">
        <v>122.95</v>
      </c>
      <c r="U36" s="422">
        <v>111.34</v>
      </c>
      <c r="V36" s="422">
        <v>110.74</v>
      </c>
      <c r="W36" s="422">
        <v>194.05</v>
      </c>
      <c r="X36" s="422">
        <v>202.28</v>
      </c>
      <c r="Y36" s="422">
        <v>143.4</v>
      </c>
      <c r="Z36" s="422">
        <v>28.4</v>
      </c>
      <c r="AA36" s="422">
        <v>185.36</v>
      </c>
      <c r="AB36" s="422">
        <v>79.13</v>
      </c>
      <c r="AC36" s="422">
        <v>127.55</v>
      </c>
      <c r="AD36" s="422">
        <v>187.34</v>
      </c>
      <c r="AE36" s="422">
        <v>148.74</v>
      </c>
      <c r="AF36" s="423">
        <v>175.65</v>
      </c>
      <c r="AG36" s="10"/>
      <c r="AH36" s="10"/>
      <c r="AI36" s="10"/>
      <c r="AJ36" s="10"/>
    </row>
    <row r="37" spans="1:36" ht="15">
      <c r="A37" s="424">
        <f t="shared" si="1"/>
        <v>0.61486666666666656</v>
      </c>
      <c r="B37" s="422">
        <v>78.5</v>
      </c>
      <c r="C37" s="422">
        <v>206.21</v>
      </c>
      <c r="D37" s="422">
        <v>139.41</v>
      </c>
      <c r="E37" s="422">
        <v>94.85</v>
      </c>
      <c r="F37" s="422">
        <v>150.72999999999999</v>
      </c>
      <c r="G37" s="422">
        <v>132.87</v>
      </c>
      <c r="H37" s="422">
        <v>131.69999999999999</v>
      </c>
      <c r="I37" s="422">
        <v>211.95</v>
      </c>
      <c r="J37" s="422">
        <v>154.43</v>
      </c>
      <c r="K37" s="422">
        <v>96.98</v>
      </c>
      <c r="L37" s="422">
        <v>103.77</v>
      </c>
      <c r="M37" s="422">
        <v>102.03</v>
      </c>
      <c r="N37" s="422">
        <v>105.94</v>
      </c>
      <c r="O37" s="422">
        <v>115.46</v>
      </c>
      <c r="P37" s="422">
        <v>71.28</v>
      </c>
      <c r="Q37" s="422">
        <v>124.91</v>
      </c>
      <c r="R37" s="422">
        <v>69.099999999999994</v>
      </c>
      <c r="S37" s="422">
        <v>138.15</v>
      </c>
      <c r="T37" s="422">
        <v>172.48</v>
      </c>
      <c r="U37" s="422">
        <v>114.69</v>
      </c>
      <c r="V37" s="422">
        <v>121.43</v>
      </c>
      <c r="W37" s="422">
        <v>168.18</v>
      </c>
      <c r="X37" s="422">
        <v>168.1</v>
      </c>
      <c r="Y37" s="422">
        <v>148.80000000000001</v>
      </c>
      <c r="Z37" s="422">
        <v>106.8</v>
      </c>
      <c r="AA37" s="422">
        <v>95.05</v>
      </c>
      <c r="AB37" s="422">
        <v>85.07</v>
      </c>
      <c r="AC37" s="422">
        <v>186.13</v>
      </c>
      <c r="AD37" s="422">
        <v>294.20999999999998</v>
      </c>
      <c r="AE37" s="422">
        <v>118.99</v>
      </c>
      <c r="AF37" s="423">
        <v>150.63999999999999</v>
      </c>
      <c r="AG37" s="10"/>
      <c r="AH37" s="10"/>
      <c r="AI37" s="10"/>
      <c r="AJ37" s="10"/>
    </row>
    <row r="38" spans="1:36" ht="15">
      <c r="A38" s="424">
        <f t="shared" si="1"/>
        <v>0.62526666666666653</v>
      </c>
      <c r="B38" s="422">
        <v>82.36</v>
      </c>
      <c r="C38" s="422">
        <v>144.97999999999999</v>
      </c>
      <c r="D38" s="422">
        <v>123.39</v>
      </c>
      <c r="E38" s="422">
        <v>130.62</v>
      </c>
      <c r="F38" s="422">
        <v>268.72000000000003</v>
      </c>
      <c r="G38" s="422">
        <v>96.45</v>
      </c>
      <c r="H38" s="422">
        <v>62.3</v>
      </c>
      <c r="I38" s="422">
        <v>142.22999999999999</v>
      </c>
      <c r="J38" s="422">
        <v>213.39</v>
      </c>
      <c r="K38" s="422">
        <v>67.09</v>
      </c>
      <c r="L38" s="422">
        <v>44.42</v>
      </c>
      <c r="M38" s="422">
        <v>107.17</v>
      </c>
      <c r="N38" s="422">
        <v>74.66</v>
      </c>
      <c r="O38" s="422">
        <v>101.05</v>
      </c>
      <c r="P38" s="422">
        <v>49.5</v>
      </c>
      <c r="Q38" s="422">
        <v>136.65</v>
      </c>
      <c r="R38" s="422">
        <v>90.78</v>
      </c>
      <c r="S38" s="422">
        <v>80.95</v>
      </c>
      <c r="T38" s="422">
        <v>161.19999999999999</v>
      </c>
      <c r="U38" s="422">
        <v>83.54</v>
      </c>
      <c r="V38" s="422">
        <v>164.16</v>
      </c>
      <c r="W38" s="422">
        <v>196.63</v>
      </c>
      <c r="X38" s="422">
        <v>179.21</v>
      </c>
      <c r="Y38" s="422">
        <v>151.38999999999999</v>
      </c>
      <c r="Z38" s="422">
        <v>87.06</v>
      </c>
      <c r="AA38" s="422">
        <v>116.53</v>
      </c>
      <c r="AB38" s="422">
        <v>89.7</v>
      </c>
      <c r="AC38" s="422">
        <v>221.99</v>
      </c>
      <c r="AD38" s="422">
        <v>191.94</v>
      </c>
      <c r="AE38" s="422">
        <v>138.44</v>
      </c>
      <c r="AF38" s="423">
        <v>161.36000000000001</v>
      </c>
      <c r="AG38" s="10"/>
      <c r="AH38" s="10"/>
      <c r="AI38" s="10"/>
      <c r="AJ38" s="10"/>
    </row>
    <row r="39" spans="1:36" ht="15">
      <c r="A39" s="424">
        <f t="shared" si="1"/>
        <v>0.63566666666666649</v>
      </c>
      <c r="B39" s="422">
        <v>143.9</v>
      </c>
      <c r="C39" s="422">
        <v>173.13</v>
      </c>
      <c r="D39" s="422">
        <v>127.84</v>
      </c>
      <c r="E39" s="422">
        <v>136.87</v>
      </c>
      <c r="F39" s="422">
        <v>215.65</v>
      </c>
      <c r="G39" s="422">
        <v>100.47</v>
      </c>
      <c r="H39" s="422">
        <v>125.32</v>
      </c>
      <c r="I39" s="422">
        <v>94.7</v>
      </c>
      <c r="J39" s="422">
        <v>122.93</v>
      </c>
      <c r="K39" s="422">
        <v>68.39</v>
      </c>
      <c r="L39" s="422">
        <v>45.09</v>
      </c>
      <c r="M39" s="422">
        <v>198.64</v>
      </c>
      <c r="N39" s="422">
        <v>68.52</v>
      </c>
      <c r="O39" s="422">
        <v>106.76</v>
      </c>
      <c r="P39" s="422">
        <v>64.540000000000006</v>
      </c>
      <c r="Q39" s="422">
        <v>126.29</v>
      </c>
      <c r="R39" s="422">
        <v>121.98</v>
      </c>
      <c r="S39" s="422">
        <v>96.59</v>
      </c>
      <c r="T39" s="422">
        <v>178.61</v>
      </c>
      <c r="U39" s="422">
        <v>130.19</v>
      </c>
      <c r="V39" s="422">
        <v>172.57</v>
      </c>
      <c r="W39" s="422">
        <v>160.75</v>
      </c>
      <c r="X39" s="422">
        <v>201.85</v>
      </c>
      <c r="Y39" s="422">
        <v>122.76</v>
      </c>
      <c r="Z39" s="422">
        <v>35.86</v>
      </c>
      <c r="AA39" s="422">
        <v>104.27</v>
      </c>
      <c r="AB39" s="422">
        <v>105.76</v>
      </c>
      <c r="AC39" s="422">
        <v>100.55</v>
      </c>
      <c r="AD39" s="422">
        <v>181.88</v>
      </c>
      <c r="AE39" s="422">
        <v>73.349999999999994</v>
      </c>
      <c r="AF39" s="423">
        <v>134.97</v>
      </c>
      <c r="AG39" s="10"/>
      <c r="AH39" s="10"/>
      <c r="AI39" s="10"/>
      <c r="AJ39" s="10"/>
    </row>
    <row r="40" spans="1:36" ht="15">
      <c r="A40" s="424">
        <f t="shared" si="1"/>
        <v>0.64606666666666646</v>
      </c>
      <c r="B40" s="422">
        <v>158.16999999999999</v>
      </c>
      <c r="C40" s="422">
        <v>94.26</v>
      </c>
      <c r="D40" s="422">
        <v>92.59</v>
      </c>
      <c r="E40" s="422">
        <v>77.22</v>
      </c>
      <c r="F40" s="422">
        <v>192.99</v>
      </c>
      <c r="G40" s="422">
        <v>163.16</v>
      </c>
      <c r="H40" s="422">
        <v>51.61</v>
      </c>
      <c r="I40" s="422">
        <v>90.84</v>
      </c>
      <c r="J40" s="422">
        <v>86.08</v>
      </c>
      <c r="K40" s="422">
        <v>121.57</v>
      </c>
      <c r="L40" s="422">
        <v>92.01</v>
      </c>
      <c r="M40" s="422">
        <v>189.25</v>
      </c>
      <c r="N40" s="422">
        <v>42.39</v>
      </c>
      <c r="O40" s="422">
        <v>110.66</v>
      </c>
      <c r="P40" s="422">
        <v>108.43</v>
      </c>
      <c r="Q40" s="422">
        <v>126.42</v>
      </c>
      <c r="R40" s="422">
        <v>96.65</v>
      </c>
      <c r="S40" s="422">
        <v>102.62</v>
      </c>
      <c r="T40" s="422">
        <v>74.83</v>
      </c>
      <c r="U40" s="422">
        <v>97.02</v>
      </c>
      <c r="V40" s="422">
        <v>177.2</v>
      </c>
      <c r="W40" s="422">
        <v>190.5</v>
      </c>
      <c r="X40" s="422">
        <v>83.49</v>
      </c>
      <c r="Y40" s="422">
        <v>87.94</v>
      </c>
      <c r="Z40" s="422">
        <v>71.89</v>
      </c>
      <c r="AA40" s="422">
        <v>138</v>
      </c>
      <c r="AB40" s="422">
        <v>55.04</v>
      </c>
      <c r="AC40" s="422">
        <v>129.49</v>
      </c>
      <c r="AD40" s="422">
        <v>90.36</v>
      </c>
      <c r="AE40" s="422">
        <v>284.19</v>
      </c>
      <c r="AF40" s="423">
        <v>209.11</v>
      </c>
      <c r="AG40" s="10"/>
      <c r="AH40" s="10"/>
      <c r="AI40" s="10"/>
      <c r="AJ40" s="10"/>
    </row>
    <row r="41" spans="1:36" ht="15">
      <c r="A41" s="424">
        <f t="shared" si="1"/>
        <v>0.65646666666666642</v>
      </c>
      <c r="B41" s="422">
        <v>105.27</v>
      </c>
      <c r="C41" s="422">
        <v>215.05</v>
      </c>
      <c r="D41" s="422">
        <v>108.41</v>
      </c>
      <c r="E41" s="422">
        <v>80.430000000000007</v>
      </c>
      <c r="F41" s="422">
        <v>164.8</v>
      </c>
      <c r="G41" s="422">
        <v>115.1</v>
      </c>
      <c r="H41" s="422">
        <v>107.86</v>
      </c>
      <c r="I41" s="422">
        <v>90.92</v>
      </c>
      <c r="J41" s="422">
        <v>102.64</v>
      </c>
      <c r="K41" s="422">
        <v>57.08</v>
      </c>
      <c r="L41" s="422">
        <v>100.16</v>
      </c>
      <c r="M41" s="422">
        <v>95.93</v>
      </c>
      <c r="N41" s="422">
        <v>46.12</v>
      </c>
      <c r="O41" s="422">
        <v>147.6</v>
      </c>
      <c r="P41" s="422">
        <v>105.44</v>
      </c>
      <c r="Q41" s="422">
        <v>122.4</v>
      </c>
      <c r="R41" s="422">
        <v>79.11</v>
      </c>
      <c r="S41" s="422">
        <v>76.33</v>
      </c>
      <c r="T41" s="422">
        <v>125.48</v>
      </c>
      <c r="U41" s="422">
        <v>181.11</v>
      </c>
      <c r="V41" s="422">
        <v>125.5</v>
      </c>
      <c r="W41" s="422">
        <v>111.99</v>
      </c>
      <c r="X41" s="422">
        <v>134.91</v>
      </c>
      <c r="Y41" s="422">
        <v>101.62</v>
      </c>
      <c r="Z41" s="422">
        <v>85.23</v>
      </c>
      <c r="AA41" s="422">
        <v>138.72</v>
      </c>
      <c r="AB41" s="422">
        <v>60.85</v>
      </c>
      <c r="AC41" s="422">
        <v>148.34</v>
      </c>
      <c r="AD41" s="422">
        <v>110.75</v>
      </c>
      <c r="AE41" s="422">
        <v>157.18</v>
      </c>
      <c r="AF41" s="423">
        <v>100.52</v>
      </c>
      <c r="AG41" s="10"/>
      <c r="AH41" s="10"/>
      <c r="AI41" s="10"/>
      <c r="AJ41" s="10"/>
    </row>
    <row r="42" spans="1:36" ht="15">
      <c r="A42" s="424">
        <f t="shared" si="1"/>
        <v>0.66686666666666639</v>
      </c>
      <c r="B42" s="422">
        <v>81.08</v>
      </c>
      <c r="C42" s="422">
        <v>100.41</v>
      </c>
      <c r="D42" s="422">
        <v>83.72</v>
      </c>
      <c r="E42" s="422">
        <v>133.22999999999999</v>
      </c>
      <c r="F42" s="422">
        <v>147.81</v>
      </c>
      <c r="G42" s="422">
        <v>124.5</v>
      </c>
      <c r="H42" s="422">
        <v>101.79</v>
      </c>
      <c r="I42" s="422">
        <v>52.69</v>
      </c>
      <c r="J42" s="422">
        <v>101.4</v>
      </c>
      <c r="K42" s="422">
        <v>63.67</v>
      </c>
      <c r="L42" s="422">
        <v>105.46</v>
      </c>
      <c r="M42" s="422">
        <v>185.72</v>
      </c>
      <c r="N42" s="422">
        <v>89.65</v>
      </c>
      <c r="O42" s="422">
        <v>87.33</v>
      </c>
      <c r="P42" s="422">
        <v>54.08</v>
      </c>
      <c r="Q42" s="422">
        <v>157.52000000000001</v>
      </c>
      <c r="R42" s="422">
        <v>126.5</v>
      </c>
      <c r="S42" s="422">
        <v>136.61000000000001</v>
      </c>
      <c r="T42" s="422">
        <v>180.51</v>
      </c>
      <c r="U42" s="422">
        <v>79.81</v>
      </c>
      <c r="V42" s="422">
        <v>154.57</v>
      </c>
      <c r="W42" s="422">
        <v>133.66</v>
      </c>
      <c r="X42" s="422">
        <v>109.59</v>
      </c>
      <c r="Y42" s="422">
        <v>98.66</v>
      </c>
      <c r="Z42" s="422">
        <v>25.61</v>
      </c>
      <c r="AA42" s="422">
        <v>164.79</v>
      </c>
      <c r="AB42" s="422">
        <v>144.54</v>
      </c>
      <c r="AC42" s="422">
        <v>130.91</v>
      </c>
      <c r="AD42" s="422">
        <v>184.36</v>
      </c>
      <c r="AE42" s="422">
        <v>82.71</v>
      </c>
      <c r="AF42" s="423">
        <v>101.37</v>
      </c>
      <c r="AG42" s="10"/>
      <c r="AH42" s="10"/>
      <c r="AI42" s="10"/>
      <c r="AJ42" s="10"/>
    </row>
    <row r="43" spans="1:36" ht="15">
      <c r="A43" s="424">
        <f t="shared" si="1"/>
        <v>0.67726666666666635</v>
      </c>
      <c r="B43" s="422">
        <v>46.27</v>
      </c>
      <c r="C43" s="422">
        <v>52.96</v>
      </c>
      <c r="D43" s="422">
        <v>80.03</v>
      </c>
      <c r="E43" s="422">
        <v>101.03</v>
      </c>
      <c r="F43" s="422">
        <v>184.35</v>
      </c>
      <c r="G43" s="422">
        <v>100.42</v>
      </c>
      <c r="H43" s="422">
        <v>66.53</v>
      </c>
      <c r="I43" s="422">
        <v>101.14</v>
      </c>
      <c r="J43" s="422">
        <v>139.63</v>
      </c>
      <c r="K43" s="422">
        <v>142.78</v>
      </c>
      <c r="L43" s="422">
        <v>109.25</v>
      </c>
      <c r="M43" s="422">
        <v>207.48</v>
      </c>
      <c r="N43" s="422">
        <v>100.82</v>
      </c>
      <c r="O43" s="422">
        <v>154.86000000000001</v>
      </c>
      <c r="P43" s="422">
        <v>65.680000000000007</v>
      </c>
      <c r="Q43" s="422">
        <v>156.30000000000001</v>
      </c>
      <c r="R43" s="422">
        <v>101.72</v>
      </c>
      <c r="S43" s="422">
        <v>83.04</v>
      </c>
      <c r="T43" s="422">
        <v>152.13999999999999</v>
      </c>
      <c r="U43" s="422">
        <v>40.61</v>
      </c>
      <c r="V43" s="422">
        <v>120.79</v>
      </c>
      <c r="W43" s="422">
        <v>122.72</v>
      </c>
      <c r="X43" s="422">
        <v>135.83000000000001</v>
      </c>
      <c r="Y43" s="422">
        <v>97.02</v>
      </c>
      <c r="Z43" s="422">
        <v>26.06</v>
      </c>
      <c r="AA43" s="422">
        <v>126.13</v>
      </c>
      <c r="AB43" s="422">
        <v>79.36</v>
      </c>
      <c r="AC43" s="422">
        <v>84.83</v>
      </c>
      <c r="AD43" s="422">
        <v>164.93</v>
      </c>
      <c r="AE43" s="422">
        <v>85.6</v>
      </c>
      <c r="AF43" s="423">
        <v>100.41</v>
      </c>
      <c r="AG43" s="10"/>
      <c r="AH43" s="10"/>
      <c r="AI43" s="10"/>
      <c r="AJ43" s="10"/>
    </row>
    <row r="44" spans="1:36" ht="15">
      <c r="A44" s="424">
        <f t="shared" si="1"/>
        <v>0.68766666666666632</v>
      </c>
      <c r="B44" s="422">
        <v>120.41</v>
      </c>
      <c r="C44" s="422">
        <v>135.91</v>
      </c>
      <c r="D44" s="422">
        <v>100.51</v>
      </c>
      <c r="E44" s="422">
        <v>124.6</v>
      </c>
      <c r="F44" s="422">
        <v>156.72</v>
      </c>
      <c r="G44" s="422">
        <v>156.47999999999999</v>
      </c>
      <c r="H44" s="422">
        <v>128.30000000000001</v>
      </c>
      <c r="I44" s="422">
        <v>149.54</v>
      </c>
      <c r="J44" s="422">
        <v>119.44</v>
      </c>
      <c r="K44" s="422">
        <v>107.63</v>
      </c>
      <c r="L44" s="422">
        <v>96.1</v>
      </c>
      <c r="M44" s="422">
        <v>117.33</v>
      </c>
      <c r="N44" s="422">
        <v>44.1</v>
      </c>
      <c r="O44" s="422">
        <v>66.53</v>
      </c>
      <c r="P44" s="422">
        <v>66.83</v>
      </c>
      <c r="Q44" s="422">
        <v>140.57</v>
      </c>
      <c r="R44" s="422">
        <v>104.37</v>
      </c>
      <c r="S44" s="422">
        <v>115.78</v>
      </c>
      <c r="T44" s="422">
        <v>95.35</v>
      </c>
      <c r="U44" s="422">
        <v>77.599999999999994</v>
      </c>
      <c r="V44" s="422">
        <v>119.23</v>
      </c>
      <c r="W44" s="422">
        <v>88.91</v>
      </c>
      <c r="X44" s="422">
        <v>113.06</v>
      </c>
      <c r="Y44" s="422">
        <v>117.24</v>
      </c>
      <c r="Z44" s="422">
        <v>71.06</v>
      </c>
      <c r="AA44" s="422">
        <v>180.44</v>
      </c>
      <c r="AB44" s="422">
        <v>110.08</v>
      </c>
      <c r="AC44" s="422">
        <v>104.04</v>
      </c>
      <c r="AD44" s="422">
        <v>94.45</v>
      </c>
      <c r="AE44" s="422">
        <v>128.05000000000001</v>
      </c>
      <c r="AF44" s="423">
        <v>120.08</v>
      </c>
      <c r="AG44" s="10"/>
      <c r="AH44" s="10"/>
      <c r="AI44" s="10"/>
      <c r="AJ44" s="10"/>
    </row>
    <row r="45" spans="1:36" ht="15">
      <c r="A45" s="424">
        <f t="shared" si="1"/>
        <v>0.69806666666666628</v>
      </c>
      <c r="B45" s="422">
        <v>74.650000000000006</v>
      </c>
      <c r="C45" s="422">
        <v>73.930000000000007</v>
      </c>
      <c r="D45" s="422">
        <v>81.84</v>
      </c>
      <c r="E45" s="422">
        <v>80.45</v>
      </c>
      <c r="F45" s="422">
        <v>76.989999999999995</v>
      </c>
      <c r="G45" s="422">
        <v>64.98</v>
      </c>
      <c r="H45" s="422">
        <v>97.45</v>
      </c>
      <c r="I45" s="422">
        <v>116.33</v>
      </c>
      <c r="J45" s="422">
        <v>85.02</v>
      </c>
      <c r="K45" s="422">
        <v>67.569999999999993</v>
      </c>
      <c r="L45" s="422">
        <v>97</v>
      </c>
      <c r="M45" s="422">
        <v>144.63999999999999</v>
      </c>
      <c r="N45" s="422">
        <v>19.39</v>
      </c>
      <c r="O45" s="422">
        <v>103.01</v>
      </c>
      <c r="P45" s="422">
        <v>118.03</v>
      </c>
      <c r="Q45" s="422">
        <v>100.45</v>
      </c>
      <c r="R45" s="422">
        <v>56.85</v>
      </c>
      <c r="S45" s="422">
        <v>69.28</v>
      </c>
      <c r="T45" s="422">
        <v>77.53</v>
      </c>
      <c r="U45" s="422">
        <v>64.599999999999994</v>
      </c>
      <c r="V45" s="422">
        <v>127.19</v>
      </c>
      <c r="W45" s="422">
        <v>142.34</v>
      </c>
      <c r="X45" s="422">
        <v>140.13999999999999</v>
      </c>
      <c r="Y45" s="422">
        <v>88.06</v>
      </c>
      <c r="Z45" s="422">
        <v>58.73</v>
      </c>
      <c r="AA45" s="422">
        <v>109.88</v>
      </c>
      <c r="AB45" s="422">
        <v>117.8</v>
      </c>
      <c r="AC45" s="422">
        <v>137.83000000000001</v>
      </c>
      <c r="AD45" s="422">
        <v>121.21</v>
      </c>
      <c r="AE45" s="422">
        <v>112.51</v>
      </c>
      <c r="AF45" s="423">
        <v>76.16</v>
      </c>
      <c r="AG45" s="10"/>
      <c r="AH45" s="10"/>
      <c r="AI45" s="10"/>
      <c r="AJ45" s="10"/>
    </row>
    <row r="46" spans="1:36" ht="15">
      <c r="A46" s="424">
        <f t="shared" si="1"/>
        <v>0.70846666666666624</v>
      </c>
      <c r="B46" s="422">
        <v>69.849999999999994</v>
      </c>
      <c r="C46" s="422">
        <v>155.49</v>
      </c>
      <c r="D46" s="422">
        <v>69.97</v>
      </c>
      <c r="E46" s="422">
        <v>127.18</v>
      </c>
      <c r="F46" s="422">
        <v>150.76</v>
      </c>
      <c r="G46" s="422">
        <v>88.66</v>
      </c>
      <c r="H46" s="422">
        <v>95.91</v>
      </c>
      <c r="I46" s="422">
        <v>80.12</v>
      </c>
      <c r="J46" s="422">
        <v>107.67</v>
      </c>
      <c r="K46" s="422">
        <v>63.32</v>
      </c>
      <c r="L46" s="422">
        <v>77.3</v>
      </c>
      <c r="M46" s="422">
        <v>45.77</v>
      </c>
      <c r="N46" s="422">
        <v>71.27</v>
      </c>
      <c r="O46" s="422">
        <v>64.39</v>
      </c>
      <c r="P46" s="422">
        <v>79.459999999999994</v>
      </c>
      <c r="Q46" s="422">
        <v>85.69</v>
      </c>
      <c r="R46" s="422">
        <v>62.04</v>
      </c>
      <c r="S46" s="422">
        <v>53.29</v>
      </c>
      <c r="T46" s="422">
        <v>90.36</v>
      </c>
      <c r="U46" s="422">
        <v>114.65</v>
      </c>
      <c r="V46" s="422">
        <v>197.6</v>
      </c>
      <c r="W46" s="422">
        <v>143.91999999999999</v>
      </c>
      <c r="X46" s="422">
        <v>121.37</v>
      </c>
      <c r="Y46" s="422">
        <v>125.01</v>
      </c>
      <c r="Z46" s="422">
        <v>32.86</v>
      </c>
      <c r="AA46" s="422">
        <v>93.21</v>
      </c>
      <c r="AB46" s="422">
        <v>119.5</v>
      </c>
      <c r="AC46" s="422">
        <v>81.099999999999994</v>
      </c>
      <c r="AD46" s="422">
        <v>121.83</v>
      </c>
      <c r="AE46" s="422">
        <v>118.62</v>
      </c>
      <c r="AF46" s="423">
        <v>144.41</v>
      </c>
      <c r="AG46" s="10"/>
      <c r="AH46" s="10"/>
      <c r="AI46" s="10"/>
      <c r="AJ46" s="10"/>
    </row>
    <row r="47" spans="1:36" ht="15">
      <c r="A47" s="424">
        <f t="shared" si="1"/>
        <v>0.71886666666666621</v>
      </c>
      <c r="B47" s="422">
        <v>92.67</v>
      </c>
      <c r="C47" s="422">
        <v>87.78</v>
      </c>
      <c r="D47" s="422">
        <v>52.64</v>
      </c>
      <c r="E47" s="422">
        <v>97.2</v>
      </c>
      <c r="F47" s="422">
        <v>119.51</v>
      </c>
      <c r="G47" s="422">
        <v>66.81</v>
      </c>
      <c r="H47" s="422">
        <v>83.97</v>
      </c>
      <c r="I47" s="422">
        <v>100.89</v>
      </c>
      <c r="J47" s="422">
        <v>99.89</v>
      </c>
      <c r="K47" s="422">
        <v>63.6</v>
      </c>
      <c r="L47" s="422">
        <v>83.66</v>
      </c>
      <c r="M47" s="422">
        <v>120.33</v>
      </c>
      <c r="N47" s="422">
        <v>97.59</v>
      </c>
      <c r="O47" s="422">
        <v>87.41</v>
      </c>
      <c r="P47" s="422">
        <v>67.290000000000006</v>
      </c>
      <c r="Q47" s="422">
        <v>116.84</v>
      </c>
      <c r="R47" s="422">
        <v>79.510000000000005</v>
      </c>
      <c r="S47" s="422">
        <v>91.62</v>
      </c>
      <c r="T47" s="422">
        <v>103.77</v>
      </c>
      <c r="U47" s="422">
        <v>68.67</v>
      </c>
      <c r="V47" s="422">
        <v>89.47</v>
      </c>
      <c r="W47" s="422">
        <v>55.59</v>
      </c>
      <c r="X47" s="422">
        <v>145.86000000000001</v>
      </c>
      <c r="Y47" s="422">
        <v>109.75</v>
      </c>
      <c r="Z47" s="422">
        <v>46.93</v>
      </c>
      <c r="AA47" s="422">
        <v>109.71</v>
      </c>
      <c r="AB47" s="422">
        <v>103.62</v>
      </c>
      <c r="AC47" s="422">
        <v>102.54</v>
      </c>
      <c r="AD47" s="422">
        <v>105.89</v>
      </c>
      <c r="AE47" s="422">
        <v>50.39</v>
      </c>
      <c r="AF47" s="423">
        <v>89.01</v>
      </c>
      <c r="AG47" s="10"/>
      <c r="AH47" s="10"/>
      <c r="AI47" s="10"/>
      <c r="AJ47" s="10"/>
    </row>
    <row r="48" spans="1:36" ht="15">
      <c r="A48" s="424">
        <f t="shared" si="1"/>
        <v>0.72926666666666617</v>
      </c>
      <c r="B48" s="422">
        <v>63.55</v>
      </c>
      <c r="C48" s="422">
        <v>61.48</v>
      </c>
      <c r="D48" s="422">
        <v>82.84</v>
      </c>
      <c r="E48" s="422">
        <v>64.28</v>
      </c>
      <c r="F48" s="422">
        <v>67.290000000000006</v>
      </c>
      <c r="G48" s="422">
        <v>89</v>
      </c>
      <c r="H48" s="422">
        <v>71.069999999999993</v>
      </c>
      <c r="I48" s="422">
        <v>50.8</v>
      </c>
      <c r="J48" s="422">
        <v>97.6</v>
      </c>
      <c r="K48" s="422">
        <v>74.13</v>
      </c>
      <c r="L48" s="422">
        <v>81.760000000000005</v>
      </c>
      <c r="M48" s="422">
        <v>86.77</v>
      </c>
      <c r="N48" s="422">
        <v>81</v>
      </c>
      <c r="O48" s="422">
        <v>63.65</v>
      </c>
      <c r="P48" s="422">
        <v>77.36</v>
      </c>
      <c r="Q48" s="422">
        <v>125.86</v>
      </c>
      <c r="R48" s="422">
        <v>110.83</v>
      </c>
      <c r="S48" s="422">
        <v>105.56</v>
      </c>
      <c r="T48" s="422">
        <v>102.76</v>
      </c>
      <c r="U48" s="422">
        <v>151.93</v>
      </c>
      <c r="V48" s="422">
        <v>46.54</v>
      </c>
      <c r="W48" s="422">
        <v>49.74</v>
      </c>
      <c r="X48" s="422">
        <v>91.73</v>
      </c>
      <c r="Y48" s="422">
        <v>93.09</v>
      </c>
      <c r="Z48" s="422">
        <v>31.96</v>
      </c>
      <c r="AA48" s="422">
        <v>29.04</v>
      </c>
      <c r="AB48" s="422">
        <v>136.52000000000001</v>
      </c>
      <c r="AC48" s="422">
        <v>126.05</v>
      </c>
      <c r="AD48" s="422">
        <v>145.12</v>
      </c>
      <c r="AE48" s="422">
        <v>69.400000000000006</v>
      </c>
      <c r="AF48" s="423">
        <v>79.36</v>
      </c>
      <c r="AG48" s="10"/>
      <c r="AH48" s="10"/>
      <c r="AI48" s="10"/>
      <c r="AJ48" s="10"/>
    </row>
    <row r="49" spans="1:36" ht="15">
      <c r="A49" s="424">
        <f t="shared" si="1"/>
        <v>0.73966666666666614</v>
      </c>
      <c r="B49" s="422">
        <v>54.8</v>
      </c>
      <c r="C49" s="422">
        <v>91.98</v>
      </c>
      <c r="D49" s="422">
        <v>124.47</v>
      </c>
      <c r="E49" s="422">
        <v>110.13</v>
      </c>
      <c r="F49" s="422">
        <v>44.43</v>
      </c>
      <c r="G49" s="422">
        <v>135.33000000000001</v>
      </c>
      <c r="H49" s="422">
        <v>72.64</v>
      </c>
      <c r="I49" s="422">
        <v>80.39</v>
      </c>
      <c r="J49" s="422">
        <v>70.14</v>
      </c>
      <c r="K49" s="422">
        <v>94.36</v>
      </c>
      <c r="L49" s="422">
        <v>59.49</v>
      </c>
      <c r="M49" s="422">
        <v>143.07</v>
      </c>
      <c r="N49" s="422">
        <v>80.94</v>
      </c>
      <c r="O49" s="422">
        <v>20.27</v>
      </c>
      <c r="P49" s="422">
        <v>46.56</v>
      </c>
      <c r="Q49" s="422">
        <v>77.709999999999994</v>
      </c>
      <c r="R49" s="422">
        <v>106.41</v>
      </c>
      <c r="S49" s="422">
        <v>89.98</v>
      </c>
      <c r="T49" s="422">
        <v>52.73</v>
      </c>
      <c r="U49" s="422">
        <v>170.28</v>
      </c>
      <c r="V49" s="422">
        <v>117.2</v>
      </c>
      <c r="W49" s="422">
        <v>51.22</v>
      </c>
      <c r="X49" s="422">
        <v>76.180000000000007</v>
      </c>
      <c r="Y49" s="422">
        <v>76.540000000000006</v>
      </c>
      <c r="Z49" s="422">
        <v>67.819999999999993</v>
      </c>
      <c r="AA49" s="422">
        <v>118.11</v>
      </c>
      <c r="AB49" s="422">
        <v>67.290000000000006</v>
      </c>
      <c r="AC49" s="422">
        <v>71.08</v>
      </c>
      <c r="AD49" s="422">
        <v>105.15</v>
      </c>
      <c r="AE49" s="422">
        <v>81.819999999999993</v>
      </c>
      <c r="AF49" s="423">
        <v>123.72</v>
      </c>
      <c r="AG49" s="10"/>
      <c r="AH49" s="10"/>
      <c r="AI49" s="10"/>
      <c r="AJ49" s="10"/>
    </row>
    <row r="50" spans="1:36" ht="15">
      <c r="A50" s="424">
        <f t="shared" si="1"/>
        <v>0.7500666666666661</v>
      </c>
      <c r="B50" s="422">
        <v>61.54</v>
      </c>
      <c r="C50" s="422">
        <v>104</v>
      </c>
      <c r="D50" s="422">
        <v>112.69</v>
      </c>
      <c r="E50" s="422">
        <v>88.13</v>
      </c>
      <c r="F50" s="422">
        <v>158.46</v>
      </c>
      <c r="G50" s="422">
        <v>80.599999999999994</v>
      </c>
      <c r="H50" s="422">
        <v>91.01</v>
      </c>
      <c r="I50" s="422">
        <v>92.14</v>
      </c>
      <c r="J50" s="422">
        <v>102.99</v>
      </c>
      <c r="K50" s="422">
        <v>89.62</v>
      </c>
      <c r="L50" s="422">
        <v>87.22</v>
      </c>
      <c r="M50" s="422">
        <v>64.900000000000006</v>
      </c>
      <c r="N50" s="422">
        <v>117.29</v>
      </c>
      <c r="O50" s="422">
        <v>49.29</v>
      </c>
      <c r="P50" s="422">
        <v>103.89</v>
      </c>
      <c r="Q50" s="422">
        <v>72.59</v>
      </c>
      <c r="R50" s="422">
        <v>100.66</v>
      </c>
      <c r="S50" s="422">
        <v>73.819999999999993</v>
      </c>
      <c r="T50" s="422">
        <v>118.37</v>
      </c>
      <c r="U50" s="422">
        <v>65.88</v>
      </c>
      <c r="V50" s="422">
        <v>50.29</v>
      </c>
      <c r="W50" s="422">
        <v>99.91</v>
      </c>
      <c r="X50" s="422">
        <v>128.38</v>
      </c>
      <c r="Y50" s="422">
        <v>47.98</v>
      </c>
      <c r="Z50" s="422">
        <v>30.18</v>
      </c>
      <c r="AA50" s="422">
        <v>119.5</v>
      </c>
      <c r="AB50" s="422">
        <v>75.44</v>
      </c>
      <c r="AC50" s="422">
        <v>67.45</v>
      </c>
      <c r="AD50" s="422">
        <v>59.79</v>
      </c>
      <c r="AE50" s="422">
        <v>131.65</v>
      </c>
      <c r="AF50" s="423">
        <v>44.29</v>
      </c>
      <c r="AG50" s="10"/>
      <c r="AH50" s="10"/>
      <c r="AI50" s="10"/>
      <c r="AJ50" s="10"/>
    </row>
    <row r="51" spans="1:36" ht="15">
      <c r="A51" s="424">
        <f t="shared" si="1"/>
        <v>0.76046666666666607</v>
      </c>
      <c r="B51" s="422">
        <v>52.82</v>
      </c>
      <c r="C51" s="422">
        <v>63.93</v>
      </c>
      <c r="D51" s="422">
        <v>122.45</v>
      </c>
      <c r="E51" s="422">
        <v>85.38</v>
      </c>
      <c r="F51" s="422">
        <v>94.86</v>
      </c>
      <c r="G51" s="422">
        <v>132.08000000000001</v>
      </c>
      <c r="H51" s="422">
        <v>81.569999999999993</v>
      </c>
      <c r="I51" s="422">
        <v>55.58</v>
      </c>
      <c r="J51" s="422">
        <v>110.84</v>
      </c>
      <c r="K51" s="422">
        <v>92.92</v>
      </c>
      <c r="L51" s="422">
        <v>120.34</v>
      </c>
      <c r="M51" s="422">
        <v>160.65</v>
      </c>
      <c r="N51" s="422">
        <v>115.3</v>
      </c>
      <c r="O51" s="422">
        <v>140.38999999999999</v>
      </c>
      <c r="P51" s="422">
        <v>83.3</v>
      </c>
      <c r="Q51" s="422">
        <v>131.1</v>
      </c>
      <c r="R51" s="422">
        <v>104.36</v>
      </c>
      <c r="S51" s="422">
        <v>105.38</v>
      </c>
      <c r="T51" s="422">
        <v>73.36</v>
      </c>
      <c r="U51" s="422">
        <v>104.2</v>
      </c>
      <c r="V51" s="422">
        <v>110.74</v>
      </c>
      <c r="W51" s="422">
        <v>87.36</v>
      </c>
      <c r="X51" s="422">
        <v>71.599999999999994</v>
      </c>
      <c r="Y51" s="422">
        <v>95.99</v>
      </c>
      <c r="Z51" s="422">
        <v>75.040000000000006</v>
      </c>
      <c r="AA51" s="422">
        <v>79.23</v>
      </c>
      <c r="AB51" s="422">
        <v>94.42</v>
      </c>
      <c r="AC51" s="422">
        <v>61.68</v>
      </c>
      <c r="AD51" s="422">
        <v>99.8</v>
      </c>
      <c r="AE51" s="422">
        <v>81.88</v>
      </c>
      <c r="AF51" s="423">
        <v>85.07</v>
      </c>
      <c r="AG51" s="10"/>
      <c r="AH51" s="10"/>
      <c r="AI51" s="10"/>
      <c r="AJ51" s="10"/>
    </row>
    <row r="52" spans="1:36" ht="15">
      <c r="A52" s="424">
        <f t="shared" si="1"/>
        <v>0.77086666666666603</v>
      </c>
      <c r="B52" s="422">
        <v>29.54</v>
      </c>
      <c r="C52" s="422">
        <v>102.7</v>
      </c>
      <c r="D52" s="422">
        <v>76.680000000000007</v>
      </c>
      <c r="E52" s="422">
        <v>129.26</v>
      </c>
      <c r="F52" s="422">
        <v>202.73</v>
      </c>
      <c r="G52" s="422">
        <v>119.78</v>
      </c>
      <c r="H52" s="422">
        <v>112.12</v>
      </c>
      <c r="I52" s="422">
        <v>64.459999999999994</v>
      </c>
      <c r="J52" s="422">
        <v>56.28</v>
      </c>
      <c r="K52" s="422">
        <v>127.95</v>
      </c>
      <c r="L52" s="422">
        <v>87.15</v>
      </c>
      <c r="M52" s="422">
        <v>170.04</v>
      </c>
      <c r="N52" s="422">
        <v>129.4</v>
      </c>
      <c r="O52" s="422">
        <v>79.62</v>
      </c>
      <c r="P52" s="422">
        <v>81.95</v>
      </c>
      <c r="Q52" s="422">
        <v>85.88</v>
      </c>
      <c r="R52" s="422">
        <v>91.07</v>
      </c>
      <c r="S52" s="422">
        <v>73.569999999999993</v>
      </c>
      <c r="T52" s="422">
        <v>92.62</v>
      </c>
      <c r="U52" s="422">
        <v>164.62</v>
      </c>
      <c r="V52" s="422">
        <v>43.86</v>
      </c>
      <c r="W52" s="422">
        <v>67.19</v>
      </c>
      <c r="X52" s="422">
        <v>130.66</v>
      </c>
      <c r="Y52" s="422">
        <v>56.45</v>
      </c>
      <c r="Z52" s="422">
        <v>62.9</v>
      </c>
      <c r="AA52" s="422">
        <v>111.04</v>
      </c>
      <c r="AB52" s="422">
        <v>122.32</v>
      </c>
      <c r="AC52" s="422">
        <v>96.15</v>
      </c>
      <c r="AD52" s="422">
        <v>129.52000000000001</v>
      </c>
      <c r="AE52" s="422">
        <v>129.34</v>
      </c>
      <c r="AF52" s="423">
        <v>35.729999999999997</v>
      </c>
      <c r="AG52" s="10"/>
      <c r="AH52" s="10"/>
      <c r="AI52" s="10"/>
      <c r="AJ52" s="10"/>
    </row>
    <row r="53" spans="1:36" ht="15">
      <c r="A53" s="424">
        <f t="shared" si="1"/>
        <v>0.781266666666666</v>
      </c>
      <c r="B53" s="422">
        <v>65.62</v>
      </c>
      <c r="C53" s="422">
        <v>116.67</v>
      </c>
      <c r="D53" s="422">
        <v>143.78</v>
      </c>
      <c r="E53" s="422">
        <v>147.44999999999999</v>
      </c>
      <c r="F53" s="422">
        <v>130.71</v>
      </c>
      <c r="G53" s="422">
        <v>93.26</v>
      </c>
      <c r="H53" s="422">
        <v>151.66999999999999</v>
      </c>
      <c r="I53" s="422">
        <v>72.78</v>
      </c>
      <c r="J53" s="422">
        <v>66.400000000000006</v>
      </c>
      <c r="K53" s="422">
        <v>162.80000000000001</v>
      </c>
      <c r="L53" s="422">
        <v>27.16</v>
      </c>
      <c r="M53" s="422">
        <v>162.08000000000001</v>
      </c>
      <c r="N53" s="422">
        <v>113.36</v>
      </c>
      <c r="O53" s="422">
        <v>153.84</v>
      </c>
      <c r="P53" s="422">
        <v>122.21</v>
      </c>
      <c r="Q53" s="422">
        <v>108.53</v>
      </c>
      <c r="R53" s="422">
        <v>111.49</v>
      </c>
      <c r="S53" s="422">
        <v>137.05000000000001</v>
      </c>
      <c r="T53" s="422">
        <v>106.68</v>
      </c>
      <c r="U53" s="422">
        <v>111.17</v>
      </c>
      <c r="V53" s="422">
        <v>106.51</v>
      </c>
      <c r="W53" s="422">
        <v>141.28</v>
      </c>
      <c r="X53" s="422">
        <v>103.42</v>
      </c>
      <c r="Y53" s="422">
        <v>11.5</v>
      </c>
      <c r="Z53" s="422">
        <v>48.64</v>
      </c>
      <c r="AA53" s="422">
        <v>106.08</v>
      </c>
      <c r="AB53" s="422">
        <v>129.87</v>
      </c>
      <c r="AC53" s="422">
        <v>130.5</v>
      </c>
      <c r="AD53" s="422">
        <v>130.91999999999999</v>
      </c>
      <c r="AE53" s="422">
        <v>109.64</v>
      </c>
      <c r="AF53" s="423">
        <v>56.14</v>
      </c>
      <c r="AG53" s="10"/>
      <c r="AH53" s="10"/>
      <c r="AI53" s="10"/>
      <c r="AJ53" s="10"/>
    </row>
    <row r="54" spans="1:36" ht="15">
      <c r="A54" s="424">
        <f t="shared" si="1"/>
        <v>0.79166666666666596</v>
      </c>
      <c r="B54" s="422">
        <v>97.37</v>
      </c>
      <c r="C54" s="422">
        <v>115.55</v>
      </c>
      <c r="D54" s="422">
        <v>157.74</v>
      </c>
      <c r="E54" s="422">
        <v>77.62</v>
      </c>
      <c r="F54" s="422">
        <v>81.12</v>
      </c>
      <c r="G54" s="422">
        <v>102.67</v>
      </c>
      <c r="H54" s="422">
        <v>104.28</v>
      </c>
      <c r="I54" s="422">
        <v>106.53</v>
      </c>
      <c r="J54" s="422">
        <v>119.88</v>
      </c>
      <c r="K54" s="422">
        <v>121.36</v>
      </c>
      <c r="L54" s="422">
        <v>94.05</v>
      </c>
      <c r="M54" s="422">
        <v>150.69999999999999</v>
      </c>
      <c r="N54" s="422">
        <v>147.34</v>
      </c>
      <c r="O54" s="422">
        <v>141.41</v>
      </c>
      <c r="P54" s="422">
        <v>78.34</v>
      </c>
      <c r="Q54" s="422">
        <v>113.51</v>
      </c>
      <c r="R54" s="422">
        <v>96.83</v>
      </c>
      <c r="S54" s="422">
        <v>114.94</v>
      </c>
      <c r="T54" s="422">
        <v>179.73</v>
      </c>
      <c r="U54" s="422">
        <v>126.79</v>
      </c>
      <c r="V54" s="422">
        <v>140.51</v>
      </c>
      <c r="W54" s="422">
        <v>107.92</v>
      </c>
      <c r="X54" s="422">
        <v>102.98</v>
      </c>
      <c r="Y54" s="422">
        <v>0</v>
      </c>
      <c r="Z54" s="422">
        <v>22.36</v>
      </c>
      <c r="AA54" s="422">
        <v>123.57</v>
      </c>
      <c r="AB54" s="422">
        <v>122.52</v>
      </c>
      <c r="AC54" s="422">
        <v>89.72</v>
      </c>
      <c r="AD54" s="422">
        <v>130.59</v>
      </c>
      <c r="AE54" s="422">
        <v>83.9</v>
      </c>
      <c r="AF54" s="423">
        <v>0</v>
      </c>
      <c r="AG54" s="10"/>
      <c r="AH54" s="10"/>
      <c r="AI54" s="10"/>
      <c r="AJ54" s="10"/>
    </row>
    <row r="55" spans="1:36" ht="15">
      <c r="A55" s="424">
        <f t="shared" ref="A55:A62" si="2">A54+0.0105</f>
        <v>0.80216666666666592</v>
      </c>
      <c r="B55" s="422">
        <v>136.27000000000001</v>
      </c>
      <c r="C55" s="422">
        <v>125.3</v>
      </c>
      <c r="D55" s="422">
        <v>147.5</v>
      </c>
      <c r="E55" s="422">
        <v>108.59</v>
      </c>
      <c r="F55" s="422">
        <v>152.83000000000001</v>
      </c>
      <c r="G55" s="422">
        <v>172.49</v>
      </c>
      <c r="H55" s="422">
        <v>138.18</v>
      </c>
      <c r="I55" s="422">
        <v>99.44</v>
      </c>
      <c r="J55" s="422">
        <v>81.81</v>
      </c>
      <c r="K55" s="422">
        <v>74.2</v>
      </c>
      <c r="L55" s="422">
        <v>129.18</v>
      </c>
      <c r="M55" s="422">
        <v>114.02</v>
      </c>
      <c r="N55" s="422">
        <v>131</v>
      </c>
      <c r="O55" s="422">
        <v>151.72999999999999</v>
      </c>
      <c r="P55" s="422">
        <v>63.53</v>
      </c>
      <c r="Q55" s="422">
        <v>133.11000000000001</v>
      </c>
      <c r="R55" s="422">
        <v>117.06</v>
      </c>
      <c r="S55" s="422">
        <v>148.08000000000001</v>
      </c>
      <c r="T55" s="422">
        <v>148.97</v>
      </c>
      <c r="U55" s="422">
        <v>93.92</v>
      </c>
      <c r="V55" s="422">
        <v>102.92</v>
      </c>
      <c r="W55" s="422">
        <v>142.58000000000001</v>
      </c>
      <c r="X55" s="422">
        <v>108.17</v>
      </c>
      <c r="Y55" s="422">
        <v>0</v>
      </c>
      <c r="Z55" s="422">
        <v>36.85</v>
      </c>
      <c r="AA55" s="422">
        <v>131.26</v>
      </c>
      <c r="AB55" s="422">
        <v>103.55</v>
      </c>
      <c r="AC55" s="422">
        <v>103.58</v>
      </c>
      <c r="AD55" s="422">
        <v>61.73</v>
      </c>
      <c r="AE55" s="422">
        <v>157.41999999999999</v>
      </c>
      <c r="AF55" s="423">
        <v>0</v>
      </c>
      <c r="AG55" s="10"/>
      <c r="AH55" s="10"/>
      <c r="AI55" s="10"/>
      <c r="AJ55" s="10"/>
    </row>
    <row r="56" spans="1:36" ht="15">
      <c r="A56" s="424">
        <f t="shared" si="2"/>
        <v>0.81266666666666587</v>
      </c>
      <c r="B56" s="422">
        <v>39.36</v>
      </c>
      <c r="C56" s="422">
        <v>110.87</v>
      </c>
      <c r="D56" s="422">
        <v>79.38</v>
      </c>
      <c r="E56" s="422">
        <v>103.87</v>
      </c>
      <c r="F56" s="422">
        <v>116.3</v>
      </c>
      <c r="G56" s="422">
        <v>109.49</v>
      </c>
      <c r="H56" s="422">
        <v>44.52</v>
      </c>
      <c r="I56" s="422">
        <v>43.56</v>
      </c>
      <c r="J56" s="422">
        <v>96.31</v>
      </c>
      <c r="K56" s="422">
        <v>62.47</v>
      </c>
      <c r="L56" s="422">
        <v>80.42</v>
      </c>
      <c r="M56" s="422">
        <v>183.54</v>
      </c>
      <c r="N56" s="422">
        <v>73.650000000000006</v>
      </c>
      <c r="O56" s="422">
        <v>69.819999999999993</v>
      </c>
      <c r="P56" s="422">
        <v>114.54</v>
      </c>
      <c r="Q56" s="422">
        <v>123.26</v>
      </c>
      <c r="R56" s="422">
        <v>52.82</v>
      </c>
      <c r="S56" s="422">
        <v>141.03</v>
      </c>
      <c r="T56" s="422">
        <v>98.14</v>
      </c>
      <c r="U56" s="422">
        <v>143.19</v>
      </c>
      <c r="V56" s="422">
        <v>122.37</v>
      </c>
      <c r="W56" s="422">
        <v>106.81</v>
      </c>
      <c r="X56" s="422">
        <v>88.59</v>
      </c>
      <c r="Y56" s="422">
        <v>0</v>
      </c>
      <c r="Z56" s="422">
        <v>82.58</v>
      </c>
      <c r="AA56" s="422">
        <v>74.150000000000006</v>
      </c>
      <c r="AB56" s="422">
        <v>57.72</v>
      </c>
      <c r="AC56" s="422">
        <v>46.36</v>
      </c>
      <c r="AD56" s="422">
        <v>127.2</v>
      </c>
      <c r="AE56" s="422">
        <v>144.33000000000001</v>
      </c>
      <c r="AF56" s="423">
        <v>0</v>
      </c>
      <c r="AG56" s="10"/>
      <c r="AH56" s="10"/>
      <c r="AI56" s="10"/>
      <c r="AJ56" s="10"/>
    </row>
    <row r="57" spans="1:36" ht="15">
      <c r="A57" s="424">
        <f t="shared" si="2"/>
        <v>0.82316666666666582</v>
      </c>
      <c r="B57" s="422">
        <v>51.45</v>
      </c>
      <c r="C57" s="422">
        <v>79.37</v>
      </c>
      <c r="D57" s="422">
        <v>112.62</v>
      </c>
      <c r="E57" s="422">
        <v>171.81</v>
      </c>
      <c r="F57" s="422">
        <v>118.88</v>
      </c>
      <c r="G57" s="422">
        <v>127.53</v>
      </c>
      <c r="H57" s="422">
        <v>36.18</v>
      </c>
      <c r="I57" s="422">
        <v>68.34</v>
      </c>
      <c r="J57" s="422">
        <v>123.45</v>
      </c>
      <c r="K57" s="422">
        <v>84.37</v>
      </c>
      <c r="L57" s="422">
        <v>121.34</v>
      </c>
      <c r="M57" s="422">
        <v>69.91</v>
      </c>
      <c r="N57" s="422">
        <v>120.62</v>
      </c>
      <c r="O57" s="422">
        <v>67.260000000000005</v>
      </c>
      <c r="P57" s="422">
        <v>55.64</v>
      </c>
      <c r="Q57" s="422">
        <v>116</v>
      </c>
      <c r="R57" s="422">
        <v>85.84</v>
      </c>
      <c r="S57" s="422">
        <v>138.12</v>
      </c>
      <c r="T57" s="422">
        <v>200</v>
      </c>
      <c r="U57" s="422">
        <v>83.09</v>
      </c>
      <c r="V57" s="422">
        <v>120.29</v>
      </c>
      <c r="W57" s="422">
        <v>142.44999999999999</v>
      </c>
      <c r="X57" s="422">
        <v>108.88</v>
      </c>
      <c r="Y57" s="422">
        <v>0</v>
      </c>
      <c r="Z57" s="422">
        <v>101.54</v>
      </c>
      <c r="AA57" s="422">
        <v>64.39</v>
      </c>
      <c r="AB57" s="422">
        <v>82.59</v>
      </c>
      <c r="AC57" s="422">
        <v>50.79</v>
      </c>
      <c r="AD57" s="422">
        <v>65.97</v>
      </c>
      <c r="AE57" s="422">
        <v>119.08</v>
      </c>
      <c r="AF57" s="423">
        <v>0</v>
      </c>
      <c r="AG57" s="10"/>
      <c r="AH57" s="10"/>
      <c r="AI57" s="10"/>
      <c r="AJ57" s="10"/>
    </row>
    <row r="58" spans="1:36" ht="15">
      <c r="A58" s="424">
        <f t="shared" si="2"/>
        <v>0.83366666666666578</v>
      </c>
      <c r="B58" s="422">
        <v>74.430000000000007</v>
      </c>
      <c r="C58" s="422">
        <v>65.66</v>
      </c>
      <c r="D58" s="422">
        <v>25.59</v>
      </c>
      <c r="E58" s="422">
        <v>146.25</v>
      </c>
      <c r="F58" s="422">
        <v>191.8</v>
      </c>
      <c r="G58" s="422">
        <v>128.46</v>
      </c>
      <c r="H58" s="422">
        <v>68.72</v>
      </c>
      <c r="I58" s="422">
        <v>106.26</v>
      </c>
      <c r="J58" s="422">
        <v>82.9</v>
      </c>
      <c r="K58" s="422">
        <v>80.209999999999994</v>
      </c>
      <c r="L58" s="422">
        <v>133.69999999999999</v>
      </c>
      <c r="M58" s="422">
        <v>49.55</v>
      </c>
      <c r="N58" s="422">
        <v>109.36</v>
      </c>
      <c r="O58" s="422">
        <v>37.61</v>
      </c>
      <c r="P58" s="422">
        <v>62.95</v>
      </c>
      <c r="Q58" s="422">
        <v>74.27</v>
      </c>
      <c r="R58" s="422">
        <v>64.819999999999993</v>
      </c>
      <c r="S58" s="422">
        <v>80.62</v>
      </c>
      <c r="T58" s="422">
        <v>93.75</v>
      </c>
      <c r="U58" s="422">
        <v>79.78</v>
      </c>
      <c r="V58" s="422">
        <v>101.44</v>
      </c>
      <c r="W58" s="422">
        <v>70.319999999999993</v>
      </c>
      <c r="X58" s="422">
        <v>81.45</v>
      </c>
      <c r="Y58" s="422">
        <v>0</v>
      </c>
      <c r="Z58" s="422">
        <v>68.55</v>
      </c>
      <c r="AA58" s="422">
        <v>101.23</v>
      </c>
      <c r="AB58" s="422">
        <v>96.94</v>
      </c>
      <c r="AC58" s="422">
        <v>51.55</v>
      </c>
      <c r="AD58" s="422">
        <v>98.19</v>
      </c>
      <c r="AE58" s="422">
        <v>69.53</v>
      </c>
      <c r="AF58" s="423">
        <v>0</v>
      </c>
      <c r="AG58" s="10"/>
      <c r="AH58" s="10"/>
      <c r="AI58" s="10"/>
      <c r="AJ58" s="10"/>
    </row>
    <row r="59" spans="1:36" ht="15">
      <c r="A59" s="424">
        <f t="shared" si="2"/>
        <v>0.84416666666666573</v>
      </c>
      <c r="B59" s="422">
        <v>41.15</v>
      </c>
      <c r="C59" s="422">
        <v>102.5</v>
      </c>
      <c r="D59" s="422">
        <v>26.73</v>
      </c>
      <c r="E59" s="422">
        <v>172.62</v>
      </c>
      <c r="F59" s="422">
        <v>144.19999999999999</v>
      </c>
      <c r="G59" s="422">
        <v>113.32</v>
      </c>
      <c r="H59" s="422">
        <v>96.99</v>
      </c>
      <c r="I59" s="422">
        <v>20.54</v>
      </c>
      <c r="J59" s="422">
        <v>84.67</v>
      </c>
      <c r="K59" s="422">
        <v>115.44</v>
      </c>
      <c r="L59" s="422">
        <v>84.14</v>
      </c>
      <c r="M59" s="422">
        <v>103.01</v>
      </c>
      <c r="N59" s="422">
        <v>100.23</v>
      </c>
      <c r="O59" s="422">
        <v>52.48</v>
      </c>
      <c r="P59" s="422">
        <v>42.17</v>
      </c>
      <c r="Q59" s="422">
        <v>35.020000000000003</v>
      </c>
      <c r="R59" s="422">
        <v>143.80000000000001</v>
      </c>
      <c r="S59" s="422">
        <v>150.88999999999999</v>
      </c>
      <c r="T59" s="422">
        <v>119</v>
      </c>
      <c r="U59" s="422">
        <v>100.37</v>
      </c>
      <c r="V59" s="422">
        <v>67.819999999999993</v>
      </c>
      <c r="W59" s="422">
        <v>80.819999999999993</v>
      </c>
      <c r="X59" s="422">
        <v>64.62</v>
      </c>
      <c r="Y59" s="422">
        <v>0</v>
      </c>
      <c r="Z59" s="422">
        <v>60.09</v>
      </c>
      <c r="AA59" s="422">
        <v>62.18</v>
      </c>
      <c r="AB59" s="422">
        <v>69.180000000000007</v>
      </c>
      <c r="AC59" s="422">
        <v>116.23</v>
      </c>
      <c r="AD59" s="422">
        <v>89.42</v>
      </c>
      <c r="AE59" s="422">
        <v>44.9</v>
      </c>
      <c r="AF59" s="423">
        <v>0</v>
      </c>
      <c r="AG59" s="10"/>
      <c r="AH59" s="10"/>
      <c r="AI59" s="10"/>
      <c r="AJ59" s="10"/>
    </row>
    <row r="60" spans="1:36" ht="15">
      <c r="A60" s="424">
        <f t="shared" si="2"/>
        <v>0.85466666666666569</v>
      </c>
      <c r="B60" s="422">
        <v>77.64</v>
      </c>
      <c r="C60" s="422">
        <v>69.91</v>
      </c>
      <c r="D60" s="422">
        <v>65.88</v>
      </c>
      <c r="E60" s="422">
        <v>118.75</v>
      </c>
      <c r="F60" s="422">
        <v>89.56</v>
      </c>
      <c r="G60" s="422">
        <v>75.959999999999994</v>
      </c>
      <c r="H60" s="422">
        <v>35.54</v>
      </c>
      <c r="I60" s="422">
        <v>17.18</v>
      </c>
      <c r="J60" s="422">
        <v>46.66</v>
      </c>
      <c r="K60" s="422">
        <v>40.35</v>
      </c>
      <c r="L60" s="422">
        <v>59.66</v>
      </c>
      <c r="M60" s="422">
        <v>28.64</v>
      </c>
      <c r="N60" s="422">
        <v>27.97</v>
      </c>
      <c r="O60" s="422">
        <v>0</v>
      </c>
      <c r="P60" s="422">
        <v>10.54</v>
      </c>
      <c r="Q60" s="422">
        <v>48.43</v>
      </c>
      <c r="R60" s="422">
        <v>32.57</v>
      </c>
      <c r="S60" s="422">
        <v>58.89</v>
      </c>
      <c r="T60" s="422">
        <v>57.11</v>
      </c>
      <c r="U60" s="422">
        <v>93.75</v>
      </c>
      <c r="V60" s="422">
        <v>22.83</v>
      </c>
      <c r="W60" s="422">
        <v>143.59</v>
      </c>
      <c r="X60" s="422">
        <v>72.3</v>
      </c>
      <c r="Y60" s="422">
        <v>0</v>
      </c>
      <c r="Z60" s="422">
        <v>6.11</v>
      </c>
      <c r="AA60" s="422">
        <v>16.86</v>
      </c>
      <c r="AB60" s="422">
        <v>51.68</v>
      </c>
      <c r="AC60" s="422">
        <v>11.77</v>
      </c>
      <c r="AD60" s="422">
        <v>56.54</v>
      </c>
      <c r="AE60" s="422">
        <v>72.59</v>
      </c>
      <c r="AF60" s="423">
        <v>0</v>
      </c>
      <c r="AG60" s="10"/>
      <c r="AH60" s="10"/>
      <c r="AI60" s="10"/>
      <c r="AJ60" s="10"/>
    </row>
    <row r="61" spans="1:36" ht="15">
      <c r="A61" s="424">
        <f t="shared" si="2"/>
        <v>0.86516666666666564</v>
      </c>
      <c r="B61" s="422">
        <v>95.77</v>
      </c>
      <c r="C61" s="422">
        <v>22.65</v>
      </c>
      <c r="D61" s="422">
        <v>61.98</v>
      </c>
      <c r="E61" s="422">
        <v>46.57</v>
      </c>
      <c r="F61" s="422">
        <v>35.17</v>
      </c>
      <c r="G61" s="422">
        <v>40.659999999999997</v>
      </c>
      <c r="H61" s="422">
        <v>27.55</v>
      </c>
      <c r="I61" s="422">
        <v>26.18</v>
      </c>
      <c r="J61" s="422">
        <v>46.46</v>
      </c>
      <c r="K61" s="422">
        <v>0</v>
      </c>
      <c r="L61" s="422">
        <v>100.04</v>
      </c>
      <c r="M61" s="422">
        <v>57.55</v>
      </c>
      <c r="N61" s="422">
        <v>26.54</v>
      </c>
      <c r="O61" s="422">
        <v>13.73</v>
      </c>
      <c r="P61" s="422">
        <v>23.36</v>
      </c>
      <c r="Q61" s="422">
        <v>65.900000000000006</v>
      </c>
      <c r="R61" s="422">
        <v>12.37</v>
      </c>
      <c r="S61" s="422">
        <v>44.31</v>
      </c>
      <c r="T61" s="422">
        <v>47.14</v>
      </c>
      <c r="U61" s="422">
        <v>80.33</v>
      </c>
      <c r="V61" s="422">
        <v>70.290000000000006</v>
      </c>
      <c r="W61" s="422">
        <v>93.59</v>
      </c>
      <c r="X61" s="422">
        <v>99.64</v>
      </c>
      <c r="Y61" s="422">
        <v>0</v>
      </c>
      <c r="Z61" s="422">
        <v>6</v>
      </c>
      <c r="AA61" s="422">
        <v>35.11</v>
      </c>
      <c r="AB61" s="422">
        <v>47.23</v>
      </c>
      <c r="AC61" s="422">
        <v>8.0500000000000007</v>
      </c>
      <c r="AD61" s="422">
        <v>42.75</v>
      </c>
      <c r="AE61" s="422">
        <v>11.9</v>
      </c>
      <c r="AF61" s="423">
        <v>0</v>
      </c>
      <c r="AG61" s="10"/>
      <c r="AH61" s="10"/>
      <c r="AI61" s="10"/>
      <c r="AJ61" s="10"/>
    </row>
    <row r="62" spans="1:36" ht="15">
      <c r="A62" s="424">
        <f t="shared" si="2"/>
        <v>0.87566666666666559</v>
      </c>
      <c r="B62" s="422">
        <v>27.75</v>
      </c>
      <c r="C62" s="422">
        <v>27.21</v>
      </c>
      <c r="D62" s="422">
        <v>0</v>
      </c>
      <c r="E62" s="422">
        <v>14.23</v>
      </c>
      <c r="F62" s="422">
        <v>38.57</v>
      </c>
      <c r="G62" s="422">
        <v>52.82</v>
      </c>
      <c r="H62" s="422">
        <v>17.97</v>
      </c>
      <c r="I62" s="422">
        <v>24.69</v>
      </c>
      <c r="J62" s="422">
        <v>30.86</v>
      </c>
      <c r="K62" s="422">
        <v>27.99</v>
      </c>
      <c r="L62" s="422">
        <v>35.75</v>
      </c>
      <c r="M62" s="422">
        <v>28</v>
      </c>
      <c r="N62" s="422">
        <v>31.6</v>
      </c>
      <c r="O62" s="422">
        <v>5.73</v>
      </c>
      <c r="P62" s="422">
        <v>0</v>
      </c>
      <c r="Q62" s="422">
        <v>14.32</v>
      </c>
      <c r="R62" s="422">
        <v>12.93</v>
      </c>
      <c r="S62" s="422">
        <v>12.14</v>
      </c>
      <c r="T62" s="422">
        <v>8.91</v>
      </c>
      <c r="U62" s="422">
        <v>21.95</v>
      </c>
      <c r="V62" s="422">
        <v>34.049999999999997</v>
      </c>
      <c r="W62" s="422">
        <v>37.409999999999997</v>
      </c>
      <c r="X62" s="422">
        <v>9.09</v>
      </c>
      <c r="Y62" s="422">
        <v>0</v>
      </c>
      <c r="Z62" s="422">
        <v>12.16</v>
      </c>
      <c r="AA62" s="422">
        <v>20</v>
      </c>
      <c r="AB62" s="422">
        <v>5.68</v>
      </c>
      <c r="AC62" s="422">
        <v>17.18</v>
      </c>
      <c r="AD62" s="422">
        <v>68.39</v>
      </c>
      <c r="AE62" s="422">
        <v>43.45</v>
      </c>
      <c r="AF62" s="423">
        <v>0</v>
      </c>
      <c r="AG62" s="10"/>
      <c r="AH62" s="10"/>
      <c r="AI62" s="10"/>
      <c r="AJ62" s="10"/>
    </row>
    <row r="63" spans="1:36" ht="15">
      <c r="A63" s="424">
        <f t="shared" ref="A63:A93" si="3">A62+0.0104</f>
        <v>0.88606666666666556</v>
      </c>
      <c r="B63" s="422">
        <v>0</v>
      </c>
      <c r="C63" s="422">
        <v>83.14</v>
      </c>
      <c r="D63" s="422">
        <v>19.64</v>
      </c>
      <c r="E63" s="422">
        <v>15.64</v>
      </c>
      <c r="F63" s="422">
        <v>30.72</v>
      </c>
      <c r="G63" s="422">
        <v>23.82</v>
      </c>
      <c r="H63" s="422">
        <v>15.09</v>
      </c>
      <c r="I63" s="422">
        <v>36.18</v>
      </c>
      <c r="J63" s="422">
        <v>28.91</v>
      </c>
      <c r="K63" s="422">
        <v>28.14</v>
      </c>
      <c r="L63" s="422">
        <v>51.57</v>
      </c>
      <c r="M63" s="422">
        <v>14.36</v>
      </c>
      <c r="N63" s="422">
        <v>7.44</v>
      </c>
      <c r="O63" s="422">
        <v>9.0399999999999991</v>
      </c>
      <c r="P63" s="422">
        <v>30.54</v>
      </c>
      <c r="Q63" s="422">
        <v>18.27</v>
      </c>
      <c r="R63" s="422">
        <v>21.24</v>
      </c>
      <c r="S63" s="422">
        <v>20.81</v>
      </c>
      <c r="T63" s="422">
        <v>24.05</v>
      </c>
      <c r="U63" s="422">
        <v>27.41</v>
      </c>
      <c r="V63" s="422">
        <v>18.18</v>
      </c>
      <c r="W63" s="422">
        <v>19.920000000000002</v>
      </c>
      <c r="X63" s="422">
        <v>37</v>
      </c>
      <c r="Y63" s="422">
        <v>0</v>
      </c>
      <c r="Z63" s="422">
        <v>18.82</v>
      </c>
      <c r="AA63" s="422">
        <v>34.08</v>
      </c>
      <c r="AB63" s="422">
        <v>29.05</v>
      </c>
      <c r="AC63" s="422">
        <v>8.82</v>
      </c>
      <c r="AD63" s="422">
        <v>34.75</v>
      </c>
      <c r="AE63" s="422">
        <v>0</v>
      </c>
      <c r="AF63" s="423">
        <v>0</v>
      </c>
      <c r="AG63" s="10"/>
      <c r="AH63" s="10"/>
      <c r="AI63" s="10"/>
      <c r="AJ63" s="10"/>
    </row>
    <row r="64" spans="1:36" ht="15">
      <c r="A64" s="424">
        <f t="shared" si="3"/>
        <v>0.89646666666666552</v>
      </c>
      <c r="B64" s="422">
        <v>16.829999999999998</v>
      </c>
      <c r="C64" s="422">
        <v>29.56</v>
      </c>
      <c r="D64" s="422">
        <v>38.54</v>
      </c>
      <c r="E64" s="422">
        <v>5.41</v>
      </c>
      <c r="F64" s="422">
        <v>61</v>
      </c>
      <c r="G64" s="422">
        <v>-5.2</v>
      </c>
      <c r="H64" s="422">
        <v>20.09</v>
      </c>
      <c r="I64" s="422">
        <v>16.22</v>
      </c>
      <c r="J64" s="422">
        <v>10.27</v>
      </c>
      <c r="K64" s="422">
        <v>0</v>
      </c>
      <c r="L64" s="422">
        <v>26.64</v>
      </c>
      <c r="M64" s="422">
        <v>32</v>
      </c>
      <c r="N64" s="422">
        <v>3</v>
      </c>
      <c r="O64" s="422">
        <v>27.43</v>
      </c>
      <c r="P64" s="422">
        <v>13.64</v>
      </c>
      <c r="Q64" s="422">
        <v>33.76</v>
      </c>
      <c r="R64" s="422">
        <v>17.48</v>
      </c>
      <c r="S64" s="422">
        <v>22.91</v>
      </c>
      <c r="T64" s="422">
        <v>20</v>
      </c>
      <c r="U64" s="422">
        <v>35.17</v>
      </c>
      <c r="V64" s="422">
        <v>9.27</v>
      </c>
      <c r="W64" s="422">
        <v>0</v>
      </c>
      <c r="X64" s="422">
        <v>29.56</v>
      </c>
      <c r="Y64" s="422">
        <v>0</v>
      </c>
      <c r="Z64" s="422">
        <v>0</v>
      </c>
      <c r="AA64" s="422">
        <v>33.369999999999997</v>
      </c>
      <c r="AB64" s="422">
        <v>3.54</v>
      </c>
      <c r="AC64" s="422">
        <v>15.64</v>
      </c>
      <c r="AD64" s="422">
        <v>51.02</v>
      </c>
      <c r="AE64" s="422">
        <v>8.82</v>
      </c>
      <c r="AF64" s="423">
        <v>0</v>
      </c>
      <c r="AG64" s="10"/>
      <c r="AH64" s="10"/>
      <c r="AI64" s="10"/>
      <c r="AJ64" s="10"/>
    </row>
    <row r="65" spans="1:36" ht="15">
      <c r="A65" s="424">
        <f t="shared" si="3"/>
        <v>0.90686666666666549</v>
      </c>
      <c r="B65" s="422">
        <v>15.95</v>
      </c>
      <c r="C65" s="422">
        <v>26.54</v>
      </c>
      <c r="D65" s="422">
        <v>0</v>
      </c>
      <c r="E65" s="422">
        <v>43.81</v>
      </c>
      <c r="F65" s="422">
        <v>11.84</v>
      </c>
      <c r="G65" s="422">
        <v>29.91</v>
      </c>
      <c r="H65" s="422">
        <v>8.84</v>
      </c>
      <c r="I65" s="422">
        <v>16.18</v>
      </c>
      <c r="J65" s="422">
        <v>12.27</v>
      </c>
      <c r="K65" s="422">
        <v>14.54</v>
      </c>
      <c r="L65" s="422">
        <v>4.5</v>
      </c>
      <c r="M65" s="422">
        <v>1.82</v>
      </c>
      <c r="N65" s="422">
        <v>6</v>
      </c>
      <c r="O65" s="422">
        <v>2.84</v>
      </c>
      <c r="P65" s="422">
        <v>0</v>
      </c>
      <c r="Q65" s="422">
        <v>6.54</v>
      </c>
      <c r="R65" s="422">
        <v>2.73</v>
      </c>
      <c r="S65" s="422">
        <v>0</v>
      </c>
      <c r="T65" s="422">
        <v>3.54</v>
      </c>
      <c r="U65" s="422">
        <v>1.36</v>
      </c>
      <c r="V65" s="422">
        <v>0</v>
      </c>
      <c r="W65" s="422">
        <v>0</v>
      </c>
      <c r="X65" s="422">
        <v>7.82</v>
      </c>
      <c r="Y65" s="422">
        <v>0</v>
      </c>
      <c r="Z65" s="422">
        <v>6.27</v>
      </c>
      <c r="AA65" s="422">
        <v>8.5500000000000007</v>
      </c>
      <c r="AB65" s="422">
        <v>7.7</v>
      </c>
      <c r="AC65" s="422">
        <v>15.54</v>
      </c>
      <c r="AD65" s="422">
        <v>22.04</v>
      </c>
      <c r="AE65" s="422">
        <v>1.82</v>
      </c>
      <c r="AF65" s="423">
        <v>0</v>
      </c>
      <c r="AG65" s="10"/>
      <c r="AH65" s="10"/>
      <c r="AI65" s="10"/>
      <c r="AJ65" s="10"/>
    </row>
    <row r="66" spans="1:36" ht="15">
      <c r="A66" s="424">
        <f t="shared" si="3"/>
        <v>0.91726666666666545</v>
      </c>
      <c r="B66" s="422">
        <v>0</v>
      </c>
      <c r="C66" s="422">
        <v>0</v>
      </c>
      <c r="D66" s="422">
        <v>0</v>
      </c>
      <c r="E66" s="422">
        <v>29.96</v>
      </c>
      <c r="F66" s="422">
        <v>35.840000000000003</v>
      </c>
      <c r="G66" s="422">
        <v>0</v>
      </c>
      <c r="H66" s="422">
        <v>0</v>
      </c>
      <c r="I66" s="422">
        <v>0</v>
      </c>
      <c r="J66" s="422">
        <v>6.32</v>
      </c>
      <c r="K66" s="422">
        <v>0</v>
      </c>
      <c r="L66" s="422">
        <v>0</v>
      </c>
      <c r="M66" s="422">
        <v>0</v>
      </c>
      <c r="N66" s="422">
        <v>7.82</v>
      </c>
      <c r="O66" s="422">
        <v>0</v>
      </c>
      <c r="P66" s="422">
        <v>0</v>
      </c>
      <c r="Q66" s="422">
        <v>0</v>
      </c>
      <c r="R66" s="422">
        <v>0</v>
      </c>
      <c r="S66" s="422">
        <v>0</v>
      </c>
      <c r="T66" s="422">
        <v>0</v>
      </c>
      <c r="U66" s="422">
        <v>0</v>
      </c>
      <c r="V66" s="422">
        <v>0</v>
      </c>
      <c r="W66" s="422">
        <v>0</v>
      </c>
      <c r="X66" s="422">
        <v>0</v>
      </c>
      <c r="Y66" s="422">
        <v>0</v>
      </c>
      <c r="Z66" s="422">
        <v>0</v>
      </c>
      <c r="AA66" s="422">
        <v>0</v>
      </c>
      <c r="AB66" s="422">
        <v>0</v>
      </c>
      <c r="AC66" s="422">
        <v>12.59</v>
      </c>
      <c r="AD66" s="422">
        <v>3.03</v>
      </c>
      <c r="AE66" s="422">
        <v>0</v>
      </c>
      <c r="AF66" s="423">
        <v>0</v>
      </c>
      <c r="AG66" s="10"/>
      <c r="AH66" s="10"/>
      <c r="AI66" s="10"/>
      <c r="AJ66" s="10"/>
    </row>
    <row r="67" spans="1:36" ht="15">
      <c r="A67" s="424">
        <f t="shared" si="3"/>
        <v>0.92766666666666542</v>
      </c>
      <c r="B67" s="422">
        <v>0</v>
      </c>
      <c r="C67" s="422">
        <v>0</v>
      </c>
      <c r="D67" s="422">
        <v>0</v>
      </c>
      <c r="E67" s="422">
        <v>0</v>
      </c>
      <c r="F67" s="422">
        <v>0</v>
      </c>
      <c r="G67" s="422">
        <v>0</v>
      </c>
      <c r="H67" s="422">
        <v>0</v>
      </c>
      <c r="I67" s="422">
        <v>0</v>
      </c>
      <c r="J67" s="422">
        <v>0</v>
      </c>
      <c r="K67" s="422">
        <v>0</v>
      </c>
      <c r="L67" s="422">
        <v>0</v>
      </c>
      <c r="M67" s="422">
        <v>0</v>
      </c>
      <c r="N67" s="422">
        <v>0</v>
      </c>
      <c r="O67" s="422">
        <v>0</v>
      </c>
      <c r="P67" s="422">
        <v>0</v>
      </c>
      <c r="Q67" s="422">
        <v>0</v>
      </c>
      <c r="R67" s="422">
        <v>0</v>
      </c>
      <c r="S67" s="422">
        <v>0</v>
      </c>
      <c r="T67" s="422">
        <v>0</v>
      </c>
      <c r="U67" s="422">
        <v>0</v>
      </c>
      <c r="V67" s="422">
        <v>0</v>
      </c>
      <c r="W67" s="422">
        <v>0</v>
      </c>
      <c r="X67" s="422">
        <v>0</v>
      </c>
      <c r="Y67" s="422">
        <v>0</v>
      </c>
      <c r="Z67" s="422">
        <v>0</v>
      </c>
      <c r="AA67" s="422">
        <v>0</v>
      </c>
      <c r="AB67" s="422">
        <v>0</v>
      </c>
      <c r="AC67" s="422">
        <v>0</v>
      </c>
      <c r="AD67" s="422">
        <v>0</v>
      </c>
      <c r="AE67" s="422">
        <v>0</v>
      </c>
      <c r="AF67" s="423">
        <v>0</v>
      </c>
      <c r="AG67" s="10"/>
      <c r="AH67" s="10"/>
      <c r="AI67" s="10"/>
      <c r="AJ67" s="10"/>
    </row>
    <row r="68" spans="1:36" ht="15">
      <c r="A68" s="424">
        <f t="shared" si="3"/>
        <v>0.93806666666666538</v>
      </c>
      <c r="B68" s="422">
        <v>0</v>
      </c>
      <c r="C68" s="422">
        <v>0</v>
      </c>
      <c r="D68" s="422">
        <v>0</v>
      </c>
      <c r="E68" s="422">
        <v>0</v>
      </c>
      <c r="F68" s="422">
        <v>0</v>
      </c>
      <c r="G68" s="422">
        <v>0</v>
      </c>
      <c r="H68" s="422">
        <v>0</v>
      </c>
      <c r="I68" s="422">
        <v>0</v>
      </c>
      <c r="J68" s="422">
        <v>0</v>
      </c>
      <c r="K68" s="422">
        <v>0</v>
      </c>
      <c r="L68" s="422">
        <v>0</v>
      </c>
      <c r="M68" s="422">
        <v>0</v>
      </c>
      <c r="N68" s="422">
        <v>0</v>
      </c>
      <c r="O68" s="422">
        <v>0</v>
      </c>
      <c r="P68" s="422">
        <v>0</v>
      </c>
      <c r="Q68" s="422">
        <v>0</v>
      </c>
      <c r="R68" s="422">
        <v>0</v>
      </c>
      <c r="S68" s="422">
        <v>0.91</v>
      </c>
      <c r="T68" s="422">
        <v>0</v>
      </c>
      <c r="U68" s="422">
        <v>0</v>
      </c>
      <c r="V68" s="422">
        <v>0</v>
      </c>
      <c r="W68" s="422">
        <v>0</v>
      </c>
      <c r="X68" s="422">
        <v>0</v>
      </c>
      <c r="Y68" s="422">
        <v>0</v>
      </c>
      <c r="Z68" s="422">
        <v>0</v>
      </c>
      <c r="AA68" s="422">
        <v>0</v>
      </c>
      <c r="AB68" s="422">
        <v>0</v>
      </c>
      <c r="AC68" s="422">
        <v>0</v>
      </c>
      <c r="AD68" s="422">
        <v>0</v>
      </c>
      <c r="AE68" s="422">
        <v>0</v>
      </c>
      <c r="AF68" s="423">
        <v>0</v>
      </c>
      <c r="AG68" s="10"/>
      <c r="AH68" s="10"/>
      <c r="AI68" s="10"/>
      <c r="AJ68" s="10"/>
    </row>
    <row r="69" spans="1:36" ht="15">
      <c r="A69" s="424">
        <f t="shared" si="3"/>
        <v>0.94846666666666535</v>
      </c>
      <c r="B69" s="422">
        <v>0</v>
      </c>
      <c r="C69" s="422">
        <v>0</v>
      </c>
      <c r="D69" s="422">
        <v>0</v>
      </c>
      <c r="E69" s="422">
        <v>0</v>
      </c>
      <c r="F69" s="422">
        <v>0</v>
      </c>
      <c r="G69" s="422">
        <v>0</v>
      </c>
      <c r="H69" s="422">
        <v>0</v>
      </c>
      <c r="I69" s="422">
        <v>0</v>
      </c>
      <c r="J69" s="422">
        <v>0</v>
      </c>
      <c r="K69" s="422">
        <v>0</v>
      </c>
      <c r="L69" s="422">
        <v>0</v>
      </c>
      <c r="M69" s="422">
        <v>0</v>
      </c>
      <c r="N69" s="422">
        <v>0</v>
      </c>
      <c r="O69" s="422">
        <v>0</v>
      </c>
      <c r="P69" s="422">
        <v>0</v>
      </c>
      <c r="Q69" s="422">
        <v>0</v>
      </c>
      <c r="R69" s="422">
        <v>0</v>
      </c>
      <c r="S69" s="422">
        <v>0</v>
      </c>
      <c r="T69" s="422">
        <v>0</v>
      </c>
      <c r="U69" s="422">
        <v>0</v>
      </c>
      <c r="V69" s="422">
        <v>0</v>
      </c>
      <c r="W69" s="422">
        <v>0</v>
      </c>
      <c r="X69" s="422">
        <v>0</v>
      </c>
      <c r="Y69" s="422">
        <v>0</v>
      </c>
      <c r="Z69" s="422">
        <v>0</v>
      </c>
      <c r="AA69" s="422">
        <v>0</v>
      </c>
      <c r="AB69" s="422">
        <v>0</v>
      </c>
      <c r="AC69" s="422">
        <v>0</v>
      </c>
      <c r="AD69" s="422">
        <v>0</v>
      </c>
      <c r="AE69" s="422">
        <v>0</v>
      </c>
      <c r="AF69" s="423">
        <v>0</v>
      </c>
      <c r="AG69" s="10"/>
      <c r="AH69" s="10"/>
      <c r="AI69" s="10"/>
      <c r="AJ69" s="10"/>
    </row>
    <row r="70" spans="1:36" ht="15">
      <c r="A70" s="424">
        <f t="shared" si="3"/>
        <v>0.95886666666666531</v>
      </c>
      <c r="B70" s="422">
        <v>0</v>
      </c>
      <c r="C70" s="422">
        <v>0</v>
      </c>
      <c r="D70" s="422">
        <v>0</v>
      </c>
      <c r="E70" s="422">
        <v>0</v>
      </c>
      <c r="F70" s="422">
        <v>0</v>
      </c>
      <c r="G70" s="422">
        <v>0</v>
      </c>
      <c r="H70" s="422">
        <v>0</v>
      </c>
      <c r="I70" s="422">
        <v>0</v>
      </c>
      <c r="J70" s="422">
        <v>0</v>
      </c>
      <c r="K70" s="422">
        <v>0</v>
      </c>
      <c r="L70" s="422">
        <v>0</v>
      </c>
      <c r="M70" s="422">
        <v>0</v>
      </c>
      <c r="N70" s="422">
        <v>0</v>
      </c>
      <c r="O70" s="422">
        <v>0</v>
      </c>
      <c r="P70" s="422">
        <v>0</v>
      </c>
      <c r="Q70" s="422">
        <v>0</v>
      </c>
      <c r="R70" s="422">
        <v>0</v>
      </c>
      <c r="S70" s="422">
        <v>0</v>
      </c>
      <c r="T70" s="422">
        <v>0</v>
      </c>
      <c r="U70" s="422">
        <v>0</v>
      </c>
      <c r="V70" s="422">
        <v>0</v>
      </c>
      <c r="W70" s="422">
        <v>0</v>
      </c>
      <c r="X70" s="422">
        <v>0</v>
      </c>
      <c r="Y70" s="422">
        <v>0</v>
      </c>
      <c r="Z70" s="422">
        <v>0</v>
      </c>
      <c r="AA70" s="422">
        <v>0</v>
      </c>
      <c r="AB70" s="422">
        <v>0</v>
      </c>
      <c r="AC70" s="422">
        <v>0</v>
      </c>
      <c r="AD70" s="422">
        <v>0</v>
      </c>
      <c r="AE70" s="422">
        <v>0</v>
      </c>
      <c r="AF70" s="423">
        <v>0</v>
      </c>
      <c r="AG70" s="10"/>
      <c r="AH70" s="10"/>
      <c r="AI70" s="10"/>
      <c r="AJ70" s="10"/>
    </row>
    <row r="71" spans="1:36" ht="15">
      <c r="A71" s="424">
        <f t="shared" si="3"/>
        <v>0.96926666666666528</v>
      </c>
      <c r="B71" s="422">
        <v>0</v>
      </c>
      <c r="C71" s="422">
        <v>0</v>
      </c>
      <c r="D71" s="422">
        <v>0</v>
      </c>
      <c r="E71" s="422">
        <v>0</v>
      </c>
      <c r="F71" s="422">
        <v>0</v>
      </c>
      <c r="G71" s="422">
        <v>0</v>
      </c>
      <c r="H71" s="422">
        <v>0</v>
      </c>
      <c r="I71" s="422">
        <v>0</v>
      </c>
      <c r="J71" s="422">
        <v>0</v>
      </c>
      <c r="K71" s="422">
        <v>0</v>
      </c>
      <c r="L71" s="422">
        <v>0</v>
      </c>
      <c r="M71" s="422">
        <v>0</v>
      </c>
      <c r="N71" s="422">
        <v>0</v>
      </c>
      <c r="O71" s="422">
        <v>0</v>
      </c>
      <c r="P71" s="422">
        <v>0</v>
      </c>
      <c r="Q71" s="422">
        <v>0</v>
      </c>
      <c r="R71" s="422">
        <v>0</v>
      </c>
      <c r="S71" s="422">
        <v>0</v>
      </c>
      <c r="T71" s="422">
        <v>0</v>
      </c>
      <c r="U71" s="422">
        <v>0</v>
      </c>
      <c r="V71" s="422">
        <v>0</v>
      </c>
      <c r="W71" s="422">
        <v>0</v>
      </c>
      <c r="X71" s="422">
        <v>0</v>
      </c>
      <c r="Y71" s="422">
        <v>0</v>
      </c>
      <c r="Z71" s="422">
        <v>0</v>
      </c>
      <c r="AA71" s="422">
        <v>0</v>
      </c>
      <c r="AB71" s="422">
        <v>0</v>
      </c>
      <c r="AC71" s="422">
        <v>0</v>
      </c>
      <c r="AD71" s="422">
        <v>0</v>
      </c>
      <c r="AE71" s="422">
        <v>0</v>
      </c>
      <c r="AF71" s="423">
        <v>0</v>
      </c>
      <c r="AG71" s="10"/>
      <c r="AH71" s="10"/>
      <c r="AI71" s="10"/>
      <c r="AJ71" s="10"/>
    </row>
    <row r="72" spans="1:36" ht="15">
      <c r="A72" s="424">
        <f t="shared" si="3"/>
        <v>0.97966666666666524</v>
      </c>
      <c r="B72" s="422">
        <v>0</v>
      </c>
      <c r="C72" s="422">
        <v>0</v>
      </c>
      <c r="D72" s="422">
        <v>0</v>
      </c>
      <c r="E72" s="422">
        <v>0</v>
      </c>
      <c r="F72" s="422">
        <v>0</v>
      </c>
      <c r="G72" s="422">
        <v>0</v>
      </c>
      <c r="H72" s="422">
        <v>0</v>
      </c>
      <c r="I72" s="422">
        <v>0</v>
      </c>
      <c r="J72" s="422">
        <v>0</v>
      </c>
      <c r="K72" s="422">
        <v>0</v>
      </c>
      <c r="L72" s="422">
        <v>0</v>
      </c>
      <c r="M72" s="422">
        <v>0</v>
      </c>
      <c r="N72" s="422">
        <v>0</v>
      </c>
      <c r="O72" s="422">
        <v>0</v>
      </c>
      <c r="P72" s="422">
        <v>0</v>
      </c>
      <c r="Q72" s="422">
        <v>0</v>
      </c>
      <c r="R72" s="422">
        <v>0</v>
      </c>
      <c r="S72" s="422">
        <v>0</v>
      </c>
      <c r="T72" s="422">
        <v>0</v>
      </c>
      <c r="U72" s="422">
        <v>0</v>
      </c>
      <c r="V72" s="422">
        <v>0</v>
      </c>
      <c r="W72" s="422">
        <v>0</v>
      </c>
      <c r="X72" s="422">
        <v>0</v>
      </c>
      <c r="Y72" s="422">
        <v>0</v>
      </c>
      <c r="Z72" s="422">
        <v>0</v>
      </c>
      <c r="AA72" s="422">
        <v>0</v>
      </c>
      <c r="AB72" s="422">
        <v>0</v>
      </c>
      <c r="AC72" s="422">
        <v>0</v>
      </c>
      <c r="AD72" s="422">
        <v>0</v>
      </c>
      <c r="AE72" s="422">
        <v>0</v>
      </c>
      <c r="AF72" s="423">
        <v>0</v>
      </c>
      <c r="AG72" s="10"/>
      <c r="AH72" s="10"/>
      <c r="AI72" s="10"/>
      <c r="AJ72" s="10"/>
    </row>
    <row r="73" spans="1:36" ht="15">
      <c r="A73" s="424">
        <f t="shared" si="3"/>
        <v>0.99006666666666521</v>
      </c>
      <c r="B73" s="422">
        <v>0</v>
      </c>
      <c r="C73" s="422">
        <v>0</v>
      </c>
      <c r="D73" s="422">
        <v>0</v>
      </c>
      <c r="E73" s="422">
        <v>0</v>
      </c>
      <c r="F73" s="422">
        <v>0</v>
      </c>
      <c r="G73" s="422">
        <v>0</v>
      </c>
      <c r="H73" s="422">
        <v>0</v>
      </c>
      <c r="I73" s="422">
        <v>0</v>
      </c>
      <c r="J73" s="422">
        <v>0</v>
      </c>
      <c r="K73" s="422">
        <v>0</v>
      </c>
      <c r="L73" s="422">
        <v>0</v>
      </c>
      <c r="M73" s="422">
        <v>0</v>
      </c>
      <c r="N73" s="422">
        <v>0</v>
      </c>
      <c r="O73" s="422">
        <v>0</v>
      </c>
      <c r="P73" s="422">
        <v>0</v>
      </c>
      <c r="Q73" s="422">
        <v>0</v>
      </c>
      <c r="R73" s="422">
        <v>0</v>
      </c>
      <c r="S73" s="422">
        <v>0</v>
      </c>
      <c r="T73" s="422">
        <v>0</v>
      </c>
      <c r="U73" s="422">
        <v>0</v>
      </c>
      <c r="V73" s="422">
        <v>0</v>
      </c>
      <c r="W73" s="422">
        <v>0</v>
      </c>
      <c r="X73" s="422">
        <v>0</v>
      </c>
      <c r="Y73" s="422">
        <v>0</v>
      </c>
      <c r="Z73" s="422">
        <v>0</v>
      </c>
      <c r="AA73" s="422">
        <v>0</v>
      </c>
      <c r="AB73" s="422">
        <v>0</v>
      </c>
      <c r="AC73" s="422">
        <v>0</v>
      </c>
      <c r="AD73" s="422">
        <v>0</v>
      </c>
      <c r="AE73" s="422">
        <v>0</v>
      </c>
      <c r="AF73" s="423">
        <v>0</v>
      </c>
      <c r="AG73" s="10"/>
      <c r="AH73" s="10"/>
      <c r="AI73" s="10"/>
      <c r="AJ73" s="10"/>
    </row>
    <row r="74" spans="1:36" ht="15">
      <c r="A74" s="424">
        <f t="shared" si="3"/>
        <v>1.0004666666666653</v>
      </c>
      <c r="B74" s="422">
        <v>0</v>
      </c>
      <c r="C74" s="422">
        <v>0</v>
      </c>
      <c r="D74" s="422">
        <v>0</v>
      </c>
      <c r="E74" s="422">
        <v>0</v>
      </c>
      <c r="F74" s="422">
        <v>0</v>
      </c>
      <c r="G74" s="422">
        <v>0</v>
      </c>
      <c r="H74" s="422">
        <v>0</v>
      </c>
      <c r="I74" s="422">
        <v>0</v>
      </c>
      <c r="J74" s="422">
        <v>0</v>
      </c>
      <c r="K74" s="422">
        <v>0</v>
      </c>
      <c r="L74" s="422">
        <v>0</v>
      </c>
      <c r="M74" s="422">
        <v>0</v>
      </c>
      <c r="N74" s="422">
        <v>0</v>
      </c>
      <c r="O74" s="422">
        <v>0</v>
      </c>
      <c r="P74" s="422">
        <v>0</v>
      </c>
      <c r="Q74" s="422">
        <v>0</v>
      </c>
      <c r="R74" s="422">
        <v>0</v>
      </c>
      <c r="S74" s="422">
        <v>0</v>
      </c>
      <c r="T74" s="422">
        <v>0</v>
      </c>
      <c r="U74" s="422">
        <v>0</v>
      </c>
      <c r="V74" s="422">
        <v>0</v>
      </c>
      <c r="W74" s="422">
        <v>0</v>
      </c>
      <c r="X74" s="422">
        <v>0</v>
      </c>
      <c r="Y74" s="422">
        <v>0</v>
      </c>
      <c r="Z74" s="422">
        <v>0</v>
      </c>
      <c r="AA74" s="422">
        <v>0</v>
      </c>
      <c r="AB74" s="422">
        <v>0</v>
      </c>
      <c r="AC74" s="422">
        <v>0</v>
      </c>
      <c r="AD74" s="422">
        <v>0</v>
      </c>
      <c r="AE74" s="422">
        <v>0</v>
      </c>
      <c r="AF74" s="423">
        <v>0</v>
      </c>
      <c r="AG74" s="10"/>
      <c r="AH74" s="10"/>
      <c r="AI74" s="10"/>
      <c r="AJ74" s="10"/>
    </row>
    <row r="75" spans="1:36" ht="15">
      <c r="A75" s="424">
        <f t="shared" si="3"/>
        <v>1.0108666666666652</v>
      </c>
      <c r="B75" s="422">
        <v>0</v>
      </c>
      <c r="C75" s="422">
        <v>0</v>
      </c>
      <c r="D75" s="422">
        <v>0</v>
      </c>
      <c r="E75" s="422">
        <v>0</v>
      </c>
      <c r="F75" s="422">
        <v>0</v>
      </c>
      <c r="G75" s="422">
        <v>0</v>
      </c>
      <c r="H75" s="422">
        <v>0</v>
      </c>
      <c r="I75" s="422">
        <v>0</v>
      </c>
      <c r="J75" s="422">
        <v>0</v>
      </c>
      <c r="K75" s="422">
        <v>0</v>
      </c>
      <c r="L75" s="422">
        <v>0</v>
      </c>
      <c r="M75" s="422">
        <v>0</v>
      </c>
      <c r="N75" s="422">
        <v>0</v>
      </c>
      <c r="O75" s="422">
        <v>0</v>
      </c>
      <c r="P75" s="422">
        <v>0</v>
      </c>
      <c r="Q75" s="422">
        <v>0</v>
      </c>
      <c r="R75" s="422">
        <v>0</v>
      </c>
      <c r="S75" s="422">
        <v>0</v>
      </c>
      <c r="T75" s="422">
        <v>0</v>
      </c>
      <c r="U75" s="422">
        <v>0</v>
      </c>
      <c r="V75" s="422">
        <v>0</v>
      </c>
      <c r="W75" s="422">
        <v>0</v>
      </c>
      <c r="X75" s="422">
        <v>0</v>
      </c>
      <c r="Y75" s="422">
        <v>0</v>
      </c>
      <c r="Z75" s="422">
        <v>0</v>
      </c>
      <c r="AA75" s="422">
        <v>0</v>
      </c>
      <c r="AB75" s="422">
        <v>0</v>
      </c>
      <c r="AC75" s="422">
        <v>0</v>
      </c>
      <c r="AD75" s="422">
        <v>0</v>
      </c>
      <c r="AE75" s="422">
        <v>0</v>
      </c>
      <c r="AF75" s="423">
        <v>0</v>
      </c>
      <c r="AG75" s="10"/>
      <c r="AH75" s="10"/>
      <c r="AI75" s="10"/>
      <c r="AJ75" s="10"/>
    </row>
    <row r="76" spans="1:36" ht="15">
      <c r="A76" s="424">
        <f t="shared" si="3"/>
        <v>1.0212666666666652</v>
      </c>
      <c r="B76" s="422">
        <v>0</v>
      </c>
      <c r="C76" s="422">
        <v>0</v>
      </c>
      <c r="D76" s="422">
        <v>0</v>
      </c>
      <c r="E76" s="422">
        <v>0</v>
      </c>
      <c r="F76" s="422">
        <v>0</v>
      </c>
      <c r="G76" s="422">
        <v>0</v>
      </c>
      <c r="H76" s="422">
        <v>0</v>
      </c>
      <c r="I76" s="422">
        <v>0</v>
      </c>
      <c r="J76" s="422">
        <v>0</v>
      </c>
      <c r="K76" s="422">
        <v>0</v>
      </c>
      <c r="L76" s="422">
        <v>0</v>
      </c>
      <c r="M76" s="422">
        <v>0</v>
      </c>
      <c r="N76" s="422">
        <v>0</v>
      </c>
      <c r="O76" s="422">
        <v>0</v>
      </c>
      <c r="P76" s="422">
        <v>0</v>
      </c>
      <c r="Q76" s="422">
        <v>0</v>
      </c>
      <c r="R76" s="422">
        <v>0</v>
      </c>
      <c r="S76" s="422">
        <v>0</v>
      </c>
      <c r="T76" s="422">
        <v>0</v>
      </c>
      <c r="U76" s="422">
        <v>0</v>
      </c>
      <c r="V76" s="422">
        <v>0</v>
      </c>
      <c r="W76" s="422">
        <v>0</v>
      </c>
      <c r="X76" s="422">
        <v>0</v>
      </c>
      <c r="Y76" s="422">
        <v>0</v>
      </c>
      <c r="Z76" s="422">
        <v>0</v>
      </c>
      <c r="AA76" s="422">
        <v>0</v>
      </c>
      <c r="AB76" s="422">
        <v>0</v>
      </c>
      <c r="AC76" s="422">
        <v>0</v>
      </c>
      <c r="AD76" s="422">
        <v>0</v>
      </c>
      <c r="AE76" s="422">
        <v>0</v>
      </c>
      <c r="AF76" s="423">
        <v>0</v>
      </c>
      <c r="AG76" s="10"/>
      <c r="AH76" s="10"/>
      <c r="AI76" s="10"/>
      <c r="AJ76" s="10"/>
    </row>
    <row r="77" spans="1:36" ht="15">
      <c r="A77" s="424">
        <f t="shared" si="3"/>
        <v>1.0316666666666652</v>
      </c>
      <c r="B77" s="422">
        <v>0</v>
      </c>
      <c r="C77" s="422">
        <v>0</v>
      </c>
      <c r="D77" s="422">
        <v>0</v>
      </c>
      <c r="E77" s="422">
        <v>0</v>
      </c>
      <c r="F77" s="422">
        <v>0</v>
      </c>
      <c r="G77" s="422">
        <v>0</v>
      </c>
      <c r="H77" s="422">
        <v>0</v>
      </c>
      <c r="I77" s="422">
        <v>0</v>
      </c>
      <c r="J77" s="422">
        <v>0</v>
      </c>
      <c r="K77" s="422">
        <v>0</v>
      </c>
      <c r="L77" s="422">
        <v>0</v>
      </c>
      <c r="M77" s="422">
        <v>0</v>
      </c>
      <c r="N77" s="422">
        <v>0</v>
      </c>
      <c r="O77" s="422">
        <v>0</v>
      </c>
      <c r="P77" s="422">
        <v>0</v>
      </c>
      <c r="Q77" s="422">
        <v>0</v>
      </c>
      <c r="R77" s="422">
        <v>0</v>
      </c>
      <c r="S77" s="422">
        <v>0</v>
      </c>
      <c r="T77" s="422">
        <v>0</v>
      </c>
      <c r="U77" s="422">
        <v>0</v>
      </c>
      <c r="V77" s="422">
        <v>0</v>
      </c>
      <c r="W77" s="422">
        <v>0</v>
      </c>
      <c r="X77" s="422">
        <v>0</v>
      </c>
      <c r="Y77" s="422">
        <v>0</v>
      </c>
      <c r="Z77" s="422">
        <v>0</v>
      </c>
      <c r="AA77" s="422">
        <v>0</v>
      </c>
      <c r="AB77" s="422">
        <v>0</v>
      </c>
      <c r="AC77" s="422">
        <v>0</v>
      </c>
      <c r="AD77" s="422">
        <v>0</v>
      </c>
      <c r="AE77" s="422">
        <v>0</v>
      </c>
      <c r="AF77" s="423">
        <v>0</v>
      </c>
      <c r="AG77" s="10"/>
      <c r="AH77" s="10"/>
      <c r="AI77" s="10"/>
      <c r="AJ77" s="10"/>
    </row>
    <row r="78" spans="1:36" ht="15">
      <c r="A78" s="424">
        <f t="shared" si="3"/>
        <v>1.0420666666666651</v>
      </c>
      <c r="B78" s="422">
        <v>0</v>
      </c>
      <c r="C78" s="422">
        <v>0</v>
      </c>
      <c r="D78" s="422">
        <v>0</v>
      </c>
      <c r="E78" s="422">
        <v>0</v>
      </c>
      <c r="F78" s="422">
        <v>0</v>
      </c>
      <c r="G78" s="422">
        <v>0</v>
      </c>
      <c r="H78" s="422">
        <v>0</v>
      </c>
      <c r="I78" s="422">
        <v>0</v>
      </c>
      <c r="J78" s="422">
        <v>0</v>
      </c>
      <c r="K78" s="422">
        <v>0</v>
      </c>
      <c r="L78" s="422">
        <v>0</v>
      </c>
      <c r="M78" s="422">
        <v>0</v>
      </c>
      <c r="N78" s="422">
        <v>0</v>
      </c>
      <c r="O78" s="422">
        <v>0</v>
      </c>
      <c r="P78" s="422">
        <v>0</v>
      </c>
      <c r="Q78" s="422">
        <v>0</v>
      </c>
      <c r="R78" s="422">
        <v>0</v>
      </c>
      <c r="S78" s="422">
        <v>0</v>
      </c>
      <c r="T78" s="422">
        <v>0</v>
      </c>
      <c r="U78" s="422">
        <v>0</v>
      </c>
      <c r="V78" s="422">
        <v>0</v>
      </c>
      <c r="W78" s="422">
        <v>0</v>
      </c>
      <c r="X78" s="422">
        <v>0</v>
      </c>
      <c r="Y78" s="422">
        <v>0</v>
      </c>
      <c r="Z78" s="422">
        <v>0</v>
      </c>
      <c r="AA78" s="422">
        <v>0</v>
      </c>
      <c r="AB78" s="422">
        <v>0</v>
      </c>
      <c r="AC78" s="422">
        <v>0</v>
      </c>
      <c r="AD78" s="422">
        <v>0</v>
      </c>
      <c r="AE78" s="422">
        <v>0</v>
      </c>
      <c r="AF78" s="423">
        <v>0</v>
      </c>
      <c r="AG78" s="10"/>
      <c r="AH78" s="10"/>
      <c r="AI78" s="10"/>
      <c r="AJ78" s="10"/>
    </row>
    <row r="79" spans="1:36" ht="15">
      <c r="A79" s="424">
        <f t="shared" si="3"/>
        <v>1.0524666666666651</v>
      </c>
      <c r="B79" s="422">
        <v>0</v>
      </c>
      <c r="C79" s="422">
        <v>0</v>
      </c>
      <c r="D79" s="422">
        <v>0</v>
      </c>
      <c r="E79" s="422">
        <v>0</v>
      </c>
      <c r="F79" s="422">
        <v>0</v>
      </c>
      <c r="G79" s="422">
        <v>0</v>
      </c>
      <c r="H79" s="422">
        <v>0</v>
      </c>
      <c r="I79" s="422">
        <v>0</v>
      </c>
      <c r="J79" s="422">
        <v>0</v>
      </c>
      <c r="K79" s="422">
        <v>0</v>
      </c>
      <c r="L79" s="422">
        <v>0</v>
      </c>
      <c r="M79" s="422">
        <v>0</v>
      </c>
      <c r="N79" s="422">
        <v>0</v>
      </c>
      <c r="O79" s="422">
        <v>0</v>
      </c>
      <c r="P79" s="422">
        <v>0</v>
      </c>
      <c r="Q79" s="422">
        <v>0</v>
      </c>
      <c r="R79" s="422">
        <v>0</v>
      </c>
      <c r="S79" s="422">
        <v>0</v>
      </c>
      <c r="T79" s="422">
        <v>0</v>
      </c>
      <c r="U79" s="422">
        <v>0</v>
      </c>
      <c r="V79" s="422">
        <v>0</v>
      </c>
      <c r="W79" s="422">
        <v>0</v>
      </c>
      <c r="X79" s="422">
        <v>0</v>
      </c>
      <c r="Y79" s="422">
        <v>0</v>
      </c>
      <c r="Z79" s="422">
        <v>0</v>
      </c>
      <c r="AA79" s="422">
        <v>0</v>
      </c>
      <c r="AB79" s="422">
        <v>0</v>
      </c>
      <c r="AC79" s="422">
        <v>0</v>
      </c>
      <c r="AD79" s="422">
        <v>0</v>
      </c>
      <c r="AE79" s="422">
        <v>0</v>
      </c>
      <c r="AF79" s="423">
        <v>0</v>
      </c>
      <c r="AG79" s="10"/>
      <c r="AH79" s="10"/>
      <c r="AI79" s="10"/>
      <c r="AJ79" s="10"/>
    </row>
    <row r="80" spans="1:36" ht="15">
      <c r="A80" s="424">
        <f t="shared" si="3"/>
        <v>1.0628666666666651</v>
      </c>
      <c r="B80" s="422">
        <v>0</v>
      </c>
      <c r="C80" s="422">
        <v>0</v>
      </c>
      <c r="D80" s="422">
        <v>0</v>
      </c>
      <c r="E80" s="422">
        <v>0</v>
      </c>
      <c r="F80" s="422">
        <v>0</v>
      </c>
      <c r="G80" s="422">
        <v>0</v>
      </c>
      <c r="H80" s="422">
        <v>0</v>
      </c>
      <c r="I80" s="422">
        <v>0</v>
      </c>
      <c r="J80" s="422">
        <v>0</v>
      </c>
      <c r="K80" s="422">
        <v>0</v>
      </c>
      <c r="L80" s="422">
        <v>0</v>
      </c>
      <c r="M80" s="422">
        <v>0</v>
      </c>
      <c r="N80" s="422">
        <v>0</v>
      </c>
      <c r="O80" s="422">
        <v>0</v>
      </c>
      <c r="P80" s="422">
        <v>0</v>
      </c>
      <c r="Q80" s="422">
        <v>0</v>
      </c>
      <c r="R80" s="422">
        <v>0</v>
      </c>
      <c r="S80" s="422">
        <v>0</v>
      </c>
      <c r="T80" s="422">
        <v>0</v>
      </c>
      <c r="U80" s="422">
        <v>0</v>
      </c>
      <c r="V80" s="422">
        <v>0</v>
      </c>
      <c r="W80" s="422">
        <v>0</v>
      </c>
      <c r="X80" s="422">
        <v>0</v>
      </c>
      <c r="Y80" s="422">
        <v>0</v>
      </c>
      <c r="Z80" s="422">
        <v>0</v>
      </c>
      <c r="AA80" s="422">
        <v>0</v>
      </c>
      <c r="AB80" s="422">
        <v>0</v>
      </c>
      <c r="AC80" s="422">
        <v>0</v>
      </c>
      <c r="AD80" s="422">
        <v>0</v>
      </c>
      <c r="AE80" s="422">
        <v>0</v>
      </c>
      <c r="AF80" s="423">
        <v>0</v>
      </c>
      <c r="AG80" s="10"/>
      <c r="AH80" s="10"/>
      <c r="AI80" s="10"/>
      <c r="AJ80" s="10"/>
    </row>
    <row r="81" spans="1:36" ht="15">
      <c r="A81" s="424">
        <f t="shared" si="3"/>
        <v>1.073266666666665</v>
      </c>
      <c r="B81" s="422">
        <v>0</v>
      </c>
      <c r="C81" s="422">
        <v>0</v>
      </c>
      <c r="D81" s="422">
        <v>0</v>
      </c>
      <c r="E81" s="422">
        <v>0</v>
      </c>
      <c r="F81" s="422">
        <v>0</v>
      </c>
      <c r="G81" s="422">
        <v>0</v>
      </c>
      <c r="H81" s="422">
        <v>0</v>
      </c>
      <c r="I81" s="422">
        <v>0</v>
      </c>
      <c r="J81" s="422">
        <v>0</v>
      </c>
      <c r="K81" s="422">
        <v>0</v>
      </c>
      <c r="L81" s="422">
        <v>0</v>
      </c>
      <c r="M81" s="422">
        <v>0</v>
      </c>
      <c r="N81" s="422">
        <v>0</v>
      </c>
      <c r="O81" s="422">
        <v>0</v>
      </c>
      <c r="P81" s="422">
        <v>0</v>
      </c>
      <c r="Q81" s="422">
        <v>0</v>
      </c>
      <c r="R81" s="422">
        <v>0</v>
      </c>
      <c r="S81" s="422">
        <v>0</v>
      </c>
      <c r="T81" s="422">
        <v>0</v>
      </c>
      <c r="U81" s="422">
        <v>0</v>
      </c>
      <c r="V81" s="422">
        <v>0</v>
      </c>
      <c r="W81" s="422">
        <v>0</v>
      </c>
      <c r="X81" s="422">
        <v>0</v>
      </c>
      <c r="Y81" s="422">
        <v>0</v>
      </c>
      <c r="Z81" s="422">
        <v>0</v>
      </c>
      <c r="AA81" s="422">
        <v>0</v>
      </c>
      <c r="AB81" s="422">
        <v>0</v>
      </c>
      <c r="AC81" s="422">
        <v>0</v>
      </c>
      <c r="AD81" s="422">
        <v>0</v>
      </c>
      <c r="AE81" s="422">
        <v>0</v>
      </c>
      <c r="AF81" s="423">
        <v>0</v>
      </c>
      <c r="AG81" s="10"/>
      <c r="AH81" s="10"/>
      <c r="AI81" s="10"/>
      <c r="AJ81" s="10"/>
    </row>
    <row r="82" spans="1:36" ht="15">
      <c r="A82" s="424">
        <f t="shared" si="3"/>
        <v>1.083666666666665</v>
      </c>
      <c r="B82" s="422">
        <v>0</v>
      </c>
      <c r="C82" s="422">
        <v>0</v>
      </c>
      <c r="D82" s="422">
        <v>0</v>
      </c>
      <c r="E82" s="422">
        <v>0</v>
      </c>
      <c r="F82" s="422">
        <v>0</v>
      </c>
      <c r="G82" s="422">
        <v>0</v>
      </c>
      <c r="H82" s="422">
        <v>0</v>
      </c>
      <c r="I82" s="422">
        <v>0</v>
      </c>
      <c r="J82" s="422">
        <v>0</v>
      </c>
      <c r="K82" s="422">
        <v>0</v>
      </c>
      <c r="L82" s="422">
        <v>0</v>
      </c>
      <c r="M82" s="422">
        <v>0</v>
      </c>
      <c r="N82" s="422">
        <v>0</v>
      </c>
      <c r="O82" s="422">
        <v>0</v>
      </c>
      <c r="P82" s="422">
        <v>0</v>
      </c>
      <c r="Q82" s="422">
        <v>0</v>
      </c>
      <c r="R82" s="422">
        <v>0</v>
      </c>
      <c r="S82" s="422">
        <v>0</v>
      </c>
      <c r="T82" s="422">
        <v>0</v>
      </c>
      <c r="U82" s="422">
        <v>0</v>
      </c>
      <c r="V82" s="422">
        <v>0</v>
      </c>
      <c r="W82" s="422">
        <v>0</v>
      </c>
      <c r="X82" s="422">
        <v>0</v>
      </c>
      <c r="Y82" s="422">
        <v>0</v>
      </c>
      <c r="Z82" s="422">
        <v>0</v>
      </c>
      <c r="AA82" s="422">
        <v>0</v>
      </c>
      <c r="AB82" s="422">
        <v>0</v>
      </c>
      <c r="AC82" s="422">
        <v>0</v>
      </c>
      <c r="AD82" s="422">
        <v>0</v>
      </c>
      <c r="AE82" s="422">
        <v>0</v>
      </c>
      <c r="AF82" s="423">
        <v>0</v>
      </c>
      <c r="AG82" s="10"/>
      <c r="AH82" s="10"/>
      <c r="AI82" s="10"/>
      <c r="AJ82" s="10"/>
    </row>
    <row r="83" spans="1:36" ht="15">
      <c r="A83" s="424">
        <f t="shared" si="3"/>
        <v>1.094066666666665</v>
      </c>
      <c r="B83" s="422">
        <v>0</v>
      </c>
      <c r="C83" s="422">
        <v>0</v>
      </c>
      <c r="D83" s="422">
        <v>0</v>
      </c>
      <c r="E83" s="422">
        <v>0</v>
      </c>
      <c r="F83" s="422">
        <v>0</v>
      </c>
      <c r="G83" s="422">
        <v>0</v>
      </c>
      <c r="H83" s="422">
        <v>0</v>
      </c>
      <c r="I83" s="422">
        <v>0</v>
      </c>
      <c r="J83" s="422">
        <v>0</v>
      </c>
      <c r="K83" s="422">
        <v>0</v>
      </c>
      <c r="L83" s="422">
        <v>0</v>
      </c>
      <c r="M83" s="422">
        <v>0</v>
      </c>
      <c r="N83" s="422">
        <v>0</v>
      </c>
      <c r="O83" s="422">
        <v>0</v>
      </c>
      <c r="P83" s="422">
        <v>0</v>
      </c>
      <c r="Q83" s="422">
        <v>0</v>
      </c>
      <c r="R83" s="422">
        <v>0</v>
      </c>
      <c r="S83" s="422">
        <v>0</v>
      </c>
      <c r="T83" s="422">
        <v>0</v>
      </c>
      <c r="U83" s="422">
        <v>0</v>
      </c>
      <c r="V83" s="422">
        <v>0</v>
      </c>
      <c r="W83" s="422">
        <v>0</v>
      </c>
      <c r="X83" s="422">
        <v>0</v>
      </c>
      <c r="Y83" s="422">
        <v>0</v>
      </c>
      <c r="Z83" s="422">
        <v>0</v>
      </c>
      <c r="AA83" s="422">
        <v>0</v>
      </c>
      <c r="AB83" s="422">
        <v>0</v>
      </c>
      <c r="AC83" s="422">
        <v>0</v>
      </c>
      <c r="AD83" s="422">
        <v>0</v>
      </c>
      <c r="AE83" s="422">
        <v>0</v>
      </c>
      <c r="AF83" s="423">
        <v>0</v>
      </c>
      <c r="AG83" s="10"/>
      <c r="AH83" s="10"/>
      <c r="AI83" s="10"/>
      <c r="AJ83" s="10"/>
    </row>
    <row r="84" spans="1:36" ht="15">
      <c r="A84" s="424">
        <f t="shared" si="3"/>
        <v>1.1044666666666649</v>
      </c>
      <c r="B84" s="422">
        <v>0</v>
      </c>
      <c r="C84" s="422">
        <v>0</v>
      </c>
      <c r="D84" s="422">
        <v>0</v>
      </c>
      <c r="E84" s="422">
        <v>0</v>
      </c>
      <c r="F84" s="422">
        <v>0</v>
      </c>
      <c r="G84" s="422">
        <v>0</v>
      </c>
      <c r="H84" s="422">
        <v>0</v>
      </c>
      <c r="I84" s="422">
        <v>0</v>
      </c>
      <c r="J84" s="422">
        <v>0</v>
      </c>
      <c r="K84" s="422">
        <v>0</v>
      </c>
      <c r="L84" s="422">
        <v>0</v>
      </c>
      <c r="M84" s="422">
        <v>0</v>
      </c>
      <c r="N84" s="422">
        <v>0</v>
      </c>
      <c r="O84" s="422">
        <v>0</v>
      </c>
      <c r="P84" s="422">
        <v>0</v>
      </c>
      <c r="Q84" s="422">
        <v>0</v>
      </c>
      <c r="R84" s="422">
        <v>0</v>
      </c>
      <c r="S84" s="422">
        <v>0</v>
      </c>
      <c r="T84" s="422">
        <v>0</v>
      </c>
      <c r="U84" s="422">
        <v>0</v>
      </c>
      <c r="V84" s="422">
        <v>0</v>
      </c>
      <c r="W84" s="422">
        <v>0</v>
      </c>
      <c r="X84" s="422">
        <v>0</v>
      </c>
      <c r="Y84" s="422">
        <v>0</v>
      </c>
      <c r="Z84" s="422">
        <v>0</v>
      </c>
      <c r="AA84" s="422">
        <v>0</v>
      </c>
      <c r="AB84" s="422">
        <v>0</v>
      </c>
      <c r="AC84" s="422">
        <v>0</v>
      </c>
      <c r="AD84" s="422">
        <v>0</v>
      </c>
      <c r="AE84" s="422">
        <v>0</v>
      </c>
      <c r="AF84" s="423">
        <v>0</v>
      </c>
      <c r="AG84" s="10"/>
      <c r="AH84" s="10"/>
      <c r="AI84" s="10"/>
      <c r="AJ84" s="10"/>
    </row>
    <row r="85" spans="1:36" ht="15">
      <c r="A85" s="424">
        <f t="shared" si="3"/>
        <v>1.1148666666666649</v>
      </c>
      <c r="B85" s="422">
        <v>0</v>
      </c>
      <c r="C85" s="422">
        <v>0</v>
      </c>
      <c r="D85" s="422">
        <v>0</v>
      </c>
      <c r="E85" s="422">
        <v>0</v>
      </c>
      <c r="F85" s="422">
        <v>0</v>
      </c>
      <c r="G85" s="422">
        <v>0</v>
      </c>
      <c r="H85" s="422">
        <v>0</v>
      </c>
      <c r="I85" s="422">
        <v>0</v>
      </c>
      <c r="J85" s="422">
        <v>0</v>
      </c>
      <c r="K85" s="422">
        <v>0</v>
      </c>
      <c r="L85" s="422">
        <v>0</v>
      </c>
      <c r="M85" s="422">
        <v>0</v>
      </c>
      <c r="N85" s="422">
        <v>0</v>
      </c>
      <c r="O85" s="422">
        <v>0</v>
      </c>
      <c r="P85" s="422">
        <v>0</v>
      </c>
      <c r="Q85" s="422">
        <v>0</v>
      </c>
      <c r="R85" s="422">
        <v>0</v>
      </c>
      <c r="S85" s="422">
        <v>0</v>
      </c>
      <c r="T85" s="422">
        <v>0</v>
      </c>
      <c r="U85" s="422">
        <v>0</v>
      </c>
      <c r="V85" s="422">
        <v>0</v>
      </c>
      <c r="W85" s="422">
        <v>0</v>
      </c>
      <c r="X85" s="422">
        <v>0</v>
      </c>
      <c r="Y85" s="422">
        <v>0</v>
      </c>
      <c r="Z85" s="422">
        <v>0</v>
      </c>
      <c r="AA85" s="422">
        <v>0</v>
      </c>
      <c r="AB85" s="422">
        <v>0</v>
      </c>
      <c r="AC85" s="422">
        <v>0</v>
      </c>
      <c r="AD85" s="422">
        <v>0</v>
      </c>
      <c r="AE85" s="422">
        <v>0</v>
      </c>
      <c r="AF85" s="423">
        <v>0</v>
      </c>
      <c r="AG85" s="10"/>
      <c r="AH85" s="10"/>
      <c r="AI85" s="10"/>
      <c r="AJ85" s="10"/>
    </row>
    <row r="86" spans="1:36" ht="15">
      <c r="A86" s="424">
        <f t="shared" si="3"/>
        <v>1.1252666666666649</v>
      </c>
      <c r="B86" s="422">
        <v>0</v>
      </c>
      <c r="C86" s="422">
        <v>0</v>
      </c>
      <c r="D86" s="422">
        <v>0</v>
      </c>
      <c r="E86" s="422">
        <v>0</v>
      </c>
      <c r="F86" s="422">
        <v>0</v>
      </c>
      <c r="G86" s="422">
        <v>0</v>
      </c>
      <c r="H86" s="422">
        <v>0</v>
      </c>
      <c r="I86" s="422">
        <v>0</v>
      </c>
      <c r="J86" s="422">
        <v>0</v>
      </c>
      <c r="K86" s="422">
        <v>0</v>
      </c>
      <c r="L86" s="422">
        <v>0</v>
      </c>
      <c r="M86" s="422">
        <v>0</v>
      </c>
      <c r="N86" s="422">
        <v>0</v>
      </c>
      <c r="O86" s="422">
        <v>0</v>
      </c>
      <c r="P86" s="422">
        <v>0</v>
      </c>
      <c r="Q86" s="422">
        <v>0</v>
      </c>
      <c r="R86" s="422">
        <v>0</v>
      </c>
      <c r="S86" s="422">
        <v>0</v>
      </c>
      <c r="T86" s="422">
        <v>0</v>
      </c>
      <c r="U86" s="422">
        <v>0</v>
      </c>
      <c r="V86" s="422">
        <v>0</v>
      </c>
      <c r="W86" s="422">
        <v>0</v>
      </c>
      <c r="X86" s="422">
        <v>0</v>
      </c>
      <c r="Y86" s="422">
        <v>0</v>
      </c>
      <c r="Z86" s="422">
        <v>0</v>
      </c>
      <c r="AA86" s="422">
        <v>0</v>
      </c>
      <c r="AB86" s="422">
        <v>0</v>
      </c>
      <c r="AC86" s="422">
        <v>0</v>
      </c>
      <c r="AD86" s="422">
        <v>0</v>
      </c>
      <c r="AE86" s="422">
        <v>0</v>
      </c>
      <c r="AF86" s="423">
        <v>0</v>
      </c>
      <c r="AG86" s="10"/>
      <c r="AH86" s="10"/>
      <c r="AI86" s="10"/>
      <c r="AJ86" s="10"/>
    </row>
    <row r="87" spans="1:36" ht="15">
      <c r="A87" s="424">
        <f t="shared" si="3"/>
        <v>1.1356666666666648</v>
      </c>
      <c r="B87" s="422">
        <v>0</v>
      </c>
      <c r="C87" s="422">
        <v>0</v>
      </c>
      <c r="D87" s="422">
        <v>0</v>
      </c>
      <c r="E87" s="422">
        <v>0</v>
      </c>
      <c r="F87" s="422">
        <v>0</v>
      </c>
      <c r="G87" s="422">
        <v>0</v>
      </c>
      <c r="H87" s="422">
        <v>0</v>
      </c>
      <c r="I87" s="422">
        <v>0</v>
      </c>
      <c r="J87" s="422">
        <v>0</v>
      </c>
      <c r="K87" s="422">
        <v>0</v>
      </c>
      <c r="L87" s="422">
        <v>0</v>
      </c>
      <c r="M87" s="422">
        <v>0</v>
      </c>
      <c r="N87" s="422">
        <v>0</v>
      </c>
      <c r="O87" s="422">
        <v>0</v>
      </c>
      <c r="P87" s="422">
        <v>0</v>
      </c>
      <c r="Q87" s="422">
        <v>0</v>
      </c>
      <c r="R87" s="422">
        <v>0</v>
      </c>
      <c r="S87" s="422">
        <v>0</v>
      </c>
      <c r="T87" s="422">
        <v>0</v>
      </c>
      <c r="U87" s="422">
        <v>0</v>
      </c>
      <c r="V87" s="422">
        <v>0</v>
      </c>
      <c r="W87" s="422">
        <v>0</v>
      </c>
      <c r="X87" s="422">
        <v>0</v>
      </c>
      <c r="Y87" s="422">
        <v>0</v>
      </c>
      <c r="Z87" s="422">
        <v>0</v>
      </c>
      <c r="AA87" s="422">
        <v>0</v>
      </c>
      <c r="AB87" s="422">
        <v>0</v>
      </c>
      <c r="AC87" s="422">
        <v>0</v>
      </c>
      <c r="AD87" s="422">
        <v>0</v>
      </c>
      <c r="AE87" s="422">
        <v>0</v>
      </c>
      <c r="AF87" s="423">
        <v>0</v>
      </c>
      <c r="AG87" s="10"/>
      <c r="AH87" s="10"/>
      <c r="AI87" s="10"/>
      <c r="AJ87" s="10"/>
    </row>
    <row r="88" spans="1:36" ht="15">
      <c r="A88" s="424">
        <f t="shared" si="3"/>
        <v>1.1460666666666648</v>
      </c>
      <c r="B88" s="422">
        <v>0</v>
      </c>
      <c r="C88" s="422">
        <v>0</v>
      </c>
      <c r="D88" s="422">
        <v>0</v>
      </c>
      <c r="E88" s="422">
        <v>0</v>
      </c>
      <c r="F88" s="422">
        <v>0</v>
      </c>
      <c r="G88" s="422">
        <v>0</v>
      </c>
      <c r="H88" s="422">
        <v>0</v>
      </c>
      <c r="I88" s="422">
        <v>0</v>
      </c>
      <c r="J88" s="422">
        <v>0</v>
      </c>
      <c r="K88" s="422">
        <v>0</v>
      </c>
      <c r="L88" s="422">
        <v>0</v>
      </c>
      <c r="M88" s="422">
        <v>0</v>
      </c>
      <c r="N88" s="422">
        <v>0</v>
      </c>
      <c r="O88" s="422">
        <v>0</v>
      </c>
      <c r="P88" s="422">
        <v>0</v>
      </c>
      <c r="Q88" s="422">
        <v>0</v>
      </c>
      <c r="R88" s="422">
        <v>0</v>
      </c>
      <c r="S88" s="422">
        <v>0</v>
      </c>
      <c r="T88" s="422">
        <v>0</v>
      </c>
      <c r="U88" s="422">
        <v>0</v>
      </c>
      <c r="V88" s="422">
        <v>0</v>
      </c>
      <c r="W88" s="422">
        <v>0</v>
      </c>
      <c r="X88" s="422">
        <v>0</v>
      </c>
      <c r="Y88" s="422">
        <v>0</v>
      </c>
      <c r="Z88" s="422">
        <v>0</v>
      </c>
      <c r="AA88" s="422">
        <v>0</v>
      </c>
      <c r="AB88" s="422">
        <v>0</v>
      </c>
      <c r="AC88" s="422">
        <v>0</v>
      </c>
      <c r="AD88" s="422">
        <v>0</v>
      </c>
      <c r="AE88" s="422">
        <v>0</v>
      </c>
      <c r="AF88" s="423">
        <v>0</v>
      </c>
      <c r="AG88" s="10"/>
      <c r="AH88" s="10"/>
      <c r="AI88" s="10"/>
      <c r="AJ88" s="10"/>
    </row>
    <row r="89" spans="1:36" ht="15">
      <c r="A89" s="424">
        <f t="shared" si="3"/>
        <v>1.1564666666666648</v>
      </c>
      <c r="B89" s="422">
        <v>0</v>
      </c>
      <c r="C89" s="422">
        <v>0</v>
      </c>
      <c r="D89" s="422">
        <v>0</v>
      </c>
      <c r="E89" s="422">
        <v>0</v>
      </c>
      <c r="F89" s="422">
        <v>0</v>
      </c>
      <c r="G89" s="422">
        <v>0</v>
      </c>
      <c r="H89" s="422">
        <v>0</v>
      </c>
      <c r="I89" s="422">
        <v>0</v>
      </c>
      <c r="J89" s="422">
        <v>0</v>
      </c>
      <c r="K89" s="422">
        <v>0</v>
      </c>
      <c r="L89" s="422">
        <v>0</v>
      </c>
      <c r="M89" s="422">
        <v>0</v>
      </c>
      <c r="N89" s="422">
        <v>0</v>
      </c>
      <c r="O89" s="422">
        <v>0</v>
      </c>
      <c r="P89" s="422">
        <v>0</v>
      </c>
      <c r="Q89" s="422">
        <v>0</v>
      </c>
      <c r="R89" s="422">
        <v>0</v>
      </c>
      <c r="S89" s="422">
        <v>0</v>
      </c>
      <c r="T89" s="422">
        <v>0</v>
      </c>
      <c r="U89" s="422">
        <v>0</v>
      </c>
      <c r="V89" s="422">
        <v>0</v>
      </c>
      <c r="W89" s="422">
        <v>0</v>
      </c>
      <c r="X89" s="422">
        <v>0</v>
      </c>
      <c r="Y89" s="422">
        <v>0</v>
      </c>
      <c r="Z89" s="422">
        <v>0</v>
      </c>
      <c r="AA89" s="422">
        <v>0</v>
      </c>
      <c r="AB89" s="422">
        <v>0</v>
      </c>
      <c r="AC89" s="422">
        <v>0</v>
      </c>
      <c r="AD89" s="422">
        <v>0</v>
      </c>
      <c r="AE89" s="422">
        <v>0</v>
      </c>
      <c r="AF89" s="423">
        <v>0</v>
      </c>
      <c r="AG89" s="10"/>
      <c r="AH89" s="10"/>
      <c r="AI89" s="10"/>
      <c r="AJ89" s="10"/>
    </row>
    <row r="90" spans="1:36" ht="15">
      <c r="A90" s="424">
        <f t="shared" si="3"/>
        <v>1.1668666666666647</v>
      </c>
      <c r="B90" s="422">
        <v>0</v>
      </c>
      <c r="C90" s="422">
        <v>0</v>
      </c>
      <c r="D90" s="422">
        <v>0</v>
      </c>
      <c r="E90" s="422">
        <v>0</v>
      </c>
      <c r="F90" s="422">
        <v>0</v>
      </c>
      <c r="G90" s="422">
        <v>0</v>
      </c>
      <c r="H90" s="422">
        <v>0</v>
      </c>
      <c r="I90" s="422">
        <v>0</v>
      </c>
      <c r="J90" s="422">
        <v>0</v>
      </c>
      <c r="K90" s="422">
        <v>0</v>
      </c>
      <c r="L90" s="422">
        <v>0</v>
      </c>
      <c r="M90" s="422">
        <v>0</v>
      </c>
      <c r="N90" s="422">
        <v>0</v>
      </c>
      <c r="O90" s="422">
        <v>0</v>
      </c>
      <c r="P90" s="422">
        <v>0</v>
      </c>
      <c r="Q90" s="422">
        <v>0</v>
      </c>
      <c r="R90" s="422">
        <v>0</v>
      </c>
      <c r="S90" s="422">
        <v>0</v>
      </c>
      <c r="T90" s="422">
        <v>0</v>
      </c>
      <c r="U90" s="422">
        <v>0</v>
      </c>
      <c r="V90" s="422">
        <v>0</v>
      </c>
      <c r="W90" s="422">
        <v>0</v>
      </c>
      <c r="X90" s="422">
        <v>0</v>
      </c>
      <c r="Y90" s="422">
        <v>0</v>
      </c>
      <c r="Z90" s="422">
        <v>0</v>
      </c>
      <c r="AA90" s="422">
        <v>0</v>
      </c>
      <c r="AB90" s="422">
        <v>0</v>
      </c>
      <c r="AC90" s="422">
        <v>0</v>
      </c>
      <c r="AD90" s="422">
        <v>0</v>
      </c>
      <c r="AE90" s="422">
        <v>0</v>
      </c>
      <c r="AF90" s="423">
        <v>0</v>
      </c>
      <c r="AG90" s="10"/>
      <c r="AH90" s="10"/>
      <c r="AI90" s="10"/>
      <c r="AJ90" s="10"/>
    </row>
    <row r="91" spans="1:36" ht="15">
      <c r="A91" s="424">
        <f t="shared" si="3"/>
        <v>1.1772666666666647</v>
      </c>
      <c r="B91" s="422">
        <v>0</v>
      </c>
      <c r="C91" s="422">
        <v>0</v>
      </c>
      <c r="D91" s="422">
        <v>0</v>
      </c>
      <c r="E91" s="422">
        <v>0</v>
      </c>
      <c r="F91" s="422">
        <v>0</v>
      </c>
      <c r="G91" s="422">
        <v>0</v>
      </c>
      <c r="H91" s="422">
        <v>0</v>
      </c>
      <c r="I91" s="422">
        <v>0</v>
      </c>
      <c r="J91" s="422">
        <v>0</v>
      </c>
      <c r="K91" s="422">
        <v>0</v>
      </c>
      <c r="L91" s="422">
        <v>0</v>
      </c>
      <c r="M91" s="422">
        <v>0</v>
      </c>
      <c r="N91" s="422">
        <v>0</v>
      </c>
      <c r="O91" s="422">
        <v>0</v>
      </c>
      <c r="P91" s="422">
        <v>0</v>
      </c>
      <c r="Q91" s="422">
        <v>0</v>
      </c>
      <c r="R91" s="422">
        <v>0</v>
      </c>
      <c r="S91" s="422">
        <v>0</v>
      </c>
      <c r="T91" s="422">
        <v>0</v>
      </c>
      <c r="U91" s="422">
        <v>0</v>
      </c>
      <c r="V91" s="422">
        <v>0</v>
      </c>
      <c r="W91" s="422">
        <v>0</v>
      </c>
      <c r="X91" s="422">
        <v>0</v>
      </c>
      <c r="Y91" s="422">
        <v>0</v>
      </c>
      <c r="Z91" s="422">
        <v>0</v>
      </c>
      <c r="AA91" s="422">
        <v>0</v>
      </c>
      <c r="AB91" s="422">
        <v>0</v>
      </c>
      <c r="AC91" s="422">
        <v>0</v>
      </c>
      <c r="AD91" s="422">
        <v>0</v>
      </c>
      <c r="AE91" s="422">
        <v>0</v>
      </c>
      <c r="AF91" s="423">
        <v>0</v>
      </c>
      <c r="AG91" s="10"/>
      <c r="AH91" s="10"/>
      <c r="AI91" s="10"/>
      <c r="AJ91" s="10"/>
    </row>
    <row r="92" spans="1:36" ht="15">
      <c r="A92" s="424">
        <f t="shared" si="3"/>
        <v>1.1876666666666646</v>
      </c>
      <c r="B92" s="422">
        <v>0</v>
      </c>
      <c r="C92" s="422">
        <v>0</v>
      </c>
      <c r="D92" s="422">
        <v>0</v>
      </c>
      <c r="E92" s="422">
        <v>0</v>
      </c>
      <c r="F92" s="422">
        <v>0</v>
      </c>
      <c r="G92" s="422">
        <v>0</v>
      </c>
      <c r="H92" s="422">
        <v>0</v>
      </c>
      <c r="I92" s="422">
        <v>0</v>
      </c>
      <c r="J92" s="422">
        <v>0</v>
      </c>
      <c r="K92" s="422">
        <v>0</v>
      </c>
      <c r="L92" s="422">
        <v>0</v>
      </c>
      <c r="M92" s="422">
        <v>0</v>
      </c>
      <c r="N92" s="422">
        <v>0</v>
      </c>
      <c r="O92" s="422">
        <v>0</v>
      </c>
      <c r="P92" s="422">
        <v>0</v>
      </c>
      <c r="Q92" s="422">
        <v>0</v>
      </c>
      <c r="R92" s="422">
        <v>0</v>
      </c>
      <c r="S92" s="422">
        <v>0</v>
      </c>
      <c r="T92" s="422">
        <v>0</v>
      </c>
      <c r="U92" s="422">
        <v>0</v>
      </c>
      <c r="V92" s="422">
        <v>0</v>
      </c>
      <c r="W92" s="422">
        <v>0</v>
      </c>
      <c r="X92" s="422">
        <v>0</v>
      </c>
      <c r="Y92" s="422">
        <v>0</v>
      </c>
      <c r="Z92" s="422">
        <v>0</v>
      </c>
      <c r="AA92" s="422">
        <v>0</v>
      </c>
      <c r="AB92" s="422">
        <v>0</v>
      </c>
      <c r="AC92" s="422">
        <v>0</v>
      </c>
      <c r="AD92" s="422">
        <v>0</v>
      </c>
      <c r="AE92" s="422">
        <v>0</v>
      </c>
      <c r="AF92" s="423">
        <v>0</v>
      </c>
      <c r="AG92" s="10"/>
      <c r="AH92" s="10"/>
      <c r="AI92" s="10"/>
      <c r="AJ92" s="10"/>
    </row>
    <row r="93" spans="1:36" ht="15">
      <c r="A93" s="425">
        <f t="shared" si="3"/>
        <v>1.1980666666666646</v>
      </c>
      <c r="B93" s="426">
        <v>0</v>
      </c>
      <c r="C93" s="426">
        <v>0</v>
      </c>
      <c r="D93" s="426">
        <v>0</v>
      </c>
      <c r="E93" s="426">
        <v>0</v>
      </c>
      <c r="F93" s="426">
        <v>0</v>
      </c>
      <c r="G93" s="426">
        <v>0</v>
      </c>
      <c r="H93" s="426">
        <v>0</v>
      </c>
      <c r="I93" s="426">
        <v>0</v>
      </c>
      <c r="J93" s="426">
        <v>0</v>
      </c>
      <c r="K93" s="426">
        <v>0</v>
      </c>
      <c r="L93" s="426">
        <v>0</v>
      </c>
      <c r="M93" s="426">
        <v>0</v>
      </c>
      <c r="N93" s="426">
        <v>0</v>
      </c>
      <c r="O93" s="426">
        <v>0</v>
      </c>
      <c r="P93" s="426">
        <v>0</v>
      </c>
      <c r="Q93" s="426">
        <v>0</v>
      </c>
      <c r="R93" s="426">
        <v>0</v>
      </c>
      <c r="S93" s="426">
        <v>0</v>
      </c>
      <c r="T93" s="426">
        <v>0</v>
      </c>
      <c r="U93" s="426">
        <v>0</v>
      </c>
      <c r="V93" s="426">
        <v>0</v>
      </c>
      <c r="W93" s="426">
        <v>0</v>
      </c>
      <c r="X93" s="426">
        <v>0</v>
      </c>
      <c r="Y93" s="426">
        <v>0</v>
      </c>
      <c r="Z93" s="426">
        <v>0</v>
      </c>
      <c r="AA93" s="426">
        <v>0</v>
      </c>
      <c r="AB93" s="426">
        <v>0</v>
      </c>
      <c r="AC93" s="426">
        <v>0</v>
      </c>
      <c r="AD93" s="426">
        <v>0</v>
      </c>
      <c r="AE93" s="426">
        <v>0</v>
      </c>
      <c r="AF93" s="427">
        <v>0</v>
      </c>
      <c r="AG93" s="10"/>
      <c r="AH93" s="10"/>
      <c r="AI93" s="10"/>
      <c r="AJ93" s="10"/>
    </row>
    <row r="94" spans="1:36" ht="15">
      <c r="A94" s="424">
        <f t="shared" ref="A94:A101" si="4">A93+0.0104</f>
        <v>1.2084666666666646</v>
      </c>
      <c r="B94" s="422">
        <v>0</v>
      </c>
      <c r="C94" s="422">
        <v>0</v>
      </c>
      <c r="D94" s="422">
        <v>0</v>
      </c>
      <c r="E94" s="422">
        <v>0</v>
      </c>
      <c r="F94" s="422">
        <v>0</v>
      </c>
      <c r="G94" s="422">
        <v>0</v>
      </c>
      <c r="H94" s="422">
        <v>0</v>
      </c>
      <c r="I94" s="422">
        <v>0</v>
      </c>
      <c r="J94" s="422">
        <v>0</v>
      </c>
      <c r="K94" s="422">
        <v>0</v>
      </c>
      <c r="L94" s="422">
        <v>0</v>
      </c>
      <c r="M94" s="422">
        <v>0</v>
      </c>
      <c r="N94" s="422">
        <v>0</v>
      </c>
      <c r="O94" s="422">
        <v>0</v>
      </c>
      <c r="P94" s="422">
        <v>0</v>
      </c>
      <c r="Q94" s="422">
        <v>0</v>
      </c>
      <c r="R94" s="422">
        <v>0</v>
      </c>
      <c r="S94" s="422">
        <v>0</v>
      </c>
      <c r="T94" s="422">
        <v>0</v>
      </c>
      <c r="U94" s="422">
        <v>0</v>
      </c>
      <c r="V94" s="422">
        <v>0</v>
      </c>
      <c r="W94" s="422">
        <v>0</v>
      </c>
      <c r="X94" s="422">
        <v>0</v>
      </c>
      <c r="Y94" s="422">
        <v>0</v>
      </c>
      <c r="Z94" s="422">
        <v>0</v>
      </c>
      <c r="AA94" s="422">
        <v>0</v>
      </c>
      <c r="AB94" s="422">
        <v>0</v>
      </c>
      <c r="AC94" s="422">
        <v>0</v>
      </c>
      <c r="AD94" s="422">
        <v>0</v>
      </c>
      <c r="AE94" s="422">
        <v>0</v>
      </c>
      <c r="AF94" s="423">
        <v>0</v>
      </c>
      <c r="AG94" s="10"/>
      <c r="AH94" s="10"/>
      <c r="AI94" s="10"/>
      <c r="AJ94" s="10"/>
    </row>
    <row r="95" spans="1:36" ht="15">
      <c r="A95" s="425">
        <f t="shared" si="4"/>
        <v>1.2188666666666645</v>
      </c>
      <c r="B95" s="426">
        <v>0</v>
      </c>
      <c r="C95" s="426">
        <v>0</v>
      </c>
      <c r="D95" s="426">
        <v>0</v>
      </c>
      <c r="E95" s="426">
        <v>0</v>
      </c>
      <c r="F95" s="426">
        <v>0</v>
      </c>
      <c r="G95" s="426">
        <v>0</v>
      </c>
      <c r="H95" s="426">
        <v>0</v>
      </c>
      <c r="I95" s="426">
        <v>0</v>
      </c>
      <c r="J95" s="426">
        <v>0</v>
      </c>
      <c r="K95" s="426">
        <v>0</v>
      </c>
      <c r="L95" s="426">
        <v>0</v>
      </c>
      <c r="M95" s="426">
        <v>0</v>
      </c>
      <c r="N95" s="426">
        <v>0</v>
      </c>
      <c r="O95" s="426">
        <v>0</v>
      </c>
      <c r="P95" s="426">
        <v>0</v>
      </c>
      <c r="Q95" s="426">
        <v>0</v>
      </c>
      <c r="R95" s="426">
        <v>0</v>
      </c>
      <c r="S95" s="426">
        <v>0</v>
      </c>
      <c r="T95" s="426">
        <v>0</v>
      </c>
      <c r="U95" s="426">
        <v>0</v>
      </c>
      <c r="V95" s="426">
        <v>0</v>
      </c>
      <c r="W95" s="426">
        <v>0</v>
      </c>
      <c r="X95" s="426">
        <v>0</v>
      </c>
      <c r="Y95" s="426">
        <v>0</v>
      </c>
      <c r="Z95" s="426">
        <v>0</v>
      </c>
      <c r="AA95" s="426">
        <v>0</v>
      </c>
      <c r="AB95" s="426">
        <v>0</v>
      </c>
      <c r="AC95" s="426">
        <v>0</v>
      </c>
      <c r="AD95" s="426">
        <v>0</v>
      </c>
      <c r="AE95" s="426">
        <v>0</v>
      </c>
      <c r="AF95" s="427">
        <v>0</v>
      </c>
      <c r="AG95" s="10"/>
      <c r="AH95" s="10"/>
      <c r="AI95" s="10"/>
      <c r="AJ95" s="10"/>
    </row>
    <row r="96" spans="1:36" ht="15">
      <c r="A96" s="424">
        <f t="shared" si="4"/>
        <v>1.2292666666666645</v>
      </c>
      <c r="B96" s="422">
        <v>0</v>
      </c>
      <c r="C96" s="422">
        <v>0</v>
      </c>
      <c r="D96" s="422">
        <v>0</v>
      </c>
      <c r="E96" s="422">
        <v>0</v>
      </c>
      <c r="F96" s="422">
        <v>0</v>
      </c>
      <c r="G96" s="422">
        <v>0</v>
      </c>
      <c r="H96" s="422">
        <v>0</v>
      </c>
      <c r="I96" s="422">
        <v>0</v>
      </c>
      <c r="J96" s="422">
        <v>0</v>
      </c>
      <c r="K96" s="422">
        <v>0</v>
      </c>
      <c r="L96" s="422">
        <v>0</v>
      </c>
      <c r="M96" s="422">
        <v>0</v>
      </c>
      <c r="N96" s="422">
        <v>0</v>
      </c>
      <c r="O96" s="422">
        <v>0</v>
      </c>
      <c r="P96" s="422">
        <v>0</v>
      </c>
      <c r="Q96" s="422">
        <v>0</v>
      </c>
      <c r="R96" s="422">
        <v>0</v>
      </c>
      <c r="S96" s="422">
        <v>0</v>
      </c>
      <c r="T96" s="422">
        <v>0</v>
      </c>
      <c r="U96" s="422">
        <v>0</v>
      </c>
      <c r="V96" s="422">
        <v>0</v>
      </c>
      <c r="W96" s="422">
        <v>0</v>
      </c>
      <c r="X96" s="422">
        <v>0</v>
      </c>
      <c r="Y96" s="422">
        <v>0</v>
      </c>
      <c r="Z96" s="422">
        <v>0</v>
      </c>
      <c r="AA96" s="422">
        <v>0</v>
      </c>
      <c r="AB96" s="422">
        <v>0</v>
      </c>
      <c r="AC96" s="422">
        <v>0</v>
      </c>
      <c r="AD96" s="422">
        <v>0</v>
      </c>
      <c r="AE96" s="422">
        <v>0</v>
      </c>
      <c r="AF96" s="423">
        <v>0</v>
      </c>
      <c r="AG96" s="10"/>
      <c r="AH96" s="10"/>
      <c r="AI96" s="10"/>
      <c r="AJ96" s="10"/>
    </row>
    <row r="97" spans="1:36" ht="15">
      <c r="A97" s="428">
        <f t="shared" si="4"/>
        <v>1.2396666666666645</v>
      </c>
      <c r="B97" s="422">
        <v>0</v>
      </c>
      <c r="C97" s="422">
        <v>0</v>
      </c>
      <c r="D97" s="422">
        <v>0</v>
      </c>
      <c r="E97" s="422">
        <v>0</v>
      </c>
      <c r="F97" s="422">
        <v>0</v>
      </c>
      <c r="G97" s="422">
        <v>0</v>
      </c>
      <c r="H97" s="422">
        <v>0</v>
      </c>
      <c r="I97" s="422">
        <v>0</v>
      </c>
      <c r="J97" s="422">
        <v>0</v>
      </c>
      <c r="K97" s="422">
        <v>0</v>
      </c>
      <c r="L97" s="422">
        <v>0</v>
      </c>
      <c r="M97" s="422">
        <v>0</v>
      </c>
      <c r="N97" s="422">
        <v>0</v>
      </c>
      <c r="O97" s="422">
        <v>0</v>
      </c>
      <c r="P97" s="422">
        <v>0</v>
      </c>
      <c r="Q97" s="422">
        <v>0</v>
      </c>
      <c r="R97" s="422">
        <v>0</v>
      </c>
      <c r="S97" s="422">
        <v>0</v>
      </c>
      <c r="T97" s="422">
        <v>0</v>
      </c>
      <c r="U97" s="422">
        <v>0</v>
      </c>
      <c r="V97" s="422">
        <v>0</v>
      </c>
      <c r="W97" s="422">
        <v>0</v>
      </c>
      <c r="X97" s="422">
        <v>0</v>
      </c>
      <c r="Y97" s="422">
        <v>0</v>
      </c>
      <c r="Z97" s="422">
        <v>0</v>
      </c>
      <c r="AA97" s="422">
        <v>0</v>
      </c>
      <c r="AB97" s="422">
        <v>0</v>
      </c>
      <c r="AC97" s="422">
        <v>0</v>
      </c>
      <c r="AD97" s="422">
        <v>0</v>
      </c>
      <c r="AE97" s="422">
        <v>0</v>
      </c>
      <c r="AF97" s="422">
        <v>0</v>
      </c>
      <c r="AG97" s="10"/>
      <c r="AH97" s="10"/>
      <c r="AI97" s="10"/>
      <c r="AJ97" s="10"/>
    </row>
    <row r="98" spans="1:36" ht="15">
      <c r="A98" s="428">
        <f t="shared" si="4"/>
        <v>1.2500666666666644</v>
      </c>
      <c r="B98" s="422">
        <v>0</v>
      </c>
      <c r="C98" s="422">
        <v>0</v>
      </c>
      <c r="D98" s="422">
        <v>0</v>
      </c>
      <c r="E98" s="422">
        <v>0</v>
      </c>
      <c r="F98" s="422">
        <v>0</v>
      </c>
      <c r="G98" s="422">
        <v>0</v>
      </c>
      <c r="H98" s="422">
        <v>0</v>
      </c>
      <c r="I98" s="422">
        <v>0</v>
      </c>
      <c r="J98" s="422">
        <v>0</v>
      </c>
      <c r="K98" s="422">
        <v>0</v>
      </c>
      <c r="L98" s="422">
        <v>0</v>
      </c>
      <c r="M98" s="422">
        <v>0</v>
      </c>
      <c r="N98" s="422">
        <v>0</v>
      </c>
      <c r="O98" s="422">
        <v>0</v>
      </c>
      <c r="P98" s="422">
        <v>0</v>
      </c>
      <c r="Q98" s="422">
        <v>0</v>
      </c>
      <c r="R98" s="422">
        <v>0</v>
      </c>
      <c r="S98" s="422">
        <v>0</v>
      </c>
      <c r="T98" s="422">
        <v>0</v>
      </c>
      <c r="U98" s="422">
        <v>0</v>
      </c>
      <c r="V98" s="422">
        <v>0</v>
      </c>
      <c r="W98" s="422">
        <v>0</v>
      </c>
      <c r="X98" s="422">
        <v>0</v>
      </c>
      <c r="Y98" s="422">
        <v>0</v>
      </c>
      <c r="Z98" s="422">
        <v>0</v>
      </c>
      <c r="AA98" s="422">
        <v>0</v>
      </c>
      <c r="AB98" s="422">
        <v>0</v>
      </c>
      <c r="AC98" s="422">
        <v>0</v>
      </c>
      <c r="AD98" s="422">
        <v>0</v>
      </c>
      <c r="AE98" s="422">
        <v>0</v>
      </c>
      <c r="AF98" s="422">
        <v>0</v>
      </c>
      <c r="AG98" s="10"/>
      <c r="AH98" s="10"/>
      <c r="AI98" s="10"/>
      <c r="AJ98" s="10"/>
    </row>
    <row r="99" spans="1:36" ht="15">
      <c r="A99" s="428">
        <f t="shared" si="4"/>
        <v>1.2604666666666644</v>
      </c>
      <c r="B99" s="422">
        <v>0</v>
      </c>
      <c r="C99" s="422">
        <v>0</v>
      </c>
      <c r="D99" s="422">
        <v>0</v>
      </c>
      <c r="E99" s="422">
        <v>0</v>
      </c>
      <c r="F99" s="422">
        <v>0</v>
      </c>
      <c r="G99" s="422">
        <v>0</v>
      </c>
      <c r="H99" s="422">
        <v>0</v>
      </c>
      <c r="I99" s="422">
        <v>0</v>
      </c>
      <c r="J99" s="422">
        <v>0</v>
      </c>
      <c r="K99" s="422">
        <v>0</v>
      </c>
      <c r="L99" s="422">
        <v>0</v>
      </c>
      <c r="M99" s="422">
        <v>0</v>
      </c>
      <c r="N99" s="422">
        <v>0</v>
      </c>
      <c r="O99" s="422">
        <v>0</v>
      </c>
      <c r="P99" s="422">
        <v>0</v>
      </c>
      <c r="Q99" s="422">
        <v>0</v>
      </c>
      <c r="R99" s="422">
        <v>0</v>
      </c>
      <c r="S99" s="422">
        <v>0</v>
      </c>
      <c r="T99" s="422">
        <v>0</v>
      </c>
      <c r="U99" s="422">
        <v>0</v>
      </c>
      <c r="V99" s="422">
        <v>0</v>
      </c>
      <c r="W99" s="422">
        <v>0</v>
      </c>
      <c r="X99" s="422">
        <v>0</v>
      </c>
      <c r="Y99" s="422">
        <v>0</v>
      </c>
      <c r="Z99" s="422">
        <v>0</v>
      </c>
      <c r="AA99" s="422">
        <v>0</v>
      </c>
      <c r="AB99" s="422">
        <v>0</v>
      </c>
      <c r="AC99" s="422">
        <v>0</v>
      </c>
      <c r="AD99" s="422">
        <v>0</v>
      </c>
      <c r="AE99" s="422">
        <v>0</v>
      </c>
      <c r="AF99" s="422">
        <v>0</v>
      </c>
      <c r="AG99" s="10"/>
      <c r="AH99" s="10"/>
      <c r="AI99" s="10"/>
      <c r="AJ99" s="10"/>
    </row>
    <row r="100" spans="1:36" ht="15">
      <c r="A100" s="424">
        <f t="shared" si="4"/>
        <v>1.2708666666666644</v>
      </c>
      <c r="B100" s="422">
        <v>0</v>
      </c>
      <c r="C100" s="422">
        <v>0</v>
      </c>
      <c r="D100" s="422">
        <v>0</v>
      </c>
      <c r="E100" s="422">
        <v>0</v>
      </c>
      <c r="F100" s="422">
        <v>0</v>
      </c>
      <c r="G100" s="422">
        <v>0</v>
      </c>
      <c r="H100" s="422">
        <v>0</v>
      </c>
      <c r="I100" s="422">
        <v>0</v>
      </c>
      <c r="J100" s="422">
        <v>0</v>
      </c>
      <c r="K100" s="422">
        <v>0</v>
      </c>
      <c r="L100" s="422">
        <v>0</v>
      </c>
      <c r="M100" s="422">
        <v>0</v>
      </c>
      <c r="N100" s="422">
        <v>0</v>
      </c>
      <c r="O100" s="422">
        <v>0</v>
      </c>
      <c r="P100" s="422">
        <v>0</v>
      </c>
      <c r="Q100" s="422">
        <v>0</v>
      </c>
      <c r="R100" s="422">
        <v>0</v>
      </c>
      <c r="S100" s="422">
        <v>0</v>
      </c>
      <c r="T100" s="422">
        <v>0.28000000000000003</v>
      </c>
      <c r="U100" s="422">
        <v>0</v>
      </c>
      <c r="V100" s="422">
        <v>0</v>
      </c>
      <c r="W100" s="422">
        <v>0</v>
      </c>
      <c r="X100" s="422">
        <v>0</v>
      </c>
      <c r="Y100" s="422">
        <v>0</v>
      </c>
      <c r="Z100" s="422">
        <v>0</v>
      </c>
      <c r="AA100" s="422">
        <v>0</v>
      </c>
      <c r="AB100" s="422">
        <v>0</v>
      </c>
      <c r="AC100" s="422">
        <v>0</v>
      </c>
      <c r="AD100" s="422">
        <v>0</v>
      </c>
      <c r="AE100" s="422">
        <v>0</v>
      </c>
      <c r="AF100" s="423">
        <v>0</v>
      </c>
      <c r="AG100" s="10"/>
      <c r="AH100" s="10"/>
      <c r="AI100" s="10"/>
      <c r="AJ100" s="10"/>
    </row>
    <row r="101" spans="1:36" ht="15.75" thickBot="1">
      <c r="A101" s="429">
        <f t="shared" si="4"/>
        <v>1.2812666666666643</v>
      </c>
      <c r="B101" s="430">
        <v>0</v>
      </c>
      <c r="C101" s="430">
        <v>0</v>
      </c>
      <c r="D101" s="430">
        <v>0</v>
      </c>
      <c r="E101" s="430">
        <v>0</v>
      </c>
      <c r="F101" s="430">
        <v>0</v>
      </c>
      <c r="G101" s="430">
        <v>0</v>
      </c>
      <c r="H101" s="430">
        <v>0</v>
      </c>
      <c r="I101" s="430">
        <v>0</v>
      </c>
      <c r="J101" s="430">
        <v>0</v>
      </c>
      <c r="K101" s="430">
        <v>0</v>
      </c>
      <c r="L101" s="430">
        <v>0</v>
      </c>
      <c r="M101" s="430">
        <v>0</v>
      </c>
      <c r="N101" s="430">
        <v>0</v>
      </c>
      <c r="O101" s="430">
        <v>0</v>
      </c>
      <c r="P101" s="430">
        <v>0</v>
      </c>
      <c r="Q101" s="430">
        <v>0</v>
      </c>
      <c r="R101" s="430">
        <v>0</v>
      </c>
      <c r="S101" s="430">
        <v>0</v>
      </c>
      <c r="T101" s="430">
        <v>0</v>
      </c>
      <c r="U101" s="430">
        <v>0</v>
      </c>
      <c r="V101" s="430">
        <v>0</v>
      </c>
      <c r="W101" s="430">
        <v>0</v>
      </c>
      <c r="X101" s="430">
        <v>0</v>
      </c>
      <c r="Y101" s="430">
        <v>0</v>
      </c>
      <c r="Z101" s="430">
        <v>0</v>
      </c>
      <c r="AA101" s="430">
        <v>0</v>
      </c>
      <c r="AB101" s="430">
        <v>0</v>
      </c>
      <c r="AC101" s="430">
        <v>0</v>
      </c>
      <c r="AD101" s="430">
        <v>0</v>
      </c>
      <c r="AE101" s="430">
        <v>0</v>
      </c>
      <c r="AF101" s="431">
        <v>0</v>
      </c>
      <c r="AG101" s="10"/>
      <c r="AH101" s="10"/>
      <c r="AI101" s="10"/>
      <c r="AJ101" s="10"/>
    </row>
    <row r="102" spans="1:36" ht="15.75" thickBot="1">
      <c r="A102" s="432" t="s">
        <v>0</v>
      </c>
      <c r="B102" s="433">
        <v>5894.4900000000007</v>
      </c>
      <c r="C102" s="433">
        <v>8083.94</v>
      </c>
      <c r="D102" s="433">
        <v>6217.61</v>
      </c>
      <c r="E102" s="433">
        <v>6768.9800000000005</v>
      </c>
      <c r="F102" s="433">
        <v>7677.2600000000011</v>
      </c>
      <c r="G102" s="433">
        <v>4509.0899999999983</v>
      </c>
      <c r="H102" s="433">
        <v>5887.0600000000013</v>
      </c>
      <c r="I102" s="433">
        <v>6166.800000000002</v>
      </c>
      <c r="J102" s="433">
        <v>6786.090000000002</v>
      </c>
      <c r="K102" s="433">
        <v>5959.9399999999978</v>
      </c>
      <c r="L102" s="433">
        <v>6231.4900000000007</v>
      </c>
      <c r="M102" s="433">
        <v>5826.62</v>
      </c>
      <c r="N102" s="433">
        <v>3709.1600000000008</v>
      </c>
      <c r="O102" s="433">
        <v>5885.9899999999989</v>
      </c>
      <c r="P102" s="433">
        <v>5728.9500000000007</v>
      </c>
      <c r="Q102" s="433">
        <v>7419.5000000000009</v>
      </c>
      <c r="R102" s="433">
        <v>5830.5199999999986</v>
      </c>
      <c r="S102" s="433">
        <v>6213.4299999999994</v>
      </c>
      <c r="T102" s="433">
        <v>5701.9</v>
      </c>
      <c r="U102" s="433">
        <v>4260.16</v>
      </c>
      <c r="V102" s="433">
        <v>6695.4699999999993</v>
      </c>
      <c r="W102" s="433">
        <v>7062.329999999999</v>
      </c>
      <c r="X102" s="433">
        <v>6608.2600000000011</v>
      </c>
      <c r="Y102" s="433">
        <v>4573.6000000000004</v>
      </c>
      <c r="Z102" s="433">
        <v>1882.5899999999997</v>
      </c>
      <c r="AA102" s="433">
        <v>4761.46</v>
      </c>
      <c r="AB102" s="433">
        <v>3718.7399999999993</v>
      </c>
      <c r="AC102" s="433">
        <v>5706.02</v>
      </c>
      <c r="AD102" s="433">
        <v>6498.6800000000012</v>
      </c>
      <c r="AE102" s="433">
        <v>6012.5999999999985</v>
      </c>
      <c r="AF102" s="434">
        <v>4902.7499999999991</v>
      </c>
      <c r="AG102" s="10"/>
      <c r="AH102" s="10"/>
      <c r="AI102" s="10"/>
      <c r="AJ102" s="10"/>
    </row>
    <row r="103" spans="1:36" ht="15">
      <c r="A103" s="418">
        <v>0.29166666666666669</v>
      </c>
      <c r="B103" s="419">
        <v>6.36</v>
      </c>
      <c r="C103" s="419">
        <v>16.190000000000001</v>
      </c>
      <c r="D103" s="419">
        <v>2.27</v>
      </c>
      <c r="E103" s="419">
        <v>3.59</v>
      </c>
      <c r="F103" s="419">
        <v>0</v>
      </c>
      <c r="G103" s="419">
        <v>0</v>
      </c>
      <c r="H103" s="419">
        <v>0</v>
      </c>
      <c r="I103" s="419">
        <v>8.59</v>
      </c>
      <c r="J103" s="419">
        <v>6.36</v>
      </c>
      <c r="K103" s="419">
        <v>4.09</v>
      </c>
      <c r="L103" s="419">
        <v>3.69</v>
      </c>
      <c r="M103" s="419">
        <v>0</v>
      </c>
      <c r="N103" s="419">
        <v>4.54</v>
      </c>
      <c r="O103" s="419">
        <v>0</v>
      </c>
      <c r="P103" s="419">
        <v>20.81</v>
      </c>
      <c r="Q103" s="419">
        <v>12.36</v>
      </c>
      <c r="R103" s="419">
        <v>0</v>
      </c>
      <c r="S103" s="419">
        <v>21.23</v>
      </c>
      <c r="T103" s="419">
        <v>4.54</v>
      </c>
      <c r="U103" s="419">
        <v>0</v>
      </c>
      <c r="V103" s="419">
        <v>0</v>
      </c>
      <c r="W103" s="419">
        <v>0</v>
      </c>
      <c r="X103" s="419">
        <v>0</v>
      </c>
      <c r="Y103" s="419">
        <v>4.54</v>
      </c>
      <c r="Z103" s="419">
        <v>0</v>
      </c>
      <c r="AA103" s="419">
        <v>0</v>
      </c>
      <c r="AB103" s="419">
        <v>16.600000000000001</v>
      </c>
      <c r="AC103" s="419">
        <v>0</v>
      </c>
      <c r="AD103" s="419">
        <v>3.64</v>
      </c>
      <c r="AE103" s="419">
        <v>0</v>
      </c>
      <c r="AF103" s="420">
        <v>0</v>
      </c>
      <c r="AG103" s="10"/>
      <c r="AH103" s="10"/>
      <c r="AI103" s="10"/>
      <c r="AJ103" s="10"/>
    </row>
    <row r="104" spans="1:36" ht="15">
      <c r="A104" s="421">
        <f t="shared" ref="A104:A111" si="5">A103+0.0105</f>
        <v>0.30216666666666669</v>
      </c>
      <c r="B104" s="422">
        <v>12.05</v>
      </c>
      <c r="C104" s="422">
        <v>14</v>
      </c>
      <c r="D104" s="422">
        <v>10</v>
      </c>
      <c r="E104" s="422">
        <v>6.27</v>
      </c>
      <c r="F104" s="422">
        <v>9.09</v>
      </c>
      <c r="G104" s="422">
        <v>0</v>
      </c>
      <c r="H104" s="422">
        <v>0</v>
      </c>
      <c r="I104" s="422">
        <v>0.91</v>
      </c>
      <c r="J104" s="422">
        <v>0</v>
      </c>
      <c r="K104" s="422">
        <v>13.12</v>
      </c>
      <c r="L104" s="422">
        <v>17.32</v>
      </c>
      <c r="M104" s="422">
        <v>20.84</v>
      </c>
      <c r="N104" s="422">
        <v>11.96</v>
      </c>
      <c r="O104" s="422">
        <v>7.6</v>
      </c>
      <c r="P104" s="422">
        <v>4.95</v>
      </c>
      <c r="Q104" s="422">
        <v>17.27</v>
      </c>
      <c r="R104" s="422">
        <v>5.32</v>
      </c>
      <c r="S104" s="422">
        <v>4.54</v>
      </c>
      <c r="T104" s="422">
        <v>8.64</v>
      </c>
      <c r="U104" s="422">
        <v>0</v>
      </c>
      <c r="V104" s="422">
        <v>4</v>
      </c>
      <c r="W104" s="422">
        <v>0</v>
      </c>
      <c r="X104" s="422">
        <v>14.08</v>
      </c>
      <c r="Y104" s="422">
        <v>0.91</v>
      </c>
      <c r="Z104" s="422">
        <v>0</v>
      </c>
      <c r="AA104" s="422">
        <v>0</v>
      </c>
      <c r="AB104" s="422">
        <v>6.93</v>
      </c>
      <c r="AC104" s="422">
        <v>16.84</v>
      </c>
      <c r="AD104" s="422">
        <v>8.17</v>
      </c>
      <c r="AE104" s="422">
        <v>0</v>
      </c>
      <c r="AF104" s="423">
        <v>4.54</v>
      </c>
      <c r="AG104" s="10"/>
      <c r="AH104" s="10"/>
      <c r="AI104" s="10"/>
      <c r="AJ104" s="10"/>
    </row>
    <row r="105" spans="1:36" ht="15">
      <c r="A105" s="421">
        <f t="shared" si="5"/>
        <v>0.3126666666666667</v>
      </c>
      <c r="B105" s="422">
        <v>4.91</v>
      </c>
      <c r="C105" s="422">
        <v>16.190000000000001</v>
      </c>
      <c r="D105" s="422">
        <v>7.82</v>
      </c>
      <c r="E105" s="422">
        <v>1.36</v>
      </c>
      <c r="F105" s="422">
        <v>4.09</v>
      </c>
      <c r="G105" s="422">
        <v>25.64</v>
      </c>
      <c r="H105" s="422">
        <v>0</v>
      </c>
      <c r="I105" s="422">
        <v>18.21</v>
      </c>
      <c r="J105" s="422">
        <v>13.54</v>
      </c>
      <c r="K105" s="422">
        <v>13.17</v>
      </c>
      <c r="L105" s="422">
        <v>12.99</v>
      </c>
      <c r="M105" s="422">
        <v>6.36</v>
      </c>
      <c r="N105" s="422">
        <v>0</v>
      </c>
      <c r="O105" s="422">
        <v>18.670000000000002</v>
      </c>
      <c r="P105" s="422">
        <v>21.23</v>
      </c>
      <c r="Q105" s="422">
        <v>18.12</v>
      </c>
      <c r="R105" s="422">
        <v>14.59</v>
      </c>
      <c r="S105" s="422">
        <v>14.95</v>
      </c>
      <c r="T105" s="422">
        <v>10</v>
      </c>
      <c r="U105" s="422">
        <v>17.18</v>
      </c>
      <c r="V105" s="422">
        <v>10.35</v>
      </c>
      <c r="W105" s="422">
        <v>0</v>
      </c>
      <c r="X105" s="422">
        <v>9.08</v>
      </c>
      <c r="Y105" s="422">
        <v>7.18</v>
      </c>
      <c r="Z105" s="422">
        <v>0</v>
      </c>
      <c r="AA105" s="422">
        <v>0</v>
      </c>
      <c r="AB105" s="422">
        <v>4.54</v>
      </c>
      <c r="AC105" s="422">
        <v>8.01</v>
      </c>
      <c r="AD105" s="422">
        <v>7.18</v>
      </c>
      <c r="AE105" s="422">
        <v>15.27</v>
      </c>
      <c r="AF105" s="423">
        <v>0</v>
      </c>
      <c r="AG105" s="10"/>
      <c r="AH105" s="10"/>
      <c r="AI105" s="10"/>
      <c r="AJ105" s="10"/>
    </row>
    <row r="106" spans="1:36" ht="15">
      <c r="A106" s="421">
        <f t="shared" si="5"/>
        <v>0.32316666666666671</v>
      </c>
      <c r="B106" s="422">
        <v>10.45</v>
      </c>
      <c r="C106" s="422">
        <v>18.88</v>
      </c>
      <c r="D106" s="422">
        <v>18.21</v>
      </c>
      <c r="E106" s="422">
        <v>17.71</v>
      </c>
      <c r="F106" s="422">
        <v>20.9</v>
      </c>
      <c r="G106" s="422">
        <v>8.4499999999999993</v>
      </c>
      <c r="H106" s="422">
        <v>0</v>
      </c>
      <c r="I106" s="422">
        <v>13.18</v>
      </c>
      <c r="J106" s="422">
        <v>16.809999999999999</v>
      </c>
      <c r="K106" s="422">
        <v>18.72</v>
      </c>
      <c r="L106" s="422">
        <v>21.43</v>
      </c>
      <c r="M106" s="422">
        <v>0.91</v>
      </c>
      <c r="N106" s="422">
        <v>0</v>
      </c>
      <c r="O106" s="422">
        <v>13.09</v>
      </c>
      <c r="P106" s="422">
        <v>24.09</v>
      </c>
      <c r="Q106" s="422">
        <v>6.23</v>
      </c>
      <c r="R106" s="422">
        <v>13.75</v>
      </c>
      <c r="S106" s="422">
        <v>11.72</v>
      </c>
      <c r="T106" s="422">
        <v>0</v>
      </c>
      <c r="U106" s="422">
        <v>0</v>
      </c>
      <c r="V106" s="422">
        <v>14.59</v>
      </c>
      <c r="W106" s="422">
        <v>7.36</v>
      </c>
      <c r="X106" s="422">
        <v>5.26</v>
      </c>
      <c r="Y106" s="422">
        <v>25.36</v>
      </c>
      <c r="Z106" s="422">
        <v>0</v>
      </c>
      <c r="AA106" s="422">
        <v>13.99</v>
      </c>
      <c r="AB106" s="422">
        <v>6.27</v>
      </c>
      <c r="AC106" s="422">
        <v>2.73</v>
      </c>
      <c r="AD106" s="422">
        <v>2.27</v>
      </c>
      <c r="AE106" s="422">
        <v>3.46</v>
      </c>
      <c r="AF106" s="423">
        <v>5</v>
      </c>
      <c r="AG106" s="10"/>
      <c r="AH106" s="10"/>
      <c r="AI106" s="10"/>
      <c r="AJ106" s="10"/>
    </row>
    <row r="107" spans="1:36" ht="15">
      <c r="A107" s="421">
        <f t="shared" si="5"/>
        <v>0.33366666666666672</v>
      </c>
      <c r="B107" s="422">
        <v>16.899999999999999</v>
      </c>
      <c r="C107" s="422">
        <v>13.27</v>
      </c>
      <c r="D107" s="422">
        <v>7.27</v>
      </c>
      <c r="E107" s="422">
        <v>13.72</v>
      </c>
      <c r="F107" s="422">
        <v>6.27</v>
      </c>
      <c r="G107" s="422">
        <v>4.54</v>
      </c>
      <c r="H107" s="422">
        <v>0</v>
      </c>
      <c r="I107" s="422">
        <v>17.62</v>
      </c>
      <c r="J107" s="422">
        <v>21.81</v>
      </c>
      <c r="K107" s="422">
        <v>25.89</v>
      </c>
      <c r="L107" s="422">
        <v>30.23</v>
      </c>
      <c r="M107" s="422">
        <v>18.45</v>
      </c>
      <c r="N107" s="422">
        <v>0</v>
      </c>
      <c r="O107" s="422">
        <v>10.45</v>
      </c>
      <c r="P107" s="422">
        <v>25.3</v>
      </c>
      <c r="Q107" s="422">
        <v>15.35</v>
      </c>
      <c r="R107" s="422">
        <v>9.9</v>
      </c>
      <c r="S107" s="422">
        <v>24.57</v>
      </c>
      <c r="T107" s="422">
        <v>4.45</v>
      </c>
      <c r="U107" s="422">
        <v>0</v>
      </c>
      <c r="V107" s="422">
        <v>2.31</v>
      </c>
      <c r="W107" s="422">
        <v>9.5500000000000007</v>
      </c>
      <c r="X107" s="422">
        <v>16.46</v>
      </c>
      <c r="Y107" s="422">
        <v>24.1</v>
      </c>
      <c r="Z107" s="422">
        <v>0</v>
      </c>
      <c r="AA107" s="422">
        <v>4.54</v>
      </c>
      <c r="AB107" s="422">
        <v>5.45</v>
      </c>
      <c r="AC107" s="422">
        <v>22.58</v>
      </c>
      <c r="AD107" s="422">
        <v>9.99</v>
      </c>
      <c r="AE107" s="422">
        <v>0.91</v>
      </c>
      <c r="AF107" s="423">
        <v>16.899999999999999</v>
      </c>
      <c r="AG107" s="10"/>
      <c r="AH107" s="10"/>
      <c r="AI107" s="10"/>
      <c r="AJ107" s="10"/>
    </row>
    <row r="108" spans="1:36" ht="15">
      <c r="A108" s="421">
        <f t="shared" si="5"/>
        <v>0.34416666666666673</v>
      </c>
      <c r="B108" s="422">
        <v>15</v>
      </c>
      <c r="C108" s="422">
        <v>24.09</v>
      </c>
      <c r="D108" s="422">
        <v>12.35</v>
      </c>
      <c r="E108" s="422">
        <v>10.08</v>
      </c>
      <c r="F108" s="422">
        <v>0.91</v>
      </c>
      <c r="G108" s="422">
        <v>9.18</v>
      </c>
      <c r="H108" s="422">
        <v>4.6500000000000004</v>
      </c>
      <c r="I108" s="422">
        <v>18</v>
      </c>
      <c r="J108" s="422">
        <v>35.340000000000003</v>
      </c>
      <c r="K108" s="422">
        <v>40.119999999999997</v>
      </c>
      <c r="L108" s="422">
        <v>25.61</v>
      </c>
      <c r="M108" s="422">
        <v>22.71</v>
      </c>
      <c r="N108" s="422">
        <v>20.09</v>
      </c>
      <c r="O108" s="422">
        <v>15.45</v>
      </c>
      <c r="P108" s="422">
        <v>5.46</v>
      </c>
      <c r="Q108" s="422">
        <v>8.14</v>
      </c>
      <c r="R108" s="422">
        <v>1.82</v>
      </c>
      <c r="S108" s="422">
        <v>12.37</v>
      </c>
      <c r="T108" s="422">
        <v>0.91</v>
      </c>
      <c r="U108" s="422">
        <v>0</v>
      </c>
      <c r="V108" s="422">
        <v>8.64</v>
      </c>
      <c r="W108" s="422">
        <v>17.38</v>
      </c>
      <c r="X108" s="422">
        <v>20.76</v>
      </c>
      <c r="Y108" s="422">
        <v>22.99</v>
      </c>
      <c r="Z108" s="422">
        <v>0</v>
      </c>
      <c r="AA108" s="422">
        <v>0</v>
      </c>
      <c r="AB108" s="422">
        <v>4.54</v>
      </c>
      <c r="AC108" s="422">
        <v>9.52</v>
      </c>
      <c r="AD108" s="422">
        <v>16.350000000000001</v>
      </c>
      <c r="AE108" s="422">
        <v>5.45</v>
      </c>
      <c r="AF108" s="423">
        <v>14.45</v>
      </c>
      <c r="AG108" s="10"/>
      <c r="AH108" s="10"/>
      <c r="AI108" s="10"/>
      <c r="AJ108" s="10"/>
    </row>
    <row r="109" spans="1:36" ht="15">
      <c r="A109" s="421">
        <f t="shared" si="5"/>
        <v>0.35466666666666674</v>
      </c>
      <c r="B109" s="422">
        <v>31.35</v>
      </c>
      <c r="C109" s="422">
        <v>22.17</v>
      </c>
      <c r="D109" s="422">
        <v>34.31</v>
      </c>
      <c r="E109" s="422">
        <v>10.9</v>
      </c>
      <c r="F109" s="422">
        <v>13.16</v>
      </c>
      <c r="G109" s="422">
        <v>11.17</v>
      </c>
      <c r="H109" s="422">
        <v>33.1</v>
      </c>
      <c r="I109" s="422">
        <v>21.4</v>
      </c>
      <c r="J109" s="422">
        <v>10.9</v>
      </c>
      <c r="K109" s="422">
        <v>4.54</v>
      </c>
      <c r="L109" s="422">
        <v>13.17</v>
      </c>
      <c r="M109" s="422">
        <v>17.07</v>
      </c>
      <c r="N109" s="422">
        <v>2.27</v>
      </c>
      <c r="O109" s="422">
        <v>21.46</v>
      </c>
      <c r="P109" s="422">
        <v>24.19</v>
      </c>
      <c r="Q109" s="422">
        <v>27.31</v>
      </c>
      <c r="R109" s="422">
        <v>9.9</v>
      </c>
      <c r="S109" s="422">
        <v>15.9</v>
      </c>
      <c r="T109" s="422">
        <v>15.9</v>
      </c>
      <c r="U109" s="422">
        <v>2.27</v>
      </c>
      <c r="V109" s="422">
        <v>6.81</v>
      </c>
      <c r="W109" s="422">
        <v>10.9</v>
      </c>
      <c r="X109" s="422">
        <v>15</v>
      </c>
      <c r="Y109" s="422">
        <v>10.85</v>
      </c>
      <c r="Z109" s="422">
        <v>0</v>
      </c>
      <c r="AA109" s="422">
        <v>13.18</v>
      </c>
      <c r="AB109" s="422">
        <v>2.27</v>
      </c>
      <c r="AC109" s="422">
        <v>2.73</v>
      </c>
      <c r="AD109" s="422">
        <v>27.9</v>
      </c>
      <c r="AE109" s="422">
        <v>5.91</v>
      </c>
      <c r="AF109" s="423">
        <v>19.29</v>
      </c>
      <c r="AG109" s="10"/>
      <c r="AH109" s="10"/>
      <c r="AI109" s="10"/>
      <c r="AJ109" s="10"/>
    </row>
    <row r="110" spans="1:36" ht="15">
      <c r="A110" s="421">
        <f t="shared" si="5"/>
        <v>0.36516666666666675</v>
      </c>
      <c r="B110" s="422">
        <v>17.829999999999998</v>
      </c>
      <c r="C110" s="422">
        <v>41.41</v>
      </c>
      <c r="D110" s="422">
        <v>25.9</v>
      </c>
      <c r="E110" s="422">
        <v>46.56</v>
      </c>
      <c r="F110" s="422">
        <v>19.899999999999999</v>
      </c>
      <c r="G110" s="422">
        <v>11.97</v>
      </c>
      <c r="H110" s="422">
        <v>37.21</v>
      </c>
      <c r="I110" s="422">
        <v>16.350000000000001</v>
      </c>
      <c r="J110" s="422">
        <v>23.16</v>
      </c>
      <c r="K110" s="422">
        <v>19.899999999999999</v>
      </c>
      <c r="L110" s="422">
        <v>43.19</v>
      </c>
      <c r="M110" s="422">
        <v>3.68</v>
      </c>
      <c r="N110" s="422">
        <v>2.1800000000000002</v>
      </c>
      <c r="O110" s="422">
        <v>3.09</v>
      </c>
      <c r="P110" s="422">
        <v>31.04</v>
      </c>
      <c r="Q110" s="422">
        <v>24.53</v>
      </c>
      <c r="R110" s="422">
        <v>16.8</v>
      </c>
      <c r="S110" s="422">
        <v>18.440000000000001</v>
      </c>
      <c r="T110" s="422">
        <v>16.63</v>
      </c>
      <c r="U110" s="422">
        <v>5.45</v>
      </c>
      <c r="V110" s="422">
        <v>2.73</v>
      </c>
      <c r="W110" s="422">
        <v>0</v>
      </c>
      <c r="X110" s="422">
        <v>14.98</v>
      </c>
      <c r="Y110" s="422">
        <v>15.89</v>
      </c>
      <c r="Z110" s="422">
        <v>0</v>
      </c>
      <c r="AA110" s="422">
        <v>18.170000000000002</v>
      </c>
      <c r="AB110" s="422">
        <v>45.57</v>
      </c>
      <c r="AC110" s="422">
        <v>20.72</v>
      </c>
      <c r="AD110" s="422">
        <v>12.72</v>
      </c>
      <c r="AE110" s="422">
        <v>3.18</v>
      </c>
      <c r="AF110" s="423">
        <v>8.17</v>
      </c>
      <c r="AG110" s="10"/>
      <c r="AH110" s="10"/>
      <c r="AI110" s="10"/>
      <c r="AJ110" s="10"/>
    </row>
    <row r="111" spans="1:36" ht="15">
      <c r="A111" s="421">
        <f t="shared" si="5"/>
        <v>0.37566666666666676</v>
      </c>
      <c r="B111" s="422">
        <v>20.440000000000001</v>
      </c>
      <c r="C111" s="422">
        <v>5.91</v>
      </c>
      <c r="D111" s="422">
        <v>39.29</v>
      </c>
      <c r="E111" s="422">
        <v>10.79</v>
      </c>
      <c r="F111" s="422">
        <v>31.43</v>
      </c>
      <c r="G111" s="422">
        <v>5.45</v>
      </c>
      <c r="H111" s="422">
        <v>34.53</v>
      </c>
      <c r="I111" s="422">
        <v>22.79</v>
      </c>
      <c r="J111" s="422">
        <v>23.64</v>
      </c>
      <c r="K111" s="422">
        <v>25.9</v>
      </c>
      <c r="L111" s="422">
        <v>17.420000000000002</v>
      </c>
      <c r="M111" s="422">
        <v>39.76</v>
      </c>
      <c r="N111" s="422">
        <v>0</v>
      </c>
      <c r="O111" s="422">
        <v>34.880000000000003</v>
      </c>
      <c r="P111" s="422">
        <v>22.83</v>
      </c>
      <c r="Q111" s="422">
        <v>5.45</v>
      </c>
      <c r="R111" s="422">
        <v>17.28</v>
      </c>
      <c r="S111" s="422">
        <v>17.170000000000002</v>
      </c>
      <c r="T111" s="422">
        <v>8.64</v>
      </c>
      <c r="U111" s="422">
        <v>16.72</v>
      </c>
      <c r="V111" s="422">
        <v>4.6500000000000004</v>
      </c>
      <c r="W111" s="422">
        <v>10</v>
      </c>
      <c r="X111" s="422">
        <v>23.53</v>
      </c>
      <c r="Y111" s="422">
        <v>4.54</v>
      </c>
      <c r="Z111" s="422">
        <v>0</v>
      </c>
      <c r="AA111" s="422">
        <v>5.91</v>
      </c>
      <c r="AB111" s="422">
        <v>4.09</v>
      </c>
      <c r="AC111" s="422">
        <v>18.3</v>
      </c>
      <c r="AD111" s="422">
        <v>8.09</v>
      </c>
      <c r="AE111" s="422">
        <v>14.73</v>
      </c>
      <c r="AF111" s="423">
        <v>13.13</v>
      </c>
      <c r="AG111" s="10"/>
      <c r="AH111" s="10"/>
      <c r="AI111" s="10"/>
      <c r="AJ111" s="10"/>
    </row>
    <row r="112" spans="1:36" ht="15">
      <c r="A112" s="421">
        <f t="shared" ref="A112:A151" si="6">A111+0.0104</f>
        <v>0.38606666666666678</v>
      </c>
      <c r="B112" s="422">
        <v>10.4</v>
      </c>
      <c r="C112" s="422">
        <v>8.09</v>
      </c>
      <c r="D112" s="422">
        <v>4.54</v>
      </c>
      <c r="E112" s="422">
        <v>32.619999999999997</v>
      </c>
      <c r="F112" s="422">
        <v>9.09</v>
      </c>
      <c r="G112" s="422">
        <v>0</v>
      </c>
      <c r="H112" s="422">
        <v>14.28</v>
      </c>
      <c r="I112" s="422">
        <v>29.04</v>
      </c>
      <c r="J112" s="422">
        <v>19.079999999999998</v>
      </c>
      <c r="K112" s="422">
        <v>42.32</v>
      </c>
      <c r="L112" s="422">
        <v>16.350000000000001</v>
      </c>
      <c r="M112" s="422">
        <v>4.68</v>
      </c>
      <c r="N112" s="422">
        <v>29.68</v>
      </c>
      <c r="O112" s="422">
        <v>7.18</v>
      </c>
      <c r="P112" s="422">
        <v>11.27</v>
      </c>
      <c r="Q112" s="422">
        <v>5.45</v>
      </c>
      <c r="R112" s="422">
        <v>9.08</v>
      </c>
      <c r="S112" s="422">
        <v>22.72</v>
      </c>
      <c r="T112" s="422">
        <v>0</v>
      </c>
      <c r="U112" s="422">
        <v>20.68</v>
      </c>
      <c r="V112" s="422">
        <v>8.14</v>
      </c>
      <c r="W112" s="422">
        <v>2.72</v>
      </c>
      <c r="X112" s="422">
        <v>41.27</v>
      </c>
      <c r="Y112" s="422">
        <v>5.72</v>
      </c>
      <c r="Z112" s="422">
        <v>0</v>
      </c>
      <c r="AA112" s="422">
        <v>1.82</v>
      </c>
      <c r="AB112" s="422">
        <v>14.45</v>
      </c>
      <c r="AC112" s="422">
        <v>24.49</v>
      </c>
      <c r="AD112" s="422">
        <v>16.079999999999998</v>
      </c>
      <c r="AE112" s="422">
        <v>9.08</v>
      </c>
      <c r="AF112" s="423">
        <v>30</v>
      </c>
      <c r="AG112" s="10"/>
      <c r="AH112" s="10"/>
      <c r="AI112" s="10"/>
      <c r="AJ112" s="10"/>
    </row>
    <row r="113" spans="1:36" ht="15">
      <c r="A113" s="421">
        <f t="shared" si="6"/>
        <v>0.3964666666666668</v>
      </c>
      <c r="B113" s="422">
        <v>24.16</v>
      </c>
      <c r="C113" s="422">
        <v>19.27</v>
      </c>
      <c r="D113" s="422">
        <v>17.68</v>
      </c>
      <c r="E113" s="422">
        <v>5.54</v>
      </c>
      <c r="F113" s="422">
        <v>24.54</v>
      </c>
      <c r="G113" s="422">
        <v>2.64</v>
      </c>
      <c r="H113" s="422">
        <v>34.369999999999997</v>
      </c>
      <c r="I113" s="422">
        <v>4</v>
      </c>
      <c r="J113" s="422">
        <v>20.440000000000001</v>
      </c>
      <c r="K113" s="422">
        <v>9.08</v>
      </c>
      <c r="L113" s="422">
        <v>6.08</v>
      </c>
      <c r="M113" s="422">
        <v>14.54</v>
      </c>
      <c r="N113" s="422">
        <v>20.21</v>
      </c>
      <c r="O113" s="422">
        <v>24.58</v>
      </c>
      <c r="P113" s="422">
        <v>43.56</v>
      </c>
      <c r="Q113" s="422">
        <v>25.82</v>
      </c>
      <c r="R113" s="422">
        <v>17.760000000000002</v>
      </c>
      <c r="S113" s="422">
        <v>16.350000000000001</v>
      </c>
      <c r="T113" s="422">
        <v>36.89</v>
      </c>
      <c r="U113" s="422">
        <v>18.559999999999999</v>
      </c>
      <c r="V113" s="422">
        <v>1.9</v>
      </c>
      <c r="W113" s="422">
        <v>13.68</v>
      </c>
      <c r="X113" s="422">
        <v>28.91</v>
      </c>
      <c r="Y113" s="422">
        <v>10.45</v>
      </c>
      <c r="Z113" s="422">
        <v>0</v>
      </c>
      <c r="AA113" s="422">
        <v>8.6300000000000008</v>
      </c>
      <c r="AB113" s="422">
        <v>0</v>
      </c>
      <c r="AC113" s="422">
        <v>13.63</v>
      </c>
      <c r="AD113" s="422">
        <v>3.09</v>
      </c>
      <c r="AE113" s="422">
        <v>19.78</v>
      </c>
      <c r="AF113" s="423">
        <v>6.36</v>
      </c>
      <c r="AG113" s="10"/>
      <c r="AH113" s="10"/>
      <c r="AI113" s="10"/>
      <c r="AJ113" s="10"/>
    </row>
    <row r="114" spans="1:36" ht="15">
      <c r="A114" s="421">
        <f t="shared" si="6"/>
        <v>0.40686666666666682</v>
      </c>
      <c r="B114" s="422">
        <v>29.27</v>
      </c>
      <c r="C114" s="422">
        <v>21.96</v>
      </c>
      <c r="D114" s="422">
        <v>15.82</v>
      </c>
      <c r="E114" s="422">
        <v>16.510000000000002</v>
      </c>
      <c r="F114" s="422">
        <v>36.94</v>
      </c>
      <c r="G114" s="422">
        <v>11.66</v>
      </c>
      <c r="H114" s="422">
        <v>8.2100000000000009</v>
      </c>
      <c r="I114" s="422">
        <v>38.46</v>
      </c>
      <c r="J114" s="422">
        <v>29.37</v>
      </c>
      <c r="K114" s="422">
        <v>12.71</v>
      </c>
      <c r="L114" s="422">
        <v>2.27</v>
      </c>
      <c r="M114" s="422">
        <v>11.71</v>
      </c>
      <c r="N114" s="422">
        <v>24.49</v>
      </c>
      <c r="O114" s="422">
        <v>22.53</v>
      </c>
      <c r="P114" s="422">
        <v>19.899999999999999</v>
      </c>
      <c r="Q114" s="422">
        <v>30.22</v>
      </c>
      <c r="R114" s="422">
        <v>6.81</v>
      </c>
      <c r="S114" s="422">
        <v>15.15</v>
      </c>
      <c r="T114" s="422">
        <v>9.09</v>
      </c>
      <c r="U114" s="422">
        <v>22.27</v>
      </c>
      <c r="V114" s="422">
        <v>3.72</v>
      </c>
      <c r="W114" s="422">
        <v>13.45</v>
      </c>
      <c r="X114" s="422">
        <v>6.36</v>
      </c>
      <c r="Y114" s="422">
        <v>6.41</v>
      </c>
      <c r="Z114" s="422">
        <v>0</v>
      </c>
      <c r="AA114" s="422">
        <v>14.04</v>
      </c>
      <c r="AB114" s="422">
        <v>18.18</v>
      </c>
      <c r="AC114" s="422">
        <v>40.200000000000003</v>
      </c>
      <c r="AD114" s="422">
        <v>17.350000000000001</v>
      </c>
      <c r="AE114" s="422">
        <v>9.08</v>
      </c>
      <c r="AF114" s="423">
        <v>33.25</v>
      </c>
      <c r="AG114" s="10"/>
      <c r="AH114" s="10"/>
      <c r="AI114" s="10"/>
      <c r="AJ114" s="10"/>
    </row>
    <row r="115" spans="1:36" ht="15">
      <c r="A115" s="421">
        <f t="shared" si="6"/>
        <v>0.41726666666666684</v>
      </c>
      <c r="B115" s="422">
        <v>7.63</v>
      </c>
      <c r="C115" s="422">
        <v>20.49</v>
      </c>
      <c r="D115" s="422">
        <v>26.67</v>
      </c>
      <c r="E115" s="422">
        <v>30.55</v>
      </c>
      <c r="F115" s="422">
        <v>72.45</v>
      </c>
      <c r="G115" s="422">
        <v>23.82</v>
      </c>
      <c r="H115" s="422">
        <v>15.45</v>
      </c>
      <c r="I115" s="422">
        <v>27.26</v>
      </c>
      <c r="J115" s="422">
        <v>11.32</v>
      </c>
      <c r="K115" s="422">
        <v>5.45</v>
      </c>
      <c r="L115" s="422">
        <v>10.81</v>
      </c>
      <c r="M115" s="422">
        <v>24.2</v>
      </c>
      <c r="N115" s="422">
        <v>11.36</v>
      </c>
      <c r="O115" s="422">
        <v>32.119999999999997</v>
      </c>
      <c r="P115" s="422">
        <v>34.49</v>
      </c>
      <c r="Q115" s="422">
        <v>45.73</v>
      </c>
      <c r="R115" s="422">
        <v>19.36</v>
      </c>
      <c r="S115" s="422">
        <v>12.21</v>
      </c>
      <c r="T115" s="422">
        <v>0.91</v>
      </c>
      <c r="U115" s="422">
        <v>4.54</v>
      </c>
      <c r="V115" s="422">
        <v>11.83</v>
      </c>
      <c r="W115" s="422">
        <v>4.54</v>
      </c>
      <c r="X115" s="422">
        <v>21.4</v>
      </c>
      <c r="Y115" s="422">
        <v>6.81</v>
      </c>
      <c r="Z115" s="422">
        <v>0</v>
      </c>
      <c r="AA115" s="422">
        <v>12.07</v>
      </c>
      <c r="AB115" s="422">
        <v>16</v>
      </c>
      <c r="AC115" s="422">
        <v>14.09</v>
      </c>
      <c r="AD115" s="422">
        <v>29.4</v>
      </c>
      <c r="AE115" s="422">
        <v>17.63</v>
      </c>
      <c r="AF115" s="423">
        <v>25.91</v>
      </c>
      <c r="AG115" s="10"/>
      <c r="AH115" s="10"/>
      <c r="AI115" s="10"/>
      <c r="AJ115" s="10"/>
    </row>
    <row r="116" spans="1:36" ht="15">
      <c r="A116" s="424">
        <f t="shared" si="6"/>
        <v>0.42766666666666686</v>
      </c>
      <c r="B116" s="422">
        <v>20.79</v>
      </c>
      <c r="C116" s="422">
        <v>31.07</v>
      </c>
      <c r="D116" s="422">
        <v>15.41</v>
      </c>
      <c r="E116" s="422">
        <v>27.87</v>
      </c>
      <c r="F116" s="422">
        <v>19.95</v>
      </c>
      <c r="G116" s="422">
        <v>11.56</v>
      </c>
      <c r="H116" s="422">
        <v>36.28</v>
      </c>
      <c r="I116" s="422">
        <v>23.53</v>
      </c>
      <c r="J116" s="422">
        <v>41.82</v>
      </c>
      <c r="K116" s="422">
        <v>5.91</v>
      </c>
      <c r="L116" s="422">
        <v>4.7300000000000004</v>
      </c>
      <c r="M116" s="422">
        <v>17.98</v>
      </c>
      <c r="N116" s="422">
        <v>2.27</v>
      </c>
      <c r="O116" s="422">
        <v>2.27</v>
      </c>
      <c r="P116" s="422">
        <v>30.45</v>
      </c>
      <c r="Q116" s="422">
        <v>31.49</v>
      </c>
      <c r="R116" s="422">
        <v>11.73</v>
      </c>
      <c r="S116" s="422">
        <v>9.82</v>
      </c>
      <c r="T116" s="422">
        <v>10.91</v>
      </c>
      <c r="U116" s="422">
        <v>29</v>
      </c>
      <c r="V116" s="422">
        <v>34.229999999999997</v>
      </c>
      <c r="W116" s="422">
        <v>58.17</v>
      </c>
      <c r="X116" s="422">
        <v>0.91</v>
      </c>
      <c r="Y116" s="422">
        <v>15.63</v>
      </c>
      <c r="Z116" s="422">
        <v>0</v>
      </c>
      <c r="AA116" s="422">
        <v>5.72</v>
      </c>
      <c r="AB116" s="422">
        <v>19.079999999999998</v>
      </c>
      <c r="AC116" s="422">
        <v>31.88</v>
      </c>
      <c r="AD116" s="422">
        <v>33.17</v>
      </c>
      <c r="AE116" s="422">
        <v>0</v>
      </c>
      <c r="AF116" s="423">
        <v>22.68</v>
      </c>
      <c r="AG116" s="10"/>
      <c r="AH116" s="10"/>
      <c r="AI116" s="10"/>
      <c r="AJ116" s="10"/>
    </row>
    <row r="117" spans="1:36" ht="15">
      <c r="A117" s="424">
        <f t="shared" si="6"/>
        <v>0.43806666666666688</v>
      </c>
      <c r="B117" s="422">
        <v>37.67</v>
      </c>
      <c r="C117" s="422">
        <v>42.84</v>
      </c>
      <c r="D117" s="422">
        <v>22</v>
      </c>
      <c r="E117" s="422">
        <v>23.07</v>
      </c>
      <c r="F117" s="422">
        <v>25.18</v>
      </c>
      <c r="G117" s="422">
        <v>24.61</v>
      </c>
      <c r="H117" s="422">
        <v>16.04</v>
      </c>
      <c r="I117" s="422">
        <v>23.81</v>
      </c>
      <c r="J117" s="422">
        <v>25.26</v>
      </c>
      <c r="K117" s="422">
        <v>24.54</v>
      </c>
      <c r="L117" s="422">
        <v>3.45</v>
      </c>
      <c r="M117" s="422">
        <v>25.59</v>
      </c>
      <c r="N117" s="422">
        <v>51.19</v>
      </c>
      <c r="O117" s="422">
        <v>34.6</v>
      </c>
      <c r="P117" s="422">
        <v>36.200000000000003</v>
      </c>
      <c r="Q117" s="422">
        <v>15.74</v>
      </c>
      <c r="R117" s="422">
        <v>12.09</v>
      </c>
      <c r="S117" s="422">
        <v>19.02</v>
      </c>
      <c r="T117" s="422">
        <v>48.5</v>
      </c>
      <c r="U117" s="422">
        <v>9.99</v>
      </c>
      <c r="V117" s="422">
        <v>54.2</v>
      </c>
      <c r="W117" s="422">
        <v>39.82</v>
      </c>
      <c r="X117" s="422">
        <v>22.43</v>
      </c>
      <c r="Y117" s="422">
        <v>0</v>
      </c>
      <c r="Z117" s="422">
        <v>0</v>
      </c>
      <c r="AA117" s="422">
        <v>15.45</v>
      </c>
      <c r="AB117" s="422">
        <v>32.08</v>
      </c>
      <c r="AC117" s="422">
        <v>8.09</v>
      </c>
      <c r="AD117" s="422">
        <v>6.77</v>
      </c>
      <c r="AE117" s="422">
        <v>9.08</v>
      </c>
      <c r="AF117" s="423">
        <v>25.36</v>
      </c>
      <c r="AG117" s="10"/>
      <c r="AH117" s="10"/>
      <c r="AI117" s="10"/>
      <c r="AJ117" s="10"/>
    </row>
    <row r="118" spans="1:36" ht="15">
      <c r="A118" s="424">
        <f t="shared" si="6"/>
        <v>0.4484666666666669</v>
      </c>
      <c r="B118" s="422">
        <v>50.43</v>
      </c>
      <c r="C118" s="422">
        <v>42.39</v>
      </c>
      <c r="D118" s="422">
        <v>28.85</v>
      </c>
      <c r="E118" s="422">
        <v>7.01</v>
      </c>
      <c r="F118" s="422">
        <v>135.5</v>
      </c>
      <c r="G118" s="422">
        <v>28.63</v>
      </c>
      <c r="H118" s="422">
        <v>3.67</v>
      </c>
      <c r="I118" s="422">
        <v>9.99</v>
      </c>
      <c r="J118" s="422">
        <v>72.67</v>
      </c>
      <c r="K118" s="422">
        <v>18.18</v>
      </c>
      <c r="L118" s="422">
        <v>46.72</v>
      </c>
      <c r="M118" s="422">
        <v>48.26</v>
      </c>
      <c r="N118" s="422">
        <v>43.82</v>
      </c>
      <c r="O118" s="422">
        <v>42.44</v>
      </c>
      <c r="P118" s="422">
        <v>37.82</v>
      </c>
      <c r="Q118" s="422">
        <v>73.87</v>
      </c>
      <c r="R118" s="422">
        <v>50.17</v>
      </c>
      <c r="S118" s="422">
        <v>32.119999999999997</v>
      </c>
      <c r="T118" s="422">
        <v>47.68</v>
      </c>
      <c r="U118" s="422">
        <v>68.87</v>
      </c>
      <c r="V118" s="422">
        <v>26.27</v>
      </c>
      <c r="W118" s="422">
        <v>45.22</v>
      </c>
      <c r="X118" s="422">
        <v>15.91</v>
      </c>
      <c r="Y118" s="422">
        <v>6.72</v>
      </c>
      <c r="Z118" s="422">
        <v>0</v>
      </c>
      <c r="AA118" s="422">
        <v>0</v>
      </c>
      <c r="AB118" s="422">
        <v>1.82</v>
      </c>
      <c r="AC118" s="422">
        <v>57.62</v>
      </c>
      <c r="AD118" s="422">
        <v>20.65</v>
      </c>
      <c r="AE118" s="422">
        <v>3.18</v>
      </c>
      <c r="AF118" s="423">
        <v>38.9</v>
      </c>
      <c r="AG118" s="10"/>
      <c r="AH118" s="10"/>
      <c r="AI118" s="10"/>
      <c r="AJ118" s="10"/>
    </row>
    <row r="119" spans="1:36" ht="15">
      <c r="A119" s="424">
        <f t="shared" si="6"/>
        <v>0.45886666666666692</v>
      </c>
      <c r="B119" s="422">
        <v>19.670000000000002</v>
      </c>
      <c r="C119" s="422">
        <v>29.19</v>
      </c>
      <c r="D119" s="422">
        <v>48.38</v>
      </c>
      <c r="E119" s="422">
        <v>69.38</v>
      </c>
      <c r="F119" s="422">
        <v>70.790000000000006</v>
      </c>
      <c r="G119" s="422">
        <v>10.07</v>
      </c>
      <c r="H119" s="422">
        <v>65.73</v>
      </c>
      <c r="I119" s="422">
        <v>83.13</v>
      </c>
      <c r="J119" s="422">
        <v>62.34</v>
      </c>
      <c r="K119" s="422">
        <v>71.31</v>
      </c>
      <c r="L119" s="422">
        <v>37.06</v>
      </c>
      <c r="M119" s="422">
        <v>90.5</v>
      </c>
      <c r="N119" s="422">
        <v>35.01</v>
      </c>
      <c r="O119" s="422">
        <v>95.87</v>
      </c>
      <c r="P119" s="422">
        <v>54.09</v>
      </c>
      <c r="Q119" s="422">
        <v>14.46</v>
      </c>
      <c r="R119" s="422">
        <v>26.64</v>
      </c>
      <c r="S119" s="422">
        <v>27.5</v>
      </c>
      <c r="T119" s="422">
        <v>18.27</v>
      </c>
      <c r="U119" s="422">
        <v>43.96</v>
      </c>
      <c r="V119" s="422">
        <v>22.05</v>
      </c>
      <c r="W119" s="422">
        <v>41.7</v>
      </c>
      <c r="X119" s="422">
        <v>21.48</v>
      </c>
      <c r="Y119" s="422">
        <v>59.55</v>
      </c>
      <c r="Z119" s="422">
        <v>2.73</v>
      </c>
      <c r="AA119" s="422">
        <v>18.989999999999998</v>
      </c>
      <c r="AB119" s="422">
        <v>27.56</v>
      </c>
      <c r="AC119" s="422">
        <v>9.75</v>
      </c>
      <c r="AD119" s="422">
        <v>87.89</v>
      </c>
      <c r="AE119" s="422">
        <v>36.020000000000003</v>
      </c>
      <c r="AF119" s="423">
        <v>8.91</v>
      </c>
      <c r="AG119" s="10"/>
      <c r="AH119" s="10"/>
      <c r="AI119" s="10"/>
      <c r="AJ119" s="10"/>
    </row>
    <row r="120" spans="1:36" ht="15">
      <c r="A120" s="424">
        <f t="shared" si="6"/>
        <v>0.46926666666666694</v>
      </c>
      <c r="B120" s="422">
        <v>28.36</v>
      </c>
      <c r="C120" s="422">
        <v>84.11</v>
      </c>
      <c r="D120" s="422">
        <v>63.22</v>
      </c>
      <c r="E120" s="422">
        <v>48.98</v>
      </c>
      <c r="F120" s="422">
        <v>195.62</v>
      </c>
      <c r="G120" s="422">
        <v>29.62</v>
      </c>
      <c r="H120" s="422">
        <v>79.040000000000006</v>
      </c>
      <c r="I120" s="422">
        <v>90.45</v>
      </c>
      <c r="J120" s="422">
        <v>72.180000000000007</v>
      </c>
      <c r="K120" s="422">
        <v>44.83</v>
      </c>
      <c r="L120" s="422">
        <v>102.66</v>
      </c>
      <c r="M120" s="422">
        <v>148.58000000000001</v>
      </c>
      <c r="N120" s="422">
        <v>49.49</v>
      </c>
      <c r="O120" s="422">
        <v>51</v>
      </c>
      <c r="P120" s="422">
        <v>130.51</v>
      </c>
      <c r="Q120" s="422">
        <v>98.35</v>
      </c>
      <c r="R120" s="422">
        <v>109.46</v>
      </c>
      <c r="S120" s="422">
        <v>48.55</v>
      </c>
      <c r="T120" s="422">
        <v>55.51</v>
      </c>
      <c r="U120" s="422">
        <v>1.82</v>
      </c>
      <c r="V120" s="422">
        <v>60.09</v>
      </c>
      <c r="W120" s="422">
        <v>93.93</v>
      </c>
      <c r="X120" s="422">
        <v>45.66</v>
      </c>
      <c r="Y120" s="422">
        <v>81.63</v>
      </c>
      <c r="Z120" s="422">
        <v>4.09</v>
      </c>
      <c r="AA120" s="422">
        <v>47.99</v>
      </c>
      <c r="AB120" s="422">
        <v>23.94</v>
      </c>
      <c r="AC120" s="422">
        <v>18.010000000000002</v>
      </c>
      <c r="AD120" s="422">
        <v>61.71</v>
      </c>
      <c r="AE120" s="422">
        <v>48.73</v>
      </c>
      <c r="AF120" s="423">
        <v>47.03</v>
      </c>
      <c r="AG120" s="10"/>
      <c r="AH120" s="10"/>
      <c r="AI120" s="10"/>
      <c r="AJ120" s="10"/>
    </row>
    <row r="121" spans="1:36" ht="15">
      <c r="A121" s="424">
        <f t="shared" si="6"/>
        <v>0.47966666666666696</v>
      </c>
      <c r="B121" s="422">
        <v>167.08</v>
      </c>
      <c r="C121" s="422">
        <v>229.83</v>
      </c>
      <c r="D121" s="422">
        <v>53.18</v>
      </c>
      <c r="E121" s="422">
        <v>132.34</v>
      </c>
      <c r="F121" s="422">
        <v>311.35000000000002</v>
      </c>
      <c r="G121" s="422">
        <v>152.03</v>
      </c>
      <c r="H121" s="422">
        <v>273.7</v>
      </c>
      <c r="I121" s="422">
        <v>40.840000000000003</v>
      </c>
      <c r="J121" s="422">
        <v>173.89</v>
      </c>
      <c r="K121" s="422">
        <v>127.05</v>
      </c>
      <c r="L121" s="422">
        <v>153.19999999999999</v>
      </c>
      <c r="M121" s="422">
        <v>248.3</v>
      </c>
      <c r="N121" s="422">
        <v>71.09</v>
      </c>
      <c r="O121" s="422">
        <v>118.44</v>
      </c>
      <c r="P121" s="422">
        <v>149.94999999999999</v>
      </c>
      <c r="Q121" s="422">
        <v>74.44</v>
      </c>
      <c r="R121" s="422">
        <v>188.12</v>
      </c>
      <c r="S121" s="422">
        <v>66.319999999999993</v>
      </c>
      <c r="T121" s="422">
        <v>103.16</v>
      </c>
      <c r="U121" s="422">
        <v>118.93</v>
      </c>
      <c r="V121" s="422">
        <v>121.92</v>
      </c>
      <c r="W121" s="422">
        <v>146.34</v>
      </c>
      <c r="X121" s="422">
        <v>88.12</v>
      </c>
      <c r="Y121" s="422">
        <v>132.69</v>
      </c>
      <c r="Z121" s="422">
        <v>34.020000000000003</v>
      </c>
      <c r="AA121" s="422">
        <v>60.47</v>
      </c>
      <c r="AB121" s="422">
        <v>118.99</v>
      </c>
      <c r="AC121" s="422">
        <v>122.65</v>
      </c>
      <c r="AD121" s="422">
        <v>111.79</v>
      </c>
      <c r="AE121" s="422">
        <v>343.6</v>
      </c>
      <c r="AF121" s="423">
        <v>130.93</v>
      </c>
      <c r="AG121" s="10"/>
      <c r="AH121" s="10"/>
      <c r="AI121" s="10"/>
      <c r="AJ121" s="10"/>
    </row>
    <row r="122" spans="1:36" ht="15">
      <c r="A122" s="424">
        <f t="shared" si="6"/>
        <v>0.49006666666666698</v>
      </c>
      <c r="B122" s="422">
        <v>172.56</v>
      </c>
      <c r="C122" s="422">
        <v>177.35</v>
      </c>
      <c r="D122" s="422">
        <v>200.03</v>
      </c>
      <c r="E122" s="422">
        <v>214.69</v>
      </c>
      <c r="F122" s="422">
        <v>425.91</v>
      </c>
      <c r="G122" s="422">
        <v>32.04</v>
      </c>
      <c r="H122" s="422">
        <v>208.82</v>
      </c>
      <c r="I122" s="422">
        <v>184.17</v>
      </c>
      <c r="J122" s="422">
        <v>286.7</v>
      </c>
      <c r="K122" s="422">
        <v>126.72</v>
      </c>
      <c r="L122" s="422">
        <v>164.87</v>
      </c>
      <c r="M122" s="422">
        <v>174.69</v>
      </c>
      <c r="N122" s="422">
        <v>171.42</v>
      </c>
      <c r="O122" s="422">
        <v>124.8</v>
      </c>
      <c r="P122" s="422">
        <v>205.71</v>
      </c>
      <c r="Q122" s="422">
        <v>180.85</v>
      </c>
      <c r="R122" s="422">
        <v>227.92</v>
      </c>
      <c r="S122" s="422">
        <v>133.31</v>
      </c>
      <c r="T122" s="422">
        <v>317.87</v>
      </c>
      <c r="U122" s="422">
        <v>108.55</v>
      </c>
      <c r="V122" s="422">
        <v>223.68</v>
      </c>
      <c r="W122" s="422">
        <v>121.2</v>
      </c>
      <c r="X122" s="422">
        <v>89.06</v>
      </c>
      <c r="Y122" s="422">
        <v>168.78</v>
      </c>
      <c r="Z122" s="422">
        <v>40.9</v>
      </c>
      <c r="AA122" s="422">
        <v>78.78</v>
      </c>
      <c r="AB122" s="422">
        <v>56.37</v>
      </c>
      <c r="AC122" s="422">
        <v>174.12</v>
      </c>
      <c r="AD122" s="422">
        <v>154.44</v>
      </c>
      <c r="AE122" s="422">
        <v>149.81</v>
      </c>
      <c r="AF122" s="423">
        <v>137.03</v>
      </c>
      <c r="AG122" s="10"/>
      <c r="AH122" s="10"/>
      <c r="AI122" s="10"/>
      <c r="AJ122" s="10"/>
    </row>
    <row r="123" spans="1:36" ht="15">
      <c r="A123" s="424">
        <f t="shared" si="6"/>
        <v>0.50046666666666695</v>
      </c>
      <c r="B123" s="422">
        <v>553.09</v>
      </c>
      <c r="C123" s="422">
        <v>474.63</v>
      </c>
      <c r="D123" s="422">
        <v>568.57000000000005</v>
      </c>
      <c r="E123" s="422">
        <v>472.56</v>
      </c>
      <c r="F123" s="422">
        <v>337.21</v>
      </c>
      <c r="G123" s="422">
        <v>180.18</v>
      </c>
      <c r="H123" s="422">
        <v>553.5</v>
      </c>
      <c r="I123" s="422">
        <v>497.81</v>
      </c>
      <c r="J123" s="422">
        <v>729.19</v>
      </c>
      <c r="K123" s="422">
        <v>415.19</v>
      </c>
      <c r="L123" s="422">
        <v>481.56</v>
      </c>
      <c r="M123" s="422">
        <v>449.86</v>
      </c>
      <c r="N123" s="422">
        <v>351.74</v>
      </c>
      <c r="O123" s="422">
        <v>380.12</v>
      </c>
      <c r="P123" s="422">
        <v>401.94</v>
      </c>
      <c r="Q123" s="422">
        <v>547.12</v>
      </c>
      <c r="R123" s="422">
        <v>255.34</v>
      </c>
      <c r="S123" s="422">
        <v>461.53</v>
      </c>
      <c r="T123" s="422">
        <v>424.67</v>
      </c>
      <c r="U123" s="422">
        <v>281.52</v>
      </c>
      <c r="V123" s="422">
        <v>346.21</v>
      </c>
      <c r="W123" s="422">
        <v>293.36</v>
      </c>
      <c r="X123" s="422">
        <v>158.96</v>
      </c>
      <c r="Y123" s="422">
        <v>268.64999999999998</v>
      </c>
      <c r="Z123" s="422">
        <v>80.72</v>
      </c>
      <c r="AA123" s="422">
        <v>180.64</v>
      </c>
      <c r="AB123" s="422">
        <v>180.55</v>
      </c>
      <c r="AC123" s="422">
        <v>259.73</v>
      </c>
      <c r="AD123" s="422">
        <v>287.31</v>
      </c>
      <c r="AE123" s="422">
        <v>320.42</v>
      </c>
      <c r="AF123" s="423">
        <v>192.54</v>
      </c>
      <c r="AG123" s="10"/>
      <c r="AH123" s="10"/>
      <c r="AI123" s="10"/>
      <c r="AJ123" s="10"/>
    </row>
    <row r="124" spans="1:36" ht="15">
      <c r="A124" s="424">
        <f t="shared" si="6"/>
        <v>0.51086666666666691</v>
      </c>
      <c r="B124" s="422">
        <v>489.55</v>
      </c>
      <c r="C124" s="422">
        <v>567.44000000000005</v>
      </c>
      <c r="D124" s="422">
        <v>457.27</v>
      </c>
      <c r="E124" s="422">
        <v>619.82000000000005</v>
      </c>
      <c r="F124" s="422">
        <v>351.39</v>
      </c>
      <c r="G124" s="422">
        <v>523.96</v>
      </c>
      <c r="H124" s="422">
        <v>364.09</v>
      </c>
      <c r="I124" s="422">
        <v>531.01</v>
      </c>
      <c r="J124" s="422">
        <v>628.38</v>
      </c>
      <c r="K124" s="422">
        <v>625.73</v>
      </c>
      <c r="L124" s="422">
        <v>485.16</v>
      </c>
      <c r="M124" s="422">
        <v>581.37</v>
      </c>
      <c r="N124" s="422">
        <v>320.99</v>
      </c>
      <c r="O124" s="422">
        <v>418.81</v>
      </c>
      <c r="P124" s="422">
        <v>368.61</v>
      </c>
      <c r="Q124" s="422">
        <v>541.66999999999996</v>
      </c>
      <c r="R124" s="422">
        <v>331.57</v>
      </c>
      <c r="S124" s="422">
        <v>358.47</v>
      </c>
      <c r="T124" s="422">
        <v>427.67</v>
      </c>
      <c r="U124" s="422">
        <v>91.15</v>
      </c>
      <c r="V124" s="422">
        <v>481.33</v>
      </c>
      <c r="W124" s="422">
        <v>291.41000000000003</v>
      </c>
      <c r="X124" s="422">
        <v>402.93</v>
      </c>
      <c r="Y124" s="422">
        <v>320.07</v>
      </c>
      <c r="Z124" s="422">
        <v>130.09</v>
      </c>
      <c r="AA124" s="422">
        <v>186.55</v>
      </c>
      <c r="AB124" s="422">
        <v>171.45</v>
      </c>
      <c r="AC124" s="422">
        <v>330.39</v>
      </c>
      <c r="AD124" s="422">
        <v>225.69</v>
      </c>
      <c r="AE124" s="422">
        <v>248.68</v>
      </c>
      <c r="AF124" s="423">
        <v>272.81</v>
      </c>
      <c r="AG124" s="10"/>
      <c r="AH124" s="10"/>
      <c r="AI124" s="10"/>
      <c r="AJ124" s="10"/>
    </row>
    <row r="125" spans="1:36" ht="15">
      <c r="A125" s="424">
        <f t="shared" si="6"/>
        <v>0.52126666666666688</v>
      </c>
      <c r="B125" s="422">
        <v>514.79</v>
      </c>
      <c r="C125" s="422">
        <v>644.20000000000005</v>
      </c>
      <c r="D125" s="422">
        <v>350.29</v>
      </c>
      <c r="E125" s="422">
        <v>483.72</v>
      </c>
      <c r="F125" s="422">
        <v>686.57</v>
      </c>
      <c r="G125" s="422">
        <v>311.11</v>
      </c>
      <c r="H125" s="422">
        <v>441.68</v>
      </c>
      <c r="I125" s="422">
        <v>334.53</v>
      </c>
      <c r="J125" s="422">
        <v>483.31</v>
      </c>
      <c r="K125" s="422">
        <v>274.47000000000003</v>
      </c>
      <c r="L125" s="422">
        <v>356.87</v>
      </c>
      <c r="M125" s="422">
        <v>434.25</v>
      </c>
      <c r="N125" s="422">
        <v>389.25</v>
      </c>
      <c r="O125" s="422">
        <v>300.91000000000003</v>
      </c>
      <c r="P125" s="422">
        <v>309.43</v>
      </c>
      <c r="Q125" s="422">
        <v>496.62</v>
      </c>
      <c r="R125" s="422">
        <v>359.1</v>
      </c>
      <c r="S125" s="422">
        <v>406.55</v>
      </c>
      <c r="T125" s="422">
        <v>363.2</v>
      </c>
      <c r="U125" s="422">
        <v>176.05</v>
      </c>
      <c r="V125" s="422">
        <v>395.34</v>
      </c>
      <c r="W125" s="422">
        <v>351.53</v>
      </c>
      <c r="X125" s="422">
        <v>314.20999999999998</v>
      </c>
      <c r="Y125" s="422">
        <v>419.59</v>
      </c>
      <c r="Z125" s="422">
        <v>108.86</v>
      </c>
      <c r="AA125" s="422">
        <v>148.38</v>
      </c>
      <c r="AB125" s="422">
        <v>244.28</v>
      </c>
      <c r="AC125" s="422">
        <v>403.44</v>
      </c>
      <c r="AD125" s="422">
        <v>346.76</v>
      </c>
      <c r="AE125" s="422">
        <v>280.3</v>
      </c>
      <c r="AF125" s="423">
        <v>449.64</v>
      </c>
      <c r="AG125" s="10"/>
      <c r="AH125" s="10"/>
      <c r="AI125" s="10"/>
      <c r="AJ125" s="10"/>
    </row>
    <row r="126" spans="1:36" ht="15">
      <c r="A126" s="424">
        <f t="shared" si="6"/>
        <v>0.53166666666666684</v>
      </c>
      <c r="B126" s="422">
        <v>533.91999999999996</v>
      </c>
      <c r="C126" s="422">
        <v>417.64</v>
      </c>
      <c r="D126" s="422">
        <v>398.36</v>
      </c>
      <c r="E126" s="422">
        <v>501.22</v>
      </c>
      <c r="F126" s="422">
        <v>553.70000000000005</v>
      </c>
      <c r="G126" s="422">
        <v>314.63</v>
      </c>
      <c r="H126" s="422">
        <v>351.35</v>
      </c>
      <c r="I126" s="422">
        <v>330.25</v>
      </c>
      <c r="J126" s="422">
        <v>608.32000000000005</v>
      </c>
      <c r="K126" s="422">
        <v>386.46</v>
      </c>
      <c r="L126" s="422">
        <v>340.48</v>
      </c>
      <c r="M126" s="422">
        <v>572.88</v>
      </c>
      <c r="N126" s="422">
        <v>282.62</v>
      </c>
      <c r="O126" s="422">
        <v>275.45</v>
      </c>
      <c r="P126" s="422">
        <v>312.25</v>
      </c>
      <c r="Q126" s="422">
        <v>532.09</v>
      </c>
      <c r="R126" s="422">
        <v>409.96</v>
      </c>
      <c r="S126" s="422">
        <v>253.13</v>
      </c>
      <c r="T126" s="422">
        <v>356.93</v>
      </c>
      <c r="U126" s="422">
        <v>300.93</v>
      </c>
      <c r="V126" s="422">
        <v>434.73</v>
      </c>
      <c r="W126" s="422">
        <v>381.59</v>
      </c>
      <c r="X126" s="422">
        <v>350.03</v>
      </c>
      <c r="Y126" s="422">
        <v>523.17999999999995</v>
      </c>
      <c r="Z126" s="422">
        <v>138.16999999999999</v>
      </c>
      <c r="AA126" s="422">
        <v>294.25</v>
      </c>
      <c r="AB126" s="422">
        <v>92.7</v>
      </c>
      <c r="AC126" s="422">
        <v>415.73</v>
      </c>
      <c r="AD126" s="422">
        <v>299.23</v>
      </c>
      <c r="AE126" s="422">
        <v>465.27</v>
      </c>
      <c r="AF126" s="423">
        <v>302.81</v>
      </c>
      <c r="AG126" s="10"/>
      <c r="AH126" s="10"/>
      <c r="AI126" s="10"/>
      <c r="AJ126" s="10"/>
    </row>
    <row r="127" spans="1:36" ht="15">
      <c r="A127" s="424">
        <f t="shared" si="6"/>
        <v>0.54206666666666681</v>
      </c>
      <c r="B127" s="422">
        <v>461</v>
      </c>
      <c r="C127" s="422">
        <v>643.52</v>
      </c>
      <c r="D127" s="422">
        <v>401.52</v>
      </c>
      <c r="E127" s="422">
        <v>375.8</v>
      </c>
      <c r="F127" s="422">
        <v>640.75</v>
      </c>
      <c r="G127" s="422">
        <v>518.01</v>
      </c>
      <c r="H127" s="422">
        <v>412.53</v>
      </c>
      <c r="I127" s="422">
        <v>413.25</v>
      </c>
      <c r="J127" s="422">
        <v>431.16</v>
      </c>
      <c r="K127" s="422">
        <v>386.13</v>
      </c>
      <c r="L127" s="422">
        <v>501.75</v>
      </c>
      <c r="M127" s="422">
        <v>616.98</v>
      </c>
      <c r="N127" s="422">
        <v>342.11</v>
      </c>
      <c r="O127" s="422">
        <v>340.68</v>
      </c>
      <c r="P127" s="422">
        <v>271.01</v>
      </c>
      <c r="Q127" s="422">
        <v>449.2</v>
      </c>
      <c r="R127" s="422">
        <v>373.14</v>
      </c>
      <c r="S127" s="422">
        <v>414.72</v>
      </c>
      <c r="T127" s="422">
        <v>383.35</v>
      </c>
      <c r="U127" s="422">
        <v>246.23</v>
      </c>
      <c r="V127" s="422">
        <v>337.52</v>
      </c>
      <c r="W127" s="422">
        <v>321.67</v>
      </c>
      <c r="X127" s="422">
        <v>403.02</v>
      </c>
      <c r="Y127" s="422">
        <v>362.22</v>
      </c>
      <c r="Z127" s="422">
        <v>165.96</v>
      </c>
      <c r="AA127" s="422">
        <v>272.08</v>
      </c>
      <c r="AB127" s="422">
        <v>260.58999999999997</v>
      </c>
      <c r="AC127" s="422">
        <v>336.86</v>
      </c>
      <c r="AD127" s="422">
        <v>296.87</v>
      </c>
      <c r="AE127" s="422">
        <v>449.79</v>
      </c>
      <c r="AF127" s="423">
        <v>280.16000000000003</v>
      </c>
      <c r="AG127" s="10"/>
      <c r="AH127" s="10"/>
      <c r="AI127" s="10"/>
      <c r="AJ127" s="10"/>
    </row>
    <row r="128" spans="1:36" ht="15">
      <c r="A128" s="424">
        <f t="shared" si="6"/>
        <v>0.55246666666666677</v>
      </c>
      <c r="B128" s="422">
        <v>385.24</v>
      </c>
      <c r="C128" s="422">
        <v>553.9</v>
      </c>
      <c r="D128" s="422">
        <v>404.01</v>
      </c>
      <c r="E128" s="422">
        <v>478.13</v>
      </c>
      <c r="F128" s="422">
        <v>602.39</v>
      </c>
      <c r="G128" s="422">
        <v>277.82</v>
      </c>
      <c r="H128" s="422">
        <v>291.18</v>
      </c>
      <c r="I128" s="422">
        <v>257.64</v>
      </c>
      <c r="J128" s="422">
        <v>623.08000000000004</v>
      </c>
      <c r="K128" s="422">
        <v>256.07</v>
      </c>
      <c r="L128" s="422">
        <v>288.89</v>
      </c>
      <c r="M128" s="422">
        <v>648.33000000000004</v>
      </c>
      <c r="N128" s="422">
        <v>449.05</v>
      </c>
      <c r="O128" s="422">
        <v>350.9</v>
      </c>
      <c r="P128" s="422">
        <v>291.7</v>
      </c>
      <c r="Q128" s="422">
        <v>435.63</v>
      </c>
      <c r="R128" s="422">
        <v>339.99</v>
      </c>
      <c r="S128" s="422">
        <v>484.97</v>
      </c>
      <c r="T128" s="422">
        <v>445.3</v>
      </c>
      <c r="U128" s="422">
        <v>315.19</v>
      </c>
      <c r="V128" s="422">
        <v>349.18</v>
      </c>
      <c r="W128" s="422">
        <v>382.89</v>
      </c>
      <c r="X128" s="422">
        <v>462.46</v>
      </c>
      <c r="Y128" s="422">
        <v>449.2</v>
      </c>
      <c r="Z128" s="422">
        <v>75.62</v>
      </c>
      <c r="AA128" s="422">
        <v>351.37</v>
      </c>
      <c r="AB128" s="422">
        <v>220.41</v>
      </c>
      <c r="AC128" s="422">
        <v>410.86</v>
      </c>
      <c r="AD128" s="422">
        <v>236.41</v>
      </c>
      <c r="AE128" s="422">
        <v>358.27</v>
      </c>
      <c r="AF128" s="423">
        <v>293.58999999999997</v>
      </c>
      <c r="AG128" s="10"/>
      <c r="AH128" s="10"/>
      <c r="AI128" s="10"/>
      <c r="AJ128" s="10"/>
    </row>
    <row r="129" spans="1:36" ht="15">
      <c r="A129" s="424">
        <f t="shared" si="6"/>
        <v>0.56286666666666674</v>
      </c>
      <c r="B129" s="422">
        <v>207.4</v>
      </c>
      <c r="C129" s="422">
        <v>389.86</v>
      </c>
      <c r="D129" s="422">
        <v>234.45</v>
      </c>
      <c r="E129" s="422">
        <v>381.55</v>
      </c>
      <c r="F129" s="422">
        <v>374.15</v>
      </c>
      <c r="G129" s="422">
        <v>432.48</v>
      </c>
      <c r="H129" s="422">
        <v>333.58</v>
      </c>
      <c r="I129" s="422">
        <v>262.35000000000002</v>
      </c>
      <c r="J129" s="422">
        <v>338.22</v>
      </c>
      <c r="K129" s="422">
        <v>177.64</v>
      </c>
      <c r="L129" s="422">
        <v>214.52</v>
      </c>
      <c r="M129" s="422">
        <v>317.63</v>
      </c>
      <c r="N129" s="422">
        <v>309.39999999999998</v>
      </c>
      <c r="O129" s="422">
        <v>161.38999999999999</v>
      </c>
      <c r="P129" s="422">
        <v>248.44</v>
      </c>
      <c r="Q129" s="422">
        <v>210.82</v>
      </c>
      <c r="R129" s="422">
        <v>204.85</v>
      </c>
      <c r="S129" s="422">
        <v>405.6</v>
      </c>
      <c r="T129" s="422">
        <v>329.13</v>
      </c>
      <c r="U129" s="422">
        <v>351.89</v>
      </c>
      <c r="V129" s="422">
        <v>257.08999999999997</v>
      </c>
      <c r="W129" s="422">
        <v>298.45</v>
      </c>
      <c r="X129" s="422">
        <v>301.52999999999997</v>
      </c>
      <c r="Y129" s="422">
        <v>327.91</v>
      </c>
      <c r="Z129" s="422">
        <v>202.94</v>
      </c>
      <c r="AA129" s="422">
        <v>270.89999999999998</v>
      </c>
      <c r="AB129" s="422">
        <v>177.79</v>
      </c>
      <c r="AC129" s="422">
        <v>277.89999999999998</v>
      </c>
      <c r="AD129" s="422">
        <v>310.20999999999998</v>
      </c>
      <c r="AE129" s="422">
        <v>367.93</v>
      </c>
      <c r="AF129" s="423">
        <v>319.86</v>
      </c>
      <c r="AG129" s="10"/>
      <c r="AH129" s="10"/>
      <c r="AI129" s="10"/>
      <c r="AJ129" s="10"/>
    </row>
    <row r="130" spans="1:36" ht="15">
      <c r="A130" s="424">
        <f t="shared" si="6"/>
        <v>0.5732666666666667</v>
      </c>
      <c r="B130" s="422">
        <v>177.58</v>
      </c>
      <c r="C130" s="422">
        <v>269.60000000000002</v>
      </c>
      <c r="D130" s="422">
        <v>299.29000000000002</v>
      </c>
      <c r="E130" s="422">
        <v>240.5</v>
      </c>
      <c r="F130" s="422">
        <v>454.3</v>
      </c>
      <c r="G130" s="422">
        <v>221.58</v>
      </c>
      <c r="H130" s="422">
        <v>173.88</v>
      </c>
      <c r="I130" s="422">
        <v>133.24</v>
      </c>
      <c r="J130" s="422">
        <v>247.98</v>
      </c>
      <c r="K130" s="422">
        <v>214.22</v>
      </c>
      <c r="L130" s="422">
        <v>136.52000000000001</v>
      </c>
      <c r="M130" s="422">
        <v>561.79</v>
      </c>
      <c r="N130" s="422">
        <v>211.22</v>
      </c>
      <c r="O130" s="422">
        <v>182.77</v>
      </c>
      <c r="P130" s="422">
        <v>116.66</v>
      </c>
      <c r="Q130" s="422">
        <v>168.78</v>
      </c>
      <c r="R130" s="422">
        <v>271.81</v>
      </c>
      <c r="S130" s="422">
        <v>302.92</v>
      </c>
      <c r="T130" s="422">
        <v>321.63</v>
      </c>
      <c r="U130" s="422">
        <v>217.91</v>
      </c>
      <c r="V130" s="422">
        <v>274.70999999999998</v>
      </c>
      <c r="W130" s="422">
        <v>282.83</v>
      </c>
      <c r="X130" s="422">
        <v>249.32</v>
      </c>
      <c r="Y130" s="422">
        <v>331.18</v>
      </c>
      <c r="Z130" s="422">
        <v>129.88999999999999</v>
      </c>
      <c r="AA130" s="422">
        <v>428.49</v>
      </c>
      <c r="AB130" s="422">
        <v>303.85000000000002</v>
      </c>
      <c r="AC130" s="422">
        <v>189.47</v>
      </c>
      <c r="AD130" s="422">
        <v>299.29000000000002</v>
      </c>
      <c r="AE130" s="422">
        <v>267.31</v>
      </c>
      <c r="AF130" s="423">
        <v>385.88</v>
      </c>
      <c r="AG130" s="10"/>
      <c r="AH130" s="10"/>
      <c r="AI130" s="10"/>
      <c r="AJ130" s="10"/>
    </row>
    <row r="131" spans="1:36" ht="15">
      <c r="A131" s="424">
        <f t="shared" si="6"/>
        <v>0.58366666666666667</v>
      </c>
      <c r="B131" s="422">
        <v>186.72</v>
      </c>
      <c r="C131" s="422">
        <v>110.16</v>
      </c>
      <c r="D131" s="422">
        <v>244.25</v>
      </c>
      <c r="E131" s="422">
        <v>235.91</v>
      </c>
      <c r="F131" s="422">
        <v>213.88</v>
      </c>
      <c r="G131" s="422">
        <v>323.31</v>
      </c>
      <c r="H131" s="422">
        <v>83.11</v>
      </c>
      <c r="I131" s="422">
        <v>187.06</v>
      </c>
      <c r="J131" s="422">
        <v>227.12</v>
      </c>
      <c r="K131" s="422">
        <v>277.33999999999997</v>
      </c>
      <c r="L131" s="422">
        <v>195.38</v>
      </c>
      <c r="M131" s="422">
        <v>288.37</v>
      </c>
      <c r="N131" s="422">
        <v>319.06</v>
      </c>
      <c r="O131" s="422">
        <v>218.26</v>
      </c>
      <c r="P131" s="422">
        <v>66.25</v>
      </c>
      <c r="Q131" s="422">
        <v>206.81</v>
      </c>
      <c r="R131" s="422">
        <v>135.51</v>
      </c>
      <c r="S131" s="422">
        <v>239.57</v>
      </c>
      <c r="T131" s="422">
        <v>258.54000000000002</v>
      </c>
      <c r="U131" s="422">
        <v>266.18</v>
      </c>
      <c r="V131" s="422">
        <v>136.05000000000001</v>
      </c>
      <c r="W131" s="422">
        <v>216.28</v>
      </c>
      <c r="X131" s="422">
        <v>275.33999999999997</v>
      </c>
      <c r="Y131" s="422">
        <v>382.07</v>
      </c>
      <c r="Z131" s="422">
        <v>96.22</v>
      </c>
      <c r="AA131" s="422">
        <v>195.73</v>
      </c>
      <c r="AB131" s="422">
        <v>171.85</v>
      </c>
      <c r="AC131" s="422">
        <v>186.11</v>
      </c>
      <c r="AD131" s="422">
        <v>306.01</v>
      </c>
      <c r="AE131" s="422">
        <v>203.1</v>
      </c>
      <c r="AF131" s="423">
        <v>279.10000000000002</v>
      </c>
      <c r="AG131" s="10"/>
      <c r="AH131" s="10"/>
      <c r="AI131" s="10"/>
      <c r="AJ131" s="10"/>
    </row>
    <row r="132" spans="1:36" ht="15">
      <c r="A132" s="424">
        <f t="shared" si="6"/>
        <v>0.59406666666666663</v>
      </c>
      <c r="B132" s="422">
        <v>87.68</v>
      </c>
      <c r="C132" s="422">
        <v>250.38</v>
      </c>
      <c r="D132" s="422">
        <v>138.87</v>
      </c>
      <c r="E132" s="422">
        <v>166.19</v>
      </c>
      <c r="F132" s="422">
        <v>316.85000000000002</v>
      </c>
      <c r="G132" s="422">
        <v>248.86</v>
      </c>
      <c r="H132" s="422">
        <v>151.47999999999999</v>
      </c>
      <c r="I132" s="422">
        <v>172.55</v>
      </c>
      <c r="J132" s="422">
        <v>128.54</v>
      </c>
      <c r="K132" s="422">
        <v>177.97</v>
      </c>
      <c r="L132" s="422">
        <v>214.81</v>
      </c>
      <c r="M132" s="422">
        <v>360.32</v>
      </c>
      <c r="N132" s="422">
        <v>309.33999999999997</v>
      </c>
      <c r="O132" s="422">
        <v>117.31</v>
      </c>
      <c r="P132" s="422">
        <v>136.94</v>
      </c>
      <c r="Q132" s="422">
        <v>179.22</v>
      </c>
      <c r="R132" s="422">
        <v>199.51</v>
      </c>
      <c r="S132" s="422">
        <v>154.30000000000001</v>
      </c>
      <c r="T132" s="422">
        <v>387.15</v>
      </c>
      <c r="U132" s="422">
        <v>267.36</v>
      </c>
      <c r="V132" s="422">
        <v>209.69</v>
      </c>
      <c r="W132" s="422">
        <v>138.68</v>
      </c>
      <c r="X132" s="422">
        <v>254.34</v>
      </c>
      <c r="Y132" s="422">
        <v>203.04</v>
      </c>
      <c r="Z132" s="422">
        <v>206.01</v>
      </c>
      <c r="AA132" s="422">
        <v>315.35000000000002</v>
      </c>
      <c r="AB132" s="422">
        <v>237.72</v>
      </c>
      <c r="AC132" s="422">
        <v>168.47</v>
      </c>
      <c r="AD132" s="422">
        <v>107.46</v>
      </c>
      <c r="AE132" s="422">
        <v>264.64999999999998</v>
      </c>
      <c r="AF132" s="423">
        <v>208.17</v>
      </c>
      <c r="AG132" s="10"/>
      <c r="AH132" s="10"/>
      <c r="AI132" s="10"/>
      <c r="AJ132" s="10"/>
    </row>
    <row r="133" spans="1:36" ht="15">
      <c r="A133" s="424">
        <f t="shared" si="6"/>
        <v>0.6044666666666666</v>
      </c>
      <c r="B133" s="422">
        <v>93.72</v>
      </c>
      <c r="C133" s="422">
        <v>148.13</v>
      </c>
      <c r="D133" s="422">
        <v>92.04</v>
      </c>
      <c r="E133" s="422">
        <v>268.29000000000002</v>
      </c>
      <c r="F133" s="422">
        <v>339.29</v>
      </c>
      <c r="G133" s="422">
        <v>225.91</v>
      </c>
      <c r="H133" s="422">
        <v>214.11</v>
      </c>
      <c r="I133" s="422">
        <v>88.04</v>
      </c>
      <c r="J133" s="422">
        <v>158.57</v>
      </c>
      <c r="K133" s="422">
        <v>91.51</v>
      </c>
      <c r="L133" s="422">
        <v>216.83</v>
      </c>
      <c r="M133" s="422">
        <v>392.84</v>
      </c>
      <c r="N133" s="422">
        <v>266.16000000000003</v>
      </c>
      <c r="O133" s="422">
        <v>27.14</v>
      </c>
      <c r="P133" s="422">
        <v>109.85</v>
      </c>
      <c r="Q133" s="422">
        <v>132.34</v>
      </c>
      <c r="R133" s="422">
        <v>132.22999999999999</v>
      </c>
      <c r="S133" s="422">
        <v>168.7</v>
      </c>
      <c r="T133" s="422">
        <v>283.29000000000002</v>
      </c>
      <c r="U133" s="422">
        <v>332.13</v>
      </c>
      <c r="V133" s="422">
        <v>193.05</v>
      </c>
      <c r="W133" s="422">
        <v>89.81</v>
      </c>
      <c r="X133" s="422">
        <v>218.45</v>
      </c>
      <c r="Y133" s="422">
        <v>190.17</v>
      </c>
      <c r="Z133" s="422">
        <v>134.97</v>
      </c>
      <c r="AA133" s="422">
        <v>231.94</v>
      </c>
      <c r="AB133" s="422">
        <v>211.11</v>
      </c>
      <c r="AC133" s="422">
        <v>214.5</v>
      </c>
      <c r="AD133" s="422">
        <v>161.13999999999999</v>
      </c>
      <c r="AE133" s="422">
        <v>310.60000000000002</v>
      </c>
      <c r="AF133" s="423">
        <v>340.61</v>
      </c>
      <c r="AG133" s="10"/>
      <c r="AH133" s="10"/>
      <c r="AI133" s="10"/>
      <c r="AJ133" s="10"/>
    </row>
    <row r="134" spans="1:36" ht="15">
      <c r="A134" s="424">
        <f t="shared" si="6"/>
        <v>0.61486666666666656</v>
      </c>
      <c r="B134" s="422">
        <v>83.14</v>
      </c>
      <c r="C134" s="422">
        <v>113.9</v>
      </c>
      <c r="D134" s="422">
        <v>97.5</v>
      </c>
      <c r="E134" s="422">
        <v>196.33</v>
      </c>
      <c r="F134" s="422">
        <v>370.37</v>
      </c>
      <c r="G134" s="422">
        <v>191.82</v>
      </c>
      <c r="H134" s="422">
        <v>111.03</v>
      </c>
      <c r="I134" s="422">
        <v>108.22</v>
      </c>
      <c r="J134" s="422">
        <v>217.93</v>
      </c>
      <c r="K134" s="422">
        <v>92.32</v>
      </c>
      <c r="L134" s="422">
        <v>127.59</v>
      </c>
      <c r="M134" s="422">
        <v>309.08999999999997</v>
      </c>
      <c r="N134" s="422">
        <v>218.52</v>
      </c>
      <c r="O134" s="422">
        <v>178.81</v>
      </c>
      <c r="P134" s="422">
        <v>130.33000000000001</v>
      </c>
      <c r="Q134" s="422">
        <v>179.17</v>
      </c>
      <c r="R134" s="422">
        <v>77.27</v>
      </c>
      <c r="S134" s="422">
        <v>145.65</v>
      </c>
      <c r="T134" s="422">
        <v>271.08999999999997</v>
      </c>
      <c r="U134" s="422">
        <v>190.35</v>
      </c>
      <c r="V134" s="422">
        <v>169.49</v>
      </c>
      <c r="W134" s="422">
        <v>274.04000000000002</v>
      </c>
      <c r="X134" s="422">
        <v>229.66</v>
      </c>
      <c r="Y134" s="422">
        <v>164.87</v>
      </c>
      <c r="Z134" s="422">
        <v>178.02</v>
      </c>
      <c r="AA134" s="422">
        <v>275.11</v>
      </c>
      <c r="AB134" s="422">
        <v>184.24</v>
      </c>
      <c r="AC134" s="422">
        <v>184.62</v>
      </c>
      <c r="AD134" s="422">
        <v>120.11</v>
      </c>
      <c r="AE134" s="422">
        <v>262.33999999999997</v>
      </c>
      <c r="AF134" s="423">
        <v>264.17</v>
      </c>
      <c r="AG134" s="10"/>
      <c r="AH134" s="10"/>
      <c r="AI134" s="10"/>
      <c r="AJ134" s="10"/>
    </row>
    <row r="135" spans="1:36" ht="15">
      <c r="A135" s="424">
        <f t="shared" si="6"/>
        <v>0.62526666666666653</v>
      </c>
      <c r="B135" s="422">
        <v>101.77</v>
      </c>
      <c r="C135" s="422">
        <v>306.83999999999997</v>
      </c>
      <c r="D135" s="422">
        <v>91.43</v>
      </c>
      <c r="E135" s="422">
        <v>84.17</v>
      </c>
      <c r="F135" s="422">
        <v>217.09</v>
      </c>
      <c r="G135" s="422">
        <v>224.22</v>
      </c>
      <c r="H135" s="422">
        <v>150.24</v>
      </c>
      <c r="I135" s="422">
        <v>110.42</v>
      </c>
      <c r="J135" s="422">
        <v>68.489999999999995</v>
      </c>
      <c r="K135" s="422">
        <v>97.69</v>
      </c>
      <c r="L135" s="422">
        <v>162.37</v>
      </c>
      <c r="M135" s="422">
        <v>261.52</v>
      </c>
      <c r="N135" s="422">
        <v>176.19</v>
      </c>
      <c r="O135" s="422">
        <v>88.83</v>
      </c>
      <c r="P135" s="422">
        <v>140.47</v>
      </c>
      <c r="Q135" s="422">
        <v>79.63</v>
      </c>
      <c r="R135" s="422">
        <v>103.57</v>
      </c>
      <c r="S135" s="422">
        <v>89.21</v>
      </c>
      <c r="T135" s="422">
        <v>304.16000000000003</v>
      </c>
      <c r="U135" s="422">
        <v>86.99</v>
      </c>
      <c r="V135" s="422">
        <v>228.06</v>
      </c>
      <c r="W135" s="422">
        <v>123.94</v>
      </c>
      <c r="X135" s="422">
        <v>199.25</v>
      </c>
      <c r="Y135" s="422">
        <v>239.06</v>
      </c>
      <c r="Z135" s="422">
        <v>144.16</v>
      </c>
      <c r="AA135" s="422">
        <v>236.51</v>
      </c>
      <c r="AB135" s="422">
        <v>111.09</v>
      </c>
      <c r="AC135" s="422">
        <v>122.82</v>
      </c>
      <c r="AD135" s="422">
        <v>95.33</v>
      </c>
      <c r="AE135" s="422">
        <v>146.06</v>
      </c>
      <c r="AF135" s="423">
        <v>292.82</v>
      </c>
      <c r="AG135" s="10"/>
      <c r="AH135" s="10"/>
      <c r="AI135" s="10"/>
      <c r="AJ135" s="10"/>
    </row>
    <row r="136" spans="1:36" ht="15">
      <c r="A136" s="424">
        <f t="shared" si="6"/>
        <v>0.63566666666666649</v>
      </c>
      <c r="B136" s="422">
        <v>112.43</v>
      </c>
      <c r="C136" s="422">
        <v>167.2</v>
      </c>
      <c r="D136" s="422">
        <v>101.55</v>
      </c>
      <c r="E136" s="422">
        <v>108.98</v>
      </c>
      <c r="F136" s="422">
        <v>285.8</v>
      </c>
      <c r="G136" s="422">
        <v>156.27000000000001</v>
      </c>
      <c r="H136" s="422">
        <v>166.67</v>
      </c>
      <c r="I136" s="422">
        <v>53.73</v>
      </c>
      <c r="J136" s="422">
        <v>164.95</v>
      </c>
      <c r="K136" s="422">
        <v>104.68</v>
      </c>
      <c r="L136" s="422">
        <v>72.27</v>
      </c>
      <c r="M136" s="422">
        <v>240.78</v>
      </c>
      <c r="N136" s="422">
        <v>165.19</v>
      </c>
      <c r="O136" s="422">
        <v>117.82</v>
      </c>
      <c r="P136" s="422">
        <v>103.3</v>
      </c>
      <c r="Q136" s="422">
        <v>141.16</v>
      </c>
      <c r="R136" s="422">
        <v>212.07</v>
      </c>
      <c r="S136" s="422">
        <v>101.25</v>
      </c>
      <c r="T136" s="422">
        <v>259.27999999999997</v>
      </c>
      <c r="U136" s="422">
        <v>190.08</v>
      </c>
      <c r="V136" s="422">
        <v>177.91</v>
      </c>
      <c r="W136" s="422">
        <v>89.8</v>
      </c>
      <c r="X136" s="422">
        <v>170.5</v>
      </c>
      <c r="Y136" s="422">
        <v>183.05</v>
      </c>
      <c r="Z136" s="422">
        <v>95.47</v>
      </c>
      <c r="AA136" s="422">
        <v>177.5</v>
      </c>
      <c r="AB136" s="422">
        <v>217.92</v>
      </c>
      <c r="AC136" s="422">
        <v>169.8</v>
      </c>
      <c r="AD136" s="422">
        <v>205.67</v>
      </c>
      <c r="AE136" s="422">
        <v>146.9</v>
      </c>
      <c r="AF136" s="423">
        <v>177.78</v>
      </c>
      <c r="AG136" s="10"/>
      <c r="AH136" s="10"/>
      <c r="AI136" s="10"/>
      <c r="AJ136" s="10"/>
    </row>
    <row r="137" spans="1:36" ht="15">
      <c r="A137" s="424">
        <f t="shared" si="6"/>
        <v>0.64606666666666646</v>
      </c>
      <c r="B137" s="422">
        <v>131.72999999999999</v>
      </c>
      <c r="C137" s="422">
        <v>163.05000000000001</v>
      </c>
      <c r="D137" s="422">
        <v>129.63999999999999</v>
      </c>
      <c r="E137" s="422">
        <v>76.73</v>
      </c>
      <c r="F137" s="422">
        <v>255.48</v>
      </c>
      <c r="G137" s="422">
        <v>235.13</v>
      </c>
      <c r="H137" s="422">
        <v>80.08</v>
      </c>
      <c r="I137" s="422">
        <v>54.86</v>
      </c>
      <c r="J137" s="422">
        <v>81.94</v>
      </c>
      <c r="K137" s="422">
        <v>76.17</v>
      </c>
      <c r="L137" s="422">
        <v>125.02</v>
      </c>
      <c r="M137" s="422">
        <v>255.8</v>
      </c>
      <c r="N137" s="422">
        <v>201.66</v>
      </c>
      <c r="O137" s="422">
        <v>94.71</v>
      </c>
      <c r="P137" s="422">
        <v>72.05</v>
      </c>
      <c r="Q137" s="422">
        <v>59.23</v>
      </c>
      <c r="R137" s="422">
        <v>108.3</v>
      </c>
      <c r="S137" s="422">
        <v>148.22</v>
      </c>
      <c r="T137" s="422">
        <v>147.1</v>
      </c>
      <c r="U137" s="422">
        <v>123.12</v>
      </c>
      <c r="V137" s="422">
        <v>234.93</v>
      </c>
      <c r="W137" s="422">
        <v>81.2</v>
      </c>
      <c r="X137" s="422">
        <v>169.3</v>
      </c>
      <c r="Y137" s="422">
        <v>148.56</v>
      </c>
      <c r="Z137" s="422">
        <v>159.58000000000001</v>
      </c>
      <c r="AA137" s="422">
        <v>261.41000000000003</v>
      </c>
      <c r="AB137" s="422">
        <v>108.73</v>
      </c>
      <c r="AC137" s="422">
        <v>72.569999999999993</v>
      </c>
      <c r="AD137" s="422">
        <v>151.93</v>
      </c>
      <c r="AE137" s="422">
        <v>144.78</v>
      </c>
      <c r="AF137" s="423">
        <v>226.01</v>
      </c>
      <c r="AG137" s="10"/>
      <c r="AH137" s="10"/>
      <c r="AI137" s="10"/>
      <c r="AJ137" s="10"/>
    </row>
    <row r="138" spans="1:36" ht="15">
      <c r="A138" s="424">
        <f t="shared" si="6"/>
        <v>0.65646666666666642</v>
      </c>
      <c r="B138" s="422">
        <v>134.66</v>
      </c>
      <c r="C138" s="422">
        <v>79</v>
      </c>
      <c r="D138" s="422">
        <v>44.77</v>
      </c>
      <c r="E138" s="422">
        <v>77.3</v>
      </c>
      <c r="F138" s="422">
        <v>122.32</v>
      </c>
      <c r="G138" s="422">
        <v>216.61</v>
      </c>
      <c r="H138" s="422">
        <v>142.18</v>
      </c>
      <c r="I138" s="422">
        <v>77.22</v>
      </c>
      <c r="J138" s="422">
        <v>77.540000000000006</v>
      </c>
      <c r="K138" s="422">
        <v>124.27</v>
      </c>
      <c r="L138" s="422">
        <v>57.06</v>
      </c>
      <c r="M138" s="422">
        <v>190.96</v>
      </c>
      <c r="N138" s="422">
        <v>131.06</v>
      </c>
      <c r="O138" s="422">
        <v>113.04</v>
      </c>
      <c r="P138" s="422">
        <v>71.48</v>
      </c>
      <c r="Q138" s="422">
        <v>120.66</v>
      </c>
      <c r="R138" s="422">
        <v>73.84</v>
      </c>
      <c r="S138" s="422">
        <v>78.91</v>
      </c>
      <c r="T138" s="422">
        <v>117.72</v>
      </c>
      <c r="U138" s="422">
        <v>96.42</v>
      </c>
      <c r="V138" s="422">
        <v>216.23</v>
      </c>
      <c r="W138" s="422">
        <v>90.64</v>
      </c>
      <c r="X138" s="422">
        <v>58.61</v>
      </c>
      <c r="Y138" s="422">
        <v>107.22</v>
      </c>
      <c r="Z138" s="422">
        <v>110.08</v>
      </c>
      <c r="AA138" s="422">
        <v>245.02</v>
      </c>
      <c r="AB138" s="422">
        <v>151.13999999999999</v>
      </c>
      <c r="AC138" s="422">
        <v>167.74</v>
      </c>
      <c r="AD138" s="422">
        <v>145.61000000000001</v>
      </c>
      <c r="AE138" s="422">
        <v>155.22</v>
      </c>
      <c r="AF138" s="423">
        <v>162.72</v>
      </c>
      <c r="AG138" s="10"/>
      <c r="AH138" s="10"/>
      <c r="AI138" s="10"/>
      <c r="AJ138" s="10"/>
    </row>
    <row r="139" spans="1:36" ht="15">
      <c r="A139" s="424">
        <f t="shared" si="6"/>
        <v>0.66686666666666639</v>
      </c>
      <c r="B139" s="422">
        <v>97.32</v>
      </c>
      <c r="C139" s="422">
        <v>129.4</v>
      </c>
      <c r="D139" s="422">
        <v>113.93</v>
      </c>
      <c r="E139" s="422">
        <v>49.64</v>
      </c>
      <c r="F139" s="422">
        <v>199.55</v>
      </c>
      <c r="G139" s="422">
        <v>78.97</v>
      </c>
      <c r="H139" s="422">
        <v>49.57</v>
      </c>
      <c r="I139" s="422">
        <v>123.86</v>
      </c>
      <c r="J139" s="422">
        <v>106.41</v>
      </c>
      <c r="K139" s="422">
        <v>81.14</v>
      </c>
      <c r="L139" s="422">
        <v>61.55</v>
      </c>
      <c r="M139" s="422">
        <v>144.16</v>
      </c>
      <c r="N139" s="422">
        <v>195.59</v>
      </c>
      <c r="O139" s="422">
        <v>100</v>
      </c>
      <c r="P139" s="422">
        <v>57.1</v>
      </c>
      <c r="Q139" s="422">
        <v>147.22</v>
      </c>
      <c r="R139" s="422">
        <v>89.98</v>
      </c>
      <c r="S139" s="422">
        <v>39.700000000000003</v>
      </c>
      <c r="T139" s="422">
        <v>136.26</v>
      </c>
      <c r="U139" s="422">
        <v>104.17</v>
      </c>
      <c r="V139" s="422">
        <v>172.79</v>
      </c>
      <c r="W139" s="422">
        <v>124.39</v>
      </c>
      <c r="X139" s="422">
        <v>101.26</v>
      </c>
      <c r="Y139" s="422">
        <v>241.08</v>
      </c>
      <c r="Z139" s="422">
        <v>80.83</v>
      </c>
      <c r="AA139" s="422">
        <v>165.57</v>
      </c>
      <c r="AB139" s="422">
        <v>136.66999999999999</v>
      </c>
      <c r="AC139" s="422">
        <v>124.76</v>
      </c>
      <c r="AD139" s="422">
        <v>121.23</v>
      </c>
      <c r="AE139" s="422">
        <v>161.36000000000001</v>
      </c>
      <c r="AF139" s="423">
        <v>67.349999999999994</v>
      </c>
      <c r="AG139" s="10"/>
      <c r="AH139" s="10"/>
      <c r="AI139" s="10"/>
      <c r="AJ139" s="10"/>
    </row>
    <row r="140" spans="1:36" ht="15">
      <c r="A140" s="424">
        <f t="shared" si="6"/>
        <v>0.67726666666666635</v>
      </c>
      <c r="B140" s="422">
        <v>59.8</v>
      </c>
      <c r="C140" s="422">
        <v>73.34</v>
      </c>
      <c r="D140" s="422">
        <v>143.91999999999999</v>
      </c>
      <c r="E140" s="422">
        <v>162.04</v>
      </c>
      <c r="F140" s="422">
        <v>143.83000000000001</v>
      </c>
      <c r="G140" s="422">
        <v>175.59</v>
      </c>
      <c r="H140" s="422">
        <v>113.05</v>
      </c>
      <c r="I140" s="422">
        <v>114.15</v>
      </c>
      <c r="J140" s="422">
        <v>59.89</v>
      </c>
      <c r="K140" s="422">
        <v>75.36</v>
      </c>
      <c r="L140" s="422">
        <v>113.12</v>
      </c>
      <c r="M140" s="422">
        <v>316.2</v>
      </c>
      <c r="N140" s="422">
        <v>109.1</v>
      </c>
      <c r="O140" s="422">
        <v>83.85</v>
      </c>
      <c r="P140" s="422">
        <v>80.650000000000006</v>
      </c>
      <c r="Q140" s="422">
        <v>60.35</v>
      </c>
      <c r="R140" s="422">
        <v>100.28</v>
      </c>
      <c r="S140" s="422">
        <v>123.36</v>
      </c>
      <c r="T140" s="422">
        <v>196.12</v>
      </c>
      <c r="U140" s="422">
        <v>126.5</v>
      </c>
      <c r="V140" s="422">
        <v>104.03</v>
      </c>
      <c r="W140" s="422">
        <v>60.14</v>
      </c>
      <c r="X140" s="422">
        <v>130.57</v>
      </c>
      <c r="Y140" s="422">
        <v>191.88</v>
      </c>
      <c r="Z140" s="422">
        <v>72.959999999999994</v>
      </c>
      <c r="AA140" s="422">
        <v>150.29</v>
      </c>
      <c r="AB140" s="422">
        <v>123.7</v>
      </c>
      <c r="AC140" s="422">
        <v>194.62</v>
      </c>
      <c r="AD140" s="422">
        <v>82.34</v>
      </c>
      <c r="AE140" s="422">
        <v>152.15</v>
      </c>
      <c r="AF140" s="423">
        <v>107.56</v>
      </c>
      <c r="AG140" s="10"/>
      <c r="AH140" s="10"/>
      <c r="AI140" s="10"/>
      <c r="AJ140" s="10"/>
    </row>
    <row r="141" spans="1:36" ht="15">
      <c r="A141" s="424">
        <f t="shared" si="6"/>
        <v>0.68766666666666632</v>
      </c>
      <c r="B141" s="422">
        <v>56.08</v>
      </c>
      <c r="C141" s="422">
        <v>129.09</v>
      </c>
      <c r="D141" s="422">
        <v>135.33000000000001</v>
      </c>
      <c r="E141" s="422">
        <v>79.39</v>
      </c>
      <c r="F141" s="422">
        <v>165.15</v>
      </c>
      <c r="G141" s="422">
        <v>178.98</v>
      </c>
      <c r="H141" s="422">
        <v>143.52000000000001</v>
      </c>
      <c r="I141" s="422">
        <v>149.13</v>
      </c>
      <c r="J141" s="422">
        <v>114.34</v>
      </c>
      <c r="K141" s="422">
        <v>71.86</v>
      </c>
      <c r="L141" s="422">
        <v>100.1</v>
      </c>
      <c r="M141" s="422">
        <v>89.82</v>
      </c>
      <c r="N141" s="422">
        <v>195.03</v>
      </c>
      <c r="O141" s="422">
        <v>106.58</v>
      </c>
      <c r="P141" s="422">
        <v>106.72</v>
      </c>
      <c r="Q141" s="422">
        <v>149.76</v>
      </c>
      <c r="R141" s="422">
        <v>86.09</v>
      </c>
      <c r="S141" s="422">
        <v>109.28</v>
      </c>
      <c r="T141" s="422">
        <v>157.63</v>
      </c>
      <c r="U141" s="422">
        <v>101.44</v>
      </c>
      <c r="V141" s="422">
        <v>145.63999999999999</v>
      </c>
      <c r="W141" s="422">
        <v>84.45</v>
      </c>
      <c r="X141" s="422">
        <v>81.39</v>
      </c>
      <c r="Y141" s="422">
        <v>120.92</v>
      </c>
      <c r="Z141" s="422">
        <v>62.77</v>
      </c>
      <c r="AA141" s="422">
        <v>118.43</v>
      </c>
      <c r="AB141" s="422">
        <v>145.91</v>
      </c>
      <c r="AC141" s="422">
        <v>140.72</v>
      </c>
      <c r="AD141" s="422">
        <v>114.28</v>
      </c>
      <c r="AE141" s="422">
        <v>75.47</v>
      </c>
      <c r="AF141" s="423">
        <v>69.5</v>
      </c>
      <c r="AG141" s="10"/>
      <c r="AH141" s="10"/>
      <c r="AI141" s="10"/>
      <c r="AJ141" s="10"/>
    </row>
    <row r="142" spans="1:36" ht="15">
      <c r="A142" s="424">
        <f t="shared" si="6"/>
        <v>0.69806666666666628</v>
      </c>
      <c r="B142" s="422">
        <v>150.80000000000001</v>
      </c>
      <c r="C142" s="422">
        <v>99.58</v>
      </c>
      <c r="D142" s="422">
        <v>121.6</v>
      </c>
      <c r="E142" s="422">
        <v>78.599999999999994</v>
      </c>
      <c r="F142" s="422">
        <v>203.37</v>
      </c>
      <c r="G142" s="422">
        <v>76.39</v>
      </c>
      <c r="H142" s="422">
        <v>43.4</v>
      </c>
      <c r="I142" s="422">
        <v>10.4</v>
      </c>
      <c r="J142" s="422">
        <v>48.1</v>
      </c>
      <c r="K142" s="422">
        <v>41.5</v>
      </c>
      <c r="L142" s="422">
        <v>131.78</v>
      </c>
      <c r="M142" s="422">
        <v>126.87</v>
      </c>
      <c r="N142" s="422">
        <v>148.87</v>
      </c>
      <c r="O142" s="422">
        <v>102.34</v>
      </c>
      <c r="P142" s="422">
        <v>115.01</v>
      </c>
      <c r="Q142" s="422">
        <v>147.61000000000001</v>
      </c>
      <c r="R142" s="422">
        <v>93.39</v>
      </c>
      <c r="S142" s="422">
        <v>106.48</v>
      </c>
      <c r="T142" s="422">
        <v>148.13999999999999</v>
      </c>
      <c r="U142" s="422">
        <v>195.18</v>
      </c>
      <c r="V142" s="422">
        <v>107.82</v>
      </c>
      <c r="W142" s="422">
        <v>133.24</v>
      </c>
      <c r="X142" s="422">
        <v>152.06</v>
      </c>
      <c r="Y142" s="422">
        <v>124.08</v>
      </c>
      <c r="Z142" s="422">
        <v>80.47</v>
      </c>
      <c r="AA142" s="422">
        <v>214.14</v>
      </c>
      <c r="AB142" s="422">
        <v>113.67</v>
      </c>
      <c r="AC142" s="422">
        <v>171.57</v>
      </c>
      <c r="AD142" s="422">
        <v>153.94999999999999</v>
      </c>
      <c r="AE142" s="422">
        <v>110.9</v>
      </c>
      <c r="AF142" s="423">
        <v>113.83</v>
      </c>
      <c r="AG142" s="10"/>
      <c r="AH142" s="10"/>
      <c r="AI142" s="10"/>
      <c r="AJ142" s="10"/>
    </row>
    <row r="143" spans="1:36" ht="15">
      <c r="A143" s="424">
        <f t="shared" si="6"/>
        <v>0.70846666666666624</v>
      </c>
      <c r="B143" s="422">
        <v>78.8</v>
      </c>
      <c r="C143" s="422">
        <v>71.8</v>
      </c>
      <c r="D143" s="422">
        <v>165.14</v>
      </c>
      <c r="E143" s="422">
        <v>129.78</v>
      </c>
      <c r="F143" s="422">
        <v>257.07</v>
      </c>
      <c r="G143" s="422">
        <v>104.69</v>
      </c>
      <c r="H143" s="422">
        <v>56.08</v>
      </c>
      <c r="I143" s="422">
        <v>35.5</v>
      </c>
      <c r="J143" s="422">
        <v>71.81</v>
      </c>
      <c r="K143" s="422">
        <v>36.090000000000003</v>
      </c>
      <c r="L143" s="422">
        <v>46.16</v>
      </c>
      <c r="M143" s="422">
        <v>92.7</v>
      </c>
      <c r="N143" s="422">
        <v>110.7</v>
      </c>
      <c r="O143" s="422">
        <v>152.71</v>
      </c>
      <c r="P143" s="422">
        <v>113.32</v>
      </c>
      <c r="Q143" s="422">
        <v>134.96</v>
      </c>
      <c r="R143" s="422">
        <v>80.83</v>
      </c>
      <c r="S143" s="422">
        <v>63.32</v>
      </c>
      <c r="T143" s="422">
        <v>232.89</v>
      </c>
      <c r="U143" s="422">
        <v>135.19</v>
      </c>
      <c r="V143" s="422">
        <v>78.34</v>
      </c>
      <c r="W143" s="422">
        <v>90.87</v>
      </c>
      <c r="X143" s="422">
        <v>155.96</v>
      </c>
      <c r="Y143" s="422">
        <v>97.71</v>
      </c>
      <c r="Z143" s="422">
        <v>57.21</v>
      </c>
      <c r="AA143" s="422">
        <v>131.19</v>
      </c>
      <c r="AB143" s="422">
        <v>131.41999999999999</v>
      </c>
      <c r="AC143" s="422">
        <v>179.16</v>
      </c>
      <c r="AD143" s="422">
        <v>179.15</v>
      </c>
      <c r="AE143" s="422">
        <v>104.78</v>
      </c>
      <c r="AF143" s="423">
        <v>138.96</v>
      </c>
      <c r="AG143" s="10"/>
      <c r="AH143" s="10"/>
      <c r="AI143" s="10"/>
      <c r="AJ143" s="10"/>
    </row>
    <row r="144" spans="1:36" ht="15">
      <c r="A144" s="424">
        <f t="shared" si="6"/>
        <v>0.71886666666666621</v>
      </c>
      <c r="B144" s="422">
        <v>133.88</v>
      </c>
      <c r="C144" s="422">
        <v>88.82</v>
      </c>
      <c r="D144" s="422">
        <v>101.72</v>
      </c>
      <c r="E144" s="422">
        <v>84.57</v>
      </c>
      <c r="F144" s="422">
        <v>104.5</v>
      </c>
      <c r="G144" s="422">
        <v>113.23</v>
      </c>
      <c r="H144" s="422">
        <v>111.42</v>
      </c>
      <c r="I144" s="422">
        <v>147.16999999999999</v>
      </c>
      <c r="J144" s="422">
        <v>94.52</v>
      </c>
      <c r="K144" s="422">
        <v>111.22</v>
      </c>
      <c r="L144" s="422">
        <v>69.72</v>
      </c>
      <c r="M144" s="422">
        <v>123.71</v>
      </c>
      <c r="N144" s="422">
        <v>168.07</v>
      </c>
      <c r="O144" s="422">
        <v>95.72</v>
      </c>
      <c r="P144" s="422">
        <v>57.22</v>
      </c>
      <c r="Q144" s="422">
        <v>157.32</v>
      </c>
      <c r="R144" s="422">
        <v>53.78</v>
      </c>
      <c r="S144" s="422">
        <v>105.52</v>
      </c>
      <c r="T144" s="422">
        <v>146.19999999999999</v>
      </c>
      <c r="U144" s="422">
        <v>129.97</v>
      </c>
      <c r="V144" s="422">
        <v>212.73</v>
      </c>
      <c r="W144" s="422">
        <v>51.26</v>
      </c>
      <c r="X144" s="422">
        <v>72.47</v>
      </c>
      <c r="Y144" s="422">
        <v>125.34</v>
      </c>
      <c r="Z144" s="422">
        <v>100.51</v>
      </c>
      <c r="AA144" s="422">
        <v>188.75</v>
      </c>
      <c r="AB144" s="422">
        <v>217.76</v>
      </c>
      <c r="AC144" s="422">
        <v>172.58</v>
      </c>
      <c r="AD144" s="422">
        <v>98.79</v>
      </c>
      <c r="AE144" s="422">
        <v>115.85</v>
      </c>
      <c r="AF144" s="423">
        <v>125.45</v>
      </c>
      <c r="AG144" s="10"/>
      <c r="AH144" s="10"/>
      <c r="AI144" s="10"/>
      <c r="AJ144" s="10"/>
    </row>
    <row r="145" spans="1:36" ht="15">
      <c r="A145" s="424">
        <f t="shared" si="6"/>
        <v>0.72926666666666617</v>
      </c>
      <c r="B145" s="422">
        <v>93.25</v>
      </c>
      <c r="C145" s="422">
        <v>138.72</v>
      </c>
      <c r="D145" s="422">
        <v>66.900000000000006</v>
      </c>
      <c r="E145" s="422">
        <v>167.72</v>
      </c>
      <c r="F145" s="422">
        <v>131.56</v>
      </c>
      <c r="G145" s="422">
        <v>134.69999999999999</v>
      </c>
      <c r="H145" s="422">
        <v>73.209999999999994</v>
      </c>
      <c r="I145" s="422">
        <v>114.07</v>
      </c>
      <c r="J145" s="422">
        <v>114.08</v>
      </c>
      <c r="K145" s="422">
        <v>126.62</v>
      </c>
      <c r="L145" s="422">
        <v>52.51</v>
      </c>
      <c r="M145" s="422">
        <v>102.51</v>
      </c>
      <c r="N145" s="422">
        <v>127</v>
      </c>
      <c r="O145" s="422">
        <v>130.78</v>
      </c>
      <c r="P145" s="422">
        <v>61.11</v>
      </c>
      <c r="Q145" s="422">
        <v>71.23</v>
      </c>
      <c r="R145" s="422">
        <v>104.31</v>
      </c>
      <c r="S145" s="422">
        <v>55.9</v>
      </c>
      <c r="T145" s="422">
        <v>178.47</v>
      </c>
      <c r="U145" s="422">
        <v>186.02</v>
      </c>
      <c r="V145" s="422">
        <v>95.02</v>
      </c>
      <c r="W145" s="422">
        <v>139.74</v>
      </c>
      <c r="X145" s="422">
        <v>108.9</v>
      </c>
      <c r="Y145" s="422">
        <v>85.76</v>
      </c>
      <c r="Z145" s="422">
        <v>67.06</v>
      </c>
      <c r="AA145" s="422">
        <v>139.77000000000001</v>
      </c>
      <c r="AB145" s="422">
        <v>129.88999999999999</v>
      </c>
      <c r="AC145" s="422">
        <v>137.47999999999999</v>
      </c>
      <c r="AD145" s="422">
        <v>98</v>
      </c>
      <c r="AE145" s="422">
        <v>195.43</v>
      </c>
      <c r="AF145" s="423">
        <v>117.47</v>
      </c>
      <c r="AG145" s="10"/>
      <c r="AH145" s="10"/>
      <c r="AI145" s="10"/>
      <c r="AJ145" s="10"/>
    </row>
    <row r="146" spans="1:36" ht="15">
      <c r="A146" s="424">
        <f t="shared" si="6"/>
        <v>0.73966666666666614</v>
      </c>
      <c r="B146" s="422">
        <v>91.67</v>
      </c>
      <c r="C146" s="422">
        <v>76.17</v>
      </c>
      <c r="D146" s="422">
        <v>35.590000000000003</v>
      </c>
      <c r="E146" s="422">
        <v>73.510000000000005</v>
      </c>
      <c r="F146" s="422">
        <v>154.18</v>
      </c>
      <c r="G146" s="422">
        <v>186.51</v>
      </c>
      <c r="H146" s="422">
        <v>124.92</v>
      </c>
      <c r="I146" s="422">
        <v>109.81</v>
      </c>
      <c r="J146" s="422">
        <v>149.24</v>
      </c>
      <c r="K146" s="422">
        <v>51.39</v>
      </c>
      <c r="L146" s="422">
        <v>47.74</v>
      </c>
      <c r="M146" s="422">
        <v>152.91</v>
      </c>
      <c r="N146" s="422">
        <v>232.54</v>
      </c>
      <c r="O146" s="422">
        <v>102.34</v>
      </c>
      <c r="P146" s="422">
        <v>26.35</v>
      </c>
      <c r="Q146" s="422">
        <v>173.28</v>
      </c>
      <c r="R146" s="422">
        <v>54.21</v>
      </c>
      <c r="S146" s="422">
        <v>66.47</v>
      </c>
      <c r="T146" s="422">
        <v>195.41</v>
      </c>
      <c r="U146" s="422">
        <v>152.76</v>
      </c>
      <c r="V146" s="422">
        <v>64.16</v>
      </c>
      <c r="W146" s="422">
        <v>105.51</v>
      </c>
      <c r="X146" s="422">
        <v>130.72</v>
      </c>
      <c r="Y146" s="422">
        <v>36.89</v>
      </c>
      <c r="Z146" s="422">
        <v>145.78</v>
      </c>
      <c r="AA146" s="422">
        <v>65.02</v>
      </c>
      <c r="AB146" s="422">
        <v>189.98</v>
      </c>
      <c r="AC146" s="422">
        <v>111.84</v>
      </c>
      <c r="AD146" s="422">
        <v>71.430000000000007</v>
      </c>
      <c r="AE146" s="422">
        <v>149.55000000000001</v>
      </c>
      <c r="AF146" s="423">
        <v>108.69</v>
      </c>
      <c r="AG146" s="10"/>
      <c r="AH146" s="10"/>
      <c r="AI146" s="10"/>
      <c r="AJ146" s="10"/>
    </row>
    <row r="147" spans="1:36" ht="15">
      <c r="A147" s="424">
        <f t="shared" si="6"/>
        <v>0.7500666666666661</v>
      </c>
      <c r="B147" s="422">
        <v>38.24</v>
      </c>
      <c r="C147" s="422">
        <v>135.85</v>
      </c>
      <c r="D147" s="422">
        <v>144.36000000000001</v>
      </c>
      <c r="E147" s="422">
        <v>135.35</v>
      </c>
      <c r="F147" s="422">
        <v>195.84</v>
      </c>
      <c r="G147" s="422">
        <v>160.28</v>
      </c>
      <c r="H147" s="422">
        <v>74.489999999999995</v>
      </c>
      <c r="I147" s="422">
        <v>142.01</v>
      </c>
      <c r="J147" s="422">
        <v>194.65</v>
      </c>
      <c r="K147" s="422">
        <v>159.96</v>
      </c>
      <c r="L147" s="422">
        <v>127</v>
      </c>
      <c r="M147" s="422">
        <v>229.88</v>
      </c>
      <c r="N147" s="422">
        <v>230.81</v>
      </c>
      <c r="O147" s="422">
        <v>30.11</v>
      </c>
      <c r="P147" s="422">
        <v>118.3</v>
      </c>
      <c r="Q147" s="422">
        <v>83.2</v>
      </c>
      <c r="R147" s="422">
        <v>124.46</v>
      </c>
      <c r="S147" s="422">
        <v>149.72</v>
      </c>
      <c r="T147" s="422">
        <v>195.24</v>
      </c>
      <c r="U147" s="422">
        <v>190.77</v>
      </c>
      <c r="V147" s="422">
        <v>120.86</v>
      </c>
      <c r="W147" s="422">
        <v>219.33</v>
      </c>
      <c r="X147" s="422">
        <v>92.39</v>
      </c>
      <c r="Y147" s="422">
        <v>24.72</v>
      </c>
      <c r="Z147" s="422">
        <v>36.590000000000003</v>
      </c>
      <c r="AA147" s="422">
        <v>105.88</v>
      </c>
      <c r="AB147" s="422">
        <v>197.87</v>
      </c>
      <c r="AC147" s="422">
        <v>131.43</v>
      </c>
      <c r="AD147" s="422">
        <v>141.79</v>
      </c>
      <c r="AE147" s="422">
        <v>166.88</v>
      </c>
      <c r="AF147" s="423">
        <v>124.2</v>
      </c>
      <c r="AG147" s="10"/>
      <c r="AH147" s="10"/>
      <c r="AI147" s="10"/>
      <c r="AJ147" s="10"/>
    </row>
    <row r="148" spans="1:36" ht="15">
      <c r="A148" s="424">
        <f t="shared" si="6"/>
        <v>0.76046666666666607</v>
      </c>
      <c r="B148" s="422">
        <v>72.37</v>
      </c>
      <c r="C148" s="422">
        <v>234.44</v>
      </c>
      <c r="D148" s="422">
        <v>194.8</v>
      </c>
      <c r="E148" s="422">
        <v>151.13</v>
      </c>
      <c r="F148" s="422">
        <v>206.28</v>
      </c>
      <c r="G148" s="422">
        <v>229.22</v>
      </c>
      <c r="H148" s="422">
        <v>72.38</v>
      </c>
      <c r="I148" s="422">
        <v>113.3</v>
      </c>
      <c r="J148" s="422">
        <v>175.73</v>
      </c>
      <c r="K148" s="422">
        <v>129.63</v>
      </c>
      <c r="L148" s="422">
        <v>215.24</v>
      </c>
      <c r="M148" s="422">
        <v>201.66</v>
      </c>
      <c r="N148" s="422">
        <v>180.63</v>
      </c>
      <c r="O148" s="422">
        <v>136.66</v>
      </c>
      <c r="P148" s="422">
        <v>97.97</v>
      </c>
      <c r="Q148" s="422">
        <v>108.79</v>
      </c>
      <c r="R148" s="422">
        <v>124.63</v>
      </c>
      <c r="S148" s="422">
        <v>139.59</v>
      </c>
      <c r="T148" s="422">
        <v>163.26</v>
      </c>
      <c r="U148" s="422">
        <v>185.29</v>
      </c>
      <c r="V148" s="422">
        <v>128.76</v>
      </c>
      <c r="W148" s="422">
        <v>172.33</v>
      </c>
      <c r="X148" s="422">
        <v>158.69999999999999</v>
      </c>
      <c r="Y148" s="422">
        <v>21.59</v>
      </c>
      <c r="Z148" s="422">
        <v>107.2</v>
      </c>
      <c r="AA148" s="422">
        <v>138.99</v>
      </c>
      <c r="AB148" s="422">
        <v>135.91</v>
      </c>
      <c r="AC148" s="422">
        <v>133.75</v>
      </c>
      <c r="AD148" s="422">
        <v>185.87</v>
      </c>
      <c r="AE148" s="422">
        <v>170.81</v>
      </c>
      <c r="AF148" s="423">
        <v>12.36</v>
      </c>
      <c r="AG148" s="10"/>
      <c r="AH148" s="10"/>
      <c r="AI148" s="10"/>
      <c r="AJ148" s="10"/>
    </row>
    <row r="149" spans="1:36" ht="15">
      <c r="A149" s="424">
        <f t="shared" si="6"/>
        <v>0.77086666666666603</v>
      </c>
      <c r="B149" s="422">
        <v>182.18</v>
      </c>
      <c r="C149" s="422">
        <v>129.16999999999999</v>
      </c>
      <c r="D149" s="422">
        <v>237.06</v>
      </c>
      <c r="E149" s="422">
        <v>238.67</v>
      </c>
      <c r="F149" s="422">
        <v>306.39</v>
      </c>
      <c r="G149" s="422">
        <v>228.3</v>
      </c>
      <c r="H149" s="422">
        <v>159.5</v>
      </c>
      <c r="I149" s="422">
        <v>194.94</v>
      </c>
      <c r="J149" s="422">
        <v>134.35</v>
      </c>
      <c r="K149" s="422">
        <v>96.71</v>
      </c>
      <c r="L149" s="422">
        <v>303.47000000000003</v>
      </c>
      <c r="M149" s="422">
        <v>208.03</v>
      </c>
      <c r="N149" s="422">
        <v>199.01</v>
      </c>
      <c r="O149" s="422">
        <v>135.21</v>
      </c>
      <c r="P149" s="422">
        <v>90.52</v>
      </c>
      <c r="Q149" s="422">
        <v>220.22</v>
      </c>
      <c r="R149" s="422">
        <v>153.44</v>
      </c>
      <c r="S149" s="422">
        <v>120.25</v>
      </c>
      <c r="T149" s="422">
        <v>229.41</v>
      </c>
      <c r="U149" s="422">
        <v>283.58999999999997</v>
      </c>
      <c r="V149" s="422">
        <v>129.1</v>
      </c>
      <c r="W149" s="422">
        <v>172.62</v>
      </c>
      <c r="X149" s="422">
        <v>239.61</v>
      </c>
      <c r="Y149" s="422">
        <v>0</v>
      </c>
      <c r="Z149" s="422">
        <v>130.47</v>
      </c>
      <c r="AA149" s="422">
        <v>209.4</v>
      </c>
      <c r="AB149" s="422">
        <v>275.64</v>
      </c>
      <c r="AC149" s="422">
        <v>137.1</v>
      </c>
      <c r="AD149" s="422">
        <v>278.7</v>
      </c>
      <c r="AE149" s="422">
        <v>199.95</v>
      </c>
      <c r="AF149" s="423">
        <v>0</v>
      </c>
      <c r="AG149" s="10"/>
      <c r="AH149" s="10"/>
      <c r="AI149" s="10"/>
      <c r="AJ149" s="10"/>
    </row>
    <row r="150" spans="1:36" ht="15">
      <c r="A150" s="424">
        <f t="shared" si="6"/>
        <v>0.781266666666666</v>
      </c>
      <c r="B150" s="422">
        <v>241.9</v>
      </c>
      <c r="C150" s="422">
        <v>296.85000000000002</v>
      </c>
      <c r="D150" s="422">
        <v>126.07</v>
      </c>
      <c r="E150" s="422">
        <v>282.31</v>
      </c>
      <c r="F150" s="422">
        <v>445.52</v>
      </c>
      <c r="G150" s="422">
        <v>226.73</v>
      </c>
      <c r="H150" s="422">
        <v>121.87</v>
      </c>
      <c r="I150" s="422">
        <v>187.32</v>
      </c>
      <c r="J150" s="422">
        <v>251.69</v>
      </c>
      <c r="K150" s="422">
        <v>233.27</v>
      </c>
      <c r="L150" s="422">
        <v>229.58</v>
      </c>
      <c r="M150" s="422">
        <v>370.78</v>
      </c>
      <c r="N150" s="422">
        <v>237.75</v>
      </c>
      <c r="O150" s="422">
        <v>132.97</v>
      </c>
      <c r="P150" s="422">
        <v>98.05</v>
      </c>
      <c r="Q150" s="422">
        <v>261.60000000000002</v>
      </c>
      <c r="R150" s="422">
        <v>227.53</v>
      </c>
      <c r="S150" s="422">
        <v>152.85</v>
      </c>
      <c r="T150" s="422">
        <v>421.41</v>
      </c>
      <c r="U150" s="422">
        <v>308.3</v>
      </c>
      <c r="V150" s="422">
        <v>241.8</v>
      </c>
      <c r="W150" s="422">
        <v>109.44</v>
      </c>
      <c r="X150" s="422">
        <v>176.94</v>
      </c>
      <c r="Y150" s="422">
        <v>0</v>
      </c>
      <c r="Z150" s="422">
        <v>106.94</v>
      </c>
      <c r="AA150" s="422">
        <v>240.37</v>
      </c>
      <c r="AB150" s="422">
        <v>194.78</v>
      </c>
      <c r="AC150" s="422">
        <v>255.76</v>
      </c>
      <c r="AD150" s="422">
        <v>183.47</v>
      </c>
      <c r="AE150" s="422">
        <v>359.12</v>
      </c>
      <c r="AF150" s="423">
        <v>0</v>
      </c>
      <c r="AG150" s="10"/>
      <c r="AH150" s="10"/>
      <c r="AI150" s="10"/>
      <c r="AJ150" s="10"/>
    </row>
    <row r="151" spans="1:36" ht="15">
      <c r="A151" s="424">
        <f t="shared" si="6"/>
        <v>0.79166666666666596</v>
      </c>
      <c r="B151" s="422">
        <v>319.19</v>
      </c>
      <c r="C151" s="422">
        <v>371.83</v>
      </c>
      <c r="D151" s="422">
        <v>239.26</v>
      </c>
      <c r="E151" s="422">
        <v>416.93</v>
      </c>
      <c r="F151" s="422">
        <v>315.77</v>
      </c>
      <c r="G151" s="422">
        <v>325.67</v>
      </c>
      <c r="H151" s="422">
        <v>243.14</v>
      </c>
      <c r="I151" s="422">
        <v>299.39999999999998</v>
      </c>
      <c r="J151" s="422">
        <v>380.28</v>
      </c>
      <c r="K151" s="422">
        <v>182.47</v>
      </c>
      <c r="L151" s="422">
        <v>301.95</v>
      </c>
      <c r="M151" s="422">
        <v>329.03</v>
      </c>
      <c r="N151" s="422">
        <v>302.56</v>
      </c>
      <c r="O151" s="422">
        <v>215.23</v>
      </c>
      <c r="P151" s="422">
        <v>238.42</v>
      </c>
      <c r="Q151" s="422">
        <v>301.83999999999997</v>
      </c>
      <c r="R151" s="422">
        <v>219.42</v>
      </c>
      <c r="S151" s="422">
        <v>333.41</v>
      </c>
      <c r="T151" s="422">
        <v>344.49</v>
      </c>
      <c r="U151" s="422">
        <v>391.15</v>
      </c>
      <c r="V151" s="422">
        <v>165.02</v>
      </c>
      <c r="W151" s="422">
        <v>218.57</v>
      </c>
      <c r="X151" s="422">
        <v>226.73</v>
      </c>
      <c r="Y151" s="422">
        <v>0</v>
      </c>
      <c r="Z151" s="422">
        <v>113.86</v>
      </c>
      <c r="AA151" s="422">
        <v>254.92</v>
      </c>
      <c r="AB151" s="422">
        <v>183.11</v>
      </c>
      <c r="AC151" s="422">
        <v>309.39</v>
      </c>
      <c r="AD151" s="422">
        <v>235.23</v>
      </c>
      <c r="AE151" s="422">
        <v>294.94</v>
      </c>
      <c r="AF151" s="423">
        <v>0</v>
      </c>
      <c r="AG151" s="10"/>
      <c r="AH151" s="10"/>
      <c r="AI151" s="10"/>
      <c r="AJ151" s="10"/>
    </row>
    <row r="152" spans="1:36" ht="15">
      <c r="A152" s="424">
        <f t="shared" ref="A152:A159" si="7">A151+0.0105</f>
        <v>0.80216666666666592</v>
      </c>
      <c r="B152" s="422">
        <v>312.58</v>
      </c>
      <c r="C152" s="422">
        <v>194.62</v>
      </c>
      <c r="D152" s="422">
        <v>283.76</v>
      </c>
      <c r="E152" s="422">
        <v>446.98</v>
      </c>
      <c r="F152" s="422">
        <v>209.21</v>
      </c>
      <c r="G152" s="422">
        <v>450.35</v>
      </c>
      <c r="H152" s="422">
        <v>211.84</v>
      </c>
      <c r="I152" s="422">
        <v>168.91</v>
      </c>
      <c r="J152" s="422">
        <v>244</v>
      </c>
      <c r="K152" s="422">
        <v>283.02999999999997</v>
      </c>
      <c r="L152" s="422">
        <v>400.36</v>
      </c>
      <c r="M152" s="422">
        <v>376.58</v>
      </c>
      <c r="N152" s="422">
        <v>319.32</v>
      </c>
      <c r="O152" s="422">
        <v>196.41</v>
      </c>
      <c r="P152" s="422">
        <v>150.07</v>
      </c>
      <c r="Q152" s="422">
        <v>229.5</v>
      </c>
      <c r="R152" s="422">
        <v>264.82</v>
      </c>
      <c r="S152" s="422">
        <v>455.8</v>
      </c>
      <c r="T152" s="422">
        <v>336.45</v>
      </c>
      <c r="U152" s="422">
        <v>395.06</v>
      </c>
      <c r="V152" s="422">
        <v>150.76</v>
      </c>
      <c r="W152" s="422">
        <v>240.17</v>
      </c>
      <c r="X152" s="422">
        <v>447.02</v>
      </c>
      <c r="Y152" s="422">
        <v>0</v>
      </c>
      <c r="Z152" s="422">
        <v>331.9</v>
      </c>
      <c r="AA152" s="422">
        <v>346.13</v>
      </c>
      <c r="AB152" s="422">
        <v>224.79</v>
      </c>
      <c r="AC152" s="422">
        <v>155.80000000000001</v>
      </c>
      <c r="AD152" s="422">
        <v>270.54000000000002</v>
      </c>
      <c r="AE152" s="422">
        <v>188.53</v>
      </c>
      <c r="AF152" s="423">
        <v>0</v>
      </c>
      <c r="AG152" s="10"/>
      <c r="AH152" s="10"/>
      <c r="AI152" s="10"/>
      <c r="AJ152" s="10"/>
    </row>
    <row r="153" spans="1:36" ht="15">
      <c r="A153" s="424">
        <f t="shared" si="7"/>
        <v>0.81266666666666587</v>
      </c>
      <c r="B153" s="422">
        <v>343.82</v>
      </c>
      <c r="C153" s="422">
        <v>194.14</v>
      </c>
      <c r="D153" s="422">
        <v>316.14</v>
      </c>
      <c r="E153" s="422">
        <v>599.19000000000005</v>
      </c>
      <c r="F153" s="422">
        <v>319.05</v>
      </c>
      <c r="G153" s="422">
        <v>411.53</v>
      </c>
      <c r="H153" s="422">
        <v>155.87</v>
      </c>
      <c r="I153" s="422">
        <v>321.39999999999998</v>
      </c>
      <c r="J153" s="422">
        <v>179.54</v>
      </c>
      <c r="K153" s="422">
        <v>200.12</v>
      </c>
      <c r="L153" s="422">
        <v>321.22000000000003</v>
      </c>
      <c r="M153" s="422">
        <v>385.08</v>
      </c>
      <c r="N153" s="422">
        <v>256.14</v>
      </c>
      <c r="O153" s="422">
        <v>124.87</v>
      </c>
      <c r="P153" s="422">
        <v>173.04</v>
      </c>
      <c r="Q153" s="422">
        <v>125.59</v>
      </c>
      <c r="R153" s="422">
        <v>151.65</v>
      </c>
      <c r="S153" s="422">
        <v>298.39999999999998</v>
      </c>
      <c r="T153" s="422">
        <v>412.32</v>
      </c>
      <c r="U153" s="422">
        <v>342.41</v>
      </c>
      <c r="V153" s="422">
        <v>209.41</v>
      </c>
      <c r="W153" s="422">
        <v>303.82</v>
      </c>
      <c r="X153" s="422">
        <v>444.02</v>
      </c>
      <c r="Y153" s="422">
        <v>0</v>
      </c>
      <c r="Z153" s="422">
        <v>220.5</v>
      </c>
      <c r="AA153" s="422">
        <v>243.49</v>
      </c>
      <c r="AB153" s="422">
        <v>160.83000000000001</v>
      </c>
      <c r="AC153" s="422">
        <v>209.84</v>
      </c>
      <c r="AD153" s="422">
        <v>244.86</v>
      </c>
      <c r="AE153" s="422">
        <v>198.03</v>
      </c>
      <c r="AF153" s="423">
        <v>0</v>
      </c>
      <c r="AG153" s="10"/>
      <c r="AH153" s="10"/>
      <c r="AI153" s="10"/>
      <c r="AJ153" s="10"/>
    </row>
    <row r="154" spans="1:36" ht="15">
      <c r="A154" s="424">
        <f t="shared" si="7"/>
        <v>0.82316666666666582</v>
      </c>
      <c r="B154" s="422">
        <v>248.42</v>
      </c>
      <c r="C154" s="422">
        <v>238.6</v>
      </c>
      <c r="D154" s="422">
        <v>302.23</v>
      </c>
      <c r="E154" s="422">
        <v>362.63</v>
      </c>
      <c r="F154" s="422">
        <v>466.2</v>
      </c>
      <c r="G154" s="422">
        <v>357.06</v>
      </c>
      <c r="H154" s="422">
        <v>233.52</v>
      </c>
      <c r="I154" s="422">
        <v>252.21</v>
      </c>
      <c r="J154" s="422">
        <v>221.43</v>
      </c>
      <c r="K154" s="422">
        <v>152.87</v>
      </c>
      <c r="L154" s="422">
        <v>295.42</v>
      </c>
      <c r="M154" s="422">
        <v>337.48</v>
      </c>
      <c r="N154" s="422">
        <v>352.11</v>
      </c>
      <c r="O154" s="422">
        <v>102.8</v>
      </c>
      <c r="P154" s="422">
        <v>156.38999999999999</v>
      </c>
      <c r="Q154" s="422">
        <v>230.47</v>
      </c>
      <c r="R154" s="422">
        <v>221.82</v>
      </c>
      <c r="S154" s="422">
        <v>225.87</v>
      </c>
      <c r="T154" s="422">
        <v>256.51</v>
      </c>
      <c r="U154" s="422">
        <v>350.06</v>
      </c>
      <c r="V154" s="422">
        <v>119.43</v>
      </c>
      <c r="W154" s="422">
        <v>308.26</v>
      </c>
      <c r="X154" s="422">
        <v>252.82</v>
      </c>
      <c r="Y154" s="422">
        <v>0</v>
      </c>
      <c r="Z154" s="422">
        <v>245.27</v>
      </c>
      <c r="AA154" s="422">
        <v>263.51</v>
      </c>
      <c r="AB154" s="422">
        <v>178.72</v>
      </c>
      <c r="AC154" s="422">
        <v>308.33</v>
      </c>
      <c r="AD154" s="422">
        <v>255.91</v>
      </c>
      <c r="AE154" s="422">
        <v>267.02999999999997</v>
      </c>
      <c r="AF154" s="423">
        <v>0</v>
      </c>
      <c r="AG154" s="10"/>
      <c r="AH154" s="10"/>
      <c r="AI154" s="10"/>
      <c r="AJ154" s="10"/>
    </row>
    <row r="155" spans="1:36" ht="15">
      <c r="A155" s="424">
        <f t="shared" si="7"/>
        <v>0.83366666666666578</v>
      </c>
      <c r="B155" s="422">
        <v>281</v>
      </c>
      <c r="C155" s="422">
        <v>205.85</v>
      </c>
      <c r="D155" s="422">
        <v>281.44</v>
      </c>
      <c r="E155" s="422">
        <v>458.27</v>
      </c>
      <c r="F155" s="422">
        <v>441.2</v>
      </c>
      <c r="G155" s="422">
        <v>324.88</v>
      </c>
      <c r="H155" s="422">
        <v>250.94</v>
      </c>
      <c r="I155" s="422">
        <v>248.69</v>
      </c>
      <c r="J155" s="422">
        <v>149.62</v>
      </c>
      <c r="K155" s="422">
        <v>214.65</v>
      </c>
      <c r="L155" s="422">
        <v>337.96</v>
      </c>
      <c r="M155" s="422">
        <v>290.94</v>
      </c>
      <c r="N155" s="422">
        <v>342.75</v>
      </c>
      <c r="O155" s="422">
        <v>204.04</v>
      </c>
      <c r="P155" s="422">
        <v>130.21</v>
      </c>
      <c r="Q155" s="422">
        <v>113.18</v>
      </c>
      <c r="R155" s="422">
        <v>190.31</v>
      </c>
      <c r="S155" s="422">
        <v>386.6</v>
      </c>
      <c r="T155" s="422">
        <v>385.62</v>
      </c>
      <c r="U155" s="422">
        <v>254.3</v>
      </c>
      <c r="V155" s="422">
        <v>252.7</v>
      </c>
      <c r="W155" s="422">
        <v>288.33</v>
      </c>
      <c r="X155" s="422">
        <v>294.05</v>
      </c>
      <c r="Y155" s="422">
        <v>0</v>
      </c>
      <c r="Z155" s="422">
        <v>162.22</v>
      </c>
      <c r="AA155" s="422">
        <v>313.7</v>
      </c>
      <c r="AB155" s="422">
        <v>218.41</v>
      </c>
      <c r="AC155" s="422">
        <v>248.48</v>
      </c>
      <c r="AD155" s="422">
        <v>327.55</v>
      </c>
      <c r="AE155" s="422">
        <v>254.71</v>
      </c>
      <c r="AF155" s="423">
        <v>0</v>
      </c>
      <c r="AG155" s="10"/>
      <c r="AH155" s="10"/>
      <c r="AI155" s="10"/>
      <c r="AJ155" s="10"/>
    </row>
    <row r="156" spans="1:36" ht="15">
      <c r="A156" s="424">
        <f t="shared" si="7"/>
        <v>0.84416666666666573</v>
      </c>
      <c r="B156" s="422">
        <v>244.31</v>
      </c>
      <c r="C156" s="422">
        <v>184.79</v>
      </c>
      <c r="D156" s="422">
        <v>273.92</v>
      </c>
      <c r="E156" s="422">
        <v>383.53</v>
      </c>
      <c r="F156" s="422">
        <v>349.08</v>
      </c>
      <c r="G156" s="422">
        <v>314.74</v>
      </c>
      <c r="H156" s="422">
        <v>181.53</v>
      </c>
      <c r="I156" s="422">
        <v>88.26</v>
      </c>
      <c r="J156" s="422">
        <v>308.04000000000002</v>
      </c>
      <c r="K156" s="422">
        <v>244.94</v>
      </c>
      <c r="L156" s="422">
        <v>403.36</v>
      </c>
      <c r="M156" s="422">
        <v>360.35</v>
      </c>
      <c r="N156" s="422">
        <v>274.58999999999997</v>
      </c>
      <c r="O156" s="422">
        <v>181.25</v>
      </c>
      <c r="P156" s="422">
        <v>110.91</v>
      </c>
      <c r="Q156" s="422">
        <v>253.63</v>
      </c>
      <c r="R156" s="422">
        <v>202.87</v>
      </c>
      <c r="S156" s="422">
        <v>298.98</v>
      </c>
      <c r="T156" s="422">
        <v>411.68</v>
      </c>
      <c r="U156" s="422">
        <v>293.25</v>
      </c>
      <c r="V156" s="422">
        <v>200.27</v>
      </c>
      <c r="W156" s="422">
        <v>337.94</v>
      </c>
      <c r="X156" s="422">
        <v>286.42</v>
      </c>
      <c r="Y156" s="422">
        <v>0</v>
      </c>
      <c r="Z156" s="422">
        <v>64.16</v>
      </c>
      <c r="AA156" s="422">
        <v>398.96</v>
      </c>
      <c r="AB156" s="422">
        <v>235.84</v>
      </c>
      <c r="AC156" s="422">
        <v>192.15</v>
      </c>
      <c r="AD156" s="422">
        <v>286.83999999999997</v>
      </c>
      <c r="AE156" s="422">
        <v>305.22000000000003</v>
      </c>
      <c r="AF156" s="423">
        <v>0</v>
      </c>
      <c r="AG156" s="10"/>
      <c r="AH156" s="10"/>
      <c r="AI156" s="10"/>
      <c r="AJ156" s="10"/>
    </row>
    <row r="157" spans="1:36" ht="15">
      <c r="A157" s="424">
        <f t="shared" si="7"/>
        <v>0.85466666666666569</v>
      </c>
      <c r="B157" s="422">
        <v>224.38</v>
      </c>
      <c r="C157" s="422">
        <v>164.1</v>
      </c>
      <c r="D157" s="422">
        <v>192.04</v>
      </c>
      <c r="E157" s="422">
        <v>363.2</v>
      </c>
      <c r="F157" s="422">
        <v>448.18</v>
      </c>
      <c r="G157" s="422">
        <v>266.99</v>
      </c>
      <c r="H157" s="422">
        <v>147.01</v>
      </c>
      <c r="I157" s="422">
        <v>101.94</v>
      </c>
      <c r="J157" s="422">
        <v>136.88</v>
      </c>
      <c r="K157" s="422">
        <v>189</v>
      </c>
      <c r="L157" s="422">
        <v>333.42</v>
      </c>
      <c r="M157" s="422">
        <v>394.35</v>
      </c>
      <c r="N157" s="422">
        <v>131.36000000000001</v>
      </c>
      <c r="O157" s="422">
        <v>190.35</v>
      </c>
      <c r="P157" s="422">
        <v>296.25</v>
      </c>
      <c r="Q157" s="422">
        <v>324.91000000000003</v>
      </c>
      <c r="R157" s="422">
        <v>191.56</v>
      </c>
      <c r="S157" s="422">
        <v>356.98</v>
      </c>
      <c r="T157" s="422">
        <v>296.11</v>
      </c>
      <c r="U157" s="422">
        <v>228.07</v>
      </c>
      <c r="V157" s="422">
        <v>145.06</v>
      </c>
      <c r="W157" s="422">
        <v>200.91</v>
      </c>
      <c r="X157" s="422">
        <v>221.66</v>
      </c>
      <c r="Y157" s="422">
        <v>0</v>
      </c>
      <c r="Z157" s="422">
        <v>147.69</v>
      </c>
      <c r="AA157" s="422">
        <v>518.16</v>
      </c>
      <c r="AB157" s="422">
        <v>146.05000000000001</v>
      </c>
      <c r="AC157" s="422">
        <v>152.32</v>
      </c>
      <c r="AD157" s="422">
        <v>136.38</v>
      </c>
      <c r="AE157" s="422">
        <v>260.12</v>
      </c>
      <c r="AF157" s="423">
        <v>0</v>
      </c>
      <c r="AG157" s="10"/>
      <c r="AH157" s="10"/>
      <c r="AI157" s="10"/>
      <c r="AJ157" s="10"/>
    </row>
    <row r="158" spans="1:36" ht="15">
      <c r="A158" s="424">
        <f t="shared" si="7"/>
        <v>0.86516666666666564</v>
      </c>
      <c r="B158" s="422">
        <v>120.05</v>
      </c>
      <c r="C158" s="422">
        <v>185.98</v>
      </c>
      <c r="D158" s="422">
        <v>546.44000000000005</v>
      </c>
      <c r="E158" s="422">
        <v>384.8</v>
      </c>
      <c r="F158" s="422">
        <v>186.81</v>
      </c>
      <c r="G158" s="422">
        <v>283.43</v>
      </c>
      <c r="H158" s="422">
        <v>101.48</v>
      </c>
      <c r="I158" s="422">
        <v>127.27</v>
      </c>
      <c r="J158" s="422">
        <v>107.63</v>
      </c>
      <c r="K158" s="422">
        <v>115.71</v>
      </c>
      <c r="L158" s="422">
        <v>300.20999999999998</v>
      </c>
      <c r="M158" s="422">
        <v>190.56</v>
      </c>
      <c r="N158" s="422">
        <v>104.72</v>
      </c>
      <c r="O158" s="422">
        <v>193.73</v>
      </c>
      <c r="P158" s="422">
        <v>173.63</v>
      </c>
      <c r="Q158" s="422">
        <v>113.04</v>
      </c>
      <c r="R158" s="422">
        <v>201.68</v>
      </c>
      <c r="S158" s="422">
        <v>373.96</v>
      </c>
      <c r="T158" s="422">
        <v>287.25</v>
      </c>
      <c r="U158" s="422">
        <v>261.08</v>
      </c>
      <c r="V158" s="422">
        <v>117.03</v>
      </c>
      <c r="W158" s="422">
        <v>173.04</v>
      </c>
      <c r="X158" s="422">
        <v>247.92</v>
      </c>
      <c r="Y158" s="422">
        <v>0</v>
      </c>
      <c r="Z158" s="422">
        <v>71.58</v>
      </c>
      <c r="AA158" s="422">
        <v>228.63</v>
      </c>
      <c r="AB158" s="422">
        <v>301.70999999999998</v>
      </c>
      <c r="AC158" s="422">
        <v>256.58999999999997</v>
      </c>
      <c r="AD158" s="422">
        <v>105.26</v>
      </c>
      <c r="AE158" s="422">
        <v>230.09</v>
      </c>
      <c r="AF158" s="423">
        <v>0</v>
      </c>
      <c r="AG158" s="10"/>
      <c r="AH158" s="10"/>
      <c r="AI158" s="10"/>
      <c r="AJ158" s="10"/>
    </row>
    <row r="159" spans="1:36" ht="15">
      <c r="A159" s="424">
        <f t="shared" si="7"/>
        <v>0.87566666666666559</v>
      </c>
      <c r="B159" s="422">
        <v>189.56</v>
      </c>
      <c r="C159" s="422">
        <v>255.54</v>
      </c>
      <c r="D159" s="422">
        <v>224.84</v>
      </c>
      <c r="E159" s="422">
        <v>246.82</v>
      </c>
      <c r="F159" s="422">
        <v>108.8</v>
      </c>
      <c r="G159" s="422">
        <v>281.95</v>
      </c>
      <c r="H159" s="422">
        <v>93.53</v>
      </c>
      <c r="I159" s="422">
        <v>145.77000000000001</v>
      </c>
      <c r="J159" s="422">
        <v>94.9</v>
      </c>
      <c r="K159" s="422">
        <v>92.28</v>
      </c>
      <c r="L159" s="422">
        <v>300.52</v>
      </c>
      <c r="M159" s="422">
        <v>229.83</v>
      </c>
      <c r="N159" s="422">
        <v>148.47</v>
      </c>
      <c r="O159" s="422">
        <v>89.02</v>
      </c>
      <c r="P159" s="422">
        <v>73.290000000000006</v>
      </c>
      <c r="Q159" s="422">
        <v>92.85</v>
      </c>
      <c r="R159" s="422">
        <v>209.73</v>
      </c>
      <c r="S159" s="422">
        <v>196.66</v>
      </c>
      <c r="T159" s="422">
        <v>246.21</v>
      </c>
      <c r="U159" s="422">
        <v>67.569999999999993</v>
      </c>
      <c r="V159" s="422">
        <v>205.28</v>
      </c>
      <c r="W159" s="422">
        <v>71.27</v>
      </c>
      <c r="X159" s="422">
        <v>290.42</v>
      </c>
      <c r="Y159" s="422">
        <v>0</v>
      </c>
      <c r="Z159" s="422">
        <v>158.9</v>
      </c>
      <c r="AA159" s="422">
        <v>224.05</v>
      </c>
      <c r="AB159" s="422">
        <v>72.56</v>
      </c>
      <c r="AC159" s="422">
        <v>412.64</v>
      </c>
      <c r="AD159" s="422">
        <v>149.33000000000001</v>
      </c>
      <c r="AE159" s="422">
        <v>166.66</v>
      </c>
      <c r="AF159" s="423">
        <v>0</v>
      </c>
      <c r="AG159" s="10"/>
      <c r="AH159" s="10"/>
      <c r="AI159" s="10"/>
      <c r="AJ159" s="10"/>
    </row>
    <row r="160" spans="1:36" ht="15">
      <c r="A160" s="424">
        <f t="shared" ref="A160:A190" si="8">A159+0.0104</f>
        <v>0.88606666666666556</v>
      </c>
      <c r="B160" s="422">
        <v>149.11000000000001</v>
      </c>
      <c r="C160" s="422">
        <v>192.59</v>
      </c>
      <c r="D160" s="422">
        <v>91.02</v>
      </c>
      <c r="E160" s="422">
        <v>238.48</v>
      </c>
      <c r="F160" s="422">
        <v>239.31</v>
      </c>
      <c r="G160" s="422">
        <v>213.86</v>
      </c>
      <c r="H160" s="422">
        <v>117.89</v>
      </c>
      <c r="I160" s="422">
        <v>114.78</v>
      </c>
      <c r="J160" s="422">
        <v>87.37</v>
      </c>
      <c r="K160" s="422">
        <v>145.65</v>
      </c>
      <c r="L160" s="422">
        <v>137.99</v>
      </c>
      <c r="M160" s="422">
        <v>180.41</v>
      </c>
      <c r="N160" s="422">
        <v>104.92</v>
      </c>
      <c r="O160" s="422">
        <v>193.51</v>
      </c>
      <c r="P160" s="422">
        <v>104.93</v>
      </c>
      <c r="Q160" s="422">
        <v>178.53</v>
      </c>
      <c r="R160" s="422">
        <v>216.65</v>
      </c>
      <c r="S160" s="422">
        <v>260.54000000000002</v>
      </c>
      <c r="T160" s="422">
        <v>251.98</v>
      </c>
      <c r="U160" s="422">
        <v>82.59</v>
      </c>
      <c r="V160" s="422">
        <v>169.73</v>
      </c>
      <c r="W160" s="422">
        <v>155.36000000000001</v>
      </c>
      <c r="X160" s="422">
        <v>230.46</v>
      </c>
      <c r="Y160" s="422">
        <v>0</v>
      </c>
      <c r="Z160" s="422">
        <v>209.26</v>
      </c>
      <c r="AA160" s="422">
        <v>78.48</v>
      </c>
      <c r="AB160" s="422">
        <v>112.81</v>
      </c>
      <c r="AC160" s="422">
        <v>86.36</v>
      </c>
      <c r="AD160" s="422">
        <v>153.26</v>
      </c>
      <c r="AE160" s="422">
        <v>184.12</v>
      </c>
      <c r="AF160" s="423">
        <v>0</v>
      </c>
      <c r="AG160" s="10"/>
      <c r="AH160" s="10"/>
      <c r="AI160" s="10"/>
      <c r="AJ160" s="10"/>
    </row>
    <row r="161" spans="1:36" ht="15">
      <c r="A161" s="424">
        <f t="shared" si="8"/>
        <v>0.89646666666666552</v>
      </c>
      <c r="B161" s="422">
        <v>116.64</v>
      </c>
      <c r="C161" s="422">
        <v>147</v>
      </c>
      <c r="D161" s="422">
        <v>169.67</v>
      </c>
      <c r="E161" s="422">
        <v>188.94</v>
      </c>
      <c r="F161" s="422">
        <v>223.68</v>
      </c>
      <c r="G161" s="422">
        <v>142.51</v>
      </c>
      <c r="H161" s="422">
        <v>13</v>
      </c>
      <c r="I161" s="422">
        <v>82.05</v>
      </c>
      <c r="J161" s="422">
        <v>112.51</v>
      </c>
      <c r="K161" s="422">
        <v>98.76</v>
      </c>
      <c r="L161" s="422">
        <v>139.22999999999999</v>
      </c>
      <c r="M161" s="422">
        <v>188.87</v>
      </c>
      <c r="N161" s="422">
        <v>77.540000000000006</v>
      </c>
      <c r="O161" s="422">
        <v>107.37</v>
      </c>
      <c r="P161" s="422">
        <v>57.2</v>
      </c>
      <c r="Q161" s="422">
        <v>116.82</v>
      </c>
      <c r="R161" s="422">
        <v>171.87</v>
      </c>
      <c r="S161" s="422">
        <v>292.52</v>
      </c>
      <c r="T161" s="422">
        <v>168.19</v>
      </c>
      <c r="U161" s="422">
        <v>75.27</v>
      </c>
      <c r="V161" s="422">
        <v>135.35</v>
      </c>
      <c r="W161" s="422">
        <v>172.88</v>
      </c>
      <c r="X161" s="422">
        <v>265.13</v>
      </c>
      <c r="Y161" s="422">
        <v>0</v>
      </c>
      <c r="Z161" s="422">
        <v>93.69</v>
      </c>
      <c r="AA161" s="422">
        <v>135.84</v>
      </c>
      <c r="AB161" s="422">
        <v>73.08</v>
      </c>
      <c r="AC161" s="422">
        <v>163.13</v>
      </c>
      <c r="AD161" s="422">
        <v>118.35</v>
      </c>
      <c r="AE161" s="422">
        <v>110.62</v>
      </c>
      <c r="AF161" s="423">
        <v>0</v>
      </c>
      <c r="AG161" s="10"/>
      <c r="AH161" s="10"/>
      <c r="AI161" s="10"/>
      <c r="AJ161" s="10"/>
    </row>
    <row r="162" spans="1:36" ht="15">
      <c r="A162" s="424">
        <f t="shared" si="8"/>
        <v>0.90686666666666549</v>
      </c>
      <c r="B162" s="422">
        <v>184.7</v>
      </c>
      <c r="C162" s="422">
        <v>120.65</v>
      </c>
      <c r="D162" s="422">
        <v>145.18</v>
      </c>
      <c r="E162" s="422">
        <v>201.92</v>
      </c>
      <c r="F162" s="422">
        <v>79.37</v>
      </c>
      <c r="G162" s="422">
        <v>90.72</v>
      </c>
      <c r="H162" s="422">
        <v>151.27000000000001</v>
      </c>
      <c r="I162" s="422">
        <v>108.72</v>
      </c>
      <c r="J162" s="422">
        <v>101.38</v>
      </c>
      <c r="K162" s="422">
        <v>156.25</v>
      </c>
      <c r="L162" s="422">
        <v>144.25</v>
      </c>
      <c r="M162" s="422">
        <v>365.95</v>
      </c>
      <c r="N162" s="422">
        <v>89.43</v>
      </c>
      <c r="O162" s="422">
        <v>44.27</v>
      </c>
      <c r="P162" s="422">
        <v>95.91</v>
      </c>
      <c r="Q162" s="422">
        <v>136.09</v>
      </c>
      <c r="R162" s="422">
        <v>92.99</v>
      </c>
      <c r="S162" s="422">
        <v>249.41</v>
      </c>
      <c r="T162" s="422">
        <v>252.93</v>
      </c>
      <c r="U162" s="422">
        <v>121.72</v>
      </c>
      <c r="V162" s="422">
        <v>93.25</v>
      </c>
      <c r="W162" s="422">
        <v>136.97</v>
      </c>
      <c r="X162" s="422">
        <v>154.55000000000001</v>
      </c>
      <c r="Y162" s="422">
        <v>0</v>
      </c>
      <c r="Z162" s="422">
        <v>89.38</v>
      </c>
      <c r="AA162" s="422">
        <v>118.67</v>
      </c>
      <c r="AB162" s="422">
        <v>131.38999999999999</v>
      </c>
      <c r="AC162" s="422">
        <v>70.44</v>
      </c>
      <c r="AD162" s="422">
        <v>170.52</v>
      </c>
      <c r="AE162" s="422">
        <v>119.75</v>
      </c>
      <c r="AF162" s="423">
        <v>0</v>
      </c>
      <c r="AG162" s="10"/>
      <c r="AH162" s="10"/>
      <c r="AI162" s="10"/>
      <c r="AJ162" s="10"/>
    </row>
    <row r="163" spans="1:36" ht="15">
      <c r="A163" s="424">
        <f t="shared" si="8"/>
        <v>0.91726666666666545</v>
      </c>
      <c r="B163" s="422">
        <v>104.04</v>
      </c>
      <c r="C163" s="422">
        <v>51.15</v>
      </c>
      <c r="D163" s="422">
        <v>146.51</v>
      </c>
      <c r="E163" s="422">
        <v>93.66</v>
      </c>
      <c r="F163" s="422">
        <v>197.46</v>
      </c>
      <c r="G163" s="422">
        <v>24.54</v>
      </c>
      <c r="H163" s="422">
        <v>122.07</v>
      </c>
      <c r="I163" s="422">
        <v>72.73</v>
      </c>
      <c r="J163" s="422">
        <v>59.17</v>
      </c>
      <c r="K163" s="422">
        <v>85.23</v>
      </c>
      <c r="L163" s="422">
        <v>128.09</v>
      </c>
      <c r="M163" s="422">
        <v>134.25</v>
      </c>
      <c r="N163" s="422">
        <v>133.35</v>
      </c>
      <c r="O163" s="422">
        <v>60.7</v>
      </c>
      <c r="P163" s="422">
        <v>146.08000000000001</v>
      </c>
      <c r="Q163" s="422">
        <v>141.28</v>
      </c>
      <c r="R163" s="422">
        <v>56.18</v>
      </c>
      <c r="S163" s="422">
        <v>138.59</v>
      </c>
      <c r="T163" s="422">
        <v>149.33000000000001</v>
      </c>
      <c r="U163" s="422">
        <v>62.99</v>
      </c>
      <c r="V163" s="422">
        <v>80.819999999999993</v>
      </c>
      <c r="W163" s="422">
        <v>123.35</v>
      </c>
      <c r="X163" s="422">
        <v>118.82</v>
      </c>
      <c r="Y163" s="422">
        <v>0</v>
      </c>
      <c r="Z163" s="422">
        <v>134.52000000000001</v>
      </c>
      <c r="AA163" s="422">
        <v>101.87</v>
      </c>
      <c r="AB163" s="422">
        <v>130.44</v>
      </c>
      <c r="AC163" s="422">
        <v>126.64</v>
      </c>
      <c r="AD163" s="422">
        <v>137.82</v>
      </c>
      <c r="AE163" s="422">
        <v>117.3</v>
      </c>
      <c r="AF163" s="423">
        <v>0</v>
      </c>
      <c r="AG163" s="10"/>
      <c r="AH163" s="10"/>
      <c r="AI163" s="10"/>
      <c r="AJ163" s="10"/>
    </row>
    <row r="164" spans="1:36" ht="15">
      <c r="A164" s="424">
        <f t="shared" si="8"/>
        <v>0.92766666666666542</v>
      </c>
      <c r="B164" s="422">
        <v>33.96</v>
      </c>
      <c r="C164" s="422">
        <v>88.85</v>
      </c>
      <c r="D164" s="422">
        <v>177.15</v>
      </c>
      <c r="E164" s="422">
        <v>112.46</v>
      </c>
      <c r="F164" s="422">
        <v>165.53</v>
      </c>
      <c r="G164" s="422">
        <v>39.659999999999997</v>
      </c>
      <c r="H164" s="422">
        <v>69.44</v>
      </c>
      <c r="I164" s="422">
        <v>111.91</v>
      </c>
      <c r="J164" s="422">
        <v>85.44</v>
      </c>
      <c r="K164" s="422">
        <v>168.67</v>
      </c>
      <c r="L164" s="422">
        <v>91.33</v>
      </c>
      <c r="M164" s="422">
        <v>79.22</v>
      </c>
      <c r="N164" s="422">
        <v>91.43</v>
      </c>
      <c r="O164" s="422">
        <v>59.85</v>
      </c>
      <c r="P164" s="422">
        <v>42.01</v>
      </c>
      <c r="Q164" s="422">
        <v>22.29</v>
      </c>
      <c r="R164" s="422">
        <v>27.55</v>
      </c>
      <c r="S164" s="422">
        <v>54.76</v>
      </c>
      <c r="T164" s="422">
        <v>90.21</v>
      </c>
      <c r="U164" s="422">
        <v>102.58</v>
      </c>
      <c r="V164" s="422">
        <v>63.79</v>
      </c>
      <c r="W164" s="422">
        <v>40.49</v>
      </c>
      <c r="X164" s="422">
        <v>124.45</v>
      </c>
      <c r="Y164" s="422">
        <v>0</v>
      </c>
      <c r="Z164" s="422">
        <v>85.85</v>
      </c>
      <c r="AA164" s="422">
        <v>114.48</v>
      </c>
      <c r="AB164" s="422">
        <v>46.65</v>
      </c>
      <c r="AC164" s="422">
        <v>90.78</v>
      </c>
      <c r="AD164" s="422">
        <v>106.92</v>
      </c>
      <c r="AE164" s="422">
        <v>117.4</v>
      </c>
      <c r="AF164" s="423">
        <v>0</v>
      </c>
      <c r="AG164" s="10"/>
      <c r="AH164" s="10"/>
      <c r="AI164" s="10"/>
      <c r="AJ164" s="10"/>
    </row>
    <row r="165" spans="1:36" ht="15">
      <c r="A165" s="424">
        <f t="shared" si="8"/>
        <v>0.93806666666666538</v>
      </c>
      <c r="B165" s="422">
        <v>105.76</v>
      </c>
      <c r="C165" s="422">
        <v>151.65</v>
      </c>
      <c r="D165" s="422">
        <v>57.12</v>
      </c>
      <c r="E165" s="422">
        <v>154.13</v>
      </c>
      <c r="F165" s="422">
        <v>103</v>
      </c>
      <c r="G165" s="422">
        <v>65.41</v>
      </c>
      <c r="H165" s="422">
        <v>32.54</v>
      </c>
      <c r="I165" s="422">
        <v>82.5</v>
      </c>
      <c r="J165" s="422">
        <v>54.91</v>
      </c>
      <c r="K165" s="422">
        <v>78.180000000000007</v>
      </c>
      <c r="L165" s="422">
        <v>144.18</v>
      </c>
      <c r="M165" s="422">
        <v>122.22</v>
      </c>
      <c r="N165" s="422">
        <v>53.36</v>
      </c>
      <c r="O165" s="422">
        <v>116.82</v>
      </c>
      <c r="P165" s="422">
        <v>55.36</v>
      </c>
      <c r="Q165" s="422">
        <v>137.99</v>
      </c>
      <c r="R165" s="422">
        <v>93.53</v>
      </c>
      <c r="S165" s="422">
        <v>125.79</v>
      </c>
      <c r="T165" s="422">
        <v>59.06</v>
      </c>
      <c r="U165" s="422">
        <v>87.98</v>
      </c>
      <c r="V165" s="422">
        <v>99.36</v>
      </c>
      <c r="W165" s="422">
        <v>97.39</v>
      </c>
      <c r="X165" s="422">
        <v>67.849999999999994</v>
      </c>
      <c r="Y165" s="422">
        <v>0</v>
      </c>
      <c r="Z165" s="422">
        <v>145.35</v>
      </c>
      <c r="AA165" s="422">
        <v>109.32</v>
      </c>
      <c r="AB165" s="422">
        <v>68.87</v>
      </c>
      <c r="AC165" s="422">
        <v>110.65</v>
      </c>
      <c r="AD165" s="422">
        <v>138.94999999999999</v>
      </c>
      <c r="AE165" s="422">
        <v>40.08</v>
      </c>
      <c r="AF165" s="423">
        <v>0</v>
      </c>
      <c r="AG165" s="10"/>
      <c r="AH165" s="10"/>
      <c r="AI165" s="10"/>
      <c r="AJ165" s="10"/>
    </row>
    <row r="166" spans="1:36" ht="15">
      <c r="A166" s="424">
        <f t="shared" si="8"/>
        <v>0.94846666666666535</v>
      </c>
      <c r="B166" s="422">
        <v>81.75</v>
      </c>
      <c r="C166" s="422">
        <v>41.54</v>
      </c>
      <c r="D166" s="422">
        <v>130.51</v>
      </c>
      <c r="E166" s="422">
        <v>127.47</v>
      </c>
      <c r="F166" s="422">
        <v>143.94999999999999</v>
      </c>
      <c r="G166" s="422">
        <v>38.729999999999997</v>
      </c>
      <c r="H166" s="422">
        <v>49.32</v>
      </c>
      <c r="I166" s="422">
        <v>70.03</v>
      </c>
      <c r="J166" s="422">
        <v>92.99</v>
      </c>
      <c r="K166" s="422">
        <v>55.41</v>
      </c>
      <c r="L166" s="422">
        <v>115.73</v>
      </c>
      <c r="M166" s="422">
        <v>65.180000000000007</v>
      </c>
      <c r="N166" s="422">
        <v>45.79</v>
      </c>
      <c r="O166" s="422">
        <v>51.63</v>
      </c>
      <c r="P166" s="422">
        <v>60.82</v>
      </c>
      <c r="Q166" s="422">
        <v>62.49</v>
      </c>
      <c r="R166" s="422">
        <v>135.31</v>
      </c>
      <c r="S166" s="422">
        <v>72.05</v>
      </c>
      <c r="T166" s="422">
        <v>79.36</v>
      </c>
      <c r="U166" s="422">
        <v>84.01</v>
      </c>
      <c r="V166" s="422">
        <v>52.23</v>
      </c>
      <c r="W166" s="422">
        <v>99.89</v>
      </c>
      <c r="X166" s="422">
        <v>51.79</v>
      </c>
      <c r="Y166" s="422">
        <v>0</v>
      </c>
      <c r="Z166" s="422">
        <v>73.86</v>
      </c>
      <c r="AA166" s="422">
        <v>56.1</v>
      </c>
      <c r="AB166" s="422">
        <v>8.5399999999999991</v>
      </c>
      <c r="AC166" s="422">
        <v>130.75</v>
      </c>
      <c r="AD166" s="422">
        <v>38</v>
      </c>
      <c r="AE166" s="422">
        <v>91.2</v>
      </c>
      <c r="AF166" s="423">
        <v>0</v>
      </c>
      <c r="AG166" s="10"/>
      <c r="AH166" s="10"/>
      <c r="AI166" s="10"/>
      <c r="AJ166" s="10"/>
    </row>
    <row r="167" spans="1:36" ht="15">
      <c r="A167" s="424">
        <f t="shared" si="8"/>
        <v>0.95886666666666531</v>
      </c>
      <c r="B167" s="422">
        <v>43.42</v>
      </c>
      <c r="C167" s="422">
        <v>50.71</v>
      </c>
      <c r="D167" s="422">
        <v>40.630000000000003</v>
      </c>
      <c r="E167" s="422">
        <v>70.2</v>
      </c>
      <c r="F167" s="422">
        <v>113.18</v>
      </c>
      <c r="G167" s="422">
        <v>60.33</v>
      </c>
      <c r="H167" s="422">
        <v>32.049999999999997</v>
      </c>
      <c r="I167" s="422">
        <v>54.9</v>
      </c>
      <c r="J167" s="422">
        <v>67.180000000000007</v>
      </c>
      <c r="K167" s="422">
        <v>24</v>
      </c>
      <c r="L167" s="422">
        <v>70.64</v>
      </c>
      <c r="M167" s="422">
        <v>43.22</v>
      </c>
      <c r="N167" s="422">
        <v>50.35</v>
      </c>
      <c r="O167" s="422">
        <v>44.8</v>
      </c>
      <c r="P167" s="422">
        <v>75.760000000000005</v>
      </c>
      <c r="Q167" s="422">
        <v>18.45</v>
      </c>
      <c r="R167" s="422">
        <v>22.5</v>
      </c>
      <c r="S167" s="422">
        <v>123.36</v>
      </c>
      <c r="T167" s="422">
        <v>81.319999999999993</v>
      </c>
      <c r="U167" s="422">
        <v>5.18</v>
      </c>
      <c r="V167" s="422">
        <v>77.180000000000007</v>
      </c>
      <c r="W167" s="422">
        <v>67.03</v>
      </c>
      <c r="X167" s="422">
        <v>79.66</v>
      </c>
      <c r="Y167" s="422">
        <v>0</v>
      </c>
      <c r="Z167" s="422">
        <v>67.78</v>
      </c>
      <c r="AA167" s="422">
        <v>127.22</v>
      </c>
      <c r="AB167" s="422">
        <v>50.41</v>
      </c>
      <c r="AC167" s="422">
        <v>94.22</v>
      </c>
      <c r="AD167" s="422">
        <v>153.05000000000001</v>
      </c>
      <c r="AE167" s="422">
        <v>69.27</v>
      </c>
      <c r="AF167" s="423">
        <v>0</v>
      </c>
      <c r="AG167" s="10"/>
      <c r="AH167" s="10"/>
      <c r="AI167" s="10"/>
      <c r="AJ167" s="10"/>
    </row>
    <row r="168" spans="1:36" ht="15">
      <c r="A168" s="424">
        <f t="shared" si="8"/>
        <v>0.96926666666666528</v>
      </c>
      <c r="B168" s="422">
        <v>6.27</v>
      </c>
      <c r="C168" s="422">
        <v>47.26</v>
      </c>
      <c r="D168" s="422">
        <v>36.630000000000003</v>
      </c>
      <c r="E168" s="422">
        <v>73.510000000000005</v>
      </c>
      <c r="F168" s="422">
        <v>90.33</v>
      </c>
      <c r="G168" s="422">
        <v>41.45</v>
      </c>
      <c r="H168" s="422">
        <v>27.94</v>
      </c>
      <c r="I168" s="422">
        <v>28.09</v>
      </c>
      <c r="J168" s="422">
        <v>14.73</v>
      </c>
      <c r="K168" s="422">
        <v>49.28</v>
      </c>
      <c r="L168" s="422">
        <v>32.270000000000003</v>
      </c>
      <c r="M168" s="422">
        <v>82</v>
      </c>
      <c r="N168" s="422">
        <v>74.64</v>
      </c>
      <c r="O168" s="422">
        <v>61.05</v>
      </c>
      <c r="P168" s="422">
        <v>67.900000000000006</v>
      </c>
      <c r="Q168" s="422">
        <v>109.85</v>
      </c>
      <c r="R168" s="422">
        <v>67.67</v>
      </c>
      <c r="S168" s="422">
        <v>18.68</v>
      </c>
      <c r="T168" s="422">
        <v>45.54</v>
      </c>
      <c r="U168" s="422">
        <v>40.340000000000003</v>
      </c>
      <c r="V168" s="422">
        <v>11.83</v>
      </c>
      <c r="W168" s="422">
        <v>90.85</v>
      </c>
      <c r="X168" s="422">
        <v>44.58</v>
      </c>
      <c r="Y168" s="422">
        <v>0</v>
      </c>
      <c r="Z168" s="422">
        <v>82.01</v>
      </c>
      <c r="AA168" s="422">
        <v>77.069999999999993</v>
      </c>
      <c r="AB168" s="422">
        <v>28.18</v>
      </c>
      <c r="AC168" s="422">
        <v>13.68</v>
      </c>
      <c r="AD168" s="422">
        <v>22.41</v>
      </c>
      <c r="AE168" s="422">
        <v>121.93</v>
      </c>
      <c r="AF168" s="423">
        <v>0</v>
      </c>
      <c r="AG168" s="10"/>
      <c r="AH168" s="10"/>
      <c r="AI168" s="10"/>
      <c r="AJ168" s="10"/>
    </row>
    <row r="169" spans="1:36" ht="15">
      <c r="A169" s="424">
        <f t="shared" si="8"/>
        <v>0.97966666666666524</v>
      </c>
      <c r="B169" s="422">
        <v>21.27</v>
      </c>
      <c r="C169" s="422">
        <v>15.41</v>
      </c>
      <c r="D169" s="422">
        <v>59.87</v>
      </c>
      <c r="E169" s="422">
        <v>42.68</v>
      </c>
      <c r="F169" s="422">
        <v>60.29</v>
      </c>
      <c r="G169" s="422">
        <v>42.68</v>
      </c>
      <c r="H169" s="422">
        <v>9.91</v>
      </c>
      <c r="I169" s="422">
        <v>52.24</v>
      </c>
      <c r="J169" s="422">
        <v>30.54</v>
      </c>
      <c r="K169" s="422">
        <v>68.63</v>
      </c>
      <c r="L169" s="422">
        <v>23.5</v>
      </c>
      <c r="M169" s="422">
        <v>46.67</v>
      </c>
      <c r="N169" s="422">
        <v>26.96</v>
      </c>
      <c r="O169" s="422">
        <v>60.63</v>
      </c>
      <c r="P169" s="422">
        <v>41.28</v>
      </c>
      <c r="Q169" s="422">
        <v>73.55</v>
      </c>
      <c r="R169" s="422">
        <v>29.91</v>
      </c>
      <c r="S169" s="422">
        <v>50.54</v>
      </c>
      <c r="T169" s="422">
        <v>27.27</v>
      </c>
      <c r="U169" s="422">
        <v>68.989999999999995</v>
      </c>
      <c r="V169" s="422">
        <v>24.91</v>
      </c>
      <c r="W169" s="422">
        <v>74.92</v>
      </c>
      <c r="X169" s="422">
        <v>88.01</v>
      </c>
      <c r="Y169" s="422">
        <v>0</v>
      </c>
      <c r="Z169" s="422">
        <v>101.75</v>
      </c>
      <c r="AA169" s="422">
        <v>47.02</v>
      </c>
      <c r="AB169" s="422">
        <v>33.090000000000003</v>
      </c>
      <c r="AC169" s="422">
        <v>70.45</v>
      </c>
      <c r="AD169" s="422">
        <v>15.33</v>
      </c>
      <c r="AE169" s="422">
        <v>69.19</v>
      </c>
      <c r="AF169" s="423">
        <v>0</v>
      </c>
      <c r="AG169" s="10"/>
      <c r="AH169" s="10"/>
      <c r="AI169" s="10"/>
      <c r="AJ169" s="10"/>
    </row>
    <row r="170" spans="1:36" ht="15">
      <c r="A170" s="424">
        <f t="shared" si="8"/>
        <v>0.99006666666666521</v>
      </c>
      <c r="B170" s="422">
        <v>29.54</v>
      </c>
      <c r="C170" s="422">
        <v>104.15</v>
      </c>
      <c r="D170" s="422">
        <v>42.82</v>
      </c>
      <c r="E170" s="422">
        <v>61.45</v>
      </c>
      <c r="F170" s="422">
        <v>83.18</v>
      </c>
      <c r="G170" s="422">
        <v>25.08</v>
      </c>
      <c r="H170" s="422">
        <v>26.31</v>
      </c>
      <c r="I170" s="422">
        <v>8</v>
      </c>
      <c r="J170" s="422">
        <v>3.64</v>
      </c>
      <c r="K170" s="422">
        <v>43</v>
      </c>
      <c r="L170" s="422">
        <v>50.91</v>
      </c>
      <c r="M170" s="422">
        <v>63.28</v>
      </c>
      <c r="N170" s="422">
        <v>21.27</v>
      </c>
      <c r="O170" s="422">
        <v>31.38</v>
      </c>
      <c r="P170" s="422">
        <v>16.68</v>
      </c>
      <c r="Q170" s="422">
        <v>29.46</v>
      </c>
      <c r="R170" s="422">
        <v>50.32</v>
      </c>
      <c r="S170" s="422">
        <v>73.61</v>
      </c>
      <c r="T170" s="422">
        <v>76.930000000000007</v>
      </c>
      <c r="U170" s="422">
        <v>87.75</v>
      </c>
      <c r="V170" s="422">
        <v>47.41</v>
      </c>
      <c r="W170" s="422">
        <v>23.68</v>
      </c>
      <c r="X170" s="422">
        <v>102.62</v>
      </c>
      <c r="Y170" s="422">
        <v>0</v>
      </c>
      <c r="Z170" s="422">
        <v>41.66</v>
      </c>
      <c r="AA170" s="422">
        <v>37.86</v>
      </c>
      <c r="AB170" s="422">
        <v>40.36</v>
      </c>
      <c r="AC170" s="422">
        <v>69.81</v>
      </c>
      <c r="AD170" s="422">
        <v>55.2</v>
      </c>
      <c r="AE170" s="422">
        <v>71.489999999999995</v>
      </c>
      <c r="AF170" s="423">
        <v>0</v>
      </c>
      <c r="AG170" s="10"/>
      <c r="AH170" s="10"/>
      <c r="AI170" s="10"/>
      <c r="AJ170" s="10"/>
    </row>
    <row r="171" spans="1:36" ht="15">
      <c r="A171" s="424">
        <f t="shared" si="8"/>
        <v>1.0004666666666653</v>
      </c>
      <c r="B171" s="422">
        <v>0</v>
      </c>
      <c r="C171" s="422">
        <v>43.26</v>
      </c>
      <c r="D171" s="422">
        <v>28.72</v>
      </c>
      <c r="E171" s="422">
        <v>24.81</v>
      </c>
      <c r="F171" s="422">
        <v>74.209999999999994</v>
      </c>
      <c r="G171" s="422">
        <v>22.37</v>
      </c>
      <c r="H171" s="422">
        <v>38.81</v>
      </c>
      <c r="I171" s="422">
        <v>28.66</v>
      </c>
      <c r="J171" s="422">
        <v>41.27</v>
      </c>
      <c r="K171" s="422">
        <v>30.44</v>
      </c>
      <c r="L171" s="422">
        <v>83.34</v>
      </c>
      <c r="M171" s="422">
        <v>78.010000000000005</v>
      </c>
      <c r="N171" s="422">
        <v>80</v>
      </c>
      <c r="O171" s="422">
        <v>30.05</v>
      </c>
      <c r="P171" s="422">
        <v>26.9</v>
      </c>
      <c r="Q171" s="422">
        <v>101.63</v>
      </c>
      <c r="R171" s="422">
        <v>16.73</v>
      </c>
      <c r="S171" s="422">
        <v>70.69</v>
      </c>
      <c r="T171" s="422">
        <v>72.59</v>
      </c>
      <c r="U171" s="422">
        <v>75.430000000000007</v>
      </c>
      <c r="V171" s="422">
        <v>53.89</v>
      </c>
      <c r="W171" s="422">
        <v>38.92</v>
      </c>
      <c r="X171" s="422">
        <v>57.26</v>
      </c>
      <c r="Y171" s="422">
        <v>0</v>
      </c>
      <c r="Z171" s="422">
        <v>110.19</v>
      </c>
      <c r="AA171" s="422">
        <v>68.14</v>
      </c>
      <c r="AB171" s="422">
        <v>56.36</v>
      </c>
      <c r="AC171" s="422">
        <v>4.5</v>
      </c>
      <c r="AD171" s="422">
        <v>45.78</v>
      </c>
      <c r="AE171" s="422">
        <v>61.04</v>
      </c>
      <c r="AF171" s="423">
        <v>0</v>
      </c>
      <c r="AG171" s="10"/>
      <c r="AH171" s="10"/>
      <c r="AI171" s="10"/>
      <c r="AJ171" s="10"/>
    </row>
    <row r="172" spans="1:36" ht="15">
      <c r="A172" s="424">
        <f t="shared" si="8"/>
        <v>1.0108666666666652</v>
      </c>
      <c r="B172" s="422">
        <v>82.12</v>
      </c>
      <c r="C172" s="422">
        <v>18.27</v>
      </c>
      <c r="D172" s="422">
        <v>40.270000000000003</v>
      </c>
      <c r="E172" s="422">
        <v>56.82</v>
      </c>
      <c r="F172" s="422">
        <v>92.63</v>
      </c>
      <c r="G172" s="422">
        <v>44.67</v>
      </c>
      <c r="H172" s="422">
        <v>39.450000000000003</v>
      </c>
      <c r="I172" s="422">
        <v>54.62</v>
      </c>
      <c r="J172" s="422">
        <v>6.18</v>
      </c>
      <c r="K172" s="422">
        <v>40.68</v>
      </c>
      <c r="L172" s="422">
        <v>56.56</v>
      </c>
      <c r="M172" s="422">
        <v>79.319999999999993</v>
      </c>
      <c r="N172" s="422">
        <v>65.92</v>
      </c>
      <c r="O172" s="422">
        <v>36.58</v>
      </c>
      <c r="P172" s="422">
        <v>37.590000000000003</v>
      </c>
      <c r="Q172" s="422">
        <v>81.96</v>
      </c>
      <c r="R172" s="422">
        <v>2.64</v>
      </c>
      <c r="S172" s="422">
        <v>128.77000000000001</v>
      </c>
      <c r="T172" s="422">
        <v>130.28</v>
      </c>
      <c r="U172" s="422">
        <v>99.08</v>
      </c>
      <c r="V172" s="422">
        <v>68.739999999999995</v>
      </c>
      <c r="W172" s="422">
        <v>33.729999999999997</v>
      </c>
      <c r="X172" s="422">
        <v>53.22</v>
      </c>
      <c r="Y172" s="422">
        <v>0</v>
      </c>
      <c r="Z172" s="422">
        <v>56.58</v>
      </c>
      <c r="AA172" s="422">
        <v>110.86</v>
      </c>
      <c r="AB172" s="422">
        <v>41.91</v>
      </c>
      <c r="AC172" s="422">
        <v>36</v>
      </c>
      <c r="AD172" s="422">
        <v>31.99</v>
      </c>
      <c r="AE172" s="422">
        <v>96.63</v>
      </c>
      <c r="AF172" s="423">
        <v>0</v>
      </c>
      <c r="AG172" s="10"/>
      <c r="AH172" s="10"/>
      <c r="AI172" s="10"/>
      <c r="AJ172" s="10"/>
    </row>
    <row r="173" spans="1:36" ht="15">
      <c r="A173" s="424">
        <f t="shared" si="8"/>
        <v>1.0212666666666652</v>
      </c>
      <c r="B173" s="422">
        <v>68.28</v>
      </c>
      <c r="C173" s="422">
        <v>18.36</v>
      </c>
      <c r="D173" s="422">
        <v>48.36</v>
      </c>
      <c r="E173" s="422">
        <v>51.37</v>
      </c>
      <c r="F173" s="422">
        <v>56.91</v>
      </c>
      <c r="G173" s="422">
        <v>14.45</v>
      </c>
      <c r="H173" s="422">
        <v>43.29</v>
      </c>
      <c r="I173" s="422">
        <v>34.630000000000003</v>
      </c>
      <c r="J173" s="422">
        <v>47.18</v>
      </c>
      <c r="K173" s="422">
        <v>67.42</v>
      </c>
      <c r="L173" s="422">
        <v>118.61</v>
      </c>
      <c r="M173" s="422">
        <v>129.1</v>
      </c>
      <c r="N173" s="422">
        <v>32.82</v>
      </c>
      <c r="O173" s="422">
        <v>88.53</v>
      </c>
      <c r="P173" s="422">
        <v>60.32</v>
      </c>
      <c r="Q173" s="422">
        <v>37.979999999999997</v>
      </c>
      <c r="R173" s="422">
        <v>20.27</v>
      </c>
      <c r="S173" s="422">
        <v>88.23</v>
      </c>
      <c r="T173" s="422">
        <v>43.18</v>
      </c>
      <c r="U173" s="422">
        <v>45.02</v>
      </c>
      <c r="V173" s="422">
        <v>68.459999999999994</v>
      </c>
      <c r="W173" s="422">
        <v>70.42</v>
      </c>
      <c r="X173" s="422">
        <v>40.98</v>
      </c>
      <c r="Y173" s="422">
        <v>0</v>
      </c>
      <c r="Z173" s="422">
        <v>38.58</v>
      </c>
      <c r="AA173" s="422">
        <v>68.63</v>
      </c>
      <c r="AB173" s="422">
        <v>28.87</v>
      </c>
      <c r="AC173" s="422">
        <v>3</v>
      </c>
      <c r="AD173" s="422">
        <v>64.42</v>
      </c>
      <c r="AE173" s="422">
        <v>40.590000000000003</v>
      </c>
      <c r="AF173" s="423">
        <v>0</v>
      </c>
      <c r="AG173" s="10"/>
      <c r="AH173" s="10"/>
      <c r="AI173" s="10"/>
      <c r="AJ173" s="10"/>
    </row>
    <row r="174" spans="1:36" ht="15">
      <c r="A174" s="424">
        <f t="shared" si="8"/>
        <v>1.0316666666666652</v>
      </c>
      <c r="B174" s="422">
        <v>71.36</v>
      </c>
      <c r="C174" s="422">
        <v>70.37</v>
      </c>
      <c r="D174" s="422">
        <v>16.510000000000002</v>
      </c>
      <c r="E174" s="422">
        <v>0</v>
      </c>
      <c r="F174" s="422">
        <v>121.99</v>
      </c>
      <c r="G174" s="422">
        <v>29.95</v>
      </c>
      <c r="H174" s="422">
        <v>21.18</v>
      </c>
      <c r="I174" s="422">
        <v>15.36</v>
      </c>
      <c r="J174" s="422">
        <v>90.76</v>
      </c>
      <c r="K174" s="422">
        <v>34.64</v>
      </c>
      <c r="L174" s="422">
        <v>72.38</v>
      </c>
      <c r="M174" s="422">
        <v>65.400000000000006</v>
      </c>
      <c r="N174" s="422">
        <v>28.94</v>
      </c>
      <c r="O174" s="422">
        <v>16.27</v>
      </c>
      <c r="P174" s="422">
        <v>17.899999999999999</v>
      </c>
      <c r="Q174" s="422">
        <v>7.82</v>
      </c>
      <c r="R174" s="422">
        <v>65.209999999999994</v>
      </c>
      <c r="S174" s="422">
        <v>53.8</v>
      </c>
      <c r="T174" s="422">
        <v>94.49</v>
      </c>
      <c r="U174" s="422">
        <v>35.19</v>
      </c>
      <c r="V174" s="422">
        <v>34.9</v>
      </c>
      <c r="W174" s="422">
        <v>45.56</v>
      </c>
      <c r="X174" s="422">
        <v>66.08</v>
      </c>
      <c r="Y174" s="422">
        <v>0</v>
      </c>
      <c r="Z174" s="422">
        <v>51.24</v>
      </c>
      <c r="AA174" s="422">
        <v>27.38</v>
      </c>
      <c r="AB174" s="422">
        <v>32.450000000000003</v>
      </c>
      <c r="AC174" s="422">
        <v>6.09</v>
      </c>
      <c r="AD174" s="422">
        <v>26.32</v>
      </c>
      <c r="AE174" s="422">
        <v>80.349999999999994</v>
      </c>
      <c r="AF174" s="423">
        <v>0</v>
      </c>
      <c r="AG174" s="10"/>
      <c r="AH174" s="10"/>
      <c r="AI174" s="10"/>
      <c r="AJ174" s="10"/>
    </row>
    <row r="175" spans="1:36" ht="15">
      <c r="A175" s="424">
        <f t="shared" si="8"/>
        <v>1.0420666666666651</v>
      </c>
      <c r="B175" s="422">
        <v>17</v>
      </c>
      <c r="C175" s="422">
        <v>25.34</v>
      </c>
      <c r="D175" s="422">
        <v>18.73</v>
      </c>
      <c r="E175" s="422">
        <v>9.9499999999999993</v>
      </c>
      <c r="F175" s="422">
        <v>55.68</v>
      </c>
      <c r="G175" s="422">
        <v>34.729999999999997</v>
      </c>
      <c r="H175" s="422">
        <v>30.73</v>
      </c>
      <c r="I175" s="422">
        <v>31.36</v>
      </c>
      <c r="J175" s="422">
        <v>9.42</v>
      </c>
      <c r="K175" s="422">
        <v>56.01</v>
      </c>
      <c r="L175" s="422">
        <v>69.42</v>
      </c>
      <c r="M175" s="422">
        <v>75.02</v>
      </c>
      <c r="N175" s="422">
        <v>25.81</v>
      </c>
      <c r="O175" s="422">
        <v>17.72</v>
      </c>
      <c r="P175" s="422">
        <v>19.54</v>
      </c>
      <c r="Q175" s="422">
        <v>55.27</v>
      </c>
      <c r="R175" s="422">
        <v>25.9</v>
      </c>
      <c r="S175" s="422">
        <v>12.27</v>
      </c>
      <c r="T175" s="422">
        <v>11.45</v>
      </c>
      <c r="U175" s="422">
        <v>14.4</v>
      </c>
      <c r="V175" s="422">
        <v>0</v>
      </c>
      <c r="W175" s="422">
        <v>22.36</v>
      </c>
      <c r="X175" s="422">
        <v>8.5399999999999991</v>
      </c>
      <c r="Y175" s="422">
        <v>0</v>
      </c>
      <c r="Z175" s="422">
        <v>52.65</v>
      </c>
      <c r="AA175" s="422">
        <v>79.260000000000005</v>
      </c>
      <c r="AB175" s="422">
        <v>40.04</v>
      </c>
      <c r="AC175" s="422">
        <v>53.09</v>
      </c>
      <c r="AD175" s="422">
        <v>57.54</v>
      </c>
      <c r="AE175" s="422">
        <v>9.91</v>
      </c>
      <c r="AF175" s="423">
        <v>0</v>
      </c>
      <c r="AG175" s="10"/>
      <c r="AH175" s="10"/>
      <c r="AI175" s="10"/>
      <c r="AJ175" s="10"/>
    </row>
    <row r="176" spans="1:36" ht="15">
      <c r="A176" s="424">
        <f t="shared" si="8"/>
        <v>1.0524666666666651</v>
      </c>
      <c r="B176" s="422">
        <v>24.36</v>
      </c>
      <c r="C176" s="422">
        <v>27.45</v>
      </c>
      <c r="D176" s="422">
        <v>6.36</v>
      </c>
      <c r="E176" s="422">
        <v>64.260000000000005</v>
      </c>
      <c r="F176" s="422">
        <v>65.81</v>
      </c>
      <c r="G176" s="422">
        <v>51.13</v>
      </c>
      <c r="H176" s="422">
        <v>40.28</v>
      </c>
      <c r="I176" s="422">
        <v>12.36</v>
      </c>
      <c r="J176" s="422">
        <v>30.91</v>
      </c>
      <c r="K176" s="422">
        <v>16.82</v>
      </c>
      <c r="L176" s="422">
        <v>43.87</v>
      </c>
      <c r="M176" s="422">
        <v>69.790000000000006</v>
      </c>
      <c r="N176" s="422">
        <v>2.73</v>
      </c>
      <c r="O176" s="422">
        <v>0</v>
      </c>
      <c r="P176" s="422">
        <v>0</v>
      </c>
      <c r="Q176" s="422">
        <v>67.59</v>
      </c>
      <c r="R176" s="422">
        <v>28.17</v>
      </c>
      <c r="S176" s="422">
        <v>55.96</v>
      </c>
      <c r="T176" s="422">
        <v>42.17</v>
      </c>
      <c r="U176" s="422">
        <v>24.27</v>
      </c>
      <c r="V176" s="422">
        <v>22.5</v>
      </c>
      <c r="W176" s="422">
        <v>15.36</v>
      </c>
      <c r="X176" s="422">
        <v>40.909999999999997</v>
      </c>
      <c r="Y176" s="422">
        <v>0</v>
      </c>
      <c r="Z176" s="422">
        <v>12.14</v>
      </c>
      <c r="AA176" s="422">
        <v>80.7</v>
      </c>
      <c r="AB176" s="422">
        <v>6.45</v>
      </c>
      <c r="AC176" s="422">
        <v>62.5</v>
      </c>
      <c r="AD176" s="422">
        <v>36.31</v>
      </c>
      <c r="AE176" s="422">
        <v>11.54</v>
      </c>
      <c r="AF176" s="423">
        <v>0</v>
      </c>
      <c r="AG176" s="10"/>
      <c r="AH176" s="10"/>
      <c r="AI176" s="10"/>
      <c r="AJ176" s="10"/>
    </row>
    <row r="177" spans="1:36" ht="15">
      <c r="A177" s="424">
        <f t="shared" si="8"/>
        <v>1.0628666666666651</v>
      </c>
      <c r="B177" s="422">
        <v>17.36</v>
      </c>
      <c r="C177" s="422">
        <v>49.73</v>
      </c>
      <c r="D177" s="422">
        <v>19.59</v>
      </c>
      <c r="E177" s="422">
        <v>37</v>
      </c>
      <c r="F177" s="422">
        <v>49.63</v>
      </c>
      <c r="G177" s="422">
        <v>25.38</v>
      </c>
      <c r="H177" s="422">
        <v>0</v>
      </c>
      <c r="I177" s="422">
        <v>15.82</v>
      </c>
      <c r="J177" s="422">
        <v>0</v>
      </c>
      <c r="K177" s="422">
        <v>11.64</v>
      </c>
      <c r="L177" s="422">
        <v>2.64</v>
      </c>
      <c r="M177" s="422">
        <v>77.36</v>
      </c>
      <c r="N177" s="422">
        <v>17.82</v>
      </c>
      <c r="O177" s="422">
        <v>7.36</v>
      </c>
      <c r="P177" s="422">
        <v>21.09</v>
      </c>
      <c r="Q177" s="422">
        <v>78.72</v>
      </c>
      <c r="R177" s="422">
        <v>56.72</v>
      </c>
      <c r="S177" s="422">
        <v>119.9</v>
      </c>
      <c r="T177" s="422">
        <v>47.31</v>
      </c>
      <c r="U177" s="422">
        <v>36.36</v>
      </c>
      <c r="V177" s="422">
        <v>16.54</v>
      </c>
      <c r="W177" s="422">
        <v>55.26</v>
      </c>
      <c r="X177" s="422">
        <v>52.45</v>
      </c>
      <c r="Y177" s="422">
        <v>0</v>
      </c>
      <c r="Z177" s="422">
        <v>19.43</v>
      </c>
      <c r="AA177" s="422">
        <v>26.09</v>
      </c>
      <c r="AB177" s="422">
        <v>34.630000000000003</v>
      </c>
      <c r="AC177" s="422">
        <v>28</v>
      </c>
      <c r="AD177" s="422">
        <v>35.64</v>
      </c>
      <c r="AE177" s="422">
        <v>22.38</v>
      </c>
      <c r="AF177" s="423">
        <v>0</v>
      </c>
      <c r="AG177" s="10"/>
      <c r="AH177" s="10"/>
      <c r="AI177" s="10"/>
      <c r="AJ177" s="10"/>
    </row>
    <row r="178" spans="1:36" ht="15">
      <c r="A178" s="424">
        <f t="shared" si="8"/>
        <v>1.073266666666665</v>
      </c>
      <c r="B178" s="422">
        <v>0</v>
      </c>
      <c r="C178" s="422">
        <v>8.64</v>
      </c>
      <c r="D178" s="422">
        <v>1.82</v>
      </c>
      <c r="E178" s="422">
        <v>22.13</v>
      </c>
      <c r="F178" s="422">
        <v>11</v>
      </c>
      <c r="G178" s="422">
        <v>8</v>
      </c>
      <c r="H178" s="422">
        <v>6.09</v>
      </c>
      <c r="I178" s="422">
        <v>14.27</v>
      </c>
      <c r="J178" s="422">
        <v>35.18</v>
      </c>
      <c r="K178" s="422">
        <v>8</v>
      </c>
      <c r="L178" s="422">
        <v>68.38</v>
      </c>
      <c r="M178" s="422">
        <v>70.41</v>
      </c>
      <c r="N178" s="422">
        <v>0</v>
      </c>
      <c r="O178" s="422">
        <v>14.72</v>
      </c>
      <c r="P178" s="422">
        <v>25.82</v>
      </c>
      <c r="Q178" s="422">
        <v>16.54</v>
      </c>
      <c r="R178" s="422">
        <v>54.27</v>
      </c>
      <c r="S178" s="422">
        <v>12.18</v>
      </c>
      <c r="T178" s="422">
        <v>8</v>
      </c>
      <c r="U178" s="422">
        <v>4.54</v>
      </c>
      <c r="V178" s="422">
        <v>34.090000000000003</v>
      </c>
      <c r="W178" s="422">
        <v>36.090000000000003</v>
      </c>
      <c r="X178" s="422">
        <v>19.27</v>
      </c>
      <c r="Y178" s="422">
        <v>0</v>
      </c>
      <c r="Z178" s="422">
        <v>32.72</v>
      </c>
      <c r="AA178" s="422">
        <v>70.59</v>
      </c>
      <c r="AB178" s="422">
        <v>34.81</v>
      </c>
      <c r="AC178" s="422">
        <v>27.49</v>
      </c>
      <c r="AD178" s="422">
        <v>19.41</v>
      </c>
      <c r="AE178" s="422">
        <v>6</v>
      </c>
      <c r="AF178" s="423">
        <v>0</v>
      </c>
      <c r="AG178" s="10"/>
      <c r="AH178" s="10"/>
      <c r="AI178" s="10"/>
      <c r="AJ178" s="10"/>
    </row>
    <row r="179" spans="1:36" ht="15">
      <c r="A179" s="424">
        <f t="shared" si="8"/>
        <v>1.083666666666665</v>
      </c>
      <c r="B179" s="422">
        <v>0</v>
      </c>
      <c r="C179" s="422">
        <v>4.5</v>
      </c>
      <c r="D179" s="422">
        <v>56.34</v>
      </c>
      <c r="E179" s="422">
        <v>8.66</v>
      </c>
      <c r="F179" s="422">
        <v>60.47</v>
      </c>
      <c r="G179" s="422">
        <v>22.37</v>
      </c>
      <c r="H179" s="422">
        <v>27.14</v>
      </c>
      <c r="I179" s="422">
        <v>0</v>
      </c>
      <c r="J179" s="422">
        <v>18.72</v>
      </c>
      <c r="K179" s="422">
        <v>16.91</v>
      </c>
      <c r="L179" s="422">
        <v>7.82</v>
      </c>
      <c r="M179" s="422">
        <v>61.09</v>
      </c>
      <c r="N179" s="422">
        <v>0</v>
      </c>
      <c r="O179" s="422">
        <v>41.04</v>
      </c>
      <c r="P179" s="422">
        <v>14.28</v>
      </c>
      <c r="Q179" s="422">
        <v>0</v>
      </c>
      <c r="R179" s="422">
        <v>18.309999999999999</v>
      </c>
      <c r="S179" s="422">
        <v>4.7300000000000004</v>
      </c>
      <c r="T179" s="422">
        <v>38.81</v>
      </c>
      <c r="U179" s="422">
        <v>35.409999999999997</v>
      </c>
      <c r="V179" s="422">
        <v>0</v>
      </c>
      <c r="W179" s="422">
        <v>64.36</v>
      </c>
      <c r="X179" s="422">
        <v>44</v>
      </c>
      <c r="Y179" s="422">
        <v>0</v>
      </c>
      <c r="Z179" s="422">
        <v>0</v>
      </c>
      <c r="AA179" s="422">
        <v>20.09</v>
      </c>
      <c r="AB179" s="422">
        <v>35.35</v>
      </c>
      <c r="AC179" s="422">
        <v>3.82</v>
      </c>
      <c r="AD179" s="422">
        <v>32.14</v>
      </c>
      <c r="AE179" s="422">
        <v>33.08</v>
      </c>
      <c r="AF179" s="423">
        <v>0</v>
      </c>
      <c r="AG179" s="10"/>
      <c r="AH179" s="10"/>
      <c r="AI179" s="10"/>
      <c r="AJ179" s="10"/>
    </row>
    <row r="180" spans="1:36" ht="15">
      <c r="A180" s="424">
        <f t="shared" si="8"/>
        <v>1.094066666666665</v>
      </c>
      <c r="B180" s="422">
        <v>7.46</v>
      </c>
      <c r="C180" s="422">
        <v>2.68</v>
      </c>
      <c r="D180" s="422">
        <v>21.64</v>
      </c>
      <c r="E180" s="422">
        <v>69.27</v>
      </c>
      <c r="F180" s="422">
        <v>45.17</v>
      </c>
      <c r="G180" s="422">
        <v>0</v>
      </c>
      <c r="H180" s="422">
        <v>2.64</v>
      </c>
      <c r="I180" s="422">
        <v>0</v>
      </c>
      <c r="J180" s="422">
        <v>34.380000000000003</v>
      </c>
      <c r="K180" s="422">
        <v>0</v>
      </c>
      <c r="L180" s="422">
        <v>47.84</v>
      </c>
      <c r="M180" s="422">
        <v>64.63</v>
      </c>
      <c r="N180" s="422">
        <v>6.27</v>
      </c>
      <c r="O180" s="422">
        <v>36.64</v>
      </c>
      <c r="P180" s="422">
        <v>0</v>
      </c>
      <c r="Q180" s="422">
        <v>32</v>
      </c>
      <c r="R180" s="422">
        <v>33.99</v>
      </c>
      <c r="S180" s="422">
        <v>71.44</v>
      </c>
      <c r="T180" s="422">
        <v>43.13</v>
      </c>
      <c r="U180" s="422">
        <v>1.82</v>
      </c>
      <c r="V180" s="422">
        <v>0</v>
      </c>
      <c r="W180" s="422">
        <v>7.36</v>
      </c>
      <c r="X180" s="422">
        <v>27.45</v>
      </c>
      <c r="Y180" s="422">
        <v>0</v>
      </c>
      <c r="Z180" s="422">
        <v>35.630000000000003</v>
      </c>
      <c r="AA180" s="422">
        <v>39.14</v>
      </c>
      <c r="AB180" s="422">
        <v>27.36</v>
      </c>
      <c r="AC180" s="422">
        <v>31.36</v>
      </c>
      <c r="AD180" s="422">
        <v>37.729999999999997</v>
      </c>
      <c r="AE180" s="422">
        <v>6.38</v>
      </c>
      <c r="AF180" s="423">
        <v>0</v>
      </c>
      <c r="AG180" s="10"/>
      <c r="AH180" s="10"/>
      <c r="AI180" s="10"/>
      <c r="AJ180" s="10"/>
    </row>
    <row r="181" spans="1:36" ht="15">
      <c r="A181" s="424">
        <f t="shared" si="8"/>
        <v>1.1044666666666649</v>
      </c>
      <c r="B181" s="422">
        <v>0</v>
      </c>
      <c r="C181" s="422">
        <v>0</v>
      </c>
      <c r="D181" s="422">
        <v>0</v>
      </c>
      <c r="E181" s="422">
        <v>0</v>
      </c>
      <c r="F181" s="422">
        <v>59.8</v>
      </c>
      <c r="G181" s="422">
        <v>66.19</v>
      </c>
      <c r="H181" s="422">
        <v>7.27</v>
      </c>
      <c r="I181" s="422">
        <v>20.28</v>
      </c>
      <c r="J181" s="422">
        <v>24.64</v>
      </c>
      <c r="K181" s="422">
        <v>15.64</v>
      </c>
      <c r="L181" s="422">
        <v>6.18</v>
      </c>
      <c r="M181" s="422">
        <v>42.99</v>
      </c>
      <c r="N181" s="422">
        <v>25.9</v>
      </c>
      <c r="O181" s="422">
        <v>9.5399999999999991</v>
      </c>
      <c r="P181" s="422">
        <v>0</v>
      </c>
      <c r="Q181" s="422">
        <v>17.41</v>
      </c>
      <c r="R181" s="422">
        <v>49.54</v>
      </c>
      <c r="S181" s="422">
        <v>18.09</v>
      </c>
      <c r="T181" s="422">
        <v>44.19</v>
      </c>
      <c r="U181" s="422">
        <v>25.38</v>
      </c>
      <c r="V181" s="422">
        <v>25.68</v>
      </c>
      <c r="W181" s="422">
        <v>0</v>
      </c>
      <c r="X181" s="422">
        <v>54.81</v>
      </c>
      <c r="Y181" s="422">
        <v>0</v>
      </c>
      <c r="Z181" s="422">
        <v>0</v>
      </c>
      <c r="AA181" s="422">
        <v>59.99</v>
      </c>
      <c r="AB181" s="422">
        <v>0</v>
      </c>
      <c r="AC181" s="422">
        <v>13.28</v>
      </c>
      <c r="AD181" s="422">
        <v>8.09</v>
      </c>
      <c r="AE181" s="422">
        <v>35.590000000000003</v>
      </c>
      <c r="AF181" s="423">
        <v>0</v>
      </c>
      <c r="AG181" s="10"/>
      <c r="AH181" s="10"/>
      <c r="AI181" s="10"/>
      <c r="AJ181" s="10"/>
    </row>
    <row r="182" spans="1:36" ht="15">
      <c r="A182" s="424">
        <f t="shared" si="8"/>
        <v>1.1148666666666649</v>
      </c>
      <c r="B182" s="422">
        <v>21.23</v>
      </c>
      <c r="C182" s="422">
        <v>6.86</v>
      </c>
      <c r="D182" s="422">
        <v>21.62</v>
      </c>
      <c r="E182" s="422">
        <v>0</v>
      </c>
      <c r="F182" s="422">
        <v>35.82</v>
      </c>
      <c r="G182" s="422">
        <v>0</v>
      </c>
      <c r="H182" s="422">
        <v>0</v>
      </c>
      <c r="I182" s="422">
        <v>16.22</v>
      </c>
      <c r="J182" s="422">
        <v>29.28</v>
      </c>
      <c r="K182" s="422">
        <v>11.59</v>
      </c>
      <c r="L182" s="422">
        <v>46</v>
      </c>
      <c r="M182" s="422">
        <v>0</v>
      </c>
      <c r="N182" s="422">
        <v>0.36</v>
      </c>
      <c r="O182" s="422">
        <v>7.36</v>
      </c>
      <c r="P182" s="422">
        <v>0</v>
      </c>
      <c r="Q182" s="422">
        <v>22.45</v>
      </c>
      <c r="R182" s="422">
        <v>33.54</v>
      </c>
      <c r="S182" s="422">
        <v>63.11</v>
      </c>
      <c r="T182" s="422">
        <v>20.41</v>
      </c>
      <c r="U182" s="422">
        <v>64.61</v>
      </c>
      <c r="V182" s="422">
        <v>14.09</v>
      </c>
      <c r="W182" s="422">
        <v>0</v>
      </c>
      <c r="X182" s="422">
        <v>18.82</v>
      </c>
      <c r="Y182" s="422">
        <v>0</v>
      </c>
      <c r="Z182" s="422">
        <v>12.55</v>
      </c>
      <c r="AA182" s="422">
        <v>11.54</v>
      </c>
      <c r="AB182" s="422">
        <v>0</v>
      </c>
      <c r="AC182" s="422">
        <v>16.27</v>
      </c>
      <c r="AD182" s="422">
        <v>10.68</v>
      </c>
      <c r="AE182" s="422">
        <v>18.09</v>
      </c>
      <c r="AF182" s="423">
        <v>0</v>
      </c>
      <c r="AG182" s="10"/>
      <c r="AH182" s="10"/>
      <c r="AI182" s="10"/>
      <c r="AJ182" s="10"/>
    </row>
    <row r="183" spans="1:36" ht="15">
      <c r="A183" s="424">
        <f t="shared" si="8"/>
        <v>1.1252666666666649</v>
      </c>
      <c r="B183" s="422">
        <v>0</v>
      </c>
      <c r="C183" s="422">
        <v>8.27</v>
      </c>
      <c r="D183" s="422">
        <v>0</v>
      </c>
      <c r="E183" s="422">
        <v>25.09</v>
      </c>
      <c r="F183" s="422">
        <v>0</v>
      </c>
      <c r="G183" s="422">
        <v>6.27</v>
      </c>
      <c r="H183" s="422">
        <v>0</v>
      </c>
      <c r="I183" s="422">
        <v>6.32</v>
      </c>
      <c r="J183" s="422">
        <v>0</v>
      </c>
      <c r="K183" s="422">
        <v>20.73</v>
      </c>
      <c r="L183" s="422">
        <v>30.18</v>
      </c>
      <c r="M183" s="422">
        <v>59.92</v>
      </c>
      <c r="N183" s="422">
        <v>0</v>
      </c>
      <c r="O183" s="422">
        <v>0</v>
      </c>
      <c r="P183" s="422">
        <v>56.82</v>
      </c>
      <c r="Q183" s="422">
        <v>0</v>
      </c>
      <c r="R183" s="422">
        <v>42.98</v>
      </c>
      <c r="S183" s="422">
        <v>0</v>
      </c>
      <c r="T183" s="422">
        <v>25.73</v>
      </c>
      <c r="U183" s="422">
        <v>19.82</v>
      </c>
      <c r="V183" s="422">
        <v>0</v>
      </c>
      <c r="W183" s="422">
        <v>0</v>
      </c>
      <c r="X183" s="422">
        <v>8.91</v>
      </c>
      <c r="Y183" s="422">
        <v>0</v>
      </c>
      <c r="Z183" s="422">
        <v>23.09</v>
      </c>
      <c r="AA183" s="422">
        <v>39.54</v>
      </c>
      <c r="AB183" s="422">
        <v>6.27</v>
      </c>
      <c r="AC183" s="422">
        <v>11.09</v>
      </c>
      <c r="AD183" s="422">
        <v>0</v>
      </c>
      <c r="AE183" s="422">
        <v>76.8</v>
      </c>
      <c r="AF183" s="423">
        <v>0</v>
      </c>
      <c r="AG183" s="10"/>
      <c r="AH183" s="10"/>
      <c r="AI183" s="10"/>
      <c r="AJ183" s="10"/>
    </row>
    <row r="184" spans="1:36" ht="15">
      <c r="A184" s="424">
        <f t="shared" si="8"/>
        <v>1.1356666666666648</v>
      </c>
      <c r="B184" s="422">
        <v>0</v>
      </c>
      <c r="C184" s="422">
        <v>0</v>
      </c>
      <c r="D184" s="422">
        <v>0</v>
      </c>
      <c r="E184" s="422">
        <v>23.54</v>
      </c>
      <c r="F184" s="422">
        <v>0</v>
      </c>
      <c r="G184" s="422">
        <v>16.54</v>
      </c>
      <c r="H184" s="422">
        <v>0</v>
      </c>
      <c r="I184" s="422">
        <v>0</v>
      </c>
      <c r="J184" s="422">
        <v>0</v>
      </c>
      <c r="K184" s="422">
        <v>23.09</v>
      </c>
      <c r="L184" s="422">
        <v>41.32</v>
      </c>
      <c r="M184" s="422">
        <v>15.95</v>
      </c>
      <c r="N184" s="422">
        <v>0</v>
      </c>
      <c r="O184" s="422">
        <v>7.09</v>
      </c>
      <c r="P184" s="422">
        <v>0</v>
      </c>
      <c r="Q184" s="422">
        <v>32.270000000000003</v>
      </c>
      <c r="R184" s="422">
        <v>27.64</v>
      </c>
      <c r="S184" s="422">
        <v>26.09</v>
      </c>
      <c r="T184" s="422">
        <v>15.54</v>
      </c>
      <c r="U184" s="422">
        <v>22.68</v>
      </c>
      <c r="V184" s="422">
        <v>0</v>
      </c>
      <c r="W184" s="422">
        <v>0</v>
      </c>
      <c r="X184" s="422">
        <v>0</v>
      </c>
      <c r="Y184" s="422">
        <v>0</v>
      </c>
      <c r="Z184" s="422">
        <v>7.27</v>
      </c>
      <c r="AA184" s="422">
        <v>26.27</v>
      </c>
      <c r="AB184" s="422">
        <v>0</v>
      </c>
      <c r="AC184" s="422">
        <v>0</v>
      </c>
      <c r="AD184" s="422">
        <v>38.36</v>
      </c>
      <c r="AE184" s="422">
        <v>49.63</v>
      </c>
      <c r="AF184" s="423">
        <v>0</v>
      </c>
      <c r="AG184" s="10"/>
      <c r="AH184" s="10"/>
      <c r="AI184" s="10"/>
      <c r="AJ184" s="10"/>
    </row>
    <row r="185" spans="1:36" ht="15">
      <c r="A185" s="424">
        <f t="shared" si="8"/>
        <v>1.1460666666666648</v>
      </c>
      <c r="B185" s="422">
        <v>0</v>
      </c>
      <c r="C185" s="422">
        <v>12.73</v>
      </c>
      <c r="D185" s="422">
        <v>0</v>
      </c>
      <c r="E185" s="422">
        <v>0</v>
      </c>
      <c r="F185" s="422">
        <v>25</v>
      </c>
      <c r="G185" s="422">
        <v>0</v>
      </c>
      <c r="H185" s="422">
        <v>0</v>
      </c>
      <c r="I185" s="422">
        <v>0</v>
      </c>
      <c r="J185" s="422">
        <v>0</v>
      </c>
      <c r="K185" s="422">
        <v>44.54</v>
      </c>
      <c r="L185" s="422">
        <v>45.82</v>
      </c>
      <c r="M185" s="422">
        <v>0</v>
      </c>
      <c r="N185" s="422">
        <v>0</v>
      </c>
      <c r="O185" s="422">
        <v>0</v>
      </c>
      <c r="P185" s="422">
        <v>0</v>
      </c>
      <c r="Q185" s="422">
        <v>0</v>
      </c>
      <c r="R185" s="422">
        <v>12.04</v>
      </c>
      <c r="S185" s="422">
        <v>8.91</v>
      </c>
      <c r="T185" s="422">
        <v>30.41</v>
      </c>
      <c r="U185" s="422">
        <v>0</v>
      </c>
      <c r="V185" s="422">
        <v>0</v>
      </c>
      <c r="W185" s="422">
        <v>0</v>
      </c>
      <c r="X185" s="422">
        <v>0</v>
      </c>
      <c r="Y185" s="422">
        <v>0</v>
      </c>
      <c r="Z185" s="422">
        <v>61.04</v>
      </c>
      <c r="AA185" s="422">
        <v>6.91</v>
      </c>
      <c r="AB185" s="422">
        <v>0</v>
      </c>
      <c r="AC185" s="422">
        <v>0</v>
      </c>
      <c r="AD185" s="422">
        <v>14.73</v>
      </c>
      <c r="AE185" s="422">
        <v>3.79</v>
      </c>
      <c r="AF185" s="423">
        <v>0</v>
      </c>
      <c r="AG185" s="10"/>
      <c r="AH185" s="10"/>
      <c r="AI185" s="10"/>
      <c r="AJ185" s="10"/>
    </row>
    <row r="186" spans="1:36" ht="15">
      <c r="A186" s="424">
        <f t="shared" si="8"/>
        <v>1.1564666666666648</v>
      </c>
      <c r="B186" s="422">
        <v>0</v>
      </c>
      <c r="C186" s="422">
        <v>0</v>
      </c>
      <c r="D186" s="422">
        <v>0</v>
      </c>
      <c r="E186" s="422">
        <v>0</v>
      </c>
      <c r="F186" s="422">
        <v>0</v>
      </c>
      <c r="G186" s="422">
        <v>14.72</v>
      </c>
      <c r="H186" s="422">
        <v>0</v>
      </c>
      <c r="I186" s="422">
        <v>0</v>
      </c>
      <c r="J186" s="422">
        <v>0</v>
      </c>
      <c r="K186" s="422">
        <v>0</v>
      </c>
      <c r="L186" s="422">
        <v>0</v>
      </c>
      <c r="M186" s="422">
        <v>18.36</v>
      </c>
      <c r="N186" s="422">
        <v>0</v>
      </c>
      <c r="O186" s="422">
        <v>0</v>
      </c>
      <c r="P186" s="422">
        <v>0</v>
      </c>
      <c r="Q186" s="422">
        <v>0</v>
      </c>
      <c r="R186" s="422">
        <v>0</v>
      </c>
      <c r="S186" s="422">
        <v>19</v>
      </c>
      <c r="T186" s="422">
        <v>15.23</v>
      </c>
      <c r="U186" s="422">
        <v>0</v>
      </c>
      <c r="V186" s="422">
        <v>0</v>
      </c>
      <c r="W186" s="422">
        <v>0</v>
      </c>
      <c r="X186" s="422">
        <v>0</v>
      </c>
      <c r="Y186" s="422">
        <v>0</v>
      </c>
      <c r="Z186" s="422">
        <v>0</v>
      </c>
      <c r="AA186" s="422">
        <v>8.91</v>
      </c>
      <c r="AB186" s="422">
        <v>0</v>
      </c>
      <c r="AC186" s="422">
        <v>0</v>
      </c>
      <c r="AD186" s="422">
        <v>0</v>
      </c>
      <c r="AE186" s="422">
        <v>0</v>
      </c>
      <c r="AF186" s="423">
        <v>0</v>
      </c>
      <c r="AG186" s="10"/>
      <c r="AH186" s="10"/>
      <c r="AI186" s="10"/>
      <c r="AJ186" s="10"/>
    </row>
    <row r="187" spans="1:36" ht="15">
      <c r="A187" s="424">
        <f t="shared" si="8"/>
        <v>1.1668666666666647</v>
      </c>
      <c r="B187" s="422">
        <v>0</v>
      </c>
      <c r="C187" s="422">
        <v>0</v>
      </c>
      <c r="D187" s="422">
        <v>0</v>
      </c>
      <c r="E187" s="422">
        <v>0</v>
      </c>
      <c r="F187" s="422">
        <v>0</v>
      </c>
      <c r="G187" s="422">
        <v>0</v>
      </c>
      <c r="H187" s="422">
        <v>0</v>
      </c>
      <c r="I187" s="422">
        <v>0</v>
      </c>
      <c r="J187" s="422">
        <v>0</v>
      </c>
      <c r="K187" s="422">
        <v>0</v>
      </c>
      <c r="L187" s="422">
        <v>0</v>
      </c>
      <c r="M187" s="422">
        <v>0</v>
      </c>
      <c r="N187" s="422">
        <v>0</v>
      </c>
      <c r="O187" s="422">
        <v>0</v>
      </c>
      <c r="P187" s="422">
        <v>0</v>
      </c>
      <c r="Q187" s="422">
        <v>0</v>
      </c>
      <c r="R187" s="422">
        <v>0</v>
      </c>
      <c r="S187" s="422">
        <v>0</v>
      </c>
      <c r="T187" s="422">
        <v>0</v>
      </c>
      <c r="U187" s="422">
        <v>0</v>
      </c>
      <c r="V187" s="422">
        <v>0</v>
      </c>
      <c r="W187" s="422">
        <v>0</v>
      </c>
      <c r="X187" s="422">
        <v>0</v>
      </c>
      <c r="Y187" s="422">
        <v>0</v>
      </c>
      <c r="Z187" s="422">
        <v>0</v>
      </c>
      <c r="AA187" s="422">
        <v>0</v>
      </c>
      <c r="AB187" s="422">
        <v>0</v>
      </c>
      <c r="AC187" s="422">
        <v>0</v>
      </c>
      <c r="AD187" s="422">
        <v>0</v>
      </c>
      <c r="AE187" s="422">
        <v>0</v>
      </c>
      <c r="AF187" s="423">
        <v>0</v>
      </c>
      <c r="AG187" s="10"/>
      <c r="AH187" s="10"/>
      <c r="AI187" s="10"/>
      <c r="AJ187" s="10"/>
    </row>
    <row r="188" spans="1:36" ht="15">
      <c r="A188" s="424">
        <f t="shared" si="8"/>
        <v>1.1772666666666647</v>
      </c>
      <c r="B188" s="422">
        <v>0</v>
      </c>
      <c r="C188" s="422">
        <v>0</v>
      </c>
      <c r="D188" s="422">
        <v>0</v>
      </c>
      <c r="E188" s="422">
        <v>0</v>
      </c>
      <c r="F188" s="422">
        <v>0</v>
      </c>
      <c r="G188" s="422">
        <v>0</v>
      </c>
      <c r="H188" s="422">
        <v>0</v>
      </c>
      <c r="I188" s="422">
        <v>0</v>
      </c>
      <c r="J188" s="422">
        <v>0</v>
      </c>
      <c r="K188" s="422">
        <v>0</v>
      </c>
      <c r="L188" s="422">
        <v>0</v>
      </c>
      <c r="M188" s="422">
        <v>0</v>
      </c>
      <c r="N188" s="422">
        <v>0</v>
      </c>
      <c r="O188" s="422">
        <v>0</v>
      </c>
      <c r="P188" s="422">
        <v>0</v>
      </c>
      <c r="Q188" s="422">
        <v>0</v>
      </c>
      <c r="R188" s="422">
        <v>0</v>
      </c>
      <c r="S188" s="422">
        <v>0</v>
      </c>
      <c r="T188" s="422">
        <v>0</v>
      </c>
      <c r="U188" s="422">
        <v>0</v>
      </c>
      <c r="V188" s="422">
        <v>0</v>
      </c>
      <c r="W188" s="422">
        <v>0</v>
      </c>
      <c r="X188" s="422">
        <v>0</v>
      </c>
      <c r="Y188" s="422">
        <v>0</v>
      </c>
      <c r="Z188" s="422">
        <v>0</v>
      </c>
      <c r="AA188" s="422">
        <v>0</v>
      </c>
      <c r="AB188" s="422">
        <v>0</v>
      </c>
      <c r="AC188" s="422">
        <v>0</v>
      </c>
      <c r="AD188" s="422">
        <v>0</v>
      </c>
      <c r="AE188" s="422">
        <v>0</v>
      </c>
      <c r="AF188" s="423">
        <v>0</v>
      </c>
      <c r="AG188" s="10"/>
      <c r="AH188" s="10"/>
      <c r="AI188" s="10"/>
      <c r="AJ188" s="10"/>
    </row>
    <row r="189" spans="1:36" ht="15">
      <c r="A189" s="424">
        <f t="shared" si="8"/>
        <v>1.1876666666666646</v>
      </c>
      <c r="B189" s="422">
        <v>0</v>
      </c>
      <c r="C189" s="422">
        <v>0</v>
      </c>
      <c r="D189" s="422">
        <v>0</v>
      </c>
      <c r="E189" s="422">
        <v>0</v>
      </c>
      <c r="F189" s="422">
        <v>0</v>
      </c>
      <c r="G189" s="422">
        <v>0</v>
      </c>
      <c r="H189" s="422">
        <v>0</v>
      </c>
      <c r="I189" s="422">
        <v>0</v>
      </c>
      <c r="J189" s="422">
        <v>0</v>
      </c>
      <c r="K189" s="422">
        <v>0</v>
      </c>
      <c r="L189" s="422">
        <v>0</v>
      </c>
      <c r="M189" s="422">
        <v>0</v>
      </c>
      <c r="N189" s="422">
        <v>0</v>
      </c>
      <c r="O189" s="422">
        <v>0</v>
      </c>
      <c r="P189" s="422">
        <v>0</v>
      </c>
      <c r="Q189" s="422">
        <v>0</v>
      </c>
      <c r="R189" s="422">
        <v>0</v>
      </c>
      <c r="S189" s="422">
        <v>0</v>
      </c>
      <c r="T189" s="422">
        <v>0</v>
      </c>
      <c r="U189" s="422">
        <v>0</v>
      </c>
      <c r="V189" s="422">
        <v>0</v>
      </c>
      <c r="W189" s="422">
        <v>0</v>
      </c>
      <c r="X189" s="422">
        <v>0</v>
      </c>
      <c r="Y189" s="422">
        <v>0</v>
      </c>
      <c r="Z189" s="422">
        <v>0</v>
      </c>
      <c r="AA189" s="422">
        <v>0</v>
      </c>
      <c r="AB189" s="422">
        <v>0</v>
      </c>
      <c r="AC189" s="422">
        <v>0</v>
      </c>
      <c r="AD189" s="422">
        <v>0</v>
      </c>
      <c r="AE189" s="422">
        <v>0</v>
      </c>
      <c r="AF189" s="423">
        <v>0</v>
      </c>
      <c r="AG189" s="10"/>
      <c r="AH189" s="10"/>
      <c r="AI189" s="10"/>
      <c r="AJ189" s="10"/>
    </row>
    <row r="190" spans="1:36" ht="15">
      <c r="A190" s="425">
        <f t="shared" si="8"/>
        <v>1.1980666666666646</v>
      </c>
      <c r="B190" s="426">
        <v>0</v>
      </c>
      <c r="C190" s="426">
        <v>0</v>
      </c>
      <c r="D190" s="426">
        <v>0</v>
      </c>
      <c r="E190" s="426">
        <v>0</v>
      </c>
      <c r="F190" s="426">
        <v>0</v>
      </c>
      <c r="G190" s="426">
        <v>0</v>
      </c>
      <c r="H190" s="426">
        <v>0</v>
      </c>
      <c r="I190" s="426">
        <v>0</v>
      </c>
      <c r="J190" s="426">
        <v>0</v>
      </c>
      <c r="K190" s="426">
        <v>0</v>
      </c>
      <c r="L190" s="426">
        <v>0</v>
      </c>
      <c r="M190" s="426">
        <v>0</v>
      </c>
      <c r="N190" s="426">
        <v>0</v>
      </c>
      <c r="O190" s="426">
        <v>0</v>
      </c>
      <c r="P190" s="426">
        <v>0</v>
      </c>
      <c r="Q190" s="426">
        <v>0</v>
      </c>
      <c r="R190" s="426">
        <v>0</v>
      </c>
      <c r="S190" s="426">
        <v>0</v>
      </c>
      <c r="T190" s="426">
        <v>0</v>
      </c>
      <c r="U190" s="426">
        <v>0</v>
      </c>
      <c r="V190" s="426">
        <v>0</v>
      </c>
      <c r="W190" s="426">
        <v>0</v>
      </c>
      <c r="X190" s="426">
        <v>0</v>
      </c>
      <c r="Y190" s="426">
        <v>0</v>
      </c>
      <c r="Z190" s="426">
        <v>0</v>
      </c>
      <c r="AA190" s="426">
        <v>0</v>
      </c>
      <c r="AB190" s="426">
        <v>0</v>
      </c>
      <c r="AC190" s="426">
        <v>0</v>
      </c>
      <c r="AD190" s="426">
        <v>0</v>
      </c>
      <c r="AE190" s="426">
        <v>0</v>
      </c>
      <c r="AF190" s="427">
        <v>0</v>
      </c>
      <c r="AG190" s="10"/>
      <c r="AH190" s="10"/>
      <c r="AI190" s="10"/>
      <c r="AJ190" s="10"/>
    </row>
    <row r="191" spans="1:36" ht="15">
      <c r="A191" s="424">
        <f t="shared" ref="A191:A198" si="9">A190+0.0104</f>
        <v>1.2084666666666646</v>
      </c>
      <c r="B191" s="422">
        <v>0</v>
      </c>
      <c r="C191" s="422">
        <v>0</v>
      </c>
      <c r="D191" s="422">
        <v>0</v>
      </c>
      <c r="E191" s="422">
        <v>0</v>
      </c>
      <c r="F191" s="422">
        <v>0</v>
      </c>
      <c r="G191" s="422">
        <v>0</v>
      </c>
      <c r="H191" s="422">
        <v>0</v>
      </c>
      <c r="I191" s="422">
        <v>0</v>
      </c>
      <c r="J191" s="422">
        <v>0</v>
      </c>
      <c r="K191" s="422">
        <v>0</v>
      </c>
      <c r="L191" s="422">
        <v>0</v>
      </c>
      <c r="M191" s="422">
        <v>0</v>
      </c>
      <c r="N191" s="422">
        <v>0</v>
      </c>
      <c r="O191" s="422">
        <v>0</v>
      </c>
      <c r="P191" s="422">
        <v>0</v>
      </c>
      <c r="Q191" s="422">
        <v>0</v>
      </c>
      <c r="R191" s="422">
        <v>0</v>
      </c>
      <c r="S191" s="422">
        <v>0</v>
      </c>
      <c r="T191" s="422">
        <v>0</v>
      </c>
      <c r="U191" s="422">
        <v>0</v>
      </c>
      <c r="V191" s="422">
        <v>0</v>
      </c>
      <c r="W191" s="422">
        <v>0</v>
      </c>
      <c r="X191" s="422">
        <v>0</v>
      </c>
      <c r="Y191" s="422">
        <v>0</v>
      </c>
      <c r="Z191" s="422">
        <v>0</v>
      </c>
      <c r="AA191" s="422">
        <v>0</v>
      </c>
      <c r="AB191" s="422">
        <v>0</v>
      </c>
      <c r="AC191" s="422">
        <v>0</v>
      </c>
      <c r="AD191" s="422">
        <v>0</v>
      </c>
      <c r="AE191" s="422">
        <v>0</v>
      </c>
      <c r="AF191" s="423">
        <v>0</v>
      </c>
      <c r="AG191" s="10"/>
      <c r="AH191" s="10"/>
      <c r="AI191" s="10"/>
      <c r="AJ191" s="10"/>
    </row>
    <row r="192" spans="1:36" ht="15">
      <c r="A192" s="425">
        <f t="shared" si="9"/>
        <v>1.2188666666666645</v>
      </c>
      <c r="B192" s="426">
        <v>0</v>
      </c>
      <c r="C192" s="426">
        <v>0</v>
      </c>
      <c r="D192" s="426">
        <v>0</v>
      </c>
      <c r="E192" s="426">
        <v>0</v>
      </c>
      <c r="F192" s="426">
        <v>0</v>
      </c>
      <c r="G192" s="426">
        <v>0</v>
      </c>
      <c r="H192" s="426">
        <v>0</v>
      </c>
      <c r="I192" s="426">
        <v>0</v>
      </c>
      <c r="J192" s="426">
        <v>0</v>
      </c>
      <c r="K192" s="426">
        <v>0</v>
      </c>
      <c r="L192" s="426">
        <v>0</v>
      </c>
      <c r="M192" s="426">
        <v>0</v>
      </c>
      <c r="N192" s="426">
        <v>0</v>
      </c>
      <c r="O192" s="426">
        <v>0</v>
      </c>
      <c r="P192" s="426">
        <v>0</v>
      </c>
      <c r="Q192" s="426">
        <v>0</v>
      </c>
      <c r="R192" s="426">
        <v>0</v>
      </c>
      <c r="S192" s="426">
        <v>0</v>
      </c>
      <c r="T192" s="426">
        <v>0</v>
      </c>
      <c r="U192" s="426">
        <v>0</v>
      </c>
      <c r="V192" s="426">
        <v>0</v>
      </c>
      <c r="W192" s="426">
        <v>0</v>
      </c>
      <c r="X192" s="426">
        <v>0</v>
      </c>
      <c r="Y192" s="426">
        <v>0</v>
      </c>
      <c r="Z192" s="426">
        <v>0</v>
      </c>
      <c r="AA192" s="426">
        <v>0</v>
      </c>
      <c r="AB192" s="426">
        <v>0</v>
      </c>
      <c r="AC192" s="426">
        <v>0</v>
      </c>
      <c r="AD192" s="426">
        <v>0</v>
      </c>
      <c r="AE192" s="426">
        <v>0</v>
      </c>
      <c r="AF192" s="427">
        <v>0</v>
      </c>
      <c r="AG192" s="10"/>
      <c r="AH192" s="10"/>
      <c r="AI192" s="10"/>
      <c r="AJ192" s="10"/>
    </row>
    <row r="193" spans="1:36" ht="15">
      <c r="A193" s="424">
        <f t="shared" si="9"/>
        <v>1.2292666666666645</v>
      </c>
      <c r="B193" s="422">
        <v>0</v>
      </c>
      <c r="C193" s="422">
        <v>0</v>
      </c>
      <c r="D193" s="422">
        <v>0</v>
      </c>
      <c r="E193" s="422">
        <v>0</v>
      </c>
      <c r="F193" s="422">
        <v>0</v>
      </c>
      <c r="G193" s="422">
        <v>0</v>
      </c>
      <c r="H193" s="422">
        <v>0</v>
      </c>
      <c r="I193" s="422">
        <v>0</v>
      </c>
      <c r="J193" s="422">
        <v>0</v>
      </c>
      <c r="K193" s="422">
        <v>0</v>
      </c>
      <c r="L193" s="422">
        <v>0</v>
      </c>
      <c r="M193" s="422">
        <v>0</v>
      </c>
      <c r="N193" s="422">
        <v>0</v>
      </c>
      <c r="O193" s="422">
        <v>0</v>
      </c>
      <c r="P193" s="422">
        <v>0</v>
      </c>
      <c r="Q193" s="422">
        <v>0</v>
      </c>
      <c r="R193" s="422">
        <v>0</v>
      </c>
      <c r="S193" s="422">
        <v>0</v>
      </c>
      <c r="T193" s="422">
        <v>0</v>
      </c>
      <c r="U193" s="422">
        <v>0</v>
      </c>
      <c r="V193" s="422">
        <v>0</v>
      </c>
      <c r="W193" s="422">
        <v>0</v>
      </c>
      <c r="X193" s="422">
        <v>0</v>
      </c>
      <c r="Y193" s="422">
        <v>0</v>
      </c>
      <c r="Z193" s="422">
        <v>0</v>
      </c>
      <c r="AA193" s="422">
        <v>0</v>
      </c>
      <c r="AB193" s="422">
        <v>0</v>
      </c>
      <c r="AC193" s="422">
        <v>0</v>
      </c>
      <c r="AD193" s="422">
        <v>0</v>
      </c>
      <c r="AE193" s="422">
        <v>0</v>
      </c>
      <c r="AF193" s="423">
        <v>0</v>
      </c>
      <c r="AG193" s="10"/>
      <c r="AH193" s="10"/>
      <c r="AI193" s="10"/>
      <c r="AJ193" s="10"/>
    </row>
    <row r="194" spans="1:36" ht="15">
      <c r="A194" s="428">
        <f t="shared" si="9"/>
        <v>1.2396666666666645</v>
      </c>
      <c r="B194" s="422">
        <v>0</v>
      </c>
      <c r="C194" s="422">
        <v>0</v>
      </c>
      <c r="D194" s="422">
        <v>0</v>
      </c>
      <c r="E194" s="422">
        <v>0</v>
      </c>
      <c r="F194" s="422">
        <v>0</v>
      </c>
      <c r="G194" s="422">
        <v>0</v>
      </c>
      <c r="H194" s="422">
        <v>0</v>
      </c>
      <c r="I194" s="422">
        <v>0</v>
      </c>
      <c r="J194" s="422">
        <v>0</v>
      </c>
      <c r="K194" s="422">
        <v>0</v>
      </c>
      <c r="L194" s="422">
        <v>0</v>
      </c>
      <c r="M194" s="422">
        <v>0</v>
      </c>
      <c r="N194" s="422">
        <v>0</v>
      </c>
      <c r="O194" s="422">
        <v>0</v>
      </c>
      <c r="P194" s="422">
        <v>0</v>
      </c>
      <c r="Q194" s="422">
        <v>0</v>
      </c>
      <c r="R194" s="422">
        <v>0</v>
      </c>
      <c r="S194" s="422">
        <v>0</v>
      </c>
      <c r="T194" s="422">
        <v>0</v>
      </c>
      <c r="U194" s="422">
        <v>0</v>
      </c>
      <c r="V194" s="422">
        <v>0</v>
      </c>
      <c r="W194" s="422">
        <v>0</v>
      </c>
      <c r="X194" s="422">
        <v>0</v>
      </c>
      <c r="Y194" s="422">
        <v>0</v>
      </c>
      <c r="Z194" s="422">
        <v>0</v>
      </c>
      <c r="AA194" s="422">
        <v>0</v>
      </c>
      <c r="AB194" s="422">
        <v>0</v>
      </c>
      <c r="AC194" s="422">
        <v>0</v>
      </c>
      <c r="AD194" s="422">
        <v>0</v>
      </c>
      <c r="AE194" s="422">
        <v>0</v>
      </c>
      <c r="AF194" s="422">
        <v>0</v>
      </c>
      <c r="AG194" s="10"/>
      <c r="AH194" s="10"/>
      <c r="AI194" s="10"/>
      <c r="AJ194" s="10"/>
    </row>
    <row r="195" spans="1:36" ht="15">
      <c r="A195" s="428">
        <f t="shared" si="9"/>
        <v>1.2500666666666644</v>
      </c>
      <c r="B195" s="422">
        <v>0</v>
      </c>
      <c r="C195" s="422">
        <v>0</v>
      </c>
      <c r="D195" s="422">
        <v>0</v>
      </c>
      <c r="E195" s="422">
        <v>0</v>
      </c>
      <c r="F195" s="422">
        <v>0</v>
      </c>
      <c r="G195" s="422">
        <v>0</v>
      </c>
      <c r="H195" s="422">
        <v>0</v>
      </c>
      <c r="I195" s="422">
        <v>0</v>
      </c>
      <c r="J195" s="422">
        <v>0</v>
      </c>
      <c r="K195" s="422">
        <v>0</v>
      </c>
      <c r="L195" s="422">
        <v>0</v>
      </c>
      <c r="M195" s="422">
        <v>0</v>
      </c>
      <c r="N195" s="422">
        <v>0</v>
      </c>
      <c r="O195" s="422">
        <v>0</v>
      </c>
      <c r="P195" s="422">
        <v>0</v>
      </c>
      <c r="Q195" s="422">
        <v>0</v>
      </c>
      <c r="R195" s="422">
        <v>0</v>
      </c>
      <c r="S195" s="422">
        <v>0</v>
      </c>
      <c r="T195" s="422">
        <v>0</v>
      </c>
      <c r="U195" s="422">
        <v>0</v>
      </c>
      <c r="V195" s="422">
        <v>0</v>
      </c>
      <c r="W195" s="422">
        <v>0</v>
      </c>
      <c r="X195" s="422">
        <v>0</v>
      </c>
      <c r="Y195" s="422">
        <v>0</v>
      </c>
      <c r="Z195" s="422">
        <v>0</v>
      </c>
      <c r="AA195" s="422">
        <v>0</v>
      </c>
      <c r="AB195" s="422">
        <v>0</v>
      </c>
      <c r="AC195" s="422">
        <v>0</v>
      </c>
      <c r="AD195" s="422">
        <v>0</v>
      </c>
      <c r="AE195" s="422">
        <v>0</v>
      </c>
      <c r="AF195" s="422">
        <v>0</v>
      </c>
      <c r="AG195" s="10"/>
      <c r="AH195" s="10"/>
      <c r="AI195" s="10"/>
      <c r="AJ195" s="10"/>
    </row>
    <row r="196" spans="1:36" ht="15">
      <c r="A196" s="428">
        <f t="shared" si="9"/>
        <v>1.2604666666666644</v>
      </c>
      <c r="B196" s="422">
        <v>0</v>
      </c>
      <c r="C196" s="422">
        <v>0</v>
      </c>
      <c r="D196" s="422">
        <v>0</v>
      </c>
      <c r="E196" s="422">
        <v>0</v>
      </c>
      <c r="F196" s="422">
        <v>0</v>
      </c>
      <c r="G196" s="422">
        <v>0</v>
      </c>
      <c r="H196" s="422">
        <v>0</v>
      </c>
      <c r="I196" s="422">
        <v>0</v>
      </c>
      <c r="J196" s="422">
        <v>0</v>
      </c>
      <c r="K196" s="422">
        <v>0</v>
      </c>
      <c r="L196" s="422">
        <v>0</v>
      </c>
      <c r="M196" s="422">
        <v>0</v>
      </c>
      <c r="N196" s="422">
        <v>0</v>
      </c>
      <c r="O196" s="422">
        <v>0</v>
      </c>
      <c r="P196" s="422">
        <v>0</v>
      </c>
      <c r="Q196" s="422">
        <v>0</v>
      </c>
      <c r="R196" s="422">
        <v>0</v>
      </c>
      <c r="S196" s="422">
        <v>0</v>
      </c>
      <c r="T196" s="422">
        <v>0</v>
      </c>
      <c r="U196" s="422">
        <v>0</v>
      </c>
      <c r="V196" s="422">
        <v>0</v>
      </c>
      <c r="W196" s="422">
        <v>0</v>
      </c>
      <c r="X196" s="422">
        <v>0</v>
      </c>
      <c r="Y196" s="422">
        <v>0</v>
      </c>
      <c r="Z196" s="422">
        <v>0</v>
      </c>
      <c r="AA196" s="422">
        <v>0</v>
      </c>
      <c r="AB196" s="422">
        <v>0</v>
      </c>
      <c r="AC196" s="422">
        <v>0</v>
      </c>
      <c r="AD196" s="422">
        <v>0</v>
      </c>
      <c r="AE196" s="422">
        <v>0</v>
      </c>
      <c r="AF196" s="422">
        <v>0</v>
      </c>
      <c r="AG196" s="10"/>
      <c r="AH196" s="10"/>
      <c r="AI196" s="10"/>
      <c r="AJ196" s="10"/>
    </row>
    <row r="197" spans="1:36" ht="15">
      <c r="A197" s="424">
        <f t="shared" si="9"/>
        <v>1.2708666666666644</v>
      </c>
      <c r="B197" s="422">
        <v>0</v>
      </c>
      <c r="C197" s="422">
        <v>0</v>
      </c>
      <c r="D197" s="422">
        <v>0</v>
      </c>
      <c r="E197" s="422">
        <v>0</v>
      </c>
      <c r="F197" s="422">
        <v>0</v>
      </c>
      <c r="G197" s="422">
        <v>0</v>
      </c>
      <c r="H197" s="422">
        <v>0</v>
      </c>
      <c r="I197" s="422">
        <v>0</v>
      </c>
      <c r="J197" s="422">
        <v>0</v>
      </c>
      <c r="K197" s="422">
        <v>0</v>
      </c>
      <c r="L197" s="422">
        <v>0</v>
      </c>
      <c r="M197" s="422">
        <v>0</v>
      </c>
      <c r="N197" s="422">
        <v>0</v>
      </c>
      <c r="O197" s="422">
        <v>0</v>
      </c>
      <c r="P197" s="422">
        <v>0</v>
      </c>
      <c r="Q197" s="422">
        <v>0</v>
      </c>
      <c r="R197" s="422">
        <v>0</v>
      </c>
      <c r="S197" s="422">
        <v>0</v>
      </c>
      <c r="T197" s="422">
        <v>0</v>
      </c>
      <c r="U197" s="422">
        <v>0</v>
      </c>
      <c r="V197" s="422">
        <v>0</v>
      </c>
      <c r="W197" s="422">
        <v>0</v>
      </c>
      <c r="X197" s="422">
        <v>0</v>
      </c>
      <c r="Y197" s="422">
        <v>0</v>
      </c>
      <c r="Z197" s="422">
        <v>0</v>
      </c>
      <c r="AA197" s="422">
        <v>0</v>
      </c>
      <c r="AB197" s="422">
        <v>0</v>
      </c>
      <c r="AC197" s="422">
        <v>0</v>
      </c>
      <c r="AD197" s="422">
        <v>0</v>
      </c>
      <c r="AE197" s="422">
        <v>0</v>
      </c>
      <c r="AF197" s="423">
        <v>0</v>
      </c>
      <c r="AG197" s="10"/>
      <c r="AH197" s="10"/>
      <c r="AI197" s="10"/>
      <c r="AJ197" s="10"/>
    </row>
    <row r="198" spans="1:36" ht="15.75" thickBot="1">
      <c r="A198" s="435">
        <f t="shared" si="9"/>
        <v>1.2812666666666643</v>
      </c>
      <c r="B198" s="430">
        <v>0</v>
      </c>
      <c r="C198" s="430">
        <v>0</v>
      </c>
      <c r="D198" s="430">
        <v>0</v>
      </c>
      <c r="E198" s="430">
        <v>0</v>
      </c>
      <c r="F198" s="430">
        <v>0</v>
      </c>
      <c r="G198" s="430">
        <v>0</v>
      </c>
      <c r="H198" s="430">
        <v>0</v>
      </c>
      <c r="I198" s="430">
        <v>0</v>
      </c>
      <c r="J198" s="430">
        <v>0</v>
      </c>
      <c r="K198" s="430">
        <v>0</v>
      </c>
      <c r="L198" s="430">
        <v>0</v>
      </c>
      <c r="M198" s="430">
        <v>0</v>
      </c>
      <c r="N198" s="430">
        <v>0</v>
      </c>
      <c r="O198" s="430">
        <v>0</v>
      </c>
      <c r="P198" s="430">
        <v>0</v>
      </c>
      <c r="Q198" s="430">
        <v>0</v>
      </c>
      <c r="R198" s="430">
        <v>0</v>
      </c>
      <c r="S198" s="430">
        <v>0</v>
      </c>
      <c r="T198" s="430">
        <v>0</v>
      </c>
      <c r="U198" s="430">
        <v>0</v>
      </c>
      <c r="V198" s="430">
        <v>0</v>
      </c>
      <c r="W198" s="430">
        <v>0</v>
      </c>
      <c r="X198" s="430">
        <v>0</v>
      </c>
      <c r="Y198" s="430">
        <v>8.18</v>
      </c>
      <c r="Z198" s="430">
        <v>0</v>
      </c>
      <c r="AA198" s="430">
        <v>0</v>
      </c>
      <c r="AB198" s="430">
        <v>0</v>
      </c>
      <c r="AC198" s="430">
        <v>0</v>
      </c>
      <c r="AD198" s="430">
        <v>0</v>
      </c>
      <c r="AE198" s="430">
        <v>0</v>
      </c>
      <c r="AF198" s="431">
        <v>0</v>
      </c>
      <c r="AG198" s="10"/>
      <c r="AH198" s="10"/>
      <c r="AI198" s="10"/>
      <c r="AJ198" s="10"/>
    </row>
    <row r="199" spans="1:36" ht="15.75" thickBot="1">
      <c r="A199" s="432" t="s">
        <v>1</v>
      </c>
      <c r="B199" s="433">
        <v>9722.9600000000028</v>
      </c>
      <c r="C199" s="433">
        <v>11084.250000000004</v>
      </c>
      <c r="D199" s="433">
        <v>10330.570000000005</v>
      </c>
      <c r="E199" s="433">
        <v>12549.600000000004</v>
      </c>
      <c r="F199" s="433">
        <v>15165.549999999997</v>
      </c>
      <c r="G199" s="433">
        <v>11056.910000000003</v>
      </c>
      <c r="H199" s="433">
        <v>8556.66</v>
      </c>
      <c r="I199" s="433">
        <v>8535.2699999999986</v>
      </c>
      <c r="J199" s="433">
        <v>10596.26</v>
      </c>
      <c r="K199" s="433">
        <v>8692.4399999999987</v>
      </c>
      <c r="L199" s="433">
        <v>11021.199999999999</v>
      </c>
      <c r="M199" s="433">
        <v>14753.630000000003</v>
      </c>
      <c r="N199" s="433">
        <v>10417.360000000002</v>
      </c>
      <c r="O199" s="433">
        <v>7999.3500000000013</v>
      </c>
      <c r="P199" s="433">
        <v>7653.2799999999988</v>
      </c>
      <c r="Q199" s="433">
        <v>10290.320000000003</v>
      </c>
      <c r="R199" s="433">
        <v>8955.779999999997</v>
      </c>
      <c r="S199" s="433">
        <v>11129.780000000002</v>
      </c>
      <c r="T199" s="433">
        <v>13140.830000000004</v>
      </c>
      <c r="U199" s="433">
        <v>10027.830000000002</v>
      </c>
      <c r="V199" s="433">
        <v>9424.3900000000031</v>
      </c>
      <c r="W199" s="433">
        <v>9421.94</v>
      </c>
      <c r="X199" s="433">
        <v>10851.220000000001</v>
      </c>
      <c r="Y199" s="433">
        <v>6308.9400000000023</v>
      </c>
      <c r="Z199" s="433">
        <v>6441.5900000000011</v>
      </c>
      <c r="AA199" s="433">
        <v>10798.300000000001</v>
      </c>
      <c r="AB199" s="433">
        <v>8253.69</v>
      </c>
      <c r="AC199" s="433">
        <v>9986.68</v>
      </c>
      <c r="AD199" s="433">
        <v>9523.5299999999988</v>
      </c>
      <c r="AE199" s="433">
        <v>10878.25</v>
      </c>
      <c r="AF199" s="434">
        <v>6021.88</v>
      </c>
      <c r="AG199" s="10"/>
      <c r="AH199" s="10"/>
      <c r="AI199" s="10"/>
      <c r="AJ199" s="10"/>
    </row>
    <row r="200" spans="1:36" ht="15">
      <c r="A200" s="418">
        <v>0.29166666666666669</v>
      </c>
      <c r="B200" s="419">
        <v>0</v>
      </c>
      <c r="C200" s="419">
        <v>0</v>
      </c>
      <c r="D200" s="419">
        <v>0</v>
      </c>
      <c r="E200" s="419">
        <v>0</v>
      </c>
      <c r="F200" s="419">
        <v>0</v>
      </c>
      <c r="G200" s="419">
        <v>0</v>
      </c>
      <c r="H200" s="419">
        <v>0</v>
      </c>
      <c r="I200" s="419">
        <v>0</v>
      </c>
      <c r="J200" s="419">
        <v>0</v>
      </c>
      <c r="K200" s="419">
        <v>0</v>
      </c>
      <c r="L200" s="419">
        <v>0</v>
      </c>
      <c r="M200" s="419">
        <v>0</v>
      </c>
      <c r="N200" s="419">
        <v>0</v>
      </c>
      <c r="O200" s="419">
        <v>0</v>
      </c>
      <c r="P200" s="419">
        <v>0</v>
      </c>
      <c r="Q200" s="419">
        <v>0</v>
      </c>
      <c r="R200" s="419">
        <v>0</v>
      </c>
      <c r="S200" s="419">
        <v>0</v>
      </c>
      <c r="T200" s="419">
        <v>0</v>
      </c>
      <c r="U200" s="419">
        <v>0</v>
      </c>
      <c r="V200" s="419">
        <v>0</v>
      </c>
      <c r="W200" s="419">
        <v>0</v>
      </c>
      <c r="X200" s="419">
        <v>0</v>
      </c>
      <c r="Y200" s="419">
        <v>0</v>
      </c>
      <c r="Z200" s="419">
        <v>0</v>
      </c>
      <c r="AA200" s="419">
        <v>0</v>
      </c>
      <c r="AB200" s="419">
        <v>0</v>
      </c>
      <c r="AC200" s="419">
        <v>0</v>
      </c>
      <c r="AD200" s="419">
        <v>28.77</v>
      </c>
      <c r="AE200" s="419">
        <v>0</v>
      </c>
      <c r="AF200" s="420">
        <v>0</v>
      </c>
      <c r="AG200" s="10"/>
      <c r="AH200" s="10"/>
      <c r="AI200" s="10"/>
      <c r="AJ200" s="10"/>
    </row>
    <row r="201" spans="1:36" ht="15">
      <c r="A201" s="421">
        <f t="shared" ref="A201:A208" si="10">A200+0.0105</f>
        <v>0.30216666666666669</v>
      </c>
      <c r="B201" s="422">
        <v>0</v>
      </c>
      <c r="C201" s="422">
        <v>0</v>
      </c>
      <c r="D201" s="422">
        <v>0</v>
      </c>
      <c r="E201" s="422">
        <v>0</v>
      </c>
      <c r="F201" s="422">
        <v>0</v>
      </c>
      <c r="G201" s="422">
        <v>0</v>
      </c>
      <c r="H201" s="422">
        <v>0</v>
      </c>
      <c r="I201" s="422">
        <v>0</v>
      </c>
      <c r="J201" s="422">
        <v>0</v>
      </c>
      <c r="K201" s="422">
        <v>0</v>
      </c>
      <c r="L201" s="422">
        <v>0</v>
      </c>
      <c r="M201" s="422">
        <v>0</v>
      </c>
      <c r="N201" s="422">
        <v>9.09</v>
      </c>
      <c r="O201" s="422">
        <v>0</v>
      </c>
      <c r="P201" s="422">
        <v>0</v>
      </c>
      <c r="Q201" s="422">
        <v>0</v>
      </c>
      <c r="R201" s="422">
        <v>0</v>
      </c>
      <c r="S201" s="422">
        <v>0</v>
      </c>
      <c r="T201" s="422">
        <v>0</v>
      </c>
      <c r="U201" s="422">
        <v>36.44</v>
      </c>
      <c r="V201" s="422">
        <v>0</v>
      </c>
      <c r="W201" s="422">
        <v>0</v>
      </c>
      <c r="X201" s="422">
        <v>0</v>
      </c>
      <c r="Y201" s="422">
        <v>0</v>
      </c>
      <c r="Z201" s="422">
        <v>0</v>
      </c>
      <c r="AA201" s="422">
        <v>18.27</v>
      </c>
      <c r="AB201" s="422">
        <v>0</v>
      </c>
      <c r="AC201" s="422">
        <v>0</v>
      </c>
      <c r="AD201" s="422">
        <v>0.91</v>
      </c>
      <c r="AE201" s="422">
        <v>0</v>
      </c>
      <c r="AF201" s="423">
        <v>0</v>
      </c>
      <c r="AG201" s="10"/>
      <c r="AH201" s="10"/>
      <c r="AI201" s="10"/>
      <c r="AJ201" s="10"/>
    </row>
    <row r="202" spans="1:36" ht="15">
      <c r="A202" s="421">
        <f t="shared" si="10"/>
        <v>0.3126666666666667</v>
      </c>
      <c r="B202" s="422">
        <v>0</v>
      </c>
      <c r="C202" s="422">
        <v>0</v>
      </c>
      <c r="D202" s="422">
        <v>0</v>
      </c>
      <c r="E202" s="422">
        <v>0</v>
      </c>
      <c r="F202" s="422">
        <v>0</v>
      </c>
      <c r="G202" s="422">
        <v>0</v>
      </c>
      <c r="H202" s="422">
        <v>0</v>
      </c>
      <c r="I202" s="422">
        <v>0</v>
      </c>
      <c r="J202" s="422">
        <v>0</v>
      </c>
      <c r="K202" s="422">
        <v>0</v>
      </c>
      <c r="L202" s="422">
        <v>0</v>
      </c>
      <c r="M202" s="422">
        <v>0</v>
      </c>
      <c r="N202" s="422">
        <v>9.09</v>
      </c>
      <c r="O202" s="422">
        <v>0</v>
      </c>
      <c r="P202" s="422">
        <v>0</v>
      </c>
      <c r="Q202" s="422">
        <v>0</v>
      </c>
      <c r="R202" s="422">
        <v>0</v>
      </c>
      <c r="S202" s="422">
        <v>0</v>
      </c>
      <c r="T202" s="422">
        <v>0</v>
      </c>
      <c r="U202" s="422">
        <v>100.41</v>
      </c>
      <c r="V202" s="422">
        <v>0</v>
      </c>
      <c r="W202" s="422">
        <v>35</v>
      </c>
      <c r="X202" s="422">
        <v>0</v>
      </c>
      <c r="Y202" s="422">
        <v>54.64</v>
      </c>
      <c r="Z202" s="422">
        <v>0</v>
      </c>
      <c r="AA202" s="422">
        <v>16.14</v>
      </c>
      <c r="AB202" s="422">
        <v>0</v>
      </c>
      <c r="AC202" s="422">
        <v>0</v>
      </c>
      <c r="AD202" s="422">
        <v>0</v>
      </c>
      <c r="AE202" s="422">
        <v>0</v>
      </c>
      <c r="AF202" s="423">
        <v>0</v>
      </c>
      <c r="AG202" s="10"/>
      <c r="AH202" s="10"/>
      <c r="AI202" s="10"/>
      <c r="AJ202" s="10"/>
    </row>
    <row r="203" spans="1:36" ht="15">
      <c r="A203" s="421">
        <f t="shared" si="10"/>
        <v>0.32316666666666671</v>
      </c>
      <c r="B203" s="422">
        <v>0</v>
      </c>
      <c r="C203" s="422">
        <v>0</v>
      </c>
      <c r="D203" s="422">
        <v>0</v>
      </c>
      <c r="E203" s="422">
        <v>0</v>
      </c>
      <c r="F203" s="422">
        <v>0</v>
      </c>
      <c r="G203" s="422">
        <v>0</v>
      </c>
      <c r="H203" s="422">
        <v>0</v>
      </c>
      <c r="I203" s="422">
        <v>0</v>
      </c>
      <c r="J203" s="422">
        <v>0</v>
      </c>
      <c r="K203" s="422">
        <v>0</v>
      </c>
      <c r="L203" s="422">
        <v>0</v>
      </c>
      <c r="M203" s="422">
        <v>0</v>
      </c>
      <c r="N203" s="422">
        <v>0</v>
      </c>
      <c r="O203" s="422">
        <v>0</v>
      </c>
      <c r="P203" s="422">
        <v>0</v>
      </c>
      <c r="Q203" s="422">
        <v>0</v>
      </c>
      <c r="R203" s="422">
        <v>0</v>
      </c>
      <c r="S203" s="422">
        <v>0</v>
      </c>
      <c r="T203" s="422">
        <v>0</v>
      </c>
      <c r="U203" s="422">
        <v>104.01</v>
      </c>
      <c r="V203" s="422">
        <v>0</v>
      </c>
      <c r="W203" s="422">
        <v>11.55</v>
      </c>
      <c r="X203" s="422">
        <v>0</v>
      </c>
      <c r="Y203" s="422">
        <v>0</v>
      </c>
      <c r="Z203" s="422">
        <v>0</v>
      </c>
      <c r="AA203" s="422">
        <v>29.91</v>
      </c>
      <c r="AB203" s="422">
        <v>38.36</v>
      </c>
      <c r="AC203" s="422">
        <v>0</v>
      </c>
      <c r="AD203" s="422">
        <v>0</v>
      </c>
      <c r="AE203" s="422">
        <v>0</v>
      </c>
      <c r="AF203" s="423">
        <v>0</v>
      </c>
      <c r="AG203" s="10"/>
      <c r="AH203" s="10"/>
      <c r="AI203" s="10"/>
      <c r="AJ203" s="10"/>
    </row>
    <row r="204" spans="1:36" ht="15">
      <c r="A204" s="421">
        <f t="shared" si="10"/>
        <v>0.33366666666666672</v>
      </c>
      <c r="B204" s="422">
        <v>1.82</v>
      </c>
      <c r="C204" s="422">
        <v>0.91</v>
      </c>
      <c r="D204" s="422">
        <v>0</v>
      </c>
      <c r="E204" s="422">
        <v>4.54</v>
      </c>
      <c r="F204" s="422">
        <v>3.18</v>
      </c>
      <c r="G204" s="422">
        <v>83.38</v>
      </c>
      <c r="H204" s="422">
        <v>17.920000000000002</v>
      </c>
      <c r="I204" s="422">
        <v>0</v>
      </c>
      <c r="J204" s="422">
        <v>7.27</v>
      </c>
      <c r="K204" s="422">
        <v>5.45</v>
      </c>
      <c r="L204" s="422">
        <v>33.630000000000003</v>
      </c>
      <c r="M204" s="422">
        <v>20.63</v>
      </c>
      <c r="N204" s="422">
        <v>20.91</v>
      </c>
      <c r="O204" s="422">
        <v>2.73</v>
      </c>
      <c r="P204" s="422">
        <v>0</v>
      </c>
      <c r="Q204" s="422">
        <v>6.63</v>
      </c>
      <c r="R204" s="422">
        <v>0</v>
      </c>
      <c r="S204" s="422">
        <v>22.45</v>
      </c>
      <c r="T204" s="422">
        <v>5.45</v>
      </c>
      <c r="U204" s="422">
        <v>29.27</v>
      </c>
      <c r="V204" s="422">
        <v>23.64</v>
      </c>
      <c r="W204" s="422">
        <v>33.380000000000003</v>
      </c>
      <c r="X204" s="422">
        <v>0</v>
      </c>
      <c r="Y204" s="422">
        <v>23.9</v>
      </c>
      <c r="Z204" s="422">
        <v>0</v>
      </c>
      <c r="AA204" s="422">
        <v>36.22</v>
      </c>
      <c r="AB204" s="422">
        <v>11.09</v>
      </c>
      <c r="AC204" s="422">
        <v>11.36</v>
      </c>
      <c r="AD204" s="422">
        <v>30.31</v>
      </c>
      <c r="AE204" s="422">
        <v>11</v>
      </c>
      <c r="AF204" s="423">
        <v>0</v>
      </c>
      <c r="AG204" s="10"/>
      <c r="AH204" s="10"/>
      <c r="AI204" s="10"/>
      <c r="AJ204" s="10"/>
    </row>
    <row r="205" spans="1:36" ht="15">
      <c r="A205" s="421">
        <f t="shared" si="10"/>
        <v>0.34416666666666673</v>
      </c>
      <c r="B205" s="422">
        <v>6.36</v>
      </c>
      <c r="C205" s="422">
        <v>8.41</v>
      </c>
      <c r="D205" s="422">
        <v>0</v>
      </c>
      <c r="E205" s="422">
        <v>3.72</v>
      </c>
      <c r="F205" s="422">
        <v>34.67</v>
      </c>
      <c r="G205" s="422">
        <v>1.45</v>
      </c>
      <c r="H205" s="422">
        <v>33.979999999999997</v>
      </c>
      <c r="I205" s="422">
        <v>0</v>
      </c>
      <c r="J205" s="422">
        <v>18.68</v>
      </c>
      <c r="K205" s="422">
        <v>0</v>
      </c>
      <c r="L205" s="422">
        <v>9.9499999999999993</v>
      </c>
      <c r="M205" s="422">
        <v>56.73</v>
      </c>
      <c r="N205" s="422">
        <v>46.79</v>
      </c>
      <c r="O205" s="422">
        <v>3.09</v>
      </c>
      <c r="P205" s="422">
        <v>26.81</v>
      </c>
      <c r="Q205" s="422">
        <v>11.54</v>
      </c>
      <c r="R205" s="422">
        <v>0</v>
      </c>
      <c r="S205" s="422">
        <v>16.760000000000002</v>
      </c>
      <c r="T205" s="422">
        <v>15.42</v>
      </c>
      <c r="U205" s="422">
        <v>1.45</v>
      </c>
      <c r="V205" s="422">
        <v>4.09</v>
      </c>
      <c r="W205" s="422">
        <v>22.99</v>
      </c>
      <c r="X205" s="422">
        <v>0</v>
      </c>
      <c r="Y205" s="422">
        <v>3.73</v>
      </c>
      <c r="Z205" s="422">
        <v>0</v>
      </c>
      <c r="AA205" s="422">
        <v>14.54</v>
      </c>
      <c r="AB205" s="422">
        <v>2.27</v>
      </c>
      <c r="AC205" s="422">
        <v>0</v>
      </c>
      <c r="AD205" s="422">
        <v>30.81</v>
      </c>
      <c r="AE205" s="422">
        <v>26.64</v>
      </c>
      <c r="AF205" s="423">
        <v>43.08</v>
      </c>
      <c r="AG205" s="10"/>
      <c r="AH205" s="10"/>
      <c r="AI205" s="10"/>
      <c r="AJ205" s="10"/>
    </row>
    <row r="206" spans="1:36" ht="15">
      <c r="A206" s="421">
        <f t="shared" si="10"/>
        <v>0.35466666666666674</v>
      </c>
      <c r="B206" s="422">
        <v>7.72</v>
      </c>
      <c r="C206" s="422">
        <v>37.76</v>
      </c>
      <c r="D206" s="422">
        <v>9.08</v>
      </c>
      <c r="E206" s="422">
        <v>33.79</v>
      </c>
      <c r="F206" s="422">
        <v>9.09</v>
      </c>
      <c r="G206" s="422">
        <v>49.28</v>
      </c>
      <c r="H206" s="422">
        <v>4.54</v>
      </c>
      <c r="I206" s="422">
        <v>44.54</v>
      </c>
      <c r="J206" s="422">
        <v>4</v>
      </c>
      <c r="K206" s="422">
        <v>6.36</v>
      </c>
      <c r="L206" s="422">
        <v>10</v>
      </c>
      <c r="M206" s="422">
        <v>4.91</v>
      </c>
      <c r="N206" s="422">
        <v>0</v>
      </c>
      <c r="O206" s="422">
        <v>16.09</v>
      </c>
      <c r="P206" s="422">
        <v>46.59</v>
      </c>
      <c r="Q206" s="422">
        <v>21.22</v>
      </c>
      <c r="R206" s="422">
        <v>0</v>
      </c>
      <c r="S206" s="422">
        <v>15.81</v>
      </c>
      <c r="T206" s="422">
        <v>14.08</v>
      </c>
      <c r="U206" s="422">
        <v>6.91</v>
      </c>
      <c r="V206" s="422">
        <v>16.07</v>
      </c>
      <c r="W206" s="422">
        <v>4.54</v>
      </c>
      <c r="X206" s="422">
        <v>23.45</v>
      </c>
      <c r="Y206" s="422">
        <v>44.39</v>
      </c>
      <c r="Z206" s="422">
        <v>0</v>
      </c>
      <c r="AA206" s="422">
        <v>14.86</v>
      </c>
      <c r="AB206" s="422">
        <v>9.09</v>
      </c>
      <c r="AC206" s="422">
        <v>23.08</v>
      </c>
      <c r="AD206" s="422">
        <v>41.82</v>
      </c>
      <c r="AE206" s="422">
        <v>5.99</v>
      </c>
      <c r="AF206" s="423">
        <v>8.51</v>
      </c>
      <c r="AG206" s="10"/>
      <c r="AH206" s="10"/>
      <c r="AI206" s="10"/>
      <c r="AJ206" s="10"/>
    </row>
    <row r="207" spans="1:36" ht="15">
      <c r="A207" s="421">
        <f t="shared" si="10"/>
        <v>0.36516666666666675</v>
      </c>
      <c r="B207" s="422">
        <v>18.63</v>
      </c>
      <c r="C207" s="422">
        <v>4.54</v>
      </c>
      <c r="D207" s="422">
        <v>6.81</v>
      </c>
      <c r="E207" s="422">
        <v>12.7</v>
      </c>
      <c r="F207" s="422">
        <v>29.03</v>
      </c>
      <c r="G207" s="422">
        <v>25.09</v>
      </c>
      <c r="H207" s="422">
        <v>38.270000000000003</v>
      </c>
      <c r="I207" s="422">
        <v>13.17</v>
      </c>
      <c r="J207" s="422">
        <v>1.73</v>
      </c>
      <c r="K207" s="422">
        <v>24.99</v>
      </c>
      <c r="L207" s="422">
        <v>25.69</v>
      </c>
      <c r="M207" s="422">
        <v>10.73</v>
      </c>
      <c r="N207" s="422">
        <v>1.73</v>
      </c>
      <c r="O207" s="422">
        <v>7.63</v>
      </c>
      <c r="P207" s="422">
        <v>29.98</v>
      </c>
      <c r="Q207" s="422">
        <v>15.55</v>
      </c>
      <c r="R207" s="422">
        <v>4.54</v>
      </c>
      <c r="S207" s="422">
        <v>29.99</v>
      </c>
      <c r="T207" s="422">
        <v>8.18</v>
      </c>
      <c r="U207" s="422">
        <v>27.18</v>
      </c>
      <c r="V207" s="422">
        <v>12.2</v>
      </c>
      <c r="W207" s="422">
        <v>1.36</v>
      </c>
      <c r="X207" s="422">
        <v>19.57</v>
      </c>
      <c r="Y207" s="422">
        <v>5.18</v>
      </c>
      <c r="Z207" s="422">
        <v>0</v>
      </c>
      <c r="AA207" s="422">
        <v>22.72</v>
      </c>
      <c r="AB207" s="422">
        <v>37.18</v>
      </c>
      <c r="AC207" s="422">
        <v>14.91</v>
      </c>
      <c r="AD207" s="422">
        <v>20.99</v>
      </c>
      <c r="AE207" s="422">
        <v>11</v>
      </c>
      <c r="AF207" s="423">
        <v>39.86</v>
      </c>
      <c r="AG207" s="10"/>
      <c r="AH207" s="10"/>
      <c r="AI207" s="10"/>
      <c r="AJ207" s="10"/>
    </row>
    <row r="208" spans="1:36" ht="15">
      <c r="A208" s="421">
        <f t="shared" si="10"/>
        <v>0.37566666666666676</v>
      </c>
      <c r="B208" s="422">
        <v>43.44</v>
      </c>
      <c r="C208" s="422">
        <v>8.92</v>
      </c>
      <c r="D208" s="422">
        <v>11.63</v>
      </c>
      <c r="E208" s="422">
        <v>30.14</v>
      </c>
      <c r="F208" s="422">
        <v>26.58</v>
      </c>
      <c r="G208" s="422">
        <v>9</v>
      </c>
      <c r="H208" s="422">
        <v>18.64</v>
      </c>
      <c r="I208" s="422">
        <v>9.9499999999999993</v>
      </c>
      <c r="J208" s="422">
        <v>4.3600000000000003</v>
      </c>
      <c r="K208" s="422">
        <v>22.41</v>
      </c>
      <c r="L208" s="422">
        <v>7.27</v>
      </c>
      <c r="M208" s="422">
        <v>9.09</v>
      </c>
      <c r="N208" s="422">
        <v>4.09</v>
      </c>
      <c r="O208" s="422">
        <v>29.64</v>
      </c>
      <c r="P208" s="422">
        <v>12.9</v>
      </c>
      <c r="Q208" s="422">
        <v>26.99</v>
      </c>
      <c r="R208" s="422">
        <v>41.62</v>
      </c>
      <c r="S208" s="422">
        <v>35.799999999999997</v>
      </c>
      <c r="T208" s="422">
        <v>9.5</v>
      </c>
      <c r="U208" s="422">
        <v>21.17</v>
      </c>
      <c r="V208" s="422">
        <v>0</v>
      </c>
      <c r="W208" s="422">
        <v>19.63</v>
      </c>
      <c r="X208" s="422">
        <v>10.45</v>
      </c>
      <c r="Y208" s="422">
        <v>6.82</v>
      </c>
      <c r="Z208" s="422">
        <v>0</v>
      </c>
      <c r="AA208" s="422">
        <v>27.9</v>
      </c>
      <c r="AB208" s="422">
        <v>7.91</v>
      </c>
      <c r="AC208" s="422">
        <v>4.91</v>
      </c>
      <c r="AD208" s="422">
        <v>7</v>
      </c>
      <c r="AE208" s="422">
        <v>4.09</v>
      </c>
      <c r="AF208" s="423">
        <v>6.33</v>
      </c>
      <c r="AG208" s="10"/>
      <c r="AH208" s="10"/>
      <c r="AI208" s="10"/>
      <c r="AJ208" s="10"/>
    </row>
    <row r="209" spans="1:36" ht="15">
      <c r="A209" s="421">
        <f t="shared" ref="A209:A248" si="11">A208+0.0104</f>
        <v>0.38606666666666678</v>
      </c>
      <c r="B209" s="422">
        <v>12.17</v>
      </c>
      <c r="C209" s="422">
        <v>21.22</v>
      </c>
      <c r="D209" s="422">
        <v>24.8</v>
      </c>
      <c r="E209" s="422">
        <v>8.09</v>
      </c>
      <c r="F209" s="422">
        <v>35.369999999999997</v>
      </c>
      <c r="G209" s="422">
        <v>19.36</v>
      </c>
      <c r="H209" s="422">
        <v>8.09</v>
      </c>
      <c r="I209" s="422">
        <v>15.36</v>
      </c>
      <c r="J209" s="422">
        <v>15.92</v>
      </c>
      <c r="K209" s="422">
        <v>20.23</v>
      </c>
      <c r="L209" s="422">
        <v>48.27</v>
      </c>
      <c r="M209" s="422">
        <v>80.08</v>
      </c>
      <c r="N209" s="422">
        <v>48.08</v>
      </c>
      <c r="O209" s="422">
        <v>26.58</v>
      </c>
      <c r="P209" s="422">
        <v>17.27</v>
      </c>
      <c r="Q209" s="422">
        <v>3.45</v>
      </c>
      <c r="R209" s="422">
        <v>14.42</v>
      </c>
      <c r="S209" s="422">
        <v>8.91</v>
      </c>
      <c r="T209" s="422">
        <v>50.7</v>
      </c>
      <c r="U209" s="422">
        <v>34.35</v>
      </c>
      <c r="V209" s="422">
        <v>0.91</v>
      </c>
      <c r="W209" s="422">
        <v>13.95</v>
      </c>
      <c r="X209" s="422">
        <v>46.23</v>
      </c>
      <c r="Y209" s="422">
        <v>6.81</v>
      </c>
      <c r="Z209" s="422">
        <v>0</v>
      </c>
      <c r="AA209" s="422">
        <v>4.54</v>
      </c>
      <c r="AB209" s="422">
        <v>18.45</v>
      </c>
      <c r="AC209" s="422">
        <v>13.82</v>
      </c>
      <c r="AD209" s="422">
        <v>4.54</v>
      </c>
      <c r="AE209" s="422">
        <v>22.63</v>
      </c>
      <c r="AF209" s="423">
        <v>14.47</v>
      </c>
      <c r="AG209" s="10"/>
      <c r="AH209" s="10"/>
      <c r="AI209" s="10"/>
      <c r="AJ209" s="10"/>
    </row>
    <row r="210" spans="1:36" ht="15">
      <c r="A210" s="421">
        <f t="shared" si="11"/>
        <v>0.3964666666666668</v>
      </c>
      <c r="B210" s="422">
        <v>34.11</v>
      </c>
      <c r="C210" s="422">
        <v>5.45</v>
      </c>
      <c r="D210" s="422">
        <v>9.99</v>
      </c>
      <c r="E210" s="422">
        <v>23.35</v>
      </c>
      <c r="F210" s="422">
        <v>2.27</v>
      </c>
      <c r="G210" s="422">
        <v>67.78</v>
      </c>
      <c r="H210" s="422">
        <v>18.079999999999998</v>
      </c>
      <c r="I210" s="422">
        <v>0.91</v>
      </c>
      <c r="J210" s="422">
        <v>3.59</v>
      </c>
      <c r="K210" s="422">
        <v>4.58</v>
      </c>
      <c r="L210" s="422">
        <v>32.130000000000003</v>
      </c>
      <c r="M210" s="422">
        <v>20.45</v>
      </c>
      <c r="N210" s="422">
        <v>0.91</v>
      </c>
      <c r="O210" s="422">
        <v>72.34</v>
      </c>
      <c r="P210" s="422">
        <v>21.81</v>
      </c>
      <c r="Q210" s="422">
        <v>14.9</v>
      </c>
      <c r="R210" s="422">
        <v>34.78</v>
      </c>
      <c r="S210" s="422">
        <v>51.08</v>
      </c>
      <c r="T210" s="422">
        <v>1.73</v>
      </c>
      <c r="U210" s="422">
        <v>15.36</v>
      </c>
      <c r="V210" s="422">
        <v>8.73</v>
      </c>
      <c r="W210" s="422">
        <v>27.13</v>
      </c>
      <c r="X210" s="422">
        <v>46.89</v>
      </c>
      <c r="Y210" s="422">
        <v>14.55</v>
      </c>
      <c r="Z210" s="422">
        <v>0</v>
      </c>
      <c r="AA210" s="422">
        <v>19.989999999999998</v>
      </c>
      <c r="AB210" s="422">
        <v>39.99</v>
      </c>
      <c r="AC210" s="422">
        <v>11.35</v>
      </c>
      <c r="AD210" s="422">
        <v>15.46</v>
      </c>
      <c r="AE210" s="422">
        <v>15.27</v>
      </c>
      <c r="AF210" s="423">
        <v>6.36</v>
      </c>
      <c r="AG210" s="10"/>
      <c r="AH210" s="10"/>
      <c r="AI210" s="10"/>
      <c r="AJ210" s="10"/>
    </row>
    <row r="211" spans="1:36" ht="15">
      <c r="A211" s="421">
        <f t="shared" si="11"/>
        <v>0.40686666666666682</v>
      </c>
      <c r="B211" s="422">
        <v>27.81</v>
      </c>
      <c r="C211" s="422">
        <v>5.91</v>
      </c>
      <c r="D211" s="422">
        <v>12.91</v>
      </c>
      <c r="E211" s="422">
        <v>36</v>
      </c>
      <c r="F211" s="422">
        <v>52.35</v>
      </c>
      <c r="G211" s="422">
        <v>32.99</v>
      </c>
      <c r="H211" s="422">
        <v>10.54</v>
      </c>
      <c r="I211" s="422">
        <v>14.22</v>
      </c>
      <c r="J211" s="422">
        <v>7.18</v>
      </c>
      <c r="K211" s="422">
        <v>11.36</v>
      </c>
      <c r="L211" s="422">
        <v>9</v>
      </c>
      <c r="M211" s="422">
        <v>35.090000000000003</v>
      </c>
      <c r="N211" s="422">
        <v>69</v>
      </c>
      <c r="O211" s="422">
        <v>25.59</v>
      </c>
      <c r="P211" s="422">
        <v>6.91</v>
      </c>
      <c r="Q211" s="422">
        <v>54.26</v>
      </c>
      <c r="R211" s="422">
        <v>13.46</v>
      </c>
      <c r="S211" s="422">
        <v>5.73</v>
      </c>
      <c r="T211" s="422">
        <v>38.130000000000003</v>
      </c>
      <c r="U211" s="422">
        <v>28.63</v>
      </c>
      <c r="V211" s="422">
        <v>13.18</v>
      </c>
      <c r="W211" s="422">
        <v>40.92</v>
      </c>
      <c r="X211" s="422">
        <v>25.09</v>
      </c>
      <c r="Y211" s="422">
        <v>16.27</v>
      </c>
      <c r="Z211" s="422">
        <v>0</v>
      </c>
      <c r="AA211" s="422">
        <v>6.81</v>
      </c>
      <c r="AB211" s="422">
        <v>0.91</v>
      </c>
      <c r="AC211" s="422">
        <v>6.36</v>
      </c>
      <c r="AD211" s="422">
        <v>11.34</v>
      </c>
      <c r="AE211" s="422">
        <v>13.5</v>
      </c>
      <c r="AF211" s="423">
        <v>9.19</v>
      </c>
      <c r="AG211" s="10"/>
      <c r="AH211" s="10"/>
      <c r="AI211" s="10"/>
      <c r="AJ211" s="10"/>
    </row>
    <row r="212" spans="1:36" ht="15">
      <c r="A212" s="421">
        <f t="shared" si="11"/>
        <v>0.41726666666666684</v>
      </c>
      <c r="B212" s="422">
        <v>7.68</v>
      </c>
      <c r="C212" s="422">
        <v>6.35</v>
      </c>
      <c r="D212" s="422">
        <v>11.63</v>
      </c>
      <c r="E212" s="422">
        <v>21.4</v>
      </c>
      <c r="F212" s="422">
        <v>26.66</v>
      </c>
      <c r="G212" s="422">
        <v>20</v>
      </c>
      <c r="H212" s="422">
        <v>13.27</v>
      </c>
      <c r="I212" s="422">
        <v>33.08</v>
      </c>
      <c r="J212" s="422">
        <v>42.17</v>
      </c>
      <c r="K212" s="422">
        <v>46.19</v>
      </c>
      <c r="L212" s="422">
        <v>26.23</v>
      </c>
      <c r="M212" s="422">
        <v>10.37</v>
      </c>
      <c r="N212" s="422">
        <v>13.8</v>
      </c>
      <c r="O212" s="422">
        <v>9.25</v>
      </c>
      <c r="P212" s="422">
        <v>6.36</v>
      </c>
      <c r="Q212" s="422">
        <v>0</v>
      </c>
      <c r="R212" s="422">
        <v>26.26</v>
      </c>
      <c r="S212" s="422">
        <v>0</v>
      </c>
      <c r="T212" s="422">
        <v>16.36</v>
      </c>
      <c r="U212" s="422">
        <v>19.54</v>
      </c>
      <c r="V212" s="422">
        <v>1.82</v>
      </c>
      <c r="W212" s="422">
        <v>30.05</v>
      </c>
      <c r="X212" s="422">
        <v>6.36</v>
      </c>
      <c r="Y212" s="422">
        <v>53</v>
      </c>
      <c r="Z212" s="422">
        <v>0</v>
      </c>
      <c r="AA212" s="422">
        <v>19.54</v>
      </c>
      <c r="AB212" s="422">
        <v>36.82</v>
      </c>
      <c r="AC212" s="422">
        <v>10.41</v>
      </c>
      <c r="AD212" s="422">
        <v>13.9</v>
      </c>
      <c r="AE212" s="422">
        <v>0.91</v>
      </c>
      <c r="AF212" s="423">
        <v>31.28</v>
      </c>
      <c r="AG212" s="10"/>
      <c r="AH212" s="10"/>
      <c r="AI212" s="10"/>
      <c r="AJ212" s="10"/>
    </row>
    <row r="213" spans="1:36" ht="15">
      <c r="A213" s="424">
        <f t="shared" si="11"/>
        <v>0.42766666666666686</v>
      </c>
      <c r="B213" s="422">
        <v>13.36</v>
      </c>
      <c r="C213" s="422">
        <v>10.81</v>
      </c>
      <c r="D213" s="422">
        <v>11.08</v>
      </c>
      <c r="E213" s="422">
        <v>23.14</v>
      </c>
      <c r="F213" s="422">
        <v>49.59</v>
      </c>
      <c r="G213" s="422">
        <v>20</v>
      </c>
      <c r="H213" s="422">
        <v>0</v>
      </c>
      <c r="I213" s="422">
        <v>12.39</v>
      </c>
      <c r="J213" s="422">
        <v>5.45</v>
      </c>
      <c r="K213" s="422">
        <v>15.81</v>
      </c>
      <c r="L213" s="422">
        <v>40.590000000000003</v>
      </c>
      <c r="M213" s="422">
        <v>3.64</v>
      </c>
      <c r="N213" s="422">
        <v>14.58</v>
      </c>
      <c r="O213" s="422">
        <v>3.18</v>
      </c>
      <c r="P213" s="422">
        <v>17.21</v>
      </c>
      <c r="Q213" s="422">
        <v>40.44</v>
      </c>
      <c r="R213" s="422">
        <v>14.63</v>
      </c>
      <c r="S213" s="422">
        <v>5.45</v>
      </c>
      <c r="T213" s="422">
        <v>5.36</v>
      </c>
      <c r="U213" s="422">
        <v>11.77</v>
      </c>
      <c r="V213" s="422">
        <v>18.45</v>
      </c>
      <c r="W213" s="422">
        <v>20.45</v>
      </c>
      <c r="X213" s="422">
        <v>5.45</v>
      </c>
      <c r="Y213" s="422">
        <v>22.54</v>
      </c>
      <c r="Z213" s="422">
        <v>0</v>
      </c>
      <c r="AA213" s="422">
        <v>37.81</v>
      </c>
      <c r="AB213" s="422">
        <v>37.39</v>
      </c>
      <c r="AC213" s="422">
        <v>9.6300000000000008</v>
      </c>
      <c r="AD213" s="422">
        <v>34</v>
      </c>
      <c r="AE213" s="422">
        <v>37.65</v>
      </c>
      <c r="AF213" s="423">
        <v>36.51</v>
      </c>
      <c r="AG213" s="10"/>
      <c r="AH213" s="10"/>
      <c r="AI213" s="10"/>
      <c r="AJ213" s="10"/>
    </row>
    <row r="214" spans="1:36" ht="15">
      <c r="A214" s="424">
        <f t="shared" si="11"/>
        <v>0.43806666666666688</v>
      </c>
      <c r="B214" s="422">
        <v>14.08</v>
      </c>
      <c r="C214" s="422">
        <v>18.73</v>
      </c>
      <c r="D214" s="422">
        <v>53.86</v>
      </c>
      <c r="E214" s="422">
        <v>11.09</v>
      </c>
      <c r="F214" s="422">
        <v>65.63</v>
      </c>
      <c r="G214" s="422">
        <v>21.45</v>
      </c>
      <c r="H214" s="422">
        <v>36.08</v>
      </c>
      <c r="I214" s="422">
        <v>21.63</v>
      </c>
      <c r="J214" s="422">
        <v>14.72</v>
      </c>
      <c r="K214" s="422">
        <v>18.899999999999999</v>
      </c>
      <c r="L214" s="422">
        <v>32.54</v>
      </c>
      <c r="M214" s="422">
        <v>41.08</v>
      </c>
      <c r="N214" s="422">
        <v>44.07</v>
      </c>
      <c r="O214" s="422">
        <v>14.03</v>
      </c>
      <c r="P214" s="422">
        <v>4</v>
      </c>
      <c r="Q214" s="422">
        <v>45.62</v>
      </c>
      <c r="R214" s="422">
        <v>11.54</v>
      </c>
      <c r="S214" s="422">
        <v>45.78</v>
      </c>
      <c r="T214" s="422">
        <v>26.73</v>
      </c>
      <c r="U214" s="422">
        <v>11</v>
      </c>
      <c r="V214" s="422">
        <v>15.64</v>
      </c>
      <c r="W214" s="422">
        <v>25.09</v>
      </c>
      <c r="X214" s="422">
        <v>32.729999999999997</v>
      </c>
      <c r="Y214" s="422">
        <v>9.82</v>
      </c>
      <c r="Z214" s="422">
        <v>0</v>
      </c>
      <c r="AA214" s="422">
        <v>31.18</v>
      </c>
      <c r="AB214" s="422">
        <v>14.45</v>
      </c>
      <c r="AC214" s="422">
        <v>20.190000000000001</v>
      </c>
      <c r="AD214" s="422">
        <v>7.82</v>
      </c>
      <c r="AE214" s="422">
        <v>35.78</v>
      </c>
      <c r="AF214" s="423">
        <v>21.09</v>
      </c>
      <c r="AG214" s="10"/>
      <c r="AH214" s="10"/>
      <c r="AI214" s="10"/>
      <c r="AJ214" s="10"/>
    </row>
    <row r="215" spans="1:36" ht="15">
      <c r="A215" s="424">
        <f t="shared" si="11"/>
        <v>0.4484666666666669</v>
      </c>
      <c r="B215" s="422">
        <v>33.799999999999997</v>
      </c>
      <c r="C215" s="422">
        <v>11.82</v>
      </c>
      <c r="D215" s="422">
        <v>47.23</v>
      </c>
      <c r="E215" s="422">
        <v>19.54</v>
      </c>
      <c r="F215" s="422">
        <v>61.81</v>
      </c>
      <c r="G215" s="422">
        <v>38.29</v>
      </c>
      <c r="H215" s="422">
        <v>58.79</v>
      </c>
      <c r="I215" s="422">
        <v>42.03</v>
      </c>
      <c r="J215" s="422">
        <v>16.350000000000001</v>
      </c>
      <c r="K215" s="422">
        <v>9.27</v>
      </c>
      <c r="L215" s="422">
        <v>42.26</v>
      </c>
      <c r="M215" s="422">
        <v>3.64</v>
      </c>
      <c r="N215" s="422">
        <v>24.45</v>
      </c>
      <c r="O215" s="422">
        <v>15.82</v>
      </c>
      <c r="P215" s="422">
        <v>16.91</v>
      </c>
      <c r="Q215" s="422">
        <v>16.010000000000002</v>
      </c>
      <c r="R215" s="422">
        <v>11.36</v>
      </c>
      <c r="S215" s="422">
        <v>16.809999999999999</v>
      </c>
      <c r="T215" s="422">
        <v>37.950000000000003</v>
      </c>
      <c r="U215" s="422">
        <v>28.91</v>
      </c>
      <c r="V215" s="422">
        <v>9.5399999999999991</v>
      </c>
      <c r="W215" s="422">
        <v>33.630000000000003</v>
      </c>
      <c r="X215" s="422">
        <v>40.68</v>
      </c>
      <c r="Y215" s="422">
        <v>47.49</v>
      </c>
      <c r="Z215" s="422">
        <v>0</v>
      </c>
      <c r="AA215" s="422">
        <v>57.47</v>
      </c>
      <c r="AB215" s="422">
        <v>19.32</v>
      </c>
      <c r="AC215" s="422">
        <v>30.18</v>
      </c>
      <c r="AD215" s="422">
        <v>34</v>
      </c>
      <c r="AE215" s="422">
        <v>4.54</v>
      </c>
      <c r="AF215" s="423">
        <v>9.3699999999999992</v>
      </c>
      <c r="AG215" s="10"/>
      <c r="AH215" s="10"/>
      <c r="AI215" s="10"/>
      <c r="AJ215" s="10"/>
    </row>
    <row r="216" spans="1:36" ht="15">
      <c r="A216" s="424">
        <f t="shared" si="11"/>
        <v>0.45886666666666692</v>
      </c>
      <c r="B216" s="422">
        <v>27.64</v>
      </c>
      <c r="C216" s="422">
        <v>33.42</v>
      </c>
      <c r="D216" s="422">
        <v>24.68</v>
      </c>
      <c r="E216" s="422">
        <v>41.84</v>
      </c>
      <c r="F216" s="422">
        <v>63.79</v>
      </c>
      <c r="G216" s="422">
        <v>24</v>
      </c>
      <c r="H216" s="422">
        <v>60.81</v>
      </c>
      <c r="I216" s="422">
        <v>38.51</v>
      </c>
      <c r="J216" s="422">
        <v>67.87</v>
      </c>
      <c r="K216" s="422">
        <v>5.36</v>
      </c>
      <c r="L216" s="422">
        <v>75.88</v>
      </c>
      <c r="M216" s="422">
        <v>38.89</v>
      </c>
      <c r="N216" s="422">
        <v>40.659999999999997</v>
      </c>
      <c r="O216" s="422">
        <v>17.079999999999998</v>
      </c>
      <c r="P216" s="422">
        <v>18.03</v>
      </c>
      <c r="Q216" s="422">
        <v>18.25</v>
      </c>
      <c r="R216" s="422">
        <v>39.51</v>
      </c>
      <c r="S216" s="422">
        <v>38.479999999999997</v>
      </c>
      <c r="T216" s="422">
        <v>53.89</v>
      </c>
      <c r="U216" s="422">
        <v>100.23</v>
      </c>
      <c r="V216" s="422">
        <v>37.86</v>
      </c>
      <c r="W216" s="422">
        <v>38.82</v>
      </c>
      <c r="X216" s="422">
        <v>36.54</v>
      </c>
      <c r="Y216" s="422">
        <v>71.430000000000007</v>
      </c>
      <c r="Z216" s="422">
        <v>0</v>
      </c>
      <c r="AA216" s="422">
        <v>38.6</v>
      </c>
      <c r="AB216" s="422">
        <v>28.58</v>
      </c>
      <c r="AC216" s="422">
        <v>6.45</v>
      </c>
      <c r="AD216" s="422">
        <v>21.13</v>
      </c>
      <c r="AE216" s="422">
        <v>24.54</v>
      </c>
      <c r="AF216" s="423">
        <v>7.72</v>
      </c>
      <c r="AG216" s="10"/>
      <c r="AH216" s="10"/>
      <c r="AI216" s="10"/>
      <c r="AJ216" s="10"/>
    </row>
    <row r="217" spans="1:36" ht="15">
      <c r="A217" s="424">
        <f t="shared" si="11"/>
        <v>0.46926666666666694</v>
      </c>
      <c r="B217" s="422">
        <v>48.22</v>
      </c>
      <c r="C217" s="422">
        <v>24.26</v>
      </c>
      <c r="D217" s="422">
        <v>40.44</v>
      </c>
      <c r="E217" s="422">
        <v>63.08</v>
      </c>
      <c r="F217" s="422">
        <v>126.93</v>
      </c>
      <c r="G217" s="422">
        <v>72.23</v>
      </c>
      <c r="H217" s="422">
        <v>12.18</v>
      </c>
      <c r="I217" s="422">
        <v>26.82</v>
      </c>
      <c r="J217" s="422">
        <v>92.4</v>
      </c>
      <c r="K217" s="422">
        <v>61.9</v>
      </c>
      <c r="L217" s="422">
        <v>37.83</v>
      </c>
      <c r="M217" s="422">
        <v>85.01</v>
      </c>
      <c r="N217" s="422">
        <v>47.07</v>
      </c>
      <c r="O217" s="422">
        <v>36.090000000000003</v>
      </c>
      <c r="P217" s="422">
        <v>58.14</v>
      </c>
      <c r="Q217" s="422">
        <v>33.85</v>
      </c>
      <c r="R217" s="422">
        <v>65.67</v>
      </c>
      <c r="S217" s="422">
        <v>22.35</v>
      </c>
      <c r="T217" s="422">
        <v>109.7</v>
      </c>
      <c r="U217" s="422">
        <v>58.68</v>
      </c>
      <c r="V217" s="422">
        <v>72.569999999999993</v>
      </c>
      <c r="W217" s="422">
        <v>69.959999999999994</v>
      </c>
      <c r="X217" s="422">
        <v>71.84</v>
      </c>
      <c r="Y217" s="422">
        <v>54.48</v>
      </c>
      <c r="Z217" s="422">
        <v>0</v>
      </c>
      <c r="AA217" s="422">
        <v>89.19</v>
      </c>
      <c r="AB217" s="422">
        <v>34.9</v>
      </c>
      <c r="AC217" s="422">
        <v>55.36</v>
      </c>
      <c r="AD217" s="422">
        <v>87.06</v>
      </c>
      <c r="AE217" s="422">
        <v>108.53</v>
      </c>
      <c r="AF217" s="423">
        <v>52.22</v>
      </c>
      <c r="AG217" s="10"/>
      <c r="AH217" s="10"/>
      <c r="AI217" s="10"/>
      <c r="AJ217" s="10"/>
    </row>
    <row r="218" spans="1:36" ht="15">
      <c r="A218" s="424">
        <f t="shared" si="11"/>
        <v>0.47966666666666696</v>
      </c>
      <c r="B218" s="422">
        <v>38.58</v>
      </c>
      <c r="C218" s="422">
        <v>148.37</v>
      </c>
      <c r="D218" s="422">
        <v>76.900000000000006</v>
      </c>
      <c r="E218" s="422">
        <v>123.88</v>
      </c>
      <c r="F218" s="422">
        <v>279.95999999999998</v>
      </c>
      <c r="G218" s="422">
        <v>117.67</v>
      </c>
      <c r="H218" s="422">
        <v>49.05</v>
      </c>
      <c r="I218" s="422">
        <v>81.650000000000006</v>
      </c>
      <c r="J218" s="422">
        <v>146.04</v>
      </c>
      <c r="K218" s="422">
        <v>70.84</v>
      </c>
      <c r="L218" s="422">
        <v>171.1</v>
      </c>
      <c r="M218" s="422">
        <v>149.19999999999999</v>
      </c>
      <c r="N218" s="422">
        <v>114.36</v>
      </c>
      <c r="O218" s="422">
        <v>49.43</v>
      </c>
      <c r="P218" s="422">
        <v>33.46</v>
      </c>
      <c r="Q218" s="422">
        <v>96.38</v>
      </c>
      <c r="R218" s="422">
        <v>156.13999999999999</v>
      </c>
      <c r="S218" s="422">
        <v>132.15</v>
      </c>
      <c r="T218" s="422">
        <v>147.69</v>
      </c>
      <c r="U218" s="422">
        <v>86.75</v>
      </c>
      <c r="V218" s="422">
        <v>186.72</v>
      </c>
      <c r="W218" s="422">
        <v>144.19</v>
      </c>
      <c r="X218" s="422">
        <v>133.69</v>
      </c>
      <c r="Y218" s="422">
        <v>162.46</v>
      </c>
      <c r="Z218" s="422">
        <v>0</v>
      </c>
      <c r="AA218" s="422">
        <v>202.12</v>
      </c>
      <c r="AB218" s="422">
        <v>53.31</v>
      </c>
      <c r="AC218" s="422">
        <v>124.7</v>
      </c>
      <c r="AD218" s="422">
        <v>78.42</v>
      </c>
      <c r="AE218" s="422">
        <v>212.9</v>
      </c>
      <c r="AF218" s="423">
        <v>152.75</v>
      </c>
      <c r="AG218" s="10"/>
      <c r="AH218" s="10"/>
      <c r="AI218" s="10"/>
      <c r="AJ218" s="10"/>
    </row>
    <row r="219" spans="1:36" ht="15">
      <c r="A219" s="424">
        <f t="shared" si="11"/>
        <v>0.49006666666666698</v>
      </c>
      <c r="B219" s="422">
        <v>100.84</v>
      </c>
      <c r="C219" s="422">
        <v>228.84</v>
      </c>
      <c r="D219" s="422">
        <v>16.28</v>
      </c>
      <c r="E219" s="422">
        <v>120.43</v>
      </c>
      <c r="F219" s="422">
        <v>277.08999999999997</v>
      </c>
      <c r="G219" s="422">
        <v>175.29</v>
      </c>
      <c r="H219" s="422">
        <v>103.82</v>
      </c>
      <c r="I219" s="422">
        <v>102.06</v>
      </c>
      <c r="J219" s="422">
        <v>262.66000000000003</v>
      </c>
      <c r="K219" s="422">
        <v>40.72</v>
      </c>
      <c r="L219" s="422">
        <v>213.28</v>
      </c>
      <c r="M219" s="422">
        <v>229.33</v>
      </c>
      <c r="N219" s="422">
        <v>89.32</v>
      </c>
      <c r="O219" s="422">
        <v>178.65</v>
      </c>
      <c r="P219" s="422">
        <v>139.81</v>
      </c>
      <c r="Q219" s="422">
        <v>320.47000000000003</v>
      </c>
      <c r="R219" s="422">
        <v>146.1</v>
      </c>
      <c r="S219" s="422">
        <v>108.47</v>
      </c>
      <c r="T219" s="422">
        <v>186.15</v>
      </c>
      <c r="U219" s="422">
        <v>148.30000000000001</v>
      </c>
      <c r="V219" s="422">
        <v>335.48</v>
      </c>
      <c r="W219" s="422">
        <v>350.98</v>
      </c>
      <c r="X219" s="422">
        <v>241.92</v>
      </c>
      <c r="Y219" s="422">
        <v>203.99</v>
      </c>
      <c r="Z219" s="422">
        <v>0</v>
      </c>
      <c r="AA219" s="422">
        <v>115.82</v>
      </c>
      <c r="AB219" s="422">
        <v>165.68</v>
      </c>
      <c r="AC219" s="422">
        <v>102.66</v>
      </c>
      <c r="AD219" s="422">
        <v>268.58999999999997</v>
      </c>
      <c r="AE219" s="422">
        <v>183.69</v>
      </c>
      <c r="AF219" s="423">
        <v>122.2</v>
      </c>
      <c r="AG219" s="10"/>
      <c r="AH219" s="10"/>
      <c r="AI219" s="10"/>
      <c r="AJ219" s="10"/>
    </row>
    <row r="220" spans="1:36" ht="15">
      <c r="A220" s="424">
        <f t="shared" si="11"/>
        <v>0.50046666666666695</v>
      </c>
      <c r="B220" s="422">
        <v>196.37</v>
      </c>
      <c r="C220" s="422">
        <v>290.38</v>
      </c>
      <c r="D220" s="422">
        <v>215.05</v>
      </c>
      <c r="E220" s="422">
        <v>241.75</v>
      </c>
      <c r="F220" s="422">
        <v>431.3</v>
      </c>
      <c r="G220" s="422">
        <v>212.85</v>
      </c>
      <c r="H220" s="422">
        <v>198.42</v>
      </c>
      <c r="I220" s="422">
        <v>182.92</v>
      </c>
      <c r="J220" s="422">
        <v>446.37</v>
      </c>
      <c r="K220" s="422">
        <v>217.98</v>
      </c>
      <c r="L220" s="422">
        <v>221.4</v>
      </c>
      <c r="M220" s="422">
        <v>270.39999999999998</v>
      </c>
      <c r="N220" s="422">
        <v>247.36</v>
      </c>
      <c r="O220" s="422">
        <v>166.65</v>
      </c>
      <c r="P220" s="422">
        <v>195.32</v>
      </c>
      <c r="Q220" s="422">
        <v>286.14</v>
      </c>
      <c r="R220" s="422">
        <v>217.1</v>
      </c>
      <c r="S220" s="422">
        <v>268.26</v>
      </c>
      <c r="T220" s="422">
        <v>330.24</v>
      </c>
      <c r="U220" s="422">
        <v>131.16999999999999</v>
      </c>
      <c r="V220" s="422">
        <v>409.48</v>
      </c>
      <c r="W220" s="422">
        <v>360.84</v>
      </c>
      <c r="X220" s="422">
        <v>341.87</v>
      </c>
      <c r="Y220" s="422">
        <v>248.18</v>
      </c>
      <c r="Z220" s="422">
        <v>71.27</v>
      </c>
      <c r="AA220" s="422">
        <v>235.2</v>
      </c>
      <c r="AB220" s="422">
        <v>231.38</v>
      </c>
      <c r="AC220" s="422">
        <v>242.38</v>
      </c>
      <c r="AD220" s="422">
        <v>272.5</v>
      </c>
      <c r="AE220" s="422">
        <v>305.99</v>
      </c>
      <c r="AF220" s="423">
        <v>242.42</v>
      </c>
      <c r="AG220" s="10"/>
      <c r="AH220" s="10"/>
      <c r="AI220" s="10"/>
      <c r="AJ220" s="10"/>
    </row>
    <row r="221" spans="1:36" ht="15">
      <c r="A221" s="424">
        <f t="shared" si="11"/>
        <v>0.51086666666666691</v>
      </c>
      <c r="B221" s="422">
        <v>345.67</v>
      </c>
      <c r="C221" s="422">
        <v>407.26</v>
      </c>
      <c r="D221" s="422">
        <v>335.89</v>
      </c>
      <c r="E221" s="422">
        <v>338.42</v>
      </c>
      <c r="F221" s="422">
        <v>539.01</v>
      </c>
      <c r="G221" s="422">
        <v>244.29</v>
      </c>
      <c r="H221" s="422">
        <v>347.81</v>
      </c>
      <c r="I221" s="422">
        <v>320.56</v>
      </c>
      <c r="J221" s="422">
        <v>477.01</v>
      </c>
      <c r="K221" s="422">
        <v>280.92</v>
      </c>
      <c r="L221" s="422">
        <v>264.58999999999997</v>
      </c>
      <c r="M221" s="422">
        <v>595.22</v>
      </c>
      <c r="N221" s="422">
        <v>335.2</v>
      </c>
      <c r="O221" s="422">
        <v>183.36</v>
      </c>
      <c r="P221" s="422">
        <v>314.36</v>
      </c>
      <c r="Q221" s="422">
        <v>297.91000000000003</v>
      </c>
      <c r="R221" s="422">
        <v>258.55</v>
      </c>
      <c r="S221" s="422">
        <v>239.06</v>
      </c>
      <c r="T221" s="422">
        <v>453.53</v>
      </c>
      <c r="U221" s="422">
        <v>271.64999999999998</v>
      </c>
      <c r="V221" s="422">
        <v>577.63</v>
      </c>
      <c r="W221" s="422">
        <v>425.14</v>
      </c>
      <c r="X221" s="422">
        <v>501.98</v>
      </c>
      <c r="Y221" s="422">
        <v>344.71</v>
      </c>
      <c r="Z221" s="422">
        <v>100.99</v>
      </c>
      <c r="AA221" s="422">
        <v>400.7</v>
      </c>
      <c r="AB221" s="422">
        <v>175.69</v>
      </c>
      <c r="AC221" s="422">
        <v>272.06</v>
      </c>
      <c r="AD221" s="422">
        <v>313.51</v>
      </c>
      <c r="AE221" s="422">
        <v>428.4</v>
      </c>
      <c r="AF221" s="423">
        <v>329.5</v>
      </c>
      <c r="AG221" s="10"/>
      <c r="AH221" s="10"/>
      <c r="AI221" s="10"/>
      <c r="AJ221" s="10"/>
    </row>
    <row r="222" spans="1:36" ht="15">
      <c r="A222" s="424">
        <f t="shared" si="11"/>
        <v>0.52126666666666688</v>
      </c>
      <c r="B222" s="422">
        <v>302.08999999999997</v>
      </c>
      <c r="C222" s="422">
        <v>455.42</v>
      </c>
      <c r="D222" s="422">
        <v>384.57</v>
      </c>
      <c r="E222" s="422">
        <v>356.17</v>
      </c>
      <c r="F222" s="422">
        <v>535.28</v>
      </c>
      <c r="G222" s="422">
        <v>386.94</v>
      </c>
      <c r="H222" s="422">
        <v>308.42</v>
      </c>
      <c r="I222" s="422">
        <v>355.58</v>
      </c>
      <c r="J222" s="422">
        <v>366.44</v>
      </c>
      <c r="K222" s="422">
        <v>251.71</v>
      </c>
      <c r="L222" s="422">
        <v>299.63</v>
      </c>
      <c r="M222" s="422">
        <v>521.65</v>
      </c>
      <c r="N222" s="422">
        <v>391.52</v>
      </c>
      <c r="O222" s="422">
        <v>199.54</v>
      </c>
      <c r="P222" s="422">
        <v>288.18</v>
      </c>
      <c r="Q222" s="422">
        <v>455.65</v>
      </c>
      <c r="R222" s="422">
        <v>237.5</v>
      </c>
      <c r="S222" s="422">
        <v>373.95</v>
      </c>
      <c r="T222" s="422">
        <v>562.53</v>
      </c>
      <c r="U222" s="422">
        <v>238.57</v>
      </c>
      <c r="V222" s="422">
        <v>573.09</v>
      </c>
      <c r="W222" s="422">
        <v>640.26</v>
      </c>
      <c r="X222" s="422">
        <v>516.30999999999995</v>
      </c>
      <c r="Y222" s="422">
        <v>468.38</v>
      </c>
      <c r="Z222" s="422">
        <v>90.52</v>
      </c>
      <c r="AA222" s="422">
        <v>354.89</v>
      </c>
      <c r="AB222" s="422">
        <v>372.58</v>
      </c>
      <c r="AC222" s="422">
        <v>500.18</v>
      </c>
      <c r="AD222" s="422">
        <v>353.51</v>
      </c>
      <c r="AE222" s="422">
        <v>441.08</v>
      </c>
      <c r="AF222" s="423">
        <v>448.29</v>
      </c>
      <c r="AG222" s="10"/>
      <c r="AH222" s="10"/>
      <c r="AI222" s="10"/>
      <c r="AJ222" s="10"/>
    </row>
    <row r="223" spans="1:36" ht="15">
      <c r="A223" s="424">
        <f t="shared" si="11"/>
        <v>0.53166666666666684</v>
      </c>
      <c r="B223" s="422">
        <v>212.14</v>
      </c>
      <c r="C223" s="422">
        <v>554.49</v>
      </c>
      <c r="D223" s="422">
        <v>358.27</v>
      </c>
      <c r="E223" s="422">
        <v>357.69</v>
      </c>
      <c r="F223" s="422">
        <v>732.95</v>
      </c>
      <c r="G223" s="422">
        <v>342.44</v>
      </c>
      <c r="H223" s="422">
        <v>255.86</v>
      </c>
      <c r="I223" s="422">
        <v>325.63</v>
      </c>
      <c r="J223" s="422">
        <v>554.70000000000005</v>
      </c>
      <c r="K223" s="422">
        <v>326.63</v>
      </c>
      <c r="L223" s="422">
        <v>385.14</v>
      </c>
      <c r="M223" s="422">
        <v>593.5</v>
      </c>
      <c r="N223" s="422">
        <v>536.98</v>
      </c>
      <c r="O223" s="422">
        <v>292.89999999999998</v>
      </c>
      <c r="P223" s="422">
        <v>263.39</v>
      </c>
      <c r="Q223" s="422">
        <v>559.66</v>
      </c>
      <c r="R223" s="422">
        <v>349.14</v>
      </c>
      <c r="S223" s="422">
        <v>372.32</v>
      </c>
      <c r="T223" s="422">
        <v>700.86</v>
      </c>
      <c r="U223" s="422">
        <v>490.9</v>
      </c>
      <c r="V223" s="422">
        <v>612.44000000000005</v>
      </c>
      <c r="W223" s="422">
        <v>672.5</v>
      </c>
      <c r="X223" s="422">
        <v>591.35</v>
      </c>
      <c r="Y223" s="422">
        <v>406.31</v>
      </c>
      <c r="Z223" s="422">
        <v>184.01</v>
      </c>
      <c r="AA223" s="422">
        <v>520.61</v>
      </c>
      <c r="AB223" s="422">
        <v>300.52999999999997</v>
      </c>
      <c r="AC223" s="422">
        <v>507.78</v>
      </c>
      <c r="AD223" s="422">
        <v>542.76</v>
      </c>
      <c r="AE223" s="422">
        <v>505.51</v>
      </c>
      <c r="AF223" s="423">
        <v>323.01</v>
      </c>
      <c r="AG223" s="10"/>
      <c r="AH223" s="10"/>
      <c r="AI223" s="10"/>
      <c r="AJ223" s="10"/>
    </row>
    <row r="224" spans="1:36" ht="15">
      <c r="A224" s="424">
        <f t="shared" si="11"/>
        <v>0.54206666666666681</v>
      </c>
      <c r="B224" s="422">
        <v>231.66</v>
      </c>
      <c r="C224" s="422">
        <v>416.03</v>
      </c>
      <c r="D224" s="422">
        <v>384.07</v>
      </c>
      <c r="E224" s="422">
        <v>357.14</v>
      </c>
      <c r="F224" s="422">
        <v>659.87</v>
      </c>
      <c r="G224" s="422">
        <v>287.64</v>
      </c>
      <c r="H224" s="422">
        <v>254.04</v>
      </c>
      <c r="I224" s="422">
        <v>297.33999999999997</v>
      </c>
      <c r="J224" s="422">
        <v>490.2</v>
      </c>
      <c r="K224" s="422">
        <v>287.07</v>
      </c>
      <c r="L224" s="422">
        <v>350.39</v>
      </c>
      <c r="M224" s="422">
        <v>898.28</v>
      </c>
      <c r="N224" s="422">
        <v>494.24</v>
      </c>
      <c r="O224" s="422">
        <v>358.32</v>
      </c>
      <c r="P224" s="422">
        <v>333.53</v>
      </c>
      <c r="Q224" s="422">
        <v>461.11</v>
      </c>
      <c r="R224" s="422">
        <v>442.64</v>
      </c>
      <c r="S224" s="422">
        <v>440.11</v>
      </c>
      <c r="T224" s="422">
        <v>544.84</v>
      </c>
      <c r="U224" s="422">
        <v>485.04</v>
      </c>
      <c r="V224" s="422">
        <v>683.23</v>
      </c>
      <c r="W224" s="422">
        <v>535.64</v>
      </c>
      <c r="X224" s="422">
        <v>669.51</v>
      </c>
      <c r="Y224" s="422">
        <v>527.47</v>
      </c>
      <c r="Z224" s="422">
        <v>92.55</v>
      </c>
      <c r="AA224" s="422">
        <v>294.08</v>
      </c>
      <c r="AB224" s="422">
        <v>371.85</v>
      </c>
      <c r="AC224" s="422">
        <v>526.79999999999995</v>
      </c>
      <c r="AD224" s="422">
        <v>503.88</v>
      </c>
      <c r="AE224" s="422">
        <v>493.41</v>
      </c>
      <c r="AF224" s="423">
        <v>291.45999999999998</v>
      </c>
      <c r="AG224" s="10"/>
      <c r="AH224" s="10"/>
      <c r="AI224" s="10"/>
      <c r="AJ224" s="10"/>
    </row>
    <row r="225" spans="1:36" ht="15">
      <c r="A225" s="424">
        <f t="shared" si="11"/>
        <v>0.55246666666666677</v>
      </c>
      <c r="B225" s="422">
        <v>264.22000000000003</v>
      </c>
      <c r="C225" s="422">
        <v>531.04</v>
      </c>
      <c r="D225" s="422">
        <v>267.86</v>
      </c>
      <c r="E225" s="422">
        <v>446.19</v>
      </c>
      <c r="F225" s="422">
        <v>650.20000000000005</v>
      </c>
      <c r="G225" s="422">
        <v>468.6</v>
      </c>
      <c r="H225" s="422">
        <v>201.06</v>
      </c>
      <c r="I225" s="422">
        <v>213.34</v>
      </c>
      <c r="J225" s="422">
        <v>498.41</v>
      </c>
      <c r="K225" s="422">
        <v>246.14</v>
      </c>
      <c r="L225" s="422">
        <v>428.51</v>
      </c>
      <c r="M225" s="422">
        <v>796.33</v>
      </c>
      <c r="N225" s="422">
        <v>600.44000000000005</v>
      </c>
      <c r="O225" s="422">
        <v>219.03</v>
      </c>
      <c r="P225" s="422">
        <v>216.31</v>
      </c>
      <c r="Q225" s="422">
        <v>460.98</v>
      </c>
      <c r="R225" s="422">
        <v>343.6</v>
      </c>
      <c r="S225" s="422">
        <v>345.71</v>
      </c>
      <c r="T225" s="422">
        <v>579.22</v>
      </c>
      <c r="U225" s="422">
        <v>683.39</v>
      </c>
      <c r="V225" s="422">
        <v>664.84</v>
      </c>
      <c r="W225" s="422">
        <v>573.76</v>
      </c>
      <c r="X225" s="422">
        <v>818.43</v>
      </c>
      <c r="Y225" s="422">
        <v>506.32</v>
      </c>
      <c r="Z225" s="422">
        <v>117.08</v>
      </c>
      <c r="AA225" s="422">
        <v>507.58</v>
      </c>
      <c r="AB225" s="422">
        <v>379.55</v>
      </c>
      <c r="AC225" s="422">
        <v>556.45000000000005</v>
      </c>
      <c r="AD225" s="422">
        <v>367.67</v>
      </c>
      <c r="AE225" s="422">
        <v>506.46</v>
      </c>
      <c r="AF225" s="423">
        <v>419.11</v>
      </c>
      <c r="AG225" s="10"/>
      <c r="AH225" s="10"/>
      <c r="AI225" s="10"/>
      <c r="AJ225" s="10"/>
    </row>
    <row r="226" spans="1:36" ht="15">
      <c r="A226" s="424">
        <f t="shared" si="11"/>
        <v>0.56286666666666674</v>
      </c>
      <c r="B226" s="422">
        <v>145.41999999999999</v>
      </c>
      <c r="C226" s="422">
        <v>291.92</v>
      </c>
      <c r="D226" s="422">
        <v>211.3</v>
      </c>
      <c r="E226" s="422">
        <v>410.01</v>
      </c>
      <c r="F226" s="422">
        <v>705.07</v>
      </c>
      <c r="G226" s="422">
        <v>549.08000000000004</v>
      </c>
      <c r="H226" s="422">
        <v>140.91</v>
      </c>
      <c r="I226" s="422">
        <v>117.49</v>
      </c>
      <c r="J226" s="422">
        <v>379.2</v>
      </c>
      <c r="K226" s="422">
        <v>262.11</v>
      </c>
      <c r="L226" s="422">
        <v>231.51</v>
      </c>
      <c r="M226" s="422">
        <v>713.93</v>
      </c>
      <c r="N226" s="422">
        <v>551.5</v>
      </c>
      <c r="O226" s="422">
        <v>153.03</v>
      </c>
      <c r="P226" s="422">
        <v>254.1</v>
      </c>
      <c r="Q226" s="422">
        <v>375.18</v>
      </c>
      <c r="R226" s="422">
        <v>277.85000000000002</v>
      </c>
      <c r="S226" s="422">
        <v>252.36</v>
      </c>
      <c r="T226" s="422">
        <v>696.03</v>
      </c>
      <c r="U226" s="422">
        <v>504.34</v>
      </c>
      <c r="V226" s="422">
        <v>397.57</v>
      </c>
      <c r="W226" s="422">
        <v>435.75</v>
      </c>
      <c r="X226" s="422">
        <v>492.84</v>
      </c>
      <c r="Y226" s="422">
        <v>466.29</v>
      </c>
      <c r="Z226" s="422">
        <v>95.34</v>
      </c>
      <c r="AA226" s="422">
        <v>598.48</v>
      </c>
      <c r="AB226" s="422">
        <v>473.13</v>
      </c>
      <c r="AC226" s="422">
        <v>503.98</v>
      </c>
      <c r="AD226" s="422">
        <v>479.25</v>
      </c>
      <c r="AE226" s="422">
        <v>544.25</v>
      </c>
      <c r="AF226" s="423">
        <v>274.17</v>
      </c>
      <c r="AG226" s="10"/>
      <c r="AH226" s="10"/>
      <c r="AI226" s="10"/>
      <c r="AJ226" s="10"/>
    </row>
    <row r="227" spans="1:36" ht="15">
      <c r="A227" s="424">
        <f t="shared" si="11"/>
        <v>0.5732666666666667</v>
      </c>
      <c r="B227" s="422">
        <v>153.71</v>
      </c>
      <c r="C227" s="422">
        <v>357.42</v>
      </c>
      <c r="D227" s="422">
        <v>276.04000000000002</v>
      </c>
      <c r="E227" s="422">
        <v>282.5</v>
      </c>
      <c r="F227" s="422">
        <v>616.33000000000004</v>
      </c>
      <c r="G227" s="422">
        <v>565.58000000000004</v>
      </c>
      <c r="H227" s="422">
        <v>196.98</v>
      </c>
      <c r="I227" s="422">
        <v>156.51</v>
      </c>
      <c r="J227" s="422">
        <v>203.77</v>
      </c>
      <c r="K227" s="422">
        <v>94.62</v>
      </c>
      <c r="L227" s="422">
        <v>231.95</v>
      </c>
      <c r="M227" s="422">
        <v>500.55</v>
      </c>
      <c r="N227" s="422">
        <v>517.02</v>
      </c>
      <c r="O227" s="422">
        <v>313.63</v>
      </c>
      <c r="P227" s="422">
        <v>213.4</v>
      </c>
      <c r="Q227" s="422">
        <v>250.29</v>
      </c>
      <c r="R227" s="422">
        <v>125.65</v>
      </c>
      <c r="S227" s="422">
        <v>224.61</v>
      </c>
      <c r="T227" s="422">
        <v>446.77</v>
      </c>
      <c r="U227" s="422">
        <v>450.25</v>
      </c>
      <c r="V227" s="422">
        <v>649.09</v>
      </c>
      <c r="W227" s="422">
        <v>564.75</v>
      </c>
      <c r="X227" s="422">
        <v>516.27</v>
      </c>
      <c r="Y227" s="422">
        <v>483.16</v>
      </c>
      <c r="Z227" s="422">
        <v>86.28</v>
      </c>
      <c r="AA227" s="422">
        <v>448.31</v>
      </c>
      <c r="AB227" s="422">
        <v>225.15</v>
      </c>
      <c r="AC227" s="422">
        <v>437.39</v>
      </c>
      <c r="AD227" s="422">
        <v>432.08</v>
      </c>
      <c r="AE227" s="422">
        <v>395.57</v>
      </c>
      <c r="AF227" s="423">
        <v>348.62</v>
      </c>
      <c r="AG227" s="10"/>
      <c r="AH227" s="10"/>
      <c r="AI227" s="10"/>
      <c r="AJ227" s="10"/>
    </row>
    <row r="228" spans="1:36" ht="15">
      <c r="A228" s="424">
        <f t="shared" si="11"/>
        <v>0.58366666666666667</v>
      </c>
      <c r="B228" s="422">
        <v>299.63</v>
      </c>
      <c r="C228" s="422">
        <v>135.72999999999999</v>
      </c>
      <c r="D228" s="422">
        <v>230.11</v>
      </c>
      <c r="E228" s="422">
        <v>288.48</v>
      </c>
      <c r="F228" s="422">
        <v>483.34</v>
      </c>
      <c r="G228" s="422">
        <v>518.04999999999995</v>
      </c>
      <c r="H228" s="422">
        <v>247.62</v>
      </c>
      <c r="I228" s="422">
        <v>127.09</v>
      </c>
      <c r="J228" s="422">
        <v>277.64</v>
      </c>
      <c r="K228" s="422">
        <v>159.66999999999999</v>
      </c>
      <c r="L228" s="422">
        <v>201.9</v>
      </c>
      <c r="M228" s="422">
        <v>780.15</v>
      </c>
      <c r="N228" s="422">
        <v>420.98</v>
      </c>
      <c r="O228" s="422">
        <v>144.97</v>
      </c>
      <c r="P228" s="422">
        <v>213.67</v>
      </c>
      <c r="Q228" s="422">
        <v>194.59</v>
      </c>
      <c r="R228" s="422">
        <v>237.54</v>
      </c>
      <c r="S228" s="422">
        <v>206.95</v>
      </c>
      <c r="T228" s="422">
        <v>604.38</v>
      </c>
      <c r="U228" s="422">
        <v>591.24</v>
      </c>
      <c r="V228" s="422">
        <v>435.2</v>
      </c>
      <c r="W228" s="422">
        <v>585.04</v>
      </c>
      <c r="X228" s="422">
        <v>308.01</v>
      </c>
      <c r="Y228" s="422">
        <v>307.85000000000002</v>
      </c>
      <c r="Z228" s="422">
        <v>177.35</v>
      </c>
      <c r="AA228" s="422">
        <v>664.72</v>
      </c>
      <c r="AB228" s="422">
        <v>323.69</v>
      </c>
      <c r="AC228" s="422">
        <v>364.33</v>
      </c>
      <c r="AD228" s="422">
        <v>449.11</v>
      </c>
      <c r="AE228" s="422">
        <v>349.97</v>
      </c>
      <c r="AF228" s="423">
        <v>429.98</v>
      </c>
      <c r="AG228" s="10"/>
      <c r="AH228" s="10"/>
      <c r="AI228" s="10"/>
      <c r="AJ228" s="10"/>
    </row>
    <row r="229" spans="1:36" ht="15">
      <c r="A229" s="424">
        <f t="shared" si="11"/>
        <v>0.59406666666666663</v>
      </c>
      <c r="B229" s="422">
        <v>124.74</v>
      </c>
      <c r="C229" s="422">
        <v>109.12</v>
      </c>
      <c r="D229" s="422">
        <v>188.81</v>
      </c>
      <c r="E229" s="422">
        <v>140.96</v>
      </c>
      <c r="F229" s="422">
        <v>602.01</v>
      </c>
      <c r="G229" s="422">
        <v>478.76</v>
      </c>
      <c r="H229" s="422">
        <v>134.54</v>
      </c>
      <c r="I229" s="422">
        <v>120.16</v>
      </c>
      <c r="J229" s="422">
        <v>342.61</v>
      </c>
      <c r="K229" s="422">
        <v>176.42</v>
      </c>
      <c r="L229" s="422">
        <v>205.53</v>
      </c>
      <c r="M229" s="422">
        <v>564.37</v>
      </c>
      <c r="N229" s="422">
        <v>445.87</v>
      </c>
      <c r="O229" s="422">
        <v>134.30000000000001</v>
      </c>
      <c r="P229" s="422">
        <v>182.11</v>
      </c>
      <c r="Q229" s="422">
        <v>191.23</v>
      </c>
      <c r="R229" s="422">
        <v>209</v>
      </c>
      <c r="S229" s="422">
        <v>214.59</v>
      </c>
      <c r="T229" s="422">
        <v>478.03</v>
      </c>
      <c r="U229" s="422">
        <v>401.65</v>
      </c>
      <c r="V229" s="422">
        <v>331.47</v>
      </c>
      <c r="W229" s="422">
        <v>357.1</v>
      </c>
      <c r="X229" s="422">
        <v>456.9</v>
      </c>
      <c r="Y229" s="422">
        <v>390.28</v>
      </c>
      <c r="Z229" s="422">
        <v>129.41</v>
      </c>
      <c r="AA229" s="422">
        <v>532.38</v>
      </c>
      <c r="AB229" s="422">
        <v>378.4</v>
      </c>
      <c r="AC229" s="422">
        <v>577.54</v>
      </c>
      <c r="AD229" s="422">
        <v>460.96</v>
      </c>
      <c r="AE229" s="422">
        <v>391.12</v>
      </c>
      <c r="AF229" s="423">
        <v>420.29</v>
      </c>
      <c r="AG229" s="10"/>
      <c r="AH229" s="10"/>
      <c r="AI229" s="10"/>
      <c r="AJ229" s="10"/>
    </row>
    <row r="230" spans="1:36" ht="15">
      <c r="A230" s="424">
        <f t="shared" si="11"/>
        <v>0.6044666666666666</v>
      </c>
      <c r="B230" s="422">
        <v>98.76</v>
      </c>
      <c r="C230" s="422">
        <v>137.85</v>
      </c>
      <c r="D230" s="422">
        <v>156.02000000000001</v>
      </c>
      <c r="E230" s="422">
        <v>181.39</v>
      </c>
      <c r="F230" s="422">
        <v>524.11</v>
      </c>
      <c r="G230" s="422">
        <v>334.8</v>
      </c>
      <c r="H230" s="422">
        <v>218.07</v>
      </c>
      <c r="I230" s="422">
        <v>105.04</v>
      </c>
      <c r="J230" s="422">
        <v>199.65</v>
      </c>
      <c r="K230" s="422">
        <v>160.25</v>
      </c>
      <c r="L230" s="422">
        <v>137.65</v>
      </c>
      <c r="M230" s="422">
        <v>392.08</v>
      </c>
      <c r="N230" s="422">
        <v>438.4</v>
      </c>
      <c r="O230" s="422">
        <v>214.8</v>
      </c>
      <c r="P230" s="422">
        <v>139.9</v>
      </c>
      <c r="Q230" s="422">
        <v>228.42</v>
      </c>
      <c r="R230" s="422">
        <v>123.86</v>
      </c>
      <c r="S230" s="422">
        <v>196.29</v>
      </c>
      <c r="T230" s="422">
        <v>381.56</v>
      </c>
      <c r="U230" s="422">
        <v>340.3</v>
      </c>
      <c r="V230" s="422">
        <v>322.58</v>
      </c>
      <c r="W230" s="422">
        <v>386.12</v>
      </c>
      <c r="X230" s="422">
        <v>481.01</v>
      </c>
      <c r="Y230" s="422">
        <v>403.2</v>
      </c>
      <c r="Z230" s="422">
        <v>175.27</v>
      </c>
      <c r="AA230" s="422">
        <v>587.03</v>
      </c>
      <c r="AB230" s="422">
        <v>306.08</v>
      </c>
      <c r="AC230" s="422">
        <v>260.02999999999997</v>
      </c>
      <c r="AD230" s="422">
        <v>335.04</v>
      </c>
      <c r="AE230" s="422">
        <v>246.43</v>
      </c>
      <c r="AF230" s="423">
        <v>429.73</v>
      </c>
      <c r="AG230" s="10"/>
      <c r="AH230" s="10"/>
      <c r="AI230" s="10"/>
      <c r="AJ230" s="10"/>
    </row>
    <row r="231" spans="1:36" ht="15">
      <c r="A231" s="424">
        <f t="shared" si="11"/>
        <v>0.61486666666666656</v>
      </c>
      <c r="B231" s="422">
        <v>171.89</v>
      </c>
      <c r="C231" s="422">
        <v>168.63</v>
      </c>
      <c r="D231" s="422">
        <v>102.9</v>
      </c>
      <c r="E231" s="422">
        <v>155.68</v>
      </c>
      <c r="F231" s="422">
        <v>625.46</v>
      </c>
      <c r="G231" s="422">
        <v>433.51</v>
      </c>
      <c r="H231" s="422">
        <v>89.72</v>
      </c>
      <c r="I231" s="422">
        <v>55.27</v>
      </c>
      <c r="J231" s="422">
        <v>82.58</v>
      </c>
      <c r="K231" s="422">
        <v>83.82</v>
      </c>
      <c r="L231" s="422">
        <v>123.05</v>
      </c>
      <c r="M231" s="422">
        <v>311.16000000000003</v>
      </c>
      <c r="N231" s="422">
        <v>430.47</v>
      </c>
      <c r="O231" s="422">
        <v>100.59</v>
      </c>
      <c r="P231" s="422">
        <v>133.94</v>
      </c>
      <c r="Q231" s="422">
        <v>197.44</v>
      </c>
      <c r="R231" s="422">
        <v>158.25</v>
      </c>
      <c r="S231" s="422">
        <v>179.73</v>
      </c>
      <c r="T231" s="422">
        <v>367.99</v>
      </c>
      <c r="U231" s="422">
        <v>365.18</v>
      </c>
      <c r="V231" s="422">
        <v>319.25</v>
      </c>
      <c r="W231" s="422">
        <v>327.95</v>
      </c>
      <c r="X231" s="422">
        <v>272.56</v>
      </c>
      <c r="Y231" s="422">
        <v>409.3</v>
      </c>
      <c r="Z231" s="422">
        <v>67.12</v>
      </c>
      <c r="AA231" s="422">
        <v>359.92</v>
      </c>
      <c r="AB231" s="422">
        <v>310.3</v>
      </c>
      <c r="AC231" s="422">
        <v>399.81</v>
      </c>
      <c r="AD231" s="422">
        <v>312.85000000000002</v>
      </c>
      <c r="AE231" s="422">
        <v>185.5</v>
      </c>
      <c r="AF231" s="423">
        <v>255.9</v>
      </c>
      <c r="AG231" s="10"/>
      <c r="AH231" s="10"/>
      <c r="AI231" s="10"/>
      <c r="AJ231" s="10"/>
    </row>
    <row r="232" spans="1:36" ht="15">
      <c r="A232" s="424">
        <f t="shared" si="11"/>
        <v>0.62526666666666653</v>
      </c>
      <c r="B232" s="422">
        <v>97.42</v>
      </c>
      <c r="C232" s="422">
        <v>119.86</v>
      </c>
      <c r="D232" s="422">
        <v>106.8</v>
      </c>
      <c r="E232" s="422">
        <v>229.6</v>
      </c>
      <c r="F232" s="422">
        <v>297.61</v>
      </c>
      <c r="G232" s="422">
        <v>378.81</v>
      </c>
      <c r="H232" s="422">
        <v>170.96</v>
      </c>
      <c r="I232" s="422">
        <v>58.86</v>
      </c>
      <c r="J232" s="422">
        <v>179.1</v>
      </c>
      <c r="K232" s="422">
        <v>93.15</v>
      </c>
      <c r="L232" s="422">
        <v>130.41999999999999</v>
      </c>
      <c r="M232" s="422">
        <v>463.01</v>
      </c>
      <c r="N232" s="422">
        <v>242.01</v>
      </c>
      <c r="O232" s="422">
        <v>126.19</v>
      </c>
      <c r="P232" s="422">
        <v>118.11</v>
      </c>
      <c r="Q232" s="422">
        <v>154.58000000000001</v>
      </c>
      <c r="R232" s="422">
        <v>143.13</v>
      </c>
      <c r="S232" s="422">
        <v>201.47</v>
      </c>
      <c r="T232" s="422">
        <v>396.97</v>
      </c>
      <c r="U232" s="422">
        <v>480.95</v>
      </c>
      <c r="V232" s="422">
        <v>181.03</v>
      </c>
      <c r="W232" s="422">
        <v>414.55</v>
      </c>
      <c r="X232" s="422">
        <v>234.74</v>
      </c>
      <c r="Y232" s="422">
        <v>230.75</v>
      </c>
      <c r="Z232" s="422">
        <v>75.12</v>
      </c>
      <c r="AA232" s="422">
        <v>416.62</v>
      </c>
      <c r="AB232" s="422">
        <v>363.61</v>
      </c>
      <c r="AC232" s="422">
        <v>307.76</v>
      </c>
      <c r="AD232" s="422">
        <v>282.38</v>
      </c>
      <c r="AE232" s="422">
        <v>305.75</v>
      </c>
      <c r="AF232" s="423">
        <v>378.5</v>
      </c>
      <c r="AG232" s="10"/>
      <c r="AH232" s="10"/>
      <c r="AI232" s="10"/>
      <c r="AJ232" s="10"/>
    </row>
    <row r="233" spans="1:36" ht="15">
      <c r="A233" s="424">
        <f t="shared" si="11"/>
        <v>0.63566666666666649</v>
      </c>
      <c r="B233" s="422">
        <v>91.98</v>
      </c>
      <c r="C233" s="422">
        <v>91.28</v>
      </c>
      <c r="D233" s="422">
        <v>130.97999999999999</v>
      </c>
      <c r="E233" s="422">
        <v>199.07</v>
      </c>
      <c r="F233" s="422">
        <v>422.81</v>
      </c>
      <c r="G233" s="422">
        <v>257.20999999999998</v>
      </c>
      <c r="H233" s="422">
        <v>80.37</v>
      </c>
      <c r="I233" s="422">
        <v>27.53</v>
      </c>
      <c r="J233" s="422">
        <v>147</v>
      </c>
      <c r="K233" s="422">
        <v>98.21</v>
      </c>
      <c r="L233" s="422">
        <v>141.86000000000001</v>
      </c>
      <c r="M233" s="422">
        <v>364.77</v>
      </c>
      <c r="N233" s="422">
        <v>172.45</v>
      </c>
      <c r="O233" s="422">
        <v>182.66</v>
      </c>
      <c r="P233" s="422">
        <v>102.49</v>
      </c>
      <c r="Q233" s="422">
        <v>140.41999999999999</v>
      </c>
      <c r="R233" s="422">
        <v>151.63999999999999</v>
      </c>
      <c r="S233" s="422">
        <v>178.03</v>
      </c>
      <c r="T233" s="422">
        <v>325.36</v>
      </c>
      <c r="U233" s="422">
        <v>313.64</v>
      </c>
      <c r="V233" s="422">
        <v>364.12</v>
      </c>
      <c r="W233" s="422">
        <v>254.26</v>
      </c>
      <c r="X233" s="422">
        <v>291.64999999999998</v>
      </c>
      <c r="Y233" s="422">
        <v>319.35000000000002</v>
      </c>
      <c r="Z233" s="422">
        <v>129.13</v>
      </c>
      <c r="AA233" s="422">
        <v>324.42</v>
      </c>
      <c r="AB233" s="422">
        <v>234.32</v>
      </c>
      <c r="AC233" s="422">
        <v>348.31</v>
      </c>
      <c r="AD233" s="422">
        <v>310.52</v>
      </c>
      <c r="AE233" s="422">
        <v>191.13</v>
      </c>
      <c r="AF233" s="423">
        <v>253.89</v>
      </c>
      <c r="AG233" s="10"/>
      <c r="AH233" s="10"/>
      <c r="AI233" s="10"/>
      <c r="AJ233" s="10"/>
    </row>
    <row r="234" spans="1:36" ht="15">
      <c r="A234" s="424">
        <f t="shared" si="11"/>
        <v>0.64606666666666646</v>
      </c>
      <c r="B234" s="422">
        <v>96.9</v>
      </c>
      <c r="C234" s="422">
        <v>159.82</v>
      </c>
      <c r="D234" s="422">
        <v>110.99</v>
      </c>
      <c r="E234" s="422">
        <v>153.46</v>
      </c>
      <c r="F234" s="422">
        <v>501.39</v>
      </c>
      <c r="G234" s="422">
        <v>305.20999999999998</v>
      </c>
      <c r="H234" s="422">
        <v>68.02</v>
      </c>
      <c r="I234" s="422">
        <v>81.72</v>
      </c>
      <c r="J234" s="422">
        <v>153.09</v>
      </c>
      <c r="K234" s="422">
        <v>64.040000000000006</v>
      </c>
      <c r="L234" s="422">
        <v>170.58</v>
      </c>
      <c r="M234" s="422">
        <v>338.1</v>
      </c>
      <c r="N234" s="422">
        <v>250.38</v>
      </c>
      <c r="O234" s="422">
        <v>128.6</v>
      </c>
      <c r="P234" s="422">
        <v>103.16</v>
      </c>
      <c r="Q234" s="422">
        <v>105.83</v>
      </c>
      <c r="R234" s="422">
        <v>121.95</v>
      </c>
      <c r="S234" s="422">
        <v>118.41</v>
      </c>
      <c r="T234" s="422">
        <v>396.32</v>
      </c>
      <c r="U234" s="422">
        <v>276.49</v>
      </c>
      <c r="V234" s="422">
        <v>377.21</v>
      </c>
      <c r="W234" s="422">
        <v>226.05</v>
      </c>
      <c r="X234" s="422">
        <v>289.56</v>
      </c>
      <c r="Y234" s="422">
        <v>255.39</v>
      </c>
      <c r="Z234" s="422">
        <v>305.99</v>
      </c>
      <c r="AA234" s="422">
        <v>372.93</v>
      </c>
      <c r="AB234" s="422">
        <v>324.26</v>
      </c>
      <c r="AC234" s="422">
        <v>346.14</v>
      </c>
      <c r="AD234" s="422">
        <v>212.47</v>
      </c>
      <c r="AE234" s="422">
        <v>230.38</v>
      </c>
      <c r="AF234" s="423">
        <v>243.6</v>
      </c>
      <c r="AG234" s="10"/>
      <c r="AH234" s="10"/>
      <c r="AI234" s="10"/>
      <c r="AJ234" s="10"/>
    </row>
    <row r="235" spans="1:36" ht="15">
      <c r="A235" s="424">
        <f t="shared" si="11"/>
        <v>0.65646666666666642</v>
      </c>
      <c r="B235" s="422">
        <v>56.37</v>
      </c>
      <c r="C235" s="422">
        <v>95.97</v>
      </c>
      <c r="D235" s="422">
        <v>102.82</v>
      </c>
      <c r="E235" s="422">
        <v>102.84</v>
      </c>
      <c r="F235" s="422">
        <v>382.07</v>
      </c>
      <c r="G235" s="422">
        <v>357.97</v>
      </c>
      <c r="H235" s="422">
        <v>119.15</v>
      </c>
      <c r="I235" s="422">
        <v>131.47999999999999</v>
      </c>
      <c r="J235" s="422">
        <v>116.88</v>
      </c>
      <c r="K235" s="422">
        <v>115.41</v>
      </c>
      <c r="L235" s="422">
        <v>119.41</v>
      </c>
      <c r="M235" s="422">
        <v>450.19</v>
      </c>
      <c r="N235" s="422">
        <v>329.86</v>
      </c>
      <c r="O235" s="422">
        <v>169.66</v>
      </c>
      <c r="P235" s="422">
        <v>94.17</v>
      </c>
      <c r="Q235" s="422">
        <v>146.5</v>
      </c>
      <c r="R235" s="422">
        <v>179.33</v>
      </c>
      <c r="S235" s="422">
        <v>238.07</v>
      </c>
      <c r="T235" s="422">
        <v>288.82</v>
      </c>
      <c r="U235" s="422">
        <v>434.27</v>
      </c>
      <c r="V235" s="422">
        <v>260.19</v>
      </c>
      <c r="W235" s="422">
        <v>336.79</v>
      </c>
      <c r="X235" s="422">
        <v>338.78</v>
      </c>
      <c r="Y235" s="422">
        <v>334.54</v>
      </c>
      <c r="Z235" s="422">
        <v>151.76</v>
      </c>
      <c r="AA235" s="422">
        <v>327.32</v>
      </c>
      <c r="AB235" s="422">
        <v>395.01</v>
      </c>
      <c r="AC235" s="422">
        <v>299.51</v>
      </c>
      <c r="AD235" s="422">
        <v>190.49</v>
      </c>
      <c r="AE235" s="422">
        <v>175.87</v>
      </c>
      <c r="AF235" s="423">
        <v>142.19</v>
      </c>
      <c r="AG235" s="10"/>
      <c r="AH235" s="10"/>
      <c r="AI235" s="10"/>
      <c r="AJ235" s="10"/>
    </row>
    <row r="236" spans="1:36" ht="15">
      <c r="A236" s="424">
        <f t="shared" si="11"/>
        <v>0.66686666666666639</v>
      </c>
      <c r="B236" s="422">
        <v>93.74</v>
      </c>
      <c r="C236" s="422">
        <v>115.37</v>
      </c>
      <c r="D236" s="422">
        <v>127.84</v>
      </c>
      <c r="E236" s="422">
        <v>122.95</v>
      </c>
      <c r="F236" s="422">
        <v>356.79</v>
      </c>
      <c r="G236" s="422">
        <v>324.74</v>
      </c>
      <c r="H236" s="422">
        <v>166.73</v>
      </c>
      <c r="I236" s="422">
        <v>109.32</v>
      </c>
      <c r="J236" s="422">
        <v>188.99</v>
      </c>
      <c r="K236" s="422">
        <v>130.5</v>
      </c>
      <c r="L236" s="422">
        <v>87.8</v>
      </c>
      <c r="M236" s="422">
        <v>190.95</v>
      </c>
      <c r="N236" s="422">
        <v>195.42</v>
      </c>
      <c r="O236" s="422">
        <v>108.48</v>
      </c>
      <c r="P236" s="422">
        <v>91.01</v>
      </c>
      <c r="Q236" s="422">
        <v>189.58</v>
      </c>
      <c r="R236" s="422">
        <v>111.95</v>
      </c>
      <c r="S236" s="422">
        <v>117.13</v>
      </c>
      <c r="T236" s="422">
        <v>349</v>
      </c>
      <c r="U236" s="422">
        <v>464.64</v>
      </c>
      <c r="V236" s="422">
        <v>345.02</v>
      </c>
      <c r="W236" s="422">
        <v>234.1</v>
      </c>
      <c r="X236" s="422">
        <v>352.61</v>
      </c>
      <c r="Y236" s="422">
        <v>214.43</v>
      </c>
      <c r="Z236" s="422">
        <v>151.12</v>
      </c>
      <c r="AA236" s="422">
        <v>448.2</v>
      </c>
      <c r="AB236" s="422">
        <v>267.38</v>
      </c>
      <c r="AC236" s="422">
        <v>294.73</v>
      </c>
      <c r="AD236" s="422">
        <v>249.41</v>
      </c>
      <c r="AE236" s="422">
        <v>280.83</v>
      </c>
      <c r="AF236" s="423">
        <v>116.69</v>
      </c>
      <c r="AG236" s="10"/>
      <c r="AH236" s="10"/>
      <c r="AI236" s="10"/>
      <c r="AJ236" s="10"/>
    </row>
    <row r="237" spans="1:36" ht="15">
      <c r="A237" s="424">
        <f t="shared" si="11"/>
        <v>0.67726666666666635</v>
      </c>
      <c r="B237" s="422">
        <v>144.51</v>
      </c>
      <c r="C237" s="422">
        <v>73.260000000000005</v>
      </c>
      <c r="D237" s="422">
        <v>49.98</v>
      </c>
      <c r="E237" s="422">
        <v>88.66</v>
      </c>
      <c r="F237" s="422">
        <v>259.57</v>
      </c>
      <c r="G237" s="422">
        <v>360.71</v>
      </c>
      <c r="H237" s="422">
        <v>145.05000000000001</v>
      </c>
      <c r="I237" s="422">
        <v>67.5</v>
      </c>
      <c r="J237" s="422">
        <v>160.16999999999999</v>
      </c>
      <c r="K237" s="422">
        <v>82.32</v>
      </c>
      <c r="L237" s="422">
        <v>108.19</v>
      </c>
      <c r="M237" s="422">
        <v>186.53</v>
      </c>
      <c r="N237" s="422">
        <v>167.27</v>
      </c>
      <c r="O237" s="422">
        <v>58.27</v>
      </c>
      <c r="P237" s="422">
        <v>58.25</v>
      </c>
      <c r="Q237" s="422">
        <v>155.88</v>
      </c>
      <c r="R237" s="422">
        <v>90.97</v>
      </c>
      <c r="S237" s="422">
        <v>135.75</v>
      </c>
      <c r="T237" s="422">
        <v>291.04000000000002</v>
      </c>
      <c r="U237" s="422">
        <v>188.02</v>
      </c>
      <c r="V237" s="422">
        <v>386.89</v>
      </c>
      <c r="W237" s="422">
        <v>304.99</v>
      </c>
      <c r="X237" s="422">
        <v>258.37</v>
      </c>
      <c r="Y237" s="422">
        <v>245.02</v>
      </c>
      <c r="Z237" s="422">
        <v>144.11000000000001</v>
      </c>
      <c r="AA237" s="422">
        <v>410.02</v>
      </c>
      <c r="AB237" s="422">
        <v>231.35</v>
      </c>
      <c r="AC237" s="422">
        <v>345.1</v>
      </c>
      <c r="AD237" s="422">
        <v>246.43</v>
      </c>
      <c r="AE237" s="422">
        <v>257.52999999999997</v>
      </c>
      <c r="AF237" s="423">
        <v>258.57</v>
      </c>
      <c r="AG237" s="10"/>
      <c r="AH237" s="10"/>
      <c r="AI237" s="10"/>
      <c r="AJ237" s="10"/>
    </row>
    <row r="238" spans="1:36" ht="15">
      <c r="A238" s="424">
        <f t="shared" si="11"/>
        <v>0.68766666666666632</v>
      </c>
      <c r="B238" s="422">
        <v>70.19</v>
      </c>
      <c r="C238" s="422">
        <v>35.9</v>
      </c>
      <c r="D238" s="422">
        <v>179.04</v>
      </c>
      <c r="E238" s="422">
        <v>74.7</v>
      </c>
      <c r="F238" s="422">
        <v>205.55</v>
      </c>
      <c r="G238" s="422">
        <v>303.22000000000003</v>
      </c>
      <c r="H238" s="422">
        <v>141.25</v>
      </c>
      <c r="I238" s="422">
        <v>106.41</v>
      </c>
      <c r="J238" s="422">
        <v>96.34</v>
      </c>
      <c r="K238" s="422">
        <v>72.540000000000006</v>
      </c>
      <c r="L238" s="422">
        <v>141.04</v>
      </c>
      <c r="M238" s="422">
        <v>272.89999999999998</v>
      </c>
      <c r="N238" s="422">
        <v>247.48</v>
      </c>
      <c r="O238" s="422">
        <v>58.13</v>
      </c>
      <c r="P238" s="422">
        <v>66.41</v>
      </c>
      <c r="Q238" s="422">
        <v>211.98</v>
      </c>
      <c r="R238" s="422">
        <v>58.51</v>
      </c>
      <c r="S238" s="422">
        <v>64.5</v>
      </c>
      <c r="T238" s="422">
        <v>384.8</v>
      </c>
      <c r="U238" s="422">
        <v>322.20999999999998</v>
      </c>
      <c r="V238" s="422">
        <v>294.19</v>
      </c>
      <c r="W238" s="422">
        <v>287.12</v>
      </c>
      <c r="X238" s="422">
        <v>176.3</v>
      </c>
      <c r="Y238" s="422">
        <v>232.11</v>
      </c>
      <c r="Z238" s="422">
        <v>114.94</v>
      </c>
      <c r="AA238" s="422">
        <v>367.82</v>
      </c>
      <c r="AB238" s="422">
        <v>231.88</v>
      </c>
      <c r="AC238" s="422">
        <v>239.07</v>
      </c>
      <c r="AD238" s="422">
        <v>179.78</v>
      </c>
      <c r="AE238" s="422">
        <v>256.47000000000003</v>
      </c>
      <c r="AF238" s="423">
        <v>230.54</v>
      </c>
      <c r="AG238" s="10"/>
      <c r="AH238" s="10"/>
      <c r="AI238" s="10"/>
      <c r="AJ238" s="10"/>
    </row>
    <row r="239" spans="1:36" ht="15">
      <c r="A239" s="424">
        <f t="shared" si="11"/>
        <v>0.69806666666666628</v>
      </c>
      <c r="B239" s="422">
        <v>54.27</v>
      </c>
      <c r="C239" s="422">
        <v>101.87</v>
      </c>
      <c r="D239" s="422">
        <v>113.55</v>
      </c>
      <c r="E239" s="422">
        <v>163.04</v>
      </c>
      <c r="F239" s="422">
        <v>251.52</v>
      </c>
      <c r="G239" s="422">
        <v>326.94</v>
      </c>
      <c r="H239" s="422">
        <v>115.28</v>
      </c>
      <c r="I239" s="422">
        <v>57.56</v>
      </c>
      <c r="J239" s="422">
        <v>146.59</v>
      </c>
      <c r="K239" s="422">
        <v>90.71</v>
      </c>
      <c r="L239" s="422">
        <v>121.46</v>
      </c>
      <c r="M239" s="422">
        <v>163.72999999999999</v>
      </c>
      <c r="N239" s="422">
        <v>197.93</v>
      </c>
      <c r="O239" s="422">
        <v>119.53</v>
      </c>
      <c r="P239" s="422">
        <v>79.900000000000006</v>
      </c>
      <c r="Q239" s="422">
        <v>135.80000000000001</v>
      </c>
      <c r="R239" s="422">
        <v>94.29</v>
      </c>
      <c r="S239" s="422">
        <v>132.19</v>
      </c>
      <c r="T239" s="422">
        <v>343.78</v>
      </c>
      <c r="U239" s="422">
        <v>222.46</v>
      </c>
      <c r="V239" s="422">
        <v>255.83</v>
      </c>
      <c r="W239" s="422">
        <v>283.37</v>
      </c>
      <c r="X239" s="422">
        <v>186.91</v>
      </c>
      <c r="Y239" s="422">
        <v>267.97000000000003</v>
      </c>
      <c r="Z239" s="422">
        <v>160.81</v>
      </c>
      <c r="AA239" s="422">
        <v>397.55</v>
      </c>
      <c r="AB239" s="422">
        <v>275.93</v>
      </c>
      <c r="AC239" s="422">
        <v>296.25</v>
      </c>
      <c r="AD239" s="422">
        <v>234.68</v>
      </c>
      <c r="AE239" s="422">
        <v>220.95</v>
      </c>
      <c r="AF239" s="423">
        <v>218.55</v>
      </c>
      <c r="AG239" s="10"/>
      <c r="AH239" s="10"/>
      <c r="AI239" s="10"/>
      <c r="AJ239" s="10"/>
    </row>
    <row r="240" spans="1:36" ht="15">
      <c r="A240" s="424">
        <f t="shared" si="11"/>
        <v>0.70846666666666624</v>
      </c>
      <c r="B240" s="422">
        <v>59.76</v>
      </c>
      <c r="C240" s="422">
        <v>110.09</v>
      </c>
      <c r="D240" s="422">
        <v>107.1</v>
      </c>
      <c r="E240" s="422">
        <v>92.05</v>
      </c>
      <c r="F240" s="422">
        <v>294.10000000000002</v>
      </c>
      <c r="G240" s="422">
        <v>249.51</v>
      </c>
      <c r="H240" s="422">
        <v>181.28</v>
      </c>
      <c r="I240" s="422">
        <v>100.81</v>
      </c>
      <c r="J240" s="422">
        <v>131.44999999999999</v>
      </c>
      <c r="K240" s="422">
        <v>66.819999999999993</v>
      </c>
      <c r="L240" s="422">
        <v>119.3</v>
      </c>
      <c r="M240" s="422">
        <v>272.36</v>
      </c>
      <c r="N240" s="422">
        <v>282.11</v>
      </c>
      <c r="O240" s="422">
        <v>41.63</v>
      </c>
      <c r="P240" s="422">
        <v>19.3</v>
      </c>
      <c r="Q240" s="422">
        <v>111.61</v>
      </c>
      <c r="R240" s="422">
        <v>68.14</v>
      </c>
      <c r="S240" s="422">
        <v>113.63</v>
      </c>
      <c r="T240" s="422">
        <v>221.82</v>
      </c>
      <c r="U240" s="422">
        <v>215.52</v>
      </c>
      <c r="V240" s="422">
        <v>189.9</v>
      </c>
      <c r="W240" s="422">
        <v>227.91</v>
      </c>
      <c r="X240" s="422">
        <v>297.66000000000003</v>
      </c>
      <c r="Y240" s="422">
        <v>176.05</v>
      </c>
      <c r="Z240" s="422">
        <v>79.430000000000007</v>
      </c>
      <c r="AA240" s="422">
        <v>209.88</v>
      </c>
      <c r="AB240" s="422">
        <v>192.6</v>
      </c>
      <c r="AC240" s="422">
        <v>237.05</v>
      </c>
      <c r="AD240" s="422">
        <v>258.39</v>
      </c>
      <c r="AE240" s="422">
        <v>260.61</v>
      </c>
      <c r="AF240" s="423">
        <v>259.67</v>
      </c>
      <c r="AG240" s="10"/>
      <c r="AH240" s="10"/>
      <c r="AI240" s="10"/>
      <c r="AJ240" s="10"/>
    </row>
    <row r="241" spans="1:36" ht="15">
      <c r="A241" s="424">
        <f t="shared" si="11"/>
        <v>0.71886666666666621</v>
      </c>
      <c r="B241" s="422">
        <v>41.37</v>
      </c>
      <c r="C241" s="422">
        <v>149.71</v>
      </c>
      <c r="D241" s="422">
        <v>84.53</v>
      </c>
      <c r="E241" s="422">
        <v>140.81</v>
      </c>
      <c r="F241" s="422">
        <v>375.1</v>
      </c>
      <c r="G241" s="422">
        <v>276.76</v>
      </c>
      <c r="H241" s="422">
        <v>162.05000000000001</v>
      </c>
      <c r="I241" s="422">
        <v>19.489999999999998</v>
      </c>
      <c r="J241" s="422">
        <v>79.41</v>
      </c>
      <c r="K241" s="422">
        <v>53.69</v>
      </c>
      <c r="L241" s="422">
        <v>68.5</v>
      </c>
      <c r="M241" s="422">
        <v>269.25</v>
      </c>
      <c r="N241" s="422">
        <v>266.82</v>
      </c>
      <c r="O241" s="422">
        <v>170.44</v>
      </c>
      <c r="P241" s="422">
        <v>104.64</v>
      </c>
      <c r="Q241" s="422">
        <v>158.82</v>
      </c>
      <c r="R241" s="422">
        <v>97.39</v>
      </c>
      <c r="S241" s="422">
        <v>124.52</v>
      </c>
      <c r="T241" s="422">
        <v>263.05</v>
      </c>
      <c r="U241" s="422">
        <v>272.63</v>
      </c>
      <c r="V241" s="422">
        <v>195.33</v>
      </c>
      <c r="W241" s="422">
        <v>117.13</v>
      </c>
      <c r="X241" s="422">
        <v>274.3</v>
      </c>
      <c r="Y241" s="422">
        <v>177.13</v>
      </c>
      <c r="Z241" s="422">
        <v>113.56</v>
      </c>
      <c r="AA241" s="422">
        <v>355.87</v>
      </c>
      <c r="AB241" s="422">
        <v>207.08</v>
      </c>
      <c r="AC241" s="422">
        <v>210.56</v>
      </c>
      <c r="AD241" s="422">
        <v>116.37</v>
      </c>
      <c r="AE241" s="422">
        <v>214.3</v>
      </c>
      <c r="AF241" s="423">
        <v>178.35</v>
      </c>
      <c r="AG241" s="10"/>
      <c r="AH241" s="10"/>
      <c r="AI241" s="10"/>
      <c r="AJ241" s="10"/>
    </row>
    <row r="242" spans="1:36" ht="15">
      <c r="A242" s="424">
        <f t="shared" si="11"/>
        <v>0.72926666666666617</v>
      </c>
      <c r="B242" s="422">
        <v>29.56</v>
      </c>
      <c r="C242" s="422">
        <v>104.92</v>
      </c>
      <c r="D242" s="422">
        <v>74.19</v>
      </c>
      <c r="E242" s="422">
        <v>99.39</v>
      </c>
      <c r="F242" s="422">
        <v>360.36</v>
      </c>
      <c r="G242" s="422">
        <v>321.87</v>
      </c>
      <c r="H242" s="422">
        <v>143.58000000000001</v>
      </c>
      <c r="I242" s="422">
        <v>18.649999999999999</v>
      </c>
      <c r="J242" s="422">
        <v>153.32</v>
      </c>
      <c r="K242" s="422">
        <v>11.64</v>
      </c>
      <c r="L242" s="422">
        <v>89.11</v>
      </c>
      <c r="M242" s="422">
        <v>303.3</v>
      </c>
      <c r="N242" s="422">
        <v>274.76</v>
      </c>
      <c r="O242" s="422">
        <v>42.59</v>
      </c>
      <c r="P242" s="422">
        <v>67.59</v>
      </c>
      <c r="Q242" s="422">
        <v>113.08</v>
      </c>
      <c r="R242" s="422">
        <v>104.99</v>
      </c>
      <c r="S242" s="422">
        <v>124.14</v>
      </c>
      <c r="T242" s="422">
        <v>163.89</v>
      </c>
      <c r="U242" s="422">
        <v>282.92</v>
      </c>
      <c r="V242" s="422">
        <v>172.03</v>
      </c>
      <c r="W242" s="422">
        <v>211.11</v>
      </c>
      <c r="X242" s="422">
        <v>304.73</v>
      </c>
      <c r="Y242" s="422">
        <v>164.26</v>
      </c>
      <c r="Z242" s="422">
        <v>88.27</v>
      </c>
      <c r="AA242" s="422">
        <v>373.1</v>
      </c>
      <c r="AB242" s="422">
        <v>197.15</v>
      </c>
      <c r="AC242" s="422">
        <v>183.92</v>
      </c>
      <c r="AD242" s="422">
        <v>198.97</v>
      </c>
      <c r="AE242" s="422">
        <v>107.25</v>
      </c>
      <c r="AF242" s="423">
        <v>157.76</v>
      </c>
      <c r="AG242" s="10"/>
      <c r="AH242" s="10"/>
      <c r="AI242" s="10"/>
      <c r="AJ242" s="10"/>
    </row>
    <row r="243" spans="1:36" ht="15">
      <c r="A243" s="424">
        <f t="shared" si="11"/>
        <v>0.73966666666666614</v>
      </c>
      <c r="B243" s="422">
        <v>95.56</v>
      </c>
      <c r="C243" s="422">
        <v>164.71</v>
      </c>
      <c r="D243" s="422">
        <v>141.78</v>
      </c>
      <c r="E243" s="422">
        <v>102.91</v>
      </c>
      <c r="F243" s="422">
        <v>244.11</v>
      </c>
      <c r="G243" s="422">
        <v>251.31</v>
      </c>
      <c r="H243" s="422">
        <v>68.62</v>
      </c>
      <c r="I243" s="422">
        <v>31.41</v>
      </c>
      <c r="J243" s="422">
        <v>42.82</v>
      </c>
      <c r="K243" s="422">
        <v>113.1</v>
      </c>
      <c r="L243" s="422">
        <v>148.97999999999999</v>
      </c>
      <c r="M243" s="422">
        <v>324.39999999999998</v>
      </c>
      <c r="N243" s="422">
        <v>373.33</v>
      </c>
      <c r="O243" s="422">
        <v>90.92</v>
      </c>
      <c r="P243" s="422">
        <v>43.54</v>
      </c>
      <c r="Q243" s="422">
        <v>108.77</v>
      </c>
      <c r="R243" s="422">
        <v>238.95</v>
      </c>
      <c r="S243" s="422">
        <v>67.569999999999993</v>
      </c>
      <c r="T243" s="422">
        <v>185.65</v>
      </c>
      <c r="U243" s="422">
        <v>328.94</v>
      </c>
      <c r="V243" s="422">
        <v>188.21</v>
      </c>
      <c r="W243" s="422">
        <v>241.19</v>
      </c>
      <c r="X243" s="422">
        <v>153.22999999999999</v>
      </c>
      <c r="Y243" s="422">
        <v>177.73</v>
      </c>
      <c r="Z243" s="422">
        <v>77.819999999999993</v>
      </c>
      <c r="AA243" s="422">
        <v>286.56</v>
      </c>
      <c r="AB243" s="422">
        <v>166.1</v>
      </c>
      <c r="AC243" s="422">
        <v>177.6</v>
      </c>
      <c r="AD243" s="422">
        <v>124.46</v>
      </c>
      <c r="AE243" s="422">
        <v>193.56</v>
      </c>
      <c r="AF243" s="423">
        <v>201.71</v>
      </c>
      <c r="AG243" s="10"/>
      <c r="AH243" s="10"/>
      <c r="AI243" s="10"/>
      <c r="AJ243" s="10"/>
    </row>
    <row r="244" spans="1:36" ht="15">
      <c r="A244" s="424">
        <f t="shared" si="11"/>
        <v>0.7500666666666661</v>
      </c>
      <c r="B244" s="422">
        <v>72.58</v>
      </c>
      <c r="C244" s="422">
        <v>66.52</v>
      </c>
      <c r="D244" s="422">
        <v>80.06</v>
      </c>
      <c r="E244" s="422">
        <v>99.69</v>
      </c>
      <c r="F244" s="422">
        <v>274.13</v>
      </c>
      <c r="G244" s="422">
        <v>222.03</v>
      </c>
      <c r="H244" s="422">
        <v>88.93</v>
      </c>
      <c r="I244" s="422">
        <v>122.86</v>
      </c>
      <c r="J244" s="422">
        <v>128</v>
      </c>
      <c r="K244" s="422">
        <v>89.91</v>
      </c>
      <c r="L244" s="422">
        <v>116.25</v>
      </c>
      <c r="M244" s="422">
        <v>262.05</v>
      </c>
      <c r="N244" s="422">
        <v>364.9</v>
      </c>
      <c r="O244" s="422">
        <v>95.66</v>
      </c>
      <c r="P244" s="422">
        <v>106.81</v>
      </c>
      <c r="Q244" s="422">
        <v>131.34</v>
      </c>
      <c r="R244" s="422">
        <v>159.94999999999999</v>
      </c>
      <c r="S244" s="422">
        <v>72.16</v>
      </c>
      <c r="T244" s="422">
        <v>355.97</v>
      </c>
      <c r="U244" s="422">
        <v>221.31</v>
      </c>
      <c r="V244" s="422">
        <v>186.22</v>
      </c>
      <c r="W244" s="422">
        <v>224.08</v>
      </c>
      <c r="X244" s="422">
        <v>206.24</v>
      </c>
      <c r="Y244" s="422">
        <v>83.01</v>
      </c>
      <c r="Z244" s="422">
        <v>97.78</v>
      </c>
      <c r="AA244" s="422">
        <v>248.58</v>
      </c>
      <c r="AB244" s="422">
        <v>260.36</v>
      </c>
      <c r="AC244" s="422">
        <v>196.05</v>
      </c>
      <c r="AD244" s="422">
        <v>167.11</v>
      </c>
      <c r="AE244" s="422">
        <v>163.83000000000001</v>
      </c>
      <c r="AF244" s="423">
        <v>44.64</v>
      </c>
      <c r="AG244" s="10"/>
      <c r="AH244" s="10"/>
      <c r="AI244" s="10"/>
      <c r="AJ244" s="10"/>
    </row>
    <row r="245" spans="1:36" ht="15">
      <c r="A245" s="424">
        <f t="shared" si="11"/>
        <v>0.76046666666666607</v>
      </c>
      <c r="B245" s="422">
        <v>119.3</v>
      </c>
      <c r="C245" s="422">
        <v>137.97999999999999</v>
      </c>
      <c r="D245" s="422">
        <v>180.9</v>
      </c>
      <c r="E245" s="422">
        <v>199.67</v>
      </c>
      <c r="F245" s="422">
        <v>463.71</v>
      </c>
      <c r="G245" s="422">
        <v>219.61</v>
      </c>
      <c r="H245" s="422">
        <v>57.67</v>
      </c>
      <c r="I245" s="422">
        <v>121.13</v>
      </c>
      <c r="J245" s="422">
        <v>161.29</v>
      </c>
      <c r="K245" s="422">
        <v>85.79</v>
      </c>
      <c r="L245" s="422">
        <v>144.08000000000001</v>
      </c>
      <c r="M245" s="422">
        <v>242.76</v>
      </c>
      <c r="N245" s="422">
        <v>264.83999999999997</v>
      </c>
      <c r="O245" s="422">
        <v>112.65</v>
      </c>
      <c r="P245" s="422">
        <v>166.81</v>
      </c>
      <c r="Q245" s="422">
        <v>192.32</v>
      </c>
      <c r="R245" s="422">
        <v>129</v>
      </c>
      <c r="S245" s="422">
        <v>221.08</v>
      </c>
      <c r="T245" s="422">
        <v>331.1</v>
      </c>
      <c r="U245" s="422">
        <v>336.19</v>
      </c>
      <c r="V245" s="422">
        <v>273.61</v>
      </c>
      <c r="W245" s="422">
        <v>160.41999999999999</v>
      </c>
      <c r="X245" s="422">
        <v>222.95</v>
      </c>
      <c r="Y245" s="422">
        <v>118.23</v>
      </c>
      <c r="Z245" s="422">
        <v>89.95</v>
      </c>
      <c r="AA245" s="422">
        <v>285.25</v>
      </c>
      <c r="AB245" s="422">
        <v>289.13</v>
      </c>
      <c r="AC245" s="422">
        <v>166.14</v>
      </c>
      <c r="AD245" s="422">
        <v>167.23</v>
      </c>
      <c r="AE245" s="422">
        <v>166.33</v>
      </c>
      <c r="AF245" s="423">
        <v>74.959999999999994</v>
      </c>
      <c r="AG245" s="10"/>
      <c r="AH245" s="10"/>
      <c r="AI245" s="10"/>
      <c r="AJ245" s="10"/>
    </row>
    <row r="246" spans="1:36" ht="15">
      <c r="A246" s="424">
        <f t="shared" si="11"/>
        <v>0.77086666666666603</v>
      </c>
      <c r="B246" s="422">
        <v>97.16</v>
      </c>
      <c r="C246" s="422">
        <v>99.79</v>
      </c>
      <c r="D246" s="422">
        <v>205.03</v>
      </c>
      <c r="E246" s="422">
        <v>254.68</v>
      </c>
      <c r="F246" s="422">
        <v>252.51</v>
      </c>
      <c r="G246" s="422">
        <v>471.18</v>
      </c>
      <c r="H246" s="422">
        <v>103.64</v>
      </c>
      <c r="I246" s="422">
        <v>92.71</v>
      </c>
      <c r="J246" s="422">
        <v>97.01</v>
      </c>
      <c r="K246" s="422">
        <v>100.37</v>
      </c>
      <c r="L246" s="422">
        <v>231.99</v>
      </c>
      <c r="M246" s="422">
        <v>353.25</v>
      </c>
      <c r="N246" s="422">
        <v>204.97</v>
      </c>
      <c r="O246" s="422">
        <v>77.099999999999994</v>
      </c>
      <c r="P246" s="422">
        <v>199.4</v>
      </c>
      <c r="Q246" s="422">
        <v>177.71</v>
      </c>
      <c r="R246" s="422">
        <v>106.33</v>
      </c>
      <c r="S246" s="422">
        <v>251.32</v>
      </c>
      <c r="T246" s="422">
        <v>397.2</v>
      </c>
      <c r="U246" s="422">
        <v>173.64</v>
      </c>
      <c r="V246" s="422">
        <v>304.07</v>
      </c>
      <c r="W246" s="422">
        <v>186.36</v>
      </c>
      <c r="X246" s="422">
        <v>245.62</v>
      </c>
      <c r="Y246" s="422">
        <v>112.29</v>
      </c>
      <c r="Z246" s="422">
        <v>164.87</v>
      </c>
      <c r="AA246" s="422">
        <v>388.24</v>
      </c>
      <c r="AB246" s="422">
        <v>222.26</v>
      </c>
      <c r="AC246" s="422">
        <v>269.48</v>
      </c>
      <c r="AD246" s="422">
        <v>363.33</v>
      </c>
      <c r="AE246" s="422">
        <v>243.08</v>
      </c>
      <c r="AF246" s="423">
        <v>31.5</v>
      </c>
      <c r="AG246" s="10"/>
      <c r="AH246" s="10"/>
      <c r="AI246" s="10"/>
      <c r="AJ246" s="10"/>
    </row>
    <row r="247" spans="1:36" ht="15">
      <c r="A247" s="424">
        <f t="shared" si="11"/>
        <v>0.781266666666666</v>
      </c>
      <c r="B247" s="422">
        <v>184.55</v>
      </c>
      <c r="C247" s="422">
        <v>140.99</v>
      </c>
      <c r="D247" s="422">
        <v>209.73</v>
      </c>
      <c r="E247" s="422">
        <v>264.56</v>
      </c>
      <c r="F247" s="422">
        <v>279.22000000000003</v>
      </c>
      <c r="G247" s="422">
        <v>249.65</v>
      </c>
      <c r="H247" s="422">
        <v>148.99</v>
      </c>
      <c r="I247" s="422">
        <v>114.02</v>
      </c>
      <c r="J247" s="422">
        <v>116.6</v>
      </c>
      <c r="K247" s="422">
        <v>215.12</v>
      </c>
      <c r="L247" s="422">
        <v>291.58999999999997</v>
      </c>
      <c r="M247" s="422">
        <v>151.51</v>
      </c>
      <c r="N247" s="422">
        <v>261.36</v>
      </c>
      <c r="O247" s="422">
        <v>107.24</v>
      </c>
      <c r="P247" s="422">
        <v>106.67</v>
      </c>
      <c r="Q247" s="422">
        <v>192.36</v>
      </c>
      <c r="R247" s="422">
        <v>190.63</v>
      </c>
      <c r="S247" s="422">
        <v>265.88</v>
      </c>
      <c r="T247" s="422">
        <v>355.65</v>
      </c>
      <c r="U247" s="422">
        <v>360.4</v>
      </c>
      <c r="V247" s="422">
        <v>324.55</v>
      </c>
      <c r="W247" s="422">
        <v>278.54000000000002</v>
      </c>
      <c r="X247" s="422">
        <v>350.65</v>
      </c>
      <c r="Y247" s="422">
        <v>22.45</v>
      </c>
      <c r="Z247" s="422">
        <v>185.38</v>
      </c>
      <c r="AA247" s="422">
        <v>315.87</v>
      </c>
      <c r="AB247" s="422">
        <v>452.4</v>
      </c>
      <c r="AC247" s="422">
        <v>220.41</v>
      </c>
      <c r="AD247" s="422">
        <v>423.45</v>
      </c>
      <c r="AE247" s="422">
        <v>456</v>
      </c>
      <c r="AF247" s="423">
        <v>66.64</v>
      </c>
      <c r="AG247" s="10"/>
      <c r="AH247" s="10"/>
      <c r="AI247" s="10"/>
      <c r="AJ247" s="10"/>
    </row>
    <row r="248" spans="1:36" ht="15">
      <c r="A248" s="424">
        <f t="shared" si="11"/>
        <v>0.79166666666666596</v>
      </c>
      <c r="B248" s="422">
        <v>287.55</v>
      </c>
      <c r="C248" s="422">
        <v>234.52</v>
      </c>
      <c r="D248" s="422">
        <v>228.1</v>
      </c>
      <c r="E248" s="422">
        <v>241.87</v>
      </c>
      <c r="F248" s="422">
        <v>417.57</v>
      </c>
      <c r="G248" s="422">
        <v>333.64</v>
      </c>
      <c r="H248" s="422">
        <v>163.79</v>
      </c>
      <c r="I248" s="422">
        <v>160.63999999999999</v>
      </c>
      <c r="J248" s="422">
        <v>187</v>
      </c>
      <c r="K248" s="422">
        <v>199.14</v>
      </c>
      <c r="L248" s="422">
        <v>171.17</v>
      </c>
      <c r="M248" s="422">
        <v>302.77999999999997</v>
      </c>
      <c r="N248" s="422">
        <v>400.5</v>
      </c>
      <c r="O248" s="422">
        <v>225.23</v>
      </c>
      <c r="P248" s="422">
        <v>133.1</v>
      </c>
      <c r="Q248" s="422">
        <v>281.67</v>
      </c>
      <c r="R248" s="422">
        <v>217.85</v>
      </c>
      <c r="S248" s="422">
        <v>368.9</v>
      </c>
      <c r="T248" s="422">
        <v>310.83999999999997</v>
      </c>
      <c r="U248" s="422">
        <v>456.79</v>
      </c>
      <c r="V248" s="422">
        <v>234.46</v>
      </c>
      <c r="W248" s="422">
        <v>301.92</v>
      </c>
      <c r="X248" s="422">
        <v>324.33</v>
      </c>
      <c r="Y248" s="422">
        <v>0</v>
      </c>
      <c r="Z248" s="422">
        <v>315.95</v>
      </c>
      <c r="AA248" s="422">
        <v>326.11</v>
      </c>
      <c r="AB248" s="422">
        <v>300.52</v>
      </c>
      <c r="AC248" s="422">
        <v>301.33999999999997</v>
      </c>
      <c r="AD248" s="422">
        <v>238.22</v>
      </c>
      <c r="AE248" s="422">
        <v>381.48</v>
      </c>
      <c r="AF248" s="423">
        <v>3.01</v>
      </c>
      <c r="AG248" s="10"/>
      <c r="AH248" s="10"/>
      <c r="AI248" s="10"/>
      <c r="AJ248" s="10"/>
    </row>
    <row r="249" spans="1:36" ht="15">
      <c r="A249" s="424">
        <f t="shared" ref="A249:A256" si="12">A248+0.0105</f>
        <v>0.80216666666666592</v>
      </c>
      <c r="B249" s="422">
        <v>176.84</v>
      </c>
      <c r="C249" s="422">
        <v>187.33</v>
      </c>
      <c r="D249" s="422">
        <v>272.51</v>
      </c>
      <c r="E249" s="422">
        <v>264.8</v>
      </c>
      <c r="F249" s="422">
        <v>402.14</v>
      </c>
      <c r="G249" s="422">
        <v>403.61</v>
      </c>
      <c r="H249" s="422">
        <v>234.82</v>
      </c>
      <c r="I249" s="422">
        <v>231.72</v>
      </c>
      <c r="J249" s="422">
        <v>205.95</v>
      </c>
      <c r="K249" s="422">
        <v>139.65</v>
      </c>
      <c r="L249" s="422">
        <v>219.24</v>
      </c>
      <c r="M249" s="422">
        <v>327.92</v>
      </c>
      <c r="N249" s="422">
        <v>322.89</v>
      </c>
      <c r="O249" s="422">
        <v>233.1</v>
      </c>
      <c r="P249" s="422">
        <v>216.81</v>
      </c>
      <c r="Q249" s="422">
        <v>181.04</v>
      </c>
      <c r="R249" s="422">
        <v>346.86</v>
      </c>
      <c r="S249" s="422">
        <v>350.86</v>
      </c>
      <c r="T249" s="422">
        <v>336.21</v>
      </c>
      <c r="U249" s="422">
        <v>479.86</v>
      </c>
      <c r="V249" s="422">
        <v>191.7</v>
      </c>
      <c r="W249" s="422">
        <v>333.59</v>
      </c>
      <c r="X249" s="422">
        <v>237.53</v>
      </c>
      <c r="Y249" s="422">
        <v>0</v>
      </c>
      <c r="Z249" s="422">
        <v>163.80000000000001</v>
      </c>
      <c r="AA249" s="422">
        <v>471.06</v>
      </c>
      <c r="AB249" s="422">
        <v>326.81</v>
      </c>
      <c r="AC249" s="422">
        <v>310.32</v>
      </c>
      <c r="AD249" s="422">
        <v>289.58999999999997</v>
      </c>
      <c r="AE249" s="422">
        <v>331.41</v>
      </c>
      <c r="AF249" s="423">
        <v>0</v>
      </c>
      <c r="AG249" s="10"/>
      <c r="AH249" s="10"/>
      <c r="AI249" s="10"/>
      <c r="AJ249" s="10"/>
    </row>
    <row r="250" spans="1:36" ht="15">
      <c r="A250" s="424">
        <f t="shared" si="12"/>
        <v>0.81266666666666587</v>
      </c>
      <c r="B250" s="422">
        <v>215.46</v>
      </c>
      <c r="C250" s="422">
        <v>296.32</v>
      </c>
      <c r="D250" s="422">
        <v>300.51</v>
      </c>
      <c r="E250" s="422">
        <v>458.56</v>
      </c>
      <c r="F250" s="422">
        <v>341.99</v>
      </c>
      <c r="G250" s="422">
        <v>441.29</v>
      </c>
      <c r="H250" s="422">
        <v>162.62</v>
      </c>
      <c r="I250" s="422">
        <v>223.41</v>
      </c>
      <c r="J250" s="422">
        <v>269.26</v>
      </c>
      <c r="K250" s="422">
        <v>195.23</v>
      </c>
      <c r="L250" s="422">
        <v>340.72</v>
      </c>
      <c r="M250" s="422">
        <v>446.51</v>
      </c>
      <c r="N250" s="422">
        <v>336.18</v>
      </c>
      <c r="O250" s="422">
        <v>243.01</v>
      </c>
      <c r="P250" s="422">
        <v>235.13</v>
      </c>
      <c r="Q250" s="422">
        <v>348.64</v>
      </c>
      <c r="R250" s="422">
        <v>223.85</v>
      </c>
      <c r="S250" s="422">
        <v>360.34</v>
      </c>
      <c r="T250" s="422">
        <v>475.77</v>
      </c>
      <c r="U250" s="422">
        <v>313.74</v>
      </c>
      <c r="V250" s="422">
        <v>183.27</v>
      </c>
      <c r="W250" s="422">
        <v>345.05</v>
      </c>
      <c r="X250" s="422">
        <v>427.54</v>
      </c>
      <c r="Y250" s="422">
        <v>0</v>
      </c>
      <c r="Z250" s="422">
        <v>101.81</v>
      </c>
      <c r="AA250" s="422">
        <v>518.55999999999995</v>
      </c>
      <c r="AB250" s="422">
        <v>303.85000000000002</v>
      </c>
      <c r="AC250" s="422">
        <v>412.67</v>
      </c>
      <c r="AD250" s="422">
        <v>320.93</v>
      </c>
      <c r="AE250" s="422">
        <v>351.38</v>
      </c>
      <c r="AF250" s="423">
        <v>0</v>
      </c>
      <c r="AG250" s="10"/>
      <c r="AH250" s="10"/>
      <c r="AI250" s="10"/>
      <c r="AJ250" s="10"/>
    </row>
    <row r="251" spans="1:36" ht="15">
      <c r="A251" s="424">
        <f t="shared" si="12"/>
        <v>0.82316666666666582</v>
      </c>
      <c r="B251" s="422">
        <v>271.60000000000002</v>
      </c>
      <c r="C251" s="422">
        <v>218.91</v>
      </c>
      <c r="D251" s="422">
        <v>410.13</v>
      </c>
      <c r="E251" s="422">
        <v>453.56</v>
      </c>
      <c r="F251" s="422">
        <v>370.24</v>
      </c>
      <c r="G251" s="422">
        <v>503.9</v>
      </c>
      <c r="H251" s="422">
        <v>236.65</v>
      </c>
      <c r="I251" s="422">
        <v>244.64</v>
      </c>
      <c r="J251" s="422">
        <v>212.35</v>
      </c>
      <c r="K251" s="422">
        <v>193.38</v>
      </c>
      <c r="L251" s="422">
        <v>312.39</v>
      </c>
      <c r="M251" s="422">
        <v>527.14</v>
      </c>
      <c r="N251" s="422">
        <v>373.45</v>
      </c>
      <c r="O251" s="422">
        <v>195.76</v>
      </c>
      <c r="P251" s="422">
        <v>210.41</v>
      </c>
      <c r="Q251" s="422">
        <v>198.03</v>
      </c>
      <c r="R251" s="422">
        <v>254.73</v>
      </c>
      <c r="S251" s="422">
        <v>522.95000000000005</v>
      </c>
      <c r="T251" s="422">
        <v>420.62</v>
      </c>
      <c r="U251" s="422">
        <v>545.29</v>
      </c>
      <c r="V251" s="422">
        <v>380.36</v>
      </c>
      <c r="W251" s="422">
        <v>526.45000000000005</v>
      </c>
      <c r="X251" s="422">
        <v>412.04</v>
      </c>
      <c r="Y251" s="422">
        <v>0</v>
      </c>
      <c r="Z251" s="422">
        <v>372.21</v>
      </c>
      <c r="AA251" s="422">
        <v>664.94</v>
      </c>
      <c r="AB251" s="422">
        <v>414.37</v>
      </c>
      <c r="AC251" s="422">
        <v>321.14999999999998</v>
      </c>
      <c r="AD251" s="422">
        <v>379.66</v>
      </c>
      <c r="AE251" s="422">
        <v>359.26</v>
      </c>
      <c r="AF251" s="423">
        <v>0</v>
      </c>
      <c r="AG251" s="10"/>
      <c r="AH251" s="10"/>
      <c r="AI251" s="10"/>
      <c r="AJ251" s="10"/>
    </row>
    <row r="252" spans="1:36" ht="15">
      <c r="A252" s="424">
        <f t="shared" si="12"/>
        <v>0.83366666666666578</v>
      </c>
      <c r="B252" s="422">
        <v>198.29</v>
      </c>
      <c r="C252" s="422">
        <v>115.76</v>
      </c>
      <c r="D252" s="422">
        <v>345.99</v>
      </c>
      <c r="E252" s="422">
        <v>573.98</v>
      </c>
      <c r="F252" s="422">
        <v>435.1</v>
      </c>
      <c r="G252" s="422">
        <v>502.22</v>
      </c>
      <c r="H252" s="422">
        <v>215.66</v>
      </c>
      <c r="I252" s="422">
        <v>177.29</v>
      </c>
      <c r="J252" s="422">
        <v>283.14</v>
      </c>
      <c r="K252" s="422">
        <v>261.39</v>
      </c>
      <c r="L252" s="422">
        <v>365.21</v>
      </c>
      <c r="M252" s="422">
        <v>576.14</v>
      </c>
      <c r="N252" s="422">
        <v>395.1</v>
      </c>
      <c r="O252" s="422">
        <v>284.81</v>
      </c>
      <c r="P252" s="422">
        <v>245.2</v>
      </c>
      <c r="Q252" s="422">
        <v>272.63</v>
      </c>
      <c r="R252" s="422">
        <v>293.66000000000003</v>
      </c>
      <c r="S252" s="422">
        <v>536.24</v>
      </c>
      <c r="T252" s="422">
        <v>269.33</v>
      </c>
      <c r="U252" s="422">
        <v>575.45000000000005</v>
      </c>
      <c r="V252" s="422">
        <v>336.6</v>
      </c>
      <c r="W252" s="422">
        <v>360.58</v>
      </c>
      <c r="X252" s="422">
        <v>487.41</v>
      </c>
      <c r="Y252" s="422">
        <v>0</v>
      </c>
      <c r="Z252" s="422">
        <v>178.38</v>
      </c>
      <c r="AA252" s="422">
        <v>356.47</v>
      </c>
      <c r="AB252" s="422">
        <v>525.77</v>
      </c>
      <c r="AC252" s="422">
        <v>259.86</v>
      </c>
      <c r="AD252" s="422">
        <v>289.10000000000002</v>
      </c>
      <c r="AE252" s="422">
        <v>337.4</v>
      </c>
      <c r="AF252" s="423">
        <v>0</v>
      </c>
      <c r="AG252" s="10"/>
      <c r="AH252" s="10"/>
      <c r="AI252" s="10"/>
      <c r="AJ252" s="10"/>
    </row>
    <row r="253" spans="1:36" ht="15">
      <c r="A253" s="424">
        <f t="shared" si="12"/>
        <v>0.84416666666666573</v>
      </c>
      <c r="B253" s="422">
        <v>224.52</v>
      </c>
      <c r="C253" s="422">
        <v>316.31</v>
      </c>
      <c r="D253" s="422">
        <v>396.34</v>
      </c>
      <c r="E253" s="422">
        <v>516.16</v>
      </c>
      <c r="F253" s="422">
        <v>378.92</v>
      </c>
      <c r="G253" s="422">
        <v>378.44</v>
      </c>
      <c r="H253" s="422">
        <v>283.67</v>
      </c>
      <c r="I253" s="422">
        <v>132.26</v>
      </c>
      <c r="J253" s="422">
        <v>279.74</v>
      </c>
      <c r="K253" s="422">
        <v>190.85</v>
      </c>
      <c r="L253" s="422">
        <v>431.79</v>
      </c>
      <c r="M253" s="422">
        <v>378.7</v>
      </c>
      <c r="N253" s="422">
        <v>334.85</v>
      </c>
      <c r="O253" s="422">
        <v>138.85</v>
      </c>
      <c r="P253" s="422">
        <v>180.09</v>
      </c>
      <c r="Q253" s="422">
        <v>208.56</v>
      </c>
      <c r="R253" s="422">
        <v>362.92</v>
      </c>
      <c r="S253" s="422">
        <v>420.59</v>
      </c>
      <c r="T253" s="422">
        <v>511.98</v>
      </c>
      <c r="U253" s="422">
        <v>475.18</v>
      </c>
      <c r="V253" s="422">
        <v>541.11</v>
      </c>
      <c r="W253" s="422">
        <v>420.19</v>
      </c>
      <c r="X253" s="422">
        <v>371.08</v>
      </c>
      <c r="Y253" s="422">
        <v>0</v>
      </c>
      <c r="Z253" s="422">
        <v>183.08</v>
      </c>
      <c r="AA253" s="422">
        <v>417.43</v>
      </c>
      <c r="AB253" s="422">
        <v>348.9</v>
      </c>
      <c r="AC253" s="422">
        <v>367.7</v>
      </c>
      <c r="AD253" s="422">
        <v>351.48</v>
      </c>
      <c r="AE253" s="422">
        <v>424.64</v>
      </c>
      <c r="AF253" s="423">
        <v>0</v>
      </c>
      <c r="AG253" s="10"/>
      <c r="AH253" s="10"/>
      <c r="AI253" s="10"/>
      <c r="AJ253" s="10"/>
    </row>
    <row r="254" spans="1:36" ht="15">
      <c r="A254" s="424">
        <f t="shared" si="12"/>
        <v>0.85466666666666569</v>
      </c>
      <c r="B254" s="422">
        <v>127.79</v>
      </c>
      <c r="C254" s="422">
        <v>214.53</v>
      </c>
      <c r="D254" s="422">
        <v>212.49</v>
      </c>
      <c r="E254" s="422">
        <v>486.86</v>
      </c>
      <c r="F254" s="422">
        <v>470.02</v>
      </c>
      <c r="G254" s="422">
        <v>206.14</v>
      </c>
      <c r="H254" s="422">
        <v>150.30000000000001</v>
      </c>
      <c r="I254" s="422">
        <v>112.09</v>
      </c>
      <c r="J254" s="422">
        <v>268.72000000000003</v>
      </c>
      <c r="K254" s="422">
        <v>176.2</v>
      </c>
      <c r="L254" s="422">
        <v>439.58</v>
      </c>
      <c r="M254" s="422">
        <v>528.86</v>
      </c>
      <c r="N254" s="422">
        <v>181.47</v>
      </c>
      <c r="O254" s="422">
        <v>217.86</v>
      </c>
      <c r="P254" s="422">
        <v>145.81</v>
      </c>
      <c r="Q254" s="422">
        <v>320.42</v>
      </c>
      <c r="R254" s="422">
        <v>201.87</v>
      </c>
      <c r="S254" s="422">
        <v>342.09</v>
      </c>
      <c r="T254" s="422">
        <v>470.69</v>
      </c>
      <c r="U254" s="422">
        <v>458.12</v>
      </c>
      <c r="V254" s="422">
        <v>297.27999999999997</v>
      </c>
      <c r="W254" s="422">
        <v>285.18</v>
      </c>
      <c r="X254" s="422">
        <v>343.23</v>
      </c>
      <c r="Y254" s="422">
        <v>0</v>
      </c>
      <c r="Z254" s="422">
        <v>153.62</v>
      </c>
      <c r="AA254" s="422">
        <v>350.92</v>
      </c>
      <c r="AB254" s="422">
        <v>258.12</v>
      </c>
      <c r="AC254" s="422">
        <v>281.5</v>
      </c>
      <c r="AD254" s="422">
        <v>431.53</v>
      </c>
      <c r="AE254" s="422">
        <v>305.44</v>
      </c>
      <c r="AF254" s="423">
        <v>0</v>
      </c>
      <c r="AG254" s="10"/>
      <c r="AH254" s="10"/>
      <c r="AI254" s="10"/>
      <c r="AJ254" s="10"/>
    </row>
    <row r="255" spans="1:36" ht="15">
      <c r="A255" s="424">
        <f t="shared" si="12"/>
        <v>0.86516666666666564</v>
      </c>
      <c r="B255" s="422">
        <v>101.49</v>
      </c>
      <c r="C255" s="422">
        <v>195.63</v>
      </c>
      <c r="D255" s="422">
        <v>234.65</v>
      </c>
      <c r="E255" s="422">
        <v>333.2</v>
      </c>
      <c r="F255" s="422">
        <v>462.07</v>
      </c>
      <c r="G255" s="422">
        <v>261.08</v>
      </c>
      <c r="H255" s="422">
        <v>135.99</v>
      </c>
      <c r="I255" s="422">
        <v>178.1</v>
      </c>
      <c r="J255" s="422">
        <v>172.5</v>
      </c>
      <c r="K255" s="422">
        <v>316.27999999999997</v>
      </c>
      <c r="L255" s="422">
        <v>410.62</v>
      </c>
      <c r="M255" s="422">
        <v>464.66</v>
      </c>
      <c r="N255" s="422">
        <v>129.63999999999999</v>
      </c>
      <c r="O255" s="422">
        <v>49.65</v>
      </c>
      <c r="P255" s="422">
        <v>160.91999999999999</v>
      </c>
      <c r="Q255" s="422">
        <v>169.23</v>
      </c>
      <c r="R255" s="422">
        <v>270.7</v>
      </c>
      <c r="S255" s="422">
        <v>543.39</v>
      </c>
      <c r="T255" s="422">
        <v>394.31</v>
      </c>
      <c r="U255" s="422">
        <v>309.01</v>
      </c>
      <c r="V255" s="422">
        <v>209.62</v>
      </c>
      <c r="W255" s="422">
        <v>381</v>
      </c>
      <c r="X255" s="422">
        <v>485.83</v>
      </c>
      <c r="Y255" s="422">
        <v>0</v>
      </c>
      <c r="Z255" s="422">
        <v>226.86</v>
      </c>
      <c r="AA255" s="422">
        <v>300.82</v>
      </c>
      <c r="AB255" s="422">
        <v>212.07</v>
      </c>
      <c r="AC255" s="422">
        <v>254.51</v>
      </c>
      <c r="AD255" s="422">
        <v>337.5</v>
      </c>
      <c r="AE255" s="422">
        <v>366.81</v>
      </c>
      <c r="AF255" s="423">
        <v>0</v>
      </c>
      <c r="AG255" s="10"/>
      <c r="AH255" s="10"/>
      <c r="AI255" s="10"/>
      <c r="AJ255" s="10"/>
    </row>
    <row r="256" spans="1:36" ht="15">
      <c r="A256" s="424">
        <f t="shared" si="12"/>
        <v>0.87566666666666559</v>
      </c>
      <c r="B256" s="422">
        <v>167.51</v>
      </c>
      <c r="C256" s="422">
        <v>179.36</v>
      </c>
      <c r="D256" s="422">
        <v>278.93</v>
      </c>
      <c r="E256" s="422">
        <v>390.24</v>
      </c>
      <c r="F256" s="422">
        <v>439.12</v>
      </c>
      <c r="G256" s="422">
        <v>163.22</v>
      </c>
      <c r="H256" s="422">
        <v>159.34</v>
      </c>
      <c r="I256" s="422">
        <v>136.9</v>
      </c>
      <c r="J256" s="422">
        <v>75.12</v>
      </c>
      <c r="K256" s="422">
        <v>115.09</v>
      </c>
      <c r="L256" s="422">
        <v>361.51</v>
      </c>
      <c r="M256" s="422">
        <v>450.19</v>
      </c>
      <c r="N256" s="422">
        <v>169.39</v>
      </c>
      <c r="O256" s="422">
        <v>101.34</v>
      </c>
      <c r="P256" s="422">
        <v>236.24</v>
      </c>
      <c r="Q256" s="422">
        <v>235.49</v>
      </c>
      <c r="R256" s="422">
        <v>307.08</v>
      </c>
      <c r="S256" s="422">
        <v>491.4</v>
      </c>
      <c r="T256" s="422">
        <v>327.95</v>
      </c>
      <c r="U256" s="422">
        <v>262.39999999999998</v>
      </c>
      <c r="V256" s="422">
        <v>197.09</v>
      </c>
      <c r="W256" s="422">
        <v>387.04</v>
      </c>
      <c r="X256" s="422">
        <v>386.2</v>
      </c>
      <c r="Y256" s="422">
        <v>0</v>
      </c>
      <c r="Z256" s="422">
        <v>115.53</v>
      </c>
      <c r="AA256" s="422">
        <v>321.06</v>
      </c>
      <c r="AB256" s="422">
        <v>173.16</v>
      </c>
      <c r="AC256" s="422">
        <v>192.28</v>
      </c>
      <c r="AD256" s="422">
        <v>296.2</v>
      </c>
      <c r="AE256" s="422">
        <v>350.17</v>
      </c>
      <c r="AF256" s="423">
        <v>0</v>
      </c>
      <c r="AG256" s="10"/>
      <c r="AH256" s="10"/>
      <c r="AI256" s="10"/>
      <c r="AJ256" s="10"/>
    </row>
    <row r="257" spans="1:36" ht="15">
      <c r="A257" s="424">
        <f t="shared" ref="A257:A287" si="13">A256+0.0104</f>
        <v>0.88606666666666556</v>
      </c>
      <c r="B257" s="422">
        <v>149.47999999999999</v>
      </c>
      <c r="C257" s="422">
        <v>208.66</v>
      </c>
      <c r="D257" s="422">
        <v>82.2</v>
      </c>
      <c r="E257" s="422">
        <v>325.14999999999998</v>
      </c>
      <c r="F257" s="422">
        <v>263.05</v>
      </c>
      <c r="G257" s="422">
        <v>269.39</v>
      </c>
      <c r="H257" s="422">
        <v>141.36000000000001</v>
      </c>
      <c r="I257" s="422">
        <v>144.09</v>
      </c>
      <c r="J257" s="422">
        <v>200.28</v>
      </c>
      <c r="K257" s="422">
        <v>133.43</v>
      </c>
      <c r="L257" s="422">
        <v>377.63</v>
      </c>
      <c r="M257" s="422">
        <v>232.27</v>
      </c>
      <c r="N257" s="422">
        <v>102.02</v>
      </c>
      <c r="O257" s="422">
        <v>173.7</v>
      </c>
      <c r="P257" s="422">
        <v>192.08</v>
      </c>
      <c r="Q257" s="422">
        <v>228.12</v>
      </c>
      <c r="R257" s="422">
        <v>231.96</v>
      </c>
      <c r="S257" s="422">
        <v>463.32</v>
      </c>
      <c r="T257" s="422">
        <v>273.14999999999998</v>
      </c>
      <c r="U257" s="422">
        <v>199.94</v>
      </c>
      <c r="V257" s="422">
        <v>211.31</v>
      </c>
      <c r="W257" s="422">
        <v>318.14</v>
      </c>
      <c r="X257" s="422">
        <v>322.13</v>
      </c>
      <c r="Y257" s="422">
        <v>0</v>
      </c>
      <c r="Z257" s="422">
        <v>174.32</v>
      </c>
      <c r="AA257" s="422">
        <v>208</v>
      </c>
      <c r="AB257" s="422">
        <v>180.74</v>
      </c>
      <c r="AC257" s="422">
        <v>151.56</v>
      </c>
      <c r="AD257" s="422">
        <v>281.05</v>
      </c>
      <c r="AE257" s="422">
        <v>276.17</v>
      </c>
      <c r="AF257" s="423">
        <v>0</v>
      </c>
      <c r="AG257" s="10"/>
      <c r="AH257" s="10"/>
      <c r="AI257" s="10"/>
      <c r="AJ257" s="10"/>
    </row>
    <row r="258" spans="1:36" ht="15">
      <c r="A258" s="424">
        <f t="shared" si="13"/>
        <v>0.89646666666666552</v>
      </c>
      <c r="B258" s="422">
        <v>146.38</v>
      </c>
      <c r="C258" s="422">
        <v>132.69</v>
      </c>
      <c r="D258" s="422">
        <v>182.08</v>
      </c>
      <c r="E258" s="422">
        <v>267.33999999999997</v>
      </c>
      <c r="F258" s="422">
        <v>426.51</v>
      </c>
      <c r="G258" s="422">
        <v>95.42</v>
      </c>
      <c r="H258" s="422">
        <v>186.72</v>
      </c>
      <c r="I258" s="422">
        <v>133.09</v>
      </c>
      <c r="J258" s="422">
        <v>111.58</v>
      </c>
      <c r="K258" s="422">
        <v>169.93</v>
      </c>
      <c r="L258" s="422">
        <v>368.85</v>
      </c>
      <c r="M258" s="422">
        <v>244.8</v>
      </c>
      <c r="N258" s="422">
        <v>218.19</v>
      </c>
      <c r="O258" s="422">
        <v>44.27</v>
      </c>
      <c r="P258" s="422">
        <v>158.56</v>
      </c>
      <c r="Q258" s="422">
        <v>206.33</v>
      </c>
      <c r="R258" s="422">
        <v>136.65</v>
      </c>
      <c r="S258" s="422">
        <v>544.74</v>
      </c>
      <c r="T258" s="422">
        <v>375.95</v>
      </c>
      <c r="U258" s="422">
        <v>228.95</v>
      </c>
      <c r="V258" s="422">
        <v>178.92</v>
      </c>
      <c r="W258" s="422">
        <v>240.03</v>
      </c>
      <c r="X258" s="422">
        <v>290.52</v>
      </c>
      <c r="Y258" s="422">
        <v>0</v>
      </c>
      <c r="Z258" s="422">
        <v>158.55000000000001</v>
      </c>
      <c r="AA258" s="422">
        <v>270.16000000000003</v>
      </c>
      <c r="AB258" s="422">
        <v>88.02</v>
      </c>
      <c r="AC258" s="422">
        <v>293.89999999999998</v>
      </c>
      <c r="AD258" s="422">
        <v>165.12</v>
      </c>
      <c r="AE258" s="422">
        <v>248.83</v>
      </c>
      <c r="AF258" s="423">
        <v>0</v>
      </c>
      <c r="AG258" s="10"/>
      <c r="AH258" s="10"/>
      <c r="AI258" s="10"/>
      <c r="AJ258" s="10"/>
    </row>
    <row r="259" spans="1:36" ht="15">
      <c r="A259" s="424">
        <f t="shared" si="13"/>
        <v>0.90686666666666549</v>
      </c>
      <c r="B259" s="422">
        <v>100.63</v>
      </c>
      <c r="C259" s="422">
        <v>105.21</v>
      </c>
      <c r="D259" s="422">
        <v>111.35</v>
      </c>
      <c r="E259" s="422">
        <v>315.01</v>
      </c>
      <c r="F259" s="422">
        <v>230.53</v>
      </c>
      <c r="G259" s="422">
        <v>142.77000000000001</v>
      </c>
      <c r="H259" s="422">
        <v>98.11</v>
      </c>
      <c r="I259" s="422">
        <v>43.37</v>
      </c>
      <c r="J259" s="422">
        <v>129.19999999999999</v>
      </c>
      <c r="K259" s="422">
        <v>147</v>
      </c>
      <c r="L259" s="422">
        <v>301.29000000000002</v>
      </c>
      <c r="M259" s="422">
        <v>108.37</v>
      </c>
      <c r="N259" s="422">
        <v>201.04</v>
      </c>
      <c r="O259" s="422">
        <v>83.34</v>
      </c>
      <c r="P259" s="422">
        <v>159.02000000000001</v>
      </c>
      <c r="Q259" s="422">
        <v>152.28</v>
      </c>
      <c r="R259" s="422">
        <v>70.48</v>
      </c>
      <c r="S259" s="422">
        <v>242.67</v>
      </c>
      <c r="T259" s="422">
        <v>283.89999999999998</v>
      </c>
      <c r="U259" s="422">
        <v>186.45</v>
      </c>
      <c r="V259" s="422">
        <v>284.27</v>
      </c>
      <c r="W259" s="422">
        <v>238.82</v>
      </c>
      <c r="X259" s="422">
        <v>331.93</v>
      </c>
      <c r="Y259" s="422">
        <v>0</v>
      </c>
      <c r="Z259" s="422">
        <v>126.18</v>
      </c>
      <c r="AA259" s="422">
        <v>320.08</v>
      </c>
      <c r="AB259" s="422">
        <v>165.11</v>
      </c>
      <c r="AC259" s="422">
        <v>202.73</v>
      </c>
      <c r="AD259" s="422">
        <v>231.88</v>
      </c>
      <c r="AE259" s="422">
        <v>214.49</v>
      </c>
      <c r="AF259" s="423">
        <v>0</v>
      </c>
      <c r="AG259" s="10"/>
      <c r="AH259" s="10"/>
      <c r="AI259" s="10"/>
      <c r="AJ259" s="10"/>
    </row>
    <row r="260" spans="1:36" ht="15">
      <c r="A260" s="424">
        <f t="shared" si="13"/>
        <v>0.91726666666666545</v>
      </c>
      <c r="B260" s="422">
        <v>123.2</v>
      </c>
      <c r="C260" s="422">
        <v>158.91999999999999</v>
      </c>
      <c r="D260" s="422">
        <v>161.77000000000001</v>
      </c>
      <c r="E260" s="422">
        <v>165.99</v>
      </c>
      <c r="F260" s="422">
        <v>313.32</v>
      </c>
      <c r="G260" s="422">
        <v>250.11</v>
      </c>
      <c r="H260" s="422">
        <v>130.65</v>
      </c>
      <c r="I260" s="422">
        <v>77.98</v>
      </c>
      <c r="J260" s="422">
        <v>63.38</v>
      </c>
      <c r="K260" s="422">
        <v>171.11</v>
      </c>
      <c r="L260" s="422">
        <v>139.80000000000001</v>
      </c>
      <c r="M260" s="422">
        <v>301.94</v>
      </c>
      <c r="N260" s="422">
        <v>161.12</v>
      </c>
      <c r="O260" s="422">
        <v>85.62</v>
      </c>
      <c r="P260" s="422">
        <v>119.55</v>
      </c>
      <c r="Q260" s="422">
        <v>93.69</v>
      </c>
      <c r="R260" s="422">
        <v>132.57</v>
      </c>
      <c r="S260" s="422">
        <v>217.69</v>
      </c>
      <c r="T260" s="422">
        <v>198.45</v>
      </c>
      <c r="U260" s="422">
        <v>121.44</v>
      </c>
      <c r="V260" s="422">
        <v>120.34</v>
      </c>
      <c r="W260" s="422">
        <v>144.22</v>
      </c>
      <c r="X260" s="422">
        <v>209.13</v>
      </c>
      <c r="Y260" s="422">
        <v>0</v>
      </c>
      <c r="Z260" s="422">
        <v>130.6</v>
      </c>
      <c r="AA260" s="422">
        <v>206.59</v>
      </c>
      <c r="AB260" s="422">
        <v>179.51</v>
      </c>
      <c r="AC260" s="422">
        <v>133.22999999999999</v>
      </c>
      <c r="AD260" s="422">
        <v>169.78</v>
      </c>
      <c r="AE260" s="422">
        <v>212.17</v>
      </c>
      <c r="AF260" s="423">
        <v>0</v>
      </c>
      <c r="AG260" s="10"/>
      <c r="AH260" s="10"/>
      <c r="AI260" s="10"/>
      <c r="AJ260" s="10"/>
    </row>
    <row r="261" spans="1:36" ht="15">
      <c r="A261" s="424">
        <f t="shared" si="13"/>
        <v>0.92766666666666542</v>
      </c>
      <c r="B261" s="422">
        <v>135.97999999999999</v>
      </c>
      <c r="C261" s="422">
        <v>73.03</v>
      </c>
      <c r="D261" s="422">
        <v>83.77</v>
      </c>
      <c r="E261" s="422">
        <v>192.43</v>
      </c>
      <c r="F261" s="422">
        <v>198.04</v>
      </c>
      <c r="G261" s="422">
        <v>120.45</v>
      </c>
      <c r="H261" s="422">
        <v>177.01</v>
      </c>
      <c r="I261" s="422">
        <v>50.39</v>
      </c>
      <c r="J261" s="422">
        <v>94.71</v>
      </c>
      <c r="K261" s="422">
        <v>92.83</v>
      </c>
      <c r="L261" s="422">
        <v>182.1</v>
      </c>
      <c r="M261" s="422">
        <v>232.62</v>
      </c>
      <c r="N261" s="422">
        <v>100.99</v>
      </c>
      <c r="O261" s="422">
        <v>65.17</v>
      </c>
      <c r="P261" s="422">
        <v>73.290000000000006</v>
      </c>
      <c r="Q261" s="422">
        <v>116.48</v>
      </c>
      <c r="R261" s="422">
        <v>198.24</v>
      </c>
      <c r="S261" s="422">
        <v>221.85</v>
      </c>
      <c r="T261" s="422">
        <v>212.36</v>
      </c>
      <c r="U261" s="422">
        <v>208.38</v>
      </c>
      <c r="V261" s="422">
        <v>164.76</v>
      </c>
      <c r="W261" s="422">
        <v>318.38</v>
      </c>
      <c r="X261" s="422">
        <v>243.92</v>
      </c>
      <c r="Y261" s="422">
        <v>0</v>
      </c>
      <c r="Z261" s="422">
        <v>79.599999999999994</v>
      </c>
      <c r="AA261" s="422">
        <v>233.91</v>
      </c>
      <c r="AB261" s="422">
        <v>116.02</v>
      </c>
      <c r="AC261" s="422">
        <v>129.75</v>
      </c>
      <c r="AD261" s="422">
        <v>175.79</v>
      </c>
      <c r="AE261" s="422">
        <v>151.06</v>
      </c>
      <c r="AF261" s="423">
        <v>0</v>
      </c>
      <c r="AG261" s="10"/>
      <c r="AH261" s="10"/>
      <c r="AI261" s="10"/>
      <c r="AJ261" s="10"/>
    </row>
    <row r="262" spans="1:36" ht="15">
      <c r="A262" s="424">
        <f t="shared" si="13"/>
        <v>0.93806666666666538</v>
      </c>
      <c r="B262" s="422">
        <v>68.83</v>
      </c>
      <c r="C262" s="422">
        <v>82.19</v>
      </c>
      <c r="D262" s="422">
        <v>90.07</v>
      </c>
      <c r="E262" s="422">
        <v>257.77</v>
      </c>
      <c r="F262" s="422">
        <v>276.66000000000003</v>
      </c>
      <c r="G262" s="422">
        <v>99.44</v>
      </c>
      <c r="H262" s="422">
        <v>118.41</v>
      </c>
      <c r="I262" s="422">
        <v>48.2</v>
      </c>
      <c r="J262" s="422">
        <v>53.02</v>
      </c>
      <c r="K262" s="422">
        <v>144.06</v>
      </c>
      <c r="L262" s="422">
        <v>112.72</v>
      </c>
      <c r="M262" s="422">
        <v>178.78</v>
      </c>
      <c r="N262" s="422">
        <v>74.31</v>
      </c>
      <c r="O262" s="422">
        <v>61.08</v>
      </c>
      <c r="P262" s="422">
        <v>72.150000000000006</v>
      </c>
      <c r="Q262" s="422">
        <v>128.54</v>
      </c>
      <c r="R262" s="422">
        <v>182.37</v>
      </c>
      <c r="S262" s="422">
        <v>302.68</v>
      </c>
      <c r="T262" s="422">
        <v>179.42</v>
      </c>
      <c r="U262" s="422">
        <v>128.24</v>
      </c>
      <c r="V262" s="422">
        <v>124.05</v>
      </c>
      <c r="W262" s="422">
        <v>141.29</v>
      </c>
      <c r="X262" s="422">
        <v>150.29</v>
      </c>
      <c r="Y262" s="422">
        <v>0</v>
      </c>
      <c r="Z262" s="422">
        <v>53.89</v>
      </c>
      <c r="AA262" s="422">
        <v>79.36</v>
      </c>
      <c r="AB262" s="422">
        <v>138.59</v>
      </c>
      <c r="AC262" s="422">
        <v>45.92</v>
      </c>
      <c r="AD262" s="422">
        <v>137.03</v>
      </c>
      <c r="AE262" s="422">
        <v>138.03</v>
      </c>
      <c r="AF262" s="423">
        <v>0</v>
      </c>
      <c r="AG262" s="10"/>
      <c r="AH262" s="10"/>
      <c r="AI262" s="10"/>
      <c r="AJ262" s="10"/>
    </row>
    <row r="263" spans="1:36" ht="15">
      <c r="A263" s="424">
        <f t="shared" si="13"/>
        <v>0.94846666666666535</v>
      </c>
      <c r="B263" s="422">
        <v>15.18</v>
      </c>
      <c r="C263" s="422">
        <v>69.540000000000006</v>
      </c>
      <c r="D263" s="422">
        <v>82.82</v>
      </c>
      <c r="E263" s="422">
        <v>236.19</v>
      </c>
      <c r="F263" s="422">
        <v>122.87</v>
      </c>
      <c r="G263" s="422">
        <v>52.67</v>
      </c>
      <c r="H263" s="422">
        <v>106.6</v>
      </c>
      <c r="I263" s="422">
        <v>48.55</v>
      </c>
      <c r="J263" s="422">
        <v>45.46</v>
      </c>
      <c r="K263" s="422">
        <v>28.31</v>
      </c>
      <c r="L263" s="422">
        <v>90.43</v>
      </c>
      <c r="M263" s="422">
        <v>28.65</v>
      </c>
      <c r="N263" s="422">
        <v>77.680000000000007</v>
      </c>
      <c r="O263" s="422">
        <v>31.58</v>
      </c>
      <c r="P263" s="422">
        <v>50.68</v>
      </c>
      <c r="Q263" s="422">
        <v>35.08</v>
      </c>
      <c r="R263" s="422">
        <v>83.25</v>
      </c>
      <c r="S263" s="422">
        <v>88.27</v>
      </c>
      <c r="T263" s="422">
        <v>151.33000000000001</v>
      </c>
      <c r="U263" s="422">
        <v>154.16</v>
      </c>
      <c r="V263" s="422">
        <v>64.63</v>
      </c>
      <c r="W263" s="422">
        <v>91.76</v>
      </c>
      <c r="X263" s="422">
        <v>83.12</v>
      </c>
      <c r="Y263" s="422">
        <v>0</v>
      </c>
      <c r="Z263" s="422">
        <v>104.28</v>
      </c>
      <c r="AA263" s="422">
        <v>103.93</v>
      </c>
      <c r="AB263" s="422">
        <v>122.12</v>
      </c>
      <c r="AC263" s="422">
        <v>46.81</v>
      </c>
      <c r="AD263" s="422">
        <v>85.25</v>
      </c>
      <c r="AE263" s="422">
        <v>135.27000000000001</v>
      </c>
      <c r="AF263" s="423">
        <v>0</v>
      </c>
      <c r="AG263" s="10"/>
      <c r="AH263" s="10"/>
      <c r="AI263" s="10"/>
      <c r="AJ263" s="10"/>
    </row>
    <row r="264" spans="1:36" ht="15">
      <c r="A264" s="424">
        <f t="shared" si="13"/>
        <v>0.95886666666666531</v>
      </c>
      <c r="B264" s="422">
        <v>76.72</v>
      </c>
      <c r="C264" s="422">
        <v>52.85</v>
      </c>
      <c r="D264" s="422">
        <v>82.39</v>
      </c>
      <c r="E264" s="422">
        <v>114.08</v>
      </c>
      <c r="F264" s="422">
        <v>56.59</v>
      </c>
      <c r="G264" s="422">
        <v>25.87</v>
      </c>
      <c r="H264" s="422">
        <v>104.26</v>
      </c>
      <c r="I264" s="422">
        <v>90.74</v>
      </c>
      <c r="J264" s="422">
        <v>12.36</v>
      </c>
      <c r="K264" s="422">
        <v>93.9</v>
      </c>
      <c r="L264" s="422">
        <v>97.18</v>
      </c>
      <c r="M264" s="422">
        <v>64</v>
      </c>
      <c r="N264" s="422">
        <v>129.44</v>
      </c>
      <c r="O264" s="422">
        <v>85.18</v>
      </c>
      <c r="P264" s="422">
        <v>42.91</v>
      </c>
      <c r="Q264" s="422">
        <v>85.55</v>
      </c>
      <c r="R264" s="422">
        <v>83.59</v>
      </c>
      <c r="S264" s="422">
        <v>130.28</v>
      </c>
      <c r="T264" s="422">
        <v>129.93</v>
      </c>
      <c r="U264" s="422">
        <v>119.52</v>
      </c>
      <c r="V264" s="422">
        <v>86.5</v>
      </c>
      <c r="W264" s="422">
        <v>85.04</v>
      </c>
      <c r="X264" s="422">
        <v>53.48</v>
      </c>
      <c r="Y264" s="422">
        <v>0</v>
      </c>
      <c r="Z264" s="422">
        <v>75.5</v>
      </c>
      <c r="AA264" s="422">
        <v>47.29</v>
      </c>
      <c r="AB264" s="422">
        <v>58.78</v>
      </c>
      <c r="AC264" s="422">
        <v>32.549999999999997</v>
      </c>
      <c r="AD264" s="422">
        <v>29.61</v>
      </c>
      <c r="AE264" s="422">
        <v>124.54</v>
      </c>
      <c r="AF264" s="423">
        <v>0</v>
      </c>
      <c r="AG264" s="10"/>
      <c r="AH264" s="10"/>
      <c r="AI264" s="10"/>
      <c r="AJ264" s="10"/>
    </row>
    <row r="265" spans="1:36" ht="15">
      <c r="A265" s="424">
        <f t="shared" si="13"/>
        <v>0.96926666666666528</v>
      </c>
      <c r="B265" s="422">
        <v>116.67</v>
      </c>
      <c r="C265" s="422">
        <v>46.54</v>
      </c>
      <c r="D265" s="422">
        <v>69.67</v>
      </c>
      <c r="E265" s="422">
        <v>117.89</v>
      </c>
      <c r="F265" s="422">
        <v>93.18</v>
      </c>
      <c r="G265" s="422">
        <v>51.82</v>
      </c>
      <c r="H265" s="422">
        <v>76.290000000000006</v>
      </c>
      <c r="I265" s="422">
        <v>60.97</v>
      </c>
      <c r="J265" s="422">
        <v>47.54</v>
      </c>
      <c r="K265" s="422">
        <v>61.25</v>
      </c>
      <c r="L265" s="422">
        <v>57.29</v>
      </c>
      <c r="M265" s="422">
        <v>87.05</v>
      </c>
      <c r="N265" s="422">
        <v>147.66999999999999</v>
      </c>
      <c r="O265" s="422">
        <v>33.44</v>
      </c>
      <c r="P265" s="422">
        <v>28.64</v>
      </c>
      <c r="Q265" s="422">
        <v>87.6</v>
      </c>
      <c r="R265" s="422">
        <v>73.849999999999994</v>
      </c>
      <c r="S265" s="422">
        <v>136.83000000000001</v>
      </c>
      <c r="T265" s="422">
        <v>99.88</v>
      </c>
      <c r="U265" s="422">
        <v>65.84</v>
      </c>
      <c r="V265" s="422">
        <v>33.99</v>
      </c>
      <c r="W265" s="422">
        <v>70.94</v>
      </c>
      <c r="X265" s="422">
        <v>100.38</v>
      </c>
      <c r="Y265" s="422">
        <v>0</v>
      </c>
      <c r="Z265" s="422">
        <v>63.42</v>
      </c>
      <c r="AA265" s="422">
        <v>107.54</v>
      </c>
      <c r="AB265" s="422">
        <v>86.94</v>
      </c>
      <c r="AC265" s="422">
        <v>123.84</v>
      </c>
      <c r="AD265" s="422">
        <v>84.72</v>
      </c>
      <c r="AE265" s="422">
        <v>70.19</v>
      </c>
      <c r="AF265" s="423">
        <v>0</v>
      </c>
      <c r="AG265" s="10"/>
      <c r="AH265" s="10"/>
      <c r="AI265" s="10"/>
      <c r="AJ265" s="10"/>
    </row>
    <row r="266" spans="1:36" ht="15">
      <c r="A266" s="424">
        <f t="shared" si="13"/>
        <v>0.97966666666666524</v>
      </c>
      <c r="B266" s="422">
        <v>68.040000000000006</v>
      </c>
      <c r="C266" s="422">
        <v>37.64</v>
      </c>
      <c r="D266" s="422">
        <v>91.17</v>
      </c>
      <c r="E266" s="422">
        <v>97.87</v>
      </c>
      <c r="F266" s="422">
        <v>85.68</v>
      </c>
      <c r="G266" s="422">
        <v>94.49</v>
      </c>
      <c r="H266" s="422">
        <v>69.680000000000007</v>
      </c>
      <c r="I266" s="422">
        <v>85.08</v>
      </c>
      <c r="J266" s="422">
        <v>94.55</v>
      </c>
      <c r="K266" s="422">
        <v>133.62</v>
      </c>
      <c r="L266" s="422">
        <v>84.85</v>
      </c>
      <c r="M266" s="422">
        <v>79.510000000000005</v>
      </c>
      <c r="N266" s="422">
        <v>78.599999999999994</v>
      </c>
      <c r="O266" s="422">
        <v>115.26</v>
      </c>
      <c r="P266" s="422">
        <v>68.91</v>
      </c>
      <c r="Q266" s="422">
        <v>93.22</v>
      </c>
      <c r="R266" s="422">
        <v>111.64</v>
      </c>
      <c r="S266" s="422">
        <v>133.28</v>
      </c>
      <c r="T266" s="422">
        <v>72.08</v>
      </c>
      <c r="U266" s="422">
        <v>18.989999999999998</v>
      </c>
      <c r="V266" s="422">
        <v>51.06</v>
      </c>
      <c r="W266" s="422">
        <v>99.3</v>
      </c>
      <c r="X266" s="422">
        <v>78</v>
      </c>
      <c r="Y266" s="422">
        <v>0</v>
      </c>
      <c r="Z266" s="422">
        <v>87.79</v>
      </c>
      <c r="AA266" s="422">
        <v>81.19</v>
      </c>
      <c r="AB266" s="422">
        <v>42.99</v>
      </c>
      <c r="AC266" s="422">
        <v>106.38</v>
      </c>
      <c r="AD266" s="422">
        <v>75.92</v>
      </c>
      <c r="AE266" s="422">
        <v>35.229999999999997</v>
      </c>
      <c r="AF266" s="423">
        <v>0</v>
      </c>
      <c r="AG266" s="10"/>
      <c r="AH266" s="10"/>
      <c r="AI266" s="10"/>
      <c r="AJ266" s="10"/>
    </row>
    <row r="267" spans="1:36" ht="15">
      <c r="A267" s="424">
        <f t="shared" si="13"/>
        <v>0.99006666666666521</v>
      </c>
      <c r="B267" s="422">
        <v>31.36</v>
      </c>
      <c r="C267" s="422">
        <v>67.62</v>
      </c>
      <c r="D267" s="422">
        <v>36.36</v>
      </c>
      <c r="E267" s="422">
        <v>166.13</v>
      </c>
      <c r="F267" s="422">
        <v>137.26</v>
      </c>
      <c r="G267" s="422">
        <v>86.49</v>
      </c>
      <c r="H267" s="422">
        <v>68.900000000000006</v>
      </c>
      <c r="I267" s="422">
        <v>21.77</v>
      </c>
      <c r="J267" s="422">
        <v>47.91</v>
      </c>
      <c r="K267" s="422">
        <v>44</v>
      </c>
      <c r="L267" s="422">
        <v>40.18</v>
      </c>
      <c r="M267" s="422">
        <v>114.44</v>
      </c>
      <c r="N267" s="422">
        <v>27.69</v>
      </c>
      <c r="O267" s="422">
        <v>74.56</v>
      </c>
      <c r="P267" s="422">
        <v>102.52</v>
      </c>
      <c r="Q267" s="422">
        <v>106.78</v>
      </c>
      <c r="R267" s="422">
        <v>68.98</v>
      </c>
      <c r="S267" s="422">
        <v>112.81</v>
      </c>
      <c r="T267" s="422">
        <v>86.59</v>
      </c>
      <c r="U267" s="422">
        <v>66.94</v>
      </c>
      <c r="V267" s="422">
        <v>105.33</v>
      </c>
      <c r="W267" s="422">
        <v>98.33</v>
      </c>
      <c r="X267" s="422">
        <v>113.72</v>
      </c>
      <c r="Y267" s="422">
        <v>0</v>
      </c>
      <c r="Z267" s="422">
        <v>56.75</v>
      </c>
      <c r="AA267" s="422">
        <v>102.9</v>
      </c>
      <c r="AB267" s="422">
        <v>106.73</v>
      </c>
      <c r="AC267" s="422">
        <v>139.16</v>
      </c>
      <c r="AD267" s="422">
        <v>50.71</v>
      </c>
      <c r="AE267" s="422">
        <v>58.22</v>
      </c>
      <c r="AF267" s="423">
        <v>0</v>
      </c>
      <c r="AG267" s="10"/>
      <c r="AH267" s="10"/>
      <c r="AI267" s="10"/>
      <c r="AJ267" s="10"/>
    </row>
    <row r="268" spans="1:36" ht="15">
      <c r="A268" s="424">
        <f t="shared" si="13"/>
        <v>1.0004666666666653</v>
      </c>
      <c r="B268" s="422">
        <v>84.63</v>
      </c>
      <c r="C268" s="422">
        <v>74.11</v>
      </c>
      <c r="D268" s="422">
        <v>64.11</v>
      </c>
      <c r="E268" s="422">
        <v>94.5</v>
      </c>
      <c r="F268" s="422">
        <v>176.15</v>
      </c>
      <c r="G268" s="422">
        <v>73.459999999999994</v>
      </c>
      <c r="H268" s="422">
        <v>65.14</v>
      </c>
      <c r="I268" s="422">
        <v>91.4</v>
      </c>
      <c r="J268" s="422">
        <v>41.81</v>
      </c>
      <c r="K268" s="422">
        <v>132.01</v>
      </c>
      <c r="L268" s="422">
        <v>97.58</v>
      </c>
      <c r="M268" s="422">
        <v>131.04</v>
      </c>
      <c r="N268" s="422">
        <v>54.37</v>
      </c>
      <c r="O268" s="422">
        <v>64.900000000000006</v>
      </c>
      <c r="P268" s="422">
        <v>11.73</v>
      </c>
      <c r="Q268" s="422">
        <v>22.54</v>
      </c>
      <c r="R268" s="422">
        <v>96.41</v>
      </c>
      <c r="S268" s="422">
        <v>186.97</v>
      </c>
      <c r="T268" s="422">
        <v>82.05</v>
      </c>
      <c r="U268" s="422">
        <v>56.27</v>
      </c>
      <c r="V268" s="422">
        <v>123.99</v>
      </c>
      <c r="W268" s="422">
        <v>87.27</v>
      </c>
      <c r="X268" s="422">
        <v>90.96</v>
      </c>
      <c r="Y268" s="422">
        <v>0</v>
      </c>
      <c r="Z268" s="422">
        <v>50.09</v>
      </c>
      <c r="AA268" s="422">
        <v>116.64</v>
      </c>
      <c r="AB268" s="422">
        <v>42.91</v>
      </c>
      <c r="AC268" s="422">
        <v>49.31</v>
      </c>
      <c r="AD268" s="422">
        <v>77.7</v>
      </c>
      <c r="AE268" s="422">
        <v>111.08</v>
      </c>
      <c r="AF268" s="423">
        <v>0</v>
      </c>
      <c r="AG268" s="10"/>
      <c r="AH268" s="10"/>
      <c r="AI268" s="10"/>
      <c r="AJ268" s="10"/>
    </row>
    <row r="269" spans="1:36" ht="15">
      <c r="A269" s="424">
        <f t="shared" si="13"/>
        <v>1.0108666666666652</v>
      </c>
      <c r="B269" s="422">
        <v>48.54</v>
      </c>
      <c r="C269" s="422">
        <v>93.5</v>
      </c>
      <c r="D269" s="422">
        <v>72.61</v>
      </c>
      <c r="E269" s="422">
        <v>97.04</v>
      </c>
      <c r="F269" s="422">
        <v>151.43</v>
      </c>
      <c r="G269" s="422">
        <v>76.23</v>
      </c>
      <c r="H269" s="422">
        <v>45.29</v>
      </c>
      <c r="I269" s="422">
        <v>66.27</v>
      </c>
      <c r="J269" s="422">
        <v>34.869999999999997</v>
      </c>
      <c r="K269" s="422">
        <v>142.24</v>
      </c>
      <c r="L269" s="422">
        <v>104.62</v>
      </c>
      <c r="M269" s="422">
        <v>96.08</v>
      </c>
      <c r="N269" s="422">
        <v>67.59</v>
      </c>
      <c r="O269" s="422">
        <v>80.099999999999994</v>
      </c>
      <c r="P269" s="422">
        <v>68.36</v>
      </c>
      <c r="Q269" s="422">
        <v>84.81</v>
      </c>
      <c r="R269" s="422">
        <v>34.96</v>
      </c>
      <c r="S269" s="422">
        <v>119.62</v>
      </c>
      <c r="T269" s="422">
        <v>153.81</v>
      </c>
      <c r="U269" s="422">
        <v>54.96</v>
      </c>
      <c r="V269" s="422">
        <v>134.21</v>
      </c>
      <c r="W269" s="422">
        <v>38.65</v>
      </c>
      <c r="X269" s="422">
        <v>85.95</v>
      </c>
      <c r="Y269" s="422">
        <v>0</v>
      </c>
      <c r="Z269" s="422">
        <v>87</v>
      </c>
      <c r="AA269" s="422">
        <v>58.69</v>
      </c>
      <c r="AB269" s="422">
        <v>123.36</v>
      </c>
      <c r="AC269" s="422">
        <v>96.64</v>
      </c>
      <c r="AD269" s="422">
        <v>98.67</v>
      </c>
      <c r="AE269" s="422">
        <v>93.01</v>
      </c>
      <c r="AF269" s="423">
        <v>0</v>
      </c>
      <c r="AG269" s="10"/>
      <c r="AH269" s="10"/>
      <c r="AI269" s="10"/>
      <c r="AJ269" s="10"/>
    </row>
    <row r="270" spans="1:36" ht="15">
      <c r="A270" s="424">
        <f t="shared" si="13"/>
        <v>1.0212666666666652</v>
      </c>
      <c r="B270" s="422">
        <v>94.06</v>
      </c>
      <c r="C270" s="422">
        <v>46.55</v>
      </c>
      <c r="D270" s="422">
        <v>123.62</v>
      </c>
      <c r="E270" s="422">
        <v>112.96</v>
      </c>
      <c r="F270" s="422">
        <v>114.42</v>
      </c>
      <c r="G270" s="422">
        <v>68.180000000000007</v>
      </c>
      <c r="H270" s="422">
        <v>89.2</v>
      </c>
      <c r="I270" s="422">
        <v>60.28</v>
      </c>
      <c r="J270" s="422">
        <v>47.72</v>
      </c>
      <c r="K270" s="422">
        <v>95.71</v>
      </c>
      <c r="L270" s="422">
        <v>106.73</v>
      </c>
      <c r="M270" s="422">
        <v>111.32</v>
      </c>
      <c r="N270" s="422">
        <v>64.349999999999994</v>
      </c>
      <c r="O270" s="422">
        <v>71.73</v>
      </c>
      <c r="P270" s="422">
        <v>63.64</v>
      </c>
      <c r="Q270" s="422">
        <v>67.650000000000006</v>
      </c>
      <c r="R270" s="422">
        <v>104.99</v>
      </c>
      <c r="S270" s="422">
        <v>119.89</v>
      </c>
      <c r="T270" s="422">
        <v>64.44</v>
      </c>
      <c r="U270" s="422">
        <v>63.82</v>
      </c>
      <c r="V270" s="422">
        <v>95.9</v>
      </c>
      <c r="W270" s="422">
        <v>100.24</v>
      </c>
      <c r="X270" s="422">
        <v>115.54</v>
      </c>
      <c r="Y270" s="422">
        <v>0</v>
      </c>
      <c r="Z270" s="422">
        <v>53.5</v>
      </c>
      <c r="AA270" s="422">
        <v>170.59</v>
      </c>
      <c r="AB270" s="422">
        <v>68.63</v>
      </c>
      <c r="AC270" s="422">
        <v>114.86</v>
      </c>
      <c r="AD270" s="422">
        <v>74.67</v>
      </c>
      <c r="AE270" s="422">
        <v>100.68</v>
      </c>
      <c r="AF270" s="423">
        <v>0</v>
      </c>
      <c r="AG270" s="10"/>
      <c r="AH270" s="10"/>
      <c r="AI270" s="10"/>
      <c r="AJ270" s="10"/>
    </row>
    <row r="271" spans="1:36" ht="15">
      <c r="A271" s="424">
        <f t="shared" si="13"/>
        <v>1.0316666666666652</v>
      </c>
      <c r="B271" s="422">
        <v>60.81</v>
      </c>
      <c r="C271" s="422">
        <v>43</v>
      </c>
      <c r="D271" s="422">
        <v>53.64</v>
      </c>
      <c r="E271" s="422">
        <v>80.38</v>
      </c>
      <c r="F271" s="422">
        <v>58.91</v>
      </c>
      <c r="G271" s="422">
        <v>70.23</v>
      </c>
      <c r="H271" s="422">
        <v>86.4</v>
      </c>
      <c r="I271" s="422">
        <v>15.27</v>
      </c>
      <c r="J271" s="422">
        <v>119.09</v>
      </c>
      <c r="K271" s="422">
        <v>77.010000000000005</v>
      </c>
      <c r="L271" s="422">
        <v>122.82</v>
      </c>
      <c r="M271" s="422">
        <v>104.64</v>
      </c>
      <c r="N271" s="422">
        <v>76.180000000000007</v>
      </c>
      <c r="O271" s="422">
        <v>43.23</v>
      </c>
      <c r="P271" s="422">
        <v>71.67</v>
      </c>
      <c r="Q271" s="422">
        <v>61.74</v>
      </c>
      <c r="R271" s="422">
        <v>78.31</v>
      </c>
      <c r="S271" s="422">
        <v>90.77</v>
      </c>
      <c r="T271" s="422">
        <v>71.930000000000007</v>
      </c>
      <c r="U271" s="422">
        <v>102.42</v>
      </c>
      <c r="V271" s="422">
        <v>135.66999999999999</v>
      </c>
      <c r="W271" s="422">
        <v>61.54</v>
      </c>
      <c r="X271" s="422">
        <v>137.38999999999999</v>
      </c>
      <c r="Y271" s="422">
        <v>0</v>
      </c>
      <c r="Z271" s="422">
        <v>122.97</v>
      </c>
      <c r="AA271" s="422">
        <v>101.35</v>
      </c>
      <c r="AB271" s="422">
        <v>39.270000000000003</v>
      </c>
      <c r="AC271" s="422">
        <v>72.680000000000007</v>
      </c>
      <c r="AD271" s="422">
        <v>88.57</v>
      </c>
      <c r="AE271" s="422">
        <v>64.27</v>
      </c>
      <c r="AF271" s="423">
        <v>0</v>
      </c>
      <c r="AG271" s="10"/>
      <c r="AH271" s="10"/>
      <c r="AI271" s="10"/>
      <c r="AJ271" s="10"/>
    </row>
    <row r="272" spans="1:36" ht="15">
      <c r="A272" s="424">
        <f t="shared" si="13"/>
        <v>1.0420666666666651</v>
      </c>
      <c r="B272" s="422">
        <v>39.72</v>
      </c>
      <c r="C272" s="422">
        <v>61.36</v>
      </c>
      <c r="D272" s="422">
        <v>94.63</v>
      </c>
      <c r="E272" s="422">
        <v>99.19</v>
      </c>
      <c r="F272" s="422">
        <v>103.59</v>
      </c>
      <c r="G272" s="422">
        <v>53.31</v>
      </c>
      <c r="H272" s="422">
        <v>47.27</v>
      </c>
      <c r="I272" s="422">
        <v>59.72</v>
      </c>
      <c r="J272" s="422">
        <v>74.09</v>
      </c>
      <c r="K272" s="422">
        <v>64.83</v>
      </c>
      <c r="L272" s="422">
        <v>93.08</v>
      </c>
      <c r="M272" s="422">
        <v>134.72</v>
      </c>
      <c r="N272" s="422">
        <v>32.44</v>
      </c>
      <c r="O272" s="422">
        <v>83.63</v>
      </c>
      <c r="P272" s="422">
        <v>44.18</v>
      </c>
      <c r="Q272" s="422">
        <v>37.72</v>
      </c>
      <c r="R272" s="422">
        <v>100.95</v>
      </c>
      <c r="S272" s="422">
        <v>103.59</v>
      </c>
      <c r="T272" s="422">
        <v>89.33</v>
      </c>
      <c r="U272" s="422">
        <v>103.26</v>
      </c>
      <c r="V272" s="422">
        <v>102.76</v>
      </c>
      <c r="W272" s="422">
        <v>84.9</v>
      </c>
      <c r="X272" s="422">
        <v>102.1</v>
      </c>
      <c r="Y272" s="422">
        <v>0</v>
      </c>
      <c r="Z272" s="422">
        <v>84.71</v>
      </c>
      <c r="AA272" s="422">
        <v>69.84</v>
      </c>
      <c r="AB272" s="422">
        <v>105.54</v>
      </c>
      <c r="AC272" s="422">
        <v>95.39</v>
      </c>
      <c r="AD272" s="422">
        <v>85.91</v>
      </c>
      <c r="AE272" s="422">
        <v>119.05</v>
      </c>
      <c r="AF272" s="423">
        <v>0</v>
      </c>
      <c r="AG272" s="10"/>
      <c r="AH272" s="10"/>
      <c r="AI272" s="10"/>
      <c r="AJ272" s="10"/>
    </row>
    <row r="273" spans="1:36" ht="15">
      <c r="A273" s="424">
        <f t="shared" si="13"/>
        <v>1.0524666666666651</v>
      </c>
      <c r="B273" s="422">
        <v>82.72</v>
      </c>
      <c r="C273" s="422">
        <v>21.27</v>
      </c>
      <c r="D273" s="422">
        <v>69.22</v>
      </c>
      <c r="E273" s="422">
        <v>101.38</v>
      </c>
      <c r="F273" s="422">
        <v>168.54</v>
      </c>
      <c r="G273" s="422">
        <v>83.54</v>
      </c>
      <c r="H273" s="422">
        <v>97.2</v>
      </c>
      <c r="I273" s="422">
        <v>21.36</v>
      </c>
      <c r="J273" s="422">
        <v>121.37</v>
      </c>
      <c r="K273" s="422">
        <v>39.450000000000003</v>
      </c>
      <c r="L273" s="422">
        <v>87.19</v>
      </c>
      <c r="M273" s="422">
        <v>107.79</v>
      </c>
      <c r="N273" s="422">
        <v>55.3</v>
      </c>
      <c r="O273" s="422">
        <v>99.84</v>
      </c>
      <c r="P273" s="422">
        <v>67.33</v>
      </c>
      <c r="Q273" s="422">
        <v>84.57</v>
      </c>
      <c r="R273" s="422">
        <v>103.45</v>
      </c>
      <c r="S273" s="422">
        <v>105.28</v>
      </c>
      <c r="T273" s="422">
        <v>69.52</v>
      </c>
      <c r="U273" s="422">
        <v>78.13</v>
      </c>
      <c r="V273" s="422">
        <v>36.25</v>
      </c>
      <c r="W273" s="422">
        <v>87.7</v>
      </c>
      <c r="X273" s="422">
        <v>85.6</v>
      </c>
      <c r="Y273" s="422">
        <v>0</v>
      </c>
      <c r="Z273" s="422">
        <v>113.77</v>
      </c>
      <c r="AA273" s="422">
        <v>140.63999999999999</v>
      </c>
      <c r="AB273" s="422">
        <v>73.959999999999994</v>
      </c>
      <c r="AC273" s="422">
        <v>92.04</v>
      </c>
      <c r="AD273" s="422">
        <v>50.87</v>
      </c>
      <c r="AE273" s="422">
        <v>95.87</v>
      </c>
      <c r="AF273" s="423">
        <v>0</v>
      </c>
      <c r="AG273" s="10"/>
      <c r="AH273" s="10"/>
      <c r="AI273" s="10"/>
      <c r="AJ273" s="10"/>
    </row>
    <row r="274" spans="1:36" ht="15">
      <c r="A274" s="424">
        <f t="shared" si="13"/>
        <v>1.0628666666666651</v>
      </c>
      <c r="B274" s="422">
        <v>78.92</v>
      </c>
      <c r="C274" s="422">
        <v>33.590000000000003</v>
      </c>
      <c r="D274" s="422">
        <v>118.81</v>
      </c>
      <c r="E274" s="422">
        <v>69.17</v>
      </c>
      <c r="F274" s="422">
        <v>153.72999999999999</v>
      </c>
      <c r="G274" s="422">
        <v>80.989999999999995</v>
      </c>
      <c r="H274" s="422">
        <v>4.91</v>
      </c>
      <c r="I274" s="422">
        <v>88.22</v>
      </c>
      <c r="J274" s="422">
        <v>60.91</v>
      </c>
      <c r="K274" s="422">
        <v>45.81</v>
      </c>
      <c r="L274" s="422">
        <v>106.43</v>
      </c>
      <c r="M274" s="422">
        <v>105.04</v>
      </c>
      <c r="N274" s="422">
        <v>64.5</v>
      </c>
      <c r="O274" s="422">
        <v>25.73</v>
      </c>
      <c r="P274" s="422">
        <v>86.59</v>
      </c>
      <c r="Q274" s="422">
        <v>65.459999999999994</v>
      </c>
      <c r="R274" s="422">
        <v>59.67</v>
      </c>
      <c r="S274" s="422">
        <v>108.69</v>
      </c>
      <c r="T274" s="422">
        <v>105.77</v>
      </c>
      <c r="U274" s="422">
        <v>55.84</v>
      </c>
      <c r="V274" s="422">
        <v>44.36</v>
      </c>
      <c r="W274" s="422">
        <v>111.61</v>
      </c>
      <c r="X274" s="422">
        <v>55.43</v>
      </c>
      <c r="Y274" s="422">
        <v>0</v>
      </c>
      <c r="Z274" s="422">
        <v>72.09</v>
      </c>
      <c r="AA274" s="422">
        <v>116.72</v>
      </c>
      <c r="AB274" s="422">
        <v>56.58</v>
      </c>
      <c r="AC274" s="422">
        <v>31.5</v>
      </c>
      <c r="AD274" s="422">
        <v>59.3</v>
      </c>
      <c r="AE274" s="422">
        <v>74.37</v>
      </c>
      <c r="AF274" s="423">
        <v>0</v>
      </c>
      <c r="AG274" s="10"/>
      <c r="AH274" s="10"/>
      <c r="AI274" s="10"/>
      <c r="AJ274" s="10"/>
    </row>
    <row r="275" spans="1:36" ht="15">
      <c r="A275" s="424">
        <f t="shared" si="13"/>
        <v>1.073266666666665</v>
      </c>
      <c r="B275" s="422">
        <v>24.54</v>
      </c>
      <c r="C275" s="422">
        <v>89.1</v>
      </c>
      <c r="D275" s="422">
        <v>20.05</v>
      </c>
      <c r="E275" s="422">
        <v>137.41999999999999</v>
      </c>
      <c r="F275" s="422">
        <v>138.31</v>
      </c>
      <c r="G275" s="422">
        <v>68.569999999999993</v>
      </c>
      <c r="H275" s="422">
        <v>46.95</v>
      </c>
      <c r="I275" s="422">
        <v>88.95</v>
      </c>
      <c r="J275" s="422">
        <v>83.13</v>
      </c>
      <c r="K275" s="422">
        <v>67.540000000000006</v>
      </c>
      <c r="L275" s="422">
        <v>138.65</v>
      </c>
      <c r="M275" s="422">
        <v>169.36</v>
      </c>
      <c r="N275" s="422">
        <v>71.08</v>
      </c>
      <c r="O275" s="422">
        <v>7.27</v>
      </c>
      <c r="P275" s="422">
        <v>41.27</v>
      </c>
      <c r="Q275" s="422">
        <v>113.31</v>
      </c>
      <c r="R275" s="422">
        <v>36.08</v>
      </c>
      <c r="S275" s="422">
        <v>99.87</v>
      </c>
      <c r="T275" s="422">
        <v>60.55</v>
      </c>
      <c r="U275" s="422">
        <v>42.79</v>
      </c>
      <c r="V275" s="422">
        <v>87.96</v>
      </c>
      <c r="W275" s="422">
        <v>66.930000000000007</v>
      </c>
      <c r="X275" s="422">
        <v>116.36</v>
      </c>
      <c r="Y275" s="422">
        <v>0</v>
      </c>
      <c r="Z275" s="422">
        <v>63.23</v>
      </c>
      <c r="AA275" s="422">
        <v>118.78</v>
      </c>
      <c r="AB275" s="422">
        <v>96.46</v>
      </c>
      <c r="AC275" s="422">
        <v>58</v>
      </c>
      <c r="AD275" s="422">
        <v>16.46</v>
      </c>
      <c r="AE275" s="422">
        <v>58.63</v>
      </c>
      <c r="AF275" s="423">
        <v>0</v>
      </c>
      <c r="AG275" s="10"/>
      <c r="AH275" s="10"/>
      <c r="AI275" s="10"/>
      <c r="AJ275" s="10"/>
    </row>
    <row r="276" spans="1:36" ht="15">
      <c r="A276" s="424">
        <f t="shared" si="13"/>
        <v>1.083666666666665</v>
      </c>
      <c r="B276" s="422">
        <v>62.82</v>
      </c>
      <c r="C276" s="422">
        <v>38</v>
      </c>
      <c r="D276" s="422">
        <v>97.43</v>
      </c>
      <c r="E276" s="422">
        <v>99.83</v>
      </c>
      <c r="F276" s="422">
        <v>136.63999999999999</v>
      </c>
      <c r="G276" s="422">
        <v>30.38</v>
      </c>
      <c r="H276" s="422">
        <v>86.98</v>
      </c>
      <c r="I276" s="422">
        <v>77.62</v>
      </c>
      <c r="J276" s="422">
        <v>129.27000000000001</v>
      </c>
      <c r="K276" s="422">
        <v>104.47</v>
      </c>
      <c r="L276" s="422">
        <v>98.85</v>
      </c>
      <c r="M276" s="422">
        <v>134.84</v>
      </c>
      <c r="N276" s="422">
        <v>103.92</v>
      </c>
      <c r="O276" s="422">
        <v>73.41</v>
      </c>
      <c r="P276" s="422">
        <v>24.17</v>
      </c>
      <c r="Q276" s="422">
        <v>85.95</v>
      </c>
      <c r="R276" s="422">
        <v>121.1</v>
      </c>
      <c r="S276" s="422">
        <v>135.35</v>
      </c>
      <c r="T276" s="422">
        <v>120.63</v>
      </c>
      <c r="U276" s="422">
        <v>97.53</v>
      </c>
      <c r="V276" s="422">
        <v>94.24</v>
      </c>
      <c r="W276" s="422">
        <v>80.53</v>
      </c>
      <c r="X276" s="422">
        <v>75.180000000000007</v>
      </c>
      <c r="Y276" s="422">
        <v>0</v>
      </c>
      <c r="Z276" s="422">
        <v>126.4</v>
      </c>
      <c r="AA276" s="422">
        <v>132.93</v>
      </c>
      <c r="AB276" s="422">
        <v>61.34</v>
      </c>
      <c r="AC276" s="422">
        <v>66.86</v>
      </c>
      <c r="AD276" s="422">
        <v>109.67</v>
      </c>
      <c r="AE276" s="422">
        <v>105.31</v>
      </c>
      <c r="AF276" s="423">
        <v>0</v>
      </c>
      <c r="AG276" s="10"/>
      <c r="AH276" s="10"/>
      <c r="AI276" s="10"/>
      <c r="AJ276" s="10"/>
    </row>
    <row r="277" spans="1:36" ht="15">
      <c r="A277" s="424">
        <f t="shared" si="13"/>
        <v>1.094066666666665</v>
      </c>
      <c r="B277" s="422">
        <v>36.82</v>
      </c>
      <c r="C277" s="422">
        <v>77.41</v>
      </c>
      <c r="D277" s="422">
        <v>64.45</v>
      </c>
      <c r="E277" s="422">
        <v>144.18</v>
      </c>
      <c r="F277" s="422">
        <v>73.91</v>
      </c>
      <c r="G277" s="422">
        <v>106.26</v>
      </c>
      <c r="H277" s="422">
        <v>52.45</v>
      </c>
      <c r="I277" s="422">
        <v>21.18</v>
      </c>
      <c r="J277" s="422">
        <v>36.630000000000003</v>
      </c>
      <c r="K277" s="422">
        <v>51.54</v>
      </c>
      <c r="L277" s="422">
        <v>138.66</v>
      </c>
      <c r="M277" s="422">
        <v>96.05</v>
      </c>
      <c r="N277" s="422">
        <v>72.67</v>
      </c>
      <c r="O277" s="422">
        <v>77.37</v>
      </c>
      <c r="P277" s="422">
        <v>34.229999999999997</v>
      </c>
      <c r="Q277" s="422">
        <v>92.15</v>
      </c>
      <c r="R277" s="422">
        <v>75.13</v>
      </c>
      <c r="S277" s="422">
        <v>100.95</v>
      </c>
      <c r="T277" s="422">
        <v>125.43</v>
      </c>
      <c r="U277" s="422">
        <v>71.39</v>
      </c>
      <c r="V277" s="422">
        <v>50.51</v>
      </c>
      <c r="W277" s="422">
        <v>77.91</v>
      </c>
      <c r="X277" s="422">
        <v>91.94</v>
      </c>
      <c r="Y277" s="422">
        <v>0</v>
      </c>
      <c r="Z277" s="422">
        <v>79.34</v>
      </c>
      <c r="AA277" s="422">
        <v>80.83</v>
      </c>
      <c r="AB277" s="422">
        <v>94.18</v>
      </c>
      <c r="AC277" s="422">
        <v>94.77</v>
      </c>
      <c r="AD277" s="422">
        <v>72.540000000000006</v>
      </c>
      <c r="AE277" s="422">
        <v>67.489999999999995</v>
      </c>
      <c r="AF277" s="423">
        <v>0</v>
      </c>
      <c r="AG277" s="10"/>
      <c r="AH277" s="10"/>
      <c r="AI277" s="10"/>
      <c r="AJ277" s="10"/>
    </row>
    <row r="278" spans="1:36" ht="15">
      <c r="A278" s="424">
        <f t="shared" si="13"/>
        <v>1.1044666666666649</v>
      </c>
      <c r="B278" s="422">
        <v>62.36</v>
      </c>
      <c r="C278" s="422">
        <v>17.91</v>
      </c>
      <c r="D278" s="422">
        <v>74.73</v>
      </c>
      <c r="E278" s="422">
        <v>130.91</v>
      </c>
      <c r="F278" s="422">
        <v>159.29</v>
      </c>
      <c r="G278" s="422">
        <v>13.68</v>
      </c>
      <c r="H278" s="422">
        <v>36.909999999999997</v>
      </c>
      <c r="I278" s="422">
        <v>50.68</v>
      </c>
      <c r="J278" s="422">
        <v>38</v>
      </c>
      <c r="K278" s="422">
        <v>0</v>
      </c>
      <c r="L278" s="422">
        <v>64.94</v>
      </c>
      <c r="M278" s="422">
        <v>95.22</v>
      </c>
      <c r="N278" s="422">
        <v>57.45</v>
      </c>
      <c r="O278" s="422">
        <v>42.38</v>
      </c>
      <c r="P278" s="422">
        <v>46.9</v>
      </c>
      <c r="Q278" s="422">
        <v>60.56</v>
      </c>
      <c r="R278" s="422">
        <v>72.58</v>
      </c>
      <c r="S278" s="422">
        <v>94.56</v>
      </c>
      <c r="T278" s="422">
        <v>57.55</v>
      </c>
      <c r="U278" s="422">
        <v>42.94</v>
      </c>
      <c r="V278" s="422">
        <v>78.73</v>
      </c>
      <c r="W278" s="422">
        <v>159.66</v>
      </c>
      <c r="X278" s="422">
        <v>96.11</v>
      </c>
      <c r="Y278" s="422">
        <v>0</v>
      </c>
      <c r="Z278" s="422">
        <v>79.45</v>
      </c>
      <c r="AA278" s="422">
        <v>114.34</v>
      </c>
      <c r="AB278" s="422">
        <v>62.07</v>
      </c>
      <c r="AC278" s="422">
        <v>79.61</v>
      </c>
      <c r="AD278" s="422">
        <v>142.71</v>
      </c>
      <c r="AE278" s="422">
        <v>134.94999999999999</v>
      </c>
      <c r="AF278" s="423">
        <v>0</v>
      </c>
      <c r="AG278" s="10"/>
      <c r="AH278" s="10"/>
      <c r="AI278" s="10"/>
      <c r="AJ278" s="10"/>
    </row>
    <row r="279" spans="1:36" ht="15">
      <c r="A279" s="424">
        <f t="shared" si="13"/>
        <v>1.1148666666666649</v>
      </c>
      <c r="B279" s="422">
        <v>88.06</v>
      </c>
      <c r="C279" s="422">
        <v>63.85</v>
      </c>
      <c r="D279" s="422">
        <v>44.45</v>
      </c>
      <c r="E279" s="422">
        <v>74.06</v>
      </c>
      <c r="F279" s="422">
        <v>164.43</v>
      </c>
      <c r="G279" s="422">
        <v>65.19</v>
      </c>
      <c r="H279" s="422">
        <v>51.05</v>
      </c>
      <c r="I279" s="422">
        <v>43.54</v>
      </c>
      <c r="J279" s="422">
        <v>0</v>
      </c>
      <c r="K279" s="422">
        <v>55.03</v>
      </c>
      <c r="L279" s="422">
        <v>58.84</v>
      </c>
      <c r="M279" s="422">
        <v>130.96</v>
      </c>
      <c r="N279" s="422">
        <v>133.63999999999999</v>
      </c>
      <c r="O279" s="422">
        <v>57.83</v>
      </c>
      <c r="P279" s="422">
        <v>59.82</v>
      </c>
      <c r="Q279" s="422">
        <v>74.849999999999994</v>
      </c>
      <c r="R279" s="422">
        <v>45.46</v>
      </c>
      <c r="S279" s="422">
        <v>48.16</v>
      </c>
      <c r="T279" s="422">
        <v>74.459999999999994</v>
      </c>
      <c r="U279" s="422">
        <v>109.4</v>
      </c>
      <c r="V279" s="422">
        <v>118.87</v>
      </c>
      <c r="W279" s="422">
        <v>27</v>
      </c>
      <c r="X279" s="422">
        <v>88.17</v>
      </c>
      <c r="Y279" s="422">
        <v>0</v>
      </c>
      <c r="Z279" s="422">
        <v>44.17</v>
      </c>
      <c r="AA279" s="422">
        <v>130.27000000000001</v>
      </c>
      <c r="AB279" s="422">
        <v>75.489999999999995</v>
      </c>
      <c r="AC279" s="422">
        <v>77.91</v>
      </c>
      <c r="AD279" s="422">
        <v>98.59</v>
      </c>
      <c r="AE279" s="422">
        <v>153.07</v>
      </c>
      <c r="AF279" s="423">
        <v>0</v>
      </c>
      <c r="AG279" s="10"/>
      <c r="AH279" s="10"/>
      <c r="AI279" s="10"/>
      <c r="AJ279" s="10"/>
    </row>
    <row r="280" spans="1:36" ht="15">
      <c r="A280" s="424">
        <f t="shared" si="13"/>
        <v>1.1252666666666649</v>
      </c>
      <c r="B280" s="422">
        <v>105.85</v>
      </c>
      <c r="C280" s="422">
        <v>82.24</v>
      </c>
      <c r="D280" s="422">
        <v>70.180000000000007</v>
      </c>
      <c r="E280" s="422">
        <v>115.61</v>
      </c>
      <c r="F280" s="422">
        <v>156.37</v>
      </c>
      <c r="G280" s="422">
        <v>27.09</v>
      </c>
      <c r="H280" s="422">
        <v>21.63</v>
      </c>
      <c r="I280" s="422">
        <v>113.36</v>
      </c>
      <c r="J280" s="422">
        <v>88.91</v>
      </c>
      <c r="K280" s="422">
        <v>76.98</v>
      </c>
      <c r="L280" s="422">
        <v>89.36</v>
      </c>
      <c r="M280" s="422">
        <v>68.53</v>
      </c>
      <c r="N280" s="422">
        <v>60.52</v>
      </c>
      <c r="O280" s="422">
        <v>46.36</v>
      </c>
      <c r="P280" s="422">
        <v>12.09</v>
      </c>
      <c r="Q280" s="422">
        <v>59.37</v>
      </c>
      <c r="R280" s="422">
        <v>54.5</v>
      </c>
      <c r="S280" s="422">
        <v>103.75</v>
      </c>
      <c r="T280" s="422">
        <v>95.38</v>
      </c>
      <c r="U280" s="422">
        <v>67.069999999999993</v>
      </c>
      <c r="V280" s="422">
        <v>52.01</v>
      </c>
      <c r="W280" s="422">
        <v>76.36</v>
      </c>
      <c r="X280" s="422">
        <v>101.84</v>
      </c>
      <c r="Y280" s="422">
        <v>0</v>
      </c>
      <c r="Z280" s="422">
        <v>53.01</v>
      </c>
      <c r="AA280" s="422">
        <v>100.41</v>
      </c>
      <c r="AB280" s="422">
        <v>78.5</v>
      </c>
      <c r="AC280" s="422">
        <v>130.47999999999999</v>
      </c>
      <c r="AD280" s="422">
        <v>95.38</v>
      </c>
      <c r="AE280" s="422">
        <v>148.19999999999999</v>
      </c>
      <c r="AF280" s="423">
        <v>0</v>
      </c>
      <c r="AG280" s="10"/>
      <c r="AH280" s="10"/>
      <c r="AI280" s="10"/>
      <c r="AJ280" s="10"/>
    </row>
    <row r="281" spans="1:36" ht="15">
      <c r="A281" s="424">
        <f t="shared" si="13"/>
        <v>1.1356666666666648</v>
      </c>
      <c r="B281" s="422">
        <v>16.72</v>
      </c>
      <c r="C281" s="422">
        <v>41.79</v>
      </c>
      <c r="D281" s="422">
        <v>45.57</v>
      </c>
      <c r="E281" s="422">
        <v>68.73</v>
      </c>
      <c r="F281" s="422">
        <v>75</v>
      </c>
      <c r="G281" s="422">
        <v>71.02</v>
      </c>
      <c r="H281" s="422">
        <v>34.450000000000003</v>
      </c>
      <c r="I281" s="422">
        <v>133.91</v>
      </c>
      <c r="J281" s="422">
        <v>76.86</v>
      </c>
      <c r="K281" s="422">
        <v>12.27</v>
      </c>
      <c r="L281" s="422">
        <v>128.99</v>
      </c>
      <c r="M281" s="422">
        <v>106.83</v>
      </c>
      <c r="N281" s="422">
        <v>28.27</v>
      </c>
      <c r="O281" s="422">
        <v>132.16</v>
      </c>
      <c r="P281" s="422">
        <v>39.549999999999997</v>
      </c>
      <c r="Q281" s="422">
        <v>31.27</v>
      </c>
      <c r="R281" s="422">
        <v>56.1</v>
      </c>
      <c r="S281" s="422">
        <v>56.08</v>
      </c>
      <c r="T281" s="422">
        <v>94.56</v>
      </c>
      <c r="U281" s="422">
        <v>52</v>
      </c>
      <c r="V281" s="422">
        <v>130.04</v>
      </c>
      <c r="W281" s="422">
        <v>36.54</v>
      </c>
      <c r="X281" s="422">
        <v>81.17</v>
      </c>
      <c r="Y281" s="422">
        <v>0</v>
      </c>
      <c r="Z281" s="422">
        <v>118.41</v>
      </c>
      <c r="AA281" s="422">
        <v>96.96</v>
      </c>
      <c r="AB281" s="422">
        <v>92.35</v>
      </c>
      <c r="AC281" s="422">
        <v>16.28</v>
      </c>
      <c r="AD281" s="422">
        <v>72.63</v>
      </c>
      <c r="AE281" s="422">
        <v>91.93</v>
      </c>
      <c r="AF281" s="423">
        <v>0</v>
      </c>
      <c r="AG281" s="10"/>
      <c r="AH281" s="10"/>
      <c r="AI281" s="10"/>
      <c r="AJ281" s="10"/>
    </row>
    <row r="282" spans="1:36" ht="15">
      <c r="A282" s="424">
        <f t="shared" si="13"/>
        <v>1.1460666666666648</v>
      </c>
      <c r="B282" s="422">
        <v>13.91</v>
      </c>
      <c r="C282" s="422">
        <v>53.36</v>
      </c>
      <c r="D282" s="422">
        <v>31.4</v>
      </c>
      <c r="E282" s="422">
        <v>142.97999999999999</v>
      </c>
      <c r="F282" s="422">
        <v>91.09</v>
      </c>
      <c r="G282" s="422">
        <v>39.770000000000003</v>
      </c>
      <c r="H282" s="422">
        <v>69.19</v>
      </c>
      <c r="I282" s="422">
        <v>45.22</v>
      </c>
      <c r="J282" s="422">
        <v>25.27</v>
      </c>
      <c r="K282" s="422">
        <v>67.510000000000005</v>
      </c>
      <c r="L282" s="422">
        <v>157.99</v>
      </c>
      <c r="M282" s="422">
        <v>105.71</v>
      </c>
      <c r="N282" s="422">
        <v>102.91</v>
      </c>
      <c r="O282" s="422">
        <v>44.22</v>
      </c>
      <c r="P282" s="422">
        <v>41.9</v>
      </c>
      <c r="Q282" s="422">
        <v>27.09</v>
      </c>
      <c r="R282" s="422">
        <v>87.19</v>
      </c>
      <c r="S282" s="422">
        <v>92.75</v>
      </c>
      <c r="T282" s="422">
        <v>93.74</v>
      </c>
      <c r="U282" s="422">
        <v>111.39</v>
      </c>
      <c r="V282" s="422">
        <v>86.97</v>
      </c>
      <c r="W282" s="422">
        <v>107.85</v>
      </c>
      <c r="X282" s="422">
        <v>92.26</v>
      </c>
      <c r="Y282" s="422">
        <v>0</v>
      </c>
      <c r="Z282" s="422">
        <v>76.25</v>
      </c>
      <c r="AA282" s="422">
        <v>106.76</v>
      </c>
      <c r="AB282" s="422">
        <v>93.92</v>
      </c>
      <c r="AC282" s="422">
        <v>42.49</v>
      </c>
      <c r="AD282" s="422">
        <v>92.17</v>
      </c>
      <c r="AE282" s="422">
        <v>62.54</v>
      </c>
      <c r="AF282" s="423">
        <v>0</v>
      </c>
      <c r="AG282" s="10"/>
      <c r="AH282" s="10"/>
      <c r="AI282" s="10"/>
      <c r="AJ282" s="10"/>
    </row>
    <row r="283" spans="1:36" ht="15">
      <c r="A283" s="424">
        <f t="shared" si="13"/>
        <v>1.1564666666666648</v>
      </c>
      <c r="B283" s="422">
        <v>31.49</v>
      </c>
      <c r="C283" s="422">
        <v>57.19</v>
      </c>
      <c r="D283" s="422">
        <v>9.4499999999999993</v>
      </c>
      <c r="E283" s="422">
        <v>128.21</v>
      </c>
      <c r="F283" s="422">
        <v>111.02</v>
      </c>
      <c r="G283" s="422">
        <v>40.82</v>
      </c>
      <c r="H283" s="422">
        <v>28.27</v>
      </c>
      <c r="I283" s="422">
        <v>41.86</v>
      </c>
      <c r="J283" s="422">
        <v>45.93</v>
      </c>
      <c r="K283" s="422">
        <v>40.82</v>
      </c>
      <c r="L283" s="422">
        <v>125.67</v>
      </c>
      <c r="M283" s="422">
        <v>91.64</v>
      </c>
      <c r="N283" s="422">
        <v>61.02</v>
      </c>
      <c r="O283" s="422">
        <v>50.09</v>
      </c>
      <c r="P283" s="422">
        <v>99.28</v>
      </c>
      <c r="Q283" s="422">
        <v>85.68</v>
      </c>
      <c r="R283" s="422">
        <v>22.9</v>
      </c>
      <c r="S283" s="422">
        <v>120.41</v>
      </c>
      <c r="T283" s="422">
        <v>103.76</v>
      </c>
      <c r="U283" s="422">
        <v>33.36</v>
      </c>
      <c r="V283" s="422">
        <v>26.95</v>
      </c>
      <c r="W283" s="422">
        <v>93.44</v>
      </c>
      <c r="X283" s="422">
        <v>72.66</v>
      </c>
      <c r="Y283" s="422">
        <v>0</v>
      </c>
      <c r="Z283" s="422">
        <v>77.760000000000005</v>
      </c>
      <c r="AA283" s="422">
        <v>114.91</v>
      </c>
      <c r="AB283" s="422">
        <v>66.180000000000007</v>
      </c>
      <c r="AC283" s="422">
        <v>83.62</v>
      </c>
      <c r="AD283" s="422">
        <v>47.53</v>
      </c>
      <c r="AE283" s="422">
        <v>68.45</v>
      </c>
      <c r="AF283" s="423">
        <v>0</v>
      </c>
      <c r="AG283" s="10"/>
      <c r="AH283" s="10"/>
      <c r="AI283" s="10"/>
      <c r="AJ283" s="10"/>
    </row>
    <row r="284" spans="1:36" ht="15">
      <c r="A284" s="424">
        <f t="shared" si="13"/>
        <v>1.1668666666666647</v>
      </c>
      <c r="B284" s="422">
        <v>84.88</v>
      </c>
      <c r="C284" s="422">
        <v>23</v>
      </c>
      <c r="D284" s="422">
        <v>36.450000000000003</v>
      </c>
      <c r="E284" s="422">
        <v>129.63999999999999</v>
      </c>
      <c r="F284" s="422">
        <v>77.39</v>
      </c>
      <c r="G284" s="422">
        <v>63.13</v>
      </c>
      <c r="H284" s="422">
        <v>59.88</v>
      </c>
      <c r="I284" s="422">
        <v>61.74</v>
      </c>
      <c r="J284" s="422">
        <v>70.180000000000007</v>
      </c>
      <c r="K284" s="422">
        <v>54.9</v>
      </c>
      <c r="L284" s="422">
        <v>71.459999999999994</v>
      </c>
      <c r="M284" s="422">
        <v>103.48</v>
      </c>
      <c r="N284" s="422">
        <v>61.03</v>
      </c>
      <c r="O284" s="422">
        <v>98.46</v>
      </c>
      <c r="P284" s="422">
        <v>45.26</v>
      </c>
      <c r="Q284" s="422">
        <v>58.2</v>
      </c>
      <c r="R284" s="422">
        <v>50.09</v>
      </c>
      <c r="S284" s="422">
        <v>120.68</v>
      </c>
      <c r="T284" s="422">
        <v>102.47</v>
      </c>
      <c r="U284" s="422">
        <v>58.45</v>
      </c>
      <c r="V284" s="422">
        <v>12.82</v>
      </c>
      <c r="W284" s="422">
        <v>87.12</v>
      </c>
      <c r="X284" s="422">
        <v>42.08</v>
      </c>
      <c r="Y284" s="422">
        <v>0</v>
      </c>
      <c r="Z284" s="422">
        <v>98.95</v>
      </c>
      <c r="AA284" s="422">
        <v>195.73</v>
      </c>
      <c r="AB284" s="422">
        <v>108.69</v>
      </c>
      <c r="AC284" s="422">
        <v>68.930000000000007</v>
      </c>
      <c r="AD284" s="422">
        <v>49.78</v>
      </c>
      <c r="AE284" s="422">
        <v>55.49</v>
      </c>
      <c r="AF284" s="423">
        <v>0</v>
      </c>
      <c r="AG284" s="10"/>
      <c r="AH284" s="10"/>
      <c r="AI284" s="10"/>
      <c r="AJ284" s="10"/>
    </row>
    <row r="285" spans="1:36" ht="15">
      <c r="A285" s="424">
        <f t="shared" si="13"/>
        <v>1.1772666666666647</v>
      </c>
      <c r="B285" s="422">
        <v>28.91</v>
      </c>
      <c r="C285" s="422">
        <v>38.270000000000003</v>
      </c>
      <c r="D285" s="422">
        <v>78.58</v>
      </c>
      <c r="E285" s="422">
        <v>94.27</v>
      </c>
      <c r="F285" s="422">
        <v>131.16999999999999</v>
      </c>
      <c r="G285" s="422">
        <v>91.14</v>
      </c>
      <c r="H285" s="422">
        <v>56.14</v>
      </c>
      <c r="I285" s="422">
        <v>41.09</v>
      </c>
      <c r="J285" s="422">
        <v>73.61</v>
      </c>
      <c r="K285" s="422">
        <v>55.99</v>
      </c>
      <c r="L285" s="422">
        <v>89.24</v>
      </c>
      <c r="M285" s="422">
        <v>116.68</v>
      </c>
      <c r="N285" s="422">
        <v>65</v>
      </c>
      <c r="O285" s="422">
        <v>34.9</v>
      </c>
      <c r="P285" s="422">
        <v>13.64</v>
      </c>
      <c r="Q285" s="422">
        <v>49.77</v>
      </c>
      <c r="R285" s="422">
        <v>9.18</v>
      </c>
      <c r="S285" s="422">
        <v>112.58</v>
      </c>
      <c r="T285" s="422">
        <v>44</v>
      </c>
      <c r="U285" s="422">
        <v>74.7</v>
      </c>
      <c r="V285" s="422">
        <v>27.37</v>
      </c>
      <c r="W285" s="422">
        <v>78.09</v>
      </c>
      <c r="X285" s="422">
        <v>26</v>
      </c>
      <c r="Y285" s="422">
        <v>0</v>
      </c>
      <c r="Z285" s="422">
        <v>108.17</v>
      </c>
      <c r="AA285" s="422">
        <v>131.96</v>
      </c>
      <c r="AB285" s="422">
        <v>8</v>
      </c>
      <c r="AC285" s="422">
        <v>76.11</v>
      </c>
      <c r="AD285" s="422">
        <v>85.74</v>
      </c>
      <c r="AE285" s="422">
        <v>102.36</v>
      </c>
      <c r="AF285" s="423">
        <v>0</v>
      </c>
      <c r="AG285" s="10"/>
      <c r="AH285" s="10"/>
      <c r="AI285" s="10"/>
      <c r="AJ285" s="10"/>
    </row>
    <row r="286" spans="1:36" ht="15">
      <c r="A286" s="424">
        <f t="shared" si="13"/>
        <v>1.1876666666666646</v>
      </c>
      <c r="B286" s="422">
        <v>26.36</v>
      </c>
      <c r="C286" s="422">
        <v>51</v>
      </c>
      <c r="D286" s="422">
        <v>0</v>
      </c>
      <c r="E286" s="422">
        <v>86.56</v>
      </c>
      <c r="F286" s="422">
        <v>170.44</v>
      </c>
      <c r="G286" s="422">
        <v>48.64</v>
      </c>
      <c r="H286" s="422">
        <v>22.94</v>
      </c>
      <c r="I286" s="422">
        <v>85</v>
      </c>
      <c r="J286" s="422">
        <v>49.58</v>
      </c>
      <c r="K286" s="422">
        <v>55.05</v>
      </c>
      <c r="L286" s="422">
        <v>93.27</v>
      </c>
      <c r="M286" s="422">
        <v>61.96</v>
      </c>
      <c r="N286" s="422">
        <v>89.03</v>
      </c>
      <c r="O286" s="422">
        <v>0</v>
      </c>
      <c r="P286" s="422">
        <v>70.28</v>
      </c>
      <c r="Q286" s="422">
        <v>28.78</v>
      </c>
      <c r="R286" s="422">
        <v>63.22</v>
      </c>
      <c r="S286" s="422">
        <v>129.38</v>
      </c>
      <c r="T286" s="422">
        <v>115.19</v>
      </c>
      <c r="U286" s="422">
        <v>71.31</v>
      </c>
      <c r="V286" s="422">
        <v>49.52</v>
      </c>
      <c r="W286" s="422">
        <v>36.44</v>
      </c>
      <c r="X286" s="422">
        <v>0</v>
      </c>
      <c r="Y286" s="422">
        <v>0</v>
      </c>
      <c r="Z286" s="422">
        <v>49.09</v>
      </c>
      <c r="AA286" s="422">
        <v>79.75</v>
      </c>
      <c r="AB286" s="422">
        <v>96.9</v>
      </c>
      <c r="AC286" s="422">
        <v>5.45</v>
      </c>
      <c r="AD286" s="422">
        <v>25.09</v>
      </c>
      <c r="AE286" s="422">
        <v>50.45</v>
      </c>
      <c r="AF286" s="423">
        <v>0</v>
      </c>
      <c r="AG286" s="10"/>
      <c r="AH286" s="10"/>
      <c r="AI286" s="10"/>
      <c r="AJ286" s="10"/>
    </row>
    <row r="287" spans="1:36" ht="15">
      <c r="A287" s="425">
        <f t="shared" si="13"/>
        <v>1.1980666666666646</v>
      </c>
      <c r="B287" s="426">
        <v>62.22</v>
      </c>
      <c r="C287" s="426">
        <v>60.3</v>
      </c>
      <c r="D287" s="426">
        <v>6.82</v>
      </c>
      <c r="E287" s="426">
        <v>91.26</v>
      </c>
      <c r="F287" s="426">
        <v>121.18</v>
      </c>
      <c r="G287" s="426">
        <v>8.18</v>
      </c>
      <c r="H287" s="426">
        <v>21.91</v>
      </c>
      <c r="I287" s="426">
        <v>40.159999999999997</v>
      </c>
      <c r="J287" s="426">
        <v>17.97</v>
      </c>
      <c r="K287" s="426">
        <v>78.55</v>
      </c>
      <c r="L287" s="426">
        <v>79.67</v>
      </c>
      <c r="M287" s="426">
        <v>149.55000000000001</v>
      </c>
      <c r="N287" s="426">
        <v>15.45</v>
      </c>
      <c r="O287" s="426">
        <v>33.42</v>
      </c>
      <c r="P287" s="426">
        <v>52.57</v>
      </c>
      <c r="Q287" s="426">
        <v>25.73</v>
      </c>
      <c r="R287" s="426">
        <v>45.58</v>
      </c>
      <c r="S287" s="426">
        <v>83.29</v>
      </c>
      <c r="T287" s="426">
        <v>56.74</v>
      </c>
      <c r="U287" s="426">
        <v>125.26</v>
      </c>
      <c r="V287" s="426">
        <v>20.18</v>
      </c>
      <c r="W287" s="426">
        <v>25.31</v>
      </c>
      <c r="X287" s="426">
        <v>91.72</v>
      </c>
      <c r="Y287" s="426">
        <v>0</v>
      </c>
      <c r="Z287" s="426">
        <v>108.57</v>
      </c>
      <c r="AA287" s="426">
        <v>107.25</v>
      </c>
      <c r="AB287" s="426">
        <v>77.430000000000007</v>
      </c>
      <c r="AC287" s="426">
        <v>20.18</v>
      </c>
      <c r="AD287" s="426">
        <v>51.72</v>
      </c>
      <c r="AE287" s="426">
        <v>25.95</v>
      </c>
      <c r="AF287" s="427">
        <v>0</v>
      </c>
      <c r="AG287" s="10"/>
      <c r="AH287" s="10"/>
      <c r="AI287" s="10"/>
      <c r="AJ287" s="10"/>
    </row>
    <row r="288" spans="1:36" ht="15">
      <c r="A288" s="424">
        <f t="shared" ref="A288:A295" si="14">A287+0.0104</f>
        <v>1.2084666666666646</v>
      </c>
      <c r="B288" s="422">
        <v>39.26</v>
      </c>
      <c r="C288" s="422">
        <v>0</v>
      </c>
      <c r="D288" s="422">
        <v>0</v>
      </c>
      <c r="E288" s="422">
        <v>94.11</v>
      </c>
      <c r="F288" s="422">
        <v>88.47</v>
      </c>
      <c r="G288" s="422">
        <v>44.2</v>
      </c>
      <c r="H288" s="422">
        <v>31.04</v>
      </c>
      <c r="I288" s="422">
        <v>57.01</v>
      </c>
      <c r="J288" s="422">
        <v>18.36</v>
      </c>
      <c r="K288" s="422">
        <v>59.83</v>
      </c>
      <c r="L288" s="422">
        <v>78.44</v>
      </c>
      <c r="M288" s="422">
        <v>73.91</v>
      </c>
      <c r="N288" s="422">
        <v>41.72</v>
      </c>
      <c r="O288" s="422">
        <v>72.77</v>
      </c>
      <c r="P288" s="422">
        <v>0</v>
      </c>
      <c r="Q288" s="422">
        <v>21.84</v>
      </c>
      <c r="R288" s="422">
        <v>17.36</v>
      </c>
      <c r="S288" s="422">
        <v>98.81</v>
      </c>
      <c r="T288" s="422">
        <v>152.9</v>
      </c>
      <c r="U288" s="422">
        <v>40.049999999999997</v>
      </c>
      <c r="V288" s="422">
        <v>33.909999999999997</v>
      </c>
      <c r="W288" s="422">
        <v>52.82</v>
      </c>
      <c r="X288" s="422">
        <v>36.590000000000003</v>
      </c>
      <c r="Y288" s="422">
        <v>0</v>
      </c>
      <c r="Z288" s="422">
        <v>26.41</v>
      </c>
      <c r="AA288" s="422">
        <v>80.180000000000007</v>
      </c>
      <c r="AB288" s="422">
        <v>13.64</v>
      </c>
      <c r="AC288" s="422">
        <v>58.04</v>
      </c>
      <c r="AD288" s="422">
        <v>81.569999999999993</v>
      </c>
      <c r="AE288" s="422">
        <v>56.74</v>
      </c>
      <c r="AF288" s="423">
        <v>0</v>
      </c>
      <c r="AG288" s="10"/>
      <c r="AH288" s="10"/>
      <c r="AI288" s="10"/>
      <c r="AJ288" s="10"/>
    </row>
    <row r="289" spans="1:36" ht="15">
      <c r="A289" s="425">
        <f t="shared" si="14"/>
        <v>1.2188666666666645</v>
      </c>
      <c r="B289" s="426">
        <v>54.46</v>
      </c>
      <c r="C289" s="426">
        <v>9.73</v>
      </c>
      <c r="D289" s="426">
        <v>20.36</v>
      </c>
      <c r="E289" s="426">
        <v>132.37</v>
      </c>
      <c r="F289" s="426">
        <v>80.81</v>
      </c>
      <c r="G289" s="426">
        <v>26.56</v>
      </c>
      <c r="H289" s="426">
        <v>67.81</v>
      </c>
      <c r="I289" s="426">
        <v>19.690000000000001</v>
      </c>
      <c r="J289" s="426">
        <v>11.62</v>
      </c>
      <c r="K289" s="426">
        <v>10.45</v>
      </c>
      <c r="L289" s="426">
        <v>118.64</v>
      </c>
      <c r="M289" s="426">
        <v>101.81</v>
      </c>
      <c r="N289" s="426">
        <v>20.61</v>
      </c>
      <c r="O289" s="426">
        <v>28.59</v>
      </c>
      <c r="P289" s="426">
        <v>75.53</v>
      </c>
      <c r="Q289" s="426">
        <v>16.46</v>
      </c>
      <c r="R289" s="426">
        <v>69.36</v>
      </c>
      <c r="S289" s="426">
        <v>95.41</v>
      </c>
      <c r="T289" s="426">
        <v>85.7</v>
      </c>
      <c r="U289" s="426">
        <v>38.32</v>
      </c>
      <c r="V289" s="426">
        <v>0</v>
      </c>
      <c r="W289" s="426">
        <v>30.45</v>
      </c>
      <c r="X289" s="426">
        <v>59.46</v>
      </c>
      <c r="Y289" s="426">
        <v>0</v>
      </c>
      <c r="Z289" s="426">
        <v>10.32</v>
      </c>
      <c r="AA289" s="426">
        <v>85.36</v>
      </c>
      <c r="AB289" s="426">
        <v>57.72</v>
      </c>
      <c r="AC289" s="426">
        <v>11.41</v>
      </c>
      <c r="AD289" s="426">
        <v>76.150000000000006</v>
      </c>
      <c r="AE289" s="426">
        <v>0</v>
      </c>
      <c r="AF289" s="427">
        <v>0</v>
      </c>
      <c r="AG289" s="10"/>
      <c r="AH289" s="10"/>
      <c r="AI289" s="10"/>
      <c r="AJ289" s="10"/>
    </row>
    <row r="290" spans="1:36" ht="15">
      <c r="A290" s="424">
        <f t="shared" si="14"/>
        <v>1.2292666666666645</v>
      </c>
      <c r="B290" s="422">
        <v>35.25</v>
      </c>
      <c r="C290" s="422">
        <v>8.91</v>
      </c>
      <c r="D290" s="422">
        <v>21.54</v>
      </c>
      <c r="E290" s="422">
        <v>118.28</v>
      </c>
      <c r="F290" s="422">
        <v>132.91</v>
      </c>
      <c r="G290" s="422">
        <v>62.72</v>
      </c>
      <c r="H290" s="422">
        <v>7.41</v>
      </c>
      <c r="I290" s="422">
        <v>32.29</v>
      </c>
      <c r="J290" s="422">
        <v>55.46</v>
      </c>
      <c r="K290" s="422">
        <v>19.91</v>
      </c>
      <c r="L290" s="422">
        <v>124.02</v>
      </c>
      <c r="M290" s="422">
        <v>77.650000000000006</v>
      </c>
      <c r="N290" s="422">
        <v>4.5</v>
      </c>
      <c r="O290" s="422">
        <v>10.36</v>
      </c>
      <c r="P290" s="422">
        <v>9</v>
      </c>
      <c r="Q290" s="422">
        <v>32.549999999999997</v>
      </c>
      <c r="R290" s="422">
        <v>21.84</v>
      </c>
      <c r="S290" s="422">
        <v>98.78</v>
      </c>
      <c r="T290" s="422">
        <v>46.36</v>
      </c>
      <c r="U290" s="422">
        <v>0</v>
      </c>
      <c r="V290" s="422">
        <v>28.54</v>
      </c>
      <c r="W290" s="422">
        <v>19.86</v>
      </c>
      <c r="X290" s="422">
        <v>108.08</v>
      </c>
      <c r="Y290" s="422">
        <v>0</v>
      </c>
      <c r="Z290" s="422">
        <v>97.68</v>
      </c>
      <c r="AA290" s="422">
        <v>86.14</v>
      </c>
      <c r="AB290" s="422">
        <v>33.96</v>
      </c>
      <c r="AC290" s="422">
        <v>104.36</v>
      </c>
      <c r="AD290" s="422">
        <v>36.270000000000003</v>
      </c>
      <c r="AE290" s="422">
        <v>29</v>
      </c>
      <c r="AF290" s="423">
        <v>0</v>
      </c>
      <c r="AG290" s="10"/>
      <c r="AH290" s="10"/>
      <c r="AI290" s="10"/>
      <c r="AJ290" s="10"/>
    </row>
    <row r="291" spans="1:36" ht="15">
      <c r="A291" s="425">
        <f t="shared" si="14"/>
        <v>1.2396666666666645</v>
      </c>
      <c r="B291" s="426">
        <v>23.18</v>
      </c>
      <c r="C291" s="426">
        <v>34.700000000000003</v>
      </c>
      <c r="D291" s="426">
        <v>35.5</v>
      </c>
      <c r="E291" s="426">
        <v>140.21</v>
      </c>
      <c r="F291" s="426">
        <v>91.81</v>
      </c>
      <c r="G291" s="426">
        <v>9.73</v>
      </c>
      <c r="H291" s="426">
        <v>56.73</v>
      </c>
      <c r="I291" s="426">
        <v>9.82</v>
      </c>
      <c r="J291" s="426">
        <v>46.09</v>
      </c>
      <c r="K291" s="426">
        <v>36.36</v>
      </c>
      <c r="L291" s="426">
        <v>109.84</v>
      </c>
      <c r="M291" s="426">
        <v>105.1</v>
      </c>
      <c r="N291" s="426">
        <v>0</v>
      </c>
      <c r="O291" s="426">
        <v>0</v>
      </c>
      <c r="P291" s="426">
        <v>10.54</v>
      </c>
      <c r="Q291" s="426">
        <v>10.95</v>
      </c>
      <c r="R291" s="426">
        <v>37.479999999999997</v>
      </c>
      <c r="S291" s="426">
        <v>110.37</v>
      </c>
      <c r="T291" s="426">
        <v>114.56</v>
      </c>
      <c r="U291" s="426">
        <v>71.459999999999994</v>
      </c>
      <c r="V291" s="426">
        <v>33.450000000000003</v>
      </c>
      <c r="W291" s="426">
        <v>37</v>
      </c>
      <c r="X291" s="426">
        <v>77.41</v>
      </c>
      <c r="Y291" s="426">
        <v>0</v>
      </c>
      <c r="Z291" s="426">
        <v>62.54</v>
      </c>
      <c r="AA291" s="426">
        <v>93.74</v>
      </c>
      <c r="AB291" s="426">
        <v>51.54</v>
      </c>
      <c r="AC291" s="426">
        <v>73.680000000000007</v>
      </c>
      <c r="AD291" s="426">
        <v>17.079999999999998</v>
      </c>
      <c r="AE291" s="426">
        <v>0</v>
      </c>
      <c r="AF291" s="426">
        <v>0</v>
      </c>
      <c r="AG291" s="10"/>
      <c r="AH291" s="10"/>
      <c r="AI291" s="10"/>
      <c r="AJ291" s="10"/>
    </row>
    <row r="292" spans="1:36" ht="15">
      <c r="A292" s="425">
        <f t="shared" si="14"/>
        <v>1.2500666666666644</v>
      </c>
      <c r="B292" s="426">
        <v>28.45</v>
      </c>
      <c r="C292" s="426">
        <v>24</v>
      </c>
      <c r="D292" s="426">
        <v>39.65</v>
      </c>
      <c r="E292" s="426">
        <v>57.77</v>
      </c>
      <c r="F292" s="426">
        <v>55.13</v>
      </c>
      <c r="G292" s="426">
        <v>7.82</v>
      </c>
      <c r="H292" s="426">
        <v>25.82</v>
      </c>
      <c r="I292" s="426">
        <v>0</v>
      </c>
      <c r="J292" s="426">
        <v>1.77</v>
      </c>
      <c r="K292" s="426">
        <v>22.09</v>
      </c>
      <c r="L292" s="426">
        <v>74.36</v>
      </c>
      <c r="M292" s="426">
        <v>116.32</v>
      </c>
      <c r="N292" s="426">
        <v>0</v>
      </c>
      <c r="O292" s="426">
        <v>16.73</v>
      </c>
      <c r="P292" s="426">
        <v>16.3</v>
      </c>
      <c r="Q292" s="426">
        <v>6.91</v>
      </c>
      <c r="R292" s="426">
        <v>61.16</v>
      </c>
      <c r="S292" s="426">
        <v>59.09</v>
      </c>
      <c r="T292" s="426">
        <v>103.47</v>
      </c>
      <c r="U292" s="426">
        <v>15.36</v>
      </c>
      <c r="V292" s="426">
        <v>24.63</v>
      </c>
      <c r="W292" s="426">
        <v>18.489999999999998</v>
      </c>
      <c r="X292" s="426">
        <v>27.55</v>
      </c>
      <c r="Y292" s="426">
        <v>0</v>
      </c>
      <c r="Z292" s="426">
        <v>47.54</v>
      </c>
      <c r="AA292" s="426">
        <v>64.72</v>
      </c>
      <c r="AB292" s="426">
        <v>50.22</v>
      </c>
      <c r="AC292" s="426">
        <v>0</v>
      </c>
      <c r="AD292" s="426">
        <v>0</v>
      </c>
      <c r="AE292" s="426">
        <v>0</v>
      </c>
      <c r="AF292" s="426">
        <v>0</v>
      </c>
      <c r="AG292" s="10"/>
      <c r="AH292" s="10"/>
      <c r="AI292" s="10"/>
      <c r="AJ292" s="10"/>
    </row>
    <row r="293" spans="1:36" ht="15">
      <c r="A293" s="425">
        <f t="shared" si="14"/>
        <v>1.2604666666666644</v>
      </c>
      <c r="B293" s="426">
        <v>6.64</v>
      </c>
      <c r="C293" s="426">
        <v>24.64</v>
      </c>
      <c r="D293" s="426">
        <v>44.1</v>
      </c>
      <c r="E293" s="426">
        <v>98.09</v>
      </c>
      <c r="F293" s="426">
        <v>137.41</v>
      </c>
      <c r="G293" s="426">
        <v>0</v>
      </c>
      <c r="H293" s="426">
        <v>0</v>
      </c>
      <c r="I293" s="426">
        <v>0</v>
      </c>
      <c r="J293" s="426">
        <v>0</v>
      </c>
      <c r="K293" s="426">
        <v>20.14</v>
      </c>
      <c r="L293" s="426">
        <v>31.82</v>
      </c>
      <c r="M293" s="426">
        <v>108.75</v>
      </c>
      <c r="N293" s="426">
        <v>9.59</v>
      </c>
      <c r="O293" s="426">
        <v>0</v>
      </c>
      <c r="P293" s="426">
        <v>0</v>
      </c>
      <c r="Q293" s="426">
        <v>0</v>
      </c>
      <c r="R293" s="426">
        <v>65.63</v>
      </c>
      <c r="S293" s="426">
        <v>44.36</v>
      </c>
      <c r="T293" s="426">
        <v>0</v>
      </c>
      <c r="U293" s="426">
        <v>72</v>
      </c>
      <c r="V293" s="426">
        <v>-9.4499999999999993</v>
      </c>
      <c r="W293" s="426">
        <v>30.55</v>
      </c>
      <c r="X293" s="426">
        <v>0</v>
      </c>
      <c r="Y293" s="426">
        <v>0</v>
      </c>
      <c r="Z293" s="426">
        <v>54.91</v>
      </c>
      <c r="AA293" s="426">
        <v>102.2</v>
      </c>
      <c r="AB293" s="426">
        <v>28.08</v>
      </c>
      <c r="AC293" s="426">
        <v>0</v>
      </c>
      <c r="AD293" s="426">
        <v>63.72</v>
      </c>
      <c r="AE293" s="426">
        <v>0</v>
      </c>
      <c r="AF293" s="426">
        <v>0</v>
      </c>
      <c r="AG293" s="10"/>
      <c r="AH293" s="10"/>
      <c r="AI293" s="10"/>
      <c r="AJ293" s="10"/>
    </row>
    <row r="294" spans="1:36" ht="15">
      <c r="A294" s="424">
        <f t="shared" si="14"/>
        <v>1.2708666666666644</v>
      </c>
      <c r="B294" s="422">
        <v>0</v>
      </c>
      <c r="C294" s="422">
        <v>9.09</v>
      </c>
      <c r="D294" s="422">
        <v>0</v>
      </c>
      <c r="E294" s="422">
        <v>41.09</v>
      </c>
      <c r="F294" s="422">
        <v>92.35</v>
      </c>
      <c r="G294" s="422">
        <v>0</v>
      </c>
      <c r="H294" s="422">
        <v>4.5</v>
      </c>
      <c r="I294" s="422">
        <v>0</v>
      </c>
      <c r="J294" s="422">
        <v>0</v>
      </c>
      <c r="K294" s="422">
        <v>0</v>
      </c>
      <c r="L294" s="422">
        <v>84.64</v>
      </c>
      <c r="M294" s="422">
        <v>24.82</v>
      </c>
      <c r="N294" s="422">
        <v>0</v>
      </c>
      <c r="O294" s="422">
        <v>0</v>
      </c>
      <c r="P294" s="422">
        <v>11.32</v>
      </c>
      <c r="Q294" s="422">
        <v>0</v>
      </c>
      <c r="R294" s="422">
        <v>43.98</v>
      </c>
      <c r="S294" s="422">
        <v>56.46</v>
      </c>
      <c r="T294" s="422">
        <v>0</v>
      </c>
      <c r="U294" s="422">
        <v>0</v>
      </c>
      <c r="V294" s="422">
        <v>0</v>
      </c>
      <c r="W294" s="422">
        <v>5.73</v>
      </c>
      <c r="X294" s="422">
        <v>0</v>
      </c>
      <c r="Y294" s="422">
        <v>0</v>
      </c>
      <c r="Z294" s="422">
        <v>0</v>
      </c>
      <c r="AA294" s="422">
        <v>0</v>
      </c>
      <c r="AB294" s="422">
        <v>0</v>
      </c>
      <c r="AC294" s="422">
        <v>0</v>
      </c>
      <c r="AD294" s="422">
        <v>28</v>
      </c>
      <c r="AE294" s="422">
        <v>0</v>
      </c>
      <c r="AF294" s="422">
        <v>0</v>
      </c>
      <c r="AG294" s="10"/>
      <c r="AH294" s="10"/>
      <c r="AI294" s="10"/>
      <c r="AJ294" s="10"/>
    </row>
    <row r="295" spans="1:36" ht="15.75" thickBot="1">
      <c r="A295" s="435">
        <f t="shared" si="14"/>
        <v>1.2812666666666643</v>
      </c>
      <c r="B295" s="430">
        <v>0</v>
      </c>
      <c r="C295" s="430">
        <v>0</v>
      </c>
      <c r="D295" s="430">
        <v>0</v>
      </c>
      <c r="E295" s="430">
        <v>35.909999999999997</v>
      </c>
      <c r="F295" s="430">
        <v>60.84</v>
      </c>
      <c r="G295" s="430">
        <v>0</v>
      </c>
      <c r="H295" s="430">
        <v>0</v>
      </c>
      <c r="I295" s="430">
        <v>3.18</v>
      </c>
      <c r="J295" s="430">
        <v>0</v>
      </c>
      <c r="K295" s="430">
        <v>0</v>
      </c>
      <c r="L295" s="430">
        <v>0</v>
      </c>
      <c r="M295" s="430">
        <v>0</v>
      </c>
      <c r="N295" s="430">
        <v>0</v>
      </c>
      <c r="O295" s="430">
        <v>13.82</v>
      </c>
      <c r="P295" s="430">
        <v>0</v>
      </c>
      <c r="Q295" s="430">
        <v>9.91</v>
      </c>
      <c r="R295" s="430">
        <v>0</v>
      </c>
      <c r="S295" s="430">
        <v>0</v>
      </c>
      <c r="T295" s="430">
        <v>0</v>
      </c>
      <c r="U295" s="430">
        <v>0</v>
      </c>
      <c r="V295" s="430">
        <v>0</v>
      </c>
      <c r="W295" s="430">
        <v>26.18</v>
      </c>
      <c r="X295" s="430">
        <v>0</v>
      </c>
      <c r="Y295" s="430">
        <v>0</v>
      </c>
      <c r="Z295" s="430">
        <v>0</v>
      </c>
      <c r="AA295" s="430">
        <v>0</v>
      </c>
      <c r="AB295" s="430">
        <v>0</v>
      </c>
      <c r="AC295" s="430">
        <v>0</v>
      </c>
      <c r="AD295" s="430">
        <v>8.64</v>
      </c>
      <c r="AE295" s="430">
        <v>0</v>
      </c>
      <c r="AF295" s="436">
        <v>0</v>
      </c>
      <c r="AG295" s="10"/>
      <c r="AH295" s="10"/>
      <c r="AI295" s="10"/>
      <c r="AJ295" s="10"/>
    </row>
    <row r="296" spans="1:36" ht="15.75" thickBot="1">
      <c r="A296" s="432" t="s">
        <v>2</v>
      </c>
      <c r="B296" s="433">
        <v>8512.880000000001</v>
      </c>
      <c r="C296" s="433">
        <v>10370.480000000007</v>
      </c>
      <c r="D296" s="433">
        <v>10564.180000000002</v>
      </c>
      <c r="E296" s="433">
        <v>15312.380000000003</v>
      </c>
      <c r="F296" s="433">
        <v>22663.079999999994</v>
      </c>
      <c r="G296" s="433">
        <v>16289.83</v>
      </c>
      <c r="H296" s="433">
        <v>9277.380000000001</v>
      </c>
      <c r="I296" s="433">
        <v>7864.81</v>
      </c>
      <c r="J296" s="433">
        <v>11349.300000000001</v>
      </c>
      <c r="K296" s="433">
        <v>8888.1700000000019</v>
      </c>
      <c r="L296" s="433">
        <v>13707.810000000003</v>
      </c>
      <c r="M296" s="433">
        <v>20850.679999999997</v>
      </c>
      <c r="N296" s="433">
        <v>15479.230000000007</v>
      </c>
      <c r="O296" s="433">
        <v>8530.1999999999989</v>
      </c>
      <c r="P296" s="433">
        <v>8681.8300000000017</v>
      </c>
      <c r="Q296" s="433">
        <v>11975.939999999999</v>
      </c>
      <c r="R296" s="433">
        <v>11095.619999999997</v>
      </c>
      <c r="S296" s="433">
        <v>15522.890000000003</v>
      </c>
      <c r="T296" s="433">
        <v>19788.460000000014</v>
      </c>
      <c r="U296" s="433">
        <v>17802.440000000002</v>
      </c>
      <c r="V296" s="433">
        <v>16648.210000000003</v>
      </c>
      <c r="W296" s="433">
        <v>17709.860000000004</v>
      </c>
      <c r="X296" s="433">
        <v>18301.589999999997</v>
      </c>
      <c r="Y296" s="433">
        <v>8893.6600000000035</v>
      </c>
      <c r="Z296" s="433">
        <v>8405.6800000000021</v>
      </c>
      <c r="AA296" s="433">
        <v>20121.77</v>
      </c>
      <c r="AB296" s="433">
        <v>14620.890000000003</v>
      </c>
      <c r="AC296" s="433">
        <v>15459.940000000002</v>
      </c>
      <c r="AD296" s="433">
        <v>15513.660000000002</v>
      </c>
      <c r="AE296" s="433">
        <v>15977.300000000003</v>
      </c>
      <c r="AF296" s="434">
        <v>7634.1900000000014</v>
      </c>
      <c r="AG296" s="10"/>
      <c r="AH296" s="10"/>
      <c r="AI296" s="10"/>
      <c r="AJ296" s="10"/>
    </row>
    <row r="297" spans="1:36" ht="15">
      <c r="A297" s="418">
        <v>0.29166666666666669</v>
      </c>
      <c r="B297" s="419">
        <v>0</v>
      </c>
      <c r="C297" s="419">
        <v>0</v>
      </c>
      <c r="D297" s="419">
        <v>0</v>
      </c>
      <c r="E297" s="419">
        <v>0</v>
      </c>
      <c r="F297" s="419">
        <v>0</v>
      </c>
      <c r="G297" s="419">
        <v>0</v>
      </c>
      <c r="H297" s="419">
        <v>0</v>
      </c>
      <c r="I297" s="419">
        <v>0</v>
      </c>
      <c r="J297" s="419">
        <v>0</v>
      </c>
      <c r="K297" s="419">
        <v>0</v>
      </c>
      <c r="L297" s="419">
        <v>0</v>
      </c>
      <c r="M297" s="419">
        <v>0</v>
      </c>
      <c r="N297" s="419">
        <v>0</v>
      </c>
      <c r="O297" s="419">
        <v>0</v>
      </c>
      <c r="P297" s="419">
        <v>0</v>
      </c>
      <c r="Q297" s="419">
        <v>0</v>
      </c>
      <c r="R297" s="419">
        <v>0</v>
      </c>
      <c r="S297" s="419">
        <v>0</v>
      </c>
      <c r="T297" s="419">
        <v>0</v>
      </c>
      <c r="U297" s="419">
        <v>0</v>
      </c>
      <c r="V297" s="419">
        <v>0</v>
      </c>
      <c r="W297" s="419">
        <v>0</v>
      </c>
      <c r="X297" s="419">
        <v>0</v>
      </c>
      <c r="Y297" s="419">
        <v>0</v>
      </c>
      <c r="Z297" s="419">
        <v>0</v>
      </c>
      <c r="AA297" s="419">
        <v>0</v>
      </c>
      <c r="AB297" s="419">
        <v>0</v>
      </c>
      <c r="AC297" s="419">
        <v>0</v>
      </c>
      <c r="AD297" s="419">
        <v>0</v>
      </c>
      <c r="AE297" s="419">
        <v>0</v>
      </c>
      <c r="AF297" s="420">
        <v>0</v>
      </c>
      <c r="AG297" s="10"/>
      <c r="AH297" s="10"/>
      <c r="AI297" s="10"/>
      <c r="AJ297" s="10"/>
    </row>
    <row r="298" spans="1:36" ht="15">
      <c r="A298" s="421">
        <f t="shared" ref="A298:A305" si="15">A297+0.0105</f>
        <v>0.30216666666666669</v>
      </c>
      <c r="B298" s="422">
        <v>0</v>
      </c>
      <c r="C298" s="422">
        <v>0</v>
      </c>
      <c r="D298" s="422">
        <v>0</v>
      </c>
      <c r="E298" s="422">
        <v>0</v>
      </c>
      <c r="F298" s="422">
        <v>0</v>
      </c>
      <c r="G298" s="422">
        <v>0</v>
      </c>
      <c r="H298" s="422">
        <v>0</v>
      </c>
      <c r="I298" s="422">
        <v>0</v>
      </c>
      <c r="J298" s="422">
        <v>0</v>
      </c>
      <c r="K298" s="422">
        <v>0</v>
      </c>
      <c r="L298" s="422">
        <v>0</v>
      </c>
      <c r="M298" s="422">
        <v>0</v>
      </c>
      <c r="N298" s="422">
        <v>0</v>
      </c>
      <c r="O298" s="422">
        <v>0</v>
      </c>
      <c r="P298" s="422">
        <v>0</v>
      </c>
      <c r="Q298" s="422">
        <v>0</v>
      </c>
      <c r="R298" s="422">
        <v>0</v>
      </c>
      <c r="S298" s="422">
        <v>0</v>
      </c>
      <c r="T298" s="422">
        <v>0</v>
      </c>
      <c r="U298" s="422">
        <v>0</v>
      </c>
      <c r="V298" s="422">
        <v>0</v>
      </c>
      <c r="W298" s="422">
        <v>0</v>
      </c>
      <c r="X298" s="422">
        <v>0</v>
      </c>
      <c r="Y298" s="422">
        <v>0</v>
      </c>
      <c r="Z298" s="422">
        <v>0</v>
      </c>
      <c r="AA298" s="422">
        <v>0</v>
      </c>
      <c r="AB298" s="422">
        <v>0</v>
      </c>
      <c r="AC298" s="422">
        <v>0</v>
      </c>
      <c r="AD298" s="422">
        <v>0</v>
      </c>
      <c r="AE298" s="422">
        <v>0</v>
      </c>
      <c r="AF298" s="423">
        <v>0</v>
      </c>
      <c r="AG298" s="10"/>
      <c r="AH298" s="10"/>
      <c r="AI298" s="10"/>
      <c r="AJ298" s="10"/>
    </row>
    <row r="299" spans="1:36" ht="15">
      <c r="A299" s="421">
        <f t="shared" si="15"/>
        <v>0.3126666666666667</v>
      </c>
      <c r="B299" s="422">
        <v>0</v>
      </c>
      <c r="C299" s="422">
        <v>0</v>
      </c>
      <c r="D299" s="422">
        <v>0</v>
      </c>
      <c r="E299" s="422">
        <v>0</v>
      </c>
      <c r="F299" s="422">
        <v>0</v>
      </c>
      <c r="G299" s="422">
        <v>0</v>
      </c>
      <c r="H299" s="422">
        <v>0</v>
      </c>
      <c r="I299" s="422">
        <v>0</v>
      </c>
      <c r="J299" s="422">
        <v>0</v>
      </c>
      <c r="K299" s="422">
        <v>0</v>
      </c>
      <c r="L299" s="422">
        <v>0</v>
      </c>
      <c r="M299" s="422">
        <v>0</v>
      </c>
      <c r="N299" s="422">
        <v>0</v>
      </c>
      <c r="O299" s="422">
        <v>0</v>
      </c>
      <c r="P299" s="422">
        <v>0</v>
      </c>
      <c r="Q299" s="422">
        <v>0</v>
      </c>
      <c r="R299" s="422">
        <v>0</v>
      </c>
      <c r="S299" s="422">
        <v>0</v>
      </c>
      <c r="T299" s="422">
        <v>0</v>
      </c>
      <c r="U299" s="422">
        <v>0</v>
      </c>
      <c r="V299" s="422">
        <v>0</v>
      </c>
      <c r="W299" s="422">
        <v>0</v>
      </c>
      <c r="X299" s="422">
        <v>0</v>
      </c>
      <c r="Y299" s="422">
        <v>0</v>
      </c>
      <c r="Z299" s="422">
        <v>0</v>
      </c>
      <c r="AA299" s="422">
        <v>0</v>
      </c>
      <c r="AB299" s="422">
        <v>0</v>
      </c>
      <c r="AC299" s="422">
        <v>0</v>
      </c>
      <c r="AD299" s="422">
        <v>0</v>
      </c>
      <c r="AE299" s="422">
        <v>0</v>
      </c>
      <c r="AF299" s="423">
        <v>0</v>
      </c>
      <c r="AG299" s="10"/>
      <c r="AH299" s="10"/>
      <c r="AI299" s="10"/>
      <c r="AJ299" s="10"/>
    </row>
    <row r="300" spans="1:36" ht="15">
      <c r="A300" s="421">
        <f t="shared" si="15"/>
        <v>0.32316666666666671</v>
      </c>
      <c r="B300" s="422">
        <v>0</v>
      </c>
      <c r="C300" s="422">
        <v>0</v>
      </c>
      <c r="D300" s="422">
        <v>0</v>
      </c>
      <c r="E300" s="422">
        <v>0</v>
      </c>
      <c r="F300" s="422">
        <v>0</v>
      </c>
      <c r="G300" s="422">
        <v>0</v>
      </c>
      <c r="H300" s="422">
        <v>0</v>
      </c>
      <c r="I300" s="422">
        <v>0</v>
      </c>
      <c r="J300" s="422">
        <v>0</v>
      </c>
      <c r="K300" s="422">
        <v>0</v>
      </c>
      <c r="L300" s="422">
        <v>0</v>
      </c>
      <c r="M300" s="422">
        <v>0</v>
      </c>
      <c r="N300" s="422">
        <v>0</v>
      </c>
      <c r="O300" s="422">
        <v>0</v>
      </c>
      <c r="P300" s="422">
        <v>0</v>
      </c>
      <c r="Q300" s="422">
        <v>0</v>
      </c>
      <c r="R300" s="422">
        <v>0</v>
      </c>
      <c r="S300" s="422">
        <v>0</v>
      </c>
      <c r="T300" s="422">
        <v>0</v>
      </c>
      <c r="U300" s="422">
        <v>0</v>
      </c>
      <c r="V300" s="422">
        <v>0</v>
      </c>
      <c r="W300" s="422">
        <v>0</v>
      </c>
      <c r="X300" s="422">
        <v>0</v>
      </c>
      <c r="Y300" s="422">
        <v>0</v>
      </c>
      <c r="Z300" s="422">
        <v>0</v>
      </c>
      <c r="AA300" s="422">
        <v>0</v>
      </c>
      <c r="AB300" s="422">
        <v>0</v>
      </c>
      <c r="AC300" s="422">
        <v>0</v>
      </c>
      <c r="AD300" s="422">
        <v>0</v>
      </c>
      <c r="AE300" s="422">
        <v>0</v>
      </c>
      <c r="AF300" s="423">
        <v>0</v>
      </c>
      <c r="AG300" s="10"/>
      <c r="AH300" s="10"/>
      <c r="AI300" s="10"/>
      <c r="AJ300" s="10"/>
    </row>
    <row r="301" spans="1:36" ht="15">
      <c r="A301" s="421">
        <f t="shared" si="15"/>
        <v>0.33366666666666672</v>
      </c>
      <c r="B301" s="422">
        <v>10.54</v>
      </c>
      <c r="C301" s="422">
        <v>10.9</v>
      </c>
      <c r="D301" s="422">
        <v>7.41</v>
      </c>
      <c r="E301" s="422">
        <v>10.55</v>
      </c>
      <c r="F301" s="422">
        <v>0</v>
      </c>
      <c r="G301" s="422">
        <v>29.99</v>
      </c>
      <c r="H301" s="422">
        <v>9.08</v>
      </c>
      <c r="I301" s="422">
        <v>6.27</v>
      </c>
      <c r="J301" s="422">
        <v>6.82</v>
      </c>
      <c r="K301" s="422">
        <v>16.809999999999999</v>
      </c>
      <c r="L301" s="422">
        <v>24.55</v>
      </c>
      <c r="M301" s="422">
        <v>16.73</v>
      </c>
      <c r="N301" s="422">
        <v>8.4499999999999993</v>
      </c>
      <c r="O301" s="422">
        <v>8.58</v>
      </c>
      <c r="P301" s="422">
        <v>27.76</v>
      </c>
      <c r="Q301" s="422">
        <v>13.13</v>
      </c>
      <c r="R301" s="422">
        <v>13.45</v>
      </c>
      <c r="S301" s="422">
        <v>1.36</v>
      </c>
      <c r="T301" s="422">
        <v>23.95</v>
      </c>
      <c r="U301" s="422">
        <v>0</v>
      </c>
      <c r="V301" s="422">
        <v>0</v>
      </c>
      <c r="W301" s="422">
        <v>4</v>
      </c>
      <c r="X301" s="422">
        <v>18.350000000000001</v>
      </c>
      <c r="Y301" s="422">
        <v>17.18</v>
      </c>
      <c r="Z301" s="422">
        <v>0</v>
      </c>
      <c r="AA301" s="422">
        <v>0</v>
      </c>
      <c r="AB301" s="422">
        <v>20.36</v>
      </c>
      <c r="AC301" s="422">
        <v>5.83</v>
      </c>
      <c r="AD301" s="422">
        <v>17.989999999999998</v>
      </c>
      <c r="AE301" s="422">
        <v>0</v>
      </c>
      <c r="AF301" s="423">
        <v>0</v>
      </c>
      <c r="AG301" s="10"/>
      <c r="AH301" s="10"/>
      <c r="AI301" s="10"/>
      <c r="AJ301" s="10"/>
    </row>
    <row r="302" spans="1:36" ht="15">
      <c r="A302" s="421">
        <f t="shared" si="15"/>
        <v>0.34416666666666673</v>
      </c>
      <c r="B302" s="422">
        <v>4.09</v>
      </c>
      <c r="C302" s="422">
        <v>9.4499999999999993</v>
      </c>
      <c r="D302" s="422">
        <v>17.39</v>
      </c>
      <c r="E302" s="422">
        <v>28.49</v>
      </c>
      <c r="F302" s="422">
        <v>9.2100000000000009</v>
      </c>
      <c r="G302" s="422">
        <v>43.82</v>
      </c>
      <c r="H302" s="422">
        <v>6.27</v>
      </c>
      <c r="I302" s="422">
        <v>5.94</v>
      </c>
      <c r="J302" s="422">
        <v>18.63</v>
      </c>
      <c r="K302" s="422">
        <v>11.31</v>
      </c>
      <c r="L302" s="422">
        <v>20.04</v>
      </c>
      <c r="M302" s="422">
        <v>0</v>
      </c>
      <c r="N302" s="422">
        <v>1.82</v>
      </c>
      <c r="O302" s="422">
        <v>10.64</v>
      </c>
      <c r="P302" s="422">
        <v>8.6300000000000008</v>
      </c>
      <c r="Q302" s="422">
        <v>8.6300000000000008</v>
      </c>
      <c r="R302" s="422">
        <v>12.84</v>
      </c>
      <c r="S302" s="422">
        <v>4.6399999999999997</v>
      </c>
      <c r="T302" s="422">
        <v>36.75</v>
      </c>
      <c r="U302" s="422">
        <v>0</v>
      </c>
      <c r="V302" s="422">
        <v>29.01</v>
      </c>
      <c r="W302" s="422">
        <v>16.36</v>
      </c>
      <c r="X302" s="422">
        <v>26.46</v>
      </c>
      <c r="Y302" s="422">
        <v>11.36</v>
      </c>
      <c r="Z302" s="422">
        <v>0</v>
      </c>
      <c r="AA302" s="422">
        <v>0</v>
      </c>
      <c r="AB302" s="422">
        <v>30.54</v>
      </c>
      <c r="AC302" s="422">
        <v>4.54</v>
      </c>
      <c r="AD302" s="422">
        <v>0</v>
      </c>
      <c r="AE302" s="422">
        <v>6.81</v>
      </c>
      <c r="AF302" s="423">
        <v>0</v>
      </c>
      <c r="AG302" s="10"/>
      <c r="AH302" s="10"/>
      <c r="AI302" s="10"/>
      <c r="AJ302" s="10"/>
    </row>
    <row r="303" spans="1:36" ht="15">
      <c r="A303" s="421">
        <f t="shared" si="15"/>
        <v>0.35466666666666674</v>
      </c>
      <c r="B303" s="422">
        <v>19.54</v>
      </c>
      <c r="C303" s="422">
        <v>9.08</v>
      </c>
      <c r="D303" s="422">
        <v>16.03</v>
      </c>
      <c r="E303" s="422">
        <v>10.08</v>
      </c>
      <c r="F303" s="422">
        <v>21.82</v>
      </c>
      <c r="G303" s="422">
        <v>11.73</v>
      </c>
      <c r="H303" s="422">
        <v>13.13</v>
      </c>
      <c r="I303" s="422">
        <v>16.899999999999999</v>
      </c>
      <c r="J303" s="422">
        <v>25.05</v>
      </c>
      <c r="K303" s="422">
        <v>18.670000000000002</v>
      </c>
      <c r="L303" s="422">
        <v>18.3</v>
      </c>
      <c r="M303" s="422">
        <v>14.99</v>
      </c>
      <c r="N303" s="422">
        <v>29.46</v>
      </c>
      <c r="O303" s="422">
        <v>6.27</v>
      </c>
      <c r="P303" s="422">
        <v>0</v>
      </c>
      <c r="Q303" s="422">
        <v>14.59</v>
      </c>
      <c r="R303" s="422">
        <v>36.36</v>
      </c>
      <c r="S303" s="422">
        <v>28.64</v>
      </c>
      <c r="T303" s="422">
        <v>5.37</v>
      </c>
      <c r="U303" s="422">
        <v>13.63</v>
      </c>
      <c r="V303" s="422">
        <v>7</v>
      </c>
      <c r="W303" s="422">
        <v>3.18</v>
      </c>
      <c r="X303" s="422">
        <v>10.35</v>
      </c>
      <c r="Y303" s="422">
        <v>3.64</v>
      </c>
      <c r="Z303" s="422">
        <v>0</v>
      </c>
      <c r="AA303" s="422">
        <v>0</v>
      </c>
      <c r="AB303" s="422">
        <v>49.23</v>
      </c>
      <c r="AC303" s="422">
        <v>27.14</v>
      </c>
      <c r="AD303" s="422">
        <v>9.24</v>
      </c>
      <c r="AE303" s="422">
        <v>10.96</v>
      </c>
      <c r="AF303" s="423">
        <v>0</v>
      </c>
      <c r="AG303" s="10"/>
      <c r="AH303" s="10"/>
      <c r="AI303" s="10"/>
      <c r="AJ303" s="10"/>
    </row>
    <row r="304" spans="1:36" ht="15">
      <c r="A304" s="421">
        <f t="shared" si="15"/>
        <v>0.36516666666666675</v>
      </c>
      <c r="B304" s="422">
        <v>11.27</v>
      </c>
      <c r="C304" s="422">
        <v>27.37</v>
      </c>
      <c r="D304" s="422">
        <v>6.36</v>
      </c>
      <c r="E304" s="422">
        <v>6.52</v>
      </c>
      <c r="F304" s="422">
        <v>18.28</v>
      </c>
      <c r="G304" s="422">
        <v>9.81</v>
      </c>
      <c r="H304" s="422">
        <v>8.17</v>
      </c>
      <c r="I304" s="422">
        <v>13.26</v>
      </c>
      <c r="J304" s="422">
        <v>22.9</v>
      </c>
      <c r="K304" s="422">
        <v>33.590000000000003</v>
      </c>
      <c r="L304" s="422">
        <v>19.95</v>
      </c>
      <c r="M304" s="422">
        <v>6.81</v>
      </c>
      <c r="N304" s="422">
        <v>16.809999999999999</v>
      </c>
      <c r="O304" s="422">
        <v>10.9</v>
      </c>
      <c r="P304" s="422">
        <v>7.99</v>
      </c>
      <c r="Q304" s="422">
        <v>23.25</v>
      </c>
      <c r="R304" s="422">
        <v>11.36</v>
      </c>
      <c r="S304" s="422">
        <v>20.32</v>
      </c>
      <c r="T304" s="422">
        <v>18.170000000000002</v>
      </c>
      <c r="U304" s="422">
        <v>7.27</v>
      </c>
      <c r="V304" s="422">
        <v>16.13</v>
      </c>
      <c r="W304" s="422">
        <v>23.97</v>
      </c>
      <c r="X304" s="422">
        <v>2.31</v>
      </c>
      <c r="Y304" s="422">
        <v>9.99</v>
      </c>
      <c r="Z304" s="422">
        <v>0</v>
      </c>
      <c r="AA304" s="422">
        <v>0</v>
      </c>
      <c r="AB304" s="422">
        <v>22.63</v>
      </c>
      <c r="AC304" s="422">
        <v>10.9</v>
      </c>
      <c r="AD304" s="422">
        <v>10.73</v>
      </c>
      <c r="AE304" s="422">
        <v>2.64</v>
      </c>
      <c r="AF304" s="423">
        <v>0</v>
      </c>
      <c r="AG304" s="10"/>
      <c r="AH304" s="10"/>
      <c r="AI304" s="10"/>
      <c r="AJ304" s="10"/>
    </row>
    <row r="305" spans="1:36" ht="15">
      <c r="A305" s="421">
        <f t="shared" si="15"/>
        <v>0.37566666666666676</v>
      </c>
      <c r="B305" s="422">
        <v>34.53</v>
      </c>
      <c r="C305" s="422">
        <v>9.09</v>
      </c>
      <c r="D305" s="422">
        <v>15.45</v>
      </c>
      <c r="E305" s="422">
        <v>12.76</v>
      </c>
      <c r="F305" s="422">
        <v>5.45</v>
      </c>
      <c r="G305" s="422">
        <v>20.079999999999998</v>
      </c>
      <c r="H305" s="422">
        <v>24.25</v>
      </c>
      <c r="I305" s="422">
        <v>12.34</v>
      </c>
      <c r="J305" s="422">
        <v>24.11</v>
      </c>
      <c r="K305" s="422">
        <v>21.17</v>
      </c>
      <c r="L305" s="422">
        <v>6.36</v>
      </c>
      <c r="M305" s="422">
        <v>33.83</v>
      </c>
      <c r="N305" s="422">
        <v>7.27</v>
      </c>
      <c r="O305" s="422">
        <v>6.27</v>
      </c>
      <c r="P305" s="422">
        <v>0.91</v>
      </c>
      <c r="Q305" s="422">
        <v>27.58</v>
      </c>
      <c r="R305" s="422">
        <v>13.17</v>
      </c>
      <c r="S305" s="422">
        <v>13.62</v>
      </c>
      <c r="T305" s="422">
        <v>20.9</v>
      </c>
      <c r="U305" s="422">
        <v>40.5</v>
      </c>
      <c r="V305" s="422">
        <v>13.73</v>
      </c>
      <c r="W305" s="422">
        <v>11.69</v>
      </c>
      <c r="X305" s="422">
        <v>0</v>
      </c>
      <c r="Y305" s="422">
        <v>10.81</v>
      </c>
      <c r="Z305" s="422">
        <v>0</v>
      </c>
      <c r="AA305" s="422">
        <v>0</v>
      </c>
      <c r="AB305" s="422">
        <v>22.63</v>
      </c>
      <c r="AC305" s="422">
        <v>17.38</v>
      </c>
      <c r="AD305" s="422">
        <v>20.57</v>
      </c>
      <c r="AE305" s="422">
        <v>4.67</v>
      </c>
      <c r="AF305" s="423">
        <v>41.71</v>
      </c>
      <c r="AG305" s="10"/>
      <c r="AH305" s="10"/>
      <c r="AI305" s="10"/>
      <c r="AJ305" s="10"/>
    </row>
    <row r="306" spans="1:36" ht="15">
      <c r="A306" s="421">
        <f t="shared" ref="A306:A345" si="16">A305+0.0104</f>
        <v>0.38606666666666678</v>
      </c>
      <c r="B306" s="422">
        <v>32.450000000000003</v>
      </c>
      <c r="C306" s="422">
        <v>6.91</v>
      </c>
      <c r="D306" s="422">
        <v>20.09</v>
      </c>
      <c r="E306" s="422">
        <v>20.079999999999998</v>
      </c>
      <c r="F306" s="422">
        <v>8.08</v>
      </c>
      <c r="G306" s="422">
        <v>32.64</v>
      </c>
      <c r="H306" s="422">
        <v>11.48</v>
      </c>
      <c r="I306" s="422">
        <v>19.97</v>
      </c>
      <c r="J306" s="422">
        <v>18.350000000000001</v>
      </c>
      <c r="K306" s="422">
        <v>10.45</v>
      </c>
      <c r="L306" s="422">
        <v>13.27</v>
      </c>
      <c r="M306" s="422">
        <v>12.72</v>
      </c>
      <c r="N306" s="422">
        <v>10.45</v>
      </c>
      <c r="O306" s="422">
        <v>13.85</v>
      </c>
      <c r="P306" s="422">
        <v>28.74</v>
      </c>
      <c r="Q306" s="422">
        <v>6.81</v>
      </c>
      <c r="R306" s="422">
        <v>1.82</v>
      </c>
      <c r="S306" s="422">
        <v>15.03</v>
      </c>
      <c r="T306" s="422">
        <v>13.63</v>
      </c>
      <c r="U306" s="422">
        <v>57.65</v>
      </c>
      <c r="V306" s="422">
        <v>18.809999999999999</v>
      </c>
      <c r="W306" s="422">
        <v>5.56</v>
      </c>
      <c r="X306" s="422">
        <v>15.71</v>
      </c>
      <c r="Y306" s="422">
        <v>3.64</v>
      </c>
      <c r="Z306" s="422">
        <v>0</v>
      </c>
      <c r="AA306" s="422">
        <v>0</v>
      </c>
      <c r="AB306" s="422">
        <v>11.36</v>
      </c>
      <c r="AC306" s="422">
        <v>8.18</v>
      </c>
      <c r="AD306" s="422">
        <v>20.37</v>
      </c>
      <c r="AE306" s="422">
        <v>6.36</v>
      </c>
      <c r="AF306" s="423">
        <v>30.63</v>
      </c>
      <c r="AG306" s="10"/>
      <c r="AH306" s="10"/>
      <c r="AI306" s="10"/>
      <c r="AJ306" s="10"/>
    </row>
    <row r="307" spans="1:36" ht="15">
      <c r="A307" s="421">
        <f t="shared" si="16"/>
        <v>0.3964666666666668</v>
      </c>
      <c r="B307" s="422">
        <v>13.75</v>
      </c>
      <c r="C307" s="422">
        <v>25.74</v>
      </c>
      <c r="D307" s="422">
        <v>9.1199999999999992</v>
      </c>
      <c r="E307" s="422">
        <v>38.700000000000003</v>
      </c>
      <c r="F307" s="422">
        <v>4.54</v>
      </c>
      <c r="G307" s="422">
        <v>1.82</v>
      </c>
      <c r="H307" s="422">
        <v>0</v>
      </c>
      <c r="I307" s="422">
        <v>16.36</v>
      </c>
      <c r="J307" s="422">
        <v>26.31</v>
      </c>
      <c r="K307" s="422">
        <v>34.119999999999997</v>
      </c>
      <c r="L307" s="422">
        <v>33.51</v>
      </c>
      <c r="M307" s="422">
        <v>30.25</v>
      </c>
      <c r="N307" s="422">
        <v>24.04</v>
      </c>
      <c r="O307" s="422">
        <v>10.44</v>
      </c>
      <c r="P307" s="422">
        <v>12.3</v>
      </c>
      <c r="Q307" s="422">
        <v>11.13</v>
      </c>
      <c r="R307" s="422">
        <v>23.13</v>
      </c>
      <c r="S307" s="422">
        <v>30.9</v>
      </c>
      <c r="T307" s="422">
        <v>13.95</v>
      </c>
      <c r="U307" s="422">
        <v>7.73</v>
      </c>
      <c r="V307" s="422">
        <v>28.32</v>
      </c>
      <c r="W307" s="422">
        <v>9.08</v>
      </c>
      <c r="X307" s="422">
        <v>18.37</v>
      </c>
      <c r="Y307" s="422">
        <v>4.54</v>
      </c>
      <c r="Z307" s="422">
        <v>0</v>
      </c>
      <c r="AA307" s="422">
        <v>0</v>
      </c>
      <c r="AB307" s="422">
        <v>9.41</v>
      </c>
      <c r="AC307" s="422">
        <v>21.79</v>
      </c>
      <c r="AD307" s="422">
        <v>8.18</v>
      </c>
      <c r="AE307" s="422">
        <v>15.55</v>
      </c>
      <c r="AF307" s="423">
        <v>10.039999999999999</v>
      </c>
      <c r="AG307" s="10"/>
      <c r="AH307" s="10"/>
      <c r="AI307" s="10"/>
      <c r="AJ307" s="10"/>
    </row>
    <row r="308" spans="1:36" ht="15">
      <c r="A308" s="421">
        <f t="shared" si="16"/>
        <v>0.40686666666666682</v>
      </c>
      <c r="B308" s="422">
        <v>0</v>
      </c>
      <c r="C308" s="422">
        <v>4.59</v>
      </c>
      <c r="D308" s="422">
        <v>19.54</v>
      </c>
      <c r="E308" s="422">
        <v>21.81</v>
      </c>
      <c r="F308" s="422">
        <v>6.81</v>
      </c>
      <c r="G308" s="422">
        <v>11.9</v>
      </c>
      <c r="H308" s="422">
        <v>20.98</v>
      </c>
      <c r="I308" s="422">
        <v>7.72</v>
      </c>
      <c r="J308" s="422">
        <v>0</v>
      </c>
      <c r="K308" s="422">
        <v>15.55</v>
      </c>
      <c r="L308" s="422">
        <v>14.64</v>
      </c>
      <c r="M308" s="422">
        <v>11.89</v>
      </c>
      <c r="N308" s="422">
        <v>10.91</v>
      </c>
      <c r="O308" s="422">
        <v>11.36</v>
      </c>
      <c r="P308" s="422">
        <v>10.18</v>
      </c>
      <c r="Q308" s="422">
        <v>16.809999999999999</v>
      </c>
      <c r="R308" s="422">
        <v>18.170000000000002</v>
      </c>
      <c r="S308" s="422">
        <v>25.44</v>
      </c>
      <c r="T308" s="422">
        <v>38.07</v>
      </c>
      <c r="U308" s="422">
        <v>26.36</v>
      </c>
      <c r="V308" s="422">
        <v>2.31</v>
      </c>
      <c r="W308" s="422">
        <v>20.72</v>
      </c>
      <c r="X308" s="422">
        <v>1.36</v>
      </c>
      <c r="Y308" s="422">
        <v>28.61</v>
      </c>
      <c r="Z308" s="422">
        <v>0</v>
      </c>
      <c r="AA308" s="422">
        <v>22.67</v>
      </c>
      <c r="AB308" s="422">
        <v>54.66</v>
      </c>
      <c r="AC308" s="422">
        <v>0</v>
      </c>
      <c r="AD308" s="422">
        <v>4.09</v>
      </c>
      <c r="AE308" s="422">
        <v>10.9</v>
      </c>
      <c r="AF308" s="423">
        <v>1.82</v>
      </c>
      <c r="AG308" s="10"/>
      <c r="AH308" s="10"/>
      <c r="AI308" s="10"/>
      <c r="AJ308" s="10"/>
    </row>
    <row r="309" spans="1:36" ht="15">
      <c r="A309" s="421">
        <f t="shared" si="16"/>
        <v>0.41726666666666684</v>
      </c>
      <c r="B309" s="422">
        <v>10.17</v>
      </c>
      <c r="C309" s="422">
        <v>32.36</v>
      </c>
      <c r="D309" s="422">
        <v>0</v>
      </c>
      <c r="E309" s="422">
        <v>31.18</v>
      </c>
      <c r="F309" s="422">
        <v>40.15</v>
      </c>
      <c r="G309" s="422">
        <v>13.63</v>
      </c>
      <c r="H309" s="422">
        <v>18.489999999999998</v>
      </c>
      <c r="I309" s="422">
        <v>14.05</v>
      </c>
      <c r="J309" s="422">
        <v>22.24</v>
      </c>
      <c r="K309" s="422">
        <v>27.26</v>
      </c>
      <c r="L309" s="422">
        <v>29.53</v>
      </c>
      <c r="M309" s="422">
        <v>28.48</v>
      </c>
      <c r="N309" s="422">
        <v>30.44</v>
      </c>
      <c r="O309" s="422">
        <v>12.22</v>
      </c>
      <c r="P309" s="422">
        <v>12.17</v>
      </c>
      <c r="Q309" s="422">
        <v>13.8</v>
      </c>
      <c r="R309" s="422">
        <v>14.91</v>
      </c>
      <c r="S309" s="422">
        <v>0.73</v>
      </c>
      <c r="T309" s="422">
        <v>18.18</v>
      </c>
      <c r="U309" s="422">
        <v>44.91</v>
      </c>
      <c r="V309" s="422">
        <v>5.9</v>
      </c>
      <c r="W309" s="422">
        <v>4.54</v>
      </c>
      <c r="X309" s="422">
        <v>4.54</v>
      </c>
      <c r="Y309" s="422">
        <v>7.27</v>
      </c>
      <c r="Z309" s="422">
        <v>0</v>
      </c>
      <c r="AA309" s="422">
        <v>25.36</v>
      </c>
      <c r="AB309" s="422">
        <v>30.81</v>
      </c>
      <c r="AC309" s="422">
        <v>12.83</v>
      </c>
      <c r="AD309" s="422">
        <v>0.91</v>
      </c>
      <c r="AE309" s="422">
        <v>16.309999999999999</v>
      </c>
      <c r="AF309" s="423">
        <v>10</v>
      </c>
      <c r="AG309" s="10"/>
      <c r="AH309" s="10"/>
      <c r="AI309" s="10"/>
      <c r="AJ309" s="10"/>
    </row>
    <row r="310" spans="1:36" ht="15">
      <c r="A310" s="424">
        <f t="shared" si="16"/>
        <v>0.42766666666666686</v>
      </c>
      <c r="B310" s="422">
        <v>2.27</v>
      </c>
      <c r="C310" s="422">
        <v>7.43</v>
      </c>
      <c r="D310" s="422">
        <v>2.1800000000000002</v>
      </c>
      <c r="E310" s="422">
        <v>26.88</v>
      </c>
      <c r="F310" s="422">
        <v>35.4</v>
      </c>
      <c r="G310" s="422">
        <v>21.81</v>
      </c>
      <c r="H310" s="422">
        <v>20.77</v>
      </c>
      <c r="I310" s="422">
        <v>45.55</v>
      </c>
      <c r="J310" s="422">
        <v>15.85</v>
      </c>
      <c r="K310" s="422">
        <v>18.13</v>
      </c>
      <c r="L310" s="422">
        <v>38.159999999999997</v>
      </c>
      <c r="M310" s="422">
        <v>9.09</v>
      </c>
      <c r="N310" s="422">
        <v>52.38</v>
      </c>
      <c r="O310" s="422">
        <v>29.55</v>
      </c>
      <c r="P310" s="422">
        <v>38.26</v>
      </c>
      <c r="Q310" s="422">
        <v>5.28</v>
      </c>
      <c r="R310" s="422">
        <v>16.82</v>
      </c>
      <c r="S310" s="422">
        <v>15.9</v>
      </c>
      <c r="T310" s="422">
        <v>13.78</v>
      </c>
      <c r="U310" s="422">
        <v>3.54</v>
      </c>
      <c r="V310" s="422">
        <v>28</v>
      </c>
      <c r="W310" s="422">
        <v>0</v>
      </c>
      <c r="X310" s="422">
        <v>14.54</v>
      </c>
      <c r="Y310" s="422">
        <v>4.54</v>
      </c>
      <c r="Z310" s="422">
        <v>0</v>
      </c>
      <c r="AA310" s="422">
        <v>48.27</v>
      </c>
      <c r="AB310" s="422">
        <v>36.81</v>
      </c>
      <c r="AC310" s="422">
        <v>11.55</v>
      </c>
      <c r="AD310" s="422">
        <v>10.039999999999999</v>
      </c>
      <c r="AE310" s="422">
        <v>15.9</v>
      </c>
      <c r="AF310" s="423">
        <v>44.55</v>
      </c>
      <c r="AG310" s="10"/>
      <c r="AH310" s="10"/>
      <c r="AI310" s="10"/>
      <c r="AJ310" s="10"/>
    </row>
    <row r="311" spans="1:36" ht="15">
      <c r="A311" s="424">
        <f t="shared" si="16"/>
        <v>0.43806666666666688</v>
      </c>
      <c r="B311" s="422">
        <v>17.45</v>
      </c>
      <c r="C311" s="422">
        <v>10.91</v>
      </c>
      <c r="D311" s="422">
        <v>6.45</v>
      </c>
      <c r="E311" s="422">
        <v>6.82</v>
      </c>
      <c r="F311" s="422">
        <v>37.33</v>
      </c>
      <c r="G311" s="422">
        <v>41.05</v>
      </c>
      <c r="H311" s="422">
        <v>13.73</v>
      </c>
      <c r="I311" s="422">
        <v>28.93</v>
      </c>
      <c r="J311" s="422">
        <v>33.869999999999997</v>
      </c>
      <c r="K311" s="422">
        <v>7.27</v>
      </c>
      <c r="L311" s="422">
        <v>10.45</v>
      </c>
      <c r="M311" s="422">
        <v>13.63</v>
      </c>
      <c r="N311" s="422">
        <v>24.96</v>
      </c>
      <c r="O311" s="422">
        <v>9.09</v>
      </c>
      <c r="P311" s="422">
        <v>13.27</v>
      </c>
      <c r="Q311" s="422">
        <v>40.94</v>
      </c>
      <c r="R311" s="422">
        <v>13.74</v>
      </c>
      <c r="S311" s="422">
        <v>9.9499999999999993</v>
      </c>
      <c r="T311" s="422">
        <v>14.55</v>
      </c>
      <c r="U311" s="422">
        <v>51.31</v>
      </c>
      <c r="V311" s="422">
        <v>31.81</v>
      </c>
      <c r="W311" s="422">
        <v>12.18</v>
      </c>
      <c r="X311" s="422">
        <v>10.1</v>
      </c>
      <c r="Y311" s="422">
        <v>25</v>
      </c>
      <c r="Z311" s="422">
        <v>0</v>
      </c>
      <c r="AA311" s="422">
        <v>27.63</v>
      </c>
      <c r="AB311" s="422">
        <v>39.75</v>
      </c>
      <c r="AC311" s="422">
        <v>25.54</v>
      </c>
      <c r="AD311" s="422">
        <v>15.89</v>
      </c>
      <c r="AE311" s="422">
        <v>28.39</v>
      </c>
      <c r="AF311" s="423">
        <v>35.51</v>
      </c>
      <c r="AG311" s="10"/>
      <c r="AH311" s="10"/>
      <c r="AI311" s="10"/>
      <c r="AJ311" s="10"/>
    </row>
    <row r="312" spans="1:36" ht="15">
      <c r="A312" s="424">
        <f t="shared" si="16"/>
        <v>0.4484666666666669</v>
      </c>
      <c r="B312" s="422">
        <v>15</v>
      </c>
      <c r="C312" s="422">
        <v>11.59</v>
      </c>
      <c r="D312" s="422">
        <v>32.6</v>
      </c>
      <c r="E312" s="422">
        <v>33.270000000000003</v>
      </c>
      <c r="F312" s="422">
        <v>29.6</v>
      </c>
      <c r="G312" s="422">
        <v>88.85</v>
      </c>
      <c r="H312" s="422">
        <v>10.91</v>
      </c>
      <c r="I312" s="422">
        <v>18.79</v>
      </c>
      <c r="J312" s="422">
        <v>43.61</v>
      </c>
      <c r="K312" s="422">
        <v>4.5</v>
      </c>
      <c r="L312" s="422">
        <v>63.72</v>
      </c>
      <c r="M312" s="422">
        <v>35.36</v>
      </c>
      <c r="N312" s="422">
        <v>38.33</v>
      </c>
      <c r="O312" s="422">
        <v>36.26</v>
      </c>
      <c r="P312" s="422">
        <v>38.29</v>
      </c>
      <c r="Q312" s="422">
        <v>11.9</v>
      </c>
      <c r="R312" s="422">
        <v>31.82</v>
      </c>
      <c r="S312" s="422">
        <v>11.56</v>
      </c>
      <c r="T312" s="422">
        <v>32.840000000000003</v>
      </c>
      <c r="U312" s="422">
        <v>24.54</v>
      </c>
      <c r="V312" s="422">
        <v>28.53</v>
      </c>
      <c r="W312" s="422">
        <v>14.57</v>
      </c>
      <c r="X312" s="422">
        <v>2.27</v>
      </c>
      <c r="Y312" s="422">
        <v>28.03</v>
      </c>
      <c r="Z312" s="422">
        <v>0</v>
      </c>
      <c r="AA312" s="422">
        <v>11.36</v>
      </c>
      <c r="AB312" s="422">
        <v>28.25</v>
      </c>
      <c r="AC312" s="422">
        <v>9.9499999999999993</v>
      </c>
      <c r="AD312" s="422">
        <v>8.18</v>
      </c>
      <c r="AE312" s="422">
        <v>39.82</v>
      </c>
      <c r="AF312" s="423">
        <v>9.09</v>
      </c>
      <c r="AG312" s="10"/>
      <c r="AH312" s="10"/>
      <c r="AI312" s="10"/>
      <c r="AJ312" s="10"/>
    </row>
    <row r="313" spans="1:36" ht="15">
      <c r="A313" s="424">
        <f t="shared" si="16"/>
        <v>0.45886666666666692</v>
      </c>
      <c r="B313" s="422">
        <v>44.72</v>
      </c>
      <c r="C313" s="422">
        <v>61.11</v>
      </c>
      <c r="D313" s="422">
        <v>54.4</v>
      </c>
      <c r="E313" s="422">
        <v>62.57</v>
      </c>
      <c r="F313" s="422">
        <v>48.45</v>
      </c>
      <c r="G313" s="422">
        <v>51.13</v>
      </c>
      <c r="H313" s="422">
        <v>27.69</v>
      </c>
      <c r="I313" s="422">
        <v>20.07</v>
      </c>
      <c r="J313" s="422">
        <v>12.82</v>
      </c>
      <c r="K313" s="422">
        <v>17.27</v>
      </c>
      <c r="L313" s="422">
        <v>12.55</v>
      </c>
      <c r="M313" s="422">
        <v>54.56</v>
      </c>
      <c r="N313" s="422">
        <v>9.75</v>
      </c>
      <c r="O313" s="422">
        <v>11.65</v>
      </c>
      <c r="P313" s="422">
        <v>80.94</v>
      </c>
      <c r="Q313" s="422">
        <v>14.23</v>
      </c>
      <c r="R313" s="422">
        <v>57.72</v>
      </c>
      <c r="S313" s="422">
        <v>92.92</v>
      </c>
      <c r="T313" s="422">
        <v>20.39</v>
      </c>
      <c r="U313" s="422">
        <v>39.82</v>
      </c>
      <c r="V313" s="422">
        <v>43.35</v>
      </c>
      <c r="W313" s="422">
        <v>50.09</v>
      </c>
      <c r="X313" s="422">
        <v>0</v>
      </c>
      <c r="Y313" s="422">
        <v>40.86</v>
      </c>
      <c r="Z313" s="422">
        <v>9.6300000000000008</v>
      </c>
      <c r="AA313" s="422">
        <v>16.399999999999999</v>
      </c>
      <c r="AB313" s="422">
        <v>40.270000000000003</v>
      </c>
      <c r="AC313" s="422">
        <v>20.399999999999999</v>
      </c>
      <c r="AD313" s="422">
        <v>23.45</v>
      </c>
      <c r="AE313" s="422">
        <v>3.91</v>
      </c>
      <c r="AF313" s="423">
        <v>91.81</v>
      </c>
      <c r="AG313" s="10"/>
      <c r="AH313" s="10"/>
      <c r="AI313" s="10"/>
      <c r="AJ313" s="10"/>
    </row>
    <row r="314" spans="1:36" ht="15">
      <c r="A314" s="424">
        <f t="shared" si="16"/>
        <v>0.46926666666666694</v>
      </c>
      <c r="B314" s="422">
        <v>91.23</v>
      </c>
      <c r="C314" s="422">
        <v>106.45</v>
      </c>
      <c r="D314" s="422">
        <v>78.67</v>
      </c>
      <c r="E314" s="422">
        <v>57.59</v>
      </c>
      <c r="F314" s="422">
        <v>123.82</v>
      </c>
      <c r="G314" s="422">
        <v>92.09</v>
      </c>
      <c r="H314" s="422">
        <v>102.09</v>
      </c>
      <c r="I314" s="422">
        <v>58.67</v>
      </c>
      <c r="J314" s="422">
        <v>89.5</v>
      </c>
      <c r="K314" s="422">
        <v>64.180000000000007</v>
      </c>
      <c r="L314" s="422">
        <v>81.430000000000007</v>
      </c>
      <c r="M314" s="422">
        <v>65.31</v>
      </c>
      <c r="N314" s="422">
        <v>38.979999999999997</v>
      </c>
      <c r="O314" s="422">
        <v>62.19</v>
      </c>
      <c r="P314" s="422">
        <v>30.44</v>
      </c>
      <c r="Q314" s="422">
        <v>96.74</v>
      </c>
      <c r="R314" s="422">
        <v>17</v>
      </c>
      <c r="S314" s="422">
        <v>27.99</v>
      </c>
      <c r="T314" s="422">
        <v>52.07</v>
      </c>
      <c r="U314" s="422">
        <v>31.13</v>
      </c>
      <c r="V314" s="422">
        <v>40.83</v>
      </c>
      <c r="W314" s="422">
        <v>81.87</v>
      </c>
      <c r="X314" s="422">
        <v>61.36</v>
      </c>
      <c r="Y314" s="422">
        <v>15.41</v>
      </c>
      <c r="Z314" s="422">
        <v>10.14</v>
      </c>
      <c r="AA314" s="422">
        <v>87.21</v>
      </c>
      <c r="AB314" s="422">
        <v>72.739999999999995</v>
      </c>
      <c r="AC314" s="422">
        <v>84.15</v>
      </c>
      <c r="AD314" s="422">
        <v>34.61</v>
      </c>
      <c r="AE314" s="422">
        <v>16.46</v>
      </c>
      <c r="AF314" s="423">
        <v>48.37</v>
      </c>
      <c r="AG314" s="10"/>
      <c r="AH314" s="10"/>
      <c r="AI314" s="10"/>
      <c r="AJ314" s="10"/>
    </row>
    <row r="315" spans="1:36" ht="15">
      <c r="A315" s="424">
        <f t="shared" si="16"/>
        <v>0.47966666666666696</v>
      </c>
      <c r="B315" s="422">
        <v>43.24</v>
      </c>
      <c r="C315" s="422">
        <v>160.34</v>
      </c>
      <c r="D315" s="422">
        <v>108.96</v>
      </c>
      <c r="E315" s="422">
        <v>69.38</v>
      </c>
      <c r="F315" s="422">
        <v>176.84</v>
      </c>
      <c r="G315" s="422">
        <v>160.94</v>
      </c>
      <c r="H315" s="422">
        <v>105</v>
      </c>
      <c r="I315" s="422">
        <v>118.34</v>
      </c>
      <c r="J315" s="422">
        <v>233.11</v>
      </c>
      <c r="K315" s="422">
        <v>161.41999999999999</v>
      </c>
      <c r="L315" s="422">
        <v>138.97999999999999</v>
      </c>
      <c r="M315" s="422">
        <v>79.81</v>
      </c>
      <c r="N315" s="422">
        <v>75.61</v>
      </c>
      <c r="O315" s="422">
        <v>53.69</v>
      </c>
      <c r="P315" s="422">
        <v>86.01</v>
      </c>
      <c r="Q315" s="422">
        <v>261.33999999999997</v>
      </c>
      <c r="R315" s="422">
        <v>57.72</v>
      </c>
      <c r="S315" s="422">
        <v>63.89</v>
      </c>
      <c r="T315" s="422">
        <v>95.45</v>
      </c>
      <c r="U315" s="422">
        <v>114.66</v>
      </c>
      <c r="V315" s="422">
        <v>183.88</v>
      </c>
      <c r="W315" s="422">
        <v>104.65</v>
      </c>
      <c r="X315" s="422">
        <v>102.5</v>
      </c>
      <c r="Y315" s="422">
        <v>133.44999999999999</v>
      </c>
      <c r="Z315" s="422">
        <v>45.98</v>
      </c>
      <c r="AA315" s="422">
        <v>135.35</v>
      </c>
      <c r="AB315" s="422">
        <v>66.31</v>
      </c>
      <c r="AC315" s="422">
        <v>22.5</v>
      </c>
      <c r="AD315" s="422">
        <v>68.66</v>
      </c>
      <c r="AE315" s="422">
        <v>162.85</v>
      </c>
      <c r="AF315" s="423">
        <v>132.26</v>
      </c>
      <c r="AG315" s="10"/>
      <c r="AH315" s="10"/>
      <c r="AI315" s="10"/>
      <c r="AJ315" s="10"/>
    </row>
    <row r="316" spans="1:36" ht="15">
      <c r="A316" s="424">
        <f t="shared" si="16"/>
        <v>0.49006666666666698</v>
      </c>
      <c r="B316" s="422">
        <v>297.22000000000003</v>
      </c>
      <c r="C316" s="422">
        <v>462.52</v>
      </c>
      <c r="D316" s="422">
        <v>134.97999999999999</v>
      </c>
      <c r="E316" s="422">
        <v>187.46</v>
      </c>
      <c r="F316" s="422">
        <v>329.5</v>
      </c>
      <c r="G316" s="422">
        <v>215.89</v>
      </c>
      <c r="H316" s="422">
        <v>191.55</v>
      </c>
      <c r="I316" s="422">
        <v>218.24</v>
      </c>
      <c r="J316" s="422">
        <v>340.08</v>
      </c>
      <c r="K316" s="422">
        <v>232.6</v>
      </c>
      <c r="L316" s="422">
        <v>181.12</v>
      </c>
      <c r="M316" s="422">
        <v>316.73</v>
      </c>
      <c r="N316" s="422">
        <v>134.01</v>
      </c>
      <c r="O316" s="422">
        <v>196.58</v>
      </c>
      <c r="P316" s="422">
        <v>180.22</v>
      </c>
      <c r="Q316" s="422">
        <v>292.7</v>
      </c>
      <c r="R316" s="422">
        <v>215.57</v>
      </c>
      <c r="S316" s="422">
        <v>323.43</v>
      </c>
      <c r="T316" s="422">
        <v>229.5</v>
      </c>
      <c r="U316" s="422">
        <v>95.32</v>
      </c>
      <c r="V316" s="422">
        <v>132.06</v>
      </c>
      <c r="W316" s="422">
        <v>150.84</v>
      </c>
      <c r="X316" s="422">
        <v>154.53</v>
      </c>
      <c r="Y316" s="422">
        <v>164.27</v>
      </c>
      <c r="Z316" s="422">
        <v>30.68</v>
      </c>
      <c r="AA316" s="422">
        <v>194.28</v>
      </c>
      <c r="AB316" s="422">
        <v>163.94</v>
      </c>
      <c r="AC316" s="422">
        <v>152.86000000000001</v>
      </c>
      <c r="AD316" s="422">
        <v>276.52</v>
      </c>
      <c r="AE316" s="422">
        <v>193.29</v>
      </c>
      <c r="AF316" s="423">
        <v>209.28</v>
      </c>
      <c r="AG316" s="10"/>
      <c r="AH316" s="10"/>
      <c r="AI316" s="10"/>
      <c r="AJ316" s="10"/>
    </row>
    <row r="317" spans="1:36" ht="15">
      <c r="A317" s="424">
        <f t="shared" si="16"/>
        <v>0.50046666666666695</v>
      </c>
      <c r="B317" s="422">
        <v>240.49</v>
      </c>
      <c r="C317" s="422">
        <v>587.08000000000004</v>
      </c>
      <c r="D317" s="422">
        <v>275.89</v>
      </c>
      <c r="E317" s="422">
        <v>272.82</v>
      </c>
      <c r="F317" s="422">
        <v>411.41</v>
      </c>
      <c r="G317" s="422">
        <v>227.23</v>
      </c>
      <c r="H317" s="422">
        <v>385.66</v>
      </c>
      <c r="I317" s="422">
        <v>276.43</v>
      </c>
      <c r="J317" s="422">
        <v>490.92</v>
      </c>
      <c r="K317" s="422">
        <v>127.45</v>
      </c>
      <c r="L317" s="422">
        <v>302.94</v>
      </c>
      <c r="M317" s="422">
        <v>542.66</v>
      </c>
      <c r="N317" s="422">
        <v>281.52999999999997</v>
      </c>
      <c r="O317" s="422">
        <v>331.57</v>
      </c>
      <c r="P317" s="422">
        <v>377.77</v>
      </c>
      <c r="Q317" s="422">
        <v>500.88</v>
      </c>
      <c r="R317" s="422">
        <v>286.35000000000002</v>
      </c>
      <c r="S317" s="422">
        <v>337.38</v>
      </c>
      <c r="T317" s="422">
        <v>341.53</v>
      </c>
      <c r="U317" s="422">
        <v>226.32</v>
      </c>
      <c r="V317" s="422">
        <v>242.45</v>
      </c>
      <c r="W317" s="422">
        <v>515.25</v>
      </c>
      <c r="X317" s="422">
        <v>272.33999999999997</v>
      </c>
      <c r="Y317" s="422">
        <v>189.84</v>
      </c>
      <c r="Z317" s="422">
        <v>95.71</v>
      </c>
      <c r="AA317" s="422">
        <v>303.26</v>
      </c>
      <c r="AB317" s="422">
        <v>294.72000000000003</v>
      </c>
      <c r="AC317" s="422">
        <v>322.41000000000003</v>
      </c>
      <c r="AD317" s="422">
        <v>376.48</v>
      </c>
      <c r="AE317" s="422">
        <v>377.6</v>
      </c>
      <c r="AF317" s="423">
        <v>233.29</v>
      </c>
      <c r="AG317" s="10"/>
      <c r="AH317" s="10"/>
      <c r="AI317" s="10"/>
      <c r="AJ317" s="10"/>
    </row>
    <row r="318" spans="1:36" ht="15">
      <c r="A318" s="424">
        <f t="shared" si="16"/>
        <v>0.51086666666666691</v>
      </c>
      <c r="B318" s="422">
        <v>520.76</v>
      </c>
      <c r="C318" s="422">
        <v>896.29</v>
      </c>
      <c r="D318" s="422">
        <v>455.4</v>
      </c>
      <c r="E318" s="422">
        <v>428.98</v>
      </c>
      <c r="F318" s="422">
        <v>580.25</v>
      </c>
      <c r="G318" s="422">
        <v>433.92</v>
      </c>
      <c r="H318" s="422">
        <v>375.78</v>
      </c>
      <c r="I318" s="422">
        <v>314.5</v>
      </c>
      <c r="J318" s="422">
        <v>910.85</v>
      </c>
      <c r="K318" s="422">
        <v>477.06</v>
      </c>
      <c r="L318" s="422">
        <v>396.97</v>
      </c>
      <c r="M318" s="422">
        <v>445.49</v>
      </c>
      <c r="N318" s="422">
        <v>459.14</v>
      </c>
      <c r="O318" s="422">
        <v>356.89</v>
      </c>
      <c r="P318" s="422">
        <v>432.31</v>
      </c>
      <c r="Q318" s="422">
        <v>656.41</v>
      </c>
      <c r="R318" s="422">
        <v>381.53</v>
      </c>
      <c r="S318" s="422">
        <v>354.06</v>
      </c>
      <c r="T318" s="422">
        <v>481.57</v>
      </c>
      <c r="U318" s="422">
        <v>272.95999999999998</v>
      </c>
      <c r="V318" s="422">
        <v>558.15</v>
      </c>
      <c r="W318" s="422">
        <v>549.98</v>
      </c>
      <c r="X318" s="422">
        <v>367.45</v>
      </c>
      <c r="Y318" s="422">
        <v>420.07</v>
      </c>
      <c r="Z318" s="422">
        <v>82.87</v>
      </c>
      <c r="AA318" s="422">
        <v>444.1</v>
      </c>
      <c r="AB318" s="422">
        <v>359.55</v>
      </c>
      <c r="AC318" s="422">
        <v>406.1</v>
      </c>
      <c r="AD318" s="422">
        <v>408.44</v>
      </c>
      <c r="AE318" s="422">
        <v>514.49</v>
      </c>
      <c r="AF318" s="423">
        <v>280.45999999999998</v>
      </c>
      <c r="AG318" s="10"/>
      <c r="AH318" s="10"/>
      <c r="AI318" s="10"/>
      <c r="AJ318" s="10"/>
    </row>
    <row r="319" spans="1:36" ht="15">
      <c r="A319" s="424">
        <f t="shared" si="16"/>
        <v>0.52126666666666688</v>
      </c>
      <c r="B319" s="422">
        <v>492.84</v>
      </c>
      <c r="C319" s="422">
        <v>761.47</v>
      </c>
      <c r="D319" s="422">
        <v>537.82000000000005</v>
      </c>
      <c r="E319" s="422">
        <v>419.04</v>
      </c>
      <c r="F319" s="422">
        <v>643.19000000000005</v>
      </c>
      <c r="G319" s="422">
        <v>522.34</v>
      </c>
      <c r="H319" s="422">
        <v>532.71</v>
      </c>
      <c r="I319" s="422">
        <v>559.14</v>
      </c>
      <c r="J319" s="422">
        <v>653.24</v>
      </c>
      <c r="K319" s="422">
        <v>438.69</v>
      </c>
      <c r="L319" s="422">
        <v>524.72</v>
      </c>
      <c r="M319" s="422">
        <v>636.79</v>
      </c>
      <c r="N319" s="422">
        <v>396.93</v>
      </c>
      <c r="O319" s="422">
        <v>387.16</v>
      </c>
      <c r="P319" s="422">
        <v>463.8</v>
      </c>
      <c r="Q319" s="422">
        <v>555.88</v>
      </c>
      <c r="R319" s="422">
        <v>459.89</v>
      </c>
      <c r="S319" s="422">
        <v>465.04</v>
      </c>
      <c r="T319" s="422">
        <v>434.46</v>
      </c>
      <c r="U319" s="422">
        <v>245.65</v>
      </c>
      <c r="V319" s="422">
        <v>602.08000000000004</v>
      </c>
      <c r="W319" s="422">
        <v>638.69000000000005</v>
      </c>
      <c r="X319" s="422">
        <v>631.5</v>
      </c>
      <c r="Y319" s="422">
        <v>377.03</v>
      </c>
      <c r="Z319" s="422">
        <v>79.38</v>
      </c>
      <c r="AA319" s="422">
        <v>328.28</v>
      </c>
      <c r="AB319" s="422">
        <v>334.9</v>
      </c>
      <c r="AC319" s="422">
        <v>455.47</v>
      </c>
      <c r="AD319" s="422">
        <v>649.48</v>
      </c>
      <c r="AE319" s="422">
        <v>513.37</v>
      </c>
      <c r="AF319" s="423">
        <v>564.02</v>
      </c>
      <c r="AG319" s="10"/>
      <c r="AH319" s="10"/>
      <c r="AI319" s="10"/>
      <c r="AJ319" s="10"/>
    </row>
    <row r="320" spans="1:36" ht="15">
      <c r="A320" s="424">
        <f t="shared" si="16"/>
        <v>0.53166666666666684</v>
      </c>
      <c r="B320" s="422">
        <v>570.45000000000005</v>
      </c>
      <c r="C320" s="422">
        <v>710.74</v>
      </c>
      <c r="D320" s="422">
        <v>433.96</v>
      </c>
      <c r="E320" s="422">
        <v>468.48</v>
      </c>
      <c r="F320" s="422">
        <v>906.35</v>
      </c>
      <c r="G320" s="422">
        <v>651.05999999999995</v>
      </c>
      <c r="H320" s="422">
        <v>439.39</v>
      </c>
      <c r="I320" s="422">
        <v>457.61</v>
      </c>
      <c r="J320" s="422">
        <v>654.49</v>
      </c>
      <c r="K320" s="422">
        <v>491</v>
      </c>
      <c r="L320" s="422">
        <v>543.20000000000005</v>
      </c>
      <c r="M320" s="422">
        <v>618.55999999999995</v>
      </c>
      <c r="N320" s="422">
        <v>494.15</v>
      </c>
      <c r="O320" s="422">
        <v>423.51</v>
      </c>
      <c r="P320" s="422">
        <v>350.66</v>
      </c>
      <c r="Q320" s="422">
        <v>836.13</v>
      </c>
      <c r="R320" s="422">
        <v>547.15</v>
      </c>
      <c r="S320" s="422">
        <v>489.59</v>
      </c>
      <c r="T320" s="422">
        <v>533.65</v>
      </c>
      <c r="U320" s="422">
        <v>434.34</v>
      </c>
      <c r="V320" s="422">
        <v>445.26</v>
      </c>
      <c r="W320" s="422">
        <v>614.73</v>
      </c>
      <c r="X320" s="422">
        <v>637.35</v>
      </c>
      <c r="Y320" s="422">
        <v>574.21</v>
      </c>
      <c r="Z320" s="422">
        <v>185.76</v>
      </c>
      <c r="AA320" s="422">
        <v>299.82</v>
      </c>
      <c r="AB320" s="422">
        <v>420.48</v>
      </c>
      <c r="AC320" s="422">
        <v>580.09</v>
      </c>
      <c r="AD320" s="422">
        <v>545.46</v>
      </c>
      <c r="AE320" s="422">
        <v>612.35</v>
      </c>
      <c r="AF320" s="423">
        <v>423.93</v>
      </c>
      <c r="AG320" s="10"/>
      <c r="AH320" s="10"/>
      <c r="AI320" s="10"/>
      <c r="AJ320" s="10"/>
    </row>
    <row r="321" spans="1:36" ht="15">
      <c r="A321" s="424">
        <f t="shared" si="16"/>
        <v>0.54206666666666681</v>
      </c>
      <c r="B321" s="422">
        <v>502.31</v>
      </c>
      <c r="C321" s="422">
        <v>484.43</v>
      </c>
      <c r="D321" s="422">
        <v>461.51</v>
      </c>
      <c r="E321" s="422">
        <v>467.69</v>
      </c>
      <c r="F321" s="422">
        <v>759.35</v>
      </c>
      <c r="G321" s="422">
        <v>473.42</v>
      </c>
      <c r="H321" s="422">
        <v>292.98</v>
      </c>
      <c r="I321" s="422">
        <v>471.07</v>
      </c>
      <c r="J321" s="422">
        <v>594.52</v>
      </c>
      <c r="K321" s="422">
        <v>470.45</v>
      </c>
      <c r="L321" s="422">
        <v>453.99</v>
      </c>
      <c r="M321" s="422">
        <v>743.33</v>
      </c>
      <c r="N321" s="422">
        <v>493.46</v>
      </c>
      <c r="O321" s="422">
        <v>371.02</v>
      </c>
      <c r="P321" s="422">
        <v>321.94</v>
      </c>
      <c r="Q321" s="422">
        <v>601.94000000000005</v>
      </c>
      <c r="R321" s="422">
        <v>318.11</v>
      </c>
      <c r="S321" s="422">
        <v>447.02</v>
      </c>
      <c r="T321" s="422">
        <v>744.15</v>
      </c>
      <c r="U321" s="422">
        <v>613.19000000000005</v>
      </c>
      <c r="V321" s="422">
        <v>638.07000000000005</v>
      </c>
      <c r="W321" s="422">
        <v>614.52</v>
      </c>
      <c r="X321" s="422">
        <v>543.41999999999996</v>
      </c>
      <c r="Y321" s="422">
        <v>524.04999999999995</v>
      </c>
      <c r="Z321" s="422">
        <v>116.48</v>
      </c>
      <c r="AA321" s="422">
        <v>342.27</v>
      </c>
      <c r="AB321" s="422">
        <v>397.26</v>
      </c>
      <c r="AC321" s="422">
        <v>519.49</v>
      </c>
      <c r="AD321" s="422">
        <v>506.17</v>
      </c>
      <c r="AE321" s="422">
        <v>424.52</v>
      </c>
      <c r="AF321" s="423">
        <v>422.42</v>
      </c>
      <c r="AG321" s="10"/>
      <c r="AH321" s="10"/>
      <c r="AI321" s="10"/>
      <c r="AJ321" s="10"/>
    </row>
    <row r="322" spans="1:36" ht="15">
      <c r="A322" s="424">
        <f t="shared" si="16"/>
        <v>0.55246666666666677</v>
      </c>
      <c r="B322" s="422">
        <v>305.07</v>
      </c>
      <c r="C322" s="422">
        <v>551.70000000000005</v>
      </c>
      <c r="D322" s="422">
        <v>281.95</v>
      </c>
      <c r="E322" s="422">
        <v>253.65</v>
      </c>
      <c r="F322" s="422">
        <v>596.49</v>
      </c>
      <c r="G322" s="422">
        <v>571.98</v>
      </c>
      <c r="H322" s="422">
        <v>329.27</v>
      </c>
      <c r="I322" s="422">
        <v>290.54000000000002</v>
      </c>
      <c r="J322" s="422">
        <v>586.22</v>
      </c>
      <c r="K322" s="422">
        <v>416.43</v>
      </c>
      <c r="L322" s="422">
        <v>387.98</v>
      </c>
      <c r="M322" s="422">
        <v>643.85</v>
      </c>
      <c r="N322" s="422">
        <v>662.9</v>
      </c>
      <c r="O322" s="422">
        <v>352.72</v>
      </c>
      <c r="P322" s="422">
        <v>255.46</v>
      </c>
      <c r="Q322" s="422">
        <v>402.05</v>
      </c>
      <c r="R322" s="422">
        <v>348.9</v>
      </c>
      <c r="S322" s="422">
        <v>488.71</v>
      </c>
      <c r="T322" s="422">
        <v>637.47</v>
      </c>
      <c r="U322" s="422">
        <v>595.51</v>
      </c>
      <c r="V322" s="422">
        <v>453.68</v>
      </c>
      <c r="W322" s="422">
        <v>608.17999999999995</v>
      </c>
      <c r="X322" s="422">
        <v>409.95</v>
      </c>
      <c r="Y322" s="422">
        <v>445.41</v>
      </c>
      <c r="Z322" s="422">
        <v>110.96</v>
      </c>
      <c r="AA322" s="422">
        <v>476.83</v>
      </c>
      <c r="AB322" s="422">
        <v>382.95</v>
      </c>
      <c r="AC322" s="422">
        <v>546.82000000000005</v>
      </c>
      <c r="AD322" s="422">
        <v>529.98</v>
      </c>
      <c r="AE322" s="422">
        <v>445.73</v>
      </c>
      <c r="AF322" s="423">
        <v>560.96</v>
      </c>
      <c r="AG322" s="10"/>
      <c r="AH322" s="10"/>
      <c r="AI322" s="10"/>
      <c r="AJ322" s="10"/>
    </row>
    <row r="323" spans="1:36" ht="15">
      <c r="A323" s="424">
        <f t="shared" si="16"/>
        <v>0.56286666666666674</v>
      </c>
      <c r="B323" s="422">
        <v>192.95</v>
      </c>
      <c r="C323" s="422">
        <v>434.35</v>
      </c>
      <c r="D323" s="422">
        <v>234.71</v>
      </c>
      <c r="E323" s="422">
        <v>405.17</v>
      </c>
      <c r="F323" s="422">
        <v>589.46</v>
      </c>
      <c r="G323" s="422">
        <v>526.92999999999995</v>
      </c>
      <c r="H323" s="422">
        <v>217.8</v>
      </c>
      <c r="I323" s="422">
        <v>248.33</v>
      </c>
      <c r="J323" s="422">
        <v>339.46</v>
      </c>
      <c r="K323" s="422">
        <v>273.39</v>
      </c>
      <c r="L323" s="422">
        <v>489.79</v>
      </c>
      <c r="M323" s="422">
        <v>494</v>
      </c>
      <c r="N323" s="422">
        <v>620.6</v>
      </c>
      <c r="O323" s="422">
        <v>304.10000000000002</v>
      </c>
      <c r="P323" s="422">
        <v>225.3</v>
      </c>
      <c r="Q323" s="422">
        <v>388.47</v>
      </c>
      <c r="R323" s="422">
        <v>152.63999999999999</v>
      </c>
      <c r="S323" s="422">
        <v>325.08999999999997</v>
      </c>
      <c r="T323" s="422">
        <v>573.87</v>
      </c>
      <c r="U323" s="422">
        <v>433.82</v>
      </c>
      <c r="V323" s="422">
        <v>430.51</v>
      </c>
      <c r="W323" s="422">
        <v>449.75</v>
      </c>
      <c r="X323" s="422">
        <v>337.36</v>
      </c>
      <c r="Y323" s="422">
        <v>377.71</v>
      </c>
      <c r="Z323" s="422">
        <v>74.3</v>
      </c>
      <c r="AA323" s="422">
        <v>424.65</v>
      </c>
      <c r="AB323" s="422">
        <v>217.88</v>
      </c>
      <c r="AC323" s="422">
        <v>299.01</v>
      </c>
      <c r="AD323" s="422">
        <v>336.8</v>
      </c>
      <c r="AE323" s="422">
        <v>356.86</v>
      </c>
      <c r="AF323" s="423">
        <v>500.56</v>
      </c>
      <c r="AG323" s="10"/>
      <c r="AH323" s="10"/>
      <c r="AI323" s="10"/>
      <c r="AJ323" s="10"/>
    </row>
    <row r="324" spans="1:36" ht="15">
      <c r="A324" s="424">
        <f t="shared" si="16"/>
        <v>0.5732666666666667</v>
      </c>
      <c r="B324" s="422">
        <v>314.36</v>
      </c>
      <c r="C324" s="422">
        <v>254.91</v>
      </c>
      <c r="D324" s="422">
        <v>201.31</v>
      </c>
      <c r="E324" s="422">
        <v>215.72</v>
      </c>
      <c r="F324" s="422">
        <v>286.68</v>
      </c>
      <c r="G324" s="422">
        <v>608.05999999999995</v>
      </c>
      <c r="H324" s="422">
        <v>115.13</v>
      </c>
      <c r="I324" s="422">
        <v>175.77</v>
      </c>
      <c r="J324" s="422">
        <v>358.89</v>
      </c>
      <c r="K324" s="422">
        <v>278.7</v>
      </c>
      <c r="L324" s="422">
        <v>168.79</v>
      </c>
      <c r="M324" s="422">
        <v>502.51</v>
      </c>
      <c r="N324" s="422">
        <v>416.38</v>
      </c>
      <c r="O324" s="422">
        <v>197.87</v>
      </c>
      <c r="P324" s="422">
        <v>138.94999999999999</v>
      </c>
      <c r="Q324" s="422">
        <v>374.76</v>
      </c>
      <c r="R324" s="422">
        <v>378.46</v>
      </c>
      <c r="S324" s="422">
        <v>345.04</v>
      </c>
      <c r="T324" s="422">
        <v>447.88</v>
      </c>
      <c r="U324" s="422">
        <v>474.75</v>
      </c>
      <c r="V324" s="422">
        <v>411.55</v>
      </c>
      <c r="W324" s="422">
        <v>362.08</v>
      </c>
      <c r="X324" s="422">
        <v>472.94</v>
      </c>
      <c r="Y324" s="422">
        <v>424.44</v>
      </c>
      <c r="Z324" s="422">
        <v>156.16999999999999</v>
      </c>
      <c r="AA324" s="422">
        <v>392.78</v>
      </c>
      <c r="AB324" s="422">
        <v>225.09</v>
      </c>
      <c r="AC324" s="422">
        <v>442.51</v>
      </c>
      <c r="AD324" s="422">
        <v>258.62</v>
      </c>
      <c r="AE324" s="422">
        <v>346.5</v>
      </c>
      <c r="AF324" s="423">
        <v>326.62</v>
      </c>
      <c r="AG324" s="10"/>
      <c r="AH324" s="10"/>
      <c r="AI324" s="10"/>
      <c r="AJ324" s="10"/>
    </row>
    <row r="325" spans="1:36" ht="15">
      <c r="A325" s="424">
        <f t="shared" si="16"/>
        <v>0.58366666666666667</v>
      </c>
      <c r="B325" s="422">
        <v>223.81</v>
      </c>
      <c r="C325" s="422">
        <v>235.53</v>
      </c>
      <c r="D325" s="422">
        <v>145.03</v>
      </c>
      <c r="E325" s="422">
        <v>174.23</v>
      </c>
      <c r="F325" s="422">
        <v>340.74</v>
      </c>
      <c r="G325" s="422">
        <v>404.79</v>
      </c>
      <c r="H325" s="422">
        <v>114.01</v>
      </c>
      <c r="I325" s="422">
        <v>163.13</v>
      </c>
      <c r="J325" s="422">
        <v>114.56</v>
      </c>
      <c r="K325" s="422">
        <v>226.86</v>
      </c>
      <c r="L325" s="422">
        <v>297.95</v>
      </c>
      <c r="M325" s="422">
        <v>422.88</v>
      </c>
      <c r="N325" s="422">
        <v>406.05</v>
      </c>
      <c r="O325" s="422">
        <v>131.97</v>
      </c>
      <c r="P325" s="422">
        <v>184.01</v>
      </c>
      <c r="Q325" s="422">
        <v>139.35</v>
      </c>
      <c r="R325" s="422">
        <v>157.5</v>
      </c>
      <c r="S325" s="422">
        <v>297.63</v>
      </c>
      <c r="T325" s="422">
        <v>480.77</v>
      </c>
      <c r="U325" s="422">
        <v>371.99</v>
      </c>
      <c r="V325" s="422">
        <v>301.29000000000002</v>
      </c>
      <c r="W325" s="422">
        <v>337.94</v>
      </c>
      <c r="X325" s="422">
        <v>232.94</v>
      </c>
      <c r="Y325" s="422">
        <v>334.6</v>
      </c>
      <c r="Z325" s="422">
        <v>117.07</v>
      </c>
      <c r="AA325" s="422">
        <v>513.79</v>
      </c>
      <c r="AB325" s="422">
        <v>384.06</v>
      </c>
      <c r="AC325" s="422">
        <v>290.49</v>
      </c>
      <c r="AD325" s="422">
        <v>239.6</v>
      </c>
      <c r="AE325" s="422">
        <v>356.31</v>
      </c>
      <c r="AF325" s="423">
        <v>278.35000000000002</v>
      </c>
      <c r="AG325" s="10"/>
      <c r="AH325" s="10"/>
      <c r="AI325" s="10"/>
      <c r="AJ325" s="10"/>
    </row>
    <row r="326" spans="1:36" ht="15">
      <c r="A326" s="424">
        <f t="shared" si="16"/>
        <v>0.59406666666666663</v>
      </c>
      <c r="B326" s="422">
        <v>156.47</v>
      </c>
      <c r="C326" s="422">
        <v>180.53</v>
      </c>
      <c r="D326" s="422">
        <v>160.75</v>
      </c>
      <c r="E326" s="422">
        <v>201.05</v>
      </c>
      <c r="F326" s="422">
        <v>526.45000000000005</v>
      </c>
      <c r="G326" s="422">
        <v>226.21</v>
      </c>
      <c r="H326" s="422">
        <v>256.48</v>
      </c>
      <c r="I326" s="422">
        <v>190.53</v>
      </c>
      <c r="J326" s="422">
        <v>135.80000000000001</v>
      </c>
      <c r="K326" s="422">
        <v>166.33</v>
      </c>
      <c r="L326" s="422">
        <v>248.21</v>
      </c>
      <c r="M326" s="422">
        <v>438.94</v>
      </c>
      <c r="N326" s="422">
        <v>324.10000000000002</v>
      </c>
      <c r="O326" s="422">
        <v>160.34</v>
      </c>
      <c r="P326" s="422">
        <v>180.7</v>
      </c>
      <c r="Q326" s="422">
        <v>117.97</v>
      </c>
      <c r="R326" s="422">
        <v>216.32</v>
      </c>
      <c r="S326" s="422">
        <v>172.33</v>
      </c>
      <c r="T326" s="422">
        <v>388.17</v>
      </c>
      <c r="U326" s="422">
        <v>481.49</v>
      </c>
      <c r="V326" s="422">
        <v>338.99</v>
      </c>
      <c r="W326" s="422">
        <v>220.6</v>
      </c>
      <c r="X326" s="422">
        <v>192.24</v>
      </c>
      <c r="Y326" s="422">
        <v>182.18</v>
      </c>
      <c r="Z326" s="422">
        <v>105.74</v>
      </c>
      <c r="AA326" s="422">
        <v>265.22000000000003</v>
      </c>
      <c r="AB326" s="422">
        <v>378.75</v>
      </c>
      <c r="AC326" s="422">
        <v>101.83</v>
      </c>
      <c r="AD326" s="422">
        <v>176.5</v>
      </c>
      <c r="AE326" s="422">
        <v>335.2</v>
      </c>
      <c r="AF326" s="423">
        <v>266.8</v>
      </c>
      <c r="AG326" s="10"/>
      <c r="AH326" s="10"/>
      <c r="AI326" s="10"/>
      <c r="AJ326" s="10"/>
    </row>
    <row r="327" spans="1:36" ht="15">
      <c r="A327" s="424">
        <f t="shared" si="16"/>
        <v>0.6044666666666666</v>
      </c>
      <c r="B327" s="422">
        <v>174.32</v>
      </c>
      <c r="C327" s="422">
        <v>142.79</v>
      </c>
      <c r="D327" s="422">
        <v>76.209999999999994</v>
      </c>
      <c r="E327" s="422">
        <v>138.05000000000001</v>
      </c>
      <c r="F327" s="422">
        <v>429.35</v>
      </c>
      <c r="G327" s="422">
        <v>402.24</v>
      </c>
      <c r="H327" s="422">
        <v>143.97999999999999</v>
      </c>
      <c r="I327" s="422">
        <v>91.57</v>
      </c>
      <c r="J327" s="422">
        <v>160.21</v>
      </c>
      <c r="K327" s="422">
        <v>118.92</v>
      </c>
      <c r="L327" s="422">
        <v>130.29</v>
      </c>
      <c r="M327" s="422">
        <v>335.52</v>
      </c>
      <c r="N327" s="422">
        <v>373.34</v>
      </c>
      <c r="O327" s="422">
        <v>151.1</v>
      </c>
      <c r="P327" s="422">
        <v>146.65</v>
      </c>
      <c r="Q327" s="422">
        <v>166.47</v>
      </c>
      <c r="R327" s="422">
        <v>123.33</v>
      </c>
      <c r="S327" s="422">
        <v>161.9</v>
      </c>
      <c r="T327" s="422">
        <v>286.35000000000002</v>
      </c>
      <c r="U327" s="422">
        <v>408.75</v>
      </c>
      <c r="V327" s="422">
        <v>226.8</v>
      </c>
      <c r="W327" s="422">
        <v>120.48</v>
      </c>
      <c r="X327" s="422">
        <v>208.47</v>
      </c>
      <c r="Y327" s="422">
        <v>191.91</v>
      </c>
      <c r="Z327" s="422">
        <v>74.739999999999995</v>
      </c>
      <c r="AA327" s="422">
        <v>181.89</v>
      </c>
      <c r="AB327" s="422">
        <v>206.51</v>
      </c>
      <c r="AC327" s="422">
        <v>243.12</v>
      </c>
      <c r="AD327" s="422">
        <v>275.35000000000002</v>
      </c>
      <c r="AE327" s="422">
        <v>132.09</v>
      </c>
      <c r="AF327" s="423">
        <v>199.33</v>
      </c>
      <c r="AG327" s="10"/>
      <c r="AH327" s="10"/>
      <c r="AI327" s="10"/>
      <c r="AJ327" s="10"/>
    </row>
    <row r="328" spans="1:36" ht="15">
      <c r="A328" s="424">
        <f t="shared" si="16"/>
        <v>0.61486666666666656</v>
      </c>
      <c r="B328" s="422">
        <v>78.3</v>
      </c>
      <c r="C328" s="422">
        <v>132.22999999999999</v>
      </c>
      <c r="D328" s="422">
        <v>149.65</v>
      </c>
      <c r="E328" s="422">
        <v>66.55</v>
      </c>
      <c r="F328" s="422">
        <v>286.5</v>
      </c>
      <c r="G328" s="422">
        <v>269.54000000000002</v>
      </c>
      <c r="H328" s="422">
        <v>132.54</v>
      </c>
      <c r="I328" s="422">
        <v>78.44</v>
      </c>
      <c r="J328" s="422">
        <v>152.22</v>
      </c>
      <c r="K328" s="422">
        <v>213.75</v>
      </c>
      <c r="L328" s="422">
        <v>127.83</v>
      </c>
      <c r="M328" s="422">
        <v>403.83</v>
      </c>
      <c r="N328" s="422">
        <v>285.55</v>
      </c>
      <c r="O328" s="422">
        <v>67.7</v>
      </c>
      <c r="P328" s="422">
        <v>204.23</v>
      </c>
      <c r="Q328" s="422">
        <v>188.4</v>
      </c>
      <c r="R328" s="422">
        <v>23.45</v>
      </c>
      <c r="S328" s="422">
        <v>157.69999999999999</v>
      </c>
      <c r="T328" s="422">
        <v>284.17</v>
      </c>
      <c r="U328" s="422">
        <v>420.27</v>
      </c>
      <c r="V328" s="422">
        <v>242.86</v>
      </c>
      <c r="W328" s="422">
        <v>132.30000000000001</v>
      </c>
      <c r="X328" s="422">
        <v>193.28</v>
      </c>
      <c r="Y328" s="422">
        <v>199.82</v>
      </c>
      <c r="Z328" s="422">
        <v>199.46</v>
      </c>
      <c r="AA328" s="422">
        <v>303.33999999999997</v>
      </c>
      <c r="AB328" s="422">
        <v>264.35000000000002</v>
      </c>
      <c r="AC328" s="422">
        <v>230.34</v>
      </c>
      <c r="AD328" s="422">
        <v>248.77</v>
      </c>
      <c r="AE328" s="422">
        <v>313.29000000000002</v>
      </c>
      <c r="AF328" s="423">
        <v>141.97999999999999</v>
      </c>
      <c r="AG328" s="10"/>
      <c r="AH328" s="10"/>
      <c r="AI328" s="10"/>
      <c r="AJ328" s="10"/>
    </row>
    <row r="329" spans="1:36" ht="15">
      <c r="A329" s="424">
        <f t="shared" si="16"/>
        <v>0.62526666666666653</v>
      </c>
      <c r="B329" s="422">
        <v>131.51</v>
      </c>
      <c r="C329" s="422">
        <v>61.08</v>
      </c>
      <c r="D329" s="422">
        <v>105.18</v>
      </c>
      <c r="E329" s="422">
        <v>66.510000000000005</v>
      </c>
      <c r="F329" s="422">
        <v>537.9</v>
      </c>
      <c r="G329" s="422">
        <v>329.7</v>
      </c>
      <c r="H329" s="422">
        <v>129.66</v>
      </c>
      <c r="I329" s="422">
        <v>117.57</v>
      </c>
      <c r="J329" s="422">
        <v>105.2</v>
      </c>
      <c r="K329" s="422">
        <v>151.08000000000001</v>
      </c>
      <c r="L329" s="422">
        <v>149.32</v>
      </c>
      <c r="M329" s="422">
        <v>295.48</v>
      </c>
      <c r="N329" s="422">
        <v>272.97000000000003</v>
      </c>
      <c r="O329" s="422">
        <v>56.4</v>
      </c>
      <c r="P329" s="422">
        <v>78.13</v>
      </c>
      <c r="Q329" s="422">
        <v>90.6</v>
      </c>
      <c r="R329" s="422">
        <v>139.54</v>
      </c>
      <c r="S329" s="422">
        <v>142.19</v>
      </c>
      <c r="T329" s="422">
        <v>282.41000000000003</v>
      </c>
      <c r="U329" s="422">
        <v>246.6</v>
      </c>
      <c r="V329" s="422">
        <v>176.04</v>
      </c>
      <c r="W329" s="422">
        <v>67.209999999999994</v>
      </c>
      <c r="X329" s="422">
        <v>130.54</v>
      </c>
      <c r="Y329" s="422">
        <v>180.03</v>
      </c>
      <c r="Z329" s="422">
        <v>91.94</v>
      </c>
      <c r="AA329" s="422">
        <v>256.25</v>
      </c>
      <c r="AB329" s="422">
        <v>344.09</v>
      </c>
      <c r="AC329" s="422">
        <v>215.69</v>
      </c>
      <c r="AD329" s="422">
        <v>187.29</v>
      </c>
      <c r="AE329" s="422">
        <v>277.49</v>
      </c>
      <c r="AF329" s="423">
        <v>164.72</v>
      </c>
      <c r="AG329" s="10"/>
      <c r="AH329" s="10"/>
      <c r="AI329" s="10"/>
      <c r="AJ329" s="10"/>
    </row>
    <row r="330" spans="1:36" ht="15">
      <c r="A330" s="424">
        <f t="shared" si="16"/>
        <v>0.63566666666666649</v>
      </c>
      <c r="B330" s="422">
        <v>95.97</v>
      </c>
      <c r="C330" s="422">
        <v>106.23</v>
      </c>
      <c r="D330" s="422">
        <v>93.16</v>
      </c>
      <c r="E330" s="422">
        <v>42.59</v>
      </c>
      <c r="F330" s="422">
        <v>298.95999999999998</v>
      </c>
      <c r="G330" s="422">
        <v>184.13</v>
      </c>
      <c r="H330" s="422">
        <v>55.32</v>
      </c>
      <c r="I330" s="422">
        <v>161.77000000000001</v>
      </c>
      <c r="J330" s="422">
        <v>55.88</v>
      </c>
      <c r="K330" s="422">
        <v>108.5</v>
      </c>
      <c r="L330" s="422">
        <v>108.35</v>
      </c>
      <c r="M330" s="422">
        <v>183.14</v>
      </c>
      <c r="N330" s="422">
        <v>228.64</v>
      </c>
      <c r="O330" s="422">
        <v>38.729999999999997</v>
      </c>
      <c r="P330" s="422">
        <v>49.27</v>
      </c>
      <c r="Q330" s="422">
        <v>157.41999999999999</v>
      </c>
      <c r="R330" s="422">
        <v>104.43</v>
      </c>
      <c r="S330" s="422">
        <v>119.6</v>
      </c>
      <c r="T330" s="422">
        <v>313.93</v>
      </c>
      <c r="U330" s="422">
        <v>195.71</v>
      </c>
      <c r="V330" s="422">
        <v>160.12</v>
      </c>
      <c r="W330" s="422">
        <v>98.53</v>
      </c>
      <c r="X330" s="422">
        <v>93.69</v>
      </c>
      <c r="Y330" s="422">
        <v>150.22</v>
      </c>
      <c r="Z330" s="422">
        <v>138.41</v>
      </c>
      <c r="AA330" s="422">
        <v>291.75</v>
      </c>
      <c r="AB330" s="422">
        <v>200.07</v>
      </c>
      <c r="AC330" s="422">
        <v>225.35</v>
      </c>
      <c r="AD330" s="422">
        <v>242.18</v>
      </c>
      <c r="AE330" s="422">
        <v>146.16999999999999</v>
      </c>
      <c r="AF330" s="423">
        <v>83.09</v>
      </c>
      <c r="AG330" s="10"/>
      <c r="AH330" s="10"/>
      <c r="AI330" s="10"/>
      <c r="AJ330" s="10"/>
    </row>
    <row r="331" spans="1:36" ht="15">
      <c r="A331" s="424">
        <f t="shared" si="16"/>
        <v>0.64606666666666646</v>
      </c>
      <c r="B331" s="422">
        <v>76.67</v>
      </c>
      <c r="C331" s="422">
        <v>189.35</v>
      </c>
      <c r="D331" s="422">
        <v>82.64</v>
      </c>
      <c r="E331" s="422">
        <v>154.25</v>
      </c>
      <c r="F331" s="422">
        <v>208.09</v>
      </c>
      <c r="G331" s="422">
        <v>204.31</v>
      </c>
      <c r="H331" s="422">
        <v>97.45</v>
      </c>
      <c r="I331" s="422">
        <v>133.68</v>
      </c>
      <c r="J331" s="422">
        <v>37.01</v>
      </c>
      <c r="K331" s="422">
        <v>94.52</v>
      </c>
      <c r="L331" s="422">
        <v>85.56</v>
      </c>
      <c r="M331" s="422">
        <v>224.31</v>
      </c>
      <c r="N331" s="422">
        <v>203.41</v>
      </c>
      <c r="O331" s="422">
        <v>99.88</v>
      </c>
      <c r="P331" s="422">
        <v>111.89</v>
      </c>
      <c r="Q331" s="422">
        <v>89.57</v>
      </c>
      <c r="R331" s="422">
        <v>62</v>
      </c>
      <c r="S331" s="422">
        <v>42.48</v>
      </c>
      <c r="T331" s="422">
        <v>169.54</v>
      </c>
      <c r="U331" s="422">
        <v>360.93</v>
      </c>
      <c r="V331" s="422">
        <v>162.63999999999999</v>
      </c>
      <c r="W331" s="422">
        <v>82.37</v>
      </c>
      <c r="X331" s="422">
        <v>121.97</v>
      </c>
      <c r="Y331" s="422">
        <v>140.63999999999999</v>
      </c>
      <c r="Z331" s="422">
        <v>51.16</v>
      </c>
      <c r="AA331" s="422">
        <v>319</v>
      </c>
      <c r="AB331" s="422">
        <v>211.97</v>
      </c>
      <c r="AC331" s="422">
        <v>184.73</v>
      </c>
      <c r="AD331" s="422">
        <v>220.68</v>
      </c>
      <c r="AE331" s="422">
        <v>112.83</v>
      </c>
      <c r="AF331" s="423">
        <v>57.24</v>
      </c>
      <c r="AG331" s="10"/>
      <c r="AH331" s="10"/>
      <c r="AI331" s="10"/>
      <c r="AJ331" s="10"/>
    </row>
    <row r="332" spans="1:36" ht="15">
      <c r="A332" s="424">
        <f t="shared" si="16"/>
        <v>0.65646666666666642</v>
      </c>
      <c r="B332" s="422">
        <v>46.3</v>
      </c>
      <c r="C332" s="422">
        <v>39.67</v>
      </c>
      <c r="D332" s="422">
        <v>79.099999999999994</v>
      </c>
      <c r="E332" s="422">
        <v>62.91</v>
      </c>
      <c r="F332" s="422">
        <v>211.27</v>
      </c>
      <c r="G332" s="422">
        <v>197.88</v>
      </c>
      <c r="H332" s="422">
        <v>156.57</v>
      </c>
      <c r="I332" s="422">
        <v>103.89</v>
      </c>
      <c r="J332" s="422">
        <v>112.38</v>
      </c>
      <c r="K332" s="422">
        <v>48.62</v>
      </c>
      <c r="L332" s="422">
        <v>87.42</v>
      </c>
      <c r="M332" s="422">
        <v>331.11</v>
      </c>
      <c r="N332" s="422">
        <v>186.87</v>
      </c>
      <c r="O332" s="422">
        <v>82.97</v>
      </c>
      <c r="P332" s="422">
        <v>48.13</v>
      </c>
      <c r="Q332" s="422">
        <v>95.32</v>
      </c>
      <c r="R332" s="422">
        <v>68.900000000000006</v>
      </c>
      <c r="S332" s="422">
        <v>90.43</v>
      </c>
      <c r="T332" s="422">
        <v>203.88</v>
      </c>
      <c r="U332" s="422">
        <v>222.76</v>
      </c>
      <c r="V332" s="422">
        <v>59.54</v>
      </c>
      <c r="W332" s="422">
        <v>92.9</v>
      </c>
      <c r="X332" s="422">
        <v>157.91</v>
      </c>
      <c r="Y332" s="422">
        <v>130.65</v>
      </c>
      <c r="Z332" s="422">
        <v>50.27</v>
      </c>
      <c r="AA332" s="422">
        <v>208.19</v>
      </c>
      <c r="AB332" s="422">
        <v>251.07</v>
      </c>
      <c r="AC332" s="422">
        <v>134.75</v>
      </c>
      <c r="AD332" s="422">
        <v>160.31</v>
      </c>
      <c r="AE332" s="422">
        <v>176.96</v>
      </c>
      <c r="AF332" s="423">
        <v>95.67</v>
      </c>
      <c r="AG332" s="10"/>
      <c r="AH332" s="10"/>
      <c r="AI332" s="10"/>
      <c r="AJ332" s="10"/>
    </row>
    <row r="333" spans="1:36" ht="15">
      <c r="A333" s="424">
        <f t="shared" si="16"/>
        <v>0.66686666666666639</v>
      </c>
      <c r="B333" s="422">
        <v>94.94</v>
      </c>
      <c r="C333" s="422">
        <v>67.92</v>
      </c>
      <c r="D333" s="422">
        <v>120.67</v>
      </c>
      <c r="E333" s="422">
        <v>61.71</v>
      </c>
      <c r="F333" s="422">
        <v>220.75</v>
      </c>
      <c r="G333" s="422">
        <v>205.93</v>
      </c>
      <c r="H333" s="422">
        <v>89.07</v>
      </c>
      <c r="I333" s="422">
        <v>73.97</v>
      </c>
      <c r="J333" s="422">
        <v>81.010000000000005</v>
      </c>
      <c r="K333" s="422">
        <v>99.48</v>
      </c>
      <c r="L333" s="422">
        <v>89.61</v>
      </c>
      <c r="M333" s="422">
        <v>145.94999999999999</v>
      </c>
      <c r="N333" s="422">
        <v>222.68</v>
      </c>
      <c r="O333" s="422">
        <v>127.19</v>
      </c>
      <c r="P333" s="422">
        <v>46.78</v>
      </c>
      <c r="Q333" s="422">
        <v>61.97</v>
      </c>
      <c r="R333" s="422">
        <v>35.08</v>
      </c>
      <c r="S333" s="422">
        <v>89.47</v>
      </c>
      <c r="T333" s="422">
        <v>199.74</v>
      </c>
      <c r="U333" s="422">
        <v>128.32</v>
      </c>
      <c r="V333" s="422">
        <v>158.03</v>
      </c>
      <c r="W333" s="422">
        <v>84.18</v>
      </c>
      <c r="X333" s="422">
        <v>69.28</v>
      </c>
      <c r="Y333" s="422">
        <v>134.94999999999999</v>
      </c>
      <c r="Z333" s="422">
        <v>85.34</v>
      </c>
      <c r="AA333" s="422">
        <v>166.08</v>
      </c>
      <c r="AB333" s="422">
        <v>116.36</v>
      </c>
      <c r="AC333" s="422">
        <v>221.68</v>
      </c>
      <c r="AD333" s="422">
        <v>102.1</v>
      </c>
      <c r="AE333" s="422">
        <v>139.56</v>
      </c>
      <c r="AF333" s="423">
        <v>115.8</v>
      </c>
      <c r="AG333" s="10"/>
      <c r="AH333" s="10"/>
      <c r="AI333" s="10"/>
      <c r="AJ333" s="10"/>
    </row>
    <row r="334" spans="1:36" ht="15">
      <c r="A334" s="424">
        <f t="shared" si="16"/>
        <v>0.67726666666666635</v>
      </c>
      <c r="B334" s="422">
        <v>44.09</v>
      </c>
      <c r="C334" s="422">
        <v>70.540000000000006</v>
      </c>
      <c r="D334" s="422">
        <v>53.14</v>
      </c>
      <c r="E334" s="422">
        <v>21.09</v>
      </c>
      <c r="F334" s="422">
        <v>124.33</v>
      </c>
      <c r="G334" s="422">
        <v>211.75</v>
      </c>
      <c r="H334" s="422">
        <v>85.72</v>
      </c>
      <c r="I334" s="422">
        <v>125</v>
      </c>
      <c r="J334" s="422">
        <v>111.89</v>
      </c>
      <c r="K334" s="422">
        <v>49.41</v>
      </c>
      <c r="L334" s="422">
        <v>84.2</v>
      </c>
      <c r="M334" s="422">
        <v>208.1</v>
      </c>
      <c r="N334" s="422">
        <v>168.79</v>
      </c>
      <c r="O334" s="422">
        <v>151.09</v>
      </c>
      <c r="P334" s="422">
        <v>91.43</v>
      </c>
      <c r="Q334" s="422">
        <v>79.7</v>
      </c>
      <c r="R334" s="422">
        <v>46.12</v>
      </c>
      <c r="S334" s="422">
        <v>65.2</v>
      </c>
      <c r="T334" s="422">
        <v>122.49</v>
      </c>
      <c r="U334" s="422">
        <v>139.24</v>
      </c>
      <c r="V334" s="422">
        <v>125.85</v>
      </c>
      <c r="W334" s="422">
        <v>89.46</v>
      </c>
      <c r="X334" s="422">
        <v>184.74</v>
      </c>
      <c r="Y334" s="422">
        <v>43.27</v>
      </c>
      <c r="Z334" s="422">
        <v>107.67</v>
      </c>
      <c r="AA334" s="422">
        <v>121.01</v>
      </c>
      <c r="AB334" s="422">
        <v>76.319999999999993</v>
      </c>
      <c r="AC334" s="422">
        <v>104.37</v>
      </c>
      <c r="AD334" s="422">
        <v>94.81</v>
      </c>
      <c r="AE334" s="422">
        <v>114.87</v>
      </c>
      <c r="AF334" s="423">
        <v>64.94</v>
      </c>
      <c r="AG334" s="10"/>
      <c r="AH334" s="10"/>
      <c r="AI334" s="10"/>
      <c r="AJ334" s="10"/>
    </row>
    <row r="335" spans="1:36" ht="15">
      <c r="A335" s="424">
        <f t="shared" si="16"/>
        <v>0.68766666666666632</v>
      </c>
      <c r="B335" s="422">
        <v>3.54</v>
      </c>
      <c r="C335" s="422">
        <v>45.28</v>
      </c>
      <c r="D335" s="422">
        <v>91.19</v>
      </c>
      <c r="E335" s="422">
        <v>95.51</v>
      </c>
      <c r="F335" s="422">
        <v>210.65</v>
      </c>
      <c r="G335" s="422">
        <v>155.05000000000001</v>
      </c>
      <c r="H335" s="422">
        <v>61.78</v>
      </c>
      <c r="I335" s="422">
        <v>65.209999999999994</v>
      </c>
      <c r="J335" s="422">
        <v>85.53</v>
      </c>
      <c r="K335" s="422">
        <v>74.41</v>
      </c>
      <c r="L335" s="422">
        <v>77.040000000000006</v>
      </c>
      <c r="M335" s="422">
        <v>181.29</v>
      </c>
      <c r="N335" s="422">
        <v>172.48</v>
      </c>
      <c r="O335" s="422">
        <v>132.41999999999999</v>
      </c>
      <c r="P335" s="422">
        <v>73.790000000000006</v>
      </c>
      <c r="Q335" s="422">
        <v>85.73</v>
      </c>
      <c r="R335" s="422">
        <v>77.069999999999993</v>
      </c>
      <c r="S335" s="422">
        <v>140.63999999999999</v>
      </c>
      <c r="T335" s="422">
        <v>151.93</v>
      </c>
      <c r="U335" s="422">
        <v>113.53</v>
      </c>
      <c r="V335" s="422">
        <v>129.83000000000001</v>
      </c>
      <c r="W335" s="422">
        <v>83.11</v>
      </c>
      <c r="X335" s="422">
        <v>130.88999999999999</v>
      </c>
      <c r="Y335" s="422">
        <v>77.989999999999995</v>
      </c>
      <c r="Z335" s="422">
        <v>62.36</v>
      </c>
      <c r="AA335" s="422">
        <v>70.459999999999994</v>
      </c>
      <c r="AB335" s="422">
        <v>160.96</v>
      </c>
      <c r="AC335" s="422">
        <v>79.28</v>
      </c>
      <c r="AD335" s="422">
        <v>77.02</v>
      </c>
      <c r="AE335" s="422">
        <v>109.47</v>
      </c>
      <c r="AF335" s="423">
        <v>58.37</v>
      </c>
      <c r="AG335" s="10"/>
      <c r="AH335" s="10"/>
      <c r="AI335" s="10"/>
      <c r="AJ335" s="10"/>
    </row>
    <row r="336" spans="1:36" ht="15">
      <c r="A336" s="424">
        <f t="shared" si="16"/>
        <v>0.69806666666666628</v>
      </c>
      <c r="B336" s="422">
        <v>46.19</v>
      </c>
      <c r="C336" s="422">
        <v>64.790000000000006</v>
      </c>
      <c r="D336" s="422">
        <v>72.2</v>
      </c>
      <c r="E336" s="422">
        <v>62.22</v>
      </c>
      <c r="F336" s="422">
        <v>157.43</v>
      </c>
      <c r="G336" s="422">
        <v>152.09</v>
      </c>
      <c r="H336" s="422">
        <v>64.03</v>
      </c>
      <c r="I336" s="422">
        <v>45.51</v>
      </c>
      <c r="J336" s="422">
        <v>85.05</v>
      </c>
      <c r="K336" s="422">
        <v>24.72</v>
      </c>
      <c r="L336" s="422">
        <v>37</v>
      </c>
      <c r="M336" s="422">
        <v>183.52</v>
      </c>
      <c r="N336" s="422">
        <v>232.36</v>
      </c>
      <c r="O336" s="422">
        <v>86.87</v>
      </c>
      <c r="P336" s="422">
        <v>41.72</v>
      </c>
      <c r="Q336" s="422">
        <v>36.53</v>
      </c>
      <c r="R336" s="422">
        <v>62.2</v>
      </c>
      <c r="S336" s="422">
        <v>140.91999999999999</v>
      </c>
      <c r="T336" s="422">
        <v>115.76</v>
      </c>
      <c r="U336" s="422">
        <v>153.91999999999999</v>
      </c>
      <c r="V336" s="422">
        <v>111.58</v>
      </c>
      <c r="W336" s="422">
        <v>25.18</v>
      </c>
      <c r="X336" s="422">
        <v>67.28</v>
      </c>
      <c r="Y336" s="422">
        <v>87.83</v>
      </c>
      <c r="Z336" s="422">
        <v>190.7</v>
      </c>
      <c r="AA336" s="422">
        <v>118.29</v>
      </c>
      <c r="AB336" s="422">
        <v>194.22</v>
      </c>
      <c r="AC336" s="422">
        <v>94.76</v>
      </c>
      <c r="AD336" s="422">
        <v>97.6</v>
      </c>
      <c r="AE336" s="422">
        <v>116.08</v>
      </c>
      <c r="AF336" s="423">
        <v>42.85</v>
      </c>
      <c r="AG336" s="10"/>
      <c r="AH336" s="10"/>
      <c r="AI336" s="10"/>
      <c r="AJ336" s="10"/>
    </row>
    <row r="337" spans="1:36" ht="15">
      <c r="A337" s="424">
        <f t="shared" si="16"/>
        <v>0.70846666666666624</v>
      </c>
      <c r="B337" s="422">
        <v>55.4</v>
      </c>
      <c r="C337" s="422">
        <v>58.09</v>
      </c>
      <c r="D337" s="422">
        <v>35.5</v>
      </c>
      <c r="E337" s="422">
        <v>58.55</v>
      </c>
      <c r="F337" s="422">
        <v>102.42</v>
      </c>
      <c r="G337" s="422">
        <v>218.76</v>
      </c>
      <c r="H337" s="422">
        <v>56.22</v>
      </c>
      <c r="I337" s="422">
        <v>95.46</v>
      </c>
      <c r="J337" s="422">
        <v>40.49</v>
      </c>
      <c r="K337" s="422">
        <v>74.88</v>
      </c>
      <c r="L337" s="422">
        <v>42.09</v>
      </c>
      <c r="M337" s="422">
        <v>31.08</v>
      </c>
      <c r="N337" s="422">
        <v>170.79</v>
      </c>
      <c r="O337" s="422">
        <v>74.36</v>
      </c>
      <c r="P337" s="422">
        <v>72.17</v>
      </c>
      <c r="Q337" s="422">
        <v>38.81</v>
      </c>
      <c r="R337" s="422">
        <v>109.17</v>
      </c>
      <c r="S337" s="422">
        <v>70.010000000000005</v>
      </c>
      <c r="T337" s="422">
        <v>60.65</v>
      </c>
      <c r="U337" s="422">
        <v>152.66</v>
      </c>
      <c r="V337" s="422">
        <v>60.01</v>
      </c>
      <c r="W337" s="422">
        <v>100.93</v>
      </c>
      <c r="X337" s="422">
        <v>143.41</v>
      </c>
      <c r="Y337" s="422">
        <v>34.770000000000003</v>
      </c>
      <c r="Z337" s="422">
        <v>140.58000000000001</v>
      </c>
      <c r="AA337" s="422">
        <v>64.94</v>
      </c>
      <c r="AB337" s="422">
        <v>159.71</v>
      </c>
      <c r="AC337" s="422">
        <v>133.87</v>
      </c>
      <c r="AD337" s="422">
        <v>68.47</v>
      </c>
      <c r="AE337" s="422">
        <v>73.63</v>
      </c>
      <c r="AF337" s="423">
        <v>68.900000000000006</v>
      </c>
      <c r="AG337" s="10"/>
      <c r="AH337" s="10"/>
      <c r="AI337" s="10"/>
      <c r="AJ337" s="10"/>
    </row>
    <row r="338" spans="1:36" ht="15">
      <c r="A338" s="424">
        <f t="shared" si="16"/>
        <v>0.71886666666666621</v>
      </c>
      <c r="B338" s="422">
        <v>11.18</v>
      </c>
      <c r="C338" s="422">
        <v>101.04</v>
      </c>
      <c r="D338" s="422">
        <v>55.81</v>
      </c>
      <c r="E338" s="422">
        <v>88.08</v>
      </c>
      <c r="F338" s="422">
        <v>150.12</v>
      </c>
      <c r="G338" s="422">
        <v>98.22</v>
      </c>
      <c r="H338" s="422">
        <v>59.01</v>
      </c>
      <c r="I338" s="422">
        <v>42.37</v>
      </c>
      <c r="J338" s="422">
        <v>100.61</v>
      </c>
      <c r="K338" s="422">
        <v>44.77</v>
      </c>
      <c r="L338" s="422">
        <v>57.32</v>
      </c>
      <c r="M338" s="422">
        <v>170.1</v>
      </c>
      <c r="N338" s="422">
        <v>138.34</v>
      </c>
      <c r="O338" s="422">
        <v>8.4499999999999993</v>
      </c>
      <c r="P338" s="422">
        <v>120.46</v>
      </c>
      <c r="Q338" s="422">
        <v>35.340000000000003</v>
      </c>
      <c r="R338" s="422">
        <v>48.52</v>
      </c>
      <c r="S338" s="422">
        <v>47.91</v>
      </c>
      <c r="T338" s="422">
        <v>50.24</v>
      </c>
      <c r="U338" s="422">
        <v>118.66</v>
      </c>
      <c r="V338" s="422">
        <v>79.239999999999995</v>
      </c>
      <c r="W338" s="422">
        <v>57.22</v>
      </c>
      <c r="X338" s="422">
        <v>84.71</v>
      </c>
      <c r="Y338" s="422">
        <v>135.76</v>
      </c>
      <c r="Z338" s="422">
        <v>70.16</v>
      </c>
      <c r="AA338" s="422">
        <v>107.2</v>
      </c>
      <c r="AB338" s="422">
        <v>96.63</v>
      </c>
      <c r="AC338" s="422">
        <v>45.1</v>
      </c>
      <c r="AD338" s="422">
        <v>73.040000000000006</v>
      </c>
      <c r="AE338" s="422">
        <v>64.66</v>
      </c>
      <c r="AF338" s="423">
        <v>66.09</v>
      </c>
      <c r="AG338" s="10"/>
      <c r="AH338" s="10"/>
      <c r="AI338" s="10"/>
      <c r="AJ338" s="10"/>
    </row>
    <row r="339" spans="1:36" ht="15">
      <c r="A339" s="424">
        <f t="shared" si="16"/>
        <v>0.72926666666666617</v>
      </c>
      <c r="B339" s="422">
        <v>110.39</v>
      </c>
      <c r="C339" s="422">
        <v>51.99</v>
      </c>
      <c r="D339" s="422">
        <v>410.86</v>
      </c>
      <c r="E339" s="422">
        <v>66.459999999999994</v>
      </c>
      <c r="F339" s="422">
        <v>151.22</v>
      </c>
      <c r="G339" s="422">
        <v>158.99</v>
      </c>
      <c r="H339" s="422">
        <v>43.09</v>
      </c>
      <c r="I339" s="422">
        <v>40.43</v>
      </c>
      <c r="J339" s="422">
        <v>56.77</v>
      </c>
      <c r="K339" s="422">
        <v>108.04</v>
      </c>
      <c r="L339" s="422">
        <v>104.28</v>
      </c>
      <c r="M339" s="422">
        <v>138.63</v>
      </c>
      <c r="N339" s="422">
        <v>90.12</v>
      </c>
      <c r="O339" s="422">
        <v>80.930000000000007</v>
      </c>
      <c r="P339" s="422">
        <v>86.37</v>
      </c>
      <c r="Q339" s="422">
        <v>46.97</v>
      </c>
      <c r="R339" s="422">
        <v>52.43</v>
      </c>
      <c r="S339" s="422">
        <v>113.63</v>
      </c>
      <c r="T339" s="422">
        <v>120.54</v>
      </c>
      <c r="U339" s="422">
        <v>131.25</v>
      </c>
      <c r="V339" s="422">
        <v>13.64</v>
      </c>
      <c r="W339" s="422">
        <v>88.01</v>
      </c>
      <c r="X339" s="422">
        <v>148.18</v>
      </c>
      <c r="Y339" s="422">
        <v>62.15</v>
      </c>
      <c r="Z339" s="422">
        <v>77.58</v>
      </c>
      <c r="AA339" s="422">
        <v>86.71</v>
      </c>
      <c r="AB339" s="422">
        <v>146.56</v>
      </c>
      <c r="AC339" s="422">
        <v>71.260000000000005</v>
      </c>
      <c r="AD339" s="422">
        <v>119.92</v>
      </c>
      <c r="AE339" s="422">
        <v>56.05</v>
      </c>
      <c r="AF339" s="423">
        <v>70</v>
      </c>
      <c r="AG339" s="10"/>
      <c r="AH339" s="10"/>
      <c r="AI339" s="10"/>
      <c r="AJ339" s="10"/>
    </row>
    <row r="340" spans="1:36" ht="15">
      <c r="A340" s="424">
        <f t="shared" si="16"/>
        <v>0.73966666666666614</v>
      </c>
      <c r="B340" s="422">
        <v>79.87</v>
      </c>
      <c r="C340" s="422">
        <v>60.56</v>
      </c>
      <c r="D340" s="422">
        <v>89</v>
      </c>
      <c r="E340" s="422">
        <v>147.41999999999999</v>
      </c>
      <c r="F340" s="422">
        <v>99.27</v>
      </c>
      <c r="G340" s="422">
        <v>201.75</v>
      </c>
      <c r="H340" s="422">
        <v>48.81</v>
      </c>
      <c r="I340" s="422">
        <v>67.430000000000007</v>
      </c>
      <c r="J340" s="422">
        <v>112.15</v>
      </c>
      <c r="K340" s="422">
        <v>106.74</v>
      </c>
      <c r="L340" s="422">
        <v>122.01</v>
      </c>
      <c r="M340" s="422">
        <v>182.1</v>
      </c>
      <c r="N340" s="422">
        <v>108.83</v>
      </c>
      <c r="O340" s="422">
        <v>50.21</v>
      </c>
      <c r="P340" s="422">
        <v>118.06</v>
      </c>
      <c r="Q340" s="422">
        <v>94.76</v>
      </c>
      <c r="R340" s="422">
        <v>81.42</v>
      </c>
      <c r="S340" s="422">
        <v>67.69</v>
      </c>
      <c r="T340" s="422">
        <v>18.34</v>
      </c>
      <c r="U340" s="422">
        <v>126.62</v>
      </c>
      <c r="V340" s="422">
        <v>79.23</v>
      </c>
      <c r="W340" s="422">
        <v>60.65</v>
      </c>
      <c r="X340" s="422">
        <v>57.74</v>
      </c>
      <c r="Y340" s="422">
        <v>49.78</v>
      </c>
      <c r="Z340" s="422">
        <v>170.24</v>
      </c>
      <c r="AA340" s="422">
        <v>105.3</v>
      </c>
      <c r="AB340" s="422">
        <v>145.37</v>
      </c>
      <c r="AC340" s="422">
        <v>104.64</v>
      </c>
      <c r="AD340" s="422">
        <v>141.69</v>
      </c>
      <c r="AE340" s="422">
        <v>121.45</v>
      </c>
      <c r="AF340" s="423">
        <v>104.32</v>
      </c>
      <c r="AG340" s="10"/>
      <c r="AH340" s="10"/>
      <c r="AI340" s="10"/>
      <c r="AJ340" s="10"/>
    </row>
    <row r="341" spans="1:36" ht="15">
      <c r="A341" s="424">
        <f t="shared" si="16"/>
        <v>0.7500666666666661</v>
      </c>
      <c r="B341" s="422">
        <v>109.34</v>
      </c>
      <c r="C341" s="422">
        <v>198.62</v>
      </c>
      <c r="D341" s="422">
        <v>103.77</v>
      </c>
      <c r="E341" s="422">
        <v>77.97</v>
      </c>
      <c r="F341" s="422">
        <v>124.13</v>
      </c>
      <c r="G341" s="422">
        <v>227.16</v>
      </c>
      <c r="H341" s="422">
        <v>71.25</v>
      </c>
      <c r="I341" s="422">
        <v>142.5</v>
      </c>
      <c r="J341" s="422">
        <v>117.15</v>
      </c>
      <c r="K341" s="422">
        <v>126.28</v>
      </c>
      <c r="L341" s="422">
        <v>52.46</v>
      </c>
      <c r="M341" s="422">
        <v>161.87</v>
      </c>
      <c r="N341" s="422">
        <v>166.95</v>
      </c>
      <c r="O341" s="422">
        <v>87.47</v>
      </c>
      <c r="P341" s="422">
        <v>81.400000000000006</v>
      </c>
      <c r="Q341" s="422">
        <v>29.76</v>
      </c>
      <c r="R341" s="422">
        <v>118.32</v>
      </c>
      <c r="S341" s="422">
        <v>100.66</v>
      </c>
      <c r="T341" s="422">
        <v>94.33</v>
      </c>
      <c r="U341" s="422">
        <v>266.60000000000002</v>
      </c>
      <c r="V341" s="422">
        <v>46.05</v>
      </c>
      <c r="W341" s="422">
        <v>137.43</v>
      </c>
      <c r="X341" s="422">
        <v>165.24</v>
      </c>
      <c r="Y341" s="422">
        <v>62.26</v>
      </c>
      <c r="Z341" s="422">
        <v>98.35</v>
      </c>
      <c r="AA341" s="422">
        <v>101.42</v>
      </c>
      <c r="AB341" s="422">
        <v>171.04</v>
      </c>
      <c r="AC341" s="422">
        <v>62.33</v>
      </c>
      <c r="AD341" s="422">
        <v>143.85</v>
      </c>
      <c r="AE341" s="422">
        <v>125.91</v>
      </c>
      <c r="AF341" s="423">
        <v>93.82</v>
      </c>
      <c r="AG341" s="10"/>
      <c r="AH341" s="10"/>
      <c r="AI341" s="10"/>
      <c r="AJ341" s="10"/>
    </row>
    <row r="342" spans="1:36" ht="15">
      <c r="A342" s="424">
        <f t="shared" si="16"/>
        <v>0.76046666666666607</v>
      </c>
      <c r="B342" s="422">
        <v>248.43</v>
      </c>
      <c r="C342" s="422">
        <v>184.92</v>
      </c>
      <c r="D342" s="422">
        <v>145.96</v>
      </c>
      <c r="E342" s="422">
        <v>175.04</v>
      </c>
      <c r="F342" s="422">
        <v>146.29</v>
      </c>
      <c r="G342" s="422">
        <v>226.52</v>
      </c>
      <c r="H342" s="422">
        <v>110.5</v>
      </c>
      <c r="I342" s="422">
        <v>114.81</v>
      </c>
      <c r="J342" s="422">
        <v>151.94</v>
      </c>
      <c r="K342" s="422">
        <v>133.26</v>
      </c>
      <c r="L342" s="422">
        <v>212.21</v>
      </c>
      <c r="M342" s="422">
        <v>135.18</v>
      </c>
      <c r="N342" s="422">
        <v>254.9</v>
      </c>
      <c r="O342" s="422">
        <v>102.37</v>
      </c>
      <c r="P342" s="422">
        <v>84.68</v>
      </c>
      <c r="Q342" s="422">
        <v>154.38</v>
      </c>
      <c r="R342" s="422">
        <v>95.24</v>
      </c>
      <c r="S342" s="422">
        <v>72.959999999999994</v>
      </c>
      <c r="T342" s="422">
        <v>171.99</v>
      </c>
      <c r="U342" s="422">
        <v>250.53</v>
      </c>
      <c r="V342" s="422">
        <v>82.14</v>
      </c>
      <c r="W342" s="422">
        <v>107.97</v>
      </c>
      <c r="X342" s="422">
        <v>54</v>
      </c>
      <c r="Y342" s="422">
        <v>59.26</v>
      </c>
      <c r="Z342" s="422">
        <v>159.05000000000001</v>
      </c>
      <c r="AA342" s="422">
        <v>136.36000000000001</v>
      </c>
      <c r="AB342" s="422">
        <v>288.83</v>
      </c>
      <c r="AC342" s="422">
        <v>318.27999999999997</v>
      </c>
      <c r="AD342" s="422">
        <v>128.9</v>
      </c>
      <c r="AE342" s="422">
        <v>239.56</v>
      </c>
      <c r="AF342" s="423">
        <v>34.71</v>
      </c>
      <c r="AG342" s="10"/>
      <c r="AH342" s="10"/>
      <c r="AI342" s="10"/>
      <c r="AJ342" s="10"/>
    </row>
    <row r="343" spans="1:36" ht="15">
      <c r="A343" s="424">
        <f t="shared" si="16"/>
        <v>0.77086666666666603</v>
      </c>
      <c r="B343" s="422">
        <v>305.83999999999997</v>
      </c>
      <c r="C343" s="422">
        <v>290.22000000000003</v>
      </c>
      <c r="D343" s="422">
        <v>233.06</v>
      </c>
      <c r="E343" s="422">
        <v>199.73</v>
      </c>
      <c r="F343" s="422">
        <v>273.91000000000003</v>
      </c>
      <c r="G343" s="422">
        <v>334.38</v>
      </c>
      <c r="H343" s="422">
        <v>186.69</v>
      </c>
      <c r="I343" s="422">
        <v>350.15</v>
      </c>
      <c r="J343" s="422">
        <v>266.94</v>
      </c>
      <c r="K343" s="422">
        <v>201.69</v>
      </c>
      <c r="L343" s="422">
        <v>181.72</v>
      </c>
      <c r="M343" s="422">
        <v>277.37</v>
      </c>
      <c r="N343" s="422">
        <v>350.39</v>
      </c>
      <c r="O343" s="422">
        <v>176.26</v>
      </c>
      <c r="P343" s="422">
        <v>121.52</v>
      </c>
      <c r="Q343" s="422">
        <v>228.06</v>
      </c>
      <c r="R343" s="422">
        <v>169.41</v>
      </c>
      <c r="S343" s="422">
        <v>158.57</v>
      </c>
      <c r="T343" s="422">
        <v>115.37</v>
      </c>
      <c r="U343" s="422">
        <v>336.88</v>
      </c>
      <c r="V343" s="422">
        <v>83.91</v>
      </c>
      <c r="W343" s="422">
        <v>240.66</v>
      </c>
      <c r="X343" s="422">
        <v>212.66</v>
      </c>
      <c r="Y343" s="422">
        <v>83.27</v>
      </c>
      <c r="Z343" s="422">
        <v>203.01</v>
      </c>
      <c r="AA343" s="422">
        <v>237.56</v>
      </c>
      <c r="AB343" s="422">
        <v>346.29</v>
      </c>
      <c r="AC343" s="422">
        <v>293.60000000000002</v>
      </c>
      <c r="AD343" s="422">
        <v>116.53</v>
      </c>
      <c r="AE343" s="422">
        <v>301.14999999999998</v>
      </c>
      <c r="AF343" s="423">
        <v>46.37</v>
      </c>
      <c r="AG343" s="10"/>
      <c r="AH343" s="10"/>
      <c r="AI343" s="10"/>
      <c r="AJ343" s="10"/>
    </row>
    <row r="344" spans="1:36" ht="15">
      <c r="A344" s="424">
        <f t="shared" si="16"/>
        <v>0.781266666666666</v>
      </c>
      <c r="B344" s="422">
        <v>186.73</v>
      </c>
      <c r="C344" s="422">
        <v>216.24</v>
      </c>
      <c r="D344" s="422">
        <v>227.34</v>
      </c>
      <c r="E344" s="422">
        <v>356.02</v>
      </c>
      <c r="F344" s="422">
        <v>297.85000000000002</v>
      </c>
      <c r="G344" s="422">
        <v>429.43</v>
      </c>
      <c r="H344" s="422">
        <v>159.9</v>
      </c>
      <c r="I344" s="422">
        <v>281.57</v>
      </c>
      <c r="J344" s="422">
        <v>373.47</v>
      </c>
      <c r="K344" s="422">
        <v>244.14</v>
      </c>
      <c r="L344" s="422">
        <v>178.98</v>
      </c>
      <c r="M344" s="422">
        <v>283.56</v>
      </c>
      <c r="N344" s="422">
        <v>341.9</v>
      </c>
      <c r="O344" s="422">
        <v>170.84</v>
      </c>
      <c r="P344" s="422">
        <v>185.79</v>
      </c>
      <c r="Q344" s="422">
        <v>312.68</v>
      </c>
      <c r="R344" s="422">
        <v>194.14</v>
      </c>
      <c r="S344" s="422">
        <v>298.23</v>
      </c>
      <c r="T344" s="422">
        <v>315.13</v>
      </c>
      <c r="U344" s="422">
        <v>329.18</v>
      </c>
      <c r="V344" s="422">
        <v>158.69</v>
      </c>
      <c r="W344" s="422">
        <v>163.76</v>
      </c>
      <c r="X344" s="422">
        <v>201.51</v>
      </c>
      <c r="Y344" s="422">
        <v>21.64</v>
      </c>
      <c r="Z344" s="422">
        <v>215.78</v>
      </c>
      <c r="AA344" s="422">
        <v>382.97</v>
      </c>
      <c r="AB344" s="422">
        <v>442.64</v>
      </c>
      <c r="AC344" s="422">
        <v>275.56</v>
      </c>
      <c r="AD344" s="422">
        <v>196.35</v>
      </c>
      <c r="AE344" s="422">
        <v>358.34</v>
      </c>
      <c r="AF344" s="423">
        <v>114.37</v>
      </c>
      <c r="AG344" s="10"/>
      <c r="AH344" s="10"/>
      <c r="AI344" s="10"/>
      <c r="AJ344" s="10"/>
    </row>
    <row r="345" spans="1:36" ht="15">
      <c r="A345" s="424">
        <f t="shared" si="16"/>
        <v>0.79166666666666596</v>
      </c>
      <c r="B345" s="422">
        <v>336.24</v>
      </c>
      <c r="C345" s="422">
        <v>358.1</v>
      </c>
      <c r="D345" s="422">
        <v>366.11</v>
      </c>
      <c r="E345" s="422">
        <v>462.05</v>
      </c>
      <c r="F345" s="422">
        <v>512.97</v>
      </c>
      <c r="G345" s="422">
        <v>671.28</v>
      </c>
      <c r="H345" s="422">
        <v>269.62</v>
      </c>
      <c r="I345" s="422">
        <v>174.94</v>
      </c>
      <c r="J345" s="422">
        <v>323.98</v>
      </c>
      <c r="K345" s="422">
        <v>332.61</v>
      </c>
      <c r="L345" s="422">
        <v>323.76</v>
      </c>
      <c r="M345" s="422">
        <v>322.87</v>
      </c>
      <c r="N345" s="422">
        <v>457.47</v>
      </c>
      <c r="O345" s="422">
        <v>263.22000000000003</v>
      </c>
      <c r="P345" s="422">
        <v>247.03</v>
      </c>
      <c r="Q345" s="422">
        <v>276.95</v>
      </c>
      <c r="R345" s="422">
        <v>256.10000000000002</v>
      </c>
      <c r="S345" s="422">
        <v>583.29</v>
      </c>
      <c r="T345" s="422">
        <v>314.68</v>
      </c>
      <c r="U345" s="422">
        <v>488.61</v>
      </c>
      <c r="V345" s="422">
        <v>209.34</v>
      </c>
      <c r="W345" s="422">
        <v>269.95999999999998</v>
      </c>
      <c r="X345" s="422">
        <v>236.82</v>
      </c>
      <c r="Y345" s="422">
        <v>52.33</v>
      </c>
      <c r="Z345" s="422">
        <v>141.5</v>
      </c>
      <c r="AA345" s="422">
        <v>187.6</v>
      </c>
      <c r="AB345" s="422">
        <v>382.62</v>
      </c>
      <c r="AC345" s="422">
        <v>403.72</v>
      </c>
      <c r="AD345" s="422">
        <v>307.44</v>
      </c>
      <c r="AE345" s="422">
        <v>168.16</v>
      </c>
      <c r="AF345" s="423">
        <v>187.33</v>
      </c>
      <c r="AG345" s="10"/>
      <c r="AH345" s="10"/>
      <c r="AI345" s="10"/>
      <c r="AJ345" s="10"/>
    </row>
    <row r="346" spans="1:36" ht="15">
      <c r="A346" s="424">
        <f t="shared" ref="A346:A353" si="17">A345+0.0105</f>
        <v>0.80216666666666592</v>
      </c>
      <c r="B346" s="422">
        <v>321.17</v>
      </c>
      <c r="C346" s="422">
        <v>447.54</v>
      </c>
      <c r="D346" s="422">
        <v>377.62</v>
      </c>
      <c r="E346" s="422">
        <v>580.03</v>
      </c>
      <c r="F346" s="422">
        <v>500.72</v>
      </c>
      <c r="G346" s="422">
        <v>500.98</v>
      </c>
      <c r="H346" s="422">
        <v>308.24</v>
      </c>
      <c r="I346" s="422">
        <v>283.37</v>
      </c>
      <c r="J346" s="422">
        <v>371.58</v>
      </c>
      <c r="K346" s="422">
        <v>359.14</v>
      </c>
      <c r="L346" s="422">
        <v>302.33999999999997</v>
      </c>
      <c r="M346" s="422">
        <v>393.71</v>
      </c>
      <c r="N346" s="422">
        <v>641.15</v>
      </c>
      <c r="O346" s="422">
        <v>236.04</v>
      </c>
      <c r="P346" s="422">
        <v>248.52</v>
      </c>
      <c r="Q346" s="422">
        <v>291.14999999999998</v>
      </c>
      <c r="R346" s="422">
        <v>329.97</v>
      </c>
      <c r="S346" s="422">
        <v>493.84</v>
      </c>
      <c r="T346" s="422">
        <v>407.05</v>
      </c>
      <c r="U346" s="422">
        <v>457.6</v>
      </c>
      <c r="V346" s="422">
        <v>310.44</v>
      </c>
      <c r="W346" s="422">
        <v>352.16</v>
      </c>
      <c r="X346" s="422">
        <v>563.6</v>
      </c>
      <c r="Y346" s="422">
        <v>70.430000000000007</v>
      </c>
      <c r="Z346" s="422">
        <v>279.54000000000002</v>
      </c>
      <c r="AA346" s="422">
        <v>231.47</v>
      </c>
      <c r="AB346" s="422">
        <v>472.84</v>
      </c>
      <c r="AC346" s="422">
        <v>275.22000000000003</v>
      </c>
      <c r="AD346" s="422">
        <v>469.52</v>
      </c>
      <c r="AE346" s="422">
        <v>326.32</v>
      </c>
      <c r="AF346" s="423">
        <v>138.13</v>
      </c>
      <c r="AG346" s="10"/>
      <c r="AH346" s="10"/>
      <c r="AI346" s="10"/>
      <c r="AJ346" s="10"/>
    </row>
    <row r="347" spans="1:36" ht="15">
      <c r="A347" s="424">
        <f t="shared" si="17"/>
        <v>0.81266666666666587</v>
      </c>
      <c r="B347" s="422">
        <v>328.63</v>
      </c>
      <c r="C347" s="422">
        <v>311.31</v>
      </c>
      <c r="D347" s="422">
        <v>453.11</v>
      </c>
      <c r="E347" s="422">
        <v>624.35</v>
      </c>
      <c r="F347" s="422">
        <v>429.8</v>
      </c>
      <c r="G347" s="422">
        <v>468.06</v>
      </c>
      <c r="H347" s="422">
        <v>357.69</v>
      </c>
      <c r="I347" s="422">
        <v>289.24</v>
      </c>
      <c r="J347" s="422">
        <v>292.42</v>
      </c>
      <c r="K347" s="422">
        <v>361.45</v>
      </c>
      <c r="L347" s="422">
        <v>492.16</v>
      </c>
      <c r="M347" s="422">
        <v>655.39</v>
      </c>
      <c r="N347" s="422">
        <v>691.9</v>
      </c>
      <c r="O347" s="422">
        <v>376.25</v>
      </c>
      <c r="P347" s="422">
        <v>226.34</v>
      </c>
      <c r="Q347" s="422">
        <v>350.65</v>
      </c>
      <c r="R347" s="422">
        <v>302.39</v>
      </c>
      <c r="S347" s="422">
        <v>564.73</v>
      </c>
      <c r="T347" s="422">
        <v>494.92</v>
      </c>
      <c r="U347" s="422">
        <v>373.12</v>
      </c>
      <c r="V347" s="422">
        <v>451.35</v>
      </c>
      <c r="W347" s="422">
        <v>272.8</v>
      </c>
      <c r="X347" s="422">
        <v>466.52</v>
      </c>
      <c r="Y347" s="422">
        <v>137.88999999999999</v>
      </c>
      <c r="Z347" s="422">
        <v>252.21</v>
      </c>
      <c r="AA347" s="422">
        <v>268.98</v>
      </c>
      <c r="AB347" s="422">
        <v>563.77</v>
      </c>
      <c r="AC347" s="422">
        <v>398.02</v>
      </c>
      <c r="AD347" s="422">
        <v>394.49</v>
      </c>
      <c r="AE347" s="422">
        <v>251.49</v>
      </c>
      <c r="AF347" s="423">
        <v>116.69</v>
      </c>
      <c r="AG347" s="10"/>
      <c r="AH347" s="10"/>
      <c r="AI347" s="10"/>
      <c r="AJ347" s="10"/>
    </row>
    <row r="348" spans="1:36" ht="15">
      <c r="A348" s="424">
        <f t="shared" si="17"/>
        <v>0.82316666666666582</v>
      </c>
      <c r="B348" s="422">
        <v>334.94</v>
      </c>
      <c r="C348" s="422">
        <v>406.71</v>
      </c>
      <c r="D348" s="422">
        <v>579.71</v>
      </c>
      <c r="E348" s="422">
        <v>591.62</v>
      </c>
      <c r="F348" s="422">
        <v>336.08</v>
      </c>
      <c r="G348" s="422">
        <v>496.93</v>
      </c>
      <c r="H348" s="422">
        <v>172.77</v>
      </c>
      <c r="I348" s="422">
        <v>414.59</v>
      </c>
      <c r="J348" s="422">
        <v>232.94</v>
      </c>
      <c r="K348" s="422">
        <v>416.19</v>
      </c>
      <c r="L348" s="422">
        <v>557.05999999999995</v>
      </c>
      <c r="M348" s="422">
        <v>479.4</v>
      </c>
      <c r="N348" s="422">
        <v>397.51</v>
      </c>
      <c r="O348" s="422">
        <v>255.05</v>
      </c>
      <c r="P348" s="422">
        <v>243.52</v>
      </c>
      <c r="Q348" s="422">
        <v>310.67</v>
      </c>
      <c r="R348" s="422">
        <v>257.82</v>
      </c>
      <c r="S348" s="422">
        <v>403.7</v>
      </c>
      <c r="T348" s="422">
        <v>340.92</v>
      </c>
      <c r="U348" s="422">
        <v>604.65</v>
      </c>
      <c r="V348" s="422">
        <v>379.02</v>
      </c>
      <c r="W348" s="422">
        <v>333.76</v>
      </c>
      <c r="X348" s="422">
        <v>351.44</v>
      </c>
      <c r="Y348" s="422">
        <v>49.18</v>
      </c>
      <c r="Z348" s="422">
        <v>230.53</v>
      </c>
      <c r="AA348" s="422">
        <v>370.49</v>
      </c>
      <c r="AB348" s="422">
        <v>547.03</v>
      </c>
      <c r="AC348" s="422">
        <v>361.83</v>
      </c>
      <c r="AD348" s="422">
        <v>418.37</v>
      </c>
      <c r="AE348" s="422">
        <v>383.18</v>
      </c>
      <c r="AF348" s="423">
        <v>79.56</v>
      </c>
      <c r="AG348" s="10"/>
      <c r="AH348" s="10"/>
      <c r="AI348" s="10"/>
      <c r="AJ348" s="10"/>
    </row>
    <row r="349" spans="1:36" ht="15">
      <c r="A349" s="424">
        <f t="shared" si="17"/>
        <v>0.83366666666666578</v>
      </c>
      <c r="B349" s="422">
        <v>255.68</v>
      </c>
      <c r="C349" s="422">
        <v>502.42</v>
      </c>
      <c r="D349" s="422">
        <v>388.23</v>
      </c>
      <c r="E349" s="422">
        <v>608.24</v>
      </c>
      <c r="F349" s="422">
        <v>618.24</v>
      </c>
      <c r="G349" s="422">
        <v>761.17</v>
      </c>
      <c r="H349" s="422">
        <v>289.52999999999997</v>
      </c>
      <c r="I349" s="422">
        <v>254.01</v>
      </c>
      <c r="J349" s="422">
        <v>401.83</v>
      </c>
      <c r="K349" s="422">
        <v>352.73</v>
      </c>
      <c r="L349" s="422">
        <v>580.27</v>
      </c>
      <c r="M349" s="422">
        <v>447.41</v>
      </c>
      <c r="N349" s="422">
        <v>446.48</v>
      </c>
      <c r="O349" s="422">
        <v>248.19</v>
      </c>
      <c r="P349" s="422">
        <v>365.81</v>
      </c>
      <c r="Q349" s="422">
        <v>328.85</v>
      </c>
      <c r="R349" s="422">
        <v>319.81</v>
      </c>
      <c r="S349" s="422">
        <v>363.27</v>
      </c>
      <c r="T349" s="422">
        <v>625.79</v>
      </c>
      <c r="U349" s="422">
        <v>509.77</v>
      </c>
      <c r="V349" s="422">
        <v>311.75</v>
      </c>
      <c r="W349" s="422">
        <v>434.52</v>
      </c>
      <c r="X349" s="422">
        <v>394.63</v>
      </c>
      <c r="Y349" s="422">
        <v>28.27</v>
      </c>
      <c r="Z349" s="422">
        <v>181.53</v>
      </c>
      <c r="AA349" s="422">
        <v>339.75</v>
      </c>
      <c r="AB349" s="422">
        <v>349.41</v>
      </c>
      <c r="AC349" s="422">
        <v>312.62</v>
      </c>
      <c r="AD349" s="422">
        <v>520.20000000000005</v>
      </c>
      <c r="AE349" s="422">
        <v>510.62</v>
      </c>
      <c r="AF349" s="423">
        <v>141.88999999999999</v>
      </c>
      <c r="AG349" s="10"/>
      <c r="AH349" s="10"/>
      <c r="AI349" s="10"/>
      <c r="AJ349" s="10"/>
    </row>
    <row r="350" spans="1:36" ht="15">
      <c r="A350" s="424">
        <f t="shared" si="17"/>
        <v>0.84416666666666573</v>
      </c>
      <c r="B350" s="422">
        <v>428.43</v>
      </c>
      <c r="C350" s="422">
        <v>394.1</v>
      </c>
      <c r="D350" s="422">
        <v>341.23</v>
      </c>
      <c r="E350" s="422">
        <v>899.72</v>
      </c>
      <c r="F350" s="422">
        <v>583.17999999999995</v>
      </c>
      <c r="G350" s="422">
        <v>613.48</v>
      </c>
      <c r="H350" s="422">
        <v>236.57</v>
      </c>
      <c r="I350" s="422">
        <v>251.88</v>
      </c>
      <c r="J350" s="422">
        <v>297.16000000000003</v>
      </c>
      <c r="K350" s="422">
        <v>312.38</v>
      </c>
      <c r="L350" s="422">
        <v>620.6</v>
      </c>
      <c r="M350" s="422">
        <v>494.59</v>
      </c>
      <c r="N350" s="422">
        <v>526.61</v>
      </c>
      <c r="O350" s="422">
        <v>411.03</v>
      </c>
      <c r="P350" s="422">
        <v>301.02999999999997</v>
      </c>
      <c r="Q350" s="422">
        <v>369.77</v>
      </c>
      <c r="R350" s="422">
        <v>279.54000000000002</v>
      </c>
      <c r="S350" s="422">
        <v>502.23</v>
      </c>
      <c r="T350" s="422">
        <v>577.14</v>
      </c>
      <c r="U350" s="422">
        <v>503</v>
      </c>
      <c r="V350" s="422">
        <v>291.5</v>
      </c>
      <c r="W350" s="422">
        <v>459.43</v>
      </c>
      <c r="X350" s="422">
        <v>344.43</v>
      </c>
      <c r="Y350" s="422">
        <v>31.09</v>
      </c>
      <c r="Z350" s="422">
        <v>305.49</v>
      </c>
      <c r="AA350" s="422">
        <v>513.71</v>
      </c>
      <c r="AB350" s="422">
        <v>406.64</v>
      </c>
      <c r="AC350" s="422">
        <v>316.05</v>
      </c>
      <c r="AD350" s="422">
        <v>390.22</v>
      </c>
      <c r="AE350" s="422">
        <v>446.4</v>
      </c>
      <c r="AF350" s="423">
        <v>285.93</v>
      </c>
      <c r="AG350" s="10"/>
      <c r="AH350" s="10"/>
      <c r="AI350" s="10"/>
      <c r="AJ350" s="10"/>
    </row>
    <row r="351" spans="1:36" ht="15">
      <c r="A351" s="424">
        <f t="shared" si="17"/>
        <v>0.85466666666666569</v>
      </c>
      <c r="B351" s="422">
        <v>350.69</v>
      </c>
      <c r="C351" s="422">
        <v>193.91</v>
      </c>
      <c r="D351" s="422">
        <v>271.89</v>
      </c>
      <c r="E351" s="422">
        <v>570.42999999999995</v>
      </c>
      <c r="F351" s="422">
        <v>482.85</v>
      </c>
      <c r="G351" s="422">
        <v>509.23</v>
      </c>
      <c r="H351" s="422">
        <v>321.07</v>
      </c>
      <c r="I351" s="422">
        <v>315.48</v>
      </c>
      <c r="J351" s="422">
        <v>425.54</v>
      </c>
      <c r="K351" s="422">
        <v>294.22000000000003</v>
      </c>
      <c r="L351" s="422">
        <v>568.72</v>
      </c>
      <c r="M351" s="422">
        <v>493.98</v>
      </c>
      <c r="N351" s="422">
        <v>448.87</v>
      </c>
      <c r="O351" s="422">
        <v>253.45</v>
      </c>
      <c r="P351" s="422">
        <v>261.76</v>
      </c>
      <c r="Q351" s="422">
        <v>467.8</v>
      </c>
      <c r="R351" s="422">
        <v>203.15</v>
      </c>
      <c r="S351" s="422">
        <v>363.6</v>
      </c>
      <c r="T351" s="422">
        <v>467.9</v>
      </c>
      <c r="U351" s="422">
        <v>530.51</v>
      </c>
      <c r="V351" s="422">
        <v>380.46</v>
      </c>
      <c r="W351" s="422">
        <v>306.36</v>
      </c>
      <c r="X351" s="422">
        <v>300.23</v>
      </c>
      <c r="Y351" s="422">
        <v>146.18</v>
      </c>
      <c r="Z351" s="422">
        <v>277.52</v>
      </c>
      <c r="AA351" s="422">
        <v>494.09</v>
      </c>
      <c r="AB351" s="422">
        <v>636.62</v>
      </c>
      <c r="AC351" s="422">
        <v>265.8</v>
      </c>
      <c r="AD351" s="422">
        <v>518.39</v>
      </c>
      <c r="AE351" s="422">
        <v>360.98</v>
      </c>
      <c r="AF351" s="423">
        <v>64.52</v>
      </c>
      <c r="AG351" s="10"/>
      <c r="AH351" s="10"/>
      <c r="AI351" s="10"/>
      <c r="AJ351" s="10"/>
    </row>
    <row r="352" spans="1:36" ht="15">
      <c r="A352" s="424">
        <f t="shared" si="17"/>
        <v>0.86516666666666564</v>
      </c>
      <c r="B352" s="422">
        <v>216.12</v>
      </c>
      <c r="C352" s="422">
        <v>214.65</v>
      </c>
      <c r="D352" s="422">
        <v>400.47</v>
      </c>
      <c r="E352" s="422">
        <v>655.58</v>
      </c>
      <c r="F352" s="422">
        <v>459.22</v>
      </c>
      <c r="G352" s="422">
        <v>423.84</v>
      </c>
      <c r="H352" s="422">
        <v>277.02999999999997</v>
      </c>
      <c r="I352" s="422">
        <v>222.26</v>
      </c>
      <c r="J352" s="422">
        <v>266.43</v>
      </c>
      <c r="K352" s="422">
        <v>447.77</v>
      </c>
      <c r="L352" s="422">
        <v>510.41</v>
      </c>
      <c r="M352" s="422">
        <v>453.54</v>
      </c>
      <c r="N352" s="422">
        <v>328.64</v>
      </c>
      <c r="O352" s="422">
        <v>144.09</v>
      </c>
      <c r="P352" s="422">
        <v>144.41999999999999</v>
      </c>
      <c r="Q352" s="422">
        <v>330.58</v>
      </c>
      <c r="R352" s="422">
        <v>287.02999999999997</v>
      </c>
      <c r="S352" s="422">
        <v>400.16</v>
      </c>
      <c r="T352" s="422">
        <v>393.99</v>
      </c>
      <c r="U352" s="422">
        <v>348.86</v>
      </c>
      <c r="V352" s="422">
        <v>339.82</v>
      </c>
      <c r="W352" s="422">
        <v>361.8</v>
      </c>
      <c r="X352" s="422">
        <v>444.81</v>
      </c>
      <c r="Y352" s="422">
        <v>102.88</v>
      </c>
      <c r="Z352" s="422">
        <v>156.88999999999999</v>
      </c>
      <c r="AA352" s="422">
        <v>337.31</v>
      </c>
      <c r="AB352" s="422">
        <v>365.62</v>
      </c>
      <c r="AC352" s="422">
        <v>269.2</v>
      </c>
      <c r="AD352" s="422">
        <v>424.03</v>
      </c>
      <c r="AE352" s="422">
        <v>512.22</v>
      </c>
      <c r="AF352" s="423">
        <v>10.09</v>
      </c>
      <c r="AG352" s="10"/>
      <c r="AH352" s="10"/>
      <c r="AI352" s="10"/>
      <c r="AJ352" s="10"/>
    </row>
    <row r="353" spans="1:36" ht="15">
      <c r="A353" s="424">
        <f t="shared" si="17"/>
        <v>0.87566666666666559</v>
      </c>
      <c r="B353" s="422">
        <v>178.29</v>
      </c>
      <c r="C353" s="422">
        <v>137.61000000000001</v>
      </c>
      <c r="D353" s="422">
        <v>300.12</v>
      </c>
      <c r="E353" s="422">
        <v>559.58000000000004</v>
      </c>
      <c r="F353" s="422">
        <v>466.25</v>
      </c>
      <c r="G353" s="422">
        <v>385.46</v>
      </c>
      <c r="H353" s="422">
        <v>176.75</v>
      </c>
      <c r="I353" s="422">
        <v>175.79</v>
      </c>
      <c r="J353" s="422">
        <v>149.32</v>
      </c>
      <c r="K353" s="422">
        <v>251.68</v>
      </c>
      <c r="L353" s="422">
        <v>462.1</v>
      </c>
      <c r="M353" s="422">
        <v>403.88</v>
      </c>
      <c r="N353" s="422">
        <v>264.10000000000002</v>
      </c>
      <c r="O353" s="422">
        <v>167.91</v>
      </c>
      <c r="P353" s="422">
        <v>240.64</v>
      </c>
      <c r="Q353" s="422">
        <v>211.26</v>
      </c>
      <c r="R353" s="422">
        <v>264.75</v>
      </c>
      <c r="S353" s="422">
        <v>517.52</v>
      </c>
      <c r="T353" s="422">
        <v>357.1</v>
      </c>
      <c r="U353" s="422">
        <v>307</v>
      </c>
      <c r="V353" s="422">
        <v>312.33</v>
      </c>
      <c r="W353" s="422">
        <v>188.09</v>
      </c>
      <c r="X353" s="422">
        <v>320.49</v>
      </c>
      <c r="Y353" s="422">
        <v>28.64</v>
      </c>
      <c r="Z353" s="422">
        <v>204.63</v>
      </c>
      <c r="AA353" s="422">
        <v>187.07</v>
      </c>
      <c r="AB353" s="422">
        <v>407.84</v>
      </c>
      <c r="AC353" s="422">
        <v>181.82</v>
      </c>
      <c r="AD353" s="422">
        <v>288.24</v>
      </c>
      <c r="AE353" s="422">
        <v>372.8</v>
      </c>
      <c r="AF353" s="423">
        <v>0</v>
      </c>
      <c r="AG353" s="10"/>
      <c r="AH353" s="10"/>
      <c r="AI353" s="10"/>
      <c r="AJ353" s="10"/>
    </row>
    <row r="354" spans="1:36" ht="15">
      <c r="A354" s="424">
        <f t="shared" ref="A354:A384" si="18">A353+0.0104</f>
        <v>0.88606666666666556</v>
      </c>
      <c r="B354" s="422">
        <v>235.44</v>
      </c>
      <c r="C354" s="422">
        <v>172.91</v>
      </c>
      <c r="D354" s="422">
        <v>170.5</v>
      </c>
      <c r="E354" s="422">
        <v>372.51</v>
      </c>
      <c r="F354" s="422">
        <v>309.98</v>
      </c>
      <c r="G354" s="422">
        <v>263.48</v>
      </c>
      <c r="H354" s="422">
        <v>220.65</v>
      </c>
      <c r="I354" s="422">
        <v>192.24</v>
      </c>
      <c r="J354" s="422">
        <v>231.46</v>
      </c>
      <c r="K354" s="422">
        <v>292.36</v>
      </c>
      <c r="L354" s="422">
        <v>310.52999999999997</v>
      </c>
      <c r="M354" s="422">
        <v>271.19</v>
      </c>
      <c r="N354" s="422">
        <v>194.69</v>
      </c>
      <c r="O354" s="422">
        <v>85.58</v>
      </c>
      <c r="P354" s="422">
        <v>125.74</v>
      </c>
      <c r="Q354" s="422">
        <v>294.37</v>
      </c>
      <c r="R354" s="422">
        <v>340.3</v>
      </c>
      <c r="S354" s="422">
        <v>373.73</v>
      </c>
      <c r="T354" s="422">
        <v>385.85</v>
      </c>
      <c r="U354" s="422">
        <v>235.39</v>
      </c>
      <c r="V354" s="422">
        <v>258.31</v>
      </c>
      <c r="W354" s="422">
        <v>191.47</v>
      </c>
      <c r="X354" s="422">
        <v>320.47000000000003</v>
      </c>
      <c r="Y354" s="422">
        <v>69.13</v>
      </c>
      <c r="Z354" s="422">
        <v>249.2</v>
      </c>
      <c r="AA354" s="422">
        <v>300.08</v>
      </c>
      <c r="AB354" s="422">
        <v>313.63</v>
      </c>
      <c r="AC354" s="422">
        <v>153.22999999999999</v>
      </c>
      <c r="AD354" s="422">
        <v>415.93</v>
      </c>
      <c r="AE354" s="422">
        <v>220.51</v>
      </c>
      <c r="AF354" s="423">
        <v>0</v>
      </c>
      <c r="AG354" s="10"/>
      <c r="AH354" s="10"/>
      <c r="AI354" s="10"/>
      <c r="AJ354" s="10"/>
    </row>
    <row r="355" spans="1:36" ht="15">
      <c r="A355" s="424">
        <f t="shared" si="18"/>
        <v>0.89646666666666552</v>
      </c>
      <c r="B355" s="422">
        <v>132.97</v>
      </c>
      <c r="C355" s="422">
        <v>63.98</v>
      </c>
      <c r="D355" s="422">
        <v>81.650000000000006</v>
      </c>
      <c r="E355" s="422">
        <v>342.88</v>
      </c>
      <c r="F355" s="422">
        <v>294.61</v>
      </c>
      <c r="G355" s="422">
        <v>228.81</v>
      </c>
      <c r="H355" s="422">
        <v>248.6</v>
      </c>
      <c r="I355" s="422">
        <v>137</v>
      </c>
      <c r="J355" s="422">
        <v>79.459999999999994</v>
      </c>
      <c r="K355" s="422">
        <v>178.87</v>
      </c>
      <c r="L355" s="422">
        <v>178.72</v>
      </c>
      <c r="M355" s="422">
        <v>198.61</v>
      </c>
      <c r="N355" s="422">
        <v>194.53</v>
      </c>
      <c r="O355" s="422">
        <v>148.05000000000001</v>
      </c>
      <c r="P355" s="422">
        <v>216.09</v>
      </c>
      <c r="Q355" s="422">
        <v>173.85</v>
      </c>
      <c r="R355" s="422">
        <v>103.1</v>
      </c>
      <c r="S355" s="422">
        <v>349.13</v>
      </c>
      <c r="T355" s="422">
        <v>216.69</v>
      </c>
      <c r="U355" s="422">
        <v>286.66000000000003</v>
      </c>
      <c r="V355" s="422">
        <v>133.57</v>
      </c>
      <c r="W355" s="422">
        <v>226.6</v>
      </c>
      <c r="X355" s="422">
        <v>211.62</v>
      </c>
      <c r="Y355" s="422">
        <v>111.27</v>
      </c>
      <c r="Z355" s="422">
        <v>337.07</v>
      </c>
      <c r="AA355" s="422">
        <v>175.21</v>
      </c>
      <c r="AB355" s="422">
        <v>286.24</v>
      </c>
      <c r="AC355" s="422">
        <v>120.7</v>
      </c>
      <c r="AD355" s="422">
        <v>255.96</v>
      </c>
      <c r="AE355" s="422">
        <v>288.05</v>
      </c>
      <c r="AF355" s="423">
        <v>0</v>
      </c>
      <c r="AG355" s="10"/>
      <c r="AH355" s="10"/>
      <c r="AI355" s="10"/>
      <c r="AJ355" s="10"/>
    </row>
    <row r="356" spans="1:36" ht="15">
      <c r="A356" s="424">
        <f t="shared" si="18"/>
        <v>0.90686666666666549</v>
      </c>
      <c r="B356" s="422">
        <v>75.53</v>
      </c>
      <c r="C356" s="422">
        <v>141.87</v>
      </c>
      <c r="D356" s="422">
        <v>82.99</v>
      </c>
      <c r="E356" s="422">
        <v>198.68</v>
      </c>
      <c r="F356" s="422">
        <v>261.31</v>
      </c>
      <c r="G356" s="422">
        <v>214.25</v>
      </c>
      <c r="H356" s="422">
        <v>127.33</v>
      </c>
      <c r="I356" s="422">
        <v>77.41</v>
      </c>
      <c r="J356" s="422">
        <v>88.62</v>
      </c>
      <c r="K356" s="422">
        <v>111.71</v>
      </c>
      <c r="L356" s="422">
        <v>331.86</v>
      </c>
      <c r="M356" s="422">
        <v>271.48</v>
      </c>
      <c r="N356" s="422">
        <v>118.36</v>
      </c>
      <c r="O356" s="422">
        <v>126.32</v>
      </c>
      <c r="P356" s="422">
        <v>120.75</v>
      </c>
      <c r="Q356" s="422">
        <v>240.95</v>
      </c>
      <c r="R356" s="422">
        <v>172.05</v>
      </c>
      <c r="S356" s="422">
        <v>338.74</v>
      </c>
      <c r="T356" s="422">
        <v>285.02999999999997</v>
      </c>
      <c r="U356" s="422">
        <v>124.01</v>
      </c>
      <c r="V356" s="422">
        <v>267.33</v>
      </c>
      <c r="W356" s="422">
        <v>238.03</v>
      </c>
      <c r="X356" s="422">
        <v>198.24</v>
      </c>
      <c r="Y356" s="422">
        <v>102.24</v>
      </c>
      <c r="Z356" s="422">
        <v>239.26</v>
      </c>
      <c r="AA356" s="422">
        <v>207.46</v>
      </c>
      <c r="AB356" s="422">
        <v>165.68</v>
      </c>
      <c r="AC356" s="422">
        <v>255.8</v>
      </c>
      <c r="AD356" s="422">
        <v>196.62</v>
      </c>
      <c r="AE356" s="422">
        <v>184.34</v>
      </c>
      <c r="AF356" s="423">
        <v>0</v>
      </c>
      <c r="AG356" s="10"/>
      <c r="AH356" s="10"/>
      <c r="AI356" s="10"/>
      <c r="AJ356" s="10"/>
    </row>
    <row r="357" spans="1:36" ht="15">
      <c r="A357" s="424">
        <f t="shared" si="18"/>
        <v>0.91726666666666545</v>
      </c>
      <c r="B357" s="422">
        <v>38.799999999999997</v>
      </c>
      <c r="C357" s="422">
        <v>211.89</v>
      </c>
      <c r="D357" s="422">
        <v>151.51</v>
      </c>
      <c r="E357" s="422">
        <v>232.76</v>
      </c>
      <c r="F357" s="422">
        <v>173</v>
      </c>
      <c r="G357" s="422">
        <v>232.69</v>
      </c>
      <c r="H357" s="422">
        <v>176.11</v>
      </c>
      <c r="I357" s="422">
        <v>106.81</v>
      </c>
      <c r="J357" s="422">
        <v>55.22</v>
      </c>
      <c r="K357" s="422">
        <v>182.93</v>
      </c>
      <c r="L357" s="422">
        <v>159.94999999999999</v>
      </c>
      <c r="M357" s="422">
        <v>204.68</v>
      </c>
      <c r="N357" s="422">
        <v>104.7</v>
      </c>
      <c r="O357" s="422">
        <v>122.9</v>
      </c>
      <c r="P357" s="422">
        <v>101.23</v>
      </c>
      <c r="Q357" s="422">
        <v>136.51</v>
      </c>
      <c r="R357" s="422">
        <v>170.5</v>
      </c>
      <c r="S357" s="422">
        <v>271.66000000000003</v>
      </c>
      <c r="T357" s="422">
        <v>235.37</v>
      </c>
      <c r="U357" s="422">
        <v>229.1</v>
      </c>
      <c r="V357" s="422">
        <v>151.81</v>
      </c>
      <c r="W357" s="422">
        <v>136.86000000000001</v>
      </c>
      <c r="X357" s="422">
        <v>134.41999999999999</v>
      </c>
      <c r="Y357" s="422">
        <v>0</v>
      </c>
      <c r="Z357" s="422">
        <v>121.18</v>
      </c>
      <c r="AA357" s="422">
        <v>165.25</v>
      </c>
      <c r="AB357" s="422">
        <v>194.26</v>
      </c>
      <c r="AC357" s="422">
        <v>115.55</v>
      </c>
      <c r="AD357" s="422">
        <v>196.78</v>
      </c>
      <c r="AE357" s="422">
        <v>210.92</v>
      </c>
      <c r="AF357" s="423">
        <v>0</v>
      </c>
      <c r="AG357" s="10"/>
      <c r="AH357" s="10"/>
      <c r="AI357" s="10"/>
      <c r="AJ357" s="10"/>
    </row>
    <row r="358" spans="1:36" ht="15">
      <c r="A358" s="424">
        <f t="shared" si="18"/>
        <v>0.92766666666666542</v>
      </c>
      <c r="B358" s="422">
        <v>99.28</v>
      </c>
      <c r="C358" s="422">
        <v>160.27000000000001</v>
      </c>
      <c r="D358" s="422">
        <v>147.78</v>
      </c>
      <c r="E358" s="422">
        <v>203.62</v>
      </c>
      <c r="F358" s="422">
        <v>188.97</v>
      </c>
      <c r="G358" s="422">
        <v>177.25</v>
      </c>
      <c r="H358" s="422">
        <v>82.77</v>
      </c>
      <c r="I358" s="422">
        <v>95.58</v>
      </c>
      <c r="J358" s="422">
        <v>152.72</v>
      </c>
      <c r="K358" s="422">
        <v>128.1</v>
      </c>
      <c r="L358" s="422">
        <v>83.28</v>
      </c>
      <c r="M358" s="422">
        <v>233.6</v>
      </c>
      <c r="N358" s="422">
        <v>169.04</v>
      </c>
      <c r="O358" s="422">
        <v>56.37</v>
      </c>
      <c r="P358" s="422">
        <v>147.88</v>
      </c>
      <c r="Q358" s="422">
        <v>226.02</v>
      </c>
      <c r="R358" s="422">
        <v>93.17</v>
      </c>
      <c r="S358" s="422">
        <v>179.49</v>
      </c>
      <c r="T358" s="422">
        <v>199.36</v>
      </c>
      <c r="U358" s="422">
        <v>177.32</v>
      </c>
      <c r="V358" s="422">
        <v>193.31</v>
      </c>
      <c r="W358" s="422">
        <v>245.88</v>
      </c>
      <c r="X358" s="422">
        <v>153.81</v>
      </c>
      <c r="Y358" s="422">
        <v>0</v>
      </c>
      <c r="Z358" s="422">
        <v>116.9</v>
      </c>
      <c r="AA358" s="422">
        <v>71.83</v>
      </c>
      <c r="AB358" s="422">
        <v>140.91</v>
      </c>
      <c r="AC358" s="422">
        <v>131.74</v>
      </c>
      <c r="AD358" s="422">
        <v>164.8</v>
      </c>
      <c r="AE358" s="422">
        <v>181.28</v>
      </c>
      <c r="AF358" s="423">
        <v>0</v>
      </c>
      <c r="AG358" s="10"/>
      <c r="AH358" s="10"/>
      <c r="AI358" s="10"/>
      <c r="AJ358" s="10"/>
    </row>
    <row r="359" spans="1:36" ht="15">
      <c r="A359" s="424">
        <f t="shared" si="18"/>
        <v>0.93806666666666538</v>
      </c>
      <c r="B359" s="422">
        <v>128.97999999999999</v>
      </c>
      <c r="C359" s="422">
        <v>144.11000000000001</v>
      </c>
      <c r="D359" s="422">
        <v>67.23</v>
      </c>
      <c r="E359" s="422">
        <v>224.42</v>
      </c>
      <c r="F359" s="422">
        <v>150.4</v>
      </c>
      <c r="G359" s="422">
        <v>134.08000000000001</v>
      </c>
      <c r="H359" s="422">
        <v>97.54</v>
      </c>
      <c r="I359" s="422">
        <v>81.94</v>
      </c>
      <c r="J359" s="422">
        <v>46.63</v>
      </c>
      <c r="K359" s="422">
        <v>163.02000000000001</v>
      </c>
      <c r="L359" s="422">
        <v>171.8</v>
      </c>
      <c r="M359" s="422">
        <v>151.25</v>
      </c>
      <c r="N359" s="422">
        <v>111.72</v>
      </c>
      <c r="O359" s="422">
        <v>72.45</v>
      </c>
      <c r="P359" s="422">
        <v>89.8</v>
      </c>
      <c r="Q359" s="422">
        <v>222.07</v>
      </c>
      <c r="R359" s="422">
        <v>209.33</v>
      </c>
      <c r="S359" s="422">
        <v>163.63</v>
      </c>
      <c r="T359" s="422">
        <v>182.7</v>
      </c>
      <c r="U359" s="422">
        <v>102.31</v>
      </c>
      <c r="V359" s="422">
        <v>133.77000000000001</v>
      </c>
      <c r="W359" s="422">
        <v>197.28</v>
      </c>
      <c r="X359" s="422">
        <v>135.84</v>
      </c>
      <c r="Y359" s="422">
        <v>0</v>
      </c>
      <c r="Z359" s="422">
        <v>119.84</v>
      </c>
      <c r="AA359" s="422">
        <v>81.349999999999994</v>
      </c>
      <c r="AB359" s="422">
        <v>110.54</v>
      </c>
      <c r="AC359" s="422">
        <v>154.56</v>
      </c>
      <c r="AD359" s="422">
        <v>149.99</v>
      </c>
      <c r="AE359" s="422">
        <v>172.92</v>
      </c>
      <c r="AF359" s="423">
        <v>0</v>
      </c>
      <c r="AG359" s="10"/>
      <c r="AH359" s="10"/>
      <c r="AI359" s="10"/>
      <c r="AJ359" s="10"/>
    </row>
    <row r="360" spans="1:36" ht="15">
      <c r="A360" s="424">
        <f t="shared" si="18"/>
        <v>0.94846666666666535</v>
      </c>
      <c r="B360" s="422">
        <v>105.81</v>
      </c>
      <c r="C360" s="422">
        <v>148.31</v>
      </c>
      <c r="D360" s="422">
        <v>134.96</v>
      </c>
      <c r="E360" s="422">
        <v>185.83</v>
      </c>
      <c r="F360" s="422">
        <v>134.72</v>
      </c>
      <c r="G360" s="422">
        <v>103.22</v>
      </c>
      <c r="H360" s="422">
        <v>56.56</v>
      </c>
      <c r="I360" s="422">
        <v>64.680000000000007</v>
      </c>
      <c r="J360" s="422">
        <v>61.22</v>
      </c>
      <c r="K360" s="422">
        <v>70.09</v>
      </c>
      <c r="L360" s="422">
        <v>198.07</v>
      </c>
      <c r="M360" s="422">
        <v>170.37</v>
      </c>
      <c r="N360" s="422">
        <v>86.61</v>
      </c>
      <c r="O360" s="422">
        <v>100.01</v>
      </c>
      <c r="P360" s="422">
        <v>117.54</v>
      </c>
      <c r="Q360" s="422">
        <v>68.56</v>
      </c>
      <c r="R360" s="422">
        <v>236.17</v>
      </c>
      <c r="S360" s="422">
        <v>175.31</v>
      </c>
      <c r="T360" s="422">
        <v>124.73</v>
      </c>
      <c r="U360" s="422">
        <v>90.12</v>
      </c>
      <c r="V360" s="422">
        <v>156.21</v>
      </c>
      <c r="W360" s="422">
        <v>163.62</v>
      </c>
      <c r="X360" s="422">
        <v>179.84</v>
      </c>
      <c r="Y360" s="422">
        <v>0</v>
      </c>
      <c r="Z360" s="422">
        <v>146.52000000000001</v>
      </c>
      <c r="AA360" s="422">
        <v>93.61</v>
      </c>
      <c r="AB360" s="422">
        <v>143.49</v>
      </c>
      <c r="AC360" s="422">
        <v>67.73</v>
      </c>
      <c r="AD360" s="422">
        <v>139.88</v>
      </c>
      <c r="AE360" s="422">
        <v>79.81</v>
      </c>
      <c r="AF360" s="423">
        <v>0</v>
      </c>
      <c r="AG360" s="10"/>
      <c r="AH360" s="10"/>
      <c r="AI360" s="10"/>
      <c r="AJ360" s="10"/>
    </row>
    <row r="361" spans="1:36" ht="15">
      <c r="A361" s="424">
        <f t="shared" si="18"/>
        <v>0.95886666666666531</v>
      </c>
      <c r="B361" s="422">
        <v>121.57</v>
      </c>
      <c r="C361" s="422">
        <v>114.61</v>
      </c>
      <c r="D361" s="422">
        <v>166.12</v>
      </c>
      <c r="E361" s="422">
        <v>226.16</v>
      </c>
      <c r="F361" s="422">
        <v>169.41</v>
      </c>
      <c r="G361" s="422">
        <v>76.08</v>
      </c>
      <c r="H361" s="422">
        <v>121.9</v>
      </c>
      <c r="I361" s="422">
        <v>128.72</v>
      </c>
      <c r="J361" s="422">
        <v>76.55</v>
      </c>
      <c r="K361" s="422">
        <v>191.11</v>
      </c>
      <c r="L361" s="422">
        <v>178.01</v>
      </c>
      <c r="M361" s="422">
        <v>222.36</v>
      </c>
      <c r="N361" s="422">
        <v>177.35</v>
      </c>
      <c r="O361" s="422">
        <v>96.84</v>
      </c>
      <c r="P361" s="422">
        <v>78.86</v>
      </c>
      <c r="Q361" s="422">
        <v>68.16</v>
      </c>
      <c r="R361" s="422">
        <v>152.94999999999999</v>
      </c>
      <c r="S361" s="422">
        <v>185.61</v>
      </c>
      <c r="T361" s="422">
        <v>148.13</v>
      </c>
      <c r="U361" s="422">
        <v>59.83</v>
      </c>
      <c r="V361" s="422">
        <v>130.77000000000001</v>
      </c>
      <c r="W361" s="422">
        <v>76.97</v>
      </c>
      <c r="X361" s="422">
        <v>203.2</v>
      </c>
      <c r="Y361" s="422">
        <v>0</v>
      </c>
      <c r="Z361" s="422">
        <v>65.94</v>
      </c>
      <c r="AA361" s="422">
        <v>107.09</v>
      </c>
      <c r="AB361" s="422">
        <v>155.87</v>
      </c>
      <c r="AC361" s="422">
        <v>142.54</v>
      </c>
      <c r="AD361" s="422">
        <v>150.9</v>
      </c>
      <c r="AE361" s="422">
        <v>97.35</v>
      </c>
      <c r="AF361" s="423">
        <v>0</v>
      </c>
      <c r="AG361" s="10"/>
      <c r="AH361" s="10"/>
      <c r="AI361" s="10"/>
      <c r="AJ361" s="10"/>
    </row>
    <row r="362" spans="1:36" ht="15">
      <c r="A362" s="424">
        <f t="shared" si="18"/>
        <v>0.96926666666666528</v>
      </c>
      <c r="B362" s="422">
        <v>106.54</v>
      </c>
      <c r="C362" s="422">
        <v>111.51</v>
      </c>
      <c r="D362" s="422">
        <v>168.28</v>
      </c>
      <c r="E362" s="422">
        <v>186.91</v>
      </c>
      <c r="F362" s="422">
        <v>178.7</v>
      </c>
      <c r="G362" s="422">
        <v>54.81</v>
      </c>
      <c r="H362" s="422">
        <v>145.68</v>
      </c>
      <c r="I362" s="422">
        <v>101.86</v>
      </c>
      <c r="J362" s="422">
        <v>66.819999999999993</v>
      </c>
      <c r="K362" s="422">
        <v>120.88</v>
      </c>
      <c r="L362" s="422">
        <v>172.54</v>
      </c>
      <c r="M362" s="422">
        <v>136.22</v>
      </c>
      <c r="N362" s="422">
        <v>77.88</v>
      </c>
      <c r="O362" s="422">
        <v>144.06</v>
      </c>
      <c r="P362" s="422">
        <v>121.72</v>
      </c>
      <c r="Q362" s="422">
        <v>59.54</v>
      </c>
      <c r="R362" s="422">
        <v>152.59</v>
      </c>
      <c r="S362" s="422">
        <v>101.85</v>
      </c>
      <c r="T362" s="422">
        <v>57.77</v>
      </c>
      <c r="U362" s="422">
        <v>158.65</v>
      </c>
      <c r="V362" s="422">
        <v>51.3</v>
      </c>
      <c r="W362" s="422">
        <v>105.34</v>
      </c>
      <c r="X362" s="422">
        <v>138.83000000000001</v>
      </c>
      <c r="Y362" s="422">
        <v>0</v>
      </c>
      <c r="Z362" s="422">
        <v>76.989999999999995</v>
      </c>
      <c r="AA362" s="422">
        <v>137.93</v>
      </c>
      <c r="AB362" s="422">
        <v>187.6</v>
      </c>
      <c r="AC362" s="422">
        <v>101.59</v>
      </c>
      <c r="AD362" s="422">
        <v>74.260000000000005</v>
      </c>
      <c r="AE362" s="422">
        <v>175.53</v>
      </c>
      <c r="AF362" s="423">
        <v>0</v>
      </c>
      <c r="AG362" s="10"/>
      <c r="AH362" s="10"/>
      <c r="AI362" s="10"/>
      <c r="AJ362" s="10"/>
    </row>
    <row r="363" spans="1:36" ht="15">
      <c r="A363" s="424">
        <f t="shared" si="18"/>
        <v>0.97966666666666524</v>
      </c>
      <c r="B363" s="422">
        <v>118.73</v>
      </c>
      <c r="C363" s="422">
        <v>158.51</v>
      </c>
      <c r="D363" s="422">
        <v>121.62</v>
      </c>
      <c r="E363" s="422">
        <v>120.1</v>
      </c>
      <c r="F363" s="422">
        <v>192.13</v>
      </c>
      <c r="G363" s="422">
        <v>208.51</v>
      </c>
      <c r="H363" s="422">
        <v>23</v>
      </c>
      <c r="I363" s="422">
        <v>145.63</v>
      </c>
      <c r="J363" s="422">
        <v>65.5</v>
      </c>
      <c r="K363" s="422">
        <v>118.85</v>
      </c>
      <c r="L363" s="422">
        <v>173.44</v>
      </c>
      <c r="M363" s="422">
        <v>160.19</v>
      </c>
      <c r="N363" s="422">
        <v>97.42</v>
      </c>
      <c r="O363" s="422">
        <v>135.4</v>
      </c>
      <c r="P363" s="422">
        <v>117.65</v>
      </c>
      <c r="Q363" s="422">
        <v>101</v>
      </c>
      <c r="R363" s="422">
        <v>85.33</v>
      </c>
      <c r="S363" s="422">
        <v>175.81</v>
      </c>
      <c r="T363" s="422">
        <v>113.97</v>
      </c>
      <c r="U363" s="422">
        <v>101.3</v>
      </c>
      <c r="V363" s="422">
        <v>99.64</v>
      </c>
      <c r="W363" s="422">
        <v>131.96</v>
      </c>
      <c r="X363" s="422">
        <v>125.47</v>
      </c>
      <c r="Y363" s="422">
        <v>0</v>
      </c>
      <c r="Z363" s="422">
        <v>157.52000000000001</v>
      </c>
      <c r="AA363" s="422">
        <v>147.57</v>
      </c>
      <c r="AB363" s="422">
        <v>91.8</v>
      </c>
      <c r="AC363" s="422">
        <v>52.4</v>
      </c>
      <c r="AD363" s="422">
        <v>134.47</v>
      </c>
      <c r="AE363" s="422">
        <v>115.12</v>
      </c>
      <c r="AF363" s="423">
        <v>0</v>
      </c>
      <c r="AG363" s="10"/>
      <c r="AH363" s="10"/>
      <c r="AI363" s="10"/>
      <c r="AJ363" s="10"/>
    </row>
    <row r="364" spans="1:36" ht="15">
      <c r="A364" s="424">
        <f t="shared" si="18"/>
        <v>0.99006666666666521</v>
      </c>
      <c r="B364" s="422">
        <v>77.08</v>
      </c>
      <c r="C364" s="422">
        <v>82.83</v>
      </c>
      <c r="D364" s="422">
        <v>72.41</v>
      </c>
      <c r="E364" s="422">
        <v>96.94</v>
      </c>
      <c r="F364" s="422">
        <v>190.13</v>
      </c>
      <c r="G364" s="422">
        <v>113.83</v>
      </c>
      <c r="H364" s="422">
        <v>107.56</v>
      </c>
      <c r="I364" s="422">
        <v>82.98</v>
      </c>
      <c r="J364" s="422">
        <v>85.68</v>
      </c>
      <c r="K364" s="422">
        <v>116.12</v>
      </c>
      <c r="L364" s="422">
        <v>149.44</v>
      </c>
      <c r="M364" s="422">
        <v>213.04</v>
      </c>
      <c r="N364" s="422">
        <v>104.73</v>
      </c>
      <c r="O364" s="422">
        <v>130.97</v>
      </c>
      <c r="P364" s="422">
        <v>70.62</v>
      </c>
      <c r="Q364" s="422">
        <v>140.05000000000001</v>
      </c>
      <c r="R364" s="422">
        <v>134.78</v>
      </c>
      <c r="S364" s="422">
        <v>178.34</v>
      </c>
      <c r="T364" s="422">
        <v>134.94</v>
      </c>
      <c r="U364" s="422">
        <v>112.92</v>
      </c>
      <c r="V364" s="422">
        <v>54.18</v>
      </c>
      <c r="W364" s="422">
        <v>93</v>
      </c>
      <c r="X364" s="422">
        <v>147.35</v>
      </c>
      <c r="Y364" s="422">
        <v>0</v>
      </c>
      <c r="Z364" s="422">
        <v>91.27</v>
      </c>
      <c r="AA364" s="422">
        <v>142.30000000000001</v>
      </c>
      <c r="AB364" s="422">
        <v>104.63</v>
      </c>
      <c r="AC364" s="422">
        <v>117.34</v>
      </c>
      <c r="AD364" s="422">
        <v>74.41</v>
      </c>
      <c r="AE364" s="422">
        <v>63.32</v>
      </c>
      <c r="AF364" s="423">
        <v>0</v>
      </c>
      <c r="AG364" s="10"/>
      <c r="AH364" s="10"/>
      <c r="AI364" s="10"/>
      <c r="AJ364" s="10"/>
    </row>
    <row r="365" spans="1:36" ht="15">
      <c r="A365" s="424">
        <f t="shared" si="18"/>
        <v>1.0004666666666653</v>
      </c>
      <c r="B365" s="422">
        <v>36.64</v>
      </c>
      <c r="C365" s="422">
        <v>23.54</v>
      </c>
      <c r="D365" s="422">
        <v>116.93</v>
      </c>
      <c r="E365" s="422">
        <v>127.9</v>
      </c>
      <c r="F365" s="422">
        <v>101.72</v>
      </c>
      <c r="G365" s="422">
        <v>78.19</v>
      </c>
      <c r="H365" s="422">
        <v>79.67</v>
      </c>
      <c r="I365" s="422">
        <v>67.55</v>
      </c>
      <c r="J365" s="422">
        <v>45.54</v>
      </c>
      <c r="K365" s="422">
        <v>56.59</v>
      </c>
      <c r="L365" s="422">
        <v>46.63</v>
      </c>
      <c r="M365" s="422">
        <v>167.22</v>
      </c>
      <c r="N365" s="422">
        <v>123.72</v>
      </c>
      <c r="O365" s="422">
        <v>46.01</v>
      </c>
      <c r="P365" s="422">
        <v>129.01</v>
      </c>
      <c r="Q365" s="422">
        <v>142.05000000000001</v>
      </c>
      <c r="R365" s="422">
        <v>93.26</v>
      </c>
      <c r="S365" s="422">
        <v>49.92</v>
      </c>
      <c r="T365" s="422">
        <v>129.99</v>
      </c>
      <c r="U365" s="422">
        <v>106.31</v>
      </c>
      <c r="V365" s="422">
        <v>33.28</v>
      </c>
      <c r="W365" s="422">
        <v>131.49</v>
      </c>
      <c r="X365" s="422">
        <v>120.53</v>
      </c>
      <c r="Y365" s="422">
        <v>0</v>
      </c>
      <c r="Z365" s="422">
        <v>82.54</v>
      </c>
      <c r="AA365" s="422">
        <v>110.02</v>
      </c>
      <c r="AB365" s="422">
        <v>123.4</v>
      </c>
      <c r="AC365" s="422">
        <v>138.04</v>
      </c>
      <c r="AD365" s="422">
        <v>38.729999999999997</v>
      </c>
      <c r="AE365" s="422">
        <v>119.23</v>
      </c>
      <c r="AF365" s="423">
        <v>0</v>
      </c>
      <c r="AG365" s="10"/>
      <c r="AH365" s="10"/>
      <c r="AI365" s="10"/>
      <c r="AJ365" s="10"/>
    </row>
    <row r="366" spans="1:36" ht="15">
      <c r="A366" s="424">
        <f t="shared" si="18"/>
        <v>1.0108666666666652</v>
      </c>
      <c r="B366" s="422">
        <v>86.75</v>
      </c>
      <c r="C366" s="422">
        <v>17.18</v>
      </c>
      <c r="D366" s="422">
        <v>62.15</v>
      </c>
      <c r="E366" s="422">
        <v>113.19</v>
      </c>
      <c r="F366" s="422">
        <v>194.79</v>
      </c>
      <c r="G366" s="422">
        <v>38.520000000000003</v>
      </c>
      <c r="H366" s="422">
        <v>36.4</v>
      </c>
      <c r="I366" s="422">
        <v>94.4</v>
      </c>
      <c r="J366" s="422">
        <v>107.73</v>
      </c>
      <c r="K366" s="422">
        <v>84.65</v>
      </c>
      <c r="L366" s="422">
        <v>50.42</v>
      </c>
      <c r="M366" s="422">
        <v>99.66</v>
      </c>
      <c r="N366" s="422">
        <v>93.14</v>
      </c>
      <c r="O366" s="422">
        <v>63.73</v>
      </c>
      <c r="P366" s="422">
        <v>72.36</v>
      </c>
      <c r="Q366" s="422">
        <v>125.54</v>
      </c>
      <c r="R366" s="422">
        <v>99.55</v>
      </c>
      <c r="S366" s="422">
        <v>155.66999999999999</v>
      </c>
      <c r="T366" s="422">
        <v>135.03</v>
      </c>
      <c r="U366" s="422">
        <v>68.569999999999993</v>
      </c>
      <c r="V366" s="422">
        <v>50.54</v>
      </c>
      <c r="W366" s="422">
        <v>111.03</v>
      </c>
      <c r="X366" s="422">
        <v>68.12</v>
      </c>
      <c r="Y366" s="422">
        <v>0</v>
      </c>
      <c r="Z366" s="422">
        <v>112.64</v>
      </c>
      <c r="AA366" s="422">
        <v>82.12</v>
      </c>
      <c r="AB366" s="422">
        <v>163.02000000000001</v>
      </c>
      <c r="AC366" s="422">
        <v>80.5</v>
      </c>
      <c r="AD366" s="422">
        <v>44.09</v>
      </c>
      <c r="AE366" s="422">
        <v>123.32</v>
      </c>
      <c r="AF366" s="423">
        <v>0</v>
      </c>
      <c r="AG366" s="10"/>
      <c r="AH366" s="10"/>
      <c r="AI366" s="10"/>
      <c r="AJ366" s="10"/>
    </row>
    <row r="367" spans="1:36" ht="15">
      <c r="A367" s="424">
        <f t="shared" si="18"/>
        <v>1.0212666666666652</v>
      </c>
      <c r="B367" s="422">
        <v>56.73</v>
      </c>
      <c r="C367" s="422">
        <v>20.5</v>
      </c>
      <c r="D367" s="422">
        <v>54.54</v>
      </c>
      <c r="E367" s="422">
        <v>77.33</v>
      </c>
      <c r="F367" s="422">
        <v>189.01</v>
      </c>
      <c r="G367" s="422">
        <v>95.03</v>
      </c>
      <c r="H367" s="422">
        <v>20.37</v>
      </c>
      <c r="I367" s="422">
        <v>55.26</v>
      </c>
      <c r="J367" s="422">
        <v>99.38</v>
      </c>
      <c r="K367" s="422">
        <v>70.23</v>
      </c>
      <c r="L367" s="422">
        <v>40.130000000000003</v>
      </c>
      <c r="M367" s="422">
        <v>153.24</v>
      </c>
      <c r="N367" s="422">
        <v>38.549999999999997</v>
      </c>
      <c r="O367" s="422">
        <v>92.86</v>
      </c>
      <c r="P367" s="422">
        <v>150.07</v>
      </c>
      <c r="Q367" s="422">
        <v>94.98</v>
      </c>
      <c r="R367" s="422">
        <v>49.09</v>
      </c>
      <c r="S367" s="422">
        <v>179.83</v>
      </c>
      <c r="T367" s="422">
        <v>167.63</v>
      </c>
      <c r="U367" s="422">
        <v>28.63</v>
      </c>
      <c r="V367" s="422">
        <v>16.13</v>
      </c>
      <c r="W367" s="422">
        <v>162.02000000000001</v>
      </c>
      <c r="X367" s="422">
        <v>114.23</v>
      </c>
      <c r="Y367" s="422">
        <v>0</v>
      </c>
      <c r="Z367" s="422">
        <v>96.92</v>
      </c>
      <c r="AA367" s="422">
        <v>133.36000000000001</v>
      </c>
      <c r="AB367" s="422">
        <v>63.95</v>
      </c>
      <c r="AC367" s="422">
        <v>119.45</v>
      </c>
      <c r="AD367" s="422">
        <v>76.069999999999993</v>
      </c>
      <c r="AE367" s="422">
        <v>144.24</v>
      </c>
      <c r="AF367" s="423">
        <v>0</v>
      </c>
      <c r="AG367" s="10"/>
      <c r="AH367" s="10"/>
      <c r="AI367" s="10"/>
      <c r="AJ367" s="10"/>
    </row>
    <row r="368" spans="1:36" ht="15">
      <c r="A368" s="424">
        <f t="shared" si="18"/>
        <v>1.0316666666666652</v>
      </c>
      <c r="B368" s="422">
        <v>36.82</v>
      </c>
      <c r="C368" s="422">
        <v>44.41</v>
      </c>
      <c r="D368" s="422">
        <v>17.02</v>
      </c>
      <c r="E368" s="422">
        <v>172.6</v>
      </c>
      <c r="F368" s="422">
        <v>116.25</v>
      </c>
      <c r="G368" s="422">
        <v>32.49</v>
      </c>
      <c r="H368" s="422">
        <v>57.4</v>
      </c>
      <c r="I368" s="422">
        <v>81.17</v>
      </c>
      <c r="J368" s="422">
        <v>61.04</v>
      </c>
      <c r="K368" s="422">
        <v>173.44</v>
      </c>
      <c r="L368" s="422">
        <v>93.46</v>
      </c>
      <c r="M368" s="422">
        <v>148.87</v>
      </c>
      <c r="N368" s="422">
        <v>76.55</v>
      </c>
      <c r="O368" s="422">
        <v>20.36</v>
      </c>
      <c r="P368" s="422">
        <v>59.97</v>
      </c>
      <c r="Q368" s="422">
        <v>99.46</v>
      </c>
      <c r="R368" s="422">
        <v>55.44</v>
      </c>
      <c r="S368" s="422">
        <v>75.55</v>
      </c>
      <c r="T368" s="422">
        <v>172.17</v>
      </c>
      <c r="U368" s="422">
        <v>152.12</v>
      </c>
      <c r="V368" s="422">
        <v>63.7</v>
      </c>
      <c r="W368" s="422">
        <v>119.54</v>
      </c>
      <c r="X368" s="422">
        <v>68.42</v>
      </c>
      <c r="Y368" s="422">
        <v>0</v>
      </c>
      <c r="Z368" s="422">
        <v>79.67</v>
      </c>
      <c r="AA368" s="422">
        <v>123.95</v>
      </c>
      <c r="AB368" s="422">
        <v>102.68</v>
      </c>
      <c r="AC368" s="422">
        <v>91.36</v>
      </c>
      <c r="AD368" s="422">
        <v>122.18</v>
      </c>
      <c r="AE368" s="422">
        <v>66.209999999999994</v>
      </c>
      <c r="AF368" s="423">
        <v>0</v>
      </c>
      <c r="AG368" s="10"/>
      <c r="AH368" s="10"/>
      <c r="AI368" s="10"/>
      <c r="AJ368" s="10"/>
    </row>
    <row r="369" spans="1:36" ht="15">
      <c r="A369" s="424">
        <f t="shared" si="18"/>
        <v>1.0420666666666651</v>
      </c>
      <c r="B369" s="422">
        <v>25.43</v>
      </c>
      <c r="C369" s="422">
        <v>24.73</v>
      </c>
      <c r="D369" s="422">
        <v>68.959999999999994</v>
      </c>
      <c r="E369" s="422">
        <v>95.81</v>
      </c>
      <c r="F369" s="422">
        <v>131.91999999999999</v>
      </c>
      <c r="G369" s="422">
        <v>30.54</v>
      </c>
      <c r="H369" s="422">
        <v>67.39</v>
      </c>
      <c r="I369" s="422">
        <v>46.85</v>
      </c>
      <c r="J369" s="422">
        <v>41.91</v>
      </c>
      <c r="K369" s="422">
        <v>70.81</v>
      </c>
      <c r="L369" s="422">
        <v>84.34</v>
      </c>
      <c r="M369" s="422">
        <v>109.68</v>
      </c>
      <c r="N369" s="422">
        <v>24.77</v>
      </c>
      <c r="O369" s="422">
        <v>59.72</v>
      </c>
      <c r="P369" s="422">
        <v>33.729999999999997</v>
      </c>
      <c r="Q369" s="422">
        <v>41.64</v>
      </c>
      <c r="R369" s="422">
        <v>48.55</v>
      </c>
      <c r="S369" s="422">
        <v>196.76</v>
      </c>
      <c r="T369" s="422">
        <v>122.24</v>
      </c>
      <c r="U369" s="422">
        <v>76.81</v>
      </c>
      <c r="V369" s="422">
        <v>64.73</v>
      </c>
      <c r="W369" s="422">
        <v>56.68</v>
      </c>
      <c r="X369" s="422">
        <v>44.73</v>
      </c>
      <c r="Y369" s="422">
        <v>0</v>
      </c>
      <c r="Z369" s="422">
        <v>83.09</v>
      </c>
      <c r="AA369" s="422">
        <v>138.52000000000001</v>
      </c>
      <c r="AB369" s="422">
        <v>94.13</v>
      </c>
      <c r="AC369" s="422">
        <v>76.5</v>
      </c>
      <c r="AD369" s="422">
        <v>80.180000000000007</v>
      </c>
      <c r="AE369" s="422">
        <v>77.69</v>
      </c>
      <c r="AF369" s="423">
        <v>0</v>
      </c>
      <c r="AG369" s="10"/>
      <c r="AH369" s="10"/>
      <c r="AI369" s="10"/>
      <c r="AJ369" s="10"/>
    </row>
    <row r="370" spans="1:36" ht="15">
      <c r="A370" s="424">
        <f t="shared" si="18"/>
        <v>1.0524666666666651</v>
      </c>
      <c r="B370" s="422">
        <v>75.7</v>
      </c>
      <c r="C370" s="422">
        <v>52.86</v>
      </c>
      <c r="D370" s="422">
        <v>79.989999999999995</v>
      </c>
      <c r="E370" s="422">
        <v>74.86</v>
      </c>
      <c r="F370" s="422">
        <v>136</v>
      </c>
      <c r="G370" s="422">
        <v>9.5399999999999991</v>
      </c>
      <c r="H370" s="422">
        <v>47.36</v>
      </c>
      <c r="I370" s="422">
        <v>11.82</v>
      </c>
      <c r="J370" s="422">
        <v>45.24</v>
      </c>
      <c r="K370" s="422">
        <v>31.22</v>
      </c>
      <c r="L370" s="422">
        <v>100.44</v>
      </c>
      <c r="M370" s="422">
        <v>129.86000000000001</v>
      </c>
      <c r="N370" s="422">
        <v>51.27</v>
      </c>
      <c r="O370" s="422">
        <v>36.270000000000003</v>
      </c>
      <c r="P370" s="422">
        <v>28.54</v>
      </c>
      <c r="Q370" s="422">
        <v>40.229999999999997</v>
      </c>
      <c r="R370" s="422">
        <v>8.73</v>
      </c>
      <c r="S370" s="422">
        <v>70.959999999999994</v>
      </c>
      <c r="T370" s="422">
        <v>64.03</v>
      </c>
      <c r="U370" s="422">
        <v>90.3</v>
      </c>
      <c r="V370" s="422">
        <v>28.99</v>
      </c>
      <c r="W370" s="422">
        <v>138.18</v>
      </c>
      <c r="X370" s="422">
        <v>66.989999999999995</v>
      </c>
      <c r="Y370" s="422">
        <v>0</v>
      </c>
      <c r="Z370" s="422">
        <v>54.9</v>
      </c>
      <c r="AA370" s="422">
        <v>141.77000000000001</v>
      </c>
      <c r="AB370" s="422">
        <v>53.22</v>
      </c>
      <c r="AC370" s="422">
        <v>22.66</v>
      </c>
      <c r="AD370" s="422">
        <v>92.21</v>
      </c>
      <c r="AE370" s="422">
        <v>96.63</v>
      </c>
      <c r="AF370" s="423">
        <v>0</v>
      </c>
      <c r="AG370" s="10"/>
      <c r="AH370" s="10"/>
      <c r="AI370" s="10"/>
      <c r="AJ370" s="10"/>
    </row>
    <row r="371" spans="1:36" ht="15">
      <c r="A371" s="424">
        <f t="shared" si="18"/>
        <v>1.0628666666666651</v>
      </c>
      <c r="B371" s="422">
        <v>28.27</v>
      </c>
      <c r="C371" s="422">
        <v>74.81</v>
      </c>
      <c r="D371" s="422">
        <v>45.82</v>
      </c>
      <c r="E371" s="422">
        <v>116.03</v>
      </c>
      <c r="F371" s="422">
        <v>143.91</v>
      </c>
      <c r="G371" s="422">
        <v>15.36</v>
      </c>
      <c r="H371" s="422">
        <v>68.260000000000005</v>
      </c>
      <c r="I371" s="422">
        <v>0</v>
      </c>
      <c r="J371" s="422">
        <v>55.04</v>
      </c>
      <c r="K371" s="422">
        <v>31.63</v>
      </c>
      <c r="L371" s="422">
        <v>103.99</v>
      </c>
      <c r="M371" s="422">
        <v>152.84</v>
      </c>
      <c r="N371" s="422">
        <v>0</v>
      </c>
      <c r="O371" s="422">
        <v>10.64</v>
      </c>
      <c r="P371" s="422">
        <v>42.48</v>
      </c>
      <c r="Q371" s="422">
        <v>20.55</v>
      </c>
      <c r="R371" s="422">
        <v>106.24</v>
      </c>
      <c r="S371" s="422">
        <v>126.48</v>
      </c>
      <c r="T371" s="422">
        <v>195.33</v>
      </c>
      <c r="U371" s="422">
        <v>46.19</v>
      </c>
      <c r="V371" s="422">
        <v>35.89</v>
      </c>
      <c r="W371" s="422">
        <v>10.36</v>
      </c>
      <c r="X371" s="422">
        <v>33.950000000000003</v>
      </c>
      <c r="Y371" s="422">
        <v>0</v>
      </c>
      <c r="Z371" s="422">
        <v>114.78</v>
      </c>
      <c r="AA371" s="422">
        <v>69.44</v>
      </c>
      <c r="AB371" s="422">
        <v>44.46</v>
      </c>
      <c r="AC371" s="422">
        <v>65.16</v>
      </c>
      <c r="AD371" s="422">
        <v>60.57</v>
      </c>
      <c r="AE371" s="422">
        <v>64.95</v>
      </c>
      <c r="AF371" s="423">
        <v>0</v>
      </c>
      <c r="AG371" s="10"/>
      <c r="AH371" s="10"/>
      <c r="AI371" s="10"/>
      <c r="AJ371" s="10"/>
    </row>
    <row r="372" spans="1:36" ht="15">
      <c r="A372" s="424">
        <f t="shared" si="18"/>
        <v>1.073266666666665</v>
      </c>
      <c r="B372" s="422">
        <v>74.61</v>
      </c>
      <c r="C372" s="422">
        <v>49.4</v>
      </c>
      <c r="D372" s="422">
        <v>14.73</v>
      </c>
      <c r="E372" s="422">
        <v>44.35</v>
      </c>
      <c r="F372" s="422">
        <v>94.08</v>
      </c>
      <c r="G372" s="422">
        <v>26.55</v>
      </c>
      <c r="H372" s="422">
        <v>29.45</v>
      </c>
      <c r="I372" s="422">
        <v>37.36</v>
      </c>
      <c r="J372" s="422">
        <v>23.91</v>
      </c>
      <c r="K372" s="422">
        <v>107.87</v>
      </c>
      <c r="L372" s="422">
        <v>50.86</v>
      </c>
      <c r="M372" s="422">
        <v>123.6</v>
      </c>
      <c r="N372" s="422">
        <v>22.31</v>
      </c>
      <c r="O372" s="422">
        <v>8</v>
      </c>
      <c r="P372" s="422">
        <v>54.63</v>
      </c>
      <c r="Q372" s="422">
        <v>19.59</v>
      </c>
      <c r="R372" s="422">
        <v>51.55</v>
      </c>
      <c r="S372" s="422">
        <v>44.81</v>
      </c>
      <c r="T372" s="422">
        <v>126.5</v>
      </c>
      <c r="U372" s="422">
        <v>22.86</v>
      </c>
      <c r="V372" s="422">
        <v>15.41</v>
      </c>
      <c r="W372" s="422">
        <v>2.68</v>
      </c>
      <c r="X372" s="422">
        <v>55.9</v>
      </c>
      <c r="Y372" s="422">
        <v>0</v>
      </c>
      <c r="Z372" s="422">
        <v>63.48</v>
      </c>
      <c r="AA372" s="422">
        <v>104.64</v>
      </c>
      <c r="AB372" s="422">
        <v>54.08</v>
      </c>
      <c r="AC372" s="422">
        <v>42.52</v>
      </c>
      <c r="AD372" s="422">
        <v>78.86</v>
      </c>
      <c r="AE372" s="422">
        <v>104.29</v>
      </c>
      <c r="AF372" s="423">
        <v>0</v>
      </c>
      <c r="AG372" s="10"/>
      <c r="AH372" s="10"/>
      <c r="AI372" s="10"/>
      <c r="AJ372" s="10"/>
    </row>
    <row r="373" spans="1:36" ht="15">
      <c r="A373" s="424">
        <f t="shared" si="18"/>
        <v>1.083666666666665</v>
      </c>
      <c r="B373" s="422">
        <v>37.18</v>
      </c>
      <c r="C373" s="422">
        <v>0</v>
      </c>
      <c r="D373" s="422">
        <v>32.549999999999997</v>
      </c>
      <c r="E373" s="422">
        <v>134.02000000000001</v>
      </c>
      <c r="F373" s="422">
        <v>83.27</v>
      </c>
      <c r="G373" s="422">
        <v>0</v>
      </c>
      <c r="H373" s="422">
        <v>21.27</v>
      </c>
      <c r="I373" s="422">
        <v>43.64</v>
      </c>
      <c r="J373" s="422">
        <v>19.73</v>
      </c>
      <c r="K373" s="422">
        <v>52.55</v>
      </c>
      <c r="L373" s="422">
        <v>81.180000000000007</v>
      </c>
      <c r="M373" s="422">
        <v>41.46</v>
      </c>
      <c r="N373" s="422">
        <v>0</v>
      </c>
      <c r="O373" s="422">
        <v>0</v>
      </c>
      <c r="P373" s="422">
        <v>7.64</v>
      </c>
      <c r="Q373" s="422">
        <v>24.2</v>
      </c>
      <c r="R373" s="422">
        <v>25.63</v>
      </c>
      <c r="S373" s="422">
        <v>153.44999999999999</v>
      </c>
      <c r="T373" s="422">
        <v>55.3</v>
      </c>
      <c r="U373" s="422">
        <v>0</v>
      </c>
      <c r="V373" s="422">
        <v>25.64</v>
      </c>
      <c r="W373" s="422">
        <v>25.73</v>
      </c>
      <c r="X373" s="422">
        <v>30.27</v>
      </c>
      <c r="Y373" s="422">
        <v>0</v>
      </c>
      <c r="Z373" s="422">
        <v>77.349999999999994</v>
      </c>
      <c r="AA373" s="422">
        <v>35.729999999999997</v>
      </c>
      <c r="AB373" s="422">
        <v>68.91</v>
      </c>
      <c r="AC373" s="422">
        <v>0</v>
      </c>
      <c r="AD373" s="422">
        <v>18.36</v>
      </c>
      <c r="AE373" s="422">
        <v>73.930000000000007</v>
      </c>
      <c r="AF373" s="423">
        <v>0</v>
      </c>
      <c r="AG373" s="10"/>
      <c r="AH373" s="10"/>
      <c r="AI373" s="10"/>
      <c r="AJ373" s="10"/>
    </row>
    <row r="374" spans="1:36" ht="15">
      <c r="A374" s="424">
        <f t="shared" si="18"/>
        <v>1.094066666666665</v>
      </c>
      <c r="B374" s="422">
        <v>19.13</v>
      </c>
      <c r="C374" s="422">
        <v>49.63</v>
      </c>
      <c r="D374" s="422">
        <v>78.22</v>
      </c>
      <c r="E374" s="422">
        <v>85.04</v>
      </c>
      <c r="F374" s="422">
        <v>75.36</v>
      </c>
      <c r="G374" s="422">
        <v>10.32</v>
      </c>
      <c r="H374" s="422">
        <v>38.54</v>
      </c>
      <c r="I374" s="422">
        <v>10.82</v>
      </c>
      <c r="J374" s="422">
        <v>34.89</v>
      </c>
      <c r="K374" s="422">
        <v>15.36</v>
      </c>
      <c r="L374" s="422">
        <v>60.36</v>
      </c>
      <c r="M374" s="422">
        <v>29.55</v>
      </c>
      <c r="N374" s="422">
        <v>0</v>
      </c>
      <c r="O374" s="422">
        <v>0</v>
      </c>
      <c r="P374" s="422">
        <v>30.96</v>
      </c>
      <c r="Q374" s="422">
        <v>12.86</v>
      </c>
      <c r="R374" s="422">
        <v>74.13</v>
      </c>
      <c r="S374" s="422">
        <v>54.5</v>
      </c>
      <c r="T374" s="422">
        <v>94.24</v>
      </c>
      <c r="U374" s="422">
        <v>0</v>
      </c>
      <c r="V374" s="422">
        <v>36.67</v>
      </c>
      <c r="W374" s="422">
        <v>39.18</v>
      </c>
      <c r="X374" s="422">
        <v>41.8</v>
      </c>
      <c r="Y374" s="422">
        <v>0</v>
      </c>
      <c r="Z374" s="422">
        <v>61.26</v>
      </c>
      <c r="AA374" s="422">
        <v>122.46</v>
      </c>
      <c r="AB374" s="422">
        <v>56.6</v>
      </c>
      <c r="AC374" s="422">
        <v>46.5</v>
      </c>
      <c r="AD374" s="422">
        <v>32.68</v>
      </c>
      <c r="AE374" s="422">
        <v>45.02</v>
      </c>
      <c r="AF374" s="423">
        <v>0</v>
      </c>
      <c r="AG374" s="10"/>
      <c r="AH374" s="10"/>
      <c r="AI374" s="10"/>
      <c r="AJ374" s="10"/>
    </row>
    <row r="375" spans="1:36" ht="15">
      <c r="A375" s="424">
        <f t="shared" si="18"/>
        <v>1.1044666666666649</v>
      </c>
      <c r="B375" s="422">
        <v>46.81</v>
      </c>
      <c r="C375" s="422">
        <v>0</v>
      </c>
      <c r="D375" s="422">
        <v>8.5399999999999991</v>
      </c>
      <c r="E375" s="422">
        <v>117.78</v>
      </c>
      <c r="F375" s="422">
        <v>126.61</v>
      </c>
      <c r="G375" s="422">
        <v>9</v>
      </c>
      <c r="H375" s="422">
        <v>33.68</v>
      </c>
      <c r="I375" s="422">
        <v>44.1</v>
      </c>
      <c r="J375" s="422">
        <v>43.05</v>
      </c>
      <c r="K375" s="422">
        <v>0</v>
      </c>
      <c r="L375" s="422">
        <v>81.05</v>
      </c>
      <c r="M375" s="422">
        <v>40.5</v>
      </c>
      <c r="N375" s="422">
        <v>0</v>
      </c>
      <c r="O375" s="422">
        <v>0</v>
      </c>
      <c r="P375" s="422">
        <v>8.91</v>
      </c>
      <c r="Q375" s="422">
        <v>21.27</v>
      </c>
      <c r="R375" s="422">
        <v>62.34</v>
      </c>
      <c r="S375" s="422">
        <v>43.45</v>
      </c>
      <c r="T375" s="422">
        <v>115.08</v>
      </c>
      <c r="U375" s="422">
        <v>38.49</v>
      </c>
      <c r="V375" s="422">
        <v>8.09</v>
      </c>
      <c r="W375" s="422">
        <v>37.049999999999997</v>
      </c>
      <c r="X375" s="422">
        <v>33.18</v>
      </c>
      <c r="Y375" s="422">
        <v>0</v>
      </c>
      <c r="Z375" s="422">
        <v>23.09</v>
      </c>
      <c r="AA375" s="422">
        <v>68.14</v>
      </c>
      <c r="AB375" s="422">
        <v>33.49</v>
      </c>
      <c r="AC375" s="422">
        <v>75.55</v>
      </c>
      <c r="AD375" s="422">
        <v>16.46</v>
      </c>
      <c r="AE375" s="422">
        <v>14.09</v>
      </c>
      <c r="AF375" s="423">
        <v>0</v>
      </c>
      <c r="AG375" s="10"/>
      <c r="AH375" s="10"/>
      <c r="AI375" s="10"/>
      <c r="AJ375" s="10"/>
    </row>
    <row r="376" spans="1:36" ht="15">
      <c r="A376" s="424">
        <f t="shared" si="18"/>
        <v>1.1148666666666649</v>
      </c>
      <c r="B376" s="422">
        <v>45</v>
      </c>
      <c r="C376" s="422">
        <v>11</v>
      </c>
      <c r="D376" s="422">
        <v>27.05</v>
      </c>
      <c r="E376" s="422">
        <v>50</v>
      </c>
      <c r="F376" s="422">
        <v>78.5</v>
      </c>
      <c r="G376" s="422">
        <v>0</v>
      </c>
      <c r="H376" s="422">
        <v>29.21</v>
      </c>
      <c r="I376" s="422">
        <v>22.45</v>
      </c>
      <c r="J376" s="422">
        <v>90</v>
      </c>
      <c r="K376" s="422">
        <v>19.54</v>
      </c>
      <c r="L376" s="422">
        <v>95.46</v>
      </c>
      <c r="M376" s="422">
        <v>101.86</v>
      </c>
      <c r="N376" s="422">
        <v>0</v>
      </c>
      <c r="O376" s="422">
        <v>0</v>
      </c>
      <c r="P376" s="422">
        <v>6.36</v>
      </c>
      <c r="Q376" s="422">
        <v>19.23</v>
      </c>
      <c r="R376" s="422">
        <v>17.18</v>
      </c>
      <c r="S376" s="422">
        <v>52</v>
      </c>
      <c r="T376" s="422">
        <v>90.13</v>
      </c>
      <c r="U376" s="422">
        <v>61.77</v>
      </c>
      <c r="V376" s="422">
        <v>10.75</v>
      </c>
      <c r="W376" s="422">
        <v>0</v>
      </c>
      <c r="X376" s="422">
        <v>38.369999999999997</v>
      </c>
      <c r="Y376" s="422">
        <v>0</v>
      </c>
      <c r="Z376" s="422">
        <v>33.54</v>
      </c>
      <c r="AA376" s="422">
        <v>57.81</v>
      </c>
      <c r="AB376" s="422">
        <v>9.7200000000000006</v>
      </c>
      <c r="AC376" s="422">
        <v>41.1</v>
      </c>
      <c r="AD376" s="422">
        <v>14.18</v>
      </c>
      <c r="AE376" s="422">
        <v>0</v>
      </c>
      <c r="AF376" s="423">
        <v>0</v>
      </c>
      <c r="AG376" s="10"/>
      <c r="AH376" s="10"/>
      <c r="AI376" s="10"/>
      <c r="AJ376" s="10"/>
    </row>
    <row r="377" spans="1:36" ht="15">
      <c r="A377" s="424">
        <f t="shared" si="18"/>
        <v>1.1252666666666649</v>
      </c>
      <c r="B377" s="422">
        <v>38.369999999999997</v>
      </c>
      <c r="C377" s="422">
        <v>17.82</v>
      </c>
      <c r="D377" s="422">
        <v>25.27</v>
      </c>
      <c r="E377" s="422">
        <v>0</v>
      </c>
      <c r="F377" s="422">
        <v>13.91</v>
      </c>
      <c r="G377" s="422">
        <v>0</v>
      </c>
      <c r="H377" s="422">
        <v>10.130000000000001</v>
      </c>
      <c r="I377" s="422">
        <v>10.82</v>
      </c>
      <c r="J377" s="422">
        <v>10.61</v>
      </c>
      <c r="K377" s="422">
        <v>15.27</v>
      </c>
      <c r="L377" s="422">
        <v>105.9</v>
      </c>
      <c r="M377" s="422">
        <v>96.9</v>
      </c>
      <c r="N377" s="422">
        <v>0</v>
      </c>
      <c r="O377" s="422">
        <v>0</v>
      </c>
      <c r="P377" s="422">
        <v>25.22</v>
      </c>
      <c r="Q377" s="422">
        <v>21.13</v>
      </c>
      <c r="R377" s="422">
        <v>25.64</v>
      </c>
      <c r="S377" s="422">
        <v>38.18</v>
      </c>
      <c r="T377" s="422">
        <v>68.739999999999995</v>
      </c>
      <c r="U377" s="422">
        <v>0</v>
      </c>
      <c r="V377" s="422">
        <v>26.45</v>
      </c>
      <c r="W377" s="422">
        <v>97.58</v>
      </c>
      <c r="X377" s="422">
        <v>43.64</v>
      </c>
      <c r="Y377" s="422">
        <v>0</v>
      </c>
      <c r="Z377" s="422">
        <v>51.39</v>
      </c>
      <c r="AA377" s="422">
        <v>46.99</v>
      </c>
      <c r="AB377" s="422">
        <v>26.59</v>
      </c>
      <c r="AC377" s="422">
        <v>8</v>
      </c>
      <c r="AD377" s="422">
        <v>23.66</v>
      </c>
      <c r="AE377" s="422">
        <v>0</v>
      </c>
      <c r="AF377" s="423">
        <v>0</v>
      </c>
      <c r="AG377" s="10"/>
      <c r="AH377" s="10"/>
      <c r="AI377" s="10"/>
      <c r="AJ377" s="10"/>
    </row>
    <row r="378" spans="1:36" ht="15">
      <c r="A378" s="424">
        <f t="shared" si="18"/>
        <v>1.1356666666666648</v>
      </c>
      <c r="B378" s="422">
        <v>38.28</v>
      </c>
      <c r="C378" s="422">
        <v>24.82</v>
      </c>
      <c r="D378" s="422">
        <v>38.590000000000003</v>
      </c>
      <c r="E378" s="422">
        <v>0</v>
      </c>
      <c r="F378" s="422">
        <v>69.98</v>
      </c>
      <c r="G378" s="422">
        <v>0</v>
      </c>
      <c r="H378" s="422">
        <v>7.64</v>
      </c>
      <c r="I378" s="422">
        <v>10</v>
      </c>
      <c r="J378" s="422">
        <v>0</v>
      </c>
      <c r="K378" s="422">
        <v>23.82</v>
      </c>
      <c r="L378" s="422">
        <v>143.13</v>
      </c>
      <c r="M378" s="422">
        <v>82.76</v>
      </c>
      <c r="N378" s="422">
        <v>0</v>
      </c>
      <c r="O378" s="422">
        <v>0</v>
      </c>
      <c r="P378" s="422">
        <v>0</v>
      </c>
      <c r="Q378" s="422">
        <v>15.32</v>
      </c>
      <c r="R378" s="422">
        <v>34.06</v>
      </c>
      <c r="S378" s="422">
        <v>73.37</v>
      </c>
      <c r="T378" s="422">
        <v>90.4</v>
      </c>
      <c r="U378" s="422">
        <v>8.9499999999999993</v>
      </c>
      <c r="V378" s="422">
        <v>38.18</v>
      </c>
      <c r="W378" s="422">
        <v>20.37</v>
      </c>
      <c r="X378" s="422">
        <v>54.31</v>
      </c>
      <c r="Y378" s="422">
        <v>0</v>
      </c>
      <c r="Z378" s="422">
        <v>8.66</v>
      </c>
      <c r="AA378" s="422">
        <v>61.91</v>
      </c>
      <c r="AB378" s="422">
        <v>6.09</v>
      </c>
      <c r="AC378" s="422">
        <v>31.27</v>
      </c>
      <c r="AD378" s="422">
        <v>51.46</v>
      </c>
      <c r="AE378" s="422">
        <v>48.99</v>
      </c>
      <c r="AF378" s="423">
        <v>0</v>
      </c>
      <c r="AG378" s="10"/>
      <c r="AH378" s="10"/>
      <c r="AI378" s="10"/>
      <c r="AJ378" s="10"/>
    </row>
    <row r="379" spans="1:36" ht="15">
      <c r="A379" s="424">
        <f t="shared" si="18"/>
        <v>1.1460666666666648</v>
      </c>
      <c r="B379" s="422">
        <v>18.04</v>
      </c>
      <c r="C379" s="422">
        <v>46.45</v>
      </c>
      <c r="D379" s="422">
        <v>0</v>
      </c>
      <c r="E379" s="422">
        <v>30.9</v>
      </c>
      <c r="F379" s="422">
        <v>17.059999999999999</v>
      </c>
      <c r="G379" s="422">
        <v>7.82</v>
      </c>
      <c r="H379" s="422">
        <v>0</v>
      </c>
      <c r="I379" s="422">
        <v>15.04</v>
      </c>
      <c r="J379" s="422">
        <v>0</v>
      </c>
      <c r="K379" s="422">
        <v>0</v>
      </c>
      <c r="L379" s="422">
        <v>62.47</v>
      </c>
      <c r="M379" s="422">
        <v>60.31</v>
      </c>
      <c r="N379" s="422">
        <v>0</v>
      </c>
      <c r="O379" s="422">
        <v>0</v>
      </c>
      <c r="P379" s="422">
        <v>0</v>
      </c>
      <c r="Q379" s="422">
        <v>11.13</v>
      </c>
      <c r="R379" s="422">
        <v>0</v>
      </c>
      <c r="S379" s="422">
        <v>18.63</v>
      </c>
      <c r="T379" s="422">
        <v>59.74</v>
      </c>
      <c r="U379" s="422">
        <v>0</v>
      </c>
      <c r="V379" s="422">
        <v>23.54</v>
      </c>
      <c r="W379" s="422">
        <v>0</v>
      </c>
      <c r="X379" s="422">
        <v>6.73</v>
      </c>
      <c r="Y379" s="422">
        <v>0</v>
      </c>
      <c r="Z379" s="422">
        <v>0</v>
      </c>
      <c r="AA379" s="422">
        <v>82.7</v>
      </c>
      <c r="AB379" s="422">
        <v>21.08</v>
      </c>
      <c r="AC379" s="422">
        <v>18.82</v>
      </c>
      <c r="AD379" s="422">
        <v>0</v>
      </c>
      <c r="AE379" s="422">
        <v>68.39</v>
      </c>
      <c r="AF379" s="423">
        <v>0</v>
      </c>
      <c r="AG379" s="10"/>
      <c r="AH379" s="10"/>
      <c r="AI379" s="10"/>
      <c r="AJ379" s="10"/>
    </row>
    <row r="380" spans="1:36" ht="15">
      <c r="A380" s="424">
        <f t="shared" si="18"/>
        <v>1.1564666666666648</v>
      </c>
      <c r="B380" s="422">
        <v>0</v>
      </c>
      <c r="C380" s="422">
        <v>0</v>
      </c>
      <c r="D380" s="422">
        <v>0</v>
      </c>
      <c r="E380" s="422">
        <v>0</v>
      </c>
      <c r="F380" s="422">
        <v>0</v>
      </c>
      <c r="G380" s="422">
        <v>30.36</v>
      </c>
      <c r="H380" s="422">
        <v>0</v>
      </c>
      <c r="I380" s="422">
        <v>0</v>
      </c>
      <c r="J380" s="422">
        <v>21.73</v>
      </c>
      <c r="K380" s="422">
        <v>0</v>
      </c>
      <c r="L380" s="422">
        <v>11.83</v>
      </c>
      <c r="M380" s="422">
        <v>21.09</v>
      </c>
      <c r="N380" s="422">
        <v>0</v>
      </c>
      <c r="O380" s="422">
        <v>0</v>
      </c>
      <c r="P380" s="422">
        <v>0</v>
      </c>
      <c r="Q380" s="422">
        <v>0</v>
      </c>
      <c r="R380" s="422">
        <v>0</v>
      </c>
      <c r="S380" s="422">
        <v>16.27</v>
      </c>
      <c r="T380" s="422">
        <v>25.63</v>
      </c>
      <c r="U380" s="422">
        <v>0</v>
      </c>
      <c r="V380" s="422">
        <v>0</v>
      </c>
      <c r="W380" s="422">
        <v>30.73</v>
      </c>
      <c r="X380" s="422">
        <v>22.64</v>
      </c>
      <c r="Y380" s="422">
        <v>0</v>
      </c>
      <c r="Z380" s="422">
        <v>0</v>
      </c>
      <c r="AA380" s="422">
        <v>0</v>
      </c>
      <c r="AB380" s="422">
        <v>21.45</v>
      </c>
      <c r="AC380" s="422">
        <v>0</v>
      </c>
      <c r="AD380" s="422">
        <v>0</v>
      </c>
      <c r="AE380" s="422">
        <v>0</v>
      </c>
      <c r="AF380" s="423">
        <v>0</v>
      </c>
      <c r="AG380" s="10"/>
      <c r="AH380" s="10"/>
      <c r="AI380" s="10"/>
      <c r="AJ380" s="10"/>
    </row>
    <row r="381" spans="1:36" ht="15">
      <c r="A381" s="424">
        <f t="shared" si="18"/>
        <v>1.1668666666666647</v>
      </c>
      <c r="B381" s="422">
        <v>0</v>
      </c>
      <c r="C381" s="422">
        <v>0</v>
      </c>
      <c r="D381" s="422">
        <v>0</v>
      </c>
      <c r="E381" s="422">
        <v>0</v>
      </c>
      <c r="F381" s="422">
        <v>0</v>
      </c>
      <c r="G381" s="422">
        <v>0</v>
      </c>
      <c r="H381" s="422">
        <v>0</v>
      </c>
      <c r="I381" s="422">
        <v>0</v>
      </c>
      <c r="J381" s="422">
        <v>0</v>
      </c>
      <c r="K381" s="422">
        <v>0</v>
      </c>
      <c r="L381" s="422">
        <v>0</v>
      </c>
      <c r="M381" s="422">
        <v>0</v>
      </c>
      <c r="N381" s="422">
        <v>0</v>
      </c>
      <c r="O381" s="422">
        <v>0</v>
      </c>
      <c r="P381" s="422">
        <v>0</v>
      </c>
      <c r="Q381" s="422">
        <v>0</v>
      </c>
      <c r="R381" s="422">
        <v>0</v>
      </c>
      <c r="S381" s="422">
        <v>0</v>
      </c>
      <c r="T381" s="422">
        <v>0</v>
      </c>
      <c r="U381" s="422">
        <v>0</v>
      </c>
      <c r="V381" s="422">
        <v>0</v>
      </c>
      <c r="W381" s="422">
        <v>0</v>
      </c>
      <c r="X381" s="422">
        <v>0</v>
      </c>
      <c r="Y381" s="422">
        <v>0</v>
      </c>
      <c r="Z381" s="422">
        <v>0</v>
      </c>
      <c r="AA381" s="422">
        <v>0</v>
      </c>
      <c r="AB381" s="422">
        <v>0</v>
      </c>
      <c r="AC381" s="422">
        <v>0</v>
      </c>
      <c r="AD381" s="422">
        <v>0</v>
      </c>
      <c r="AE381" s="422">
        <v>0</v>
      </c>
      <c r="AF381" s="423">
        <v>0</v>
      </c>
      <c r="AG381" s="10"/>
      <c r="AH381" s="10"/>
      <c r="AI381" s="10"/>
      <c r="AJ381" s="10"/>
    </row>
    <row r="382" spans="1:36" ht="15">
      <c r="A382" s="424">
        <f t="shared" si="18"/>
        <v>1.1772666666666647</v>
      </c>
      <c r="B382" s="422">
        <v>0</v>
      </c>
      <c r="C382" s="422">
        <v>0</v>
      </c>
      <c r="D382" s="422">
        <v>0</v>
      </c>
      <c r="E382" s="422">
        <v>0</v>
      </c>
      <c r="F382" s="422">
        <v>0</v>
      </c>
      <c r="G382" s="422">
        <v>0</v>
      </c>
      <c r="H382" s="422">
        <v>0</v>
      </c>
      <c r="I382" s="422">
        <v>0</v>
      </c>
      <c r="J382" s="422">
        <v>0</v>
      </c>
      <c r="K382" s="422">
        <v>0</v>
      </c>
      <c r="L382" s="422">
        <v>0</v>
      </c>
      <c r="M382" s="422">
        <v>0</v>
      </c>
      <c r="N382" s="422">
        <v>0</v>
      </c>
      <c r="O382" s="422">
        <v>0</v>
      </c>
      <c r="P382" s="422">
        <v>0</v>
      </c>
      <c r="Q382" s="422">
        <v>0</v>
      </c>
      <c r="R382" s="422">
        <v>0</v>
      </c>
      <c r="S382" s="422">
        <v>0</v>
      </c>
      <c r="T382" s="422">
        <v>0</v>
      </c>
      <c r="U382" s="422">
        <v>0</v>
      </c>
      <c r="V382" s="422">
        <v>0</v>
      </c>
      <c r="W382" s="422">
        <v>0</v>
      </c>
      <c r="X382" s="422">
        <v>0</v>
      </c>
      <c r="Y382" s="422">
        <v>0</v>
      </c>
      <c r="Z382" s="422">
        <v>0</v>
      </c>
      <c r="AA382" s="422">
        <v>0</v>
      </c>
      <c r="AB382" s="422">
        <v>0</v>
      </c>
      <c r="AC382" s="422">
        <v>0</v>
      </c>
      <c r="AD382" s="422">
        <v>0</v>
      </c>
      <c r="AE382" s="422">
        <v>0</v>
      </c>
      <c r="AF382" s="423">
        <v>0</v>
      </c>
      <c r="AG382" s="10"/>
      <c r="AH382" s="10"/>
      <c r="AI382" s="10"/>
      <c r="AJ382" s="10"/>
    </row>
    <row r="383" spans="1:36" ht="15">
      <c r="A383" s="424">
        <f t="shared" si="18"/>
        <v>1.1876666666666646</v>
      </c>
      <c r="B383" s="422">
        <v>0</v>
      </c>
      <c r="C383" s="422">
        <v>0</v>
      </c>
      <c r="D383" s="422">
        <v>0</v>
      </c>
      <c r="E383" s="422">
        <v>0</v>
      </c>
      <c r="F383" s="422">
        <v>0</v>
      </c>
      <c r="G383" s="422">
        <v>0</v>
      </c>
      <c r="H383" s="422">
        <v>0</v>
      </c>
      <c r="I383" s="422">
        <v>0</v>
      </c>
      <c r="J383" s="422">
        <v>0</v>
      </c>
      <c r="K383" s="422">
        <v>0</v>
      </c>
      <c r="L383" s="422">
        <v>0</v>
      </c>
      <c r="M383" s="422">
        <v>0</v>
      </c>
      <c r="N383" s="422">
        <v>0</v>
      </c>
      <c r="O383" s="422">
        <v>0</v>
      </c>
      <c r="P383" s="422">
        <v>0</v>
      </c>
      <c r="Q383" s="422">
        <v>0</v>
      </c>
      <c r="R383" s="422">
        <v>0</v>
      </c>
      <c r="S383" s="422">
        <v>0</v>
      </c>
      <c r="T383" s="422">
        <v>0</v>
      </c>
      <c r="U383" s="422">
        <v>0</v>
      </c>
      <c r="V383" s="422">
        <v>0</v>
      </c>
      <c r="W383" s="422">
        <v>0</v>
      </c>
      <c r="X383" s="422">
        <v>0</v>
      </c>
      <c r="Y383" s="422">
        <v>0</v>
      </c>
      <c r="Z383" s="422">
        <v>0</v>
      </c>
      <c r="AA383" s="422">
        <v>0</v>
      </c>
      <c r="AB383" s="422">
        <v>0</v>
      </c>
      <c r="AC383" s="422">
        <v>0</v>
      </c>
      <c r="AD383" s="422">
        <v>0</v>
      </c>
      <c r="AE383" s="422">
        <v>0</v>
      </c>
      <c r="AF383" s="423">
        <v>0</v>
      </c>
      <c r="AG383" s="10"/>
      <c r="AH383" s="10"/>
      <c r="AI383" s="10"/>
      <c r="AJ383" s="10"/>
    </row>
    <row r="384" spans="1:36" ht="15">
      <c r="A384" s="425">
        <f t="shared" si="18"/>
        <v>1.1980666666666646</v>
      </c>
      <c r="B384" s="426">
        <v>0</v>
      </c>
      <c r="C384" s="426">
        <v>0</v>
      </c>
      <c r="D384" s="426">
        <v>0</v>
      </c>
      <c r="E384" s="426">
        <v>0</v>
      </c>
      <c r="F384" s="426">
        <v>0</v>
      </c>
      <c r="G384" s="426">
        <v>0</v>
      </c>
      <c r="H384" s="426">
        <v>0</v>
      </c>
      <c r="I384" s="426">
        <v>0</v>
      </c>
      <c r="J384" s="426">
        <v>0</v>
      </c>
      <c r="K384" s="426">
        <v>0</v>
      </c>
      <c r="L384" s="426">
        <v>0</v>
      </c>
      <c r="M384" s="426">
        <v>0</v>
      </c>
      <c r="N384" s="426">
        <v>0</v>
      </c>
      <c r="O384" s="426">
        <v>0</v>
      </c>
      <c r="P384" s="426">
        <v>0</v>
      </c>
      <c r="Q384" s="426">
        <v>0</v>
      </c>
      <c r="R384" s="426">
        <v>0</v>
      </c>
      <c r="S384" s="426">
        <v>0</v>
      </c>
      <c r="T384" s="426">
        <v>0</v>
      </c>
      <c r="U384" s="426">
        <v>0</v>
      </c>
      <c r="V384" s="426">
        <v>0</v>
      </c>
      <c r="W384" s="426">
        <v>0</v>
      </c>
      <c r="X384" s="426">
        <v>0</v>
      </c>
      <c r="Y384" s="426">
        <v>0</v>
      </c>
      <c r="Z384" s="426">
        <v>0</v>
      </c>
      <c r="AA384" s="426">
        <v>0</v>
      </c>
      <c r="AB384" s="426">
        <v>0</v>
      </c>
      <c r="AC384" s="426">
        <v>0</v>
      </c>
      <c r="AD384" s="426">
        <v>0</v>
      </c>
      <c r="AE384" s="426">
        <v>0</v>
      </c>
      <c r="AF384" s="427">
        <v>0</v>
      </c>
      <c r="AG384" s="10"/>
      <c r="AH384" s="10"/>
      <c r="AI384" s="10"/>
      <c r="AJ384" s="10"/>
    </row>
    <row r="385" spans="1:36" ht="15">
      <c r="A385" s="424">
        <f t="shared" ref="A385:A392" si="19">A384+0.0104</f>
        <v>1.2084666666666646</v>
      </c>
      <c r="B385" s="422">
        <v>0</v>
      </c>
      <c r="C385" s="422">
        <v>0</v>
      </c>
      <c r="D385" s="422">
        <v>0</v>
      </c>
      <c r="E385" s="422">
        <v>0</v>
      </c>
      <c r="F385" s="422">
        <v>0</v>
      </c>
      <c r="G385" s="422">
        <v>0</v>
      </c>
      <c r="H385" s="422">
        <v>0</v>
      </c>
      <c r="I385" s="422">
        <v>0</v>
      </c>
      <c r="J385" s="422">
        <v>0</v>
      </c>
      <c r="K385" s="422">
        <v>0</v>
      </c>
      <c r="L385" s="422">
        <v>0</v>
      </c>
      <c r="M385" s="422">
        <v>0</v>
      </c>
      <c r="N385" s="422">
        <v>0</v>
      </c>
      <c r="O385" s="422">
        <v>0</v>
      </c>
      <c r="P385" s="422">
        <v>0</v>
      </c>
      <c r="Q385" s="422">
        <v>0</v>
      </c>
      <c r="R385" s="422">
        <v>0</v>
      </c>
      <c r="S385" s="422">
        <v>0</v>
      </c>
      <c r="T385" s="422">
        <v>0</v>
      </c>
      <c r="U385" s="422">
        <v>0</v>
      </c>
      <c r="V385" s="422">
        <v>0</v>
      </c>
      <c r="W385" s="422">
        <v>0</v>
      </c>
      <c r="X385" s="422">
        <v>0</v>
      </c>
      <c r="Y385" s="422">
        <v>0</v>
      </c>
      <c r="Z385" s="422">
        <v>0</v>
      </c>
      <c r="AA385" s="422">
        <v>0</v>
      </c>
      <c r="AB385" s="422">
        <v>0</v>
      </c>
      <c r="AC385" s="422">
        <v>0</v>
      </c>
      <c r="AD385" s="422">
        <v>0</v>
      </c>
      <c r="AE385" s="422">
        <v>0</v>
      </c>
      <c r="AF385" s="423">
        <v>0</v>
      </c>
      <c r="AG385" s="10"/>
      <c r="AH385" s="10"/>
      <c r="AI385" s="10"/>
      <c r="AJ385" s="10"/>
    </row>
    <row r="386" spans="1:36" ht="15">
      <c r="A386" s="425">
        <f t="shared" si="19"/>
        <v>1.2188666666666645</v>
      </c>
      <c r="B386" s="426">
        <v>0</v>
      </c>
      <c r="C386" s="426">
        <v>0</v>
      </c>
      <c r="D386" s="426">
        <v>0</v>
      </c>
      <c r="E386" s="426">
        <v>0</v>
      </c>
      <c r="F386" s="426">
        <v>0</v>
      </c>
      <c r="G386" s="426">
        <v>0</v>
      </c>
      <c r="H386" s="426">
        <v>0</v>
      </c>
      <c r="I386" s="426">
        <v>0</v>
      </c>
      <c r="J386" s="426">
        <v>0</v>
      </c>
      <c r="K386" s="426">
        <v>0</v>
      </c>
      <c r="L386" s="426">
        <v>0</v>
      </c>
      <c r="M386" s="426">
        <v>0</v>
      </c>
      <c r="N386" s="426">
        <v>0</v>
      </c>
      <c r="O386" s="426">
        <v>0</v>
      </c>
      <c r="P386" s="426">
        <v>0</v>
      </c>
      <c r="Q386" s="426">
        <v>0</v>
      </c>
      <c r="R386" s="426">
        <v>0</v>
      </c>
      <c r="S386" s="426">
        <v>0</v>
      </c>
      <c r="T386" s="426">
        <v>0</v>
      </c>
      <c r="U386" s="426">
        <v>0</v>
      </c>
      <c r="V386" s="426">
        <v>0</v>
      </c>
      <c r="W386" s="426">
        <v>0</v>
      </c>
      <c r="X386" s="426">
        <v>0</v>
      </c>
      <c r="Y386" s="426">
        <v>0</v>
      </c>
      <c r="Z386" s="426">
        <v>0</v>
      </c>
      <c r="AA386" s="426">
        <v>0</v>
      </c>
      <c r="AB386" s="426">
        <v>0</v>
      </c>
      <c r="AC386" s="426">
        <v>0</v>
      </c>
      <c r="AD386" s="426">
        <v>0</v>
      </c>
      <c r="AE386" s="426">
        <v>0</v>
      </c>
      <c r="AF386" s="427">
        <v>0</v>
      </c>
      <c r="AG386" s="10"/>
      <c r="AH386" s="10"/>
      <c r="AI386" s="10"/>
      <c r="AJ386" s="10"/>
    </row>
    <row r="387" spans="1:36" ht="15">
      <c r="A387" s="424">
        <f t="shared" si="19"/>
        <v>1.2292666666666645</v>
      </c>
      <c r="B387" s="422">
        <v>0</v>
      </c>
      <c r="C387" s="422">
        <v>0</v>
      </c>
      <c r="D387" s="422">
        <v>0</v>
      </c>
      <c r="E387" s="422">
        <v>0</v>
      </c>
      <c r="F387" s="422">
        <v>0</v>
      </c>
      <c r="G387" s="422">
        <v>0</v>
      </c>
      <c r="H387" s="422">
        <v>0</v>
      </c>
      <c r="I387" s="422">
        <v>0</v>
      </c>
      <c r="J387" s="422">
        <v>0</v>
      </c>
      <c r="K387" s="422">
        <v>0</v>
      </c>
      <c r="L387" s="422">
        <v>0</v>
      </c>
      <c r="M387" s="422">
        <v>0</v>
      </c>
      <c r="N387" s="422">
        <v>0</v>
      </c>
      <c r="O387" s="422">
        <v>0</v>
      </c>
      <c r="P387" s="422">
        <v>0</v>
      </c>
      <c r="Q387" s="422">
        <v>0</v>
      </c>
      <c r="R387" s="422">
        <v>0</v>
      </c>
      <c r="S387" s="422">
        <v>0</v>
      </c>
      <c r="T387" s="422">
        <v>0</v>
      </c>
      <c r="U387" s="422">
        <v>0</v>
      </c>
      <c r="V387" s="422">
        <v>0</v>
      </c>
      <c r="W387" s="422">
        <v>0</v>
      </c>
      <c r="X387" s="422">
        <v>0</v>
      </c>
      <c r="Y387" s="422">
        <v>0</v>
      </c>
      <c r="Z387" s="422">
        <v>0</v>
      </c>
      <c r="AA387" s="422">
        <v>0</v>
      </c>
      <c r="AB387" s="422">
        <v>0</v>
      </c>
      <c r="AC387" s="422">
        <v>0</v>
      </c>
      <c r="AD387" s="422">
        <v>0</v>
      </c>
      <c r="AE387" s="422">
        <v>0</v>
      </c>
      <c r="AF387" s="423">
        <v>0</v>
      </c>
      <c r="AG387" s="10"/>
      <c r="AH387" s="10"/>
      <c r="AI387" s="10"/>
      <c r="AJ387" s="10"/>
    </row>
    <row r="388" spans="1:36" ht="15">
      <c r="A388" s="425">
        <f t="shared" si="19"/>
        <v>1.2396666666666645</v>
      </c>
      <c r="B388" s="426">
        <v>0</v>
      </c>
      <c r="C388" s="426">
        <v>0</v>
      </c>
      <c r="D388" s="426">
        <v>0</v>
      </c>
      <c r="E388" s="426">
        <v>0</v>
      </c>
      <c r="F388" s="426">
        <v>0</v>
      </c>
      <c r="G388" s="426">
        <v>0</v>
      </c>
      <c r="H388" s="426">
        <v>0</v>
      </c>
      <c r="I388" s="426">
        <v>0</v>
      </c>
      <c r="J388" s="426">
        <v>0</v>
      </c>
      <c r="K388" s="426">
        <v>0</v>
      </c>
      <c r="L388" s="426">
        <v>0</v>
      </c>
      <c r="M388" s="426">
        <v>0</v>
      </c>
      <c r="N388" s="426">
        <v>0</v>
      </c>
      <c r="O388" s="426">
        <v>0</v>
      </c>
      <c r="P388" s="426">
        <v>0</v>
      </c>
      <c r="Q388" s="426">
        <v>0</v>
      </c>
      <c r="R388" s="426">
        <v>0</v>
      </c>
      <c r="S388" s="426">
        <v>0</v>
      </c>
      <c r="T388" s="426">
        <v>0</v>
      </c>
      <c r="U388" s="426">
        <v>0</v>
      </c>
      <c r="V388" s="426">
        <v>0</v>
      </c>
      <c r="W388" s="426">
        <v>0</v>
      </c>
      <c r="X388" s="426">
        <v>0</v>
      </c>
      <c r="Y388" s="426">
        <v>0</v>
      </c>
      <c r="Z388" s="426">
        <v>0</v>
      </c>
      <c r="AA388" s="426">
        <v>0</v>
      </c>
      <c r="AB388" s="426">
        <v>0</v>
      </c>
      <c r="AC388" s="426">
        <v>0</v>
      </c>
      <c r="AD388" s="426">
        <v>0</v>
      </c>
      <c r="AE388" s="426">
        <v>0</v>
      </c>
      <c r="AF388" s="427">
        <v>0</v>
      </c>
      <c r="AG388" s="10"/>
      <c r="AH388" s="10"/>
      <c r="AI388" s="10"/>
      <c r="AJ388" s="10"/>
    </row>
    <row r="389" spans="1:36" ht="15">
      <c r="A389" s="425">
        <f t="shared" si="19"/>
        <v>1.2500666666666644</v>
      </c>
      <c r="B389" s="430">
        <v>0</v>
      </c>
      <c r="C389" s="430">
        <v>0</v>
      </c>
      <c r="D389" s="430">
        <v>0</v>
      </c>
      <c r="E389" s="430">
        <v>0</v>
      </c>
      <c r="F389" s="430">
        <v>0</v>
      </c>
      <c r="G389" s="430">
        <v>0</v>
      </c>
      <c r="H389" s="430">
        <v>0</v>
      </c>
      <c r="I389" s="430">
        <v>0</v>
      </c>
      <c r="J389" s="430">
        <v>0</v>
      </c>
      <c r="K389" s="430">
        <v>0</v>
      </c>
      <c r="L389" s="430">
        <v>0</v>
      </c>
      <c r="M389" s="430">
        <v>0</v>
      </c>
      <c r="N389" s="430">
        <v>0</v>
      </c>
      <c r="O389" s="430">
        <v>0</v>
      </c>
      <c r="P389" s="430">
        <v>0</v>
      </c>
      <c r="Q389" s="430">
        <v>0</v>
      </c>
      <c r="R389" s="430">
        <v>0</v>
      </c>
      <c r="S389" s="430">
        <v>0</v>
      </c>
      <c r="T389" s="430">
        <v>0</v>
      </c>
      <c r="U389" s="430">
        <v>0</v>
      </c>
      <c r="V389" s="430">
        <v>0</v>
      </c>
      <c r="W389" s="430">
        <v>0</v>
      </c>
      <c r="X389" s="430">
        <v>0</v>
      </c>
      <c r="Y389" s="430">
        <v>0</v>
      </c>
      <c r="Z389" s="430">
        <v>0</v>
      </c>
      <c r="AA389" s="430">
        <v>0</v>
      </c>
      <c r="AB389" s="430">
        <v>0</v>
      </c>
      <c r="AC389" s="430">
        <v>0</v>
      </c>
      <c r="AD389" s="430">
        <v>0</v>
      </c>
      <c r="AE389" s="430">
        <v>0</v>
      </c>
      <c r="AF389" s="431">
        <v>0</v>
      </c>
      <c r="AG389" s="10"/>
      <c r="AH389" s="10"/>
      <c r="AI389" s="10"/>
      <c r="AJ389" s="10"/>
    </row>
    <row r="390" spans="1:36" ht="15">
      <c r="A390" s="425">
        <f t="shared" si="19"/>
        <v>1.2604666666666644</v>
      </c>
      <c r="B390" s="430">
        <v>0</v>
      </c>
      <c r="C390" s="430">
        <v>0</v>
      </c>
      <c r="D390" s="430">
        <v>0</v>
      </c>
      <c r="E390" s="430">
        <v>0</v>
      </c>
      <c r="F390" s="430">
        <v>0</v>
      </c>
      <c r="G390" s="430">
        <v>0</v>
      </c>
      <c r="H390" s="430">
        <v>0</v>
      </c>
      <c r="I390" s="430">
        <v>0</v>
      </c>
      <c r="J390" s="430">
        <v>0</v>
      </c>
      <c r="K390" s="430">
        <v>0</v>
      </c>
      <c r="L390" s="430">
        <v>0</v>
      </c>
      <c r="M390" s="430">
        <v>0</v>
      </c>
      <c r="N390" s="430">
        <v>0</v>
      </c>
      <c r="O390" s="430">
        <v>0</v>
      </c>
      <c r="P390" s="430">
        <v>0</v>
      </c>
      <c r="Q390" s="430">
        <v>0</v>
      </c>
      <c r="R390" s="430">
        <v>0</v>
      </c>
      <c r="S390" s="430">
        <v>0</v>
      </c>
      <c r="T390" s="430">
        <v>0</v>
      </c>
      <c r="U390" s="430">
        <v>0</v>
      </c>
      <c r="V390" s="430">
        <v>0</v>
      </c>
      <c r="W390" s="430">
        <v>0</v>
      </c>
      <c r="X390" s="430">
        <v>0</v>
      </c>
      <c r="Y390" s="430">
        <v>0</v>
      </c>
      <c r="Z390" s="430">
        <v>0</v>
      </c>
      <c r="AA390" s="430">
        <v>0</v>
      </c>
      <c r="AB390" s="430">
        <v>0</v>
      </c>
      <c r="AC390" s="430">
        <v>0</v>
      </c>
      <c r="AD390" s="430">
        <v>0</v>
      </c>
      <c r="AE390" s="430">
        <v>0</v>
      </c>
      <c r="AF390" s="431">
        <v>0</v>
      </c>
      <c r="AG390" s="10"/>
      <c r="AH390" s="10"/>
      <c r="AI390" s="10"/>
      <c r="AJ390" s="10"/>
    </row>
    <row r="391" spans="1:36" ht="15">
      <c r="A391" s="425">
        <f t="shared" si="19"/>
        <v>1.2708666666666644</v>
      </c>
      <c r="B391" s="430">
        <v>0</v>
      </c>
      <c r="C391" s="430">
        <v>0</v>
      </c>
      <c r="D391" s="430">
        <v>0</v>
      </c>
      <c r="E391" s="430">
        <v>0</v>
      </c>
      <c r="F391" s="430">
        <v>0</v>
      </c>
      <c r="G391" s="430">
        <v>0</v>
      </c>
      <c r="H391" s="430">
        <v>0</v>
      </c>
      <c r="I391" s="430">
        <v>0</v>
      </c>
      <c r="J391" s="430">
        <v>0</v>
      </c>
      <c r="K391" s="430">
        <v>0</v>
      </c>
      <c r="L391" s="430">
        <v>0</v>
      </c>
      <c r="M391" s="430">
        <v>0</v>
      </c>
      <c r="N391" s="430">
        <v>0</v>
      </c>
      <c r="O391" s="430">
        <v>0</v>
      </c>
      <c r="P391" s="430">
        <v>0</v>
      </c>
      <c r="Q391" s="430">
        <v>0</v>
      </c>
      <c r="R391" s="430">
        <v>0</v>
      </c>
      <c r="S391" s="430">
        <v>0</v>
      </c>
      <c r="T391" s="430">
        <v>0</v>
      </c>
      <c r="U391" s="430">
        <v>0</v>
      </c>
      <c r="V391" s="430">
        <v>0</v>
      </c>
      <c r="W391" s="430">
        <v>0</v>
      </c>
      <c r="X391" s="430">
        <v>0</v>
      </c>
      <c r="Y391" s="430">
        <v>0</v>
      </c>
      <c r="Z391" s="430">
        <v>0</v>
      </c>
      <c r="AA391" s="430">
        <v>0</v>
      </c>
      <c r="AB391" s="430">
        <v>0</v>
      </c>
      <c r="AC391" s="430">
        <v>0</v>
      </c>
      <c r="AD391" s="430">
        <v>0</v>
      </c>
      <c r="AE391" s="430">
        <v>0</v>
      </c>
      <c r="AF391" s="431">
        <v>0</v>
      </c>
      <c r="AG391" s="10"/>
      <c r="AH391" s="10"/>
      <c r="AI391" s="10"/>
      <c r="AJ391" s="10"/>
    </row>
    <row r="392" spans="1:36" ht="15.75" thickBot="1">
      <c r="A392" s="425">
        <f t="shared" si="19"/>
        <v>1.2812666666666643</v>
      </c>
      <c r="B392" s="430">
        <v>0</v>
      </c>
      <c r="C392" s="430">
        <v>0</v>
      </c>
      <c r="D392" s="430">
        <v>0</v>
      </c>
      <c r="E392" s="430">
        <v>0</v>
      </c>
      <c r="F392" s="430">
        <v>0</v>
      </c>
      <c r="G392" s="430">
        <v>0</v>
      </c>
      <c r="H392" s="430">
        <v>0</v>
      </c>
      <c r="I392" s="430">
        <v>0</v>
      </c>
      <c r="J392" s="430">
        <v>0</v>
      </c>
      <c r="K392" s="430">
        <v>0</v>
      </c>
      <c r="L392" s="430">
        <v>0</v>
      </c>
      <c r="M392" s="430">
        <v>0</v>
      </c>
      <c r="N392" s="430">
        <v>0</v>
      </c>
      <c r="O392" s="430">
        <v>0</v>
      </c>
      <c r="P392" s="430">
        <v>0</v>
      </c>
      <c r="Q392" s="430">
        <v>0</v>
      </c>
      <c r="R392" s="430">
        <v>0</v>
      </c>
      <c r="S392" s="430">
        <v>0</v>
      </c>
      <c r="T392" s="430">
        <v>0</v>
      </c>
      <c r="U392" s="430">
        <v>0</v>
      </c>
      <c r="V392" s="430">
        <v>0</v>
      </c>
      <c r="W392" s="430">
        <v>0</v>
      </c>
      <c r="X392" s="430">
        <v>0</v>
      </c>
      <c r="Y392" s="430">
        <v>0</v>
      </c>
      <c r="Z392" s="430">
        <v>0</v>
      </c>
      <c r="AA392" s="430">
        <v>0</v>
      </c>
      <c r="AB392" s="430">
        <v>0</v>
      </c>
      <c r="AC392" s="430">
        <v>0</v>
      </c>
      <c r="AD392" s="430">
        <v>0</v>
      </c>
      <c r="AE392" s="430">
        <v>0</v>
      </c>
      <c r="AF392" s="431">
        <v>0</v>
      </c>
      <c r="AG392" s="10"/>
      <c r="AH392" s="10"/>
      <c r="AI392" s="10"/>
      <c r="AJ392" s="10"/>
    </row>
    <row r="393" spans="1:36" ht="15.75" thickBot="1">
      <c r="A393" s="432" t="s">
        <v>3</v>
      </c>
      <c r="B393" s="433">
        <v>10720.670000000004</v>
      </c>
      <c r="C393" s="433">
        <v>13068.73</v>
      </c>
      <c r="D393" s="433">
        <v>11456.3</v>
      </c>
      <c r="E393" s="433">
        <v>15053.850000000006</v>
      </c>
      <c r="F393" s="433">
        <v>18771.13</v>
      </c>
      <c r="G393" s="433">
        <v>16722.11</v>
      </c>
      <c r="H393" s="433">
        <v>9758.1299999999992</v>
      </c>
      <c r="I393" s="433">
        <v>10047.470000000003</v>
      </c>
      <c r="J393" s="433">
        <v>12448.979999999998</v>
      </c>
      <c r="K393" s="433">
        <v>11639.06</v>
      </c>
      <c r="L393" s="433">
        <v>14185.5</v>
      </c>
      <c r="M393" s="433">
        <v>18028.500000000004</v>
      </c>
      <c r="N393" s="433">
        <v>15108.289999999999</v>
      </c>
      <c r="O393" s="433">
        <v>9163.6999999999971</v>
      </c>
      <c r="P393" s="433">
        <v>9506.31</v>
      </c>
      <c r="Q393" s="433">
        <v>12803.11</v>
      </c>
      <c r="R393" s="433">
        <v>10515.439999999997</v>
      </c>
      <c r="S393" s="433">
        <v>14523.869999999999</v>
      </c>
      <c r="T393" s="433">
        <v>16564.070000000007</v>
      </c>
      <c r="U393" s="433">
        <v>15312.53</v>
      </c>
      <c r="V393" s="433">
        <v>12282.099999999997</v>
      </c>
      <c r="W393" s="433">
        <v>13025.880000000003</v>
      </c>
      <c r="X393" s="433">
        <v>13181.609999999997</v>
      </c>
      <c r="Y393" s="433">
        <v>7133.8700000000035</v>
      </c>
      <c r="Z393" s="433">
        <v>8102.5100000000011</v>
      </c>
      <c r="AA393" s="433">
        <v>13557.96</v>
      </c>
      <c r="AB393" s="433">
        <v>14888.240000000002</v>
      </c>
      <c r="AC393" s="433">
        <v>12493.360000000002</v>
      </c>
      <c r="AD393" s="433">
        <v>13686.410000000002</v>
      </c>
      <c r="AE393" s="433">
        <v>13965.61</v>
      </c>
      <c r="AF393" s="434">
        <v>7169.1900000000005</v>
      </c>
      <c r="AG393" s="10"/>
      <c r="AH393" s="10"/>
      <c r="AI393" s="10"/>
      <c r="AJ393" s="10"/>
    </row>
    <row r="394" spans="1:36" ht="15">
      <c r="A394" s="418">
        <v>0.29166666666666669</v>
      </c>
      <c r="B394" s="419">
        <v>0</v>
      </c>
      <c r="C394" s="419">
        <v>0</v>
      </c>
      <c r="D394" s="419">
        <v>0</v>
      </c>
      <c r="E394" s="419">
        <v>0</v>
      </c>
      <c r="F394" s="419">
        <v>0</v>
      </c>
      <c r="G394" s="419">
        <v>0</v>
      </c>
      <c r="H394" s="419">
        <v>0</v>
      </c>
      <c r="I394" s="419">
        <v>0</v>
      </c>
      <c r="J394" s="419">
        <v>0</v>
      </c>
      <c r="K394" s="419">
        <v>0</v>
      </c>
      <c r="L394" s="419">
        <v>0</v>
      </c>
      <c r="M394" s="419">
        <v>0</v>
      </c>
      <c r="N394" s="419">
        <v>0</v>
      </c>
      <c r="O394" s="419">
        <v>0</v>
      </c>
      <c r="P394" s="419">
        <v>0</v>
      </c>
      <c r="Q394" s="419">
        <v>0</v>
      </c>
      <c r="R394" s="419">
        <v>0</v>
      </c>
      <c r="S394" s="419">
        <v>0</v>
      </c>
      <c r="T394" s="419">
        <v>0</v>
      </c>
      <c r="U394" s="419">
        <v>0</v>
      </c>
      <c r="V394" s="419">
        <v>0</v>
      </c>
      <c r="W394" s="419">
        <v>0</v>
      </c>
      <c r="X394" s="419">
        <v>0</v>
      </c>
      <c r="Y394" s="419">
        <v>0</v>
      </c>
      <c r="Z394" s="419">
        <v>0</v>
      </c>
      <c r="AA394" s="419">
        <v>0</v>
      </c>
      <c r="AB394" s="419">
        <v>0</v>
      </c>
      <c r="AC394" s="419">
        <v>0</v>
      </c>
      <c r="AD394" s="419">
        <v>0</v>
      </c>
      <c r="AE394" s="419">
        <v>0</v>
      </c>
      <c r="AF394" s="420">
        <v>0</v>
      </c>
      <c r="AG394" s="10"/>
      <c r="AH394" s="10"/>
      <c r="AI394" s="10"/>
      <c r="AJ394" s="10"/>
    </row>
    <row r="395" spans="1:36" ht="15">
      <c r="A395" s="421">
        <f t="shared" ref="A395:A402" si="20">A394+0.0105</f>
        <v>0.30216666666666669</v>
      </c>
      <c r="B395" s="422">
        <v>0</v>
      </c>
      <c r="C395" s="422">
        <v>0</v>
      </c>
      <c r="D395" s="422">
        <v>0</v>
      </c>
      <c r="E395" s="422">
        <v>0</v>
      </c>
      <c r="F395" s="422">
        <v>0</v>
      </c>
      <c r="G395" s="422">
        <v>0</v>
      </c>
      <c r="H395" s="422">
        <v>0</v>
      </c>
      <c r="I395" s="422">
        <v>0</v>
      </c>
      <c r="J395" s="422">
        <v>0</v>
      </c>
      <c r="K395" s="422">
        <v>0</v>
      </c>
      <c r="L395" s="422">
        <v>0</v>
      </c>
      <c r="M395" s="422">
        <v>0</v>
      </c>
      <c r="N395" s="422">
        <v>0</v>
      </c>
      <c r="O395" s="422">
        <v>0</v>
      </c>
      <c r="P395" s="422">
        <v>0</v>
      </c>
      <c r="Q395" s="422">
        <v>0</v>
      </c>
      <c r="R395" s="422">
        <v>0</v>
      </c>
      <c r="S395" s="422">
        <v>0</v>
      </c>
      <c r="T395" s="422">
        <v>0</v>
      </c>
      <c r="U395" s="422">
        <v>0</v>
      </c>
      <c r="V395" s="422">
        <v>0</v>
      </c>
      <c r="W395" s="422">
        <v>0</v>
      </c>
      <c r="X395" s="422">
        <v>0</v>
      </c>
      <c r="Y395" s="422">
        <v>0</v>
      </c>
      <c r="Z395" s="422">
        <v>0</v>
      </c>
      <c r="AA395" s="422">
        <v>0</v>
      </c>
      <c r="AB395" s="422">
        <v>0</v>
      </c>
      <c r="AC395" s="422">
        <v>0</v>
      </c>
      <c r="AD395" s="422">
        <v>0</v>
      </c>
      <c r="AE395" s="422">
        <v>0</v>
      </c>
      <c r="AF395" s="423">
        <v>0</v>
      </c>
      <c r="AG395" s="10"/>
      <c r="AH395" s="10"/>
      <c r="AI395" s="10"/>
      <c r="AJ395" s="10"/>
    </row>
    <row r="396" spans="1:36" ht="15">
      <c r="A396" s="421">
        <f t="shared" si="20"/>
        <v>0.3126666666666667</v>
      </c>
      <c r="B396" s="422">
        <v>0</v>
      </c>
      <c r="C396" s="422">
        <v>0</v>
      </c>
      <c r="D396" s="422">
        <v>0</v>
      </c>
      <c r="E396" s="422">
        <v>0</v>
      </c>
      <c r="F396" s="422">
        <v>0</v>
      </c>
      <c r="G396" s="422">
        <v>0</v>
      </c>
      <c r="H396" s="422">
        <v>0</v>
      </c>
      <c r="I396" s="422">
        <v>0</v>
      </c>
      <c r="J396" s="422">
        <v>0</v>
      </c>
      <c r="K396" s="422">
        <v>0</v>
      </c>
      <c r="L396" s="422">
        <v>0</v>
      </c>
      <c r="M396" s="422">
        <v>0</v>
      </c>
      <c r="N396" s="422">
        <v>0</v>
      </c>
      <c r="O396" s="422">
        <v>0</v>
      </c>
      <c r="P396" s="422">
        <v>0</v>
      </c>
      <c r="Q396" s="422">
        <v>0</v>
      </c>
      <c r="R396" s="422">
        <v>0</v>
      </c>
      <c r="S396" s="422">
        <v>0</v>
      </c>
      <c r="T396" s="422">
        <v>0</v>
      </c>
      <c r="U396" s="422">
        <v>0</v>
      </c>
      <c r="V396" s="422">
        <v>0</v>
      </c>
      <c r="W396" s="422">
        <v>0</v>
      </c>
      <c r="X396" s="422">
        <v>0</v>
      </c>
      <c r="Y396" s="422">
        <v>0</v>
      </c>
      <c r="Z396" s="422">
        <v>0</v>
      </c>
      <c r="AA396" s="422">
        <v>0</v>
      </c>
      <c r="AB396" s="422">
        <v>0</v>
      </c>
      <c r="AC396" s="422">
        <v>0</v>
      </c>
      <c r="AD396" s="422">
        <v>0</v>
      </c>
      <c r="AE396" s="422">
        <v>0</v>
      </c>
      <c r="AF396" s="423">
        <v>0</v>
      </c>
      <c r="AG396" s="10"/>
      <c r="AH396" s="10"/>
      <c r="AI396" s="10"/>
      <c r="AJ396" s="10"/>
    </row>
    <row r="397" spans="1:36" ht="15">
      <c r="A397" s="421">
        <f t="shared" si="20"/>
        <v>0.32316666666666671</v>
      </c>
      <c r="B397" s="422">
        <v>0</v>
      </c>
      <c r="C397" s="422">
        <v>0</v>
      </c>
      <c r="D397" s="422">
        <v>0</v>
      </c>
      <c r="E397" s="422">
        <v>0</v>
      </c>
      <c r="F397" s="422">
        <v>0</v>
      </c>
      <c r="G397" s="422">
        <v>0</v>
      </c>
      <c r="H397" s="422">
        <v>0</v>
      </c>
      <c r="I397" s="422">
        <v>0</v>
      </c>
      <c r="J397" s="422">
        <v>0</v>
      </c>
      <c r="K397" s="422">
        <v>0</v>
      </c>
      <c r="L397" s="422">
        <v>0</v>
      </c>
      <c r="M397" s="422">
        <v>0</v>
      </c>
      <c r="N397" s="422">
        <v>0</v>
      </c>
      <c r="O397" s="422">
        <v>0</v>
      </c>
      <c r="P397" s="422">
        <v>0</v>
      </c>
      <c r="Q397" s="422">
        <v>0</v>
      </c>
      <c r="R397" s="422">
        <v>0</v>
      </c>
      <c r="S397" s="422">
        <v>0</v>
      </c>
      <c r="T397" s="422">
        <v>0</v>
      </c>
      <c r="U397" s="422">
        <v>0</v>
      </c>
      <c r="V397" s="422">
        <v>0</v>
      </c>
      <c r="W397" s="422">
        <v>0</v>
      </c>
      <c r="X397" s="422">
        <v>0</v>
      </c>
      <c r="Y397" s="422">
        <v>0</v>
      </c>
      <c r="Z397" s="422">
        <v>0</v>
      </c>
      <c r="AA397" s="422">
        <v>0</v>
      </c>
      <c r="AB397" s="422">
        <v>0</v>
      </c>
      <c r="AC397" s="422">
        <v>0</v>
      </c>
      <c r="AD397" s="422">
        <v>0</v>
      </c>
      <c r="AE397" s="422">
        <v>0</v>
      </c>
      <c r="AF397" s="423">
        <v>0</v>
      </c>
      <c r="AG397" s="10"/>
      <c r="AH397" s="10"/>
      <c r="AI397" s="10"/>
      <c r="AJ397" s="10"/>
    </row>
    <row r="398" spans="1:36" ht="15">
      <c r="A398" s="421">
        <f t="shared" si="20"/>
        <v>0.33366666666666672</v>
      </c>
      <c r="B398" s="422">
        <v>0</v>
      </c>
      <c r="C398" s="422">
        <v>10.45</v>
      </c>
      <c r="D398" s="422">
        <v>0</v>
      </c>
      <c r="E398" s="422">
        <v>0</v>
      </c>
      <c r="F398" s="422">
        <v>0</v>
      </c>
      <c r="G398" s="422">
        <v>0</v>
      </c>
      <c r="H398" s="422">
        <v>0</v>
      </c>
      <c r="I398" s="422">
        <v>12.12</v>
      </c>
      <c r="J398" s="422">
        <v>0</v>
      </c>
      <c r="K398" s="422">
        <v>2.27</v>
      </c>
      <c r="L398" s="422">
        <v>0</v>
      </c>
      <c r="M398" s="422">
        <v>0</v>
      </c>
      <c r="N398" s="422">
        <v>0</v>
      </c>
      <c r="O398" s="422">
        <v>0</v>
      </c>
      <c r="P398" s="422">
        <v>12.67</v>
      </c>
      <c r="Q398" s="422">
        <v>0</v>
      </c>
      <c r="R398" s="422">
        <v>9.08</v>
      </c>
      <c r="S398" s="422">
        <v>4.04</v>
      </c>
      <c r="T398" s="422">
        <v>0</v>
      </c>
      <c r="U398" s="422">
        <v>0</v>
      </c>
      <c r="V398" s="422">
        <v>4.54</v>
      </c>
      <c r="W398" s="422">
        <v>5.45</v>
      </c>
      <c r="X398" s="422">
        <v>0.91</v>
      </c>
      <c r="Y398" s="422">
        <v>0</v>
      </c>
      <c r="Z398" s="422">
        <v>0</v>
      </c>
      <c r="AA398" s="422">
        <v>0</v>
      </c>
      <c r="AB398" s="422">
        <v>0</v>
      </c>
      <c r="AC398" s="422">
        <v>0</v>
      </c>
      <c r="AD398" s="422">
        <v>1.36</v>
      </c>
      <c r="AE398" s="422">
        <v>9.18</v>
      </c>
      <c r="AF398" s="423">
        <v>2.27</v>
      </c>
      <c r="AG398" s="10"/>
      <c r="AH398" s="10"/>
      <c r="AI398" s="10"/>
      <c r="AJ398" s="10"/>
    </row>
    <row r="399" spans="1:36" ht="15">
      <c r="A399" s="421">
        <f t="shared" si="20"/>
        <v>0.34416666666666673</v>
      </c>
      <c r="B399" s="422">
        <v>10.45</v>
      </c>
      <c r="C399" s="422">
        <v>5.45</v>
      </c>
      <c r="D399" s="422">
        <v>8.5399999999999991</v>
      </c>
      <c r="E399" s="422">
        <v>2.68</v>
      </c>
      <c r="F399" s="422">
        <v>0</v>
      </c>
      <c r="G399" s="422">
        <v>4.91</v>
      </c>
      <c r="H399" s="422">
        <v>19.64</v>
      </c>
      <c r="I399" s="422">
        <v>4.09</v>
      </c>
      <c r="J399" s="422">
        <v>18.18</v>
      </c>
      <c r="K399" s="422">
        <v>0</v>
      </c>
      <c r="L399" s="422">
        <v>15.4</v>
      </c>
      <c r="M399" s="422">
        <v>4.54</v>
      </c>
      <c r="N399" s="422">
        <v>20.45</v>
      </c>
      <c r="O399" s="422">
        <v>2.27</v>
      </c>
      <c r="P399" s="422">
        <v>9.5500000000000007</v>
      </c>
      <c r="Q399" s="422">
        <v>8.5399999999999991</v>
      </c>
      <c r="R399" s="422">
        <v>7.72</v>
      </c>
      <c r="S399" s="422">
        <v>0</v>
      </c>
      <c r="T399" s="422">
        <v>29.54</v>
      </c>
      <c r="U399" s="422">
        <v>2.73</v>
      </c>
      <c r="V399" s="422">
        <v>2.64</v>
      </c>
      <c r="W399" s="422">
        <v>0</v>
      </c>
      <c r="X399" s="422">
        <v>8.18</v>
      </c>
      <c r="Y399" s="422">
        <v>1.82</v>
      </c>
      <c r="Z399" s="422">
        <v>0</v>
      </c>
      <c r="AA399" s="422">
        <v>0</v>
      </c>
      <c r="AB399" s="422">
        <v>1.36</v>
      </c>
      <c r="AC399" s="422">
        <v>0</v>
      </c>
      <c r="AD399" s="422">
        <v>2.1800000000000002</v>
      </c>
      <c r="AE399" s="422">
        <v>0</v>
      </c>
      <c r="AF399" s="423">
        <v>0</v>
      </c>
      <c r="AG399" s="10"/>
      <c r="AH399" s="10"/>
      <c r="AI399" s="10"/>
      <c r="AJ399" s="10"/>
    </row>
    <row r="400" spans="1:36" ht="15">
      <c r="A400" s="421">
        <f t="shared" si="20"/>
        <v>0.35466666666666674</v>
      </c>
      <c r="B400" s="422">
        <v>13.64</v>
      </c>
      <c r="C400" s="422">
        <v>19.59</v>
      </c>
      <c r="D400" s="422">
        <v>8.5399999999999991</v>
      </c>
      <c r="E400" s="422">
        <v>16.350000000000001</v>
      </c>
      <c r="F400" s="422">
        <v>12.22</v>
      </c>
      <c r="G400" s="422">
        <v>13.17</v>
      </c>
      <c r="H400" s="422">
        <v>0</v>
      </c>
      <c r="I400" s="422">
        <v>6.31</v>
      </c>
      <c r="J400" s="422">
        <v>3.18</v>
      </c>
      <c r="K400" s="422">
        <v>0</v>
      </c>
      <c r="L400" s="422">
        <v>4.04</v>
      </c>
      <c r="M400" s="422">
        <v>21.35</v>
      </c>
      <c r="N400" s="422">
        <v>15.89</v>
      </c>
      <c r="O400" s="422">
        <v>22.26</v>
      </c>
      <c r="P400" s="422">
        <v>18.16</v>
      </c>
      <c r="Q400" s="422">
        <v>1.36</v>
      </c>
      <c r="R400" s="422">
        <v>27.46</v>
      </c>
      <c r="S400" s="422">
        <v>17.18</v>
      </c>
      <c r="T400" s="422">
        <v>6.36</v>
      </c>
      <c r="U400" s="422">
        <v>12.35</v>
      </c>
      <c r="V400" s="422">
        <v>14.09</v>
      </c>
      <c r="W400" s="422">
        <v>6.73</v>
      </c>
      <c r="X400" s="422">
        <v>12.77</v>
      </c>
      <c r="Y400" s="422">
        <v>4.09</v>
      </c>
      <c r="Z400" s="422">
        <v>0</v>
      </c>
      <c r="AA400" s="422">
        <v>2.27</v>
      </c>
      <c r="AB400" s="422">
        <v>0.91</v>
      </c>
      <c r="AC400" s="422">
        <v>0</v>
      </c>
      <c r="AD400" s="422">
        <v>6.27</v>
      </c>
      <c r="AE400" s="422">
        <v>1.82</v>
      </c>
      <c r="AF400" s="423">
        <v>2.73</v>
      </c>
      <c r="AG400" s="10"/>
      <c r="AH400" s="10"/>
      <c r="AI400" s="10"/>
      <c r="AJ400" s="10"/>
    </row>
    <row r="401" spans="1:36" ht="15">
      <c r="A401" s="421">
        <f t="shared" si="20"/>
        <v>0.36516666666666675</v>
      </c>
      <c r="B401" s="422">
        <v>8.6300000000000008</v>
      </c>
      <c r="C401" s="422">
        <v>5.49</v>
      </c>
      <c r="D401" s="422">
        <v>12.67</v>
      </c>
      <c r="E401" s="422">
        <v>14.09</v>
      </c>
      <c r="F401" s="422">
        <v>4.04</v>
      </c>
      <c r="G401" s="422">
        <v>18.37</v>
      </c>
      <c r="H401" s="422">
        <v>14.55</v>
      </c>
      <c r="I401" s="422">
        <v>20.54</v>
      </c>
      <c r="J401" s="422">
        <v>1.82</v>
      </c>
      <c r="K401" s="422">
        <v>23.61</v>
      </c>
      <c r="L401" s="422">
        <v>7.72</v>
      </c>
      <c r="M401" s="422">
        <v>10</v>
      </c>
      <c r="N401" s="422">
        <v>7.31</v>
      </c>
      <c r="O401" s="422">
        <v>19.18</v>
      </c>
      <c r="P401" s="422">
        <v>33.08</v>
      </c>
      <c r="Q401" s="422">
        <v>7.64</v>
      </c>
      <c r="R401" s="422">
        <v>4.3600000000000003</v>
      </c>
      <c r="S401" s="422">
        <v>0</v>
      </c>
      <c r="T401" s="422">
        <v>0</v>
      </c>
      <c r="U401" s="422">
        <v>3.18</v>
      </c>
      <c r="V401" s="422">
        <v>3.72</v>
      </c>
      <c r="W401" s="422">
        <v>19.53</v>
      </c>
      <c r="X401" s="422">
        <v>1.82</v>
      </c>
      <c r="Y401" s="422">
        <v>18.71</v>
      </c>
      <c r="Z401" s="422">
        <v>0</v>
      </c>
      <c r="AA401" s="422">
        <v>6.82</v>
      </c>
      <c r="AB401" s="422">
        <v>3.18</v>
      </c>
      <c r="AC401" s="422">
        <v>10.91</v>
      </c>
      <c r="AD401" s="422">
        <v>18.62</v>
      </c>
      <c r="AE401" s="422">
        <v>0</v>
      </c>
      <c r="AF401" s="423">
        <v>1.82</v>
      </c>
      <c r="AG401" s="10"/>
      <c r="AH401" s="10"/>
      <c r="AI401" s="10"/>
      <c r="AJ401" s="10"/>
    </row>
    <row r="402" spans="1:36" ht="15">
      <c r="A402" s="421">
        <f t="shared" si="20"/>
        <v>0.37566666666666676</v>
      </c>
      <c r="B402" s="422">
        <v>6.81</v>
      </c>
      <c r="C402" s="422">
        <v>15.36</v>
      </c>
      <c r="D402" s="422">
        <v>0.91</v>
      </c>
      <c r="E402" s="422">
        <v>15</v>
      </c>
      <c r="F402" s="422">
        <v>2.27</v>
      </c>
      <c r="G402" s="422">
        <v>5.36</v>
      </c>
      <c r="H402" s="422">
        <v>17.68</v>
      </c>
      <c r="I402" s="422">
        <v>8.6300000000000008</v>
      </c>
      <c r="J402" s="422">
        <v>15.98</v>
      </c>
      <c r="K402" s="422">
        <v>5.91</v>
      </c>
      <c r="L402" s="422">
        <v>24.04</v>
      </c>
      <c r="M402" s="422">
        <v>9.08</v>
      </c>
      <c r="N402" s="422">
        <v>3.18</v>
      </c>
      <c r="O402" s="422">
        <v>0.91</v>
      </c>
      <c r="P402" s="422">
        <v>20.81</v>
      </c>
      <c r="Q402" s="422">
        <v>9.09</v>
      </c>
      <c r="R402" s="422">
        <v>11.73</v>
      </c>
      <c r="S402" s="422">
        <v>0</v>
      </c>
      <c r="T402" s="422">
        <v>7.18</v>
      </c>
      <c r="U402" s="422">
        <v>10.73</v>
      </c>
      <c r="V402" s="422">
        <v>1.73</v>
      </c>
      <c r="W402" s="422">
        <v>6.06</v>
      </c>
      <c r="X402" s="422">
        <v>13.13</v>
      </c>
      <c r="Y402" s="422">
        <v>5.99</v>
      </c>
      <c r="Z402" s="422">
        <v>0</v>
      </c>
      <c r="AA402" s="422">
        <v>0</v>
      </c>
      <c r="AB402" s="422">
        <v>17.09</v>
      </c>
      <c r="AC402" s="422">
        <v>8.6300000000000008</v>
      </c>
      <c r="AD402" s="422">
        <v>9.49</v>
      </c>
      <c r="AE402" s="422">
        <v>4.09</v>
      </c>
      <c r="AF402" s="423">
        <v>7.72</v>
      </c>
      <c r="AG402" s="10"/>
      <c r="AH402" s="10"/>
      <c r="AI402" s="10"/>
      <c r="AJ402" s="10"/>
    </row>
    <row r="403" spans="1:36" ht="15">
      <c r="A403" s="421">
        <f t="shared" ref="A403:A442" si="21">A402+0.0104</f>
        <v>0.38606666666666678</v>
      </c>
      <c r="B403" s="422">
        <v>14.99</v>
      </c>
      <c r="C403" s="422">
        <v>11.36</v>
      </c>
      <c r="D403" s="422">
        <v>24.08</v>
      </c>
      <c r="E403" s="422">
        <v>12.27</v>
      </c>
      <c r="F403" s="422">
        <v>22.08</v>
      </c>
      <c r="G403" s="422">
        <v>23.26</v>
      </c>
      <c r="H403" s="422">
        <v>2.27</v>
      </c>
      <c r="I403" s="422">
        <v>24.44</v>
      </c>
      <c r="J403" s="422">
        <v>13.13</v>
      </c>
      <c r="K403" s="422">
        <v>13.18</v>
      </c>
      <c r="L403" s="422">
        <v>17</v>
      </c>
      <c r="M403" s="422">
        <v>0.91</v>
      </c>
      <c r="N403" s="422">
        <v>2.73</v>
      </c>
      <c r="O403" s="422">
        <v>12.45</v>
      </c>
      <c r="P403" s="422">
        <v>9.08</v>
      </c>
      <c r="Q403" s="422">
        <v>6.81</v>
      </c>
      <c r="R403" s="422">
        <v>2.64</v>
      </c>
      <c r="S403" s="422">
        <v>21.13</v>
      </c>
      <c r="T403" s="422">
        <v>7.72</v>
      </c>
      <c r="U403" s="422">
        <v>14.82</v>
      </c>
      <c r="V403" s="422">
        <v>3.18</v>
      </c>
      <c r="W403" s="422">
        <v>23.35</v>
      </c>
      <c r="X403" s="422">
        <v>13.55</v>
      </c>
      <c r="Y403" s="422">
        <v>5.9</v>
      </c>
      <c r="Z403" s="422">
        <v>0</v>
      </c>
      <c r="AA403" s="422">
        <v>5.81</v>
      </c>
      <c r="AB403" s="422">
        <v>10</v>
      </c>
      <c r="AC403" s="422">
        <v>28.18</v>
      </c>
      <c r="AD403" s="422">
        <v>14.18</v>
      </c>
      <c r="AE403" s="422">
        <v>8.5399999999999991</v>
      </c>
      <c r="AF403" s="423">
        <v>31.73</v>
      </c>
      <c r="AG403" s="10"/>
      <c r="AH403" s="10"/>
      <c r="AI403" s="10"/>
      <c r="AJ403" s="10"/>
    </row>
    <row r="404" spans="1:36" ht="15">
      <c r="A404" s="421">
        <f t="shared" si="21"/>
        <v>0.3964666666666668</v>
      </c>
      <c r="B404" s="422">
        <v>28.17</v>
      </c>
      <c r="C404" s="422">
        <v>17.079999999999998</v>
      </c>
      <c r="D404" s="422">
        <v>17.260000000000002</v>
      </c>
      <c r="E404" s="422">
        <v>7.44</v>
      </c>
      <c r="F404" s="422">
        <v>5.91</v>
      </c>
      <c r="G404" s="422">
        <v>32.270000000000003</v>
      </c>
      <c r="H404" s="422">
        <v>13.63</v>
      </c>
      <c r="I404" s="422">
        <v>27.08</v>
      </c>
      <c r="J404" s="422">
        <v>10.9</v>
      </c>
      <c r="K404" s="422">
        <v>16.62</v>
      </c>
      <c r="L404" s="422">
        <v>12.35</v>
      </c>
      <c r="M404" s="422">
        <v>6.36</v>
      </c>
      <c r="N404" s="422">
        <v>1.82</v>
      </c>
      <c r="O404" s="422">
        <v>0.91</v>
      </c>
      <c r="P404" s="422">
        <v>18.71</v>
      </c>
      <c r="Q404" s="422">
        <v>14.99</v>
      </c>
      <c r="R404" s="422">
        <v>7.59</v>
      </c>
      <c r="S404" s="422">
        <v>10.64</v>
      </c>
      <c r="T404" s="422">
        <v>12.64</v>
      </c>
      <c r="U404" s="422">
        <v>7.73</v>
      </c>
      <c r="V404" s="422">
        <v>7.27</v>
      </c>
      <c r="W404" s="422">
        <v>0.91</v>
      </c>
      <c r="X404" s="422">
        <v>5.9</v>
      </c>
      <c r="Y404" s="422">
        <v>19.16</v>
      </c>
      <c r="Z404" s="422">
        <v>0</v>
      </c>
      <c r="AA404" s="422">
        <v>0</v>
      </c>
      <c r="AB404" s="422">
        <v>38.36</v>
      </c>
      <c r="AC404" s="422">
        <v>11.39</v>
      </c>
      <c r="AD404" s="422">
        <v>19.63</v>
      </c>
      <c r="AE404" s="422">
        <v>9.09</v>
      </c>
      <c r="AF404" s="423">
        <v>3.64</v>
      </c>
      <c r="AG404" s="10"/>
      <c r="AH404" s="10"/>
      <c r="AI404" s="10"/>
      <c r="AJ404" s="10"/>
    </row>
    <row r="405" spans="1:36" ht="15">
      <c r="A405" s="421">
        <f t="shared" si="21"/>
        <v>0.40686666666666682</v>
      </c>
      <c r="B405" s="422">
        <v>16.32</v>
      </c>
      <c r="C405" s="422">
        <v>12.45</v>
      </c>
      <c r="D405" s="422">
        <v>10.28</v>
      </c>
      <c r="E405" s="422">
        <v>12.45</v>
      </c>
      <c r="F405" s="422">
        <v>30.82</v>
      </c>
      <c r="G405" s="422">
        <v>10</v>
      </c>
      <c r="H405" s="422">
        <v>8.18</v>
      </c>
      <c r="I405" s="422">
        <v>17.3</v>
      </c>
      <c r="J405" s="422">
        <v>18.170000000000002</v>
      </c>
      <c r="K405" s="422">
        <v>34.72</v>
      </c>
      <c r="L405" s="422">
        <v>8.9</v>
      </c>
      <c r="M405" s="422">
        <v>6.81</v>
      </c>
      <c r="N405" s="422">
        <v>17.55</v>
      </c>
      <c r="O405" s="422">
        <v>13.81</v>
      </c>
      <c r="P405" s="422">
        <v>13.95</v>
      </c>
      <c r="Q405" s="422">
        <v>15.6</v>
      </c>
      <c r="R405" s="422">
        <v>14.27</v>
      </c>
      <c r="S405" s="422">
        <v>6.91</v>
      </c>
      <c r="T405" s="422">
        <v>20.09</v>
      </c>
      <c r="U405" s="422">
        <v>30.45</v>
      </c>
      <c r="V405" s="422">
        <v>9.09</v>
      </c>
      <c r="W405" s="422">
        <v>10.82</v>
      </c>
      <c r="X405" s="422">
        <v>4.55</v>
      </c>
      <c r="Y405" s="422">
        <v>2.27</v>
      </c>
      <c r="Z405" s="422">
        <v>0</v>
      </c>
      <c r="AA405" s="422">
        <v>9.5500000000000007</v>
      </c>
      <c r="AB405" s="422">
        <v>36.090000000000003</v>
      </c>
      <c r="AC405" s="422">
        <v>1.82</v>
      </c>
      <c r="AD405" s="422">
        <v>7.72</v>
      </c>
      <c r="AE405" s="422">
        <v>21.63</v>
      </c>
      <c r="AF405" s="423">
        <v>11.35</v>
      </c>
      <c r="AG405" s="10"/>
      <c r="AH405" s="10"/>
      <c r="AI405" s="10"/>
      <c r="AJ405" s="10"/>
    </row>
    <row r="406" spans="1:36" ht="15">
      <c r="A406" s="421">
        <f t="shared" si="21"/>
        <v>0.41726666666666684</v>
      </c>
      <c r="B406" s="422">
        <v>11.81</v>
      </c>
      <c r="C406" s="422">
        <v>10.58</v>
      </c>
      <c r="D406" s="422">
        <v>11.27</v>
      </c>
      <c r="E406" s="422">
        <v>8.64</v>
      </c>
      <c r="F406" s="422">
        <v>36.590000000000003</v>
      </c>
      <c r="G406" s="422">
        <v>20.9</v>
      </c>
      <c r="H406" s="422">
        <v>27.73</v>
      </c>
      <c r="I406" s="422">
        <v>1.82</v>
      </c>
      <c r="J406" s="422">
        <v>18.100000000000001</v>
      </c>
      <c r="K406" s="422">
        <v>14.07</v>
      </c>
      <c r="L406" s="422">
        <v>29.36</v>
      </c>
      <c r="M406" s="422">
        <v>19.54</v>
      </c>
      <c r="N406" s="422">
        <v>22.68</v>
      </c>
      <c r="O406" s="422">
        <v>10.9</v>
      </c>
      <c r="P406" s="422">
        <v>17.72</v>
      </c>
      <c r="Q406" s="422">
        <v>10.45</v>
      </c>
      <c r="R406" s="422">
        <v>13.09</v>
      </c>
      <c r="S406" s="422">
        <v>14.09</v>
      </c>
      <c r="T406" s="422">
        <v>9.09</v>
      </c>
      <c r="U406" s="422">
        <v>20.76</v>
      </c>
      <c r="V406" s="422">
        <v>27.37</v>
      </c>
      <c r="W406" s="422">
        <v>4.55</v>
      </c>
      <c r="X406" s="422">
        <v>6.27</v>
      </c>
      <c r="Y406" s="422">
        <v>23.66</v>
      </c>
      <c r="Z406" s="422">
        <v>0</v>
      </c>
      <c r="AA406" s="422">
        <v>3.18</v>
      </c>
      <c r="AB406" s="422">
        <v>3.98</v>
      </c>
      <c r="AC406" s="422">
        <v>5.45</v>
      </c>
      <c r="AD406" s="422">
        <v>2.73</v>
      </c>
      <c r="AE406" s="422">
        <v>33</v>
      </c>
      <c r="AF406" s="423">
        <v>28.99</v>
      </c>
      <c r="AG406" s="10"/>
      <c r="AH406" s="10"/>
      <c r="AI406" s="10"/>
      <c r="AJ406" s="10"/>
    </row>
    <row r="407" spans="1:36" ht="15">
      <c r="A407" s="424">
        <f t="shared" si="21"/>
        <v>0.42766666666666686</v>
      </c>
      <c r="B407" s="422">
        <v>1.82</v>
      </c>
      <c r="C407" s="422">
        <v>0</v>
      </c>
      <c r="D407" s="422">
        <v>33.96</v>
      </c>
      <c r="E407" s="422">
        <v>22.59</v>
      </c>
      <c r="F407" s="422">
        <v>29.34</v>
      </c>
      <c r="G407" s="422">
        <v>8.19</v>
      </c>
      <c r="H407" s="422">
        <v>5.46</v>
      </c>
      <c r="I407" s="422">
        <v>7.78</v>
      </c>
      <c r="J407" s="422">
        <v>1.36</v>
      </c>
      <c r="K407" s="422">
        <v>17.95</v>
      </c>
      <c r="L407" s="422">
        <v>19.95</v>
      </c>
      <c r="M407" s="422">
        <v>9.08</v>
      </c>
      <c r="N407" s="422">
        <v>16.63</v>
      </c>
      <c r="O407" s="422">
        <v>16.13</v>
      </c>
      <c r="P407" s="422">
        <v>10.029999999999999</v>
      </c>
      <c r="Q407" s="422">
        <v>12.26</v>
      </c>
      <c r="R407" s="422">
        <v>20.27</v>
      </c>
      <c r="S407" s="422">
        <v>6.81</v>
      </c>
      <c r="T407" s="422">
        <v>0.91</v>
      </c>
      <c r="U407" s="422">
        <v>1.73</v>
      </c>
      <c r="V407" s="422">
        <v>14.04</v>
      </c>
      <c r="W407" s="422">
        <v>17.059999999999999</v>
      </c>
      <c r="X407" s="422">
        <v>14.34</v>
      </c>
      <c r="Y407" s="422">
        <v>23.99</v>
      </c>
      <c r="Z407" s="422">
        <v>0</v>
      </c>
      <c r="AA407" s="422">
        <v>6.82</v>
      </c>
      <c r="AB407" s="422">
        <v>14.54</v>
      </c>
      <c r="AC407" s="422">
        <v>17.68</v>
      </c>
      <c r="AD407" s="422">
        <v>10.08</v>
      </c>
      <c r="AE407" s="422">
        <v>2.27</v>
      </c>
      <c r="AF407" s="423">
        <v>27.07</v>
      </c>
      <c r="AG407" s="10"/>
      <c r="AH407" s="10"/>
      <c r="AI407" s="10"/>
      <c r="AJ407" s="10"/>
    </row>
    <row r="408" spans="1:36" ht="15">
      <c r="A408" s="424">
        <f t="shared" si="21"/>
        <v>0.43806666666666688</v>
      </c>
      <c r="B408" s="422">
        <v>18.36</v>
      </c>
      <c r="C408" s="422">
        <v>8.27</v>
      </c>
      <c r="D408" s="422">
        <v>23.26</v>
      </c>
      <c r="E408" s="422">
        <v>39.4</v>
      </c>
      <c r="F408" s="422">
        <v>7.27</v>
      </c>
      <c r="G408" s="422">
        <v>4.63</v>
      </c>
      <c r="H408" s="422">
        <v>8.18</v>
      </c>
      <c r="I408" s="422">
        <v>14.9</v>
      </c>
      <c r="J408" s="422">
        <v>22.17</v>
      </c>
      <c r="K408" s="422">
        <v>40.53</v>
      </c>
      <c r="L408" s="422">
        <v>6.36</v>
      </c>
      <c r="M408" s="422">
        <v>38.99</v>
      </c>
      <c r="N408" s="422">
        <v>28.58</v>
      </c>
      <c r="O408" s="422">
        <v>6.77</v>
      </c>
      <c r="P408" s="422">
        <v>0.91</v>
      </c>
      <c r="Q408" s="422">
        <v>6.81</v>
      </c>
      <c r="R408" s="422">
        <v>34.81</v>
      </c>
      <c r="S408" s="422">
        <v>10.9</v>
      </c>
      <c r="T408" s="422">
        <v>37.049999999999997</v>
      </c>
      <c r="U408" s="422">
        <v>14.44</v>
      </c>
      <c r="V408" s="422">
        <v>6.36</v>
      </c>
      <c r="W408" s="422">
        <v>9.49</v>
      </c>
      <c r="X408" s="422">
        <v>8.7100000000000009</v>
      </c>
      <c r="Y408" s="422">
        <v>29.86</v>
      </c>
      <c r="Z408" s="422">
        <v>0</v>
      </c>
      <c r="AA408" s="422">
        <v>7.72</v>
      </c>
      <c r="AB408" s="422">
        <v>14</v>
      </c>
      <c r="AC408" s="422">
        <v>25.9</v>
      </c>
      <c r="AD408" s="422">
        <v>18.510000000000002</v>
      </c>
      <c r="AE408" s="422">
        <v>6.18</v>
      </c>
      <c r="AF408" s="423">
        <v>7.19</v>
      </c>
      <c r="AG408" s="10"/>
      <c r="AH408" s="10"/>
      <c r="AI408" s="10"/>
      <c r="AJ408" s="10"/>
    </row>
    <row r="409" spans="1:36" ht="15">
      <c r="A409" s="424">
        <f t="shared" si="21"/>
        <v>0.4484666666666669</v>
      </c>
      <c r="B409" s="422">
        <v>14.94</v>
      </c>
      <c r="C409" s="422">
        <v>0</v>
      </c>
      <c r="D409" s="422">
        <v>23.16</v>
      </c>
      <c r="E409" s="422">
        <v>24.26</v>
      </c>
      <c r="F409" s="422">
        <v>0.91</v>
      </c>
      <c r="G409" s="422">
        <v>21.63</v>
      </c>
      <c r="H409" s="422">
        <v>10.99</v>
      </c>
      <c r="I409" s="422">
        <v>30.83</v>
      </c>
      <c r="J409" s="422">
        <v>56.46</v>
      </c>
      <c r="K409" s="422">
        <v>22.26</v>
      </c>
      <c r="L409" s="422">
        <v>26.63</v>
      </c>
      <c r="M409" s="422">
        <v>4.54</v>
      </c>
      <c r="N409" s="422">
        <v>39.04</v>
      </c>
      <c r="O409" s="422">
        <v>10.53</v>
      </c>
      <c r="P409" s="422">
        <v>20.54</v>
      </c>
      <c r="Q409" s="422">
        <v>12.15</v>
      </c>
      <c r="R409" s="422">
        <v>28.21</v>
      </c>
      <c r="S409" s="422">
        <v>25.08</v>
      </c>
      <c r="T409" s="422">
        <v>3.55</v>
      </c>
      <c r="U409" s="422">
        <v>7.78</v>
      </c>
      <c r="V409" s="422">
        <v>23.18</v>
      </c>
      <c r="W409" s="422">
        <v>9.14</v>
      </c>
      <c r="X409" s="422">
        <v>31.41</v>
      </c>
      <c r="Y409" s="422">
        <v>5.54</v>
      </c>
      <c r="Z409" s="422">
        <v>0</v>
      </c>
      <c r="AA409" s="422">
        <v>13.18</v>
      </c>
      <c r="AB409" s="422">
        <v>23.61</v>
      </c>
      <c r="AC409" s="422">
        <v>50.27</v>
      </c>
      <c r="AD409" s="422">
        <v>29.03</v>
      </c>
      <c r="AE409" s="422">
        <v>17.27</v>
      </c>
      <c r="AF409" s="423">
        <v>25.55</v>
      </c>
      <c r="AG409" s="10"/>
      <c r="AH409" s="10"/>
      <c r="AI409" s="10"/>
      <c r="AJ409" s="10"/>
    </row>
    <row r="410" spans="1:36" ht="15">
      <c r="A410" s="424">
        <f t="shared" si="21"/>
        <v>0.45886666666666692</v>
      </c>
      <c r="B410" s="422">
        <v>25.32</v>
      </c>
      <c r="C410" s="422">
        <v>16.91</v>
      </c>
      <c r="D410" s="422">
        <v>42.38</v>
      </c>
      <c r="E410" s="422">
        <v>37.21</v>
      </c>
      <c r="F410" s="422">
        <v>24.47</v>
      </c>
      <c r="G410" s="422">
        <v>39.14</v>
      </c>
      <c r="H410" s="422">
        <v>1.82</v>
      </c>
      <c r="I410" s="422">
        <v>32.5</v>
      </c>
      <c r="J410" s="422">
        <v>25.06</v>
      </c>
      <c r="K410" s="422">
        <v>31.18</v>
      </c>
      <c r="L410" s="422">
        <v>13.04</v>
      </c>
      <c r="M410" s="422">
        <v>20.94</v>
      </c>
      <c r="N410" s="422">
        <v>12.76</v>
      </c>
      <c r="O410" s="422">
        <v>28.52</v>
      </c>
      <c r="P410" s="422">
        <v>10.27</v>
      </c>
      <c r="Q410" s="422">
        <v>52.9</v>
      </c>
      <c r="R410" s="422">
        <v>25.64</v>
      </c>
      <c r="S410" s="422">
        <v>39.65</v>
      </c>
      <c r="T410" s="422">
        <v>26.29</v>
      </c>
      <c r="U410" s="422">
        <v>41.15</v>
      </c>
      <c r="V410" s="422">
        <v>22.74</v>
      </c>
      <c r="W410" s="422">
        <v>33.090000000000003</v>
      </c>
      <c r="X410" s="422">
        <v>36.03</v>
      </c>
      <c r="Y410" s="422">
        <v>18.03</v>
      </c>
      <c r="Z410" s="422">
        <v>0</v>
      </c>
      <c r="AA410" s="422">
        <v>7.73</v>
      </c>
      <c r="AB410" s="422">
        <v>21.22</v>
      </c>
      <c r="AC410" s="422">
        <v>51.82</v>
      </c>
      <c r="AD410" s="422">
        <v>42.34</v>
      </c>
      <c r="AE410" s="422">
        <v>17.57</v>
      </c>
      <c r="AF410" s="423">
        <v>38.369999999999997</v>
      </c>
      <c r="AG410" s="10"/>
      <c r="AH410" s="10"/>
      <c r="AI410" s="10"/>
      <c r="AJ410" s="10"/>
    </row>
    <row r="411" spans="1:36" ht="15">
      <c r="A411" s="424">
        <f t="shared" si="21"/>
        <v>0.46926666666666694</v>
      </c>
      <c r="B411" s="422">
        <v>23.1</v>
      </c>
      <c r="C411" s="422">
        <v>40.72</v>
      </c>
      <c r="D411" s="422">
        <v>52.21</v>
      </c>
      <c r="E411" s="422">
        <v>57</v>
      </c>
      <c r="F411" s="422">
        <v>21.45</v>
      </c>
      <c r="G411" s="422">
        <v>69.45</v>
      </c>
      <c r="H411" s="422">
        <v>9.91</v>
      </c>
      <c r="I411" s="422">
        <v>45.25</v>
      </c>
      <c r="J411" s="422">
        <v>24.71</v>
      </c>
      <c r="K411" s="422">
        <v>10</v>
      </c>
      <c r="L411" s="422">
        <v>29.36</v>
      </c>
      <c r="M411" s="422">
        <v>51.45</v>
      </c>
      <c r="N411" s="422">
        <v>30.75</v>
      </c>
      <c r="O411" s="422">
        <v>17.649999999999999</v>
      </c>
      <c r="P411" s="422">
        <v>60.4</v>
      </c>
      <c r="Q411" s="422">
        <v>0</v>
      </c>
      <c r="R411" s="422">
        <v>28.71</v>
      </c>
      <c r="S411" s="422">
        <v>11.41</v>
      </c>
      <c r="T411" s="422">
        <v>15.92</v>
      </c>
      <c r="U411" s="422">
        <v>30.71</v>
      </c>
      <c r="V411" s="422">
        <v>11.05</v>
      </c>
      <c r="W411" s="422">
        <v>18.05</v>
      </c>
      <c r="X411" s="422">
        <v>10.66</v>
      </c>
      <c r="Y411" s="422">
        <v>35.4</v>
      </c>
      <c r="Z411" s="422">
        <v>6.36</v>
      </c>
      <c r="AA411" s="422">
        <v>44.25</v>
      </c>
      <c r="AB411" s="422">
        <v>33.6</v>
      </c>
      <c r="AC411" s="422">
        <v>10.27</v>
      </c>
      <c r="AD411" s="422">
        <v>34.58</v>
      </c>
      <c r="AE411" s="422">
        <v>27.5</v>
      </c>
      <c r="AF411" s="423">
        <v>35.090000000000003</v>
      </c>
      <c r="AG411" s="10"/>
      <c r="AH411" s="10"/>
      <c r="AI411" s="10"/>
      <c r="AJ411" s="10"/>
    </row>
    <row r="412" spans="1:36" ht="15">
      <c r="A412" s="424">
        <f t="shared" si="21"/>
        <v>0.47966666666666696</v>
      </c>
      <c r="B412" s="422">
        <v>64.930000000000007</v>
      </c>
      <c r="C412" s="422">
        <v>69.37</v>
      </c>
      <c r="D412" s="422">
        <v>27.63</v>
      </c>
      <c r="E412" s="422">
        <v>57.83</v>
      </c>
      <c r="F412" s="422">
        <v>71.150000000000006</v>
      </c>
      <c r="G412" s="422">
        <v>28.04</v>
      </c>
      <c r="H412" s="422">
        <v>21</v>
      </c>
      <c r="I412" s="422">
        <v>25.12</v>
      </c>
      <c r="J412" s="422">
        <v>92.36</v>
      </c>
      <c r="K412" s="422">
        <v>17.05</v>
      </c>
      <c r="L412" s="422">
        <v>46.85</v>
      </c>
      <c r="M412" s="422">
        <v>82.57</v>
      </c>
      <c r="N412" s="422">
        <v>30.53</v>
      </c>
      <c r="O412" s="422">
        <v>20.43</v>
      </c>
      <c r="P412" s="422">
        <v>64.48</v>
      </c>
      <c r="Q412" s="422">
        <v>37.369999999999997</v>
      </c>
      <c r="R412" s="422">
        <v>67.17</v>
      </c>
      <c r="S412" s="422">
        <v>104.4</v>
      </c>
      <c r="T412" s="422">
        <v>14.73</v>
      </c>
      <c r="U412" s="422">
        <v>41.69</v>
      </c>
      <c r="V412" s="422">
        <v>43.86</v>
      </c>
      <c r="W412" s="422">
        <v>87</v>
      </c>
      <c r="X412" s="422">
        <v>14.97</v>
      </c>
      <c r="Y412" s="422">
        <v>31.45</v>
      </c>
      <c r="Z412" s="422">
        <v>53.91</v>
      </c>
      <c r="AA412" s="422">
        <v>35.700000000000003</v>
      </c>
      <c r="AB412" s="422">
        <v>43.47</v>
      </c>
      <c r="AC412" s="422">
        <v>16.91</v>
      </c>
      <c r="AD412" s="422">
        <v>40.869999999999997</v>
      </c>
      <c r="AE412" s="422">
        <v>38.53</v>
      </c>
      <c r="AF412" s="423">
        <v>32.54</v>
      </c>
      <c r="AG412" s="10"/>
      <c r="AH412" s="10"/>
      <c r="AI412" s="10"/>
      <c r="AJ412" s="10"/>
    </row>
    <row r="413" spans="1:36" ht="15">
      <c r="A413" s="424">
        <f t="shared" si="21"/>
        <v>0.49006666666666698</v>
      </c>
      <c r="B413" s="422">
        <v>137.9</v>
      </c>
      <c r="C413" s="422">
        <v>126.15</v>
      </c>
      <c r="D413" s="422">
        <v>85.72</v>
      </c>
      <c r="E413" s="422">
        <v>40.26</v>
      </c>
      <c r="F413" s="422">
        <v>168.53</v>
      </c>
      <c r="G413" s="422">
        <v>73.7</v>
      </c>
      <c r="H413" s="422">
        <v>133.75</v>
      </c>
      <c r="I413" s="422">
        <v>114.17</v>
      </c>
      <c r="J413" s="422">
        <v>278.26</v>
      </c>
      <c r="K413" s="422">
        <v>68.56</v>
      </c>
      <c r="L413" s="422">
        <v>66.66</v>
      </c>
      <c r="M413" s="422">
        <v>229.3</v>
      </c>
      <c r="N413" s="422">
        <v>101.06</v>
      </c>
      <c r="O413" s="422">
        <v>110.79</v>
      </c>
      <c r="P413" s="422">
        <v>99.4</v>
      </c>
      <c r="Q413" s="422">
        <v>143.84</v>
      </c>
      <c r="R413" s="422">
        <v>97.38</v>
      </c>
      <c r="S413" s="422">
        <v>152.22</v>
      </c>
      <c r="T413" s="422">
        <v>96.32</v>
      </c>
      <c r="U413" s="422">
        <v>40.46</v>
      </c>
      <c r="V413" s="422">
        <v>49.92</v>
      </c>
      <c r="W413" s="422">
        <v>147.94999999999999</v>
      </c>
      <c r="X413" s="422">
        <v>44.29</v>
      </c>
      <c r="Y413" s="422">
        <v>84.78</v>
      </c>
      <c r="Z413" s="422">
        <v>10.18</v>
      </c>
      <c r="AA413" s="422">
        <v>59.07</v>
      </c>
      <c r="AB413" s="422">
        <v>61.01</v>
      </c>
      <c r="AC413" s="422">
        <v>20.48</v>
      </c>
      <c r="AD413" s="422">
        <v>40.89</v>
      </c>
      <c r="AE413" s="422">
        <v>77.180000000000007</v>
      </c>
      <c r="AF413" s="423">
        <v>52.65</v>
      </c>
      <c r="AG413" s="10"/>
      <c r="AH413" s="10"/>
      <c r="AI413" s="10"/>
      <c r="AJ413" s="10"/>
    </row>
    <row r="414" spans="1:36" ht="15">
      <c r="A414" s="424">
        <f t="shared" si="21"/>
        <v>0.50046666666666695</v>
      </c>
      <c r="B414" s="422">
        <v>151.19999999999999</v>
      </c>
      <c r="C414" s="422">
        <v>160.04</v>
      </c>
      <c r="D414" s="422">
        <v>98.51</v>
      </c>
      <c r="E414" s="422">
        <v>124.28</v>
      </c>
      <c r="F414" s="422">
        <v>158.05000000000001</v>
      </c>
      <c r="G414" s="422">
        <v>60.59</v>
      </c>
      <c r="H414" s="422">
        <v>147.15</v>
      </c>
      <c r="I414" s="422">
        <v>129.80000000000001</v>
      </c>
      <c r="J414" s="422">
        <v>141.82</v>
      </c>
      <c r="K414" s="422">
        <v>62.17</v>
      </c>
      <c r="L414" s="422">
        <v>89.89</v>
      </c>
      <c r="M414" s="422">
        <v>147.21</v>
      </c>
      <c r="N414" s="422">
        <v>79.05</v>
      </c>
      <c r="O414" s="422">
        <v>151.41</v>
      </c>
      <c r="P414" s="422">
        <v>32.28</v>
      </c>
      <c r="Q414" s="422">
        <v>171.28</v>
      </c>
      <c r="R414" s="422">
        <v>54.26</v>
      </c>
      <c r="S414" s="422">
        <v>234.53</v>
      </c>
      <c r="T414" s="422">
        <v>175.15</v>
      </c>
      <c r="U414" s="422">
        <v>114.08</v>
      </c>
      <c r="V414" s="422">
        <v>86.62</v>
      </c>
      <c r="W414" s="422">
        <v>163.87</v>
      </c>
      <c r="X414" s="422">
        <v>118.26</v>
      </c>
      <c r="Y414" s="422">
        <v>183.15</v>
      </c>
      <c r="Z414" s="422">
        <v>4.5</v>
      </c>
      <c r="AA414" s="422">
        <v>82.18</v>
      </c>
      <c r="AB414" s="422">
        <v>129.94999999999999</v>
      </c>
      <c r="AC414" s="422">
        <v>159.53</v>
      </c>
      <c r="AD414" s="422">
        <v>110.07</v>
      </c>
      <c r="AE414" s="422">
        <v>158.30000000000001</v>
      </c>
      <c r="AF414" s="423">
        <v>65.81</v>
      </c>
      <c r="AG414" s="10"/>
      <c r="AH414" s="10"/>
      <c r="AI414" s="10"/>
      <c r="AJ414" s="10"/>
    </row>
    <row r="415" spans="1:36" ht="15">
      <c r="A415" s="424">
        <f t="shared" si="21"/>
        <v>0.51086666666666691</v>
      </c>
      <c r="B415" s="422">
        <v>190.7</v>
      </c>
      <c r="C415" s="422">
        <v>288.69</v>
      </c>
      <c r="D415" s="422">
        <v>232.05</v>
      </c>
      <c r="E415" s="422">
        <v>137.65</v>
      </c>
      <c r="F415" s="422">
        <v>344.34</v>
      </c>
      <c r="G415" s="422">
        <v>137.72999999999999</v>
      </c>
      <c r="H415" s="422">
        <v>145.06</v>
      </c>
      <c r="I415" s="422">
        <v>164.55</v>
      </c>
      <c r="J415" s="422">
        <v>319.68</v>
      </c>
      <c r="K415" s="422">
        <v>151.46</v>
      </c>
      <c r="L415" s="422">
        <v>159.81</v>
      </c>
      <c r="M415" s="422">
        <v>173.4</v>
      </c>
      <c r="N415" s="422">
        <v>100.54</v>
      </c>
      <c r="O415" s="422">
        <v>108.6</v>
      </c>
      <c r="P415" s="422">
        <v>129.83000000000001</v>
      </c>
      <c r="Q415" s="422">
        <v>431.18</v>
      </c>
      <c r="R415" s="422">
        <v>169.96</v>
      </c>
      <c r="S415" s="422">
        <v>309.81</v>
      </c>
      <c r="T415" s="422">
        <v>133.58000000000001</v>
      </c>
      <c r="U415" s="422">
        <v>98.82</v>
      </c>
      <c r="V415" s="422">
        <v>50.15</v>
      </c>
      <c r="W415" s="422">
        <v>168.26</v>
      </c>
      <c r="X415" s="422">
        <v>276.95</v>
      </c>
      <c r="Y415" s="422">
        <v>107.5</v>
      </c>
      <c r="Z415" s="422">
        <v>0</v>
      </c>
      <c r="AA415" s="422">
        <v>97.95</v>
      </c>
      <c r="AB415" s="422">
        <v>83.05</v>
      </c>
      <c r="AC415" s="422">
        <v>158.82</v>
      </c>
      <c r="AD415" s="422">
        <v>139.44</v>
      </c>
      <c r="AE415" s="422">
        <v>143.29</v>
      </c>
      <c r="AF415" s="423">
        <v>143.94</v>
      </c>
      <c r="AG415" s="10"/>
      <c r="AH415" s="10"/>
      <c r="AI415" s="10"/>
      <c r="AJ415" s="10"/>
    </row>
    <row r="416" spans="1:36" ht="15">
      <c r="A416" s="424">
        <f t="shared" si="21"/>
        <v>0.52126666666666688</v>
      </c>
      <c r="B416" s="422">
        <v>158.97999999999999</v>
      </c>
      <c r="C416" s="422">
        <v>277.44</v>
      </c>
      <c r="D416" s="422">
        <v>196.25</v>
      </c>
      <c r="E416" s="422">
        <v>216.17</v>
      </c>
      <c r="F416" s="422">
        <v>349.07</v>
      </c>
      <c r="G416" s="422">
        <v>111.41</v>
      </c>
      <c r="H416" s="422">
        <v>272.23</v>
      </c>
      <c r="I416" s="422">
        <v>287.89999999999998</v>
      </c>
      <c r="J416" s="422">
        <v>364.76</v>
      </c>
      <c r="K416" s="422">
        <v>217.18</v>
      </c>
      <c r="L416" s="422">
        <v>168.38</v>
      </c>
      <c r="M416" s="422">
        <v>174.17</v>
      </c>
      <c r="N416" s="422">
        <v>96.34</v>
      </c>
      <c r="O416" s="422">
        <v>295.24</v>
      </c>
      <c r="P416" s="422">
        <v>167.6</v>
      </c>
      <c r="Q416" s="422">
        <v>324.68</v>
      </c>
      <c r="R416" s="422">
        <v>348.12</v>
      </c>
      <c r="S416" s="422">
        <v>287.81</v>
      </c>
      <c r="T416" s="422">
        <v>191.12</v>
      </c>
      <c r="U416" s="422">
        <v>103.05</v>
      </c>
      <c r="V416" s="422">
        <v>209.49</v>
      </c>
      <c r="W416" s="422">
        <v>202.1</v>
      </c>
      <c r="X416" s="422">
        <v>284.94</v>
      </c>
      <c r="Y416" s="422">
        <v>193.05</v>
      </c>
      <c r="Z416" s="422">
        <v>51.02</v>
      </c>
      <c r="AA416" s="422">
        <v>134.83000000000001</v>
      </c>
      <c r="AB416" s="422">
        <v>121.23</v>
      </c>
      <c r="AC416" s="422">
        <v>175.42</v>
      </c>
      <c r="AD416" s="422">
        <v>161.76</v>
      </c>
      <c r="AE416" s="422">
        <v>193.37</v>
      </c>
      <c r="AF416" s="423">
        <v>162.11000000000001</v>
      </c>
      <c r="AG416" s="10"/>
      <c r="AH416" s="10"/>
      <c r="AI416" s="10"/>
      <c r="AJ416" s="10"/>
    </row>
    <row r="417" spans="1:36" ht="15">
      <c r="A417" s="424">
        <f t="shared" si="21"/>
        <v>0.53166666666666684</v>
      </c>
      <c r="B417" s="422">
        <v>205.81</v>
      </c>
      <c r="C417" s="422">
        <v>427.49</v>
      </c>
      <c r="D417" s="422">
        <v>364.84</v>
      </c>
      <c r="E417" s="422">
        <v>195.56</v>
      </c>
      <c r="F417" s="422">
        <v>302.02999999999997</v>
      </c>
      <c r="G417" s="422">
        <v>120.01</v>
      </c>
      <c r="H417" s="422">
        <v>102.51</v>
      </c>
      <c r="I417" s="422">
        <v>180.95</v>
      </c>
      <c r="J417" s="422">
        <v>434.95</v>
      </c>
      <c r="K417" s="422">
        <v>302</v>
      </c>
      <c r="L417" s="422">
        <v>267.14999999999998</v>
      </c>
      <c r="M417" s="422">
        <v>125.5</v>
      </c>
      <c r="N417" s="422">
        <v>158.25</v>
      </c>
      <c r="O417" s="422">
        <v>232.57</v>
      </c>
      <c r="P417" s="422">
        <v>146.22</v>
      </c>
      <c r="Q417" s="422">
        <v>387.02</v>
      </c>
      <c r="R417" s="422">
        <v>184.51</v>
      </c>
      <c r="S417" s="422">
        <v>380.6</v>
      </c>
      <c r="T417" s="422">
        <v>202.84</v>
      </c>
      <c r="U417" s="422">
        <v>92.89</v>
      </c>
      <c r="V417" s="422">
        <v>165.61</v>
      </c>
      <c r="W417" s="422">
        <v>285.05</v>
      </c>
      <c r="X417" s="422">
        <v>198.96</v>
      </c>
      <c r="Y417" s="422">
        <v>311.18</v>
      </c>
      <c r="Z417" s="422">
        <v>28.31</v>
      </c>
      <c r="AA417" s="422">
        <v>122.66</v>
      </c>
      <c r="AB417" s="422">
        <v>68.36</v>
      </c>
      <c r="AC417" s="422">
        <v>134.32</v>
      </c>
      <c r="AD417" s="422">
        <v>172.29</v>
      </c>
      <c r="AE417" s="422">
        <v>247.07</v>
      </c>
      <c r="AF417" s="423">
        <v>125.48</v>
      </c>
      <c r="AG417" s="10"/>
      <c r="AH417" s="10"/>
      <c r="AI417" s="10"/>
      <c r="AJ417" s="10"/>
    </row>
    <row r="418" spans="1:36" ht="15">
      <c r="A418" s="424">
        <f t="shared" si="21"/>
        <v>0.54206666666666681</v>
      </c>
      <c r="B418" s="422">
        <v>161.69999999999999</v>
      </c>
      <c r="C418" s="422">
        <v>187.75</v>
      </c>
      <c r="D418" s="422">
        <v>118.81</v>
      </c>
      <c r="E418" s="422">
        <v>104.28</v>
      </c>
      <c r="F418" s="422">
        <v>303.64999999999998</v>
      </c>
      <c r="G418" s="422">
        <v>130.07</v>
      </c>
      <c r="H418" s="422">
        <v>117.99</v>
      </c>
      <c r="I418" s="422">
        <v>148.38999999999999</v>
      </c>
      <c r="J418" s="422">
        <v>444.46</v>
      </c>
      <c r="K418" s="422">
        <v>176.36</v>
      </c>
      <c r="L418" s="422">
        <v>112.47</v>
      </c>
      <c r="M418" s="422">
        <v>227.8</v>
      </c>
      <c r="N418" s="422">
        <v>121.57</v>
      </c>
      <c r="O418" s="422">
        <v>227.68</v>
      </c>
      <c r="P418" s="422">
        <v>27.95</v>
      </c>
      <c r="Q418" s="422">
        <v>309.39</v>
      </c>
      <c r="R418" s="422">
        <v>225.81</v>
      </c>
      <c r="S418" s="422">
        <v>114.08</v>
      </c>
      <c r="T418" s="422">
        <v>239.29</v>
      </c>
      <c r="U418" s="422">
        <v>140.57</v>
      </c>
      <c r="V418" s="422">
        <v>150.61000000000001</v>
      </c>
      <c r="W418" s="422">
        <v>262.44</v>
      </c>
      <c r="X418" s="422">
        <v>121.51</v>
      </c>
      <c r="Y418" s="422">
        <v>189.89</v>
      </c>
      <c r="Z418" s="422">
        <v>53.43</v>
      </c>
      <c r="AA418" s="422">
        <v>173.04</v>
      </c>
      <c r="AB418" s="422">
        <v>128.35</v>
      </c>
      <c r="AC418" s="422">
        <v>220.55</v>
      </c>
      <c r="AD418" s="422">
        <v>230.83</v>
      </c>
      <c r="AE418" s="422">
        <v>339.03</v>
      </c>
      <c r="AF418" s="423">
        <v>149.9</v>
      </c>
      <c r="AG418" s="10"/>
      <c r="AH418" s="10"/>
      <c r="AI418" s="10"/>
      <c r="AJ418" s="10"/>
    </row>
    <row r="419" spans="1:36" ht="15">
      <c r="A419" s="424">
        <f t="shared" si="21"/>
        <v>0.55246666666666677</v>
      </c>
      <c r="B419" s="422">
        <v>105.86</v>
      </c>
      <c r="C419" s="422">
        <v>207.84</v>
      </c>
      <c r="D419" s="422">
        <v>110.28</v>
      </c>
      <c r="E419" s="422">
        <v>113.61</v>
      </c>
      <c r="F419" s="422">
        <v>245.66</v>
      </c>
      <c r="G419" s="422">
        <v>181.88</v>
      </c>
      <c r="H419" s="422">
        <v>89.33</v>
      </c>
      <c r="I419" s="422">
        <v>140.18</v>
      </c>
      <c r="J419" s="422">
        <v>337.52</v>
      </c>
      <c r="K419" s="422">
        <v>165.86</v>
      </c>
      <c r="L419" s="422">
        <v>54.95</v>
      </c>
      <c r="M419" s="422">
        <v>230.69</v>
      </c>
      <c r="N419" s="422">
        <v>141.31</v>
      </c>
      <c r="O419" s="422">
        <v>106.1</v>
      </c>
      <c r="P419" s="422">
        <v>80.5</v>
      </c>
      <c r="Q419" s="422">
        <v>307.44</v>
      </c>
      <c r="R419" s="422">
        <v>122.79</v>
      </c>
      <c r="S419" s="422">
        <v>174.13</v>
      </c>
      <c r="T419" s="422">
        <v>199.74</v>
      </c>
      <c r="U419" s="422">
        <v>112.55</v>
      </c>
      <c r="V419" s="422">
        <v>243.6</v>
      </c>
      <c r="W419" s="422">
        <v>211.6</v>
      </c>
      <c r="X419" s="422">
        <v>156.93</v>
      </c>
      <c r="Y419" s="422">
        <v>76.37</v>
      </c>
      <c r="Z419" s="422">
        <v>94.25</v>
      </c>
      <c r="AA419" s="422">
        <v>145.58000000000001</v>
      </c>
      <c r="AB419" s="422">
        <v>149.99</v>
      </c>
      <c r="AC419" s="422">
        <v>183</v>
      </c>
      <c r="AD419" s="422">
        <v>119.31</v>
      </c>
      <c r="AE419" s="422">
        <v>108.32</v>
      </c>
      <c r="AF419" s="423">
        <v>239.82</v>
      </c>
      <c r="AG419" s="10"/>
      <c r="AH419" s="10"/>
      <c r="AI419" s="10"/>
      <c r="AJ419" s="10"/>
    </row>
    <row r="420" spans="1:36" ht="15">
      <c r="A420" s="424">
        <f t="shared" si="21"/>
        <v>0.56286666666666674</v>
      </c>
      <c r="B420" s="422">
        <v>130.57</v>
      </c>
      <c r="C420" s="422">
        <v>193.24</v>
      </c>
      <c r="D420" s="422">
        <v>143.94999999999999</v>
      </c>
      <c r="E420" s="422">
        <v>89.94</v>
      </c>
      <c r="F420" s="422">
        <v>243.99</v>
      </c>
      <c r="G420" s="422">
        <v>158.11000000000001</v>
      </c>
      <c r="H420" s="422">
        <v>156.34</v>
      </c>
      <c r="I420" s="422">
        <v>59.17</v>
      </c>
      <c r="J420" s="422">
        <v>194.12</v>
      </c>
      <c r="K420" s="422">
        <v>125.66</v>
      </c>
      <c r="L420" s="422">
        <v>111.7</v>
      </c>
      <c r="M420" s="422">
        <v>187.69</v>
      </c>
      <c r="N420" s="422">
        <v>215.03</v>
      </c>
      <c r="O420" s="422">
        <v>67.13</v>
      </c>
      <c r="P420" s="422">
        <v>96.31</v>
      </c>
      <c r="Q420" s="422">
        <v>192.87</v>
      </c>
      <c r="R420" s="422">
        <v>60.39</v>
      </c>
      <c r="S420" s="422">
        <v>176.53</v>
      </c>
      <c r="T420" s="422">
        <v>178.08</v>
      </c>
      <c r="U420" s="422">
        <v>127.35</v>
      </c>
      <c r="V420" s="422">
        <v>154.97</v>
      </c>
      <c r="W420" s="422">
        <v>212.43</v>
      </c>
      <c r="X420" s="422">
        <v>155.01</v>
      </c>
      <c r="Y420" s="422">
        <v>226.95</v>
      </c>
      <c r="Z420" s="422">
        <v>74.709999999999994</v>
      </c>
      <c r="AA420" s="422">
        <v>151.47999999999999</v>
      </c>
      <c r="AB420" s="422">
        <v>62.28</v>
      </c>
      <c r="AC420" s="422">
        <v>123.53</v>
      </c>
      <c r="AD420" s="422">
        <v>227.98</v>
      </c>
      <c r="AE420" s="422">
        <v>117.37</v>
      </c>
      <c r="AF420" s="423">
        <v>125.25</v>
      </c>
      <c r="AG420" s="10"/>
      <c r="AH420" s="10"/>
      <c r="AI420" s="10"/>
      <c r="AJ420" s="10"/>
    </row>
    <row r="421" spans="1:36" ht="15">
      <c r="A421" s="424">
        <f t="shared" si="21"/>
        <v>0.5732666666666667</v>
      </c>
      <c r="B421" s="422">
        <v>60.29</v>
      </c>
      <c r="C421" s="422">
        <v>237.96</v>
      </c>
      <c r="D421" s="422">
        <v>167.12</v>
      </c>
      <c r="E421" s="422">
        <v>148.71</v>
      </c>
      <c r="F421" s="422">
        <v>165.8</v>
      </c>
      <c r="G421" s="422">
        <v>200.1</v>
      </c>
      <c r="H421" s="422">
        <v>58.61</v>
      </c>
      <c r="I421" s="422">
        <v>60.09</v>
      </c>
      <c r="J421" s="422">
        <v>154.11000000000001</v>
      </c>
      <c r="K421" s="422">
        <v>127.08</v>
      </c>
      <c r="L421" s="422">
        <v>86.32</v>
      </c>
      <c r="M421" s="422">
        <v>146.88999999999999</v>
      </c>
      <c r="N421" s="422">
        <v>118.99</v>
      </c>
      <c r="O421" s="422">
        <v>20.63</v>
      </c>
      <c r="P421" s="422">
        <v>92.84</v>
      </c>
      <c r="Q421" s="422">
        <v>173.99</v>
      </c>
      <c r="R421" s="422">
        <v>69.180000000000007</v>
      </c>
      <c r="S421" s="422">
        <v>133.21</v>
      </c>
      <c r="T421" s="422">
        <v>166.35</v>
      </c>
      <c r="U421" s="422">
        <v>129.83000000000001</v>
      </c>
      <c r="V421" s="422">
        <v>143.25</v>
      </c>
      <c r="W421" s="422">
        <v>128</v>
      </c>
      <c r="X421" s="422">
        <v>163.76</v>
      </c>
      <c r="Y421" s="422">
        <v>169.75</v>
      </c>
      <c r="Z421" s="422">
        <v>71.95</v>
      </c>
      <c r="AA421" s="422">
        <v>174.12</v>
      </c>
      <c r="AB421" s="422">
        <v>124.82</v>
      </c>
      <c r="AC421" s="422">
        <v>65.599999999999994</v>
      </c>
      <c r="AD421" s="422">
        <v>138.57</v>
      </c>
      <c r="AE421" s="422">
        <v>205.82</v>
      </c>
      <c r="AF421" s="423">
        <v>154.72</v>
      </c>
      <c r="AG421" s="10"/>
      <c r="AH421" s="10"/>
      <c r="AI421" s="10"/>
      <c r="AJ421" s="10"/>
    </row>
    <row r="422" spans="1:36" ht="15">
      <c r="A422" s="424">
        <f t="shared" si="21"/>
        <v>0.58366666666666667</v>
      </c>
      <c r="B422" s="422">
        <v>56.52</v>
      </c>
      <c r="C422" s="422">
        <v>84.97</v>
      </c>
      <c r="D422" s="422">
        <v>32.729999999999997</v>
      </c>
      <c r="E422" s="422">
        <v>57.7</v>
      </c>
      <c r="F422" s="422">
        <v>195.43</v>
      </c>
      <c r="G422" s="422">
        <v>203.54</v>
      </c>
      <c r="H422" s="422">
        <v>65.94</v>
      </c>
      <c r="I422" s="422">
        <v>53.34</v>
      </c>
      <c r="J422" s="422">
        <v>143.38</v>
      </c>
      <c r="K422" s="422">
        <v>132.53</v>
      </c>
      <c r="L422" s="422">
        <v>92.86</v>
      </c>
      <c r="M422" s="422">
        <v>150.29</v>
      </c>
      <c r="N422" s="422">
        <v>154.84</v>
      </c>
      <c r="O422" s="422">
        <v>89.75</v>
      </c>
      <c r="P422" s="422">
        <v>52.99</v>
      </c>
      <c r="Q422" s="422">
        <v>140.16999999999999</v>
      </c>
      <c r="R422" s="422">
        <v>148.44</v>
      </c>
      <c r="S422" s="422">
        <v>67.959999999999994</v>
      </c>
      <c r="T422" s="422">
        <v>153.77000000000001</v>
      </c>
      <c r="U422" s="422">
        <v>164.79</v>
      </c>
      <c r="V422" s="422">
        <v>100.28</v>
      </c>
      <c r="W422" s="422">
        <v>81.99</v>
      </c>
      <c r="X422" s="422">
        <v>61.8</v>
      </c>
      <c r="Y422" s="422">
        <v>38.15</v>
      </c>
      <c r="Z422" s="422">
        <v>55.91</v>
      </c>
      <c r="AA422" s="422">
        <v>126</v>
      </c>
      <c r="AB422" s="422">
        <v>95.19</v>
      </c>
      <c r="AC422" s="422">
        <v>128.77000000000001</v>
      </c>
      <c r="AD422" s="422">
        <v>94.49</v>
      </c>
      <c r="AE422" s="422">
        <v>68.8</v>
      </c>
      <c r="AF422" s="423">
        <v>111.72</v>
      </c>
      <c r="AG422" s="10"/>
      <c r="AH422" s="10"/>
      <c r="AI422" s="10"/>
      <c r="AJ422" s="10"/>
    </row>
    <row r="423" spans="1:36" ht="15">
      <c r="A423" s="424">
        <f t="shared" si="21"/>
        <v>0.59406666666666663</v>
      </c>
      <c r="B423" s="422">
        <v>45.81</v>
      </c>
      <c r="C423" s="422">
        <v>28.54</v>
      </c>
      <c r="D423" s="422">
        <v>60.73</v>
      </c>
      <c r="E423" s="422">
        <v>47.2</v>
      </c>
      <c r="F423" s="422">
        <v>136.59</v>
      </c>
      <c r="G423" s="422">
        <v>195</v>
      </c>
      <c r="H423" s="422">
        <v>47.82</v>
      </c>
      <c r="I423" s="422">
        <v>70.13</v>
      </c>
      <c r="J423" s="422">
        <v>91.59</v>
      </c>
      <c r="K423" s="422">
        <v>105.4</v>
      </c>
      <c r="L423" s="422">
        <v>62.9</v>
      </c>
      <c r="M423" s="422">
        <v>182</v>
      </c>
      <c r="N423" s="422">
        <v>99.17</v>
      </c>
      <c r="O423" s="422">
        <v>29.41</v>
      </c>
      <c r="P423" s="422">
        <v>44.63</v>
      </c>
      <c r="Q423" s="422">
        <v>71.39</v>
      </c>
      <c r="R423" s="422">
        <v>115.17</v>
      </c>
      <c r="S423" s="422">
        <v>126.11</v>
      </c>
      <c r="T423" s="422">
        <v>77.53</v>
      </c>
      <c r="U423" s="422">
        <v>161.06</v>
      </c>
      <c r="V423" s="422">
        <v>67.03</v>
      </c>
      <c r="W423" s="422">
        <v>30.24</v>
      </c>
      <c r="X423" s="422">
        <v>131.97</v>
      </c>
      <c r="Y423" s="422">
        <v>125.45</v>
      </c>
      <c r="Z423" s="422">
        <v>89.24</v>
      </c>
      <c r="AA423" s="422">
        <v>133.57</v>
      </c>
      <c r="AB423" s="422">
        <v>73.290000000000006</v>
      </c>
      <c r="AC423" s="422">
        <v>100.67</v>
      </c>
      <c r="AD423" s="422">
        <v>104.26</v>
      </c>
      <c r="AE423" s="422">
        <v>96.76</v>
      </c>
      <c r="AF423" s="423">
        <v>83.11</v>
      </c>
      <c r="AG423" s="10"/>
      <c r="AH423" s="10"/>
      <c r="AI423" s="10"/>
      <c r="AJ423" s="10"/>
    </row>
    <row r="424" spans="1:36" ht="15">
      <c r="A424" s="424">
        <f t="shared" si="21"/>
        <v>0.6044666666666666</v>
      </c>
      <c r="B424" s="422">
        <v>70.73</v>
      </c>
      <c r="C424" s="422">
        <v>16.46</v>
      </c>
      <c r="D424" s="422">
        <v>16.579999999999998</v>
      </c>
      <c r="E424" s="422">
        <v>29.48</v>
      </c>
      <c r="F424" s="422">
        <v>82.44</v>
      </c>
      <c r="G424" s="422">
        <v>85.92</v>
      </c>
      <c r="H424" s="422">
        <v>43.43</v>
      </c>
      <c r="I424" s="422">
        <v>37.25</v>
      </c>
      <c r="J424" s="422">
        <v>29.05</v>
      </c>
      <c r="K424" s="422">
        <v>61.82</v>
      </c>
      <c r="L424" s="422">
        <v>93.23</v>
      </c>
      <c r="M424" s="422">
        <v>116.88</v>
      </c>
      <c r="N424" s="422">
        <v>84.5</v>
      </c>
      <c r="O424" s="422">
        <v>31.61</v>
      </c>
      <c r="P424" s="422">
        <v>113.68</v>
      </c>
      <c r="Q424" s="422">
        <v>49.27</v>
      </c>
      <c r="R424" s="422">
        <v>77.55</v>
      </c>
      <c r="S424" s="422">
        <v>89.44</v>
      </c>
      <c r="T424" s="422">
        <v>144.02000000000001</v>
      </c>
      <c r="U424" s="422">
        <v>163.66999999999999</v>
      </c>
      <c r="V424" s="422">
        <v>60.87</v>
      </c>
      <c r="W424" s="422">
        <v>54.46</v>
      </c>
      <c r="X424" s="422">
        <v>149.93</v>
      </c>
      <c r="Y424" s="422">
        <v>96.19</v>
      </c>
      <c r="Z424" s="422">
        <v>85.35</v>
      </c>
      <c r="AA424" s="422">
        <v>147.94999999999999</v>
      </c>
      <c r="AB424" s="422">
        <v>50.43</v>
      </c>
      <c r="AC424" s="422">
        <v>112.31</v>
      </c>
      <c r="AD424" s="422">
        <v>95.94</v>
      </c>
      <c r="AE424" s="422">
        <v>123.14</v>
      </c>
      <c r="AF424" s="423">
        <v>112.9</v>
      </c>
      <c r="AG424" s="10"/>
      <c r="AH424" s="10"/>
      <c r="AI424" s="10"/>
      <c r="AJ424" s="10"/>
    </row>
    <row r="425" spans="1:36" ht="15">
      <c r="A425" s="424">
        <f t="shared" si="21"/>
        <v>0.61486666666666656</v>
      </c>
      <c r="B425" s="422">
        <v>66.91</v>
      </c>
      <c r="C425" s="422">
        <v>66.599999999999994</v>
      </c>
      <c r="D425" s="422">
        <v>88.53</v>
      </c>
      <c r="E425" s="422">
        <v>58.53</v>
      </c>
      <c r="F425" s="422">
        <v>191.5</v>
      </c>
      <c r="G425" s="422">
        <v>101.19</v>
      </c>
      <c r="H425" s="422">
        <v>86.14</v>
      </c>
      <c r="I425" s="422">
        <v>85.39</v>
      </c>
      <c r="J425" s="422">
        <v>43.87</v>
      </c>
      <c r="K425" s="422">
        <v>47.35</v>
      </c>
      <c r="L425" s="422">
        <v>91.72</v>
      </c>
      <c r="M425" s="422">
        <v>114.52</v>
      </c>
      <c r="N425" s="422">
        <v>123.97</v>
      </c>
      <c r="O425" s="422">
        <v>96.18</v>
      </c>
      <c r="P425" s="422">
        <v>53.36</v>
      </c>
      <c r="Q425" s="422">
        <v>34.130000000000003</v>
      </c>
      <c r="R425" s="422">
        <v>82.96</v>
      </c>
      <c r="S425" s="422">
        <v>44.26</v>
      </c>
      <c r="T425" s="422">
        <v>96.87</v>
      </c>
      <c r="U425" s="422">
        <v>128.83000000000001</v>
      </c>
      <c r="V425" s="422">
        <v>62.92</v>
      </c>
      <c r="W425" s="422">
        <v>126.86</v>
      </c>
      <c r="X425" s="422">
        <v>86.58</v>
      </c>
      <c r="Y425" s="422">
        <v>88.84</v>
      </c>
      <c r="Z425" s="422">
        <v>58.91</v>
      </c>
      <c r="AA425" s="422">
        <v>67.94</v>
      </c>
      <c r="AB425" s="422">
        <v>116.42</v>
      </c>
      <c r="AC425" s="422">
        <v>92.49</v>
      </c>
      <c r="AD425" s="422">
        <v>55.24</v>
      </c>
      <c r="AE425" s="422">
        <v>106.01</v>
      </c>
      <c r="AF425" s="423">
        <v>159.28</v>
      </c>
      <c r="AG425" s="10"/>
      <c r="AH425" s="10"/>
      <c r="AI425" s="10"/>
      <c r="AJ425" s="10"/>
    </row>
    <row r="426" spans="1:36" ht="15">
      <c r="A426" s="424">
        <f t="shared" si="21"/>
        <v>0.62526666666666653</v>
      </c>
      <c r="B426" s="422">
        <v>44.21</v>
      </c>
      <c r="C426" s="422">
        <v>56.25</v>
      </c>
      <c r="D426" s="422">
        <v>51.63</v>
      </c>
      <c r="E426" s="422">
        <v>97.89</v>
      </c>
      <c r="F426" s="422">
        <v>67.12</v>
      </c>
      <c r="G426" s="422">
        <v>121.34</v>
      </c>
      <c r="H426" s="422">
        <v>80.84</v>
      </c>
      <c r="I426" s="422">
        <v>56.26</v>
      </c>
      <c r="J426" s="422">
        <v>115.44</v>
      </c>
      <c r="K426" s="422">
        <v>77.680000000000007</v>
      </c>
      <c r="L426" s="422">
        <v>17.77</v>
      </c>
      <c r="M426" s="422">
        <v>61.04</v>
      </c>
      <c r="N426" s="422">
        <v>94.96</v>
      </c>
      <c r="O426" s="422">
        <v>49.44</v>
      </c>
      <c r="P426" s="422">
        <v>44.66</v>
      </c>
      <c r="Q426" s="422">
        <v>86.23</v>
      </c>
      <c r="R426" s="422">
        <v>77.540000000000006</v>
      </c>
      <c r="S426" s="422">
        <v>52.72</v>
      </c>
      <c r="T426" s="422">
        <v>60.42</v>
      </c>
      <c r="U426" s="422">
        <v>80.64</v>
      </c>
      <c r="V426" s="422">
        <v>84.89</v>
      </c>
      <c r="W426" s="422">
        <v>50.25</v>
      </c>
      <c r="X426" s="422">
        <v>32.81</v>
      </c>
      <c r="Y426" s="422">
        <v>93.76</v>
      </c>
      <c r="Z426" s="422">
        <v>38.409999999999997</v>
      </c>
      <c r="AA426" s="422">
        <v>38.869999999999997</v>
      </c>
      <c r="AB426" s="422">
        <v>122.87</v>
      </c>
      <c r="AC426" s="422">
        <v>132.61000000000001</v>
      </c>
      <c r="AD426" s="422">
        <v>110.74</v>
      </c>
      <c r="AE426" s="422">
        <v>74.040000000000006</v>
      </c>
      <c r="AF426" s="423">
        <v>111.43</v>
      </c>
      <c r="AG426" s="10"/>
      <c r="AH426" s="10"/>
      <c r="AI426" s="10"/>
      <c r="AJ426" s="10"/>
    </row>
    <row r="427" spans="1:36" ht="15">
      <c r="A427" s="424">
        <f t="shared" si="21"/>
        <v>0.63566666666666649</v>
      </c>
      <c r="B427" s="422">
        <v>25.99</v>
      </c>
      <c r="C427" s="422">
        <v>34.26</v>
      </c>
      <c r="D427" s="422">
        <v>60.63</v>
      </c>
      <c r="E427" s="422">
        <v>57.04</v>
      </c>
      <c r="F427" s="422">
        <v>140.59</v>
      </c>
      <c r="G427" s="422">
        <v>90.05</v>
      </c>
      <c r="H427" s="422">
        <v>132.15</v>
      </c>
      <c r="I427" s="422">
        <v>41.82</v>
      </c>
      <c r="J427" s="422">
        <v>62.48</v>
      </c>
      <c r="K427" s="422">
        <v>73.45</v>
      </c>
      <c r="L427" s="422">
        <v>36.979999999999997</v>
      </c>
      <c r="M427" s="422">
        <v>57.11</v>
      </c>
      <c r="N427" s="422">
        <v>88.52</v>
      </c>
      <c r="O427" s="422">
        <v>85.43</v>
      </c>
      <c r="P427" s="422">
        <v>48.11</v>
      </c>
      <c r="Q427" s="422">
        <v>109.3</v>
      </c>
      <c r="R427" s="422">
        <v>22.64</v>
      </c>
      <c r="S427" s="422">
        <v>64.239999999999995</v>
      </c>
      <c r="T427" s="422">
        <v>75.150000000000006</v>
      </c>
      <c r="U427" s="422">
        <v>134.72999999999999</v>
      </c>
      <c r="V427" s="422">
        <v>63.19</v>
      </c>
      <c r="W427" s="422">
        <v>41.07</v>
      </c>
      <c r="X427" s="422">
        <v>58.56</v>
      </c>
      <c r="Y427" s="422">
        <v>137.94</v>
      </c>
      <c r="Z427" s="422">
        <v>18.77</v>
      </c>
      <c r="AA427" s="422">
        <v>75.06</v>
      </c>
      <c r="AB427" s="422">
        <v>32.81</v>
      </c>
      <c r="AC427" s="422">
        <v>91.16</v>
      </c>
      <c r="AD427" s="422">
        <v>110.99</v>
      </c>
      <c r="AE427" s="422">
        <v>105.81</v>
      </c>
      <c r="AF427" s="423">
        <v>87.7</v>
      </c>
      <c r="AG427" s="10"/>
      <c r="AH427" s="10"/>
      <c r="AI427" s="10"/>
      <c r="AJ427" s="10"/>
    </row>
    <row r="428" spans="1:36" ht="15">
      <c r="A428" s="424">
        <f t="shared" si="21"/>
        <v>0.64606666666666646</v>
      </c>
      <c r="B428" s="422">
        <v>17.14</v>
      </c>
      <c r="C428" s="422">
        <v>61.91</v>
      </c>
      <c r="D428" s="422">
        <v>23.45</v>
      </c>
      <c r="E428" s="422">
        <v>76.2</v>
      </c>
      <c r="F428" s="422">
        <v>68.44</v>
      </c>
      <c r="G428" s="422">
        <v>95.62</v>
      </c>
      <c r="H428" s="422">
        <v>50.35</v>
      </c>
      <c r="I428" s="422">
        <v>21.75</v>
      </c>
      <c r="J428" s="422">
        <v>47.71</v>
      </c>
      <c r="K428" s="422">
        <v>57.85</v>
      </c>
      <c r="L428" s="422">
        <v>36.93</v>
      </c>
      <c r="M428" s="422">
        <v>79.55</v>
      </c>
      <c r="N428" s="422">
        <v>49.59</v>
      </c>
      <c r="O428" s="422">
        <v>52.12</v>
      </c>
      <c r="P428" s="422">
        <v>41.84</v>
      </c>
      <c r="Q428" s="422">
        <v>36.880000000000003</v>
      </c>
      <c r="R428" s="422">
        <v>66.23</v>
      </c>
      <c r="S428" s="422">
        <v>61.31</v>
      </c>
      <c r="T428" s="422">
        <v>79.84</v>
      </c>
      <c r="U428" s="422">
        <v>133.63999999999999</v>
      </c>
      <c r="V428" s="422">
        <v>36.64</v>
      </c>
      <c r="W428" s="422">
        <v>60.75</v>
      </c>
      <c r="X428" s="422">
        <v>43.32</v>
      </c>
      <c r="Y428" s="422">
        <v>91.3</v>
      </c>
      <c r="Z428" s="422">
        <v>44.59</v>
      </c>
      <c r="AA428" s="422">
        <v>58.81</v>
      </c>
      <c r="AB428" s="422">
        <v>33.909999999999997</v>
      </c>
      <c r="AC428" s="422">
        <v>67.040000000000006</v>
      </c>
      <c r="AD428" s="422">
        <v>86.89</v>
      </c>
      <c r="AE428" s="422">
        <v>46.06</v>
      </c>
      <c r="AF428" s="423">
        <v>63.66</v>
      </c>
      <c r="AG428" s="10"/>
      <c r="AH428" s="10"/>
      <c r="AI428" s="10"/>
      <c r="AJ428" s="10"/>
    </row>
    <row r="429" spans="1:36" ht="15">
      <c r="A429" s="424">
        <f t="shared" si="21"/>
        <v>0.65646666666666642</v>
      </c>
      <c r="B429" s="422">
        <v>48.52</v>
      </c>
      <c r="C429" s="422">
        <v>65.959999999999994</v>
      </c>
      <c r="D429" s="422">
        <v>34</v>
      </c>
      <c r="E429" s="422">
        <v>50.72</v>
      </c>
      <c r="F429" s="422">
        <v>68.81</v>
      </c>
      <c r="G429" s="422">
        <v>58.88</v>
      </c>
      <c r="H429" s="422">
        <v>68.72</v>
      </c>
      <c r="I429" s="422">
        <v>26.07</v>
      </c>
      <c r="J429" s="422">
        <v>11.34</v>
      </c>
      <c r="K429" s="422">
        <v>84.35</v>
      </c>
      <c r="L429" s="422">
        <v>69.900000000000006</v>
      </c>
      <c r="M429" s="422">
        <v>94.35</v>
      </c>
      <c r="N429" s="422">
        <v>88.16</v>
      </c>
      <c r="O429" s="422">
        <v>36.28</v>
      </c>
      <c r="P429" s="422">
        <v>31.14</v>
      </c>
      <c r="Q429" s="422">
        <v>72.56</v>
      </c>
      <c r="R429" s="422">
        <v>52.53</v>
      </c>
      <c r="S429" s="422">
        <v>65.72</v>
      </c>
      <c r="T429" s="422">
        <v>111.96</v>
      </c>
      <c r="U429" s="422">
        <v>64.42</v>
      </c>
      <c r="V429" s="422">
        <v>34.33</v>
      </c>
      <c r="W429" s="422">
        <v>50.23</v>
      </c>
      <c r="X429" s="422">
        <v>40.72</v>
      </c>
      <c r="Y429" s="422">
        <v>30.87</v>
      </c>
      <c r="Z429" s="422">
        <v>10.52</v>
      </c>
      <c r="AA429" s="422">
        <v>50.23</v>
      </c>
      <c r="AB429" s="422">
        <v>66.05</v>
      </c>
      <c r="AC429" s="422">
        <v>74.099999999999994</v>
      </c>
      <c r="AD429" s="422">
        <v>87.46</v>
      </c>
      <c r="AE429" s="422">
        <v>60.79</v>
      </c>
      <c r="AF429" s="423">
        <v>104.63</v>
      </c>
      <c r="AG429" s="10"/>
      <c r="AH429" s="10"/>
      <c r="AI429" s="10"/>
      <c r="AJ429" s="10"/>
    </row>
    <row r="430" spans="1:36" ht="15">
      <c r="A430" s="424">
        <f t="shared" si="21"/>
        <v>0.66686666666666639</v>
      </c>
      <c r="B430" s="422">
        <v>50.36</v>
      </c>
      <c r="C430" s="422">
        <v>58.05</v>
      </c>
      <c r="D430" s="422">
        <v>43.64</v>
      </c>
      <c r="E430" s="422">
        <v>39.06</v>
      </c>
      <c r="F430" s="422">
        <v>44.36</v>
      </c>
      <c r="G430" s="422">
        <v>91.68</v>
      </c>
      <c r="H430" s="422">
        <v>102.29</v>
      </c>
      <c r="I430" s="422">
        <v>57.73</v>
      </c>
      <c r="J430" s="422">
        <v>31.73</v>
      </c>
      <c r="K430" s="422">
        <v>56.32</v>
      </c>
      <c r="L430" s="422">
        <v>81.88</v>
      </c>
      <c r="M430" s="422">
        <v>60.59</v>
      </c>
      <c r="N430" s="422">
        <v>79.73</v>
      </c>
      <c r="O430" s="422">
        <v>50.73</v>
      </c>
      <c r="P430" s="422">
        <v>68.05</v>
      </c>
      <c r="Q430" s="422">
        <v>70.260000000000005</v>
      </c>
      <c r="R430" s="422">
        <v>50.36</v>
      </c>
      <c r="S430" s="422">
        <v>74.27</v>
      </c>
      <c r="T430" s="422">
        <v>61.83</v>
      </c>
      <c r="U430" s="422">
        <v>67.06</v>
      </c>
      <c r="V430" s="422">
        <v>34.35</v>
      </c>
      <c r="W430" s="422">
        <v>71.52</v>
      </c>
      <c r="X430" s="422">
        <v>74.459999999999994</v>
      </c>
      <c r="Y430" s="422">
        <v>79.33</v>
      </c>
      <c r="Z430" s="422">
        <v>17.850000000000001</v>
      </c>
      <c r="AA430" s="422">
        <v>104.37</v>
      </c>
      <c r="AB430" s="422">
        <v>24.5</v>
      </c>
      <c r="AC430" s="422">
        <v>52.65</v>
      </c>
      <c r="AD430" s="422">
        <v>83.87</v>
      </c>
      <c r="AE430" s="422">
        <v>70.7</v>
      </c>
      <c r="AF430" s="423">
        <v>96.08</v>
      </c>
      <c r="AG430" s="10"/>
      <c r="AH430" s="10"/>
      <c r="AI430" s="10"/>
      <c r="AJ430" s="10"/>
    </row>
    <row r="431" spans="1:36" ht="15">
      <c r="A431" s="424">
        <f t="shared" si="21"/>
        <v>0.67726666666666635</v>
      </c>
      <c r="B431" s="422">
        <v>12.5</v>
      </c>
      <c r="C431" s="422">
        <v>70.8</v>
      </c>
      <c r="D431" s="422">
        <v>70.97</v>
      </c>
      <c r="E431" s="422">
        <v>97.29</v>
      </c>
      <c r="F431" s="422">
        <v>88.9</v>
      </c>
      <c r="G431" s="422">
        <v>62.14</v>
      </c>
      <c r="H431" s="422">
        <v>41.23</v>
      </c>
      <c r="I431" s="422">
        <v>47.55</v>
      </c>
      <c r="J431" s="422">
        <v>102.24</v>
      </c>
      <c r="K431" s="422">
        <v>76.95</v>
      </c>
      <c r="L431" s="422">
        <v>36.08</v>
      </c>
      <c r="M431" s="422">
        <v>75.819999999999993</v>
      </c>
      <c r="N431" s="422">
        <v>116.81</v>
      </c>
      <c r="O431" s="422">
        <v>121.3</v>
      </c>
      <c r="P431" s="422">
        <v>42.46</v>
      </c>
      <c r="Q431" s="422">
        <v>78.900000000000006</v>
      </c>
      <c r="R431" s="422">
        <v>64.95</v>
      </c>
      <c r="S431" s="422">
        <v>40.47</v>
      </c>
      <c r="T431" s="422">
        <v>138.38</v>
      </c>
      <c r="U431" s="422">
        <v>76.67</v>
      </c>
      <c r="V431" s="422">
        <v>76.349999999999994</v>
      </c>
      <c r="W431" s="422">
        <v>80.069999999999993</v>
      </c>
      <c r="X431" s="422">
        <v>69.680000000000007</v>
      </c>
      <c r="Y431" s="422">
        <v>55.31</v>
      </c>
      <c r="Z431" s="422">
        <v>45.63</v>
      </c>
      <c r="AA431" s="422">
        <v>41.98</v>
      </c>
      <c r="AB431" s="422">
        <v>84.53</v>
      </c>
      <c r="AC431" s="422">
        <v>43.12</v>
      </c>
      <c r="AD431" s="422">
        <v>30.4</v>
      </c>
      <c r="AE431" s="422">
        <v>94.49</v>
      </c>
      <c r="AF431" s="423">
        <v>30.86</v>
      </c>
      <c r="AG431" s="10"/>
      <c r="AH431" s="10"/>
      <c r="AI431" s="10"/>
      <c r="AJ431" s="10"/>
    </row>
    <row r="432" spans="1:36" ht="15">
      <c r="A432" s="424">
        <f t="shared" si="21"/>
        <v>0.68766666666666632</v>
      </c>
      <c r="B432" s="422">
        <v>37.450000000000003</v>
      </c>
      <c r="C432" s="422">
        <v>21.5</v>
      </c>
      <c r="D432" s="422">
        <v>82.33</v>
      </c>
      <c r="E432" s="422">
        <v>22.43</v>
      </c>
      <c r="F432" s="422">
        <v>124.33</v>
      </c>
      <c r="G432" s="422">
        <v>29.46</v>
      </c>
      <c r="H432" s="422">
        <v>51.36</v>
      </c>
      <c r="I432" s="422">
        <v>41.62</v>
      </c>
      <c r="J432" s="422">
        <v>47</v>
      </c>
      <c r="K432" s="422">
        <v>35.68</v>
      </c>
      <c r="L432" s="422">
        <v>14.49</v>
      </c>
      <c r="M432" s="422">
        <v>71.48</v>
      </c>
      <c r="N432" s="422">
        <v>88.2</v>
      </c>
      <c r="O432" s="422">
        <v>45.47</v>
      </c>
      <c r="P432" s="422">
        <v>36.909999999999997</v>
      </c>
      <c r="Q432" s="422">
        <v>33.270000000000003</v>
      </c>
      <c r="R432" s="422">
        <v>58.29</v>
      </c>
      <c r="S432" s="422">
        <v>61.61</v>
      </c>
      <c r="T432" s="422">
        <v>95.64</v>
      </c>
      <c r="U432" s="422">
        <v>118.94</v>
      </c>
      <c r="V432" s="422">
        <v>70.900000000000006</v>
      </c>
      <c r="W432" s="422">
        <v>79.91</v>
      </c>
      <c r="X432" s="422">
        <v>30.54</v>
      </c>
      <c r="Y432" s="422">
        <v>84.44</v>
      </c>
      <c r="Z432" s="422">
        <v>37.58</v>
      </c>
      <c r="AA432" s="422">
        <v>8.18</v>
      </c>
      <c r="AB432" s="422">
        <v>121.05</v>
      </c>
      <c r="AC432" s="422">
        <v>72.650000000000006</v>
      </c>
      <c r="AD432" s="422">
        <v>70.31</v>
      </c>
      <c r="AE432" s="422">
        <v>76.27</v>
      </c>
      <c r="AF432" s="423">
        <v>32.700000000000003</v>
      </c>
      <c r="AG432" s="10"/>
      <c r="AH432" s="10"/>
      <c r="AI432" s="10"/>
      <c r="AJ432" s="10"/>
    </row>
    <row r="433" spans="1:36" ht="15">
      <c r="A433" s="424">
        <f t="shared" si="21"/>
        <v>0.69806666666666628</v>
      </c>
      <c r="B433" s="422">
        <v>91.53</v>
      </c>
      <c r="C433" s="422">
        <v>55.25</v>
      </c>
      <c r="D433" s="422">
        <v>38.71</v>
      </c>
      <c r="E433" s="422">
        <v>85.58</v>
      </c>
      <c r="F433" s="422">
        <v>107.17</v>
      </c>
      <c r="G433" s="422">
        <v>57.63</v>
      </c>
      <c r="H433" s="422">
        <v>37.08</v>
      </c>
      <c r="I433" s="422">
        <v>40.659999999999997</v>
      </c>
      <c r="J433" s="422">
        <v>108.62</v>
      </c>
      <c r="K433" s="422">
        <v>82.57</v>
      </c>
      <c r="L433" s="422">
        <v>65.44</v>
      </c>
      <c r="M433" s="422">
        <v>98.74</v>
      </c>
      <c r="N433" s="422">
        <v>47.77</v>
      </c>
      <c r="O433" s="422">
        <v>29.19</v>
      </c>
      <c r="P433" s="422">
        <v>54.49</v>
      </c>
      <c r="Q433" s="422">
        <v>51.45</v>
      </c>
      <c r="R433" s="422">
        <v>56.56</v>
      </c>
      <c r="S433" s="422">
        <v>57.39</v>
      </c>
      <c r="T433" s="422">
        <v>87.4</v>
      </c>
      <c r="U433" s="422">
        <v>89.29</v>
      </c>
      <c r="V433" s="422">
        <v>44.47</v>
      </c>
      <c r="W433" s="422">
        <v>80.66</v>
      </c>
      <c r="X433" s="422">
        <v>46.63</v>
      </c>
      <c r="Y433" s="422">
        <v>75.89</v>
      </c>
      <c r="Z433" s="422">
        <v>50.73</v>
      </c>
      <c r="AA433" s="422">
        <v>21.68</v>
      </c>
      <c r="AB433" s="422">
        <v>67.2</v>
      </c>
      <c r="AC433" s="422">
        <v>39.880000000000003</v>
      </c>
      <c r="AD433" s="422">
        <v>52.1</v>
      </c>
      <c r="AE433" s="422">
        <v>90.8</v>
      </c>
      <c r="AF433" s="423">
        <v>34.56</v>
      </c>
      <c r="AG433" s="10"/>
      <c r="AH433" s="10"/>
      <c r="AI433" s="10"/>
      <c r="AJ433" s="10"/>
    </row>
    <row r="434" spans="1:36" ht="15">
      <c r="A434" s="424">
        <f t="shared" si="21"/>
        <v>0.70846666666666624</v>
      </c>
      <c r="B434" s="422">
        <v>41.08</v>
      </c>
      <c r="C434" s="422">
        <v>38.85</v>
      </c>
      <c r="D434" s="422">
        <v>114.05</v>
      </c>
      <c r="E434" s="422">
        <v>66.14</v>
      </c>
      <c r="F434" s="422">
        <v>8.6</v>
      </c>
      <c r="G434" s="422">
        <v>47.62</v>
      </c>
      <c r="H434" s="422">
        <v>3</v>
      </c>
      <c r="I434" s="422">
        <v>26.9</v>
      </c>
      <c r="J434" s="422">
        <v>2.98</v>
      </c>
      <c r="K434" s="422">
        <v>63.59</v>
      </c>
      <c r="L434" s="422">
        <v>102.57</v>
      </c>
      <c r="M434" s="422">
        <v>87.47</v>
      </c>
      <c r="N434" s="422">
        <v>72.13</v>
      </c>
      <c r="O434" s="422">
        <v>77.88</v>
      </c>
      <c r="P434" s="422">
        <v>50.11</v>
      </c>
      <c r="Q434" s="422">
        <v>6.32</v>
      </c>
      <c r="R434" s="422">
        <v>43.53</v>
      </c>
      <c r="S434" s="422">
        <v>95.15</v>
      </c>
      <c r="T434" s="422">
        <v>92.26</v>
      </c>
      <c r="U434" s="422">
        <v>96.89</v>
      </c>
      <c r="V434" s="422">
        <v>29.82</v>
      </c>
      <c r="W434" s="422">
        <v>130.1</v>
      </c>
      <c r="X434" s="422">
        <v>62.31</v>
      </c>
      <c r="Y434" s="422">
        <v>82.67</v>
      </c>
      <c r="Z434" s="422">
        <v>67.14</v>
      </c>
      <c r="AA434" s="422">
        <v>56.56</v>
      </c>
      <c r="AB434" s="422">
        <v>82.54</v>
      </c>
      <c r="AC434" s="422">
        <v>54.28</v>
      </c>
      <c r="AD434" s="422">
        <v>25.04</v>
      </c>
      <c r="AE434" s="422">
        <v>95.71</v>
      </c>
      <c r="AF434" s="423">
        <v>35.44</v>
      </c>
      <c r="AG434" s="10"/>
      <c r="AH434" s="10"/>
      <c r="AI434" s="10"/>
      <c r="AJ434" s="10"/>
    </row>
    <row r="435" spans="1:36" ht="15">
      <c r="A435" s="424">
        <f t="shared" si="21"/>
        <v>0.71886666666666621</v>
      </c>
      <c r="B435" s="422">
        <v>34.36</v>
      </c>
      <c r="C435" s="422">
        <v>63.22</v>
      </c>
      <c r="D435" s="422">
        <v>41.13</v>
      </c>
      <c r="E435" s="422">
        <v>97.31</v>
      </c>
      <c r="F435" s="422">
        <v>105.8</v>
      </c>
      <c r="G435" s="422">
        <v>78.569999999999993</v>
      </c>
      <c r="H435" s="422">
        <v>33.159999999999997</v>
      </c>
      <c r="I435" s="422">
        <v>54.05</v>
      </c>
      <c r="J435" s="422">
        <v>84.09</v>
      </c>
      <c r="K435" s="422">
        <v>60.31</v>
      </c>
      <c r="L435" s="422">
        <v>65.09</v>
      </c>
      <c r="M435" s="422">
        <v>47.71</v>
      </c>
      <c r="N435" s="422">
        <v>177.85</v>
      </c>
      <c r="O435" s="422">
        <v>34.81</v>
      </c>
      <c r="P435" s="422">
        <v>48.07</v>
      </c>
      <c r="Q435" s="422">
        <v>49.61</v>
      </c>
      <c r="R435" s="422">
        <v>38.01</v>
      </c>
      <c r="S435" s="422">
        <v>40.18</v>
      </c>
      <c r="T435" s="422">
        <v>102.62</v>
      </c>
      <c r="U435" s="422">
        <v>114.59</v>
      </c>
      <c r="V435" s="422">
        <v>43.82</v>
      </c>
      <c r="W435" s="422">
        <v>91.85</v>
      </c>
      <c r="X435" s="422">
        <v>57.34</v>
      </c>
      <c r="Y435" s="422">
        <v>31.99</v>
      </c>
      <c r="Z435" s="422">
        <v>27.45</v>
      </c>
      <c r="AA435" s="422">
        <v>113.91</v>
      </c>
      <c r="AB435" s="422">
        <v>110.24</v>
      </c>
      <c r="AC435" s="422">
        <v>87.78</v>
      </c>
      <c r="AD435" s="422">
        <v>35.36</v>
      </c>
      <c r="AE435" s="422">
        <v>51.58</v>
      </c>
      <c r="AF435" s="423">
        <v>18.62</v>
      </c>
      <c r="AG435" s="10"/>
      <c r="AH435" s="10"/>
      <c r="AI435" s="10"/>
      <c r="AJ435" s="10"/>
    </row>
    <row r="436" spans="1:36" ht="15">
      <c r="A436" s="424">
        <f t="shared" si="21"/>
        <v>0.72926666666666617</v>
      </c>
      <c r="B436" s="422">
        <v>27.22</v>
      </c>
      <c r="C436" s="422">
        <v>72.290000000000006</v>
      </c>
      <c r="D436" s="422">
        <v>17.670000000000002</v>
      </c>
      <c r="E436" s="422">
        <v>73.63</v>
      </c>
      <c r="F436" s="422">
        <v>35.909999999999997</v>
      </c>
      <c r="G436" s="422">
        <v>165.96</v>
      </c>
      <c r="H436" s="422">
        <v>78.14</v>
      </c>
      <c r="I436" s="422">
        <v>21.04</v>
      </c>
      <c r="J436" s="422">
        <v>125.74</v>
      </c>
      <c r="K436" s="422">
        <v>47.67</v>
      </c>
      <c r="L436" s="422">
        <v>55.93</v>
      </c>
      <c r="M436" s="422">
        <v>57.29</v>
      </c>
      <c r="N436" s="422">
        <v>82.23</v>
      </c>
      <c r="O436" s="422">
        <v>28.95</v>
      </c>
      <c r="P436" s="422">
        <v>40.549999999999997</v>
      </c>
      <c r="Q436" s="422">
        <v>40.880000000000003</v>
      </c>
      <c r="R436" s="422">
        <v>70.16</v>
      </c>
      <c r="S436" s="422">
        <v>48.26</v>
      </c>
      <c r="T436" s="422">
        <v>93.83</v>
      </c>
      <c r="U436" s="422">
        <v>131.30000000000001</v>
      </c>
      <c r="V436" s="422">
        <v>61.87</v>
      </c>
      <c r="W436" s="422">
        <v>39.840000000000003</v>
      </c>
      <c r="X436" s="422">
        <v>40.840000000000003</v>
      </c>
      <c r="Y436" s="422">
        <v>12.82</v>
      </c>
      <c r="Z436" s="422">
        <v>80.77</v>
      </c>
      <c r="AA436" s="422">
        <v>60.63</v>
      </c>
      <c r="AB436" s="422">
        <v>146.4</v>
      </c>
      <c r="AC436" s="422">
        <v>112.99</v>
      </c>
      <c r="AD436" s="422">
        <v>49.67</v>
      </c>
      <c r="AE436" s="422">
        <v>45.53</v>
      </c>
      <c r="AF436" s="423">
        <v>0</v>
      </c>
      <c r="AG436" s="10"/>
      <c r="AH436" s="10"/>
      <c r="AI436" s="10"/>
      <c r="AJ436" s="10"/>
    </row>
    <row r="437" spans="1:36" ht="15">
      <c r="A437" s="424">
        <f t="shared" si="21"/>
        <v>0.73966666666666614</v>
      </c>
      <c r="B437" s="422">
        <v>14.31</v>
      </c>
      <c r="C437" s="422">
        <v>44.46</v>
      </c>
      <c r="D437" s="422">
        <v>39.49</v>
      </c>
      <c r="E437" s="422">
        <v>134.49</v>
      </c>
      <c r="F437" s="422">
        <v>82.92</v>
      </c>
      <c r="G437" s="422">
        <v>107.8</v>
      </c>
      <c r="H437" s="422">
        <v>48.55</v>
      </c>
      <c r="I437" s="422">
        <v>69.260000000000005</v>
      </c>
      <c r="J437" s="422">
        <v>50.11</v>
      </c>
      <c r="K437" s="422">
        <v>51.13</v>
      </c>
      <c r="L437" s="422">
        <v>29.87</v>
      </c>
      <c r="M437" s="422">
        <v>43.2</v>
      </c>
      <c r="N437" s="422">
        <v>84.82</v>
      </c>
      <c r="O437" s="422">
        <v>47.87</v>
      </c>
      <c r="P437" s="422">
        <v>59.63</v>
      </c>
      <c r="Q437" s="422">
        <v>76.290000000000006</v>
      </c>
      <c r="R437" s="422">
        <v>44.91</v>
      </c>
      <c r="S437" s="422">
        <v>60.19</v>
      </c>
      <c r="T437" s="422">
        <v>41.07</v>
      </c>
      <c r="U437" s="422">
        <v>144.38999999999999</v>
      </c>
      <c r="V437" s="422">
        <v>23.86</v>
      </c>
      <c r="W437" s="422">
        <v>70.510000000000005</v>
      </c>
      <c r="X437" s="422">
        <v>21.4</v>
      </c>
      <c r="Y437" s="422">
        <v>44.65</v>
      </c>
      <c r="Z437" s="422">
        <v>36.21</v>
      </c>
      <c r="AA437" s="422">
        <v>6.64</v>
      </c>
      <c r="AB437" s="422">
        <v>153.9</v>
      </c>
      <c r="AC437" s="422">
        <v>27.27</v>
      </c>
      <c r="AD437" s="422">
        <v>60.5</v>
      </c>
      <c r="AE437" s="422">
        <v>66.75</v>
      </c>
      <c r="AF437" s="423">
        <v>0</v>
      </c>
      <c r="AG437" s="10"/>
      <c r="AH437" s="10"/>
      <c r="AI437" s="10"/>
      <c r="AJ437" s="10"/>
    </row>
    <row r="438" spans="1:36" ht="15">
      <c r="A438" s="424">
        <f t="shared" si="21"/>
        <v>0.7500666666666661</v>
      </c>
      <c r="B438" s="422">
        <v>54.54</v>
      </c>
      <c r="C438" s="422">
        <v>19.7</v>
      </c>
      <c r="D438" s="422">
        <v>136.22999999999999</v>
      </c>
      <c r="E438" s="422">
        <v>49.05</v>
      </c>
      <c r="F438" s="422">
        <v>107.31</v>
      </c>
      <c r="G438" s="422">
        <v>147.56</v>
      </c>
      <c r="H438" s="422">
        <v>98.56</v>
      </c>
      <c r="I438" s="422">
        <v>73.41</v>
      </c>
      <c r="J438" s="422">
        <v>45.22</v>
      </c>
      <c r="K438" s="422">
        <v>13.25</v>
      </c>
      <c r="L438" s="422">
        <v>72.91</v>
      </c>
      <c r="M438" s="422">
        <v>74.19</v>
      </c>
      <c r="N438" s="422">
        <v>51.33</v>
      </c>
      <c r="O438" s="422">
        <v>107.35</v>
      </c>
      <c r="P438" s="422">
        <v>60.01</v>
      </c>
      <c r="Q438" s="422">
        <v>81.72</v>
      </c>
      <c r="R438" s="422">
        <v>76.88</v>
      </c>
      <c r="S438" s="422">
        <v>69.08</v>
      </c>
      <c r="T438" s="422">
        <v>104.38</v>
      </c>
      <c r="U438" s="422">
        <v>133</v>
      </c>
      <c r="V438" s="422">
        <v>37.89</v>
      </c>
      <c r="W438" s="422">
        <v>102.57</v>
      </c>
      <c r="X438" s="422">
        <v>49.66</v>
      </c>
      <c r="Y438" s="422">
        <v>23.49</v>
      </c>
      <c r="Z438" s="422">
        <v>47.22</v>
      </c>
      <c r="AA438" s="422">
        <v>88.69</v>
      </c>
      <c r="AB438" s="422">
        <v>57.2</v>
      </c>
      <c r="AC438" s="422">
        <v>73.89</v>
      </c>
      <c r="AD438" s="422">
        <v>52.61</v>
      </c>
      <c r="AE438" s="422">
        <v>136.35</v>
      </c>
      <c r="AF438" s="423">
        <v>0</v>
      </c>
      <c r="AG438" s="10"/>
      <c r="AH438" s="10"/>
      <c r="AI438" s="10"/>
      <c r="AJ438" s="10"/>
    </row>
    <row r="439" spans="1:36" ht="15">
      <c r="A439" s="424">
        <f t="shared" si="21"/>
        <v>0.76046666666666607</v>
      </c>
      <c r="B439" s="422">
        <v>101.77</v>
      </c>
      <c r="C439" s="422">
        <v>67.239999999999995</v>
      </c>
      <c r="D439" s="422">
        <v>143.63</v>
      </c>
      <c r="E439" s="422">
        <v>149.28</v>
      </c>
      <c r="F439" s="422">
        <v>94.11</v>
      </c>
      <c r="G439" s="422">
        <v>128.4</v>
      </c>
      <c r="H439" s="422">
        <v>28.69</v>
      </c>
      <c r="I439" s="422">
        <v>111.61</v>
      </c>
      <c r="J439" s="422">
        <v>45.58</v>
      </c>
      <c r="K439" s="422">
        <v>69.39</v>
      </c>
      <c r="L439" s="422">
        <v>47.22</v>
      </c>
      <c r="M439" s="422">
        <v>90.35</v>
      </c>
      <c r="N439" s="422">
        <v>92.62</v>
      </c>
      <c r="O439" s="422">
        <v>68.959999999999994</v>
      </c>
      <c r="P439" s="422">
        <v>61.44</v>
      </c>
      <c r="Q439" s="422">
        <v>73.680000000000007</v>
      </c>
      <c r="R439" s="422">
        <v>133.87</v>
      </c>
      <c r="S439" s="422">
        <v>78.099999999999994</v>
      </c>
      <c r="T439" s="422">
        <v>68.959999999999994</v>
      </c>
      <c r="U439" s="422">
        <v>104.09</v>
      </c>
      <c r="V439" s="422">
        <v>81.8</v>
      </c>
      <c r="W439" s="422">
        <v>99.55</v>
      </c>
      <c r="X439" s="422">
        <v>64.89</v>
      </c>
      <c r="Y439" s="422">
        <v>52.8</v>
      </c>
      <c r="Z439" s="422">
        <v>115.33</v>
      </c>
      <c r="AA439" s="422">
        <v>32.549999999999997</v>
      </c>
      <c r="AB439" s="422">
        <v>79.7</v>
      </c>
      <c r="AC439" s="422">
        <v>80.41</v>
      </c>
      <c r="AD439" s="422">
        <v>110.21</v>
      </c>
      <c r="AE439" s="422">
        <v>109.35</v>
      </c>
      <c r="AF439" s="423">
        <v>0</v>
      </c>
      <c r="AG439" s="10"/>
      <c r="AH439" s="10"/>
      <c r="AI439" s="10"/>
      <c r="AJ439" s="10"/>
    </row>
    <row r="440" spans="1:36" ht="15">
      <c r="A440" s="424">
        <f t="shared" si="21"/>
        <v>0.77086666666666603</v>
      </c>
      <c r="B440" s="422">
        <v>90.87</v>
      </c>
      <c r="C440" s="422">
        <v>74.430000000000007</v>
      </c>
      <c r="D440" s="422">
        <v>105.92</v>
      </c>
      <c r="E440" s="422">
        <v>106.49</v>
      </c>
      <c r="F440" s="422">
        <v>124.73</v>
      </c>
      <c r="G440" s="422">
        <v>176.37</v>
      </c>
      <c r="H440" s="422">
        <v>28.52</v>
      </c>
      <c r="I440" s="422">
        <v>119.41</v>
      </c>
      <c r="J440" s="422">
        <v>77.44</v>
      </c>
      <c r="K440" s="422">
        <v>95.68</v>
      </c>
      <c r="L440" s="422">
        <v>56.01</v>
      </c>
      <c r="M440" s="422">
        <v>53.68</v>
      </c>
      <c r="N440" s="422">
        <v>44.06</v>
      </c>
      <c r="O440" s="422">
        <v>27.79</v>
      </c>
      <c r="P440" s="422">
        <v>173.55</v>
      </c>
      <c r="Q440" s="422">
        <v>78.17</v>
      </c>
      <c r="R440" s="422">
        <v>93.68</v>
      </c>
      <c r="S440" s="422">
        <v>63.4</v>
      </c>
      <c r="T440" s="422">
        <v>180.47</v>
      </c>
      <c r="U440" s="422">
        <v>137.31</v>
      </c>
      <c r="V440" s="422">
        <v>58.22</v>
      </c>
      <c r="W440" s="422">
        <v>77.400000000000006</v>
      </c>
      <c r="X440" s="422">
        <v>154.99</v>
      </c>
      <c r="Y440" s="422">
        <v>0</v>
      </c>
      <c r="Z440" s="422">
        <v>80.27</v>
      </c>
      <c r="AA440" s="422">
        <v>73.13</v>
      </c>
      <c r="AB440" s="422">
        <v>75.260000000000005</v>
      </c>
      <c r="AC440" s="422">
        <v>67.489999999999995</v>
      </c>
      <c r="AD440" s="422">
        <v>168.96</v>
      </c>
      <c r="AE440" s="422">
        <v>77.42</v>
      </c>
      <c r="AF440" s="423">
        <v>0</v>
      </c>
      <c r="AG440" s="10"/>
      <c r="AH440" s="10"/>
      <c r="AI440" s="10"/>
      <c r="AJ440" s="10"/>
    </row>
    <row r="441" spans="1:36" ht="15">
      <c r="A441" s="424">
        <f t="shared" si="21"/>
        <v>0.781266666666666</v>
      </c>
      <c r="B441" s="422">
        <v>62.66</v>
      </c>
      <c r="C441" s="422">
        <v>97.22</v>
      </c>
      <c r="D441" s="422">
        <v>158.91</v>
      </c>
      <c r="E441" s="422">
        <v>108.01</v>
      </c>
      <c r="F441" s="422">
        <v>77.650000000000006</v>
      </c>
      <c r="G441" s="422">
        <v>140.85</v>
      </c>
      <c r="H441" s="422">
        <v>61.45</v>
      </c>
      <c r="I441" s="422">
        <v>73.819999999999993</v>
      </c>
      <c r="J441" s="422">
        <v>126.38</v>
      </c>
      <c r="K441" s="422">
        <v>94.82</v>
      </c>
      <c r="L441" s="422">
        <v>139.49</v>
      </c>
      <c r="M441" s="422">
        <v>142.35</v>
      </c>
      <c r="N441" s="422">
        <v>184.13</v>
      </c>
      <c r="O441" s="422">
        <v>33.67</v>
      </c>
      <c r="P441" s="422">
        <v>77.790000000000006</v>
      </c>
      <c r="Q441" s="422">
        <v>133.16</v>
      </c>
      <c r="R441" s="422">
        <v>105.72</v>
      </c>
      <c r="S441" s="422">
        <v>137.63</v>
      </c>
      <c r="T441" s="422">
        <v>149.9</v>
      </c>
      <c r="U441" s="422">
        <v>90.85</v>
      </c>
      <c r="V441" s="422">
        <v>135.56</v>
      </c>
      <c r="W441" s="422">
        <v>119.36</v>
      </c>
      <c r="X441" s="422">
        <v>123.37</v>
      </c>
      <c r="Y441" s="422">
        <v>0</v>
      </c>
      <c r="Z441" s="422">
        <v>107.6</v>
      </c>
      <c r="AA441" s="422">
        <v>81.48</v>
      </c>
      <c r="AB441" s="422">
        <v>141.29</v>
      </c>
      <c r="AC441" s="422">
        <v>73.430000000000007</v>
      </c>
      <c r="AD441" s="422">
        <v>117.2</v>
      </c>
      <c r="AE441" s="422">
        <v>105.13</v>
      </c>
      <c r="AF441" s="423">
        <v>0</v>
      </c>
      <c r="AG441" s="10"/>
      <c r="AH441" s="10"/>
      <c r="AI441" s="10"/>
      <c r="AJ441" s="10"/>
    </row>
    <row r="442" spans="1:36" ht="15">
      <c r="A442" s="424">
        <f t="shared" si="21"/>
        <v>0.79166666666666596</v>
      </c>
      <c r="B442" s="422">
        <v>91.49</v>
      </c>
      <c r="C442" s="422">
        <v>204.24</v>
      </c>
      <c r="D442" s="422">
        <v>202.8</v>
      </c>
      <c r="E442" s="422">
        <v>137.68</v>
      </c>
      <c r="F442" s="422">
        <v>184.53</v>
      </c>
      <c r="G442" s="422">
        <v>162.55000000000001</v>
      </c>
      <c r="H442" s="422">
        <v>78.86</v>
      </c>
      <c r="I442" s="422">
        <v>76.03</v>
      </c>
      <c r="J442" s="422">
        <v>141.52000000000001</v>
      </c>
      <c r="K442" s="422">
        <v>108.61</v>
      </c>
      <c r="L442" s="422">
        <v>117.94</v>
      </c>
      <c r="M442" s="422">
        <v>208.89</v>
      </c>
      <c r="N442" s="422">
        <v>154.13999999999999</v>
      </c>
      <c r="O442" s="422">
        <v>52.05</v>
      </c>
      <c r="P442" s="422">
        <v>65.22</v>
      </c>
      <c r="Q442" s="422">
        <v>119.05</v>
      </c>
      <c r="R442" s="422">
        <v>145.94999999999999</v>
      </c>
      <c r="S442" s="422">
        <v>166.53</v>
      </c>
      <c r="T442" s="422">
        <v>144.91999999999999</v>
      </c>
      <c r="U442" s="422">
        <v>231.57</v>
      </c>
      <c r="V442" s="422">
        <v>46.02</v>
      </c>
      <c r="W442" s="422">
        <v>139.43</v>
      </c>
      <c r="X442" s="422">
        <v>112.92</v>
      </c>
      <c r="Y442" s="422">
        <v>0</v>
      </c>
      <c r="Z442" s="422">
        <v>65.44</v>
      </c>
      <c r="AA442" s="422">
        <v>149.46</v>
      </c>
      <c r="AB442" s="422">
        <v>93.06</v>
      </c>
      <c r="AC442" s="422">
        <v>139.75</v>
      </c>
      <c r="AD442" s="422">
        <v>160.80000000000001</v>
      </c>
      <c r="AE442" s="422">
        <v>80.91</v>
      </c>
      <c r="AF442" s="423">
        <v>0</v>
      </c>
      <c r="AG442" s="10"/>
      <c r="AH442" s="10"/>
      <c r="AI442" s="10"/>
      <c r="AJ442" s="10"/>
    </row>
    <row r="443" spans="1:36" ht="15">
      <c r="A443" s="424">
        <f t="shared" ref="A443:A450" si="22">A442+0.0105</f>
        <v>0.80216666666666592</v>
      </c>
      <c r="B443" s="422">
        <v>139</v>
      </c>
      <c r="C443" s="422">
        <v>118.46</v>
      </c>
      <c r="D443" s="422">
        <v>106.9</v>
      </c>
      <c r="E443" s="422">
        <v>111.74</v>
      </c>
      <c r="F443" s="422">
        <v>204.49</v>
      </c>
      <c r="G443" s="422">
        <v>278.18</v>
      </c>
      <c r="H443" s="422">
        <v>73.8</v>
      </c>
      <c r="I443" s="422">
        <v>157.53</v>
      </c>
      <c r="J443" s="422">
        <v>126.53</v>
      </c>
      <c r="K443" s="422">
        <v>141.02000000000001</v>
      </c>
      <c r="L443" s="422">
        <v>226.08</v>
      </c>
      <c r="M443" s="422">
        <v>127.25</v>
      </c>
      <c r="N443" s="422">
        <v>126.16</v>
      </c>
      <c r="O443" s="422">
        <v>160.97</v>
      </c>
      <c r="P443" s="422">
        <v>96.41</v>
      </c>
      <c r="Q443" s="422">
        <v>197.1</v>
      </c>
      <c r="R443" s="422">
        <v>141.47</v>
      </c>
      <c r="S443" s="422">
        <v>197.03</v>
      </c>
      <c r="T443" s="422">
        <v>228.36</v>
      </c>
      <c r="U443" s="422">
        <v>225.22</v>
      </c>
      <c r="V443" s="422">
        <v>167.63</v>
      </c>
      <c r="W443" s="422">
        <v>148.51</v>
      </c>
      <c r="X443" s="422">
        <v>186.72</v>
      </c>
      <c r="Y443" s="422">
        <v>0</v>
      </c>
      <c r="Z443" s="422">
        <v>77.209999999999994</v>
      </c>
      <c r="AA443" s="422">
        <v>175.38</v>
      </c>
      <c r="AB443" s="422">
        <v>120.3</v>
      </c>
      <c r="AC443" s="422">
        <v>197.03</v>
      </c>
      <c r="AD443" s="422">
        <v>92.69</v>
      </c>
      <c r="AE443" s="422">
        <v>165.18</v>
      </c>
      <c r="AF443" s="423">
        <v>0</v>
      </c>
      <c r="AG443" s="10"/>
      <c r="AH443" s="10"/>
      <c r="AI443" s="10"/>
      <c r="AJ443" s="10"/>
    </row>
    <row r="444" spans="1:36" ht="15">
      <c r="A444" s="424">
        <f t="shared" si="22"/>
        <v>0.81266666666666587</v>
      </c>
      <c r="B444" s="422">
        <v>86.53</v>
      </c>
      <c r="C444" s="422">
        <v>202.26</v>
      </c>
      <c r="D444" s="422">
        <v>198.3</v>
      </c>
      <c r="E444" s="422">
        <v>317.14</v>
      </c>
      <c r="F444" s="422">
        <v>267.98</v>
      </c>
      <c r="G444" s="422">
        <v>242.66</v>
      </c>
      <c r="H444" s="422">
        <v>148.19</v>
      </c>
      <c r="I444" s="422">
        <v>192.5</v>
      </c>
      <c r="J444" s="422">
        <v>155.88</v>
      </c>
      <c r="K444" s="422">
        <v>85.6</v>
      </c>
      <c r="L444" s="422">
        <v>140.83000000000001</v>
      </c>
      <c r="M444" s="422">
        <v>278.37</v>
      </c>
      <c r="N444" s="422">
        <v>209.56</v>
      </c>
      <c r="O444" s="422">
        <v>115.32</v>
      </c>
      <c r="P444" s="422">
        <v>100.23</v>
      </c>
      <c r="Q444" s="422">
        <v>177.76</v>
      </c>
      <c r="R444" s="422">
        <v>161.33000000000001</v>
      </c>
      <c r="S444" s="422">
        <v>198.24</v>
      </c>
      <c r="T444" s="422">
        <v>256.66000000000003</v>
      </c>
      <c r="U444" s="422">
        <v>238.37</v>
      </c>
      <c r="V444" s="422">
        <v>106.62</v>
      </c>
      <c r="W444" s="422">
        <v>62.32</v>
      </c>
      <c r="X444" s="422">
        <v>154.69999999999999</v>
      </c>
      <c r="Y444" s="422">
        <v>0</v>
      </c>
      <c r="Z444" s="422">
        <v>84.34</v>
      </c>
      <c r="AA444" s="422">
        <v>113.87</v>
      </c>
      <c r="AB444" s="422">
        <v>320.48</v>
      </c>
      <c r="AC444" s="422">
        <v>151.21</v>
      </c>
      <c r="AD444" s="422">
        <v>184.27</v>
      </c>
      <c r="AE444" s="422">
        <v>299.93</v>
      </c>
      <c r="AF444" s="423">
        <v>0</v>
      </c>
      <c r="AG444" s="10"/>
      <c r="AH444" s="10"/>
      <c r="AI444" s="10"/>
      <c r="AJ444" s="10"/>
    </row>
    <row r="445" spans="1:36" ht="15">
      <c r="A445" s="424">
        <f t="shared" si="22"/>
        <v>0.82316666666666582</v>
      </c>
      <c r="B445" s="422">
        <v>118.15</v>
      </c>
      <c r="C445" s="422">
        <v>251.29</v>
      </c>
      <c r="D445" s="422">
        <v>143.58000000000001</v>
      </c>
      <c r="E445" s="422">
        <v>187.66</v>
      </c>
      <c r="F445" s="422">
        <v>281.29000000000002</v>
      </c>
      <c r="G445" s="422">
        <v>244.54</v>
      </c>
      <c r="H445" s="422">
        <v>95.47</v>
      </c>
      <c r="I445" s="422">
        <v>135.26</v>
      </c>
      <c r="J445" s="422">
        <v>129.01</v>
      </c>
      <c r="K445" s="422">
        <v>208.52</v>
      </c>
      <c r="L445" s="422">
        <v>232.85</v>
      </c>
      <c r="M445" s="422">
        <v>65.349999999999994</v>
      </c>
      <c r="N445" s="422">
        <v>208.31</v>
      </c>
      <c r="O445" s="422">
        <v>162.69999999999999</v>
      </c>
      <c r="P445" s="422">
        <v>127.33</v>
      </c>
      <c r="Q445" s="422">
        <v>172.12</v>
      </c>
      <c r="R445" s="422">
        <v>173.83</v>
      </c>
      <c r="S445" s="422">
        <v>301.26</v>
      </c>
      <c r="T445" s="422">
        <v>217.87</v>
      </c>
      <c r="U445" s="422">
        <v>172.26</v>
      </c>
      <c r="V445" s="422">
        <v>83.54</v>
      </c>
      <c r="W445" s="422">
        <v>119.94</v>
      </c>
      <c r="X445" s="422">
        <v>155.52000000000001</v>
      </c>
      <c r="Y445" s="422">
        <v>0</v>
      </c>
      <c r="Z445" s="422">
        <v>154.27000000000001</v>
      </c>
      <c r="AA445" s="422">
        <v>203.15</v>
      </c>
      <c r="AB445" s="422">
        <v>240.69</v>
      </c>
      <c r="AC445" s="422">
        <v>65.72</v>
      </c>
      <c r="AD445" s="422">
        <v>140.22</v>
      </c>
      <c r="AE445" s="422">
        <v>193.78</v>
      </c>
      <c r="AF445" s="423">
        <v>0</v>
      </c>
      <c r="AG445" s="10"/>
      <c r="AH445" s="10"/>
      <c r="AI445" s="10"/>
      <c r="AJ445" s="10"/>
    </row>
    <row r="446" spans="1:36" ht="15">
      <c r="A446" s="424">
        <f t="shared" si="22"/>
        <v>0.83366666666666578</v>
      </c>
      <c r="B446" s="422">
        <v>90.66</v>
      </c>
      <c r="C446" s="422">
        <v>157.66999999999999</v>
      </c>
      <c r="D446" s="422">
        <v>157.4</v>
      </c>
      <c r="E446" s="422">
        <v>204.91</v>
      </c>
      <c r="F446" s="422">
        <v>198.73</v>
      </c>
      <c r="G446" s="422">
        <v>248.44</v>
      </c>
      <c r="H446" s="422">
        <v>129.15</v>
      </c>
      <c r="I446" s="422">
        <v>131.72999999999999</v>
      </c>
      <c r="J446" s="422">
        <v>259.54000000000002</v>
      </c>
      <c r="K446" s="422">
        <v>177.1</v>
      </c>
      <c r="L446" s="422">
        <v>237.59</v>
      </c>
      <c r="M446" s="422">
        <v>119.97</v>
      </c>
      <c r="N446" s="422">
        <v>226.1</v>
      </c>
      <c r="O446" s="422">
        <v>79.489999999999995</v>
      </c>
      <c r="P446" s="422">
        <v>118.35</v>
      </c>
      <c r="Q446" s="422">
        <v>75.16</v>
      </c>
      <c r="R446" s="422">
        <v>181.63</v>
      </c>
      <c r="S446" s="422">
        <v>324.5</v>
      </c>
      <c r="T446" s="422">
        <v>179.42</v>
      </c>
      <c r="U446" s="422">
        <v>185.87</v>
      </c>
      <c r="V446" s="422">
        <v>202.98</v>
      </c>
      <c r="W446" s="422">
        <v>152.4</v>
      </c>
      <c r="X446" s="422">
        <v>182.79</v>
      </c>
      <c r="Y446" s="422">
        <v>0</v>
      </c>
      <c r="Z446" s="422">
        <v>168.43</v>
      </c>
      <c r="AA446" s="422">
        <v>190.07</v>
      </c>
      <c r="AB446" s="422">
        <v>269.32</v>
      </c>
      <c r="AC446" s="422">
        <v>120.49</v>
      </c>
      <c r="AD446" s="422">
        <v>133.34</v>
      </c>
      <c r="AE446" s="422">
        <v>135.99</v>
      </c>
      <c r="AF446" s="423">
        <v>0</v>
      </c>
      <c r="AG446" s="10"/>
      <c r="AH446" s="10"/>
      <c r="AI446" s="10"/>
      <c r="AJ446" s="10"/>
    </row>
    <row r="447" spans="1:36" ht="15">
      <c r="A447" s="424">
        <f t="shared" si="22"/>
        <v>0.84416666666666573</v>
      </c>
      <c r="B447" s="422">
        <v>50.55</v>
      </c>
      <c r="C447" s="422">
        <v>198.48</v>
      </c>
      <c r="D447" s="422">
        <v>131.99</v>
      </c>
      <c r="E447" s="422">
        <v>282.36</v>
      </c>
      <c r="F447" s="422">
        <v>205.53</v>
      </c>
      <c r="G447" s="422">
        <v>173.99</v>
      </c>
      <c r="H447" s="422">
        <v>47.27</v>
      </c>
      <c r="I447" s="422">
        <v>124.96</v>
      </c>
      <c r="J447" s="422">
        <v>105.95</v>
      </c>
      <c r="K447" s="422">
        <v>261.08999999999997</v>
      </c>
      <c r="L447" s="422">
        <v>169.07</v>
      </c>
      <c r="M447" s="422">
        <v>154.80000000000001</v>
      </c>
      <c r="N447" s="422">
        <v>214.11</v>
      </c>
      <c r="O447" s="422">
        <v>138.85</v>
      </c>
      <c r="P447" s="422">
        <v>73.510000000000005</v>
      </c>
      <c r="Q447" s="422">
        <v>163.30000000000001</v>
      </c>
      <c r="R447" s="422">
        <v>165.45</v>
      </c>
      <c r="S447" s="422">
        <v>314.89</v>
      </c>
      <c r="T447" s="422">
        <v>129.69</v>
      </c>
      <c r="U447" s="422">
        <v>115.58</v>
      </c>
      <c r="V447" s="422">
        <v>63.2</v>
      </c>
      <c r="W447" s="422">
        <v>102.14</v>
      </c>
      <c r="X447" s="422">
        <v>92.98</v>
      </c>
      <c r="Y447" s="422">
        <v>0</v>
      </c>
      <c r="Z447" s="422">
        <v>105</v>
      </c>
      <c r="AA447" s="422">
        <v>175.35</v>
      </c>
      <c r="AB447" s="422">
        <v>110.2</v>
      </c>
      <c r="AC447" s="422">
        <v>79.7</v>
      </c>
      <c r="AD447" s="422">
        <v>141.26</v>
      </c>
      <c r="AE447" s="422">
        <v>202.38</v>
      </c>
      <c r="AF447" s="423">
        <v>0</v>
      </c>
      <c r="AG447" s="10"/>
      <c r="AH447" s="10"/>
      <c r="AI447" s="10"/>
      <c r="AJ447" s="10"/>
    </row>
    <row r="448" spans="1:36" ht="15">
      <c r="A448" s="424">
        <f t="shared" si="22"/>
        <v>0.85466666666666569</v>
      </c>
      <c r="B448" s="422">
        <v>133.72999999999999</v>
      </c>
      <c r="C448" s="422">
        <v>77.260000000000005</v>
      </c>
      <c r="D448" s="422">
        <v>109.41</v>
      </c>
      <c r="E448" s="422">
        <v>194.59</v>
      </c>
      <c r="F448" s="422">
        <v>233.35</v>
      </c>
      <c r="G448" s="422">
        <v>171.79</v>
      </c>
      <c r="H448" s="422">
        <v>258.61</v>
      </c>
      <c r="I448" s="422">
        <v>86.4</v>
      </c>
      <c r="J448" s="422">
        <v>179.16</v>
      </c>
      <c r="K448" s="422">
        <v>105.63</v>
      </c>
      <c r="L448" s="422">
        <v>141.12</v>
      </c>
      <c r="M448" s="422">
        <v>207.74</v>
      </c>
      <c r="N448" s="422">
        <v>157.68</v>
      </c>
      <c r="O448" s="422">
        <v>90.72</v>
      </c>
      <c r="P448" s="422">
        <v>47.16</v>
      </c>
      <c r="Q448" s="422">
        <v>164.24</v>
      </c>
      <c r="R448" s="422">
        <v>122.96</v>
      </c>
      <c r="S448" s="422">
        <v>275.48</v>
      </c>
      <c r="T448" s="422">
        <v>221.48</v>
      </c>
      <c r="U448" s="422">
        <v>168.33</v>
      </c>
      <c r="V448" s="422">
        <v>157.75</v>
      </c>
      <c r="W448" s="422">
        <v>136.37</v>
      </c>
      <c r="X448" s="422">
        <v>155.01</v>
      </c>
      <c r="Y448" s="422">
        <v>0</v>
      </c>
      <c r="Z448" s="422">
        <v>79.84</v>
      </c>
      <c r="AA448" s="422">
        <v>211.31</v>
      </c>
      <c r="AB448" s="422">
        <v>99.63</v>
      </c>
      <c r="AC448" s="422">
        <v>104.52</v>
      </c>
      <c r="AD448" s="422">
        <v>94.04</v>
      </c>
      <c r="AE448" s="422">
        <v>138.07</v>
      </c>
      <c r="AF448" s="423">
        <v>0</v>
      </c>
      <c r="AG448" s="10"/>
      <c r="AH448" s="10"/>
      <c r="AI448" s="10"/>
      <c r="AJ448" s="10"/>
    </row>
    <row r="449" spans="1:36" ht="15">
      <c r="A449" s="424">
        <f t="shared" si="22"/>
        <v>0.86516666666666564</v>
      </c>
      <c r="B449" s="422">
        <v>100.14</v>
      </c>
      <c r="C449" s="422">
        <v>189.95</v>
      </c>
      <c r="D449" s="422">
        <v>128.27000000000001</v>
      </c>
      <c r="E449" s="422">
        <v>159.87</v>
      </c>
      <c r="F449" s="422">
        <v>245.75</v>
      </c>
      <c r="G449" s="422">
        <v>237.45</v>
      </c>
      <c r="H449" s="422">
        <v>106.54</v>
      </c>
      <c r="I449" s="422">
        <v>122.86</v>
      </c>
      <c r="J449" s="422">
        <v>134.9</v>
      </c>
      <c r="K449" s="422">
        <v>126.87</v>
      </c>
      <c r="L449" s="422">
        <v>142.02000000000001</v>
      </c>
      <c r="M449" s="422">
        <v>273.5</v>
      </c>
      <c r="N449" s="422">
        <v>165.86</v>
      </c>
      <c r="O449" s="422">
        <v>69.47</v>
      </c>
      <c r="P449" s="422">
        <v>98.6</v>
      </c>
      <c r="Q449" s="422">
        <v>99.72</v>
      </c>
      <c r="R449" s="422">
        <v>166.61</v>
      </c>
      <c r="S449" s="422">
        <v>134.47999999999999</v>
      </c>
      <c r="T449" s="422">
        <v>164.25</v>
      </c>
      <c r="U449" s="422">
        <v>131.83000000000001</v>
      </c>
      <c r="V449" s="422">
        <v>58.36</v>
      </c>
      <c r="W449" s="422">
        <v>261.19</v>
      </c>
      <c r="X449" s="422">
        <v>235.37</v>
      </c>
      <c r="Y449" s="422">
        <v>0</v>
      </c>
      <c r="Z449" s="422">
        <v>93.99</v>
      </c>
      <c r="AA449" s="422">
        <v>158.91</v>
      </c>
      <c r="AB449" s="422">
        <v>251.38</v>
      </c>
      <c r="AC449" s="422">
        <v>108.07</v>
      </c>
      <c r="AD449" s="422">
        <v>160.56</v>
      </c>
      <c r="AE449" s="422">
        <v>107.58</v>
      </c>
      <c r="AF449" s="423">
        <v>0</v>
      </c>
      <c r="AG449" s="10"/>
      <c r="AH449" s="10"/>
      <c r="AI449" s="10"/>
      <c r="AJ449" s="10"/>
    </row>
    <row r="450" spans="1:36" ht="15">
      <c r="A450" s="424">
        <f t="shared" si="22"/>
        <v>0.87566666666666559</v>
      </c>
      <c r="B450" s="422">
        <v>20.36</v>
      </c>
      <c r="C450" s="422">
        <v>98.43</v>
      </c>
      <c r="D450" s="422">
        <v>61.67</v>
      </c>
      <c r="E450" s="422">
        <v>89.75</v>
      </c>
      <c r="F450" s="422">
        <v>164.16</v>
      </c>
      <c r="G450" s="422">
        <v>219.02</v>
      </c>
      <c r="H450" s="422">
        <v>60.35</v>
      </c>
      <c r="I450" s="422">
        <v>65.33</v>
      </c>
      <c r="J450" s="422">
        <v>151.76</v>
      </c>
      <c r="K450" s="422">
        <v>68.78</v>
      </c>
      <c r="L450" s="422">
        <v>123.28</v>
      </c>
      <c r="M450" s="422">
        <v>137.59</v>
      </c>
      <c r="N450" s="422">
        <v>117.11</v>
      </c>
      <c r="O450" s="422">
        <v>98.5</v>
      </c>
      <c r="P450" s="422">
        <v>36.64</v>
      </c>
      <c r="Q450" s="422">
        <v>84.76</v>
      </c>
      <c r="R450" s="422">
        <v>144.63999999999999</v>
      </c>
      <c r="S450" s="422">
        <v>169.84</v>
      </c>
      <c r="T450" s="422">
        <v>96.43</v>
      </c>
      <c r="U450" s="422">
        <v>98.99</v>
      </c>
      <c r="V450" s="422">
        <v>127.44</v>
      </c>
      <c r="W450" s="422">
        <v>102.82</v>
      </c>
      <c r="X450" s="422">
        <v>112.97</v>
      </c>
      <c r="Y450" s="422">
        <v>0</v>
      </c>
      <c r="Z450" s="422">
        <v>68</v>
      </c>
      <c r="AA450" s="422">
        <v>76.64</v>
      </c>
      <c r="AB450" s="422">
        <v>182.61</v>
      </c>
      <c r="AC450" s="422">
        <v>107.32</v>
      </c>
      <c r="AD450" s="422">
        <v>103.28</v>
      </c>
      <c r="AE450" s="422">
        <v>131.31</v>
      </c>
      <c r="AF450" s="423">
        <v>0</v>
      </c>
      <c r="AG450" s="10"/>
      <c r="AH450" s="10"/>
      <c r="AI450" s="10"/>
      <c r="AJ450" s="10"/>
    </row>
    <row r="451" spans="1:36" ht="15">
      <c r="A451" s="424">
        <f t="shared" ref="A451:A481" si="23">A450+0.0104</f>
        <v>0.88606666666666556</v>
      </c>
      <c r="B451" s="422">
        <v>69.73</v>
      </c>
      <c r="C451" s="422">
        <v>65.73</v>
      </c>
      <c r="D451" s="422">
        <v>64.599999999999994</v>
      </c>
      <c r="E451" s="422">
        <v>131.41</v>
      </c>
      <c r="F451" s="422">
        <v>152.19999999999999</v>
      </c>
      <c r="G451" s="422">
        <v>117.71</v>
      </c>
      <c r="H451" s="422">
        <v>52.91</v>
      </c>
      <c r="I451" s="422">
        <v>111.04</v>
      </c>
      <c r="J451" s="422">
        <v>93.29</v>
      </c>
      <c r="K451" s="422">
        <v>51.53</v>
      </c>
      <c r="L451" s="422">
        <v>154.69999999999999</v>
      </c>
      <c r="M451" s="422">
        <v>140.26</v>
      </c>
      <c r="N451" s="422">
        <v>71.05</v>
      </c>
      <c r="O451" s="422">
        <v>79.62</v>
      </c>
      <c r="P451" s="422">
        <v>71.28</v>
      </c>
      <c r="Q451" s="422">
        <v>53.97</v>
      </c>
      <c r="R451" s="422">
        <v>106.69</v>
      </c>
      <c r="S451" s="422">
        <v>139.97</v>
      </c>
      <c r="T451" s="422">
        <v>201.18</v>
      </c>
      <c r="U451" s="422">
        <v>97.59</v>
      </c>
      <c r="V451" s="422">
        <v>20.9</v>
      </c>
      <c r="W451" s="422">
        <v>84.02</v>
      </c>
      <c r="X451" s="422">
        <v>86.13</v>
      </c>
      <c r="Y451" s="422">
        <v>0</v>
      </c>
      <c r="Z451" s="422">
        <v>121.58</v>
      </c>
      <c r="AA451" s="422">
        <v>148.27000000000001</v>
      </c>
      <c r="AB451" s="422">
        <v>134.63</v>
      </c>
      <c r="AC451" s="422">
        <v>83.91</v>
      </c>
      <c r="AD451" s="422">
        <v>85.93</v>
      </c>
      <c r="AE451" s="422">
        <v>141.02000000000001</v>
      </c>
      <c r="AF451" s="423">
        <v>0</v>
      </c>
      <c r="AG451" s="10"/>
      <c r="AH451" s="10"/>
      <c r="AI451" s="10"/>
      <c r="AJ451" s="10"/>
    </row>
    <row r="452" spans="1:36" ht="15">
      <c r="A452" s="424">
        <f t="shared" si="23"/>
        <v>0.89646666666666552</v>
      </c>
      <c r="B452" s="422">
        <v>103.06</v>
      </c>
      <c r="C452" s="422">
        <v>41.91</v>
      </c>
      <c r="D452" s="422">
        <v>64.58</v>
      </c>
      <c r="E452" s="422">
        <v>68.040000000000006</v>
      </c>
      <c r="F452" s="422">
        <v>136.99</v>
      </c>
      <c r="G452" s="422">
        <v>49.9</v>
      </c>
      <c r="H452" s="422">
        <v>85.84</v>
      </c>
      <c r="I452" s="422">
        <v>132.76</v>
      </c>
      <c r="J452" s="422">
        <v>59.11</v>
      </c>
      <c r="K452" s="422">
        <v>92.18</v>
      </c>
      <c r="L452" s="422">
        <v>130.57</v>
      </c>
      <c r="M452" s="422">
        <v>62.28</v>
      </c>
      <c r="N452" s="422">
        <v>62.65</v>
      </c>
      <c r="O452" s="422">
        <v>24.33</v>
      </c>
      <c r="P452" s="422">
        <v>63.71</v>
      </c>
      <c r="Q452" s="422">
        <v>107.07</v>
      </c>
      <c r="R452" s="422">
        <v>65.95</v>
      </c>
      <c r="S452" s="422">
        <v>103.62</v>
      </c>
      <c r="T452" s="422">
        <v>51.53</v>
      </c>
      <c r="U452" s="422">
        <v>103.54</v>
      </c>
      <c r="V452" s="422">
        <v>17.82</v>
      </c>
      <c r="W452" s="422">
        <v>99.72</v>
      </c>
      <c r="X452" s="422">
        <v>27.29</v>
      </c>
      <c r="Y452" s="422">
        <v>0</v>
      </c>
      <c r="Z452" s="422">
        <v>82.4</v>
      </c>
      <c r="AA452" s="422">
        <v>242.96</v>
      </c>
      <c r="AB452" s="422">
        <v>57.95</v>
      </c>
      <c r="AC452" s="422">
        <v>85.22</v>
      </c>
      <c r="AD452" s="422">
        <v>81.010000000000005</v>
      </c>
      <c r="AE452" s="422">
        <v>73.180000000000007</v>
      </c>
      <c r="AF452" s="423">
        <v>0</v>
      </c>
      <c r="AG452" s="10"/>
      <c r="AH452" s="10"/>
      <c r="AI452" s="10"/>
      <c r="AJ452" s="10"/>
    </row>
    <row r="453" spans="1:36" ht="15">
      <c r="A453" s="424">
        <f t="shared" si="23"/>
        <v>0.90686666666666549</v>
      </c>
      <c r="B453" s="422">
        <v>62.68</v>
      </c>
      <c r="C453" s="422">
        <v>93.27</v>
      </c>
      <c r="D453" s="422">
        <v>68.94</v>
      </c>
      <c r="E453" s="422">
        <v>29.59</v>
      </c>
      <c r="F453" s="422">
        <v>98.23</v>
      </c>
      <c r="G453" s="422">
        <v>183.17</v>
      </c>
      <c r="H453" s="422">
        <v>95.31</v>
      </c>
      <c r="I453" s="422">
        <v>104.85</v>
      </c>
      <c r="J453" s="422">
        <v>76.900000000000006</v>
      </c>
      <c r="K453" s="422">
        <v>114.96</v>
      </c>
      <c r="L453" s="422">
        <v>166.39</v>
      </c>
      <c r="M453" s="422">
        <v>20.46</v>
      </c>
      <c r="N453" s="422">
        <v>49.77</v>
      </c>
      <c r="O453" s="422">
        <v>28.48</v>
      </c>
      <c r="P453" s="422">
        <v>41.2</v>
      </c>
      <c r="Q453" s="422">
        <v>75.08</v>
      </c>
      <c r="R453" s="422">
        <v>47.54</v>
      </c>
      <c r="S453" s="422">
        <v>108.33</v>
      </c>
      <c r="T453" s="422">
        <v>152.66</v>
      </c>
      <c r="U453" s="422">
        <v>64.180000000000007</v>
      </c>
      <c r="V453" s="422">
        <v>23.99</v>
      </c>
      <c r="W453" s="422">
        <v>65.099999999999994</v>
      </c>
      <c r="X453" s="422">
        <v>67.87</v>
      </c>
      <c r="Y453" s="422">
        <v>0</v>
      </c>
      <c r="Z453" s="422">
        <v>105.39</v>
      </c>
      <c r="AA453" s="422">
        <v>132.34</v>
      </c>
      <c r="AB453" s="422">
        <v>105.05</v>
      </c>
      <c r="AC453" s="422">
        <v>8.0399999999999991</v>
      </c>
      <c r="AD453" s="422">
        <v>58.95</v>
      </c>
      <c r="AE453" s="422">
        <v>82.54</v>
      </c>
      <c r="AF453" s="423">
        <v>0</v>
      </c>
      <c r="AG453" s="10"/>
      <c r="AH453" s="10"/>
      <c r="AI453" s="10"/>
      <c r="AJ453" s="10"/>
    </row>
    <row r="454" spans="1:36" ht="15">
      <c r="A454" s="424">
        <f t="shared" si="23"/>
        <v>0.91726666666666545</v>
      </c>
      <c r="B454" s="422">
        <v>113.49</v>
      </c>
      <c r="C454" s="422">
        <v>78.13</v>
      </c>
      <c r="D454" s="422">
        <v>65.17</v>
      </c>
      <c r="E454" s="422">
        <v>123.67</v>
      </c>
      <c r="F454" s="422">
        <v>77.150000000000006</v>
      </c>
      <c r="G454" s="422">
        <v>41.89</v>
      </c>
      <c r="H454" s="422">
        <v>42.56</v>
      </c>
      <c r="I454" s="422">
        <v>44.08</v>
      </c>
      <c r="J454" s="422">
        <v>39.33</v>
      </c>
      <c r="K454" s="422">
        <v>65.44</v>
      </c>
      <c r="L454" s="422">
        <v>76.81</v>
      </c>
      <c r="M454" s="422">
        <v>36.44</v>
      </c>
      <c r="N454" s="422">
        <v>55.11</v>
      </c>
      <c r="O454" s="422">
        <v>55.75</v>
      </c>
      <c r="P454" s="422">
        <v>32.81</v>
      </c>
      <c r="Q454" s="422">
        <v>52.95</v>
      </c>
      <c r="R454" s="422">
        <v>55.25</v>
      </c>
      <c r="S454" s="422">
        <v>108.52</v>
      </c>
      <c r="T454" s="422">
        <v>64.78</v>
      </c>
      <c r="U454" s="422">
        <v>56.13</v>
      </c>
      <c r="V454" s="422">
        <v>21.45</v>
      </c>
      <c r="W454" s="422">
        <v>67.92</v>
      </c>
      <c r="X454" s="422">
        <v>59.43</v>
      </c>
      <c r="Y454" s="422">
        <v>0</v>
      </c>
      <c r="Z454" s="422">
        <v>80.39</v>
      </c>
      <c r="AA454" s="422">
        <v>67.989999999999995</v>
      </c>
      <c r="AB454" s="422">
        <v>36.72</v>
      </c>
      <c r="AC454" s="422">
        <v>46.53</v>
      </c>
      <c r="AD454" s="422">
        <v>65.97</v>
      </c>
      <c r="AE454" s="422">
        <v>58.71</v>
      </c>
      <c r="AF454" s="423">
        <v>0</v>
      </c>
      <c r="AG454" s="10"/>
      <c r="AH454" s="10"/>
      <c r="AI454" s="10"/>
      <c r="AJ454" s="10"/>
    </row>
    <row r="455" spans="1:36" ht="15">
      <c r="A455" s="424">
        <f t="shared" si="23"/>
        <v>0.92766666666666542</v>
      </c>
      <c r="B455" s="422">
        <v>77.92</v>
      </c>
      <c r="C455" s="422">
        <v>115.72</v>
      </c>
      <c r="D455" s="422">
        <v>93.04</v>
      </c>
      <c r="E455" s="422">
        <v>88.62</v>
      </c>
      <c r="F455" s="422">
        <v>112.8</v>
      </c>
      <c r="G455" s="422">
        <v>64.73</v>
      </c>
      <c r="H455" s="422">
        <v>37.270000000000003</v>
      </c>
      <c r="I455" s="422">
        <v>74.92</v>
      </c>
      <c r="J455" s="422">
        <v>57.79</v>
      </c>
      <c r="K455" s="422">
        <v>91.74</v>
      </c>
      <c r="L455" s="422">
        <v>97.19</v>
      </c>
      <c r="M455" s="422">
        <v>100.66</v>
      </c>
      <c r="N455" s="422">
        <v>21.48</v>
      </c>
      <c r="O455" s="422">
        <v>23.37</v>
      </c>
      <c r="P455" s="422">
        <v>54.75</v>
      </c>
      <c r="Q455" s="422">
        <v>67.09</v>
      </c>
      <c r="R455" s="422">
        <v>28.02</v>
      </c>
      <c r="S455" s="422">
        <v>36</v>
      </c>
      <c r="T455" s="422">
        <v>94.77</v>
      </c>
      <c r="U455" s="422">
        <v>45.85</v>
      </c>
      <c r="V455" s="422">
        <v>31.91</v>
      </c>
      <c r="W455" s="422">
        <v>147.5</v>
      </c>
      <c r="X455" s="422">
        <v>161.44999999999999</v>
      </c>
      <c r="Y455" s="422">
        <v>0</v>
      </c>
      <c r="Z455" s="422">
        <v>83.96</v>
      </c>
      <c r="AA455" s="422">
        <v>32.35</v>
      </c>
      <c r="AB455" s="422">
        <v>74.25</v>
      </c>
      <c r="AC455" s="422">
        <v>49.22</v>
      </c>
      <c r="AD455" s="422">
        <v>54.78</v>
      </c>
      <c r="AE455" s="422">
        <v>86.91</v>
      </c>
      <c r="AF455" s="423">
        <v>0</v>
      </c>
      <c r="AG455" s="10"/>
      <c r="AH455" s="10"/>
      <c r="AI455" s="10"/>
      <c r="AJ455" s="10"/>
    </row>
    <row r="456" spans="1:36" ht="15">
      <c r="A456" s="424">
        <f t="shared" si="23"/>
        <v>0.93806666666666538</v>
      </c>
      <c r="B456" s="422">
        <v>83.1</v>
      </c>
      <c r="C456" s="422">
        <v>26.36</v>
      </c>
      <c r="D456" s="422">
        <v>34.54</v>
      </c>
      <c r="E456" s="422">
        <v>44.99</v>
      </c>
      <c r="F456" s="422">
        <v>69.23</v>
      </c>
      <c r="G456" s="422">
        <v>25.99</v>
      </c>
      <c r="H456" s="422">
        <v>32.46</v>
      </c>
      <c r="I456" s="422">
        <v>62.89</v>
      </c>
      <c r="J456" s="422">
        <v>50.45</v>
      </c>
      <c r="K456" s="422">
        <v>79.42</v>
      </c>
      <c r="L456" s="422">
        <v>69.95</v>
      </c>
      <c r="M456" s="422">
        <v>93.74</v>
      </c>
      <c r="N456" s="422">
        <v>111.61</v>
      </c>
      <c r="O456" s="422">
        <v>68.89</v>
      </c>
      <c r="P456" s="422">
        <v>71.459999999999994</v>
      </c>
      <c r="Q456" s="422">
        <v>42.13</v>
      </c>
      <c r="R456" s="422">
        <v>86.89</v>
      </c>
      <c r="S456" s="422">
        <v>66.19</v>
      </c>
      <c r="T456" s="422">
        <v>10.97</v>
      </c>
      <c r="U456" s="422">
        <v>72.59</v>
      </c>
      <c r="V456" s="422">
        <v>80.8</v>
      </c>
      <c r="W456" s="422">
        <v>51.54</v>
      </c>
      <c r="X456" s="422">
        <v>86.73</v>
      </c>
      <c r="Y456" s="422">
        <v>0</v>
      </c>
      <c r="Z456" s="422">
        <v>74.31</v>
      </c>
      <c r="AA456" s="422">
        <v>73.36</v>
      </c>
      <c r="AB456" s="422">
        <v>115.74</v>
      </c>
      <c r="AC456" s="422">
        <v>44.34</v>
      </c>
      <c r="AD456" s="422">
        <v>23.46</v>
      </c>
      <c r="AE456" s="422">
        <v>36.76</v>
      </c>
      <c r="AF456" s="423">
        <v>0</v>
      </c>
      <c r="AG456" s="10"/>
      <c r="AH456" s="10"/>
      <c r="AI456" s="10"/>
      <c r="AJ456" s="10"/>
    </row>
    <row r="457" spans="1:36" ht="15">
      <c r="A457" s="424">
        <f t="shared" si="23"/>
        <v>0.94846666666666535</v>
      </c>
      <c r="B457" s="422">
        <v>65.27</v>
      </c>
      <c r="C457" s="422">
        <v>31.77</v>
      </c>
      <c r="D457" s="422">
        <v>22.99</v>
      </c>
      <c r="E457" s="422">
        <v>57.04</v>
      </c>
      <c r="F457" s="422">
        <v>73.25</v>
      </c>
      <c r="G457" s="422">
        <v>112.49</v>
      </c>
      <c r="H457" s="422">
        <v>137.9</v>
      </c>
      <c r="I457" s="422">
        <v>30.13</v>
      </c>
      <c r="J457" s="422">
        <v>46.72</v>
      </c>
      <c r="K457" s="422">
        <v>72.930000000000007</v>
      </c>
      <c r="L457" s="422">
        <v>74.86</v>
      </c>
      <c r="M457" s="422">
        <v>84.73</v>
      </c>
      <c r="N457" s="422">
        <v>31.62</v>
      </c>
      <c r="O457" s="422">
        <v>72.7</v>
      </c>
      <c r="P457" s="422">
        <v>14.45</v>
      </c>
      <c r="Q457" s="422">
        <v>41.55</v>
      </c>
      <c r="R457" s="422">
        <v>109.31</v>
      </c>
      <c r="S457" s="422">
        <v>85.81</v>
      </c>
      <c r="T457" s="422">
        <v>109.93</v>
      </c>
      <c r="U457" s="422">
        <v>76.03</v>
      </c>
      <c r="V457" s="422">
        <v>58.92</v>
      </c>
      <c r="W457" s="422">
        <v>38.86</v>
      </c>
      <c r="X457" s="422">
        <v>47.34</v>
      </c>
      <c r="Y457" s="422">
        <v>0</v>
      </c>
      <c r="Z457" s="422">
        <v>69.010000000000005</v>
      </c>
      <c r="AA457" s="422">
        <v>57.96</v>
      </c>
      <c r="AB457" s="422">
        <v>53.54</v>
      </c>
      <c r="AC457" s="422">
        <v>124.18</v>
      </c>
      <c r="AD457" s="422">
        <v>108.94</v>
      </c>
      <c r="AE457" s="422">
        <v>96.08</v>
      </c>
      <c r="AF457" s="423">
        <v>0</v>
      </c>
      <c r="AG457" s="10"/>
      <c r="AH457" s="10"/>
      <c r="AI457" s="10"/>
      <c r="AJ457" s="10"/>
    </row>
    <row r="458" spans="1:36" ht="15">
      <c r="A458" s="424">
        <f t="shared" si="23"/>
        <v>0.95886666666666531</v>
      </c>
      <c r="B458" s="422">
        <v>71.34</v>
      </c>
      <c r="C458" s="422">
        <v>41.44</v>
      </c>
      <c r="D458" s="422">
        <v>12.82</v>
      </c>
      <c r="E458" s="422">
        <v>68.95</v>
      </c>
      <c r="F458" s="422">
        <v>51.66</v>
      </c>
      <c r="G458" s="422">
        <v>79.17</v>
      </c>
      <c r="H458" s="422">
        <v>68.900000000000006</v>
      </c>
      <c r="I458" s="422">
        <v>55.11</v>
      </c>
      <c r="J458" s="422">
        <v>22.94</v>
      </c>
      <c r="K458" s="422">
        <v>49.81</v>
      </c>
      <c r="L458" s="422">
        <v>38.090000000000003</v>
      </c>
      <c r="M458" s="422">
        <v>37.31</v>
      </c>
      <c r="N458" s="422">
        <v>105.95</v>
      </c>
      <c r="O458" s="422">
        <v>81.27</v>
      </c>
      <c r="P458" s="422">
        <v>53.57</v>
      </c>
      <c r="Q458" s="422">
        <v>98.57</v>
      </c>
      <c r="R458" s="422">
        <v>91.62</v>
      </c>
      <c r="S458" s="422">
        <v>74.7</v>
      </c>
      <c r="T458" s="422">
        <v>53.26</v>
      </c>
      <c r="U458" s="422">
        <v>92.93</v>
      </c>
      <c r="V458" s="422">
        <v>90.48</v>
      </c>
      <c r="W458" s="422">
        <v>85.54</v>
      </c>
      <c r="X458" s="422">
        <v>49.72</v>
      </c>
      <c r="Y458" s="422">
        <v>0</v>
      </c>
      <c r="Z458" s="422">
        <v>1.27</v>
      </c>
      <c r="AA458" s="422">
        <v>27.86</v>
      </c>
      <c r="AB458" s="422">
        <v>19.45</v>
      </c>
      <c r="AC458" s="422">
        <v>117.39</v>
      </c>
      <c r="AD458" s="422">
        <v>128.62</v>
      </c>
      <c r="AE458" s="422">
        <v>77.06</v>
      </c>
      <c r="AF458" s="423">
        <v>0</v>
      </c>
      <c r="AG458" s="10"/>
      <c r="AH458" s="10"/>
      <c r="AI458" s="10"/>
      <c r="AJ458" s="10"/>
    </row>
    <row r="459" spans="1:36" ht="15">
      <c r="A459" s="424">
        <f t="shared" si="23"/>
        <v>0.96926666666666528</v>
      </c>
      <c r="B459" s="422">
        <v>26.63</v>
      </c>
      <c r="C459" s="422">
        <v>21.14</v>
      </c>
      <c r="D459" s="422">
        <v>17.73</v>
      </c>
      <c r="E459" s="422">
        <v>79.540000000000006</v>
      </c>
      <c r="F459" s="422">
        <v>59.02</v>
      </c>
      <c r="G459" s="422">
        <v>81.05</v>
      </c>
      <c r="H459" s="422">
        <v>120.88</v>
      </c>
      <c r="I459" s="422">
        <v>78.72</v>
      </c>
      <c r="J459" s="422">
        <v>40.86</v>
      </c>
      <c r="K459" s="422">
        <v>57.04</v>
      </c>
      <c r="L459" s="422">
        <v>58.11</v>
      </c>
      <c r="M459" s="422">
        <v>51.89</v>
      </c>
      <c r="N459" s="422">
        <v>93.58</v>
      </c>
      <c r="O459" s="422">
        <v>105.28</v>
      </c>
      <c r="P459" s="422">
        <v>49.01</v>
      </c>
      <c r="Q459" s="422">
        <v>133.63</v>
      </c>
      <c r="R459" s="422">
        <v>69.819999999999993</v>
      </c>
      <c r="S459" s="422">
        <v>49.07</v>
      </c>
      <c r="T459" s="422">
        <v>74.709999999999994</v>
      </c>
      <c r="U459" s="422">
        <v>40.44</v>
      </c>
      <c r="V459" s="422">
        <v>42.81</v>
      </c>
      <c r="W459" s="422">
        <v>143.38999999999999</v>
      </c>
      <c r="X459" s="422">
        <v>61.26</v>
      </c>
      <c r="Y459" s="422">
        <v>0</v>
      </c>
      <c r="Z459" s="422">
        <v>18</v>
      </c>
      <c r="AA459" s="422">
        <v>16.73</v>
      </c>
      <c r="AB459" s="422">
        <v>31.35</v>
      </c>
      <c r="AC459" s="422">
        <v>100.57</v>
      </c>
      <c r="AD459" s="422">
        <v>80.11</v>
      </c>
      <c r="AE459" s="422">
        <v>89.04</v>
      </c>
      <c r="AF459" s="423">
        <v>0</v>
      </c>
      <c r="AG459" s="10"/>
      <c r="AH459" s="10"/>
      <c r="AI459" s="10"/>
      <c r="AJ459" s="10"/>
    </row>
    <row r="460" spans="1:36" ht="15">
      <c r="A460" s="424">
        <f t="shared" si="23"/>
        <v>0.97966666666666524</v>
      </c>
      <c r="B460" s="422">
        <v>67.58</v>
      </c>
      <c r="C460" s="422">
        <v>49.02</v>
      </c>
      <c r="D460" s="422">
        <v>23.18</v>
      </c>
      <c r="E460" s="422">
        <v>36.74</v>
      </c>
      <c r="F460" s="422">
        <v>70.77</v>
      </c>
      <c r="G460" s="422">
        <v>45.34</v>
      </c>
      <c r="H460" s="422">
        <v>92.26</v>
      </c>
      <c r="I460" s="422">
        <v>70.459999999999994</v>
      </c>
      <c r="J460" s="422">
        <v>50</v>
      </c>
      <c r="K460" s="422">
        <v>107.53</v>
      </c>
      <c r="L460" s="422">
        <v>30.82</v>
      </c>
      <c r="M460" s="422">
        <v>67.09</v>
      </c>
      <c r="N460" s="422">
        <v>99.22</v>
      </c>
      <c r="O460" s="422">
        <v>41.95</v>
      </c>
      <c r="P460" s="422">
        <v>69.900000000000006</v>
      </c>
      <c r="Q460" s="422">
        <v>60.41</v>
      </c>
      <c r="R460" s="422">
        <v>53.48</v>
      </c>
      <c r="S460" s="422">
        <v>25.18</v>
      </c>
      <c r="T460" s="422">
        <v>44.4</v>
      </c>
      <c r="U460" s="422">
        <v>77.66</v>
      </c>
      <c r="V460" s="422">
        <v>11.82</v>
      </c>
      <c r="W460" s="422">
        <v>95.66</v>
      </c>
      <c r="X460" s="422">
        <v>45.45</v>
      </c>
      <c r="Y460" s="422">
        <v>0</v>
      </c>
      <c r="Z460" s="422">
        <v>38.590000000000003</v>
      </c>
      <c r="AA460" s="422">
        <v>45.89</v>
      </c>
      <c r="AB460" s="422">
        <v>13.46</v>
      </c>
      <c r="AC460" s="422">
        <v>94.18</v>
      </c>
      <c r="AD460" s="422">
        <v>39.619999999999997</v>
      </c>
      <c r="AE460" s="422">
        <v>54.17</v>
      </c>
      <c r="AF460" s="423">
        <v>0</v>
      </c>
      <c r="AG460" s="10"/>
      <c r="AH460" s="10"/>
      <c r="AI460" s="10"/>
      <c r="AJ460" s="10"/>
    </row>
    <row r="461" spans="1:36" ht="15">
      <c r="A461" s="424">
        <f t="shared" si="23"/>
        <v>0.99006666666666521</v>
      </c>
      <c r="B461" s="422">
        <v>36.450000000000003</v>
      </c>
      <c r="C461" s="422">
        <v>57.86</v>
      </c>
      <c r="D461" s="422">
        <v>45.85</v>
      </c>
      <c r="E461" s="422">
        <v>87.72</v>
      </c>
      <c r="F461" s="422">
        <v>84.73</v>
      </c>
      <c r="G461" s="422">
        <v>0</v>
      </c>
      <c r="H461" s="422">
        <v>89.16</v>
      </c>
      <c r="I461" s="422">
        <v>18.09</v>
      </c>
      <c r="J461" s="422">
        <v>49.72</v>
      </c>
      <c r="K461" s="422">
        <v>25.8</v>
      </c>
      <c r="L461" s="422">
        <v>66.77</v>
      </c>
      <c r="M461" s="422">
        <v>76.98</v>
      </c>
      <c r="N461" s="422">
        <v>108.18</v>
      </c>
      <c r="O461" s="422">
        <v>59.45</v>
      </c>
      <c r="P461" s="422">
        <v>55.82</v>
      </c>
      <c r="Q461" s="422">
        <v>54.96</v>
      </c>
      <c r="R461" s="422">
        <v>65.27</v>
      </c>
      <c r="S461" s="422">
        <v>52.08</v>
      </c>
      <c r="T461" s="422">
        <v>45.21</v>
      </c>
      <c r="U461" s="422">
        <v>70.59</v>
      </c>
      <c r="V461" s="422">
        <v>53.36</v>
      </c>
      <c r="W461" s="422">
        <v>55.2</v>
      </c>
      <c r="X461" s="422">
        <v>53.92</v>
      </c>
      <c r="Y461" s="422">
        <v>0</v>
      </c>
      <c r="Z461" s="422">
        <v>4.8600000000000003</v>
      </c>
      <c r="AA461" s="422">
        <v>36.409999999999997</v>
      </c>
      <c r="AB461" s="422">
        <v>41.18</v>
      </c>
      <c r="AC461" s="422">
        <v>73.33</v>
      </c>
      <c r="AD461" s="422">
        <v>62.88</v>
      </c>
      <c r="AE461" s="422">
        <v>53.73</v>
      </c>
      <c r="AF461" s="423">
        <v>0</v>
      </c>
      <c r="AG461" s="10"/>
      <c r="AH461" s="10"/>
      <c r="AI461" s="10"/>
      <c r="AJ461" s="10"/>
    </row>
    <row r="462" spans="1:36" ht="15">
      <c r="A462" s="424">
        <f t="shared" si="23"/>
        <v>1.0004666666666653</v>
      </c>
      <c r="B462" s="422">
        <v>19.23</v>
      </c>
      <c r="C462" s="422">
        <v>70.45</v>
      </c>
      <c r="D462" s="422">
        <v>25.63</v>
      </c>
      <c r="E462" s="422">
        <v>45.39</v>
      </c>
      <c r="F462" s="422">
        <v>112.66</v>
      </c>
      <c r="G462" s="422">
        <v>34.729999999999997</v>
      </c>
      <c r="H462" s="422">
        <v>25.36</v>
      </c>
      <c r="I462" s="422">
        <v>21.53</v>
      </c>
      <c r="J462" s="422">
        <v>29.63</v>
      </c>
      <c r="K462" s="422">
        <v>101.86</v>
      </c>
      <c r="L462" s="422">
        <v>69.67</v>
      </c>
      <c r="M462" s="422">
        <v>50.28</v>
      </c>
      <c r="N462" s="422">
        <v>15.09</v>
      </c>
      <c r="O462" s="422">
        <v>10.91</v>
      </c>
      <c r="P462" s="422">
        <v>38.69</v>
      </c>
      <c r="Q462" s="422">
        <v>30.8</v>
      </c>
      <c r="R462" s="422">
        <v>36.32</v>
      </c>
      <c r="S462" s="422">
        <v>101.93</v>
      </c>
      <c r="T462" s="422">
        <v>79.239999999999995</v>
      </c>
      <c r="U462" s="422">
        <v>12.31</v>
      </c>
      <c r="V462" s="422">
        <v>34.770000000000003</v>
      </c>
      <c r="W462" s="422">
        <v>47.64</v>
      </c>
      <c r="X462" s="422">
        <v>43.22</v>
      </c>
      <c r="Y462" s="422">
        <v>0</v>
      </c>
      <c r="Z462" s="422">
        <v>16.91</v>
      </c>
      <c r="AA462" s="422">
        <v>15.46</v>
      </c>
      <c r="AB462" s="422">
        <v>36.549999999999997</v>
      </c>
      <c r="AC462" s="422">
        <v>66.459999999999994</v>
      </c>
      <c r="AD462" s="422">
        <v>46.4</v>
      </c>
      <c r="AE462" s="422">
        <v>58.14</v>
      </c>
      <c r="AF462" s="423">
        <v>0</v>
      </c>
      <c r="AG462" s="10"/>
      <c r="AH462" s="10"/>
      <c r="AI462" s="10"/>
      <c r="AJ462" s="10"/>
    </row>
    <row r="463" spans="1:36" ht="15">
      <c r="A463" s="424">
        <f t="shared" si="23"/>
        <v>1.0108666666666652</v>
      </c>
      <c r="B463" s="422">
        <v>19.77</v>
      </c>
      <c r="C463" s="422">
        <v>21.27</v>
      </c>
      <c r="D463" s="422">
        <v>0</v>
      </c>
      <c r="E463" s="422">
        <v>87.85</v>
      </c>
      <c r="F463" s="422">
        <v>34.26</v>
      </c>
      <c r="G463" s="422">
        <v>24.23</v>
      </c>
      <c r="H463" s="422">
        <v>77.41</v>
      </c>
      <c r="I463" s="422">
        <v>50.17</v>
      </c>
      <c r="J463" s="422">
        <v>42.87</v>
      </c>
      <c r="K463" s="422">
        <v>29.86</v>
      </c>
      <c r="L463" s="422">
        <v>78.55</v>
      </c>
      <c r="M463" s="422">
        <v>89.12</v>
      </c>
      <c r="N463" s="422">
        <v>11.09</v>
      </c>
      <c r="O463" s="422">
        <v>50.45</v>
      </c>
      <c r="P463" s="422">
        <v>9.1300000000000008</v>
      </c>
      <c r="Q463" s="422">
        <v>48.64</v>
      </c>
      <c r="R463" s="422">
        <v>67.540000000000006</v>
      </c>
      <c r="S463" s="422">
        <v>19.54</v>
      </c>
      <c r="T463" s="422">
        <v>62.56</v>
      </c>
      <c r="U463" s="422">
        <v>50.63</v>
      </c>
      <c r="V463" s="422">
        <v>36.28</v>
      </c>
      <c r="W463" s="422">
        <v>19.899999999999999</v>
      </c>
      <c r="X463" s="422">
        <v>55.04</v>
      </c>
      <c r="Y463" s="422">
        <v>0</v>
      </c>
      <c r="Z463" s="422">
        <v>0</v>
      </c>
      <c r="AA463" s="422">
        <v>40.270000000000003</v>
      </c>
      <c r="AB463" s="422">
        <v>51.3</v>
      </c>
      <c r="AC463" s="422">
        <v>65.02</v>
      </c>
      <c r="AD463" s="422">
        <v>30.07</v>
      </c>
      <c r="AE463" s="422">
        <v>11.77</v>
      </c>
      <c r="AF463" s="423">
        <v>0</v>
      </c>
      <c r="AG463" s="10"/>
      <c r="AH463" s="10"/>
      <c r="AI463" s="10"/>
      <c r="AJ463" s="10"/>
    </row>
    <row r="464" spans="1:36" ht="15">
      <c r="A464" s="424">
        <f t="shared" si="23"/>
        <v>1.0212666666666652</v>
      </c>
      <c r="B464" s="422">
        <v>20.18</v>
      </c>
      <c r="C464" s="422">
        <v>35.56</v>
      </c>
      <c r="D464" s="422">
        <v>22.95</v>
      </c>
      <c r="E464" s="422">
        <v>49.31</v>
      </c>
      <c r="F464" s="422">
        <v>36.630000000000003</v>
      </c>
      <c r="G464" s="422">
        <v>31.31</v>
      </c>
      <c r="H464" s="422">
        <v>39.549999999999997</v>
      </c>
      <c r="I464" s="422">
        <v>24.22</v>
      </c>
      <c r="J464" s="422">
        <v>15.36</v>
      </c>
      <c r="K464" s="422">
        <v>48.81</v>
      </c>
      <c r="L464" s="422">
        <v>63.4</v>
      </c>
      <c r="M464" s="422">
        <v>60</v>
      </c>
      <c r="N464" s="422">
        <v>22.33</v>
      </c>
      <c r="O464" s="422">
        <v>50.67</v>
      </c>
      <c r="P464" s="422">
        <v>17.53</v>
      </c>
      <c r="Q464" s="422">
        <v>67.8</v>
      </c>
      <c r="R464" s="422">
        <v>63.95</v>
      </c>
      <c r="S464" s="422">
        <v>15.49</v>
      </c>
      <c r="T464" s="422">
        <v>53.12</v>
      </c>
      <c r="U464" s="422">
        <v>6</v>
      </c>
      <c r="V464" s="422">
        <v>54.17</v>
      </c>
      <c r="W464" s="422">
        <v>64.64</v>
      </c>
      <c r="X464" s="422">
        <v>57.19</v>
      </c>
      <c r="Y464" s="422">
        <v>0</v>
      </c>
      <c r="Z464" s="422">
        <v>0</v>
      </c>
      <c r="AA464" s="422">
        <v>16.09</v>
      </c>
      <c r="AB464" s="422">
        <v>51.7</v>
      </c>
      <c r="AC464" s="422">
        <v>52.48</v>
      </c>
      <c r="AD464" s="422">
        <v>25.91</v>
      </c>
      <c r="AE464" s="422">
        <v>45.73</v>
      </c>
      <c r="AF464" s="423">
        <v>0</v>
      </c>
      <c r="AG464" s="10"/>
      <c r="AH464" s="10"/>
      <c r="AI464" s="10"/>
      <c r="AJ464" s="10"/>
    </row>
    <row r="465" spans="1:36" ht="15">
      <c r="A465" s="424">
        <f t="shared" si="23"/>
        <v>1.0316666666666652</v>
      </c>
      <c r="B465" s="422">
        <v>15.46</v>
      </c>
      <c r="C465" s="422">
        <v>56.26</v>
      </c>
      <c r="D465" s="422">
        <v>21.91</v>
      </c>
      <c r="E465" s="422">
        <v>31.36</v>
      </c>
      <c r="F465" s="422">
        <v>20.62</v>
      </c>
      <c r="G465" s="422">
        <v>29.72</v>
      </c>
      <c r="H465" s="422">
        <v>13.54</v>
      </c>
      <c r="I465" s="422">
        <v>44.59</v>
      </c>
      <c r="J465" s="422">
        <v>21.54</v>
      </c>
      <c r="K465" s="422">
        <v>8</v>
      </c>
      <c r="L465" s="422">
        <v>25.18</v>
      </c>
      <c r="M465" s="422">
        <v>46.9</v>
      </c>
      <c r="N465" s="422">
        <v>0</v>
      </c>
      <c r="O465" s="422">
        <v>22.32</v>
      </c>
      <c r="P465" s="422">
        <v>11.14</v>
      </c>
      <c r="Q465" s="422">
        <v>80.91</v>
      </c>
      <c r="R465" s="422">
        <v>50.04</v>
      </c>
      <c r="S465" s="422">
        <v>17.23</v>
      </c>
      <c r="T465" s="422">
        <v>37.92</v>
      </c>
      <c r="U465" s="422">
        <v>47.58</v>
      </c>
      <c r="V465" s="422">
        <v>57.73</v>
      </c>
      <c r="W465" s="422">
        <v>61.16</v>
      </c>
      <c r="X465" s="422">
        <v>82.77</v>
      </c>
      <c r="Y465" s="422">
        <v>0</v>
      </c>
      <c r="Z465" s="422">
        <v>0</v>
      </c>
      <c r="AA465" s="422">
        <v>30.33</v>
      </c>
      <c r="AB465" s="422">
        <v>28.74</v>
      </c>
      <c r="AC465" s="422">
        <v>33.9</v>
      </c>
      <c r="AD465" s="422">
        <v>17.27</v>
      </c>
      <c r="AE465" s="422">
        <v>75.67</v>
      </c>
      <c r="AF465" s="423">
        <v>0</v>
      </c>
      <c r="AG465" s="10"/>
      <c r="AH465" s="10"/>
      <c r="AI465" s="10"/>
      <c r="AJ465" s="10"/>
    </row>
    <row r="466" spans="1:36" ht="15">
      <c r="A466" s="424">
        <f t="shared" si="23"/>
        <v>1.0420666666666651</v>
      </c>
      <c r="B466" s="422">
        <v>47.36</v>
      </c>
      <c r="C466" s="422">
        <v>41.68</v>
      </c>
      <c r="D466" s="422">
        <v>37.590000000000003</v>
      </c>
      <c r="E466" s="422">
        <v>131</v>
      </c>
      <c r="F466" s="422">
        <v>26.09</v>
      </c>
      <c r="G466" s="422">
        <v>40.909999999999997</v>
      </c>
      <c r="H466" s="422">
        <v>8.64</v>
      </c>
      <c r="I466" s="422">
        <v>14.14</v>
      </c>
      <c r="J466" s="422">
        <v>30.63</v>
      </c>
      <c r="K466" s="422">
        <v>0</v>
      </c>
      <c r="L466" s="422">
        <v>31.97</v>
      </c>
      <c r="M466" s="422">
        <v>62.89</v>
      </c>
      <c r="N466" s="422">
        <v>24.09</v>
      </c>
      <c r="O466" s="422">
        <v>36.82</v>
      </c>
      <c r="P466" s="422">
        <v>0</v>
      </c>
      <c r="Q466" s="422">
        <v>56.64</v>
      </c>
      <c r="R466" s="422">
        <v>59.56</v>
      </c>
      <c r="S466" s="422">
        <v>19</v>
      </c>
      <c r="T466" s="422">
        <v>43.36</v>
      </c>
      <c r="U466" s="422">
        <v>30.64</v>
      </c>
      <c r="V466" s="422">
        <v>34.99</v>
      </c>
      <c r="W466" s="422">
        <v>53.81</v>
      </c>
      <c r="X466" s="422">
        <v>19.68</v>
      </c>
      <c r="Y466" s="422">
        <v>0</v>
      </c>
      <c r="Z466" s="422">
        <v>0</v>
      </c>
      <c r="AA466" s="422">
        <v>13.82</v>
      </c>
      <c r="AB466" s="422">
        <v>46.59</v>
      </c>
      <c r="AC466" s="422">
        <v>60.39</v>
      </c>
      <c r="AD466" s="422">
        <v>8</v>
      </c>
      <c r="AE466" s="422">
        <v>10.41</v>
      </c>
      <c r="AF466" s="423">
        <v>0</v>
      </c>
      <c r="AG466" s="10"/>
      <c r="AH466" s="10"/>
      <c r="AI466" s="10"/>
      <c r="AJ466" s="10"/>
    </row>
    <row r="467" spans="1:36" ht="15">
      <c r="A467" s="424">
        <f t="shared" si="23"/>
        <v>1.0524666666666651</v>
      </c>
      <c r="B467" s="422">
        <v>0</v>
      </c>
      <c r="C467" s="422">
        <v>25.09</v>
      </c>
      <c r="D467" s="422">
        <v>28.36</v>
      </c>
      <c r="E467" s="422">
        <v>77.069999999999993</v>
      </c>
      <c r="F467" s="422">
        <v>35.85</v>
      </c>
      <c r="G467" s="422">
        <v>36.869999999999997</v>
      </c>
      <c r="H467" s="422">
        <v>28.55</v>
      </c>
      <c r="I467" s="422">
        <v>22.36</v>
      </c>
      <c r="J467" s="422">
        <v>21</v>
      </c>
      <c r="K467" s="422">
        <v>9.1300000000000008</v>
      </c>
      <c r="L467" s="422">
        <v>2.73</v>
      </c>
      <c r="M467" s="422">
        <v>29.01</v>
      </c>
      <c r="N467" s="422">
        <v>22.54</v>
      </c>
      <c r="O467" s="422">
        <v>17.91</v>
      </c>
      <c r="P467" s="422">
        <v>14</v>
      </c>
      <c r="Q467" s="422">
        <v>69.77</v>
      </c>
      <c r="R467" s="422">
        <v>21.82</v>
      </c>
      <c r="S467" s="422">
        <v>41.83</v>
      </c>
      <c r="T467" s="422">
        <v>40.630000000000003</v>
      </c>
      <c r="U467" s="422">
        <v>7.36</v>
      </c>
      <c r="V467" s="422">
        <v>36.53</v>
      </c>
      <c r="W467" s="422">
        <v>0</v>
      </c>
      <c r="X467" s="422">
        <v>38.53</v>
      </c>
      <c r="Y467" s="422">
        <v>0</v>
      </c>
      <c r="Z467" s="422">
        <v>0</v>
      </c>
      <c r="AA467" s="422">
        <v>63.23</v>
      </c>
      <c r="AB467" s="422">
        <v>17.09</v>
      </c>
      <c r="AC467" s="422">
        <v>65.349999999999994</v>
      </c>
      <c r="AD467" s="422">
        <v>10.16</v>
      </c>
      <c r="AE467" s="422">
        <v>40.659999999999997</v>
      </c>
      <c r="AF467" s="423">
        <v>0</v>
      </c>
      <c r="AG467" s="10"/>
      <c r="AH467" s="10"/>
      <c r="AI467" s="10"/>
      <c r="AJ467" s="10"/>
    </row>
    <row r="468" spans="1:36" ht="15">
      <c r="A468" s="424">
        <f t="shared" si="23"/>
        <v>1.0628666666666651</v>
      </c>
      <c r="B468" s="422">
        <v>13.45</v>
      </c>
      <c r="C468" s="422">
        <v>13.13</v>
      </c>
      <c r="D468" s="422">
        <v>0</v>
      </c>
      <c r="E468" s="422">
        <v>40.409999999999997</v>
      </c>
      <c r="F468" s="422">
        <v>0</v>
      </c>
      <c r="G468" s="422">
        <v>24.91</v>
      </c>
      <c r="H468" s="422">
        <v>0</v>
      </c>
      <c r="I468" s="422">
        <v>10.64</v>
      </c>
      <c r="J468" s="422">
        <v>36.22</v>
      </c>
      <c r="K468" s="422">
        <v>18.87</v>
      </c>
      <c r="L468" s="422">
        <v>13.95</v>
      </c>
      <c r="M468" s="422">
        <v>11.08</v>
      </c>
      <c r="N468" s="422">
        <v>6.94</v>
      </c>
      <c r="O468" s="422">
        <v>26.81</v>
      </c>
      <c r="P468" s="422">
        <v>15.54</v>
      </c>
      <c r="Q468" s="422">
        <v>13.9</v>
      </c>
      <c r="R468" s="422">
        <v>8</v>
      </c>
      <c r="S468" s="422">
        <v>39.82</v>
      </c>
      <c r="T468" s="422">
        <v>13.59</v>
      </c>
      <c r="U468" s="422">
        <v>13.27</v>
      </c>
      <c r="V468" s="422">
        <v>2.91</v>
      </c>
      <c r="W468" s="422">
        <v>11.5</v>
      </c>
      <c r="X468" s="422">
        <v>21</v>
      </c>
      <c r="Y468" s="422">
        <v>0</v>
      </c>
      <c r="Z468" s="422">
        <v>0</v>
      </c>
      <c r="AA468" s="422">
        <v>26.54</v>
      </c>
      <c r="AB468" s="422">
        <v>21.81</v>
      </c>
      <c r="AC468" s="422">
        <v>21</v>
      </c>
      <c r="AD468" s="422">
        <v>57.19</v>
      </c>
      <c r="AE468" s="422">
        <v>10.23</v>
      </c>
      <c r="AF468" s="423">
        <v>0</v>
      </c>
      <c r="AG468" s="10"/>
      <c r="AH468" s="10"/>
      <c r="AI468" s="10"/>
      <c r="AJ468" s="10"/>
    </row>
    <row r="469" spans="1:36" ht="15">
      <c r="A469" s="424">
        <f t="shared" si="23"/>
        <v>1.073266666666665</v>
      </c>
      <c r="B469" s="422">
        <v>0</v>
      </c>
      <c r="C469" s="422">
        <v>0</v>
      </c>
      <c r="D469" s="422">
        <v>8.5399999999999991</v>
      </c>
      <c r="E469" s="422">
        <v>21.64</v>
      </c>
      <c r="F469" s="422">
        <v>0</v>
      </c>
      <c r="G469" s="422">
        <v>0.91</v>
      </c>
      <c r="H469" s="422">
        <v>0</v>
      </c>
      <c r="I469" s="422">
        <v>52.22</v>
      </c>
      <c r="J469" s="422">
        <v>17.809999999999999</v>
      </c>
      <c r="K469" s="422">
        <v>0</v>
      </c>
      <c r="L469" s="422">
        <v>0.91</v>
      </c>
      <c r="M469" s="422">
        <v>66.73</v>
      </c>
      <c r="N469" s="422">
        <v>0</v>
      </c>
      <c r="O469" s="422">
        <v>0</v>
      </c>
      <c r="P469" s="422">
        <v>0</v>
      </c>
      <c r="Q469" s="422">
        <v>52.59</v>
      </c>
      <c r="R469" s="422">
        <v>18.18</v>
      </c>
      <c r="S469" s="422">
        <v>24.82</v>
      </c>
      <c r="T469" s="422">
        <v>11.16</v>
      </c>
      <c r="U469" s="422">
        <v>13.44</v>
      </c>
      <c r="V469" s="422">
        <v>0</v>
      </c>
      <c r="W469" s="422">
        <v>0</v>
      </c>
      <c r="X469" s="422">
        <v>21.36</v>
      </c>
      <c r="Y469" s="422">
        <v>0</v>
      </c>
      <c r="Z469" s="422">
        <v>0</v>
      </c>
      <c r="AA469" s="422">
        <v>12.18</v>
      </c>
      <c r="AB469" s="422">
        <v>0</v>
      </c>
      <c r="AC469" s="422">
        <v>49.26</v>
      </c>
      <c r="AD469" s="422">
        <v>2.68</v>
      </c>
      <c r="AE469" s="422">
        <v>0</v>
      </c>
      <c r="AF469" s="423">
        <v>0</v>
      </c>
      <c r="AG469" s="10"/>
      <c r="AH469" s="10"/>
      <c r="AI469" s="10"/>
      <c r="AJ469" s="10"/>
    </row>
    <row r="470" spans="1:36" ht="15">
      <c r="A470" s="424">
        <f t="shared" si="23"/>
        <v>1.083666666666665</v>
      </c>
      <c r="B470" s="422">
        <v>0</v>
      </c>
      <c r="C470" s="422">
        <v>0</v>
      </c>
      <c r="D470" s="422">
        <v>0</v>
      </c>
      <c r="E470" s="422">
        <v>12.55</v>
      </c>
      <c r="F470" s="422">
        <v>0</v>
      </c>
      <c r="G470" s="422">
        <v>0</v>
      </c>
      <c r="H470" s="422">
        <v>0</v>
      </c>
      <c r="I470" s="422">
        <v>0</v>
      </c>
      <c r="J470" s="422">
        <v>0</v>
      </c>
      <c r="K470" s="422">
        <v>0</v>
      </c>
      <c r="L470" s="422">
        <v>0</v>
      </c>
      <c r="M470" s="422">
        <v>9</v>
      </c>
      <c r="N470" s="422">
        <v>0</v>
      </c>
      <c r="O470" s="422">
        <v>0</v>
      </c>
      <c r="P470" s="422">
        <v>0</v>
      </c>
      <c r="Q470" s="422">
        <v>3.45</v>
      </c>
      <c r="R470" s="422">
        <v>0</v>
      </c>
      <c r="S470" s="422">
        <v>14.36</v>
      </c>
      <c r="T470" s="422">
        <v>0</v>
      </c>
      <c r="U470" s="422">
        <v>0</v>
      </c>
      <c r="V470" s="422">
        <v>0</v>
      </c>
      <c r="W470" s="422">
        <v>0</v>
      </c>
      <c r="X470" s="422">
        <v>0</v>
      </c>
      <c r="Y470" s="422">
        <v>0</v>
      </c>
      <c r="Z470" s="422">
        <v>0</v>
      </c>
      <c r="AA470" s="422">
        <v>0</v>
      </c>
      <c r="AB470" s="422">
        <v>0</v>
      </c>
      <c r="AC470" s="422">
        <v>0</v>
      </c>
      <c r="AD470" s="422">
        <v>0</v>
      </c>
      <c r="AE470" s="422">
        <v>0</v>
      </c>
      <c r="AF470" s="423">
        <v>0</v>
      </c>
      <c r="AG470" s="10"/>
      <c r="AH470" s="10"/>
      <c r="AI470" s="10"/>
      <c r="AJ470" s="10"/>
    </row>
    <row r="471" spans="1:36" ht="15">
      <c r="A471" s="424">
        <f t="shared" si="23"/>
        <v>1.094066666666665</v>
      </c>
      <c r="B471" s="422">
        <v>0</v>
      </c>
      <c r="C471" s="422">
        <v>0</v>
      </c>
      <c r="D471" s="422">
        <v>0</v>
      </c>
      <c r="E471" s="422">
        <v>0.91</v>
      </c>
      <c r="F471" s="422">
        <v>0</v>
      </c>
      <c r="G471" s="422">
        <v>0</v>
      </c>
      <c r="H471" s="422">
        <v>0</v>
      </c>
      <c r="I471" s="422">
        <v>0</v>
      </c>
      <c r="J471" s="422">
        <v>0</v>
      </c>
      <c r="K471" s="422">
        <v>0</v>
      </c>
      <c r="L471" s="422">
        <v>0</v>
      </c>
      <c r="M471" s="422">
        <v>0</v>
      </c>
      <c r="N471" s="422">
        <v>0</v>
      </c>
      <c r="O471" s="422">
        <v>0</v>
      </c>
      <c r="P471" s="422">
        <v>0</v>
      </c>
      <c r="Q471" s="422">
        <v>0</v>
      </c>
      <c r="R471" s="422">
        <v>0</v>
      </c>
      <c r="S471" s="422">
        <v>0</v>
      </c>
      <c r="T471" s="422">
        <v>0</v>
      </c>
      <c r="U471" s="422">
        <v>0</v>
      </c>
      <c r="V471" s="422">
        <v>0</v>
      </c>
      <c r="W471" s="422">
        <v>0</v>
      </c>
      <c r="X471" s="422">
        <v>0</v>
      </c>
      <c r="Y471" s="422">
        <v>0</v>
      </c>
      <c r="Z471" s="422">
        <v>0</v>
      </c>
      <c r="AA471" s="422">
        <v>0</v>
      </c>
      <c r="AB471" s="422">
        <v>0</v>
      </c>
      <c r="AC471" s="422">
        <v>0</v>
      </c>
      <c r="AD471" s="422">
        <v>0</v>
      </c>
      <c r="AE471" s="422">
        <v>0</v>
      </c>
      <c r="AF471" s="423">
        <v>0</v>
      </c>
      <c r="AG471" s="10"/>
      <c r="AH471" s="10"/>
      <c r="AI471" s="10"/>
      <c r="AJ471" s="10"/>
    </row>
    <row r="472" spans="1:36" ht="15">
      <c r="A472" s="424">
        <f t="shared" si="23"/>
        <v>1.1044666666666649</v>
      </c>
      <c r="B472" s="422">
        <v>0</v>
      </c>
      <c r="C472" s="422">
        <v>0</v>
      </c>
      <c r="D472" s="422">
        <v>0</v>
      </c>
      <c r="E472" s="422">
        <v>0</v>
      </c>
      <c r="F472" s="422">
        <v>0</v>
      </c>
      <c r="G472" s="422">
        <v>0</v>
      </c>
      <c r="H472" s="422">
        <v>0</v>
      </c>
      <c r="I472" s="422">
        <v>0</v>
      </c>
      <c r="J472" s="422">
        <v>0</v>
      </c>
      <c r="K472" s="422">
        <v>0</v>
      </c>
      <c r="L472" s="422">
        <v>0</v>
      </c>
      <c r="M472" s="422">
        <v>0</v>
      </c>
      <c r="N472" s="422">
        <v>0</v>
      </c>
      <c r="O472" s="422">
        <v>0</v>
      </c>
      <c r="P472" s="422">
        <v>0</v>
      </c>
      <c r="Q472" s="422">
        <v>0</v>
      </c>
      <c r="R472" s="422">
        <v>0</v>
      </c>
      <c r="S472" s="422">
        <v>0</v>
      </c>
      <c r="T472" s="422">
        <v>0</v>
      </c>
      <c r="U472" s="422">
        <v>0</v>
      </c>
      <c r="V472" s="422">
        <v>0</v>
      </c>
      <c r="W472" s="422">
        <v>0</v>
      </c>
      <c r="X472" s="422">
        <v>0</v>
      </c>
      <c r="Y472" s="422">
        <v>0</v>
      </c>
      <c r="Z472" s="422">
        <v>0</v>
      </c>
      <c r="AA472" s="422">
        <v>0</v>
      </c>
      <c r="AB472" s="422">
        <v>0</v>
      </c>
      <c r="AC472" s="422">
        <v>0</v>
      </c>
      <c r="AD472" s="422">
        <v>0</v>
      </c>
      <c r="AE472" s="422">
        <v>0</v>
      </c>
      <c r="AF472" s="423">
        <v>0</v>
      </c>
      <c r="AG472" s="10"/>
      <c r="AH472" s="10"/>
      <c r="AI472" s="10"/>
      <c r="AJ472" s="10"/>
    </row>
    <row r="473" spans="1:36" ht="15">
      <c r="A473" s="424">
        <f t="shared" si="23"/>
        <v>1.1148666666666649</v>
      </c>
      <c r="B473" s="422">
        <v>0</v>
      </c>
      <c r="C473" s="422">
        <v>0</v>
      </c>
      <c r="D473" s="422">
        <v>0</v>
      </c>
      <c r="E473" s="422">
        <v>0</v>
      </c>
      <c r="F473" s="422">
        <v>0</v>
      </c>
      <c r="G473" s="422">
        <v>0</v>
      </c>
      <c r="H473" s="422">
        <v>0</v>
      </c>
      <c r="I473" s="422">
        <v>0</v>
      </c>
      <c r="J473" s="422">
        <v>0</v>
      </c>
      <c r="K473" s="422">
        <v>0</v>
      </c>
      <c r="L473" s="422">
        <v>0</v>
      </c>
      <c r="M473" s="422">
        <v>0</v>
      </c>
      <c r="N473" s="422">
        <v>0</v>
      </c>
      <c r="O473" s="422">
        <v>0</v>
      </c>
      <c r="P473" s="422">
        <v>0</v>
      </c>
      <c r="Q473" s="422">
        <v>0</v>
      </c>
      <c r="R473" s="422">
        <v>0</v>
      </c>
      <c r="S473" s="422">
        <v>0</v>
      </c>
      <c r="T473" s="422">
        <v>0</v>
      </c>
      <c r="U473" s="422">
        <v>0</v>
      </c>
      <c r="V473" s="422">
        <v>0</v>
      </c>
      <c r="W473" s="422">
        <v>0</v>
      </c>
      <c r="X473" s="422">
        <v>0</v>
      </c>
      <c r="Y473" s="422">
        <v>0</v>
      </c>
      <c r="Z473" s="422">
        <v>0</v>
      </c>
      <c r="AA473" s="422">
        <v>0</v>
      </c>
      <c r="AB473" s="422">
        <v>0</v>
      </c>
      <c r="AC473" s="422">
        <v>0</v>
      </c>
      <c r="AD473" s="422">
        <v>0</v>
      </c>
      <c r="AE473" s="422">
        <v>0</v>
      </c>
      <c r="AF473" s="423">
        <v>0</v>
      </c>
      <c r="AG473" s="10"/>
      <c r="AH473" s="10"/>
      <c r="AI473" s="10"/>
      <c r="AJ473" s="10"/>
    </row>
    <row r="474" spans="1:36" ht="15">
      <c r="A474" s="424">
        <f t="shared" si="23"/>
        <v>1.1252666666666649</v>
      </c>
      <c r="B474" s="422">
        <v>0</v>
      </c>
      <c r="C474" s="422">
        <v>0</v>
      </c>
      <c r="D474" s="422">
        <v>0</v>
      </c>
      <c r="E474" s="422">
        <v>0</v>
      </c>
      <c r="F474" s="422">
        <v>0</v>
      </c>
      <c r="G474" s="422">
        <v>0</v>
      </c>
      <c r="H474" s="422">
        <v>0</v>
      </c>
      <c r="I474" s="422">
        <v>0</v>
      </c>
      <c r="J474" s="422">
        <v>0</v>
      </c>
      <c r="K474" s="422">
        <v>0</v>
      </c>
      <c r="L474" s="422">
        <v>0</v>
      </c>
      <c r="M474" s="422">
        <v>0</v>
      </c>
      <c r="N474" s="422">
        <v>0</v>
      </c>
      <c r="O474" s="422">
        <v>0</v>
      </c>
      <c r="P474" s="422">
        <v>0</v>
      </c>
      <c r="Q474" s="422">
        <v>0</v>
      </c>
      <c r="R474" s="422">
        <v>0</v>
      </c>
      <c r="S474" s="422">
        <v>0</v>
      </c>
      <c r="T474" s="422">
        <v>0</v>
      </c>
      <c r="U474" s="422">
        <v>0</v>
      </c>
      <c r="V474" s="422">
        <v>0</v>
      </c>
      <c r="W474" s="422">
        <v>0</v>
      </c>
      <c r="X474" s="422">
        <v>0</v>
      </c>
      <c r="Y474" s="422">
        <v>0</v>
      </c>
      <c r="Z474" s="422">
        <v>0</v>
      </c>
      <c r="AA474" s="422">
        <v>0</v>
      </c>
      <c r="AB474" s="422">
        <v>0</v>
      </c>
      <c r="AC474" s="422">
        <v>0</v>
      </c>
      <c r="AD474" s="422">
        <v>0</v>
      </c>
      <c r="AE474" s="422">
        <v>0</v>
      </c>
      <c r="AF474" s="423">
        <v>0</v>
      </c>
      <c r="AG474" s="10"/>
      <c r="AH474" s="10"/>
      <c r="AI474" s="10"/>
      <c r="AJ474" s="10"/>
    </row>
    <row r="475" spans="1:36" ht="15">
      <c r="A475" s="424">
        <f t="shared" si="23"/>
        <v>1.1356666666666648</v>
      </c>
      <c r="B475" s="422">
        <v>0</v>
      </c>
      <c r="C475" s="422">
        <v>0</v>
      </c>
      <c r="D475" s="422">
        <v>0</v>
      </c>
      <c r="E475" s="422">
        <v>0</v>
      </c>
      <c r="F475" s="422">
        <v>0</v>
      </c>
      <c r="G475" s="422">
        <v>0</v>
      </c>
      <c r="H475" s="422">
        <v>0</v>
      </c>
      <c r="I475" s="422">
        <v>0</v>
      </c>
      <c r="J475" s="422">
        <v>0</v>
      </c>
      <c r="K475" s="422">
        <v>0</v>
      </c>
      <c r="L475" s="422">
        <v>0</v>
      </c>
      <c r="M475" s="422">
        <v>0</v>
      </c>
      <c r="N475" s="422">
        <v>0</v>
      </c>
      <c r="O475" s="422">
        <v>0</v>
      </c>
      <c r="P475" s="422">
        <v>0</v>
      </c>
      <c r="Q475" s="422">
        <v>0</v>
      </c>
      <c r="R475" s="422">
        <v>0</v>
      </c>
      <c r="S475" s="422">
        <v>0</v>
      </c>
      <c r="T475" s="422">
        <v>0</v>
      </c>
      <c r="U475" s="422">
        <v>0</v>
      </c>
      <c r="V475" s="422">
        <v>0</v>
      </c>
      <c r="W475" s="422">
        <v>0</v>
      </c>
      <c r="X475" s="422">
        <v>0</v>
      </c>
      <c r="Y475" s="422">
        <v>0</v>
      </c>
      <c r="Z475" s="422">
        <v>0</v>
      </c>
      <c r="AA475" s="422">
        <v>0</v>
      </c>
      <c r="AB475" s="422">
        <v>0</v>
      </c>
      <c r="AC475" s="422">
        <v>0</v>
      </c>
      <c r="AD475" s="422">
        <v>0</v>
      </c>
      <c r="AE475" s="422">
        <v>0</v>
      </c>
      <c r="AF475" s="423">
        <v>0</v>
      </c>
      <c r="AG475" s="10"/>
      <c r="AH475" s="10"/>
      <c r="AI475" s="10"/>
      <c r="AJ475" s="10"/>
    </row>
    <row r="476" spans="1:36" ht="15">
      <c r="A476" s="424">
        <f t="shared" si="23"/>
        <v>1.1460666666666648</v>
      </c>
      <c r="B476" s="422">
        <v>0</v>
      </c>
      <c r="C476" s="422">
        <v>0</v>
      </c>
      <c r="D476" s="422">
        <v>0</v>
      </c>
      <c r="E476" s="422">
        <v>0</v>
      </c>
      <c r="F476" s="422">
        <v>0</v>
      </c>
      <c r="G476" s="422">
        <v>0</v>
      </c>
      <c r="H476" s="422">
        <v>0</v>
      </c>
      <c r="I476" s="422">
        <v>0</v>
      </c>
      <c r="J476" s="422">
        <v>0</v>
      </c>
      <c r="K476" s="422">
        <v>0</v>
      </c>
      <c r="L476" s="422">
        <v>0</v>
      </c>
      <c r="M476" s="422">
        <v>0</v>
      </c>
      <c r="N476" s="422">
        <v>0</v>
      </c>
      <c r="O476" s="422">
        <v>0</v>
      </c>
      <c r="P476" s="422">
        <v>0</v>
      </c>
      <c r="Q476" s="422">
        <v>0</v>
      </c>
      <c r="R476" s="422">
        <v>0</v>
      </c>
      <c r="S476" s="422">
        <v>0</v>
      </c>
      <c r="T476" s="422">
        <v>0</v>
      </c>
      <c r="U476" s="422">
        <v>0</v>
      </c>
      <c r="V476" s="422">
        <v>0</v>
      </c>
      <c r="W476" s="422">
        <v>0</v>
      </c>
      <c r="X476" s="422">
        <v>0</v>
      </c>
      <c r="Y476" s="422">
        <v>0</v>
      </c>
      <c r="Z476" s="422">
        <v>0</v>
      </c>
      <c r="AA476" s="422">
        <v>0</v>
      </c>
      <c r="AB476" s="422">
        <v>0</v>
      </c>
      <c r="AC476" s="422">
        <v>0</v>
      </c>
      <c r="AD476" s="422">
        <v>0</v>
      </c>
      <c r="AE476" s="422">
        <v>0</v>
      </c>
      <c r="AF476" s="423">
        <v>0</v>
      </c>
      <c r="AG476" s="10"/>
      <c r="AH476" s="10"/>
      <c r="AI476" s="10"/>
      <c r="AJ476" s="10"/>
    </row>
    <row r="477" spans="1:36" ht="15">
      <c r="A477" s="424">
        <f t="shared" si="23"/>
        <v>1.1564666666666648</v>
      </c>
      <c r="B477" s="422">
        <v>0</v>
      </c>
      <c r="C477" s="422">
        <v>0</v>
      </c>
      <c r="D477" s="422">
        <v>0</v>
      </c>
      <c r="E477" s="422">
        <v>0</v>
      </c>
      <c r="F477" s="422">
        <v>0</v>
      </c>
      <c r="G477" s="422">
        <v>0</v>
      </c>
      <c r="H477" s="422">
        <v>0</v>
      </c>
      <c r="I477" s="422">
        <v>0</v>
      </c>
      <c r="J477" s="422">
        <v>0</v>
      </c>
      <c r="K477" s="422">
        <v>0</v>
      </c>
      <c r="L477" s="422">
        <v>0</v>
      </c>
      <c r="M477" s="422">
        <v>0</v>
      </c>
      <c r="N477" s="422">
        <v>0</v>
      </c>
      <c r="O477" s="422">
        <v>0</v>
      </c>
      <c r="P477" s="422">
        <v>0</v>
      </c>
      <c r="Q477" s="422">
        <v>0</v>
      </c>
      <c r="R477" s="422">
        <v>0</v>
      </c>
      <c r="S477" s="422">
        <v>0</v>
      </c>
      <c r="T477" s="422">
        <v>0</v>
      </c>
      <c r="U477" s="422">
        <v>0</v>
      </c>
      <c r="V477" s="422">
        <v>0</v>
      </c>
      <c r="W477" s="422">
        <v>0</v>
      </c>
      <c r="X477" s="422">
        <v>0</v>
      </c>
      <c r="Y477" s="422">
        <v>0</v>
      </c>
      <c r="Z477" s="422">
        <v>0</v>
      </c>
      <c r="AA477" s="422">
        <v>0</v>
      </c>
      <c r="AB477" s="422">
        <v>0</v>
      </c>
      <c r="AC477" s="422">
        <v>0</v>
      </c>
      <c r="AD477" s="422">
        <v>0</v>
      </c>
      <c r="AE477" s="422">
        <v>0</v>
      </c>
      <c r="AF477" s="423">
        <v>0</v>
      </c>
      <c r="AG477" s="10"/>
      <c r="AH477" s="10"/>
      <c r="AI477" s="10"/>
      <c r="AJ477" s="10"/>
    </row>
    <row r="478" spans="1:36" ht="15">
      <c r="A478" s="424">
        <f t="shared" si="23"/>
        <v>1.1668666666666647</v>
      </c>
      <c r="B478" s="422">
        <v>0</v>
      </c>
      <c r="C478" s="422">
        <v>0</v>
      </c>
      <c r="D478" s="422">
        <v>0</v>
      </c>
      <c r="E478" s="422">
        <v>0</v>
      </c>
      <c r="F478" s="422">
        <v>0</v>
      </c>
      <c r="G478" s="422">
        <v>0</v>
      </c>
      <c r="H478" s="422">
        <v>0</v>
      </c>
      <c r="I478" s="422">
        <v>0</v>
      </c>
      <c r="J478" s="422">
        <v>0</v>
      </c>
      <c r="K478" s="422">
        <v>0</v>
      </c>
      <c r="L478" s="422">
        <v>0</v>
      </c>
      <c r="M478" s="422">
        <v>0</v>
      </c>
      <c r="N478" s="422">
        <v>0</v>
      </c>
      <c r="O478" s="422">
        <v>0</v>
      </c>
      <c r="P478" s="422">
        <v>0</v>
      </c>
      <c r="Q478" s="422">
        <v>0</v>
      </c>
      <c r="R478" s="422">
        <v>0</v>
      </c>
      <c r="S478" s="422">
        <v>0</v>
      </c>
      <c r="T478" s="422">
        <v>0</v>
      </c>
      <c r="U478" s="422">
        <v>0</v>
      </c>
      <c r="V478" s="422">
        <v>0</v>
      </c>
      <c r="W478" s="422">
        <v>0</v>
      </c>
      <c r="X478" s="422">
        <v>0</v>
      </c>
      <c r="Y478" s="422">
        <v>0</v>
      </c>
      <c r="Z478" s="422">
        <v>0</v>
      </c>
      <c r="AA478" s="422">
        <v>0</v>
      </c>
      <c r="AB478" s="422">
        <v>0</v>
      </c>
      <c r="AC478" s="422">
        <v>0</v>
      </c>
      <c r="AD478" s="422">
        <v>0</v>
      </c>
      <c r="AE478" s="422">
        <v>0</v>
      </c>
      <c r="AF478" s="423">
        <v>0</v>
      </c>
      <c r="AG478" s="10"/>
      <c r="AH478" s="10"/>
      <c r="AI478" s="10"/>
      <c r="AJ478" s="10"/>
    </row>
    <row r="479" spans="1:36" ht="15">
      <c r="A479" s="424">
        <f t="shared" si="23"/>
        <v>1.1772666666666647</v>
      </c>
      <c r="B479" s="422">
        <v>0</v>
      </c>
      <c r="C479" s="422">
        <v>0</v>
      </c>
      <c r="D479" s="422">
        <v>0</v>
      </c>
      <c r="E479" s="422">
        <v>0</v>
      </c>
      <c r="F479" s="422">
        <v>0</v>
      </c>
      <c r="G479" s="422">
        <v>0</v>
      </c>
      <c r="H479" s="422">
        <v>0</v>
      </c>
      <c r="I479" s="422">
        <v>0</v>
      </c>
      <c r="J479" s="422">
        <v>0</v>
      </c>
      <c r="K479" s="422">
        <v>0</v>
      </c>
      <c r="L479" s="422">
        <v>0</v>
      </c>
      <c r="M479" s="422">
        <v>0</v>
      </c>
      <c r="N479" s="422">
        <v>0</v>
      </c>
      <c r="O479" s="422">
        <v>0</v>
      </c>
      <c r="P479" s="422">
        <v>0</v>
      </c>
      <c r="Q479" s="422">
        <v>0</v>
      </c>
      <c r="R479" s="422">
        <v>0</v>
      </c>
      <c r="S479" s="422">
        <v>0</v>
      </c>
      <c r="T479" s="422">
        <v>0</v>
      </c>
      <c r="U479" s="422">
        <v>0</v>
      </c>
      <c r="V479" s="422">
        <v>0</v>
      </c>
      <c r="W479" s="422">
        <v>0</v>
      </c>
      <c r="X479" s="422">
        <v>0</v>
      </c>
      <c r="Y479" s="422">
        <v>0</v>
      </c>
      <c r="Z479" s="422">
        <v>0</v>
      </c>
      <c r="AA479" s="422">
        <v>0</v>
      </c>
      <c r="AB479" s="422">
        <v>0</v>
      </c>
      <c r="AC479" s="422">
        <v>0</v>
      </c>
      <c r="AD479" s="422">
        <v>0</v>
      </c>
      <c r="AE479" s="422">
        <v>0</v>
      </c>
      <c r="AF479" s="423">
        <v>0</v>
      </c>
      <c r="AG479" s="10"/>
      <c r="AH479" s="10"/>
      <c r="AI479" s="10"/>
      <c r="AJ479" s="10"/>
    </row>
    <row r="480" spans="1:36" ht="15">
      <c r="A480" s="424">
        <f t="shared" si="23"/>
        <v>1.1876666666666646</v>
      </c>
      <c r="B480" s="422">
        <v>0</v>
      </c>
      <c r="C480" s="422">
        <v>0</v>
      </c>
      <c r="D480" s="422">
        <v>0</v>
      </c>
      <c r="E480" s="422">
        <v>0</v>
      </c>
      <c r="F480" s="422">
        <v>0</v>
      </c>
      <c r="G480" s="422">
        <v>0</v>
      </c>
      <c r="H480" s="422">
        <v>0</v>
      </c>
      <c r="I480" s="422">
        <v>0</v>
      </c>
      <c r="J480" s="422">
        <v>0</v>
      </c>
      <c r="K480" s="422">
        <v>0</v>
      </c>
      <c r="L480" s="422">
        <v>0</v>
      </c>
      <c r="M480" s="422">
        <v>0</v>
      </c>
      <c r="N480" s="422">
        <v>0</v>
      </c>
      <c r="O480" s="422">
        <v>0</v>
      </c>
      <c r="P480" s="422">
        <v>0</v>
      </c>
      <c r="Q480" s="422">
        <v>0</v>
      </c>
      <c r="R480" s="422">
        <v>0</v>
      </c>
      <c r="S480" s="422">
        <v>0</v>
      </c>
      <c r="T480" s="422">
        <v>0</v>
      </c>
      <c r="U480" s="422">
        <v>0</v>
      </c>
      <c r="V480" s="422">
        <v>0</v>
      </c>
      <c r="W480" s="422">
        <v>0</v>
      </c>
      <c r="X480" s="422">
        <v>0</v>
      </c>
      <c r="Y480" s="422">
        <v>0</v>
      </c>
      <c r="Z480" s="422">
        <v>0</v>
      </c>
      <c r="AA480" s="422">
        <v>0</v>
      </c>
      <c r="AB480" s="422">
        <v>0</v>
      </c>
      <c r="AC480" s="422">
        <v>0</v>
      </c>
      <c r="AD480" s="422">
        <v>0</v>
      </c>
      <c r="AE480" s="422">
        <v>0</v>
      </c>
      <c r="AF480" s="423">
        <v>0</v>
      </c>
      <c r="AG480" s="10"/>
      <c r="AH480" s="10"/>
      <c r="AI480" s="10"/>
      <c r="AJ480" s="10"/>
    </row>
    <row r="481" spans="1:36" ht="15">
      <c r="A481" s="425">
        <f t="shared" si="23"/>
        <v>1.1980666666666646</v>
      </c>
      <c r="B481" s="426">
        <v>0</v>
      </c>
      <c r="C481" s="426">
        <v>0</v>
      </c>
      <c r="D481" s="426">
        <v>0</v>
      </c>
      <c r="E481" s="426">
        <v>0</v>
      </c>
      <c r="F481" s="426">
        <v>0</v>
      </c>
      <c r="G481" s="426">
        <v>0</v>
      </c>
      <c r="H481" s="426">
        <v>0</v>
      </c>
      <c r="I481" s="426">
        <v>0</v>
      </c>
      <c r="J481" s="426">
        <v>0</v>
      </c>
      <c r="K481" s="426">
        <v>0</v>
      </c>
      <c r="L481" s="426">
        <v>0</v>
      </c>
      <c r="M481" s="426">
        <v>0</v>
      </c>
      <c r="N481" s="426">
        <v>0</v>
      </c>
      <c r="O481" s="426">
        <v>0</v>
      </c>
      <c r="P481" s="426">
        <v>0</v>
      </c>
      <c r="Q481" s="426">
        <v>0</v>
      </c>
      <c r="R481" s="426">
        <v>0</v>
      </c>
      <c r="S481" s="426">
        <v>0</v>
      </c>
      <c r="T481" s="426">
        <v>0</v>
      </c>
      <c r="U481" s="426">
        <v>0</v>
      </c>
      <c r="V481" s="426">
        <v>0</v>
      </c>
      <c r="W481" s="426">
        <v>0</v>
      </c>
      <c r="X481" s="426">
        <v>0</v>
      </c>
      <c r="Y481" s="426">
        <v>0</v>
      </c>
      <c r="Z481" s="426">
        <v>0</v>
      </c>
      <c r="AA481" s="426">
        <v>0</v>
      </c>
      <c r="AB481" s="426">
        <v>0</v>
      </c>
      <c r="AC481" s="426">
        <v>0</v>
      </c>
      <c r="AD481" s="426">
        <v>0</v>
      </c>
      <c r="AE481" s="426">
        <v>0</v>
      </c>
      <c r="AF481" s="427">
        <v>0</v>
      </c>
      <c r="AG481" s="10"/>
      <c r="AH481" s="10"/>
      <c r="AI481" s="10"/>
      <c r="AJ481" s="10"/>
    </row>
    <row r="482" spans="1:36" ht="15">
      <c r="A482" s="424">
        <f t="shared" ref="A482:A489" si="24">A481+0.0104</f>
        <v>1.2084666666666646</v>
      </c>
      <c r="B482" s="422">
        <v>0</v>
      </c>
      <c r="C482" s="422">
        <v>0</v>
      </c>
      <c r="D482" s="422">
        <v>0</v>
      </c>
      <c r="E482" s="422">
        <v>0</v>
      </c>
      <c r="F482" s="422">
        <v>0</v>
      </c>
      <c r="G482" s="422">
        <v>0</v>
      </c>
      <c r="H482" s="422">
        <v>0</v>
      </c>
      <c r="I482" s="422">
        <v>0</v>
      </c>
      <c r="J482" s="422">
        <v>0</v>
      </c>
      <c r="K482" s="422">
        <v>0</v>
      </c>
      <c r="L482" s="422">
        <v>0</v>
      </c>
      <c r="M482" s="422">
        <v>0</v>
      </c>
      <c r="N482" s="422">
        <v>0</v>
      </c>
      <c r="O482" s="422">
        <v>0</v>
      </c>
      <c r="P482" s="422">
        <v>0</v>
      </c>
      <c r="Q482" s="422">
        <v>0</v>
      </c>
      <c r="R482" s="422">
        <v>0</v>
      </c>
      <c r="S482" s="422">
        <v>0</v>
      </c>
      <c r="T482" s="422">
        <v>0</v>
      </c>
      <c r="U482" s="422">
        <v>0</v>
      </c>
      <c r="V482" s="422">
        <v>0</v>
      </c>
      <c r="W482" s="422">
        <v>0</v>
      </c>
      <c r="X482" s="422">
        <v>0</v>
      </c>
      <c r="Y482" s="422">
        <v>0</v>
      </c>
      <c r="Z482" s="422">
        <v>0</v>
      </c>
      <c r="AA482" s="422">
        <v>0</v>
      </c>
      <c r="AB482" s="422">
        <v>0</v>
      </c>
      <c r="AC482" s="422">
        <v>0</v>
      </c>
      <c r="AD482" s="422">
        <v>0</v>
      </c>
      <c r="AE482" s="422">
        <v>0</v>
      </c>
      <c r="AF482" s="423">
        <v>0</v>
      </c>
      <c r="AG482" s="10"/>
      <c r="AH482" s="10"/>
      <c r="AI482" s="10"/>
      <c r="AJ482" s="10"/>
    </row>
    <row r="483" spans="1:36" ht="15">
      <c r="A483" s="425">
        <f t="shared" si="24"/>
        <v>1.2188666666666645</v>
      </c>
      <c r="B483" s="426">
        <v>0</v>
      </c>
      <c r="C483" s="426">
        <v>0</v>
      </c>
      <c r="D483" s="426">
        <v>0</v>
      </c>
      <c r="E483" s="426">
        <v>0</v>
      </c>
      <c r="F483" s="426">
        <v>0</v>
      </c>
      <c r="G483" s="426">
        <v>0</v>
      </c>
      <c r="H483" s="426">
        <v>0</v>
      </c>
      <c r="I483" s="426">
        <v>0</v>
      </c>
      <c r="J483" s="426">
        <v>0</v>
      </c>
      <c r="K483" s="426">
        <v>0</v>
      </c>
      <c r="L483" s="426">
        <v>0</v>
      </c>
      <c r="M483" s="426">
        <v>0</v>
      </c>
      <c r="N483" s="426">
        <v>0</v>
      </c>
      <c r="O483" s="426">
        <v>0</v>
      </c>
      <c r="P483" s="426">
        <v>0</v>
      </c>
      <c r="Q483" s="426">
        <v>0</v>
      </c>
      <c r="R483" s="426">
        <v>0</v>
      </c>
      <c r="S483" s="426">
        <v>0</v>
      </c>
      <c r="T483" s="426">
        <v>0</v>
      </c>
      <c r="U483" s="426">
        <v>0</v>
      </c>
      <c r="V483" s="426">
        <v>0</v>
      </c>
      <c r="W483" s="426">
        <v>0</v>
      </c>
      <c r="X483" s="426">
        <v>0</v>
      </c>
      <c r="Y483" s="426">
        <v>0</v>
      </c>
      <c r="Z483" s="426">
        <v>0</v>
      </c>
      <c r="AA483" s="426">
        <v>0</v>
      </c>
      <c r="AB483" s="426">
        <v>0</v>
      </c>
      <c r="AC483" s="426">
        <v>0</v>
      </c>
      <c r="AD483" s="426">
        <v>0</v>
      </c>
      <c r="AE483" s="426">
        <v>0</v>
      </c>
      <c r="AF483" s="427">
        <v>0</v>
      </c>
      <c r="AG483" s="10"/>
      <c r="AH483" s="10"/>
      <c r="AI483" s="10"/>
      <c r="AJ483" s="10"/>
    </row>
    <row r="484" spans="1:36" ht="15">
      <c r="A484" s="424">
        <f t="shared" si="24"/>
        <v>1.2292666666666645</v>
      </c>
      <c r="B484" s="422">
        <v>0</v>
      </c>
      <c r="C484" s="422">
        <v>0</v>
      </c>
      <c r="D484" s="422">
        <v>0</v>
      </c>
      <c r="E484" s="422">
        <v>0</v>
      </c>
      <c r="F484" s="422">
        <v>0</v>
      </c>
      <c r="G484" s="422">
        <v>0</v>
      </c>
      <c r="H484" s="422">
        <v>0</v>
      </c>
      <c r="I484" s="422">
        <v>0</v>
      </c>
      <c r="J484" s="422">
        <v>0</v>
      </c>
      <c r="K484" s="422">
        <v>0</v>
      </c>
      <c r="L484" s="422">
        <v>0</v>
      </c>
      <c r="M484" s="422">
        <v>0</v>
      </c>
      <c r="N484" s="422">
        <v>0</v>
      </c>
      <c r="O484" s="422">
        <v>0</v>
      </c>
      <c r="P484" s="422">
        <v>0</v>
      </c>
      <c r="Q484" s="422">
        <v>0</v>
      </c>
      <c r="R484" s="422">
        <v>0</v>
      </c>
      <c r="S484" s="422">
        <v>0</v>
      </c>
      <c r="T484" s="422">
        <v>0</v>
      </c>
      <c r="U484" s="422">
        <v>0</v>
      </c>
      <c r="V484" s="422">
        <v>0</v>
      </c>
      <c r="W484" s="422">
        <v>0</v>
      </c>
      <c r="X484" s="422">
        <v>0</v>
      </c>
      <c r="Y484" s="422">
        <v>0</v>
      </c>
      <c r="Z484" s="422">
        <v>0</v>
      </c>
      <c r="AA484" s="422">
        <v>0</v>
      </c>
      <c r="AB484" s="422">
        <v>0</v>
      </c>
      <c r="AC484" s="422">
        <v>0</v>
      </c>
      <c r="AD484" s="422">
        <v>0</v>
      </c>
      <c r="AE484" s="422">
        <v>0</v>
      </c>
      <c r="AF484" s="423">
        <v>0</v>
      </c>
      <c r="AG484" s="10"/>
      <c r="AH484" s="10"/>
      <c r="AI484" s="10"/>
      <c r="AJ484" s="10"/>
    </row>
    <row r="485" spans="1:36" ht="15">
      <c r="A485" s="425">
        <f t="shared" si="24"/>
        <v>1.2396666666666645</v>
      </c>
      <c r="B485" s="426">
        <v>0</v>
      </c>
      <c r="C485" s="426">
        <v>0</v>
      </c>
      <c r="D485" s="426">
        <v>0</v>
      </c>
      <c r="E485" s="426">
        <v>0</v>
      </c>
      <c r="F485" s="426">
        <v>0</v>
      </c>
      <c r="G485" s="426">
        <v>0</v>
      </c>
      <c r="H485" s="426">
        <v>0</v>
      </c>
      <c r="I485" s="426">
        <v>0</v>
      </c>
      <c r="J485" s="426">
        <v>0</v>
      </c>
      <c r="K485" s="426">
        <v>0</v>
      </c>
      <c r="L485" s="426">
        <v>0</v>
      </c>
      <c r="M485" s="426">
        <v>0</v>
      </c>
      <c r="N485" s="426">
        <v>0</v>
      </c>
      <c r="O485" s="426">
        <v>0</v>
      </c>
      <c r="P485" s="426">
        <v>0</v>
      </c>
      <c r="Q485" s="426">
        <v>0</v>
      </c>
      <c r="R485" s="426">
        <v>0</v>
      </c>
      <c r="S485" s="426">
        <v>0</v>
      </c>
      <c r="T485" s="426">
        <v>0</v>
      </c>
      <c r="U485" s="426">
        <v>0</v>
      </c>
      <c r="V485" s="426">
        <v>0</v>
      </c>
      <c r="W485" s="426">
        <v>0</v>
      </c>
      <c r="X485" s="426">
        <v>0</v>
      </c>
      <c r="Y485" s="426">
        <v>0</v>
      </c>
      <c r="Z485" s="426">
        <v>0</v>
      </c>
      <c r="AA485" s="426">
        <v>0</v>
      </c>
      <c r="AB485" s="426">
        <v>0</v>
      </c>
      <c r="AC485" s="426">
        <v>0</v>
      </c>
      <c r="AD485" s="426">
        <v>0</v>
      </c>
      <c r="AE485" s="426">
        <v>0</v>
      </c>
      <c r="AF485" s="427">
        <v>0</v>
      </c>
      <c r="AG485" s="10"/>
      <c r="AH485" s="10"/>
      <c r="AI485" s="10"/>
      <c r="AJ485" s="10"/>
    </row>
    <row r="486" spans="1:36" ht="15">
      <c r="A486" s="425">
        <f t="shared" si="24"/>
        <v>1.2500666666666644</v>
      </c>
      <c r="B486" s="430">
        <v>0</v>
      </c>
      <c r="C486" s="430">
        <v>0</v>
      </c>
      <c r="D486" s="430">
        <v>0</v>
      </c>
      <c r="E486" s="430">
        <v>0</v>
      </c>
      <c r="F486" s="430">
        <v>0</v>
      </c>
      <c r="G486" s="430">
        <v>0</v>
      </c>
      <c r="H486" s="430">
        <v>0</v>
      </c>
      <c r="I486" s="430">
        <v>0</v>
      </c>
      <c r="J486" s="430">
        <v>0</v>
      </c>
      <c r="K486" s="430">
        <v>0</v>
      </c>
      <c r="L486" s="430">
        <v>0</v>
      </c>
      <c r="M486" s="430">
        <v>0</v>
      </c>
      <c r="N486" s="430">
        <v>0</v>
      </c>
      <c r="O486" s="430">
        <v>0</v>
      </c>
      <c r="P486" s="430">
        <v>0</v>
      </c>
      <c r="Q486" s="430">
        <v>0</v>
      </c>
      <c r="R486" s="430">
        <v>0</v>
      </c>
      <c r="S486" s="430">
        <v>0</v>
      </c>
      <c r="T486" s="430">
        <v>0</v>
      </c>
      <c r="U486" s="430">
        <v>0</v>
      </c>
      <c r="V486" s="430">
        <v>0</v>
      </c>
      <c r="W486" s="430">
        <v>0</v>
      </c>
      <c r="X486" s="430">
        <v>0</v>
      </c>
      <c r="Y486" s="430">
        <v>0</v>
      </c>
      <c r="Z486" s="430">
        <v>0</v>
      </c>
      <c r="AA486" s="430">
        <v>0</v>
      </c>
      <c r="AB486" s="430">
        <v>0</v>
      </c>
      <c r="AC486" s="430">
        <v>0</v>
      </c>
      <c r="AD486" s="430">
        <v>0</v>
      </c>
      <c r="AE486" s="430">
        <v>0</v>
      </c>
      <c r="AF486" s="431">
        <v>0</v>
      </c>
      <c r="AG486" s="10"/>
      <c r="AH486" s="10"/>
      <c r="AI486" s="10"/>
      <c r="AJ486" s="10"/>
    </row>
    <row r="487" spans="1:36" ht="15">
      <c r="A487" s="425">
        <f t="shared" si="24"/>
        <v>1.2604666666666644</v>
      </c>
      <c r="B487" s="430">
        <v>0</v>
      </c>
      <c r="C487" s="430">
        <v>0</v>
      </c>
      <c r="D487" s="430">
        <v>0</v>
      </c>
      <c r="E487" s="430">
        <v>0</v>
      </c>
      <c r="F487" s="430">
        <v>0</v>
      </c>
      <c r="G487" s="430">
        <v>0</v>
      </c>
      <c r="H487" s="430">
        <v>0</v>
      </c>
      <c r="I487" s="430">
        <v>0</v>
      </c>
      <c r="J487" s="430">
        <v>0</v>
      </c>
      <c r="K487" s="430">
        <v>0</v>
      </c>
      <c r="L487" s="430">
        <v>0</v>
      </c>
      <c r="M487" s="430">
        <v>0</v>
      </c>
      <c r="N487" s="430">
        <v>0</v>
      </c>
      <c r="O487" s="430">
        <v>0</v>
      </c>
      <c r="P487" s="430">
        <v>0</v>
      </c>
      <c r="Q487" s="430">
        <v>0</v>
      </c>
      <c r="R487" s="430">
        <v>0</v>
      </c>
      <c r="S487" s="430">
        <v>0</v>
      </c>
      <c r="T487" s="430">
        <v>0</v>
      </c>
      <c r="U487" s="430">
        <v>0</v>
      </c>
      <c r="V487" s="430">
        <v>0</v>
      </c>
      <c r="W487" s="430">
        <v>0</v>
      </c>
      <c r="X487" s="430">
        <v>0</v>
      </c>
      <c r="Y487" s="430">
        <v>0</v>
      </c>
      <c r="Z487" s="430">
        <v>0</v>
      </c>
      <c r="AA487" s="430">
        <v>0</v>
      </c>
      <c r="AB487" s="430">
        <v>0</v>
      </c>
      <c r="AC487" s="430">
        <v>0</v>
      </c>
      <c r="AD487" s="430">
        <v>0</v>
      </c>
      <c r="AE487" s="430">
        <v>0</v>
      </c>
      <c r="AF487" s="431">
        <v>0</v>
      </c>
      <c r="AG487" s="10"/>
      <c r="AH487" s="10"/>
      <c r="AI487" s="10"/>
      <c r="AJ487" s="10"/>
    </row>
    <row r="488" spans="1:36" ht="15">
      <c r="A488" s="425">
        <f t="shared" si="24"/>
        <v>1.2708666666666644</v>
      </c>
      <c r="B488" s="430">
        <v>0</v>
      </c>
      <c r="C488" s="430">
        <v>0</v>
      </c>
      <c r="D488" s="430">
        <v>0</v>
      </c>
      <c r="E488" s="430">
        <v>0</v>
      </c>
      <c r="F488" s="430">
        <v>0</v>
      </c>
      <c r="G488" s="430">
        <v>0</v>
      </c>
      <c r="H488" s="430">
        <v>0</v>
      </c>
      <c r="I488" s="430">
        <v>0</v>
      </c>
      <c r="J488" s="430">
        <v>0</v>
      </c>
      <c r="K488" s="430">
        <v>0</v>
      </c>
      <c r="L488" s="430">
        <v>0</v>
      </c>
      <c r="M488" s="430">
        <v>0</v>
      </c>
      <c r="N488" s="430">
        <v>0</v>
      </c>
      <c r="O488" s="430">
        <v>0</v>
      </c>
      <c r="P488" s="430">
        <v>0</v>
      </c>
      <c r="Q488" s="430">
        <v>0</v>
      </c>
      <c r="R488" s="430">
        <v>0</v>
      </c>
      <c r="S488" s="430">
        <v>0</v>
      </c>
      <c r="T488" s="430">
        <v>0</v>
      </c>
      <c r="U488" s="430">
        <v>0</v>
      </c>
      <c r="V488" s="430">
        <v>0</v>
      </c>
      <c r="W488" s="430">
        <v>0</v>
      </c>
      <c r="X488" s="430">
        <v>0</v>
      </c>
      <c r="Y488" s="430">
        <v>0</v>
      </c>
      <c r="Z488" s="430">
        <v>0</v>
      </c>
      <c r="AA488" s="430">
        <v>0</v>
      </c>
      <c r="AB488" s="430">
        <v>0</v>
      </c>
      <c r="AC488" s="430">
        <v>0</v>
      </c>
      <c r="AD488" s="430">
        <v>0</v>
      </c>
      <c r="AE488" s="430">
        <v>0</v>
      </c>
      <c r="AF488" s="431">
        <v>0</v>
      </c>
      <c r="AG488" s="10"/>
      <c r="AH488" s="10"/>
      <c r="AI488" s="10"/>
      <c r="AJ488" s="10"/>
    </row>
    <row r="489" spans="1:36" ht="15.75" thickBot="1">
      <c r="A489" s="425">
        <f t="shared" si="24"/>
        <v>1.2812666666666643</v>
      </c>
      <c r="B489" s="430">
        <v>0</v>
      </c>
      <c r="C489" s="430">
        <v>0</v>
      </c>
      <c r="D489" s="430">
        <v>0</v>
      </c>
      <c r="E489" s="430">
        <v>0</v>
      </c>
      <c r="F489" s="430">
        <v>0</v>
      </c>
      <c r="G489" s="430">
        <v>0</v>
      </c>
      <c r="H489" s="430">
        <v>0</v>
      </c>
      <c r="I489" s="430">
        <v>0</v>
      </c>
      <c r="J489" s="430">
        <v>0</v>
      </c>
      <c r="K489" s="430">
        <v>0</v>
      </c>
      <c r="L489" s="430">
        <v>0</v>
      </c>
      <c r="M489" s="430">
        <v>0</v>
      </c>
      <c r="N489" s="430">
        <v>0</v>
      </c>
      <c r="O489" s="430">
        <v>0</v>
      </c>
      <c r="P489" s="430">
        <v>0</v>
      </c>
      <c r="Q489" s="430">
        <v>0</v>
      </c>
      <c r="R489" s="430">
        <v>0</v>
      </c>
      <c r="S489" s="430">
        <v>0</v>
      </c>
      <c r="T489" s="430">
        <v>0</v>
      </c>
      <c r="U489" s="430">
        <v>0</v>
      </c>
      <c r="V489" s="430">
        <v>0</v>
      </c>
      <c r="W489" s="430">
        <v>0</v>
      </c>
      <c r="X489" s="430">
        <v>0</v>
      </c>
      <c r="Y489" s="430">
        <v>0</v>
      </c>
      <c r="Z489" s="430">
        <v>0</v>
      </c>
      <c r="AA489" s="430">
        <v>0</v>
      </c>
      <c r="AB489" s="430">
        <v>0</v>
      </c>
      <c r="AC489" s="430">
        <v>0</v>
      </c>
      <c r="AD489" s="430">
        <v>0</v>
      </c>
      <c r="AE489" s="430">
        <v>0</v>
      </c>
      <c r="AF489" s="431">
        <v>0</v>
      </c>
      <c r="AG489" s="10"/>
      <c r="AH489" s="10"/>
      <c r="AI489" s="10"/>
      <c r="AJ489" s="10"/>
    </row>
    <row r="490" spans="1:36" ht="15.75" thickBot="1">
      <c r="A490" s="432" t="s">
        <v>5</v>
      </c>
      <c r="B490" s="433">
        <v>4300.0899999999992</v>
      </c>
      <c r="C490" s="433">
        <v>5831.4700000000012</v>
      </c>
      <c r="D490" s="433">
        <v>5073.3799999999992</v>
      </c>
      <c r="E490" s="433">
        <v>6000.69</v>
      </c>
      <c r="F490" s="433">
        <v>7740.2999999999975</v>
      </c>
      <c r="G490" s="433">
        <v>6662.1499999999987</v>
      </c>
      <c r="H490" s="433">
        <v>4618.17</v>
      </c>
      <c r="I490" s="433">
        <v>4808.5000000000018</v>
      </c>
      <c r="J490" s="433">
        <v>6569.6699999999992</v>
      </c>
      <c r="K490" s="433">
        <v>5341.5999999999995</v>
      </c>
      <c r="L490" s="433">
        <v>5428.9999999999982</v>
      </c>
      <c r="M490" s="433">
        <v>6457.7299999999987</v>
      </c>
      <c r="N490" s="433">
        <v>5778.7599999999984</v>
      </c>
      <c r="O490" s="433">
        <v>4472.1099999999969</v>
      </c>
      <c r="P490" s="433">
        <v>3844.2000000000003</v>
      </c>
      <c r="Q490" s="433">
        <v>6476.4200000000019</v>
      </c>
      <c r="R490" s="433">
        <v>5624.2499999999991</v>
      </c>
      <c r="S490" s="433">
        <v>6858.39</v>
      </c>
      <c r="T490" s="433">
        <v>6673.9000000000005</v>
      </c>
      <c r="U490" s="433">
        <v>6082.7900000000009</v>
      </c>
      <c r="V490" s="433">
        <v>4383.3199999999988</v>
      </c>
      <c r="W490" s="433">
        <v>5990.3400000000011</v>
      </c>
      <c r="X490" s="433">
        <v>5579.9699999999993</v>
      </c>
      <c r="Y490" s="433">
        <v>3014.3800000000006</v>
      </c>
      <c r="Z490" s="433">
        <v>3157.29</v>
      </c>
      <c r="AA490" s="433">
        <v>5226.3499999999995</v>
      </c>
      <c r="AB490" s="433">
        <v>5550.0000000000009</v>
      </c>
      <c r="AC490" s="433">
        <v>5380.05</v>
      </c>
      <c r="AD490" s="433">
        <v>5399.3799999999983</v>
      </c>
      <c r="AE490" s="433">
        <v>6044.8499999999995</v>
      </c>
      <c r="AF490" s="434">
        <v>2558.4299999999994</v>
      </c>
      <c r="AG490" s="10"/>
      <c r="AH490" s="10"/>
      <c r="AI490" s="10"/>
      <c r="AJ490" s="10"/>
    </row>
    <row r="491" spans="1:36" ht="15">
      <c r="A491" s="418">
        <v>0.29166666666666669</v>
      </c>
      <c r="B491" s="419">
        <v>1.82</v>
      </c>
      <c r="C491" s="419">
        <v>9.09</v>
      </c>
      <c r="D491" s="419">
        <v>0</v>
      </c>
      <c r="E491" s="419">
        <v>2.27</v>
      </c>
      <c r="F491" s="419">
        <v>29.37</v>
      </c>
      <c r="G491" s="419">
        <v>139.35</v>
      </c>
      <c r="H491" s="419">
        <v>0</v>
      </c>
      <c r="I491" s="419">
        <v>0</v>
      </c>
      <c r="J491" s="419">
        <v>1.82</v>
      </c>
      <c r="K491" s="419">
        <v>10.59</v>
      </c>
      <c r="L491" s="419">
        <v>0</v>
      </c>
      <c r="M491" s="419">
        <v>50.07</v>
      </c>
      <c r="N491" s="419">
        <v>40.590000000000003</v>
      </c>
      <c r="O491" s="419">
        <v>8</v>
      </c>
      <c r="P491" s="419">
        <v>0</v>
      </c>
      <c r="Q491" s="419">
        <v>0</v>
      </c>
      <c r="R491" s="419">
        <v>0.91</v>
      </c>
      <c r="S491" s="419">
        <v>11.41</v>
      </c>
      <c r="T491" s="419">
        <v>58.89</v>
      </c>
      <c r="U491" s="419">
        <v>73.66</v>
      </c>
      <c r="V491" s="419">
        <v>39</v>
      </c>
      <c r="W491" s="419">
        <v>5.91</v>
      </c>
      <c r="X491" s="419">
        <v>0</v>
      </c>
      <c r="Y491" s="419">
        <v>0</v>
      </c>
      <c r="Z491" s="419">
        <v>0</v>
      </c>
      <c r="AA491" s="419">
        <v>66.290000000000006</v>
      </c>
      <c r="AB491" s="419">
        <v>17.79</v>
      </c>
      <c r="AC491" s="419">
        <v>5.41</v>
      </c>
      <c r="AD491" s="419">
        <v>9.09</v>
      </c>
      <c r="AE491" s="419">
        <v>9.09</v>
      </c>
      <c r="AF491" s="420">
        <v>20.91</v>
      </c>
      <c r="AG491" s="10"/>
      <c r="AH491" s="10"/>
      <c r="AI491" s="10"/>
      <c r="AJ491" s="10"/>
    </row>
    <row r="492" spans="1:36" ht="15">
      <c r="A492" s="421">
        <f t="shared" ref="A492:A499" si="25">A491+0.0105</f>
        <v>0.30216666666666669</v>
      </c>
      <c r="B492" s="422">
        <v>3.64</v>
      </c>
      <c r="C492" s="422">
        <v>0</v>
      </c>
      <c r="D492" s="422">
        <v>10</v>
      </c>
      <c r="E492" s="422">
        <v>7.27</v>
      </c>
      <c r="F492" s="422">
        <v>46.19</v>
      </c>
      <c r="G492" s="422">
        <v>30.76</v>
      </c>
      <c r="H492" s="422">
        <v>9.09</v>
      </c>
      <c r="I492" s="422">
        <v>4.55</v>
      </c>
      <c r="J492" s="422">
        <v>0</v>
      </c>
      <c r="K492" s="422">
        <v>9.09</v>
      </c>
      <c r="L492" s="422">
        <v>6.36</v>
      </c>
      <c r="M492" s="422">
        <v>27.18</v>
      </c>
      <c r="N492" s="422">
        <v>18.25</v>
      </c>
      <c r="O492" s="422">
        <v>1.36</v>
      </c>
      <c r="P492" s="422">
        <v>3.09</v>
      </c>
      <c r="Q492" s="422">
        <v>0</v>
      </c>
      <c r="R492" s="422">
        <v>0</v>
      </c>
      <c r="S492" s="422">
        <v>0</v>
      </c>
      <c r="T492" s="422">
        <v>11.68</v>
      </c>
      <c r="U492" s="422">
        <v>102.53</v>
      </c>
      <c r="V492" s="422">
        <v>0</v>
      </c>
      <c r="W492" s="422">
        <v>4.54</v>
      </c>
      <c r="X492" s="422">
        <v>6.27</v>
      </c>
      <c r="Y492" s="422">
        <v>4.54</v>
      </c>
      <c r="Z492" s="422">
        <v>0</v>
      </c>
      <c r="AA492" s="422">
        <v>4.09</v>
      </c>
      <c r="AB492" s="422">
        <v>76.64</v>
      </c>
      <c r="AC492" s="422">
        <v>0</v>
      </c>
      <c r="AD492" s="422">
        <v>2.73</v>
      </c>
      <c r="AE492" s="422">
        <v>0</v>
      </c>
      <c r="AF492" s="423">
        <v>2.27</v>
      </c>
      <c r="AG492" s="10"/>
      <c r="AH492" s="10"/>
      <c r="AI492" s="10"/>
      <c r="AJ492" s="10"/>
    </row>
    <row r="493" spans="1:36" ht="15">
      <c r="A493" s="421">
        <f t="shared" si="25"/>
        <v>0.3126666666666667</v>
      </c>
      <c r="B493" s="422">
        <v>6.82</v>
      </c>
      <c r="C493" s="422">
        <v>15.56</v>
      </c>
      <c r="D493" s="422">
        <v>5.91</v>
      </c>
      <c r="E493" s="422">
        <v>4.1500000000000004</v>
      </c>
      <c r="F493" s="422">
        <v>50.23</v>
      </c>
      <c r="G493" s="422">
        <v>51.35</v>
      </c>
      <c r="H493" s="422">
        <v>1.82</v>
      </c>
      <c r="I493" s="422">
        <v>3.64</v>
      </c>
      <c r="J493" s="422">
        <v>0</v>
      </c>
      <c r="K493" s="422">
        <v>4.54</v>
      </c>
      <c r="L493" s="422">
        <v>0</v>
      </c>
      <c r="M493" s="422">
        <v>10.45</v>
      </c>
      <c r="N493" s="422">
        <v>22.5</v>
      </c>
      <c r="O493" s="422">
        <v>0</v>
      </c>
      <c r="P493" s="422">
        <v>23.44</v>
      </c>
      <c r="Q493" s="422">
        <v>3.64</v>
      </c>
      <c r="R493" s="422">
        <v>2.27</v>
      </c>
      <c r="S493" s="422">
        <v>21.53</v>
      </c>
      <c r="T493" s="422">
        <v>10.59</v>
      </c>
      <c r="U493" s="422">
        <v>15.45</v>
      </c>
      <c r="V493" s="422">
        <v>29.92</v>
      </c>
      <c r="W493" s="422">
        <v>5.91</v>
      </c>
      <c r="X493" s="422">
        <v>0</v>
      </c>
      <c r="Y493" s="422">
        <v>0</v>
      </c>
      <c r="Z493" s="422">
        <v>0</v>
      </c>
      <c r="AA493" s="422">
        <v>9.09</v>
      </c>
      <c r="AB493" s="422">
        <v>69.41</v>
      </c>
      <c r="AC493" s="422">
        <v>0</v>
      </c>
      <c r="AD493" s="422">
        <v>4.6500000000000004</v>
      </c>
      <c r="AE493" s="422">
        <v>4.6500000000000004</v>
      </c>
      <c r="AF493" s="423">
        <v>4.54</v>
      </c>
      <c r="AG493" s="10"/>
      <c r="AH493" s="10"/>
      <c r="AI493" s="10"/>
      <c r="AJ493" s="10"/>
    </row>
    <row r="494" spans="1:36" ht="15">
      <c r="A494" s="421">
        <f t="shared" si="25"/>
        <v>0.32316666666666671</v>
      </c>
      <c r="B494" s="422">
        <v>9.99</v>
      </c>
      <c r="C494" s="422">
        <v>9.33</v>
      </c>
      <c r="D494" s="422">
        <v>6.37</v>
      </c>
      <c r="E494" s="422">
        <v>5.91</v>
      </c>
      <c r="F494" s="422">
        <v>9.08</v>
      </c>
      <c r="G494" s="422">
        <v>61.95</v>
      </c>
      <c r="H494" s="422">
        <v>4.09</v>
      </c>
      <c r="I494" s="422">
        <v>22.3</v>
      </c>
      <c r="J494" s="422">
        <v>2.27</v>
      </c>
      <c r="K494" s="422">
        <v>2.27</v>
      </c>
      <c r="L494" s="422">
        <v>22.32</v>
      </c>
      <c r="M494" s="422">
        <v>15.24</v>
      </c>
      <c r="N494" s="422">
        <v>0</v>
      </c>
      <c r="O494" s="422">
        <v>3.64</v>
      </c>
      <c r="P494" s="422">
        <v>5</v>
      </c>
      <c r="Q494" s="422">
        <v>0</v>
      </c>
      <c r="R494" s="422">
        <v>1.73</v>
      </c>
      <c r="S494" s="422">
        <v>4.54</v>
      </c>
      <c r="T494" s="422">
        <v>34</v>
      </c>
      <c r="U494" s="422">
        <v>12.27</v>
      </c>
      <c r="V494" s="422">
        <v>0</v>
      </c>
      <c r="W494" s="422">
        <v>0</v>
      </c>
      <c r="X494" s="422">
        <v>2.27</v>
      </c>
      <c r="Y494" s="422">
        <v>0</v>
      </c>
      <c r="Z494" s="422">
        <v>0</v>
      </c>
      <c r="AA494" s="422">
        <v>10.55</v>
      </c>
      <c r="AB494" s="422">
        <v>32.909999999999997</v>
      </c>
      <c r="AC494" s="422">
        <v>1.36</v>
      </c>
      <c r="AD494" s="422">
        <v>9.09</v>
      </c>
      <c r="AE494" s="422">
        <v>45.31</v>
      </c>
      <c r="AF494" s="423">
        <v>1.36</v>
      </c>
      <c r="AG494" s="10"/>
      <c r="AH494" s="10"/>
      <c r="AI494" s="10"/>
      <c r="AJ494" s="10"/>
    </row>
    <row r="495" spans="1:36" ht="15">
      <c r="A495" s="421">
        <f t="shared" si="25"/>
        <v>0.33366666666666672</v>
      </c>
      <c r="B495" s="422">
        <v>5</v>
      </c>
      <c r="C495" s="422">
        <v>9.08</v>
      </c>
      <c r="D495" s="422">
        <v>4.54</v>
      </c>
      <c r="E495" s="422">
        <v>14.09</v>
      </c>
      <c r="F495" s="422">
        <v>80.680000000000007</v>
      </c>
      <c r="G495" s="422">
        <v>23.26</v>
      </c>
      <c r="H495" s="422">
        <v>4.54</v>
      </c>
      <c r="I495" s="422">
        <v>0</v>
      </c>
      <c r="J495" s="422">
        <v>16.82</v>
      </c>
      <c r="K495" s="422">
        <v>1.82</v>
      </c>
      <c r="L495" s="422">
        <v>6.31</v>
      </c>
      <c r="M495" s="422">
        <v>7.27</v>
      </c>
      <c r="N495" s="422">
        <v>0</v>
      </c>
      <c r="O495" s="422">
        <v>17.18</v>
      </c>
      <c r="P495" s="422">
        <v>4.54</v>
      </c>
      <c r="Q495" s="422">
        <v>0</v>
      </c>
      <c r="R495" s="422">
        <v>11.77</v>
      </c>
      <c r="S495" s="422">
        <v>9.1199999999999992</v>
      </c>
      <c r="T495" s="422">
        <v>5.37</v>
      </c>
      <c r="U495" s="422">
        <v>16.68</v>
      </c>
      <c r="V495" s="422">
        <v>0</v>
      </c>
      <c r="W495" s="422">
        <v>11.38</v>
      </c>
      <c r="X495" s="422">
        <v>0</v>
      </c>
      <c r="Y495" s="422">
        <v>9.09</v>
      </c>
      <c r="Z495" s="422">
        <v>0</v>
      </c>
      <c r="AA495" s="422">
        <v>0.91</v>
      </c>
      <c r="AB495" s="422">
        <v>0</v>
      </c>
      <c r="AC495" s="422">
        <v>0</v>
      </c>
      <c r="AD495" s="422">
        <v>11.36</v>
      </c>
      <c r="AE495" s="422">
        <v>16.63</v>
      </c>
      <c r="AF495" s="423">
        <v>4.6500000000000004</v>
      </c>
      <c r="AG495" s="10"/>
      <c r="AH495" s="10"/>
      <c r="AI495" s="10"/>
      <c r="AJ495" s="10"/>
    </row>
    <row r="496" spans="1:36" ht="15">
      <c r="A496" s="421">
        <f t="shared" si="25"/>
        <v>0.34416666666666673</v>
      </c>
      <c r="B496" s="422">
        <v>0</v>
      </c>
      <c r="C496" s="422">
        <v>13.63</v>
      </c>
      <c r="D496" s="422">
        <v>3.59</v>
      </c>
      <c r="E496" s="422">
        <v>11.36</v>
      </c>
      <c r="F496" s="422">
        <v>38.450000000000003</v>
      </c>
      <c r="G496" s="422">
        <v>27.28</v>
      </c>
      <c r="H496" s="422">
        <v>0</v>
      </c>
      <c r="I496" s="422">
        <v>0</v>
      </c>
      <c r="J496" s="422">
        <v>25.99</v>
      </c>
      <c r="K496" s="422">
        <v>3.69</v>
      </c>
      <c r="L496" s="422">
        <v>4.54</v>
      </c>
      <c r="M496" s="422">
        <v>74.58</v>
      </c>
      <c r="N496" s="422">
        <v>61.46</v>
      </c>
      <c r="O496" s="422">
        <v>4.54</v>
      </c>
      <c r="P496" s="422">
        <v>9.09</v>
      </c>
      <c r="Q496" s="422">
        <v>11</v>
      </c>
      <c r="R496" s="422">
        <v>0</v>
      </c>
      <c r="S496" s="422">
        <v>3.64</v>
      </c>
      <c r="T496" s="422">
        <v>18.73</v>
      </c>
      <c r="U496" s="422">
        <v>51.85</v>
      </c>
      <c r="V496" s="422">
        <v>4.6500000000000004</v>
      </c>
      <c r="W496" s="422">
        <v>9.08</v>
      </c>
      <c r="X496" s="422">
        <v>9.4</v>
      </c>
      <c r="Y496" s="422">
        <v>13.64</v>
      </c>
      <c r="Z496" s="422">
        <v>0</v>
      </c>
      <c r="AA496" s="422">
        <v>40.36</v>
      </c>
      <c r="AB496" s="422">
        <v>15.91</v>
      </c>
      <c r="AC496" s="422">
        <v>9.27</v>
      </c>
      <c r="AD496" s="422">
        <v>0</v>
      </c>
      <c r="AE496" s="422">
        <v>6.82</v>
      </c>
      <c r="AF496" s="423">
        <v>0</v>
      </c>
      <c r="AG496" s="10"/>
      <c r="AH496" s="10"/>
      <c r="AI496" s="10"/>
      <c r="AJ496" s="10"/>
    </row>
    <row r="497" spans="1:36" ht="15">
      <c r="A497" s="421">
        <f t="shared" si="25"/>
        <v>0.35466666666666674</v>
      </c>
      <c r="B497" s="422">
        <v>29.27</v>
      </c>
      <c r="C497" s="422">
        <v>14.63</v>
      </c>
      <c r="D497" s="422">
        <v>29.96</v>
      </c>
      <c r="E497" s="422">
        <v>0</v>
      </c>
      <c r="F497" s="422">
        <v>16.37</v>
      </c>
      <c r="G497" s="422">
        <v>9.09</v>
      </c>
      <c r="H497" s="422">
        <v>5.9</v>
      </c>
      <c r="I497" s="422">
        <v>20.85</v>
      </c>
      <c r="J497" s="422">
        <v>16</v>
      </c>
      <c r="K497" s="422">
        <v>32</v>
      </c>
      <c r="L497" s="422">
        <v>10</v>
      </c>
      <c r="M497" s="422">
        <v>13.63</v>
      </c>
      <c r="N497" s="422">
        <v>6.36</v>
      </c>
      <c r="O497" s="422">
        <v>30.73</v>
      </c>
      <c r="P497" s="422">
        <v>3.22</v>
      </c>
      <c r="Q497" s="422">
        <v>18.28</v>
      </c>
      <c r="R497" s="422">
        <v>24.55</v>
      </c>
      <c r="S497" s="422">
        <v>12.82</v>
      </c>
      <c r="T497" s="422">
        <v>0</v>
      </c>
      <c r="U497" s="422">
        <v>13.79</v>
      </c>
      <c r="V497" s="422">
        <v>13.62</v>
      </c>
      <c r="W497" s="422">
        <v>0</v>
      </c>
      <c r="X497" s="422">
        <v>15.9</v>
      </c>
      <c r="Y497" s="422">
        <v>0</v>
      </c>
      <c r="Z497" s="422">
        <v>0</v>
      </c>
      <c r="AA497" s="422">
        <v>3.18</v>
      </c>
      <c r="AB497" s="422">
        <v>2.73</v>
      </c>
      <c r="AC497" s="422">
        <v>4.54</v>
      </c>
      <c r="AD497" s="422">
        <v>4.54</v>
      </c>
      <c r="AE497" s="422">
        <v>9.08</v>
      </c>
      <c r="AF497" s="423">
        <v>7.27</v>
      </c>
      <c r="AG497" s="10"/>
      <c r="AH497" s="10"/>
      <c r="AI497" s="10"/>
      <c r="AJ497" s="10"/>
    </row>
    <row r="498" spans="1:36" ht="15">
      <c r="A498" s="421">
        <f t="shared" si="25"/>
        <v>0.36516666666666675</v>
      </c>
      <c r="B498" s="422">
        <v>35</v>
      </c>
      <c r="C498" s="422">
        <v>11.36</v>
      </c>
      <c r="D498" s="422">
        <v>25.9</v>
      </c>
      <c r="E498" s="422">
        <v>20</v>
      </c>
      <c r="F498" s="422">
        <v>12.54</v>
      </c>
      <c r="G498" s="422">
        <v>42.31</v>
      </c>
      <c r="H498" s="422">
        <v>23.27</v>
      </c>
      <c r="I498" s="422">
        <v>6.27</v>
      </c>
      <c r="J498" s="422">
        <v>39.19</v>
      </c>
      <c r="K498" s="422">
        <v>23.26</v>
      </c>
      <c r="L498" s="422">
        <v>23.49</v>
      </c>
      <c r="M498" s="422">
        <v>3.82</v>
      </c>
      <c r="N498" s="422">
        <v>11.81</v>
      </c>
      <c r="O498" s="422">
        <v>38.200000000000003</v>
      </c>
      <c r="P498" s="422">
        <v>3.18</v>
      </c>
      <c r="Q498" s="422">
        <v>15.63</v>
      </c>
      <c r="R498" s="422">
        <v>19.989999999999998</v>
      </c>
      <c r="S498" s="422">
        <v>14.63</v>
      </c>
      <c r="T498" s="422">
        <v>0.91</v>
      </c>
      <c r="U498" s="422">
        <v>34.01</v>
      </c>
      <c r="V498" s="422">
        <v>0</v>
      </c>
      <c r="W498" s="422">
        <v>15.9</v>
      </c>
      <c r="X498" s="422">
        <v>18.54</v>
      </c>
      <c r="Y498" s="422">
        <v>16.309999999999999</v>
      </c>
      <c r="Z498" s="422">
        <v>0</v>
      </c>
      <c r="AA498" s="422">
        <v>0.91</v>
      </c>
      <c r="AB498" s="422">
        <v>0</v>
      </c>
      <c r="AC498" s="422">
        <v>10.91</v>
      </c>
      <c r="AD498" s="422">
        <v>17.73</v>
      </c>
      <c r="AE498" s="422">
        <v>2.64</v>
      </c>
      <c r="AF498" s="423">
        <v>10</v>
      </c>
      <c r="AG498" s="10"/>
      <c r="AH498" s="10"/>
      <c r="AI498" s="10"/>
      <c r="AJ498" s="10"/>
    </row>
    <row r="499" spans="1:36" ht="15">
      <c r="A499" s="421">
        <f t="shared" si="25"/>
        <v>0.37566666666666676</v>
      </c>
      <c r="B499" s="422">
        <v>6.73</v>
      </c>
      <c r="C499" s="422">
        <v>10.9</v>
      </c>
      <c r="D499" s="422">
        <v>12.27</v>
      </c>
      <c r="E499" s="422">
        <v>6.45</v>
      </c>
      <c r="F499" s="422">
        <v>0</v>
      </c>
      <c r="G499" s="422">
        <v>9.09</v>
      </c>
      <c r="H499" s="422">
        <v>25</v>
      </c>
      <c r="I499" s="422">
        <v>19.989999999999998</v>
      </c>
      <c r="J499" s="422">
        <v>10.44</v>
      </c>
      <c r="K499" s="422">
        <v>23.26</v>
      </c>
      <c r="L499" s="422">
        <v>10.53</v>
      </c>
      <c r="M499" s="422">
        <v>12.72</v>
      </c>
      <c r="N499" s="422">
        <v>20.91</v>
      </c>
      <c r="O499" s="422">
        <v>22.18</v>
      </c>
      <c r="P499" s="422">
        <v>9.91</v>
      </c>
      <c r="Q499" s="422">
        <v>21.8</v>
      </c>
      <c r="R499" s="422">
        <v>2.27</v>
      </c>
      <c r="S499" s="422">
        <v>19.54</v>
      </c>
      <c r="T499" s="422">
        <v>18.899999999999999</v>
      </c>
      <c r="U499" s="422">
        <v>4.54</v>
      </c>
      <c r="V499" s="422">
        <v>22.03</v>
      </c>
      <c r="W499" s="422">
        <v>26.8</v>
      </c>
      <c r="X499" s="422">
        <v>0</v>
      </c>
      <c r="Y499" s="422">
        <v>15.41</v>
      </c>
      <c r="Z499" s="422">
        <v>0</v>
      </c>
      <c r="AA499" s="422">
        <v>18.72</v>
      </c>
      <c r="AB499" s="422">
        <v>0</v>
      </c>
      <c r="AC499" s="422">
        <v>5.91</v>
      </c>
      <c r="AD499" s="422">
        <v>4.54</v>
      </c>
      <c r="AE499" s="422">
        <v>0</v>
      </c>
      <c r="AF499" s="423">
        <v>13.64</v>
      </c>
      <c r="AG499" s="10"/>
      <c r="AH499" s="10"/>
      <c r="AI499" s="10"/>
      <c r="AJ499" s="10"/>
    </row>
    <row r="500" spans="1:36" ht="15">
      <c r="A500" s="421">
        <f t="shared" ref="A500:A539" si="26">A499+0.0104</f>
        <v>0.38606666666666678</v>
      </c>
      <c r="B500" s="422">
        <v>6.27</v>
      </c>
      <c r="C500" s="422">
        <v>13.17</v>
      </c>
      <c r="D500" s="422">
        <v>13.59</v>
      </c>
      <c r="E500" s="422">
        <v>10.09</v>
      </c>
      <c r="F500" s="422">
        <v>11.82</v>
      </c>
      <c r="G500" s="422">
        <v>1.82</v>
      </c>
      <c r="H500" s="422">
        <v>7.37</v>
      </c>
      <c r="I500" s="422">
        <v>20.36</v>
      </c>
      <c r="J500" s="422">
        <v>13.88</v>
      </c>
      <c r="K500" s="422">
        <v>24.99</v>
      </c>
      <c r="L500" s="422">
        <v>18.91</v>
      </c>
      <c r="M500" s="422">
        <v>17.27</v>
      </c>
      <c r="N500" s="422">
        <v>17.82</v>
      </c>
      <c r="O500" s="422">
        <v>4.09</v>
      </c>
      <c r="P500" s="422">
        <v>0</v>
      </c>
      <c r="Q500" s="422">
        <v>11.86</v>
      </c>
      <c r="R500" s="422">
        <v>39.869999999999997</v>
      </c>
      <c r="S500" s="422">
        <v>11.82</v>
      </c>
      <c r="T500" s="422">
        <v>2.73</v>
      </c>
      <c r="U500" s="422">
        <v>0</v>
      </c>
      <c r="V500" s="422">
        <v>16.36</v>
      </c>
      <c r="W500" s="422">
        <v>1.36</v>
      </c>
      <c r="X500" s="422">
        <v>4.54</v>
      </c>
      <c r="Y500" s="422">
        <v>6.36</v>
      </c>
      <c r="Z500" s="422">
        <v>0</v>
      </c>
      <c r="AA500" s="422">
        <v>0</v>
      </c>
      <c r="AB500" s="422">
        <v>0</v>
      </c>
      <c r="AC500" s="422">
        <v>4.54</v>
      </c>
      <c r="AD500" s="422">
        <v>12.72</v>
      </c>
      <c r="AE500" s="422">
        <v>22.27</v>
      </c>
      <c r="AF500" s="423">
        <v>24</v>
      </c>
      <c r="AG500" s="10"/>
      <c r="AH500" s="10"/>
      <c r="AI500" s="10"/>
      <c r="AJ500" s="10"/>
    </row>
    <row r="501" spans="1:36" ht="15">
      <c r="A501" s="421">
        <f t="shared" si="26"/>
        <v>0.3964666666666668</v>
      </c>
      <c r="B501" s="422">
        <v>8.18</v>
      </c>
      <c r="C501" s="422">
        <v>5.9</v>
      </c>
      <c r="D501" s="422">
        <v>36.770000000000003</v>
      </c>
      <c r="E501" s="422">
        <v>29.99</v>
      </c>
      <c r="F501" s="422">
        <v>22.54</v>
      </c>
      <c r="G501" s="422">
        <v>20.45</v>
      </c>
      <c r="H501" s="422">
        <v>26.37</v>
      </c>
      <c r="I501" s="422">
        <v>14.09</v>
      </c>
      <c r="J501" s="422">
        <v>7.67</v>
      </c>
      <c r="K501" s="422">
        <v>24.08</v>
      </c>
      <c r="L501" s="422">
        <v>32.450000000000003</v>
      </c>
      <c r="M501" s="422">
        <v>1.82</v>
      </c>
      <c r="N501" s="422">
        <v>4.54</v>
      </c>
      <c r="O501" s="422">
        <v>21.85</v>
      </c>
      <c r="P501" s="422">
        <v>4.09</v>
      </c>
      <c r="Q501" s="422">
        <v>30.99</v>
      </c>
      <c r="R501" s="422">
        <v>23.9</v>
      </c>
      <c r="S501" s="422">
        <v>13.91</v>
      </c>
      <c r="T501" s="422">
        <v>59.72</v>
      </c>
      <c r="U501" s="422">
        <v>25.08</v>
      </c>
      <c r="V501" s="422">
        <v>4.54</v>
      </c>
      <c r="W501" s="422">
        <v>18.13</v>
      </c>
      <c r="X501" s="422">
        <v>23.18</v>
      </c>
      <c r="Y501" s="422">
        <v>8.1300000000000008</v>
      </c>
      <c r="Z501" s="422">
        <v>0</v>
      </c>
      <c r="AA501" s="422">
        <v>29.09</v>
      </c>
      <c r="AB501" s="422">
        <v>11.37</v>
      </c>
      <c r="AC501" s="422">
        <v>10</v>
      </c>
      <c r="AD501" s="422">
        <v>8.64</v>
      </c>
      <c r="AE501" s="422">
        <v>10.68</v>
      </c>
      <c r="AF501" s="423">
        <v>11.82</v>
      </c>
      <c r="AG501" s="10"/>
      <c r="AH501" s="10"/>
      <c r="AI501" s="10"/>
      <c r="AJ501" s="10"/>
    </row>
    <row r="502" spans="1:36" ht="15">
      <c r="A502" s="421">
        <f t="shared" si="26"/>
        <v>0.40686666666666682</v>
      </c>
      <c r="B502" s="422">
        <v>0</v>
      </c>
      <c r="C502" s="422">
        <v>16.02</v>
      </c>
      <c r="D502" s="422">
        <v>10.45</v>
      </c>
      <c r="E502" s="422">
        <v>7.38</v>
      </c>
      <c r="F502" s="422">
        <v>27.05</v>
      </c>
      <c r="G502" s="422">
        <v>49.02</v>
      </c>
      <c r="H502" s="422">
        <v>51.52</v>
      </c>
      <c r="I502" s="422">
        <v>20</v>
      </c>
      <c r="J502" s="422">
        <v>8.76</v>
      </c>
      <c r="K502" s="422">
        <v>5.82</v>
      </c>
      <c r="L502" s="422">
        <v>21.37</v>
      </c>
      <c r="M502" s="422">
        <v>19.63</v>
      </c>
      <c r="N502" s="422">
        <v>18.22</v>
      </c>
      <c r="O502" s="422">
        <v>15.37</v>
      </c>
      <c r="P502" s="422">
        <v>4.5</v>
      </c>
      <c r="Q502" s="422">
        <v>21.92</v>
      </c>
      <c r="R502" s="422">
        <v>18.079999999999998</v>
      </c>
      <c r="S502" s="422">
        <v>21.11</v>
      </c>
      <c r="T502" s="422">
        <v>17.22</v>
      </c>
      <c r="U502" s="422">
        <v>11.36</v>
      </c>
      <c r="V502" s="422">
        <v>9.86</v>
      </c>
      <c r="W502" s="422">
        <v>20.010000000000002</v>
      </c>
      <c r="X502" s="422">
        <v>43.27</v>
      </c>
      <c r="Y502" s="422">
        <v>15.46</v>
      </c>
      <c r="Z502" s="422">
        <v>0</v>
      </c>
      <c r="AA502" s="422">
        <v>9.31</v>
      </c>
      <c r="AB502" s="422">
        <v>19.350000000000001</v>
      </c>
      <c r="AC502" s="422">
        <v>28.19</v>
      </c>
      <c r="AD502" s="422">
        <v>27.32</v>
      </c>
      <c r="AE502" s="422">
        <v>0</v>
      </c>
      <c r="AF502" s="423">
        <v>4.6500000000000004</v>
      </c>
      <c r="AG502" s="10"/>
      <c r="AH502" s="10"/>
      <c r="AI502" s="10"/>
      <c r="AJ502" s="10"/>
    </row>
    <row r="503" spans="1:36" ht="15">
      <c r="A503" s="421">
        <f t="shared" si="26"/>
        <v>0.41726666666666684</v>
      </c>
      <c r="B503" s="422">
        <v>15.46</v>
      </c>
      <c r="C503" s="422">
        <v>16.36</v>
      </c>
      <c r="D503" s="422">
        <v>31.3</v>
      </c>
      <c r="E503" s="422">
        <v>12.88</v>
      </c>
      <c r="F503" s="422">
        <v>24.45</v>
      </c>
      <c r="G503" s="422">
        <v>15</v>
      </c>
      <c r="H503" s="422">
        <v>27.74</v>
      </c>
      <c r="I503" s="422">
        <v>36.409999999999997</v>
      </c>
      <c r="J503" s="422">
        <v>21.68</v>
      </c>
      <c r="K503" s="422">
        <v>3.18</v>
      </c>
      <c r="L503" s="422">
        <v>16.809999999999999</v>
      </c>
      <c r="M503" s="422">
        <v>1.82</v>
      </c>
      <c r="N503" s="422">
        <v>28.18</v>
      </c>
      <c r="O503" s="422">
        <v>14.93</v>
      </c>
      <c r="P503" s="422">
        <v>8.1300000000000008</v>
      </c>
      <c r="Q503" s="422">
        <v>14.09</v>
      </c>
      <c r="R503" s="422">
        <v>29.44</v>
      </c>
      <c r="S503" s="422">
        <v>22.71</v>
      </c>
      <c r="T503" s="422">
        <v>69.94</v>
      </c>
      <c r="U503" s="422">
        <v>16.36</v>
      </c>
      <c r="V503" s="422">
        <v>18.72</v>
      </c>
      <c r="W503" s="422">
        <v>22.99</v>
      </c>
      <c r="X503" s="422">
        <v>0</v>
      </c>
      <c r="Y503" s="422">
        <v>35</v>
      </c>
      <c r="Z503" s="422">
        <v>0</v>
      </c>
      <c r="AA503" s="422">
        <v>9.09</v>
      </c>
      <c r="AB503" s="422">
        <v>0.91</v>
      </c>
      <c r="AC503" s="422">
        <v>25.17</v>
      </c>
      <c r="AD503" s="422">
        <v>0</v>
      </c>
      <c r="AE503" s="422">
        <v>22.73</v>
      </c>
      <c r="AF503" s="423">
        <v>0</v>
      </c>
      <c r="AG503" s="10"/>
      <c r="AH503" s="10"/>
      <c r="AI503" s="10"/>
      <c r="AJ503" s="10"/>
    </row>
    <row r="504" spans="1:36" ht="15">
      <c r="A504" s="424">
        <f t="shared" si="26"/>
        <v>0.42766666666666686</v>
      </c>
      <c r="B504" s="422">
        <v>18.09</v>
      </c>
      <c r="C504" s="422">
        <v>17.77</v>
      </c>
      <c r="D504" s="422">
        <v>22.18</v>
      </c>
      <c r="E504" s="422">
        <v>17.18</v>
      </c>
      <c r="F504" s="422">
        <v>44.29</v>
      </c>
      <c r="G504" s="422">
        <v>9.61</v>
      </c>
      <c r="H504" s="422">
        <v>20.9</v>
      </c>
      <c r="I504" s="422">
        <v>28.73</v>
      </c>
      <c r="J504" s="422">
        <v>17.260000000000002</v>
      </c>
      <c r="K504" s="422">
        <v>7.67</v>
      </c>
      <c r="L504" s="422">
        <v>19.010000000000002</v>
      </c>
      <c r="M504" s="422">
        <v>13.18</v>
      </c>
      <c r="N504" s="422">
        <v>40.909999999999997</v>
      </c>
      <c r="O504" s="422">
        <v>16.09</v>
      </c>
      <c r="P504" s="422">
        <v>1.82</v>
      </c>
      <c r="Q504" s="422">
        <v>8.17</v>
      </c>
      <c r="R504" s="422">
        <v>14.54</v>
      </c>
      <c r="S504" s="422">
        <v>24.8</v>
      </c>
      <c r="T504" s="422">
        <v>10.46</v>
      </c>
      <c r="U504" s="422">
        <v>33.479999999999997</v>
      </c>
      <c r="V504" s="422">
        <v>4.54</v>
      </c>
      <c r="W504" s="422">
        <v>1.82</v>
      </c>
      <c r="X504" s="422">
        <v>4.54</v>
      </c>
      <c r="Y504" s="422">
        <v>62.77</v>
      </c>
      <c r="Z504" s="422">
        <v>0</v>
      </c>
      <c r="AA504" s="422">
        <v>20.81</v>
      </c>
      <c r="AB504" s="422">
        <v>6.32</v>
      </c>
      <c r="AC504" s="422">
        <v>20.440000000000001</v>
      </c>
      <c r="AD504" s="422">
        <v>27.98</v>
      </c>
      <c r="AE504" s="422">
        <v>12.07</v>
      </c>
      <c r="AF504" s="423">
        <v>9.09</v>
      </c>
      <c r="AG504" s="10"/>
      <c r="AH504" s="10"/>
      <c r="AI504" s="10"/>
      <c r="AJ504" s="10"/>
    </row>
    <row r="505" spans="1:36" ht="15">
      <c r="A505" s="424">
        <f t="shared" si="26"/>
        <v>0.43806666666666688</v>
      </c>
      <c r="B505" s="422">
        <v>5.45</v>
      </c>
      <c r="C505" s="422">
        <v>68.38</v>
      </c>
      <c r="D505" s="422">
        <v>32.28</v>
      </c>
      <c r="E505" s="422">
        <v>10</v>
      </c>
      <c r="F505" s="422">
        <v>28.72</v>
      </c>
      <c r="G505" s="422">
        <v>2.27</v>
      </c>
      <c r="H505" s="422">
        <v>17.25</v>
      </c>
      <c r="I505" s="422">
        <v>19.03</v>
      </c>
      <c r="J505" s="422">
        <v>0</v>
      </c>
      <c r="K505" s="422">
        <v>22.35</v>
      </c>
      <c r="L505" s="422">
        <v>13.63</v>
      </c>
      <c r="M505" s="422">
        <v>44</v>
      </c>
      <c r="N505" s="422">
        <v>30.68</v>
      </c>
      <c r="O505" s="422">
        <v>23.73</v>
      </c>
      <c r="P505" s="422">
        <v>13.18</v>
      </c>
      <c r="Q505" s="422">
        <v>27.99</v>
      </c>
      <c r="R505" s="422">
        <v>25.99</v>
      </c>
      <c r="S505" s="422">
        <v>45.87</v>
      </c>
      <c r="T505" s="422">
        <v>16.28</v>
      </c>
      <c r="U505" s="422">
        <v>32.53</v>
      </c>
      <c r="V505" s="422">
        <v>0.91</v>
      </c>
      <c r="W505" s="422">
        <v>19.09</v>
      </c>
      <c r="X505" s="422">
        <v>27.56</v>
      </c>
      <c r="Y505" s="422">
        <v>12.27</v>
      </c>
      <c r="Z505" s="422">
        <v>0</v>
      </c>
      <c r="AA505" s="422">
        <v>2.73</v>
      </c>
      <c r="AB505" s="422">
        <v>13.63</v>
      </c>
      <c r="AC505" s="422">
        <v>21.81</v>
      </c>
      <c r="AD505" s="422">
        <v>21.36</v>
      </c>
      <c r="AE505" s="422">
        <v>1.82</v>
      </c>
      <c r="AF505" s="423">
        <v>13.69</v>
      </c>
      <c r="AG505" s="10"/>
      <c r="AH505" s="10"/>
      <c r="AI505" s="10"/>
      <c r="AJ505" s="10"/>
    </row>
    <row r="506" spans="1:36" ht="15">
      <c r="A506" s="424">
        <f t="shared" si="26"/>
        <v>0.4484666666666669</v>
      </c>
      <c r="B506" s="422">
        <v>27.56</v>
      </c>
      <c r="C506" s="422">
        <v>42.38</v>
      </c>
      <c r="D506" s="422">
        <v>22.61</v>
      </c>
      <c r="E506" s="422">
        <v>26.53</v>
      </c>
      <c r="F506" s="422">
        <v>31.12</v>
      </c>
      <c r="G506" s="422">
        <v>46.4</v>
      </c>
      <c r="H506" s="422">
        <v>11.35</v>
      </c>
      <c r="I506" s="422">
        <v>14</v>
      </c>
      <c r="J506" s="422">
        <v>58.9</v>
      </c>
      <c r="K506" s="422">
        <v>11.77</v>
      </c>
      <c r="L506" s="422">
        <v>1.82</v>
      </c>
      <c r="M506" s="422">
        <v>37.89</v>
      </c>
      <c r="N506" s="422">
        <v>11.98</v>
      </c>
      <c r="O506" s="422">
        <v>26.85</v>
      </c>
      <c r="P506" s="422">
        <v>53.52</v>
      </c>
      <c r="Q506" s="422">
        <v>38.03</v>
      </c>
      <c r="R506" s="422">
        <v>39.76</v>
      </c>
      <c r="S506" s="422">
        <v>34.270000000000003</v>
      </c>
      <c r="T506" s="422">
        <v>43.31</v>
      </c>
      <c r="U506" s="422">
        <v>10.73</v>
      </c>
      <c r="V506" s="422">
        <v>7.41</v>
      </c>
      <c r="W506" s="422">
        <v>13.08</v>
      </c>
      <c r="X506" s="422">
        <v>16.93</v>
      </c>
      <c r="Y506" s="422">
        <v>9.27</v>
      </c>
      <c r="Z506" s="422">
        <v>0</v>
      </c>
      <c r="AA506" s="422">
        <v>7.45</v>
      </c>
      <c r="AB506" s="422">
        <v>25.71</v>
      </c>
      <c r="AC506" s="422">
        <v>32.26</v>
      </c>
      <c r="AD506" s="422">
        <v>3.64</v>
      </c>
      <c r="AE506" s="422">
        <v>8.18</v>
      </c>
      <c r="AF506" s="423">
        <v>37.229999999999997</v>
      </c>
      <c r="AG506" s="10"/>
      <c r="AH506" s="10"/>
      <c r="AI506" s="10"/>
      <c r="AJ506" s="10"/>
    </row>
    <row r="507" spans="1:36" ht="15">
      <c r="A507" s="424">
        <f t="shared" si="26"/>
        <v>0.45886666666666692</v>
      </c>
      <c r="B507" s="422">
        <v>27.4</v>
      </c>
      <c r="C507" s="422">
        <v>21.54</v>
      </c>
      <c r="D507" s="422">
        <v>35.86</v>
      </c>
      <c r="E507" s="422">
        <v>55.83</v>
      </c>
      <c r="F507" s="422">
        <v>36.61</v>
      </c>
      <c r="G507" s="422">
        <v>91.97</v>
      </c>
      <c r="H507" s="422">
        <v>13.28</v>
      </c>
      <c r="I507" s="422">
        <v>11.82</v>
      </c>
      <c r="J507" s="422">
        <v>44.52</v>
      </c>
      <c r="K507" s="422">
        <v>33.450000000000003</v>
      </c>
      <c r="L507" s="422">
        <v>40.700000000000003</v>
      </c>
      <c r="M507" s="422">
        <v>62.67</v>
      </c>
      <c r="N507" s="422">
        <v>38</v>
      </c>
      <c r="O507" s="422">
        <v>31</v>
      </c>
      <c r="P507" s="422">
        <v>89.45</v>
      </c>
      <c r="Q507" s="422">
        <v>9.91</v>
      </c>
      <c r="R507" s="422">
        <v>58.49</v>
      </c>
      <c r="S507" s="422">
        <v>28.63</v>
      </c>
      <c r="T507" s="422">
        <v>97.49</v>
      </c>
      <c r="U507" s="422">
        <v>30.64</v>
      </c>
      <c r="V507" s="422">
        <v>18.2</v>
      </c>
      <c r="W507" s="422">
        <v>33.630000000000003</v>
      </c>
      <c r="X507" s="422">
        <v>23.42</v>
      </c>
      <c r="Y507" s="422">
        <v>28.99</v>
      </c>
      <c r="Z507" s="422">
        <v>25.16</v>
      </c>
      <c r="AA507" s="422">
        <v>41.29</v>
      </c>
      <c r="AB507" s="422">
        <v>29.36</v>
      </c>
      <c r="AC507" s="422">
        <v>46</v>
      </c>
      <c r="AD507" s="422">
        <v>24.62</v>
      </c>
      <c r="AE507" s="422">
        <v>52.98</v>
      </c>
      <c r="AF507" s="423">
        <v>55.35</v>
      </c>
      <c r="AG507" s="10"/>
      <c r="AH507" s="10"/>
      <c r="AI507" s="10"/>
      <c r="AJ507" s="10"/>
    </row>
    <row r="508" spans="1:36" ht="15">
      <c r="A508" s="424">
        <f t="shared" si="26"/>
        <v>0.46926666666666694</v>
      </c>
      <c r="B508" s="422">
        <v>76.03</v>
      </c>
      <c r="C508" s="422">
        <v>60.99</v>
      </c>
      <c r="D508" s="422">
        <v>62.43</v>
      </c>
      <c r="E508" s="422">
        <v>51.36</v>
      </c>
      <c r="F508" s="422">
        <v>73.209999999999994</v>
      </c>
      <c r="G508" s="422">
        <v>67.95</v>
      </c>
      <c r="H508" s="422">
        <v>116.69</v>
      </c>
      <c r="I508" s="422">
        <v>23.93</v>
      </c>
      <c r="J508" s="422">
        <v>141.56</v>
      </c>
      <c r="K508" s="422">
        <v>57.82</v>
      </c>
      <c r="L508" s="422">
        <v>39.42</v>
      </c>
      <c r="M508" s="422">
        <v>32.020000000000003</v>
      </c>
      <c r="N508" s="422">
        <v>2.64</v>
      </c>
      <c r="O508" s="422">
        <v>78.8</v>
      </c>
      <c r="P508" s="422">
        <v>145.34</v>
      </c>
      <c r="Q508" s="422">
        <v>8.0399999999999991</v>
      </c>
      <c r="R508" s="422">
        <v>79.67</v>
      </c>
      <c r="S508" s="422">
        <v>43.87</v>
      </c>
      <c r="T508" s="422">
        <v>20.65</v>
      </c>
      <c r="U508" s="422">
        <v>30.08</v>
      </c>
      <c r="V508" s="422">
        <v>40.65</v>
      </c>
      <c r="W508" s="422">
        <v>23</v>
      </c>
      <c r="X508" s="422">
        <v>48.87</v>
      </c>
      <c r="Y508" s="422">
        <v>33.590000000000003</v>
      </c>
      <c r="Z508" s="422">
        <v>30.72</v>
      </c>
      <c r="AA508" s="422">
        <v>0</v>
      </c>
      <c r="AB508" s="422">
        <v>25.14</v>
      </c>
      <c r="AC508" s="422">
        <v>58.55</v>
      </c>
      <c r="AD508" s="422">
        <v>21.45</v>
      </c>
      <c r="AE508" s="422">
        <v>47.92</v>
      </c>
      <c r="AF508" s="423">
        <v>56.78</v>
      </c>
      <c r="AG508" s="10"/>
      <c r="AH508" s="10"/>
      <c r="AI508" s="10"/>
      <c r="AJ508" s="10"/>
    </row>
    <row r="509" spans="1:36" ht="15">
      <c r="A509" s="424">
        <f t="shared" si="26"/>
        <v>0.47966666666666696</v>
      </c>
      <c r="B509" s="422">
        <v>70.599999999999994</v>
      </c>
      <c r="C509" s="422">
        <v>270.17</v>
      </c>
      <c r="D509" s="422">
        <v>173.79</v>
      </c>
      <c r="E509" s="422">
        <v>96.48</v>
      </c>
      <c r="F509" s="422">
        <v>146.72</v>
      </c>
      <c r="G509" s="422">
        <v>65.239999999999995</v>
      </c>
      <c r="H509" s="422">
        <v>83.8</v>
      </c>
      <c r="I509" s="422">
        <v>133.47999999999999</v>
      </c>
      <c r="J509" s="422">
        <v>268.3</v>
      </c>
      <c r="K509" s="422">
        <v>125.03</v>
      </c>
      <c r="L509" s="422">
        <v>82.16</v>
      </c>
      <c r="M509" s="422">
        <v>100.43</v>
      </c>
      <c r="N509" s="422">
        <v>117.83</v>
      </c>
      <c r="O509" s="422">
        <v>125.31</v>
      </c>
      <c r="P509" s="422">
        <v>100.64</v>
      </c>
      <c r="Q509" s="422">
        <v>197.75</v>
      </c>
      <c r="R509" s="422">
        <v>80.77</v>
      </c>
      <c r="S509" s="422">
        <v>134.19999999999999</v>
      </c>
      <c r="T509" s="422">
        <v>189.34</v>
      </c>
      <c r="U509" s="422">
        <v>56.08</v>
      </c>
      <c r="V509" s="422">
        <v>167.28</v>
      </c>
      <c r="W509" s="422">
        <v>44</v>
      </c>
      <c r="X509" s="422">
        <v>75.5</v>
      </c>
      <c r="Y509" s="422">
        <v>93.51</v>
      </c>
      <c r="Z509" s="422">
        <v>7.68</v>
      </c>
      <c r="AA509" s="422">
        <v>16.190000000000001</v>
      </c>
      <c r="AB509" s="422">
        <v>45.5</v>
      </c>
      <c r="AC509" s="422">
        <v>91.42</v>
      </c>
      <c r="AD509" s="422">
        <v>80.2</v>
      </c>
      <c r="AE509" s="422">
        <v>80.12</v>
      </c>
      <c r="AF509" s="423">
        <v>60.58</v>
      </c>
      <c r="AG509" s="10"/>
      <c r="AH509" s="10"/>
      <c r="AI509" s="10"/>
      <c r="AJ509" s="10"/>
    </row>
    <row r="510" spans="1:36" ht="15">
      <c r="A510" s="424">
        <f t="shared" si="26"/>
        <v>0.49006666666666698</v>
      </c>
      <c r="B510" s="422">
        <v>93.72</v>
      </c>
      <c r="C510" s="422">
        <v>376.16</v>
      </c>
      <c r="D510" s="422">
        <v>161.94999999999999</v>
      </c>
      <c r="E510" s="422">
        <v>211.17</v>
      </c>
      <c r="F510" s="422">
        <v>303</v>
      </c>
      <c r="G510" s="422">
        <v>140.65</v>
      </c>
      <c r="H510" s="422">
        <v>205.88</v>
      </c>
      <c r="I510" s="422">
        <v>85.69</v>
      </c>
      <c r="J510" s="422">
        <v>358.53</v>
      </c>
      <c r="K510" s="422">
        <v>193.77</v>
      </c>
      <c r="L510" s="422">
        <v>237.37</v>
      </c>
      <c r="M510" s="422">
        <v>201.28</v>
      </c>
      <c r="N510" s="422">
        <v>98.63</v>
      </c>
      <c r="O510" s="422">
        <v>126.01</v>
      </c>
      <c r="P510" s="422">
        <v>168.12</v>
      </c>
      <c r="Q510" s="422">
        <v>191.27</v>
      </c>
      <c r="R510" s="422">
        <v>135.41</v>
      </c>
      <c r="S510" s="422">
        <v>155.29</v>
      </c>
      <c r="T510" s="422">
        <v>116.96</v>
      </c>
      <c r="U510" s="422">
        <v>58.43</v>
      </c>
      <c r="V510" s="422">
        <v>122.92</v>
      </c>
      <c r="W510" s="422">
        <v>207.05</v>
      </c>
      <c r="X510" s="422">
        <v>178.87</v>
      </c>
      <c r="Y510" s="422">
        <v>126.18</v>
      </c>
      <c r="Z510" s="422">
        <v>51.26</v>
      </c>
      <c r="AA510" s="422">
        <v>72.83</v>
      </c>
      <c r="AB510" s="422">
        <v>87.41</v>
      </c>
      <c r="AC510" s="422">
        <v>117.9</v>
      </c>
      <c r="AD510" s="422">
        <v>102.38</v>
      </c>
      <c r="AE510" s="422">
        <v>124.92</v>
      </c>
      <c r="AF510" s="423">
        <v>116.76</v>
      </c>
      <c r="AG510" s="10"/>
      <c r="AH510" s="10"/>
      <c r="AI510" s="10"/>
      <c r="AJ510" s="10"/>
    </row>
    <row r="511" spans="1:36" ht="15">
      <c r="A511" s="424">
        <f t="shared" si="26"/>
        <v>0.50046666666666695</v>
      </c>
      <c r="B511" s="422">
        <v>388.56</v>
      </c>
      <c r="C511" s="422">
        <v>518.24</v>
      </c>
      <c r="D511" s="422">
        <v>343.34</v>
      </c>
      <c r="E511" s="422">
        <v>220.18</v>
      </c>
      <c r="F511" s="422">
        <v>335.81</v>
      </c>
      <c r="G511" s="422">
        <v>230.71</v>
      </c>
      <c r="H511" s="422">
        <v>309</v>
      </c>
      <c r="I511" s="422">
        <v>276.27</v>
      </c>
      <c r="J511" s="422">
        <v>635.57000000000005</v>
      </c>
      <c r="K511" s="422">
        <v>392.01</v>
      </c>
      <c r="L511" s="422">
        <v>421.34</v>
      </c>
      <c r="M511" s="422">
        <v>341.66</v>
      </c>
      <c r="N511" s="422">
        <v>226.2</v>
      </c>
      <c r="O511" s="422">
        <v>346.76</v>
      </c>
      <c r="P511" s="422">
        <v>236.83</v>
      </c>
      <c r="Q511" s="422">
        <v>487.44</v>
      </c>
      <c r="R511" s="422">
        <v>308.95999999999998</v>
      </c>
      <c r="S511" s="422">
        <v>359.77</v>
      </c>
      <c r="T511" s="422">
        <v>268.97000000000003</v>
      </c>
      <c r="U511" s="422">
        <v>256.2</v>
      </c>
      <c r="V511" s="422">
        <v>322.87</v>
      </c>
      <c r="W511" s="422">
        <v>283.75</v>
      </c>
      <c r="X511" s="422">
        <v>279.08</v>
      </c>
      <c r="Y511" s="422">
        <v>254.07</v>
      </c>
      <c r="Z511" s="422">
        <v>124.5</v>
      </c>
      <c r="AA511" s="422">
        <v>175.64</v>
      </c>
      <c r="AB511" s="422">
        <v>204.85</v>
      </c>
      <c r="AC511" s="422">
        <v>136.87</v>
      </c>
      <c r="AD511" s="422">
        <v>147.76</v>
      </c>
      <c r="AE511" s="422">
        <v>258.51</v>
      </c>
      <c r="AF511" s="423">
        <v>218.34</v>
      </c>
      <c r="AG511" s="10"/>
      <c r="AH511" s="10"/>
      <c r="AI511" s="10"/>
      <c r="AJ511" s="10"/>
    </row>
    <row r="512" spans="1:36" ht="15">
      <c r="A512" s="424">
        <f t="shared" si="26"/>
        <v>0.51086666666666691</v>
      </c>
      <c r="B512" s="422">
        <v>334.33</v>
      </c>
      <c r="C512" s="422">
        <v>637.22</v>
      </c>
      <c r="D512" s="422">
        <v>408.14</v>
      </c>
      <c r="E512" s="422">
        <v>595.58000000000004</v>
      </c>
      <c r="F512" s="422">
        <v>260.5</v>
      </c>
      <c r="G512" s="422">
        <v>189.83</v>
      </c>
      <c r="H512" s="422">
        <v>331.6</v>
      </c>
      <c r="I512" s="422">
        <v>496.17</v>
      </c>
      <c r="J512" s="422">
        <v>696.21</v>
      </c>
      <c r="K512" s="422">
        <v>294.27</v>
      </c>
      <c r="L512" s="422">
        <v>433.04</v>
      </c>
      <c r="M512" s="422">
        <v>297.97000000000003</v>
      </c>
      <c r="N512" s="422">
        <v>261.01</v>
      </c>
      <c r="O512" s="422">
        <v>362.43</v>
      </c>
      <c r="P512" s="422">
        <v>336.99</v>
      </c>
      <c r="Q512" s="422">
        <v>664.94</v>
      </c>
      <c r="R512" s="422">
        <v>536.36</v>
      </c>
      <c r="S512" s="422">
        <v>524.54999999999995</v>
      </c>
      <c r="T512" s="422">
        <v>326.70999999999998</v>
      </c>
      <c r="U512" s="422">
        <v>173.19</v>
      </c>
      <c r="V512" s="422">
        <v>341.19</v>
      </c>
      <c r="W512" s="422">
        <v>345.41</v>
      </c>
      <c r="X512" s="422">
        <v>334.52</v>
      </c>
      <c r="Y512" s="422">
        <v>313.31</v>
      </c>
      <c r="Z512" s="422">
        <v>60.08</v>
      </c>
      <c r="AA512" s="422">
        <v>191.76</v>
      </c>
      <c r="AB512" s="422">
        <v>108.76</v>
      </c>
      <c r="AC512" s="422">
        <v>362.2</v>
      </c>
      <c r="AD512" s="422">
        <v>226.08</v>
      </c>
      <c r="AE512" s="422">
        <v>322.64</v>
      </c>
      <c r="AF512" s="423">
        <v>259.45</v>
      </c>
      <c r="AG512" s="10"/>
      <c r="AH512" s="10"/>
      <c r="AI512" s="10"/>
      <c r="AJ512" s="10"/>
    </row>
    <row r="513" spans="1:36" ht="15">
      <c r="A513" s="424">
        <f t="shared" si="26"/>
        <v>0.52126666666666688</v>
      </c>
      <c r="B513" s="422">
        <v>378.97</v>
      </c>
      <c r="C513" s="422">
        <v>628.16999999999996</v>
      </c>
      <c r="D513" s="422">
        <v>533.39</v>
      </c>
      <c r="E513" s="422">
        <v>417.26</v>
      </c>
      <c r="F513" s="422">
        <v>520.64</v>
      </c>
      <c r="G513" s="422">
        <v>298.02999999999997</v>
      </c>
      <c r="H513" s="422">
        <v>322.76</v>
      </c>
      <c r="I513" s="422">
        <v>338.21</v>
      </c>
      <c r="J513" s="422">
        <v>658.96</v>
      </c>
      <c r="K513" s="422">
        <v>355.34</v>
      </c>
      <c r="L513" s="422">
        <v>365.01</v>
      </c>
      <c r="M513" s="422">
        <v>463.04</v>
      </c>
      <c r="N513" s="422">
        <v>226.47</v>
      </c>
      <c r="O513" s="422">
        <v>233.18</v>
      </c>
      <c r="P513" s="422">
        <v>276.88</v>
      </c>
      <c r="Q513" s="422">
        <v>668.74</v>
      </c>
      <c r="R513" s="422">
        <v>345.55</v>
      </c>
      <c r="S513" s="422">
        <v>500.41</v>
      </c>
      <c r="T513" s="422">
        <v>407.58</v>
      </c>
      <c r="U513" s="422">
        <v>267.91000000000003</v>
      </c>
      <c r="V513" s="422">
        <v>287.05</v>
      </c>
      <c r="W513" s="422">
        <v>405.24</v>
      </c>
      <c r="X513" s="422">
        <v>471.75</v>
      </c>
      <c r="Y513" s="422">
        <v>371.36</v>
      </c>
      <c r="Z513" s="422">
        <v>74.72</v>
      </c>
      <c r="AA513" s="422">
        <v>262.57</v>
      </c>
      <c r="AB513" s="422">
        <v>376.83</v>
      </c>
      <c r="AC513" s="422">
        <v>334.81</v>
      </c>
      <c r="AD513" s="422">
        <v>413.16</v>
      </c>
      <c r="AE513" s="422">
        <v>273.37</v>
      </c>
      <c r="AF513" s="423">
        <v>200.77</v>
      </c>
      <c r="AG513" s="10"/>
      <c r="AH513" s="10"/>
      <c r="AI513" s="10"/>
      <c r="AJ513" s="10"/>
    </row>
    <row r="514" spans="1:36" ht="15">
      <c r="A514" s="424">
        <f t="shared" si="26"/>
        <v>0.53166666666666684</v>
      </c>
      <c r="B514" s="422">
        <v>428.04</v>
      </c>
      <c r="C514" s="422">
        <v>512.67999999999995</v>
      </c>
      <c r="D514" s="422">
        <v>316.45</v>
      </c>
      <c r="E514" s="422">
        <v>218.63</v>
      </c>
      <c r="F514" s="422">
        <v>499.03</v>
      </c>
      <c r="G514" s="422">
        <v>575.19000000000005</v>
      </c>
      <c r="H514" s="422">
        <v>341.09</v>
      </c>
      <c r="I514" s="422">
        <v>306.75</v>
      </c>
      <c r="J514" s="422">
        <v>467.14</v>
      </c>
      <c r="K514" s="422">
        <v>261.70999999999998</v>
      </c>
      <c r="L514" s="422">
        <v>412.62</v>
      </c>
      <c r="M514" s="422">
        <v>344.55</v>
      </c>
      <c r="N514" s="422">
        <v>386.79</v>
      </c>
      <c r="O514" s="422">
        <v>264.20999999999998</v>
      </c>
      <c r="P514" s="422">
        <v>326.70999999999998</v>
      </c>
      <c r="Q514" s="422">
        <v>548.54</v>
      </c>
      <c r="R514" s="422">
        <v>427.93</v>
      </c>
      <c r="S514" s="422">
        <v>360.62</v>
      </c>
      <c r="T514" s="422">
        <v>334.74</v>
      </c>
      <c r="U514" s="422">
        <v>190.73</v>
      </c>
      <c r="V514" s="422">
        <v>404.19</v>
      </c>
      <c r="W514" s="422">
        <v>432.48</v>
      </c>
      <c r="X514" s="422">
        <v>305.94</v>
      </c>
      <c r="Y514" s="422">
        <v>322.7</v>
      </c>
      <c r="Z514" s="422">
        <v>89.67</v>
      </c>
      <c r="AA514" s="422">
        <v>285.01</v>
      </c>
      <c r="AB514" s="422">
        <v>302.8</v>
      </c>
      <c r="AC514" s="422">
        <v>527.26</v>
      </c>
      <c r="AD514" s="422">
        <v>442.77</v>
      </c>
      <c r="AE514" s="422">
        <v>440.42</v>
      </c>
      <c r="AF514" s="423">
        <v>201.59</v>
      </c>
      <c r="AG514" s="10"/>
      <c r="AH514" s="10"/>
      <c r="AI514" s="10"/>
      <c r="AJ514" s="10"/>
    </row>
    <row r="515" spans="1:36" ht="15">
      <c r="A515" s="424">
        <f t="shared" si="26"/>
        <v>0.54206666666666681</v>
      </c>
      <c r="B515" s="422">
        <v>268.18</v>
      </c>
      <c r="C515" s="422">
        <v>485.46</v>
      </c>
      <c r="D515" s="422">
        <v>320.74</v>
      </c>
      <c r="E515" s="422">
        <v>333.95</v>
      </c>
      <c r="F515" s="422">
        <v>560.64</v>
      </c>
      <c r="G515" s="422">
        <v>351.18</v>
      </c>
      <c r="H515" s="422">
        <v>157.72</v>
      </c>
      <c r="I515" s="422">
        <v>217.49</v>
      </c>
      <c r="J515" s="422">
        <v>545.71</v>
      </c>
      <c r="K515" s="422">
        <v>208.41</v>
      </c>
      <c r="L515" s="422">
        <v>428.59</v>
      </c>
      <c r="M515" s="422">
        <v>416.12</v>
      </c>
      <c r="N515" s="422">
        <v>330.44</v>
      </c>
      <c r="O515" s="422">
        <v>263.51</v>
      </c>
      <c r="P515" s="422">
        <v>240.77</v>
      </c>
      <c r="Q515" s="422">
        <v>532.32000000000005</v>
      </c>
      <c r="R515" s="422">
        <v>327.5</v>
      </c>
      <c r="S515" s="422">
        <v>307.99</v>
      </c>
      <c r="T515" s="422">
        <v>577.9</v>
      </c>
      <c r="U515" s="422">
        <v>210.19</v>
      </c>
      <c r="V515" s="422">
        <v>309.39999999999998</v>
      </c>
      <c r="W515" s="422">
        <v>374.87</v>
      </c>
      <c r="X515" s="422">
        <v>300.74</v>
      </c>
      <c r="Y515" s="422">
        <v>388.78</v>
      </c>
      <c r="Z515" s="422">
        <v>116.13</v>
      </c>
      <c r="AA515" s="422">
        <v>166.55</v>
      </c>
      <c r="AB515" s="422">
        <v>248.36</v>
      </c>
      <c r="AC515" s="422">
        <v>239.97</v>
      </c>
      <c r="AD515" s="422">
        <v>403.48</v>
      </c>
      <c r="AE515" s="422">
        <v>422.21</v>
      </c>
      <c r="AF515" s="423">
        <v>255.44</v>
      </c>
      <c r="AG515" s="10"/>
      <c r="AH515" s="10"/>
      <c r="AI515" s="10"/>
      <c r="AJ515" s="10"/>
    </row>
    <row r="516" spans="1:36" ht="15">
      <c r="A516" s="424">
        <f t="shared" si="26"/>
        <v>0.55246666666666677</v>
      </c>
      <c r="B516" s="422">
        <v>239.98</v>
      </c>
      <c r="C516" s="422">
        <v>433.94</v>
      </c>
      <c r="D516" s="422">
        <v>414.82</v>
      </c>
      <c r="E516" s="422">
        <v>295.05</v>
      </c>
      <c r="F516" s="422">
        <v>441.71</v>
      </c>
      <c r="G516" s="422">
        <v>395.76</v>
      </c>
      <c r="H516" s="422">
        <v>321.22000000000003</v>
      </c>
      <c r="I516" s="422">
        <v>189.34</v>
      </c>
      <c r="J516" s="422">
        <v>371.29</v>
      </c>
      <c r="K516" s="422">
        <v>173.36</v>
      </c>
      <c r="L516" s="422">
        <v>296.02999999999997</v>
      </c>
      <c r="M516" s="422">
        <v>537.02</v>
      </c>
      <c r="N516" s="422">
        <v>348.14</v>
      </c>
      <c r="O516" s="422">
        <v>278.62</v>
      </c>
      <c r="P516" s="422">
        <v>268.89</v>
      </c>
      <c r="Q516" s="422">
        <v>394.47</v>
      </c>
      <c r="R516" s="422">
        <v>312.37</v>
      </c>
      <c r="S516" s="422">
        <v>243.03</v>
      </c>
      <c r="T516" s="422">
        <v>474.12</v>
      </c>
      <c r="U516" s="422">
        <v>292.85000000000002</v>
      </c>
      <c r="V516" s="422">
        <v>372.01</v>
      </c>
      <c r="W516" s="422">
        <v>360.5</v>
      </c>
      <c r="X516" s="422">
        <v>276.95</v>
      </c>
      <c r="Y516" s="422">
        <v>336.53</v>
      </c>
      <c r="Z516" s="422">
        <v>127.29</v>
      </c>
      <c r="AA516" s="422">
        <v>359.15</v>
      </c>
      <c r="AB516" s="422">
        <v>177.82</v>
      </c>
      <c r="AC516" s="422">
        <v>319.48</v>
      </c>
      <c r="AD516" s="422">
        <v>267.29000000000002</v>
      </c>
      <c r="AE516" s="422">
        <v>344.64</v>
      </c>
      <c r="AF516" s="423">
        <v>398.11</v>
      </c>
      <c r="AG516" s="10"/>
      <c r="AH516" s="10"/>
      <c r="AI516" s="10"/>
      <c r="AJ516" s="10"/>
    </row>
    <row r="517" spans="1:36" ht="15">
      <c r="A517" s="424">
        <f t="shared" si="26"/>
        <v>0.56286666666666674</v>
      </c>
      <c r="B517" s="422">
        <v>278.75</v>
      </c>
      <c r="C517" s="422">
        <v>259.2</v>
      </c>
      <c r="D517" s="422">
        <v>255.72</v>
      </c>
      <c r="E517" s="422">
        <v>374.5</v>
      </c>
      <c r="F517" s="422">
        <v>313.07</v>
      </c>
      <c r="G517" s="422">
        <v>315.8</v>
      </c>
      <c r="H517" s="422">
        <v>196.74</v>
      </c>
      <c r="I517" s="422">
        <v>102.25</v>
      </c>
      <c r="J517" s="422">
        <v>331.68</v>
      </c>
      <c r="K517" s="422">
        <v>162.61000000000001</v>
      </c>
      <c r="L517" s="422">
        <v>197.63</v>
      </c>
      <c r="M517" s="422">
        <v>386.48</v>
      </c>
      <c r="N517" s="422">
        <v>374.35</v>
      </c>
      <c r="O517" s="422">
        <v>123.24</v>
      </c>
      <c r="P517" s="422">
        <v>160.76</v>
      </c>
      <c r="Q517" s="422">
        <v>236.11</v>
      </c>
      <c r="R517" s="422">
        <v>180.76</v>
      </c>
      <c r="S517" s="422">
        <v>275.05</v>
      </c>
      <c r="T517" s="422">
        <v>233.79</v>
      </c>
      <c r="U517" s="422">
        <v>169</v>
      </c>
      <c r="V517" s="422">
        <v>415.11</v>
      </c>
      <c r="W517" s="422">
        <v>217.33</v>
      </c>
      <c r="X517" s="422">
        <v>242.21</v>
      </c>
      <c r="Y517" s="422">
        <v>273.87</v>
      </c>
      <c r="Z517" s="422">
        <v>73.37</v>
      </c>
      <c r="AA517" s="422">
        <v>242.71</v>
      </c>
      <c r="AB517" s="422">
        <v>237.01</v>
      </c>
      <c r="AC517" s="422">
        <v>345.11</v>
      </c>
      <c r="AD517" s="422">
        <v>161.38999999999999</v>
      </c>
      <c r="AE517" s="422">
        <v>223.28</v>
      </c>
      <c r="AF517" s="423">
        <v>296.05</v>
      </c>
      <c r="AG517" s="10"/>
      <c r="AH517" s="10"/>
      <c r="AI517" s="10"/>
      <c r="AJ517" s="10"/>
    </row>
    <row r="518" spans="1:36" ht="15">
      <c r="A518" s="424">
        <f t="shared" si="26"/>
        <v>0.5732666666666667</v>
      </c>
      <c r="B518" s="422">
        <v>221.3</v>
      </c>
      <c r="C518" s="422">
        <v>279.99</v>
      </c>
      <c r="D518" s="422">
        <v>133.69999999999999</v>
      </c>
      <c r="E518" s="422">
        <v>259</v>
      </c>
      <c r="F518" s="422">
        <v>369.29</v>
      </c>
      <c r="G518" s="422">
        <v>419.7</v>
      </c>
      <c r="H518" s="422">
        <v>124.96</v>
      </c>
      <c r="I518" s="422">
        <v>169.36</v>
      </c>
      <c r="J518" s="422">
        <v>200.65</v>
      </c>
      <c r="K518" s="422">
        <v>105.86</v>
      </c>
      <c r="L518" s="422">
        <v>166.5</v>
      </c>
      <c r="M518" s="422">
        <v>426.4</v>
      </c>
      <c r="N518" s="422">
        <v>361.2</v>
      </c>
      <c r="O518" s="422">
        <v>129.66</v>
      </c>
      <c r="P518" s="422">
        <v>154.55000000000001</v>
      </c>
      <c r="Q518" s="422">
        <v>98.04</v>
      </c>
      <c r="R518" s="422">
        <v>136.05000000000001</v>
      </c>
      <c r="S518" s="422">
        <v>229.87</v>
      </c>
      <c r="T518" s="422">
        <v>318.04000000000002</v>
      </c>
      <c r="U518" s="422">
        <v>304.26</v>
      </c>
      <c r="V518" s="422">
        <v>241.74</v>
      </c>
      <c r="W518" s="422">
        <v>289.89999999999998</v>
      </c>
      <c r="X518" s="422">
        <v>247.37</v>
      </c>
      <c r="Y518" s="422">
        <v>331.27</v>
      </c>
      <c r="Z518" s="422">
        <v>86.34</v>
      </c>
      <c r="AA518" s="422">
        <v>316.58999999999997</v>
      </c>
      <c r="AB518" s="422">
        <v>307.20999999999998</v>
      </c>
      <c r="AC518" s="422">
        <v>191.71</v>
      </c>
      <c r="AD518" s="422">
        <v>156.84</v>
      </c>
      <c r="AE518" s="422">
        <v>168.08</v>
      </c>
      <c r="AF518" s="423">
        <v>199.72</v>
      </c>
      <c r="AG518" s="10"/>
      <c r="AH518" s="10"/>
      <c r="AI518" s="10"/>
      <c r="AJ518" s="10"/>
    </row>
    <row r="519" spans="1:36" ht="15">
      <c r="A519" s="424">
        <f t="shared" si="26"/>
        <v>0.58366666666666667</v>
      </c>
      <c r="B519" s="422">
        <v>55.68</v>
      </c>
      <c r="C519" s="422">
        <v>255.32</v>
      </c>
      <c r="D519" s="422">
        <v>56.07</v>
      </c>
      <c r="E519" s="422">
        <v>136.44999999999999</v>
      </c>
      <c r="F519" s="422">
        <v>349.24</v>
      </c>
      <c r="G519" s="422">
        <v>416.42</v>
      </c>
      <c r="H519" s="422">
        <v>97.64</v>
      </c>
      <c r="I519" s="422">
        <v>127.38</v>
      </c>
      <c r="J519" s="422">
        <v>209.92</v>
      </c>
      <c r="K519" s="422">
        <v>136.55000000000001</v>
      </c>
      <c r="L519" s="422">
        <v>175.01</v>
      </c>
      <c r="M519" s="422">
        <v>304.68</v>
      </c>
      <c r="N519" s="422">
        <v>316.54000000000002</v>
      </c>
      <c r="O519" s="422">
        <v>166.89</v>
      </c>
      <c r="P519" s="422">
        <v>99.35</v>
      </c>
      <c r="Q519" s="422">
        <v>126.64</v>
      </c>
      <c r="R519" s="422">
        <v>70.64</v>
      </c>
      <c r="S519" s="422">
        <v>148.93</v>
      </c>
      <c r="T519" s="422">
        <v>175.07</v>
      </c>
      <c r="U519" s="422">
        <v>269.02</v>
      </c>
      <c r="V519" s="422">
        <v>265.18</v>
      </c>
      <c r="W519" s="422">
        <v>252.33</v>
      </c>
      <c r="X519" s="422">
        <v>206.37</v>
      </c>
      <c r="Y519" s="422">
        <v>187.59</v>
      </c>
      <c r="Z519" s="422">
        <v>97.75</v>
      </c>
      <c r="AA519" s="422">
        <v>264.13</v>
      </c>
      <c r="AB519" s="422">
        <v>259.14</v>
      </c>
      <c r="AC519" s="422">
        <v>211.51</v>
      </c>
      <c r="AD519" s="422">
        <v>202.06</v>
      </c>
      <c r="AE519" s="422">
        <v>192.04</v>
      </c>
      <c r="AF519" s="423">
        <v>321.66000000000003</v>
      </c>
      <c r="AG519" s="10"/>
      <c r="AH519" s="10"/>
      <c r="AI519" s="10"/>
      <c r="AJ519" s="10"/>
    </row>
    <row r="520" spans="1:36" ht="15">
      <c r="A520" s="424">
        <f t="shared" si="26"/>
        <v>0.59406666666666663</v>
      </c>
      <c r="B520" s="422">
        <v>140.21</v>
      </c>
      <c r="C520" s="422">
        <v>186.48</v>
      </c>
      <c r="D520" s="422">
        <v>145.30000000000001</v>
      </c>
      <c r="E520" s="422">
        <v>147.25</v>
      </c>
      <c r="F520" s="422">
        <v>407.06</v>
      </c>
      <c r="G520" s="422">
        <v>390.88</v>
      </c>
      <c r="H520" s="422">
        <v>109.72</v>
      </c>
      <c r="I520" s="422">
        <v>158.33000000000001</v>
      </c>
      <c r="J520" s="422">
        <v>188.49</v>
      </c>
      <c r="K520" s="422">
        <v>182.94</v>
      </c>
      <c r="L520" s="422">
        <v>113.55</v>
      </c>
      <c r="M520" s="422">
        <v>294.72000000000003</v>
      </c>
      <c r="N520" s="422">
        <v>252.05</v>
      </c>
      <c r="O520" s="422">
        <v>177.96</v>
      </c>
      <c r="P520" s="422">
        <v>80.87</v>
      </c>
      <c r="Q520" s="422">
        <v>153.19999999999999</v>
      </c>
      <c r="R520" s="422">
        <v>146.71</v>
      </c>
      <c r="S520" s="422">
        <v>173.81</v>
      </c>
      <c r="T520" s="422">
        <v>187.88</v>
      </c>
      <c r="U520" s="422">
        <v>159</v>
      </c>
      <c r="V520" s="422">
        <v>198.84</v>
      </c>
      <c r="W520" s="422">
        <v>176.44</v>
      </c>
      <c r="X520" s="422">
        <v>68.819999999999993</v>
      </c>
      <c r="Y520" s="422">
        <v>105.11</v>
      </c>
      <c r="Z520" s="422">
        <v>134.88</v>
      </c>
      <c r="AA520" s="422">
        <v>293.7</v>
      </c>
      <c r="AB520" s="422">
        <v>205.49</v>
      </c>
      <c r="AC520" s="422">
        <v>200.58</v>
      </c>
      <c r="AD520" s="422">
        <v>291.99</v>
      </c>
      <c r="AE520" s="422">
        <v>207.85</v>
      </c>
      <c r="AF520" s="423">
        <v>191.56</v>
      </c>
      <c r="AG520" s="10"/>
      <c r="AH520" s="10"/>
      <c r="AI520" s="10"/>
      <c r="AJ520" s="10"/>
    </row>
    <row r="521" spans="1:36" ht="15">
      <c r="A521" s="424">
        <f t="shared" si="26"/>
        <v>0.6044666666666666</v>
      </c>
      <c r="B521" s="422">
        <v>129.38</v>
      </c>
      <c r="C521" s="422">
        <v>85.61</v>
      </c>
      <c r="D521" s="422">
        <v>112.35</v>
      </c>
      <c r="E521" s="422">
        <v>66.73</v>
      </c>
      <c r="F521" s="422">
        <v>307.82</v>
      </c>
      <c r="G521" s="422">
        <v>154.11000000000001</v>
      </c>
      <c r="H521" s="422">
        <v>115.73</v>
      </c>
      <c r="I521" s="422">
        <v>81.19</v>
      </c>
      <c r="J521" s="422">
        <v>143.08000000000001</v>
      </c>
      <c r="K521" s="422">
        <v>188.08</v>
      </c>
      <c r="L521" s="422">
        <v>109.15</v>
      </c>
      <c r="M521" s="422">
        <v>142.78</v>
      </c>
      <c r="N521" s="422">
        <v>394.33</v>
      </c>
      <c r="O521" s="422">
        <v>92.37</v>
      </c>
      <c r="P521" s="422">
        <v>89.57</v>
      </c>
      <c r="Q521" s="422">
        <v>85.99</v>
      </c>
      <c r="R521" s="422">
        <v>176.54</v>
      </c>
      <c r="S521" s="422">
        <v>177.1</v>
      </c>
      <c r="T521" s="422">
        <v>220.92</v>
      </c>
      <c r="U521" s="422">
        <v>308.18</v>
      </c>
      <c r="V521" s="422">
        <v>131.97</v>
      </c>
      <c r="W521" s="422">
        <v>215.32</v>
      </c>
      <c r="X521" s="422">
        <v>143.16999999999999</v>
      </c>
      <c r="Y521" s="422">
        <v>225.06</v>
      </c>
      <c r="Z521" s="422">
        <v>257.86</v>
      </c>
      <c r="AA521" s="422">
        <v>198.47</v>
      </c>
      <c r="AB521" s="422">
        <v>224.99</v>
      </c>
      <c r="AC521" s="422">
        <v>118.14</v>
      </c>
      <c r="AD521" s="422">
        <v>211.05</v>
      </c>
      <c r="AE521" s="422">
        <v>182.7</v>
      </c>
      <c r="AF521" s="423">
        <v>163.35</v>
      </c>
      <c r="AG521" s="10"/>
      <c r="AH521" s="10"/>
      <c r="AI521" s="10"/>
      <c r="AJ521" s="10"/>
    </row>
    <row r="522" spans="1:36" ht="15">
      <c r="A522" s="424">
        <f t="shared" si="26"/>
        <v>0.61486666666666656</v>
      </c>
      <c r="B522" s="422">
        <v>91.06</v>
      </c>
      <c r="C522" s="422">
        <v>21.98</v>
      </c>
      <c r="D522" s="422">
        <v>129.02000000000001</v>
      </c>
      <c r="E522" s="422">
        <v>63.99</v>
      </c>
      <c r="F522" s="422">
        <v>234.49</v>
      </c>
      <c r="G522" s="422">
        <v>197.08</v>
      </c>
      <c r="H522" s="422">
        <v>133.59</v>
      </c>
      <c r="I522" s="422">
        <v>117.79</v>
      </c>
      <c r="J522" s="422">
        <v>95.33</v>
      </c>
      <c r="K522" s="422">
        <v>77.08</v>
      </c>
      <c r="L522" s="422">
        <v>127.87</v>
      </c>
      <c r="M522" s="422">
        <v>239.13</v>
      </c>
      <c r="N522" s="422">
        <v>344.01</v>
      </c>
      <c r="O522" s="422">
        <v>122</v>
      </c>
      <c r="P522" s="422">
        <v>69.27</v>
      </c>
      <c r="Q522" s="422">
        <v>156.30000000000001</v>
      </c>
      <c r="R522" s="422">
        <v>88.66</v>
      </c>
      <c r="S522" s="422">
        <v>93.39</v>
      </c>
      <c r="T522" s="422">
        <v>307.04000000000002</v>
      </c>
      <c r="U522" s="422">
        <v>280.47000000000003</v>
      </c>
      <c r="V522" s="422">
        <v>281.85000000000002</v>
      </c>
      <c r="W522" s="422">
        <v>56.12</v>
      </c>
      <c r="X522" s="422">
        <v>176.94</v>
      </c>
      <c r="Y522" s="422">
        <v>203.8</v>
      </c>
      <c r="Z522" s="422">
        <v>165.34</v>
      </c>
      <c r="AA522" s="422">
        <v>179.01</v>
      </c>
      <c r="AB522" s="422">
        <v>267.45999999999998</v>
      </c>
      <c r="AC522" s="422">
        <v>149.72</v>
      </c>
      <c r="AD522" s="422">
        <v>157.02000000000001</v>
      </c>
      <c r="AE522" s="422">
        <v>50.84</v>
      </c>
      <c r="AF522" s="423">
        <v>133.34</v>
      </c>
      <c r="AG522" s="10"/>
      <c r="AH522" s="10"/>
      <c r="AI522" s="10"/>
      <c r="AJ522" s="10"/>
    </row>
    <row r="523" spans="1:36" ht="15">
      <c r="A523" s="424">
        <f t="shared" si="26"/>
        <v>0.62526666666666653</v>
      </c>
      <c r="B523" s="422">
        <v>91.57</v>
      </c>
      <c r="C523" s="422">
        <v>121.98</v>
      </c>
      <c r="D523" s="422">
        <v>158.01</v>
      </c>
      <c r="E523" s="422">
        <v>132.22</v>
      </c>
      <c r="F523" s="422">
        <v>211.18</v>
      </c>
      <c r="G523" s="422">
        <v>281.74</v>
      </c>
      <c r="H523" s="422">
        <v>86.72</v>
      </c>
      <c r="I523" s="422">
        <v>94.36</v>
      </c>
      <c r="J523" s="422">
        <v>116.71</v>
      </c>
      <c r="K523" s="422">
        <v>84.96</v>
      </c>
      <c r="L523" s="422">
        <v>136.88</v>
      </c>
      <c r="M523" s="422">
        <v>214.44</v>
      </c>
      <c r="N523" s="422">
        <v>87.73</v>
      </c>
      <c r="O523" s="422">
        <v>108.53</v>
      </c>
      <c r="P523" s="422">
        <v>129.99</v>
      </c>
      <c r="Q523" s="422">
        <v>135.11000000000001</v>
      </c>
      <c r="R523" s="422">
        <v>110.84</v>
      </c>
      <c r="S523" s="422">
        <v>47.23</v>
      </c>
      <c r="T523" s="422">
        <v>187.89</v>
      </c>
      <c r="U523" s="422">
        <v>118.43</v>
      </c>
      <c r="V523" s="422">
        <v>116.61</v>
      </c>
      <c r="W523" s="422">
        <v>128.83000000000001</v>
      </c>
      <c r="X523" s="422">
        <v>180.13</v>
      </c>
      <c r="Y523" s="422">
        <v>158.19999999999999</v>
      </c>
      <c r="Z523" s="422">
        <v>158.88999999999999</v>
      </c>
      <c r="AA523" s="422">
        <v>136.91</v>
      </c>
      <c r="AB523" s="422">
        <v>160.68</v>
      </c>
      <c r="AC523" s="422">
        <v>198.35</v>
      </c>
      <c r="AD523" s="422">
        <v>196.78</v>
      </c>
      <c r="AE523" s="422">
        <v>143.69999999999999</v>
      </c>
      <c r="AF523" s="423">
        <v>209.31</v>
      </c>
      <c r="AG523" s="10"/>
      <c r="AH523" s="10"/>
      <c r="AI523" s="10"/>
      <c r="AJ523" s="10"/>
    </row>
    <row r="524" spans="1:36" ht="15">
      <c r="A524" s="424">
        <f t="shared" si="26"/>
        <v>0.63566666666666649</v>
      </c>
      <c r="B524" s="422">
        <v>49.44</v>
      </c>
      <c r="C524" s="422">
        <v>129.61000000000001</v>
      </c>
      <c r="D524" s="422">
        <v>114.72</v>
      </c>
      <c r="E524" s="422">
        <v>70.680000000000007</v>
      </c>
      <c r="F524" s="422">
        <v>298.05</v>
      </c>
      <c r="G524" s="422">
        <v>143.82</v>
      </c>
      <c r="H524" s="422">
        <v>96.51</v>
      </c>
      <c r="I524" s="422">
        <v>44.51</v>
      </c>
      <c r="J524" s="422">
        <v>194.14</v>
      </c>
      <c r="K524" s="422">
        <v>89.26</v>
      </c>
      <c r="L524" s="422">
        <v>162.72</v>
      </c>
      <c r="M524" s="422">
        <v>153.38</v>
      </c>
      <c r="N524" s="422">
        <v>174.67</v>
      </c>
      <c r="O524" s="422">
        <v>80.34</v>
      </c>
      <c r="P524" s="422">
        <v>85.86</v>
      </c>
      <c r="Q524" s="422">
        <v>133.93</v>
      </c>
      <c r="R524" s="422">
        <v>96.42</v>
      </c>
      <c r="S524" s="422">
        <v>90.27</v>
      </c>
      <c r="T524" s="422">
        <v>236.71</v>
      </c>
      <c r="U524" s="422">
        <v>190.9</v>
      </c>
      <c r="V524" s="422">
        <v>132.65</v>
      </c>
      <c r="W524" s="422">
        <v>114.07</v>
      </c>
      <c r="X524" s="422">
        <v>133.97</v>
      </c>
      <c r="Y524" s="422">
        <v>167.17</v>
      </c>
      <c r="Z524" s="422">
        <v>127.99</v>
      </c>
      <c r="AA524" s="422">
        <v>79.98</v>
      </c>
      <c r="AB524" s="422">
        <v>126.64</v>
      </c>
      <c r="AC524" s="422">
        <v>200.17</v>
      </c>
      <c r="AD524" s="422">
        <v>183.5</v>
      </c>
      <c r="AE524" s="422">
        <v>93.17</v>
      </c>
      <c r="AF524" s="423">
        <v>92.33</v>
      </c>
      <c r="AG524" s="10"/>
      <c r="AH524" s="10"/>
      <c r="AI524" s="10"/>
      <c r="AJ524" s="10"/>
    </row>
    <row r="525" spans="1:36" ht="15">
      <c r="A525" s="424">
        <f t="shared" si="26"/>
        <v>0.64606666666666646</v>
      </c>
      <c r="B525" s="422">
        <v>58.96</v>
      </c>
      <c r="C525" s="422">
        <v>76.290000000000006</v>
      </c>
      <c r="D525" s="422">
        <v>88.35</v>
      </c>
      <c r="E525" s="422">
        <v>98.97</v>
      </c>
      <c r="F525" s="422">
        <v>296.48</v>
      </c>
      <c r="G525" s="422">
        <v>190.45</v>
      </c>
      <c r="H525" s="422">
        <v>19</v>
      </c>
      <c r="I525" s="422">
        <v>34.82</v>
      </c>
      <c r="J525" s="422">
        <v>105.32</v>
      </c>
      <c r="K525" s="422">
        <v>58.77</v>
      </c>
      <c r="L525" s="422">
        <v>129.04</v>
      </c>
      <c r="M525" s="422">
        <v>149.44</v>
      </c>
      <c r="N525" s="422">
        <v>285.24</v>
      </c>
      <c r="O525" s="422">
        <v>17.54</v>
      </c>
      <c r="P525" s="422">
        <v>52.69</v>
      </c>
      <c r="Q525" s="422">
        <v>113.15</v>
      </c>
      <c r="R525" s="422">
        <v>43.03</v>
      </c>
      <c r="S525" s="422">
        <v>36.68</v>
      </c>
      <c r="T525" s="422">
        <v>140.06</v>
      </c>
      <c r="U525" s="422">
        <v>218.83</v>
      </c>
      <c r="V525" s="422">
        <v>136.54</v>
      </c>
      <c r="W525" s="422">
        <v>183.83</v>
      </c>
      <c r="X525" s="422">
        <v>135.24</v>
      </c>
      <c r="Y525" s="422">
        <v>94.06</v>
      </c>
      <c r="Z525" s="422">
        <v>139.55000000000001</v>
      </c>
      <c r="AA525" s="422">
        <v>93.34</v>
      </c>
      <c r="AB525" s="422">
        <v>163.83000000000001</v>
      </c>
      <c r="AC525" s="422">
        <v>161.75</v>
      </c>
      <c r="AD525" s="422">
        <v>121.26</v>
      </c>
      <c r="AE525" s="422">
        <v>46.03</v>
      </c>
      <c r="AF525" s="423">
        <v>80.77</v>
      </c>
      <c r="AG525" s="10"/>
      <c r="AH525" s="10"/>
      <c r="AI525" s="10"/>
      <c r="AJ525" s="10"/>
    </row>
    <row r="526" spans="1:36" ht="15">
      <c r="A526" s="424">
        <f t="shared" si="26"/>
        <v>0.65646666666666642</v>
      </c>
      <c r="B526" s="422">
        <v>56.14</v>
      </c>
      <c r="C526" s="422">
        <v>87.27</v>
      </c>
      <c r="D526" s="422">
        <v>19.86</v>
      </c>
      <c r="E526" s="422">
        <v>72.099999999999994</v>
      </c>
      <c r="F526" s="422">
        <v>170.11</v>
      </c>
      <c r="G526" s="422">
        <v>111.47</v>
      </c>
      <c r="H526" s="422">
        <v>81.81</v>
      </c>
      <c r="I526" s="422">
        <v>54.05</v>
      </c>
      <c r="J526" s="422">
        <v>42.5</v>
      </c>
      <c r="K526" s="422">
        <v>82.36</v>
      </c>
      <c r="L526" s="422">
        <v>70.97</v>
      </c>
      <c r="M526" s="422">
        <v>152.38</v>
      </c>
      <c r="N526" s="422">
        <v>194.41</v>
      </c>
      <c r="O526" s="422">
        <v>70.5</v>
      </c>
      <c r="P526" s="422">
        <v>70.06</v>
      </c>
      <c r="Q526" s="422">
        <v>103.66</v>
      </c>
      <c r="R526" s="422">
        <v>59.65</v>
      </c>
      <c r="S526" s="422">
        <v>80.34</v>
      </c>
      <c r="T526" s="422">
        <v>100.37</v>
      </c>
      <c r="U526" s="422">
        <v>218.48</v>
      </c>
      <c r="V526" s="422">
        <v>165.21</v>
      </c>
      <c r="W526" s="422">
        <v>198.29</v>
      </c>
      <c r="X526" s="422">
        <v>152.75</v>
      </c>
      <c r="Y526" s="422">
        <v>71.849999999999994</v>
      </c>
      <c r="Z526" s="422">
        <v>139.53</v>
      </c>
      <c r="AA526" s="422">
        <v>103.68</v>
      </c>
      <c r="AB526" s="422">
        <v>192.18</v>
      </c>
      <c r="AC526" s="422">
        <v>74.98</v>
      </c>
      <c r="AD526" s="422">
        <v>128.94</v>
      </c>
      <c r="AE526" s="422">
        <v>184.58</v>
      </c>
      <c r="AF526" s="423">
        <v>94.13</v>
      </c>
      <c r="AG526" s="10"/>
      <c r="AH526" s="10"/>
      <c r="AI526" s="10"/>
      <c r="AJ526" s="10"/>
    </row>
    <row r="527" spans="1:36" ht="15">
      <c r="A527" s="424">
        <f t="shared" si="26"/>
        <v>0.66686666666666639</v>
      </c>
      <c r="B527" s="422">
        <v>109.49</v>
      </c>
      <c r="C527" s="422">
        <v>30.95</v>
      </c>
      <c r="D527" s="422">
        <v>47.67</v>
      </c>
      <c r="E527" s="422">
        <v>61.02</v>
      </c>
      <c r="F527" s="422">
        <v>241.68</v>
      </c>
      <c r="G527" s="422">
        <v>104.77</v>
      </c>
      <c r="H527" s="422">
        <v>137.77000000000001</v>
      </c>
      <c r="I527" s="422">
        <v>72.540000000000006</v>
      </c>
      <c r="J527" s="422">
        <v>112.14</v>
      </c>
      <c r="K527" s="422">
        <v>61.91</v>
      </c>
      <c r="L527" s="422">
        <v>104.77</v>
      </c>
      <c r="M527" s="422">
        <v>156.63</v>
      </c>
      <c r="N527" s="422">
        <v>186.31</v>
      </c>
      <c r="O527" s="422">
        <v>86.86</v>
      </c>
      <c r="P527" s="422">
        <v>84.48</v>
      </c>
      <c r="Q527" s="422">
        <v>96.95</v>
      </c>
      <c r="R527" s="422">
        <v>90.14</v>
      </c>
      <c r="S527" s="422">
        <v>52.66</v>
      </c>
      <c r="T527" s="422">
        <v>123.84</v>
      </c>
      <c r="U527" s="422">
        <v>101.18</v>
      </c>
      <c r="V527" s="422">
        <v>139.09</v>
      </c>
      <c r="W527" s="422">
        <v>127.24</v>
      </c>
      <c r="X527" s="422">
        <v>78.72</v>
      </c>
      <c r="Y527" s="422">
        <v>61.53</v>
      </c>
      <c r="Z527" s="422">
        <v>91.95</v>
      </c>
      <c r="AA527" s="422">
        <v>207.28</v>
      </c>
      <c r="AB527" s="422">
        <v>135.6</v>
      </c>
      <c r="AC527" s="422">
        <v>106.53</v>
      </c>
      <c r="AD527" s="422">
        <v>78.06</v>
      </c>
      <c r="AE527" s="422">
        <v>200.04</v>
      </c>
      <c r="AF527" s="423">
        <v>101.27</v>
      </c>
      <c r="AG527" s="10"/>
      <c r="AH527" s="10"/>
      <c r="AI527" s="10"/>
      <c r="AJ527" s="10"/>
    </row>
    <row r="528" spans="1:36" ht="15">
      <c r="A528" s="424">
        <f t="shared" si="26"/>
        <v>0.67726666666666635</v>
      </c>
      <c r="B528" s="422">
        <v>92.97</v>
      </c>
      <c r="C528" s="422">
        <v>84.19</v>
      </c>
      <c r="D528" s="422">
        <v>56.29</v>
      </c>
      <c r="E528" s="422">
        <v>127.31</v>
      </c>
      <c r="F528" s="422">
        <v>213.98</v>
      </c>
      <c r="G528" s="422">
        <v>286.60000000000002</v>
      </c>
      <c r="H528" s="422">
        <v>50.16</v>
      </c>
      <c r="I528" s="422">
        <v>91.21</v>
      </c>
      <c r="J528" s="422">
        <v>118.58</v>
      </c>
      <c r="K528" s="422">
        <v>69.8</v>
      </c>
      <c r="L528" s="422">
        <v>114.51</v>
      </c>
      <c r="M528" s="422">
        <v>74.48</v>
      </c>
      <c r="N528" s="422">
        <v>177.88</v>
      </c>
      <c r="O528" s="422">
        <v>22.22</v>
      </c>
      <c r="P528" s="422">
        <v>47.43</v>
      </c>
      <c r="Q528" s="422">
        <v>100.75</v>
      </c>
      <c r="R528" s="422">
        <v>52.91</v>
      </c>
      <c r="S528" s="422">
        <v>57.81</v>
      </c>
      <c r="T528" s="422">
        <v>111.47</v>
      </c>
      <c r="U528" s="422">
        <v>51.08</v>
      </c>
      <c r="V528" s="422">
        <v>81.94</v>
      </c>
      <c r="W528" s="422">
        <v>150.09</v>
      </c>
      <c r="X528" s="422">
        <v>113.61</v>
      </c>
      <c r="Y528" s="422">
        <v>94.27</v>
      </c>
      <c r="Z528" s="422">
        <v>71.75</v>
      </c>
      <c r="AA528" s="422">
        <v>81.34</v>
      </c>
      <c r="AB528" s="422">
        <v>105.5</v>
      </c>
      <c r="AC528" s="422">
        <v>40.89</v>
      </c>
      <c r="AD528" s="422">
        <v>40.96</v>
      </c>
      <c r="AE528" s="422">
        <v>50.02</v>
      </c>
      <c r="AF528" s="423">
        <v>142.29</v>
      </c>
      <c r="AG528" s="10"/>
      <c r="AH528" s="10"/>
      <c r="AI528" s="10"/>
      <c r="AJ528" s="10"/>
    </row>
    <row r="529" spans="1:36" ht="15">
      <c r="A529" s="424">
        <f t="shared" si="26"/>
        <v>0.68766666666666632</v>
      </c>
      <c r="B529" s="422">
        <v>55.31</v>
      </c>
      <c r="C529" s="422">
        <v>93.49</v>
      </c>
      <c r="D529" s="422">
        <v>39.15</v>
      </c>
      <c r="E529" s="422">
        <v>101.6</v>
      </c>
      <c r="F529" s="422">
        <v>176.72</v>
      </c>
      <c r="G529" s="422">
        <v>83.83</v>
      </c>
      <c r="H529" s="422">
        <v>36.909999999999997</v>
      </c>
      <c r="I529" s="422">
        <v>122.43</v>
      </c>
      <c r="J529" s="422">
        <v>124.32</v>
      </c>
      <c r="K529" s="422">
        <v>66.36</v>
      </c>
      <c r="L529" s="422">
        <v>60.21</v>
      </c>
      <c r="M529" s="422">
        <v>129.33000000000001</v>
      </c>
      <c r="N529" s="422">
        <v>104.23</v>
      </c>
      <c r="O529" s="422">
        <v>67.87</v>
      </c>
      <c r="P529" s="422">
        <v>36.78</v>
      </c>
      <c r="Q529" s="422">
        <v>132.28</v>
      </c>
      <c r="R529" s="422">
        <v>53</v>
      </c>
      <c r="S529" s="422">
        <v>34.200000000000003</v>
      </c>
      <c r="T529" s="422">
        <v>69.27</v>
      </c>
      <c r="U529" s="422">
        <v>186.24</v>
      </c>
      <c r="V529" s="422">
        <v>53.58</v>
      </c>
      <c r="W529" s="422">
        <v>62.21</v>
      </c>
      <c r="X529" s="422">
        <v>149.29</v>
      </c>
      <c r="Y529" s="422">
        <v>51.73</v>
      </c>
      <c r="Z529" s="422">
        <v>115.88</v>
      </c>
      <c r="AA529" s="422">
        <v>210.87</v>
      </c>
      <c r="AB529" s="422">
        <v>141.11000000000001</v>
      </c>
      <c r="AC529" s="422">
        <v>86.64</v>
      </c>
      <c r="AD529" s="422">
        <v>53.74</v>
      </c>
      <c r="AE529" s="422">
        <v>206.49</v>
      </c>
      <c r="AF529" s="423">
        <v>89.36</v>
      </c>
      <c r="AG529" s="10"/>
      <c r="AH529" s="10"/>
      <c r="AI529" s="10"/>
      <c r="AJ529" s="10"/>
    </row>
    <row r="530" spans="1:36" ht="15">
      <c r="A530" s="424">
        <f t="shared" si="26"/>
        <v>0.69806666666666628</v>
      </c>
      <c r="B530" s="422">
        <v>80.959999999999994</v>
      </c>
      <c r="C530" s="422">
        <v>26.11</v>
      </c>
      <c r="D530" s="422">
        <v>47.47</v>
      </c>
      <c r="E530" s="422">
        <v>63.69</v>
      </c>
      <c r="F530" s="422">
        <v>232.92</v>
      </c>
      <c r="G530" s="422">
        <v>106.98</v>
      </c>
      <c r="H530" s="422">
        <v>113.92</v>
      </c>
      <c r="I530" s="422">
        <v>64.22</v>
      </c>
      <c r="J530" s="422">
        <v>78.81</v>
      </c>
      <c r="K530" s="422">
        <v>59.26</v>
      </c>
      <c r="L530" s="422">
        <v>26.93</v>
      </c>
      <c r="M530" s="422">
        <v>256.77999999999997</v>
      </c>
      <c r="N530" s="422">
        <v>129</v>
      </c>
      <c r="O530" s="422">
        <v>52.01</v>
      </c>
      <c r="P530" s="422">
        <v>80.709999999999994</v>
      </c>
      <c r="Q530" s="422">
        <v>107.07</v>
      </c>
      <c r="R530" s="422">
        <v>54.65</v>
      </c>
      <c r="S530" s="422">
        <v>49.89</v>
      </c>
      <c r="T530" s="422">
        <v>103</v>
      </c>
      <c r="U530" s="422">
        <v>131.41</v>
      </c>
      <c r="V530" s="422">
        <v>82.58</v>
      </c>
      <c r="W530" s="422">
        <v>76.400000000000006</v>
      </c>
      <c r="X530" s="422">
        <v>171.52</v>
      </c>
      <c r="Y530" s="422">
        <v>44.73</v>
      </c>
      <c r="Z530" s="422">
        <v>49.32</v>
      </c>
      <c r="AA530" s="422">
        <v>176</v>
      </c>
      <c r="AB530" s="422">
        <v>147.24</v>
      </c>
      <c r="AC530" s="422">
        <v>82.18</v>
      </c>
      <c r="AD530" s="422">
        <v>125.01</v>
      </c>
      <c r="AE530" s="422">
        <v>116.43</v>
      </c>
      <c r="AF530" s="423">
        <v>136.19</v>
      </c>
      <c r="AG530" s="10"/>
      <c r="AH530" s="10"/>
      <c r="AI530" s="10"/>
      <c r="AJ530" s="10"/>
    </row>
    <row r="531" spans="1:36" ht="15">
      <c r="A531" s="424">
        <f t="shared" si="26"/>
        <v>0.70846666666666624</v>
      </c>
      <c r="B531" s="422">
        <v>58.72</v>
      </c>
      <c r="C531" s="422">
        <v>60.19</v>
      </c>
      <c r="D531" s="422">
        <v>93.98</v>
      </c>
      <c r="E531" s="422">
        <v>83.6</v>
      </c>
      <c r="F531" s="422">
        <v>145.13999999999999</v>
      </c>
      <c r="G531" s="422">
        <v>102.88</v>
      </c>
      <c r="H531" s="422">
        <v>23.9</v>
      </c>
      <c r="I531" s="422">
        <v>92.43</v>
      </c>
      <c r="J531" s="422">
        <v>116.4</v>
      </c>
      <c r="K531" s="422">
        <v>48.45</v>
      </c>
      <c r="L531" s="422">
        <v>85.16</v>
      </c>
      <c r="M531" s="422">
        <v>96.21</v>
      </c>
      <c r="N531" s="422">
        <v>200</v>
      </c>
      <c r="O531" s="422">
        <v>28.99</v>
      </c>
      <c r="P531" s="422">
        <v>88.26</v>
      </c>
      <c r="Q531" s="422">
        <v>63.53</v>
      </c>
      <c r="R531" s="422">
        <v>75.650000000000006</v>
      </c>
      <c r="S531" s="422">
        <v>81.48</v>
      </c>
      <c r="T531" s="422">
        <v>104.98</v>
      </c>
      <c r="U531" s="422">
        <v>101.56</v>
      </c>
      <c r="V531" s="422">
        <v>77.989999999999995</v>
      </c>
      <c r="W531" s="422">
        <v>187.87</v>
      </c>
      <c r="X531" s="422">
        <v>99.87</v>
      </c>
      <c r="Y531" s="422">
        <v>24.6</v>
      </c>
      <c r="Z531" s="422">
        <v>93.9</v>
      </c>
      <c r="AA531" s="422">
        <v>80.540000000000006</v>
      </c>
      <c r="AB531" s="422">
        <v>114.22</v>
      </c>
      <c r="AC531" s="422">
        <v>155.71</v>
      </c>
      <c r="AD531" s="422">
        <v>150.36000000000001</v>
      </c>
      <c r="AE531" s="422">
        <v>94.78</v>
      </c>
      <c r="AF531" s="423">
        <v>44.55</v>
      </c>
      <c r="AG531" s="10"/>
      <c r="AH531" s="10"/>
      <c r="AI531" s="10"/>
      <c r="AJ531" s="10"/>
    </row>
    <row r="532" spans="1:36" ht="15">
      <c r="A532" s="424">
        <f t="shared" si="26"/>
        <v>0.71886666666666621</v>
      </c>
      <c r="B532" s="422">
        <v>43.01</v>
      </c>
      <c r="C532" s="422">
        <v>105</v>
      </c>
      <c r="D532" s="422">
        <v>62.69</v>
      </c>
      <c r="E532" s="422">
        <v>100.15</v>
      </c>
      <c r="F532" s="422">
        <v>112.12</v>
      </c>
      <c r="G532" s="422">
        <v>225.28</v>
      </c>
      <c r="H532" s="422">
        <v>75.38</v>
      </c>
      <c r="I532" s="422">
        <v>41.79</v>
      </c>
      <c r="J532" s="422">
        <v>51.29</v>
      </c>
      <c r="K532" s="422">
        <v>110.4</v>
      </c>
      <c r="L532" s="422">
        <v>106.79</v>
      </c>
      <c r="M532" s="422">
        <v>134.26</v>
      </c>
      <c r="N532" s="422">
        <v>155.74</v>
      </c>
      <c r="O532" s="422">
        <v>92.58</v>
      </c>
      <c r="P532" s="422">
        <v>45.62</v>
      </c>
      <c r="Q532" s="422">
        <v>115.63</v>
      </c>
      <c r="R532" s="422">
        <v>140.34</v>
      </c>
      <c r="S532" s="422">
        <v>64.510000000000005</v>
      </c>
      <c r="T532" s="422">
        <v>112.58</v>
      </c>
      <c r="U532" s="422">
        <v>116.9</v>
      </c>
      <c r="V532" s="422">
        <v>143.6</v>
      </c>
      <c r="W532" s="422">
        <v>95.38</v>
      </c>
      <c r="X532" s="422">
        <v>38.200000000000003</v>
      </c>
      <c r="Y532" s="422">
        <v>58.08</v>
      </c>
      <c r="Z532" s="422">
        <v>85.42</v>
      </c>
      <c r="AA532" s="422">
        <v>164.07</v>
      </c>
      <c r="AB532" s="422">
        <v>59.12</v>
      </c>
      <c r="AC532" s="422">
        <v>97.36</v>
      </c>
      <c r="AD532" s="422">
        <v>109.5</v>
      </c>
      <c r="AE532" s="422">
        <v>144.78</v>
      </c>
      <c r="AF532" s="423">
        <v>61.44</v>
      </c>
      <c r="AG532" s="10"/>
      <c r="AH532" s="10"/>
      <c r="AI532" s="10"/>
      <c r="AJ532" s="10"/>
    </row>
    <row r="533" spans="1:36" ht="15">
      <c r="A533" s="424">
        <f t="shared" si="26"/>
        <v>0.72926666666666617</v>
      </c>
      <c r="B533" s="422">
        <v>40.090000000000003</v>
      </c>
      <c r="C533" s="422">
        <v>80.41</v>
      </c>
      <c r="D533" s="422">
        <v>42.25</v>
      </c>
      <c r="E533" s="422">
        <v>41.43</v>
      </c>
      <c r="F533" s="422">
        <v>79.45</v>
      </c>
      <c r="G533" s="422">
        <v>128.22</v>
      </c>
      <c r="H533" s="422">
        <v>116.67</v>
      </c>
      <c r="I533" s="422">
        <v>62.09</v>
      </c>
      <c r="J533" s="422">
        <v>64.44</v>
      </c>
      <c r="K533" s="422">
        <v>44.17</v>
      </c>
      <c r="L533" s="422">
        <v>55.74</v>
      </c>
      <c r="M533" s="422">
        <v>156.96</v>
      </c>
      <c r="N533" s="422">
        <v>74.94</v>
      </c>
      <c r="O533" s="422">
        <v>107.49</v>
      </c>
      <c r="P533" s="422">
        <v>56.91</v>
      </c>
      <c r="Q533" s="422">
        <v>79.86</v>
      </c>
      <c r="R533" s="422">
        <v>28.41</v>
      </c>
      <c r="S533" s="422">
        <v>92.65</v>
      </c>
      <c r="T533" s="422">
        <v>165.77</v>
      </c>
      <c r="U533" s="422">
        <v>122</v>
      </c>
      <c r="V533" s="422">
        <v>147.72999999999999</v>
      </c>
      <c r="W533" s="422">
        <v>133.29</v>
      </c>
      <c r="X533" s="422">
        <v>79.59</v>
      </c>
      <c r="Y533" s="422">
        <v>69.91</v>
      </c>
      <c r="Z533" s="422">
        <v>70.290000000000006</v>
      </c>
      <c r="AA533" s="422">
        <v>184.88</v>
      </c>
      <c r="AB533" s="422">
        <v>205.96</v>
      </c>
      <c r="AC533" s="422">
        <v>64.55</v>
      </c>
      <c r="AD533" s="422">
        <v>31.93</v>
      </c>
      <c r="AE533" s="422">
        <v>147.38</v>
      </c>
      <c r="AF533" s="423">
        <v>112.56</v>
      </c>
      <c r="AG533" s="10"/>
      <c r="AH533" s="10"/>
      <c r="AI533" s="10"/>
      <c r="AJ533" s="10"/>
    </row>
    <row r="534" spans="1:36" ht="15">
      <c r="A534" s="424">
        <f t="shared" si="26"/>
        <v>0.73966666666666614</v>
      </c>
      <c r="B534" s="422">
        <v>118.17</v>
      </c>
      <c r="C534" s="422">
        <v>66.56</v>
      </c>
      <c r="D534" s="422">
        <v>72.63</v>
      </c>
      <c r="E534" s="422">
        <v>183.07</v>
      </c>
      <c r="F534" s="422">
        <v>56.56</v>
      </c>
      <c r="G534" s="422">
        <v>137.25</v>
      </c>
      <c r="H534" s="422">
        <v>107.36</v>
      </c>
      <c r="I534" s="422">
        <v>20.16</v>
      </c>
      <c r="J534" s="422">
        <v>124.71</v>
      </c>
      <c r="K534" s="422">
        <v>110.13</v>
      </c>
      <c r="L534" s="422">
        <v>46.4</v>
      </c>
      <c r="M534" s="422">
        <v>64.69</v>
      </c>
      <c r="N534" s="422">
        <v>101.89</v>
      </c>
      <c r="O534" s="422">
        <v>43.24</v>
      </c>
      <c r="P534" s="422">
        <v>169.72</v>
      </c>
      <c r="Q534" s="422">
        <v>147.75</v>
      </c>
      <c r="R534" s="422">
        <v>49.97</v>
      </c>
      <c r="S534" s="422">
        <v>122.86</v>
      </c>
      <c r="T534" s="422">
        <v>177.62</v>
      </c>
      <c r="U534" s="422">
        <v>33.54</v>
      </c>
      <c r="V534" s="422">
        <v>96.89</v>
      </c>
      <c r="W534" s="422">
        <v>99.31</v>
      </c>
      <c r="X534" s="422">
        <v>91.41</v>
      </c>
      <c r="Y534" s="422">
        <v>52.88</v>
      </c>
      <c r="Z534" s="422">
        <v>103.85</v>
      </c>
      <c r="AA534" s="422">
        <v>137.15</v>
      </c>
      <c r="AB534" s="422">
        <v>151.9</v>
      </c>
      <c r="AC534" s="422">
        <v>168.85</v>
      </c>
      <c r="AD534" s="422">
        <v>29.88</v>
      </c>
      <c r="AE534" s="422">
        <v>137.35</v>
      </c>
      <c r="AF534" s="423">
        <v>142.99</v>
      </c>
      <c r="AG534" s="10"/>
      <c r="AH534" s="10"/>
      <c r="AI534" s="10"/>
      <c r="AJ534" s="10"/>
    </row>
    <row r="535" spans="1:36" ht="15">
      <c r="A535" s="424">
        <f t="shared" si="26"/>
        <v>0.7500666666666661</v>
      </c>
      <c r="B535" s="422">
        <v>103.01</v>
      </c>
      <c r="C535" s="422">
        <v>116.29</v>
      </c>
      <c r="D535" s="422">
        <v>95.48</v>
      </c>
      <c r="E535" s="422">
        <v>179.54</v>
      </c>
      <c r="F535" s="422">
        <v>271.20999999999998</v>
      </c>
      <c r="G535" s="422">
        <v>234.79</v>
      </c>
      <c r="H535" s="422">
        <v>82.31</v>
      </c>
      <c r="I535" s="422">
        <v>66.62</v>
      </c>
      <c r="J535" s="422">
        <v>123.66</v>
      </c>
      <c r="K535" s="422">
        <v>128.58000000000001</v>
      </c>
      <c r="L535" s="422">
        <v>158.15</v>
      </c>
      <c r="M535" s="422">
        <v>245.45</v>
      </c>
      <c r="N535" s="422">
        <v>189.14</v>
      </c>
      <c r="O535" s="422">
        <v>64.64</v>
      </c>
      <c r="P535" s="422">
        <v>147.97999999999999</v>
      </c>
      <c r="Q535" s="422">
        <v>86.69</v>
      </c>
      <c r="R535" s="422">
        <v>85.08</v>
      </c>
      <c r="S535" s="422">
        <v>176.63</v>
      </c>
      <c r="T535" s="422">
        <v>237.24</v>
      </c>
      <c r="U535" s="422">
        <v>112.36</v>
      </c>
      <c r="V535" s="422">
        <v>64.72</v>
      </c>
      <c r="W535" s="422">
        <v>153.07</v>
      </c>
      <c r="X535" s="422">
        <v>90.22</v>
      </c>
      <c r="Y535" s="422">
        <v>106.5</v>
      </c>
      <c r="Z535" s="422">
        <v>76.09</v>
      </c>
      <c r="AA535" s="422">
        <v>94.94</v>
      </c>
      <c r="AB535" s="422">
        <v>172.21</v>
      </c>
      <c r="AC535" s="422">
        <v>136.35</v>
      </c>
      <c r="AD535" s="422">
        <v>141.03</v>
      </c>
      <c r="AE535" s="422">
        <v>181</v>
      </c>
      <c r="AF535" s="423">
        <v>48.86</v>
      </c>
      <c r="AG535" s="10"/>
      <c r="AH535" s="10"/>
      <c r="AI535" s="10"/>
      <c r="AJ535" s="10"/>
    </row>
    <row r="536" spans="1:36" ht="15">
      <c r="A536" s="424">
        <f t="shared" si="26"/>
        <v>0.76046666666666607</v>
      </c>
      <c r="B536" s="422">
        <v>154.86000000000001</v>
      </c>
      <c r="C536" s="422">
        <v>127.08</v>
      </c>
      <c r="D536" s="422">
        <v>166.4</v>
      </c>
      <c r="E536" s="422">
        <v>153.12</v>
      </c>
      <c r="F536" s="422">
        <v>124.07</v>
      </c>
      <c r="G536" s="422">
        <v>221.89</v>
      </c>
      <c r="H536" s="422">
        <v>146.55000000000001</v>
      </c>
      <c r="I536" s="422">
        <v>95.55</v>
      </c>
      <c r="J536" s="422">
        <v>179.31</v>
      </c>
      <c r="K536" s="422">
        <v>123.54</v>
      </c>
      <c r="L536" s="422">
        <v>271.83999999999997</v>
      </c>
      <c r="M536" s="422">
        <v>207.26</v>
      </c>
      <c r="N536" s="422">
        <v>226.71</v>
      </c>
      <c r="O536" s="422">
        <v>121.58</v>
      </c>
      <c r="P536" s="422">
        <v>134.44</v>
      </c>
      <c r="Q536" s="422">
        <v>89.38</v>
      </c>
      <c r="R536" s="422">
        <v>75.849999999999994</v>
      </c>
      <c r="S536" s="422">
        <v>112.07</v>
      </c>
      <c r="T536" s="422">
        <v>57.59</v>
      </c>
      <c r="U536" s="422">
        <v>185.56</v>
      </c>
      <c r="V536" s="422">
        <v>222.95</v>
      </c>
      <c r="W536" s="422">
        <v>125.39</v>
      </c>
      <c r="X536" s="422">
        <v>171</v>
      </c>
      <c r="Y536" s="422">
        <v>45.71</v>
      </c>
      <c r="Z536" s="422">
        <v>96.23</v>
      </c>
      <c r="AA536" s="422">
        <v>93.8</v>
      </c>
      <c r="AB536" s="422">
        <v>102.24</v>
      </c>
      <c r="AC536" s="422">
        <v>121.32</v>
      </c>
      <c r="AD536" s="422">
        <v>103.34</v>
      </c>
      <c r="AE536" s="422">
        <v>204.86</v>
      </c>
      <c r="AF536" s="423">
        <v>61.4</v>
      </c>
      <c r="AG536" s="10"/>
      <c r="AH536" s="10"/>
      <c r="AI536" s="10"/>
      <c r="AJ536" s="10"/>
    </row>
    <row r="537" spans="1:36" ht="15">
      <c r="A537" s="424">
        <f t="shared" si="26"/>
        <v>0.77086666666666603</v>
      </c>
      <c r="B537" s="422">
        <v>147.76</v>
      </c>
      <c r="C537" s="422">
        <v>194.14</v>
      </c>
      <c r="D537" s="422">
        <v>257.82</v>
      </c>
      <c r="E537" s="422">
        <v>233.16</v>
      </c>
      <c r="F537" s="422">
        <v>173.2</v>
      </c>
      <c r="G537" s="422">
        <v>148.13</v>
      </c>
      <c r="H537" s="422">
        <v>51.44</v>
      </c>
      <c r="I537" s="422">
        <v>181.35</v>
      </c>
      <c r="J537" s="422">
        <v>146.41999999999999</v>
      </c>
      <c r="K537" s="422">
        <v>223.09</v>
      </c>
      <c r="L537" s="422">
        <v>363.93</v>
      </c>
      <c r="M537" s="422">
        <v>225.02</v>
      </c>
      <c r="N537" s="422">
        <v>227.96</v>
      </c>
      <c r="O537" s="422">
        <v>124.93</v>
      </c>
      <c r="P537" s="422">
        <v>195.84</v>
      </c>
      <c r="Q537" s="422">
        <v>116.89</v>
      </c>
      <c r="R537" s="422">
        <v>174.87</v>
      </c>
      <c r="S537" s="422">
        <v>207.33</v>
      </c>
      <c r="T537" s="422">
        <v>229.08</v>
      </c>
      <c r="U537" s="422">
        <v>237.92</v>
      </c>
      <c r="V537" s="422">
        <v>245.12</v>
      </c>
      <c r="W537" s="422">
        <v>89.79</v>
      </c>
      <c r="X537" s="422">
        <v>118.65</v>
      </c>
      <c r="Y537" s="422">
        <v>55.37</v>
      </c>
      <c r="Z537" s="422">
        <v>159.03</v>
      </c>
      <c r="AA537" s="422">
        <v>120.32</v>
      </c>
      <c r="AB537" s="422">
        <v>264.7</v>
      </c>
      <c r="AC537" s="422">
        <v>102.36</v>
      </c>
      <c r="AD537" s="422">
        <v>92.68</v>
      </c>
      <c r="AE537" s="422">
        <v>73.819999999999993</v>
      </c>
      <c r="AF537" s="423">
        <v>72.86</v>
      </c>
      <c r="AG537" s="10"/>
      <c r="AH537" s="10"/>
      <c r="AI537" s="10"/>
      <c r="AJ537" s="10"/>
    </row>
    <row r="538" spans="1:36" ht="15">
      <c r="A538" s="424">
        <f t="shared" si="26"/>
        <v>0.781266666666666</v>
      </c>
      <c r="B538" s="422">
        <v>99.29</v>
      </c>
      <c r="C538" s="422">
        <v>180.1</v>
      </c>
      <c r="D538" s="422">
        <v>336.14</v>
      </c>
      <c r="E538" s="422">
        <v>424.37</v>
      </c>
      <c r="F538" s="422">
        <v>358.63</v>
      </c>
      <c r="G538" s="422">
        <v>450.76</v>
      </c>
      <c r="H538" s="422">
        <v>141.91999999999999</v>
      </c>
      <c r="I538" s="422">
        <v>120.54</v>
      </c>
      <c r="J538" s="422">
        <v>231.65</v>
      </c>
      <c r="K538" s="422">
        <v>207.4</v>
      </c>
      <c r="L538" s="422">
        <v>206.57</v>
      </c>
      <c r="M538" s="422">
        <v>193.59</v>
      </c>
      <c r="N538" s="422">
        <v>220.13</v>
      </c>
      <c r="O538" s="422">
        <v>156.05000000000001</v>
      </c>
      <c r="P538" s="422">
        <v>121.76</v>
      </c>
      <c r="Q538" s="422">
        <v>285.69</v>
      </c>
      <c r="R538" s="422">
        <v>349.42</v>
      </c>
      <c r="S538" s="422">
        <v>286.41000000000003</v>
      </c>
      <c r="T538" s="422">
        <v>107.62</v>
      </c>
      <c r="U538" s="422">
        <v>181.33</v>
      </c>
      <c r="V538" s="422">
        <v>148.85</v>
      </c>
      <c r="W538" s="422">
        <v>128.33000000000001</v>
      </c>
      <c r="X538" s="422">
        <v>296.41000000000003</v>
      </c>
      <c r="Y538" s="422">
        <v>142.65</v>
      </c>
      <c r="Z538" s="422">
        <v>196.32</v>
      </c>
      <c r="AA538" s="422">
        <v>277.79000000000002</v>
      </c>
      <c r="AB538" s="422">
        <v>367.5</v>
      </c>
      <c r="AC538" s="422">
        <v>163.52000000000001</v>
      </c>
      <c r="AD538" s="422">
        <v>203.5</v>
      </c>
      <c r="AE538" s="422">
        <v>299.5</v>
      </c>
      <c r="AF538" s="423">
        <v>127.35</v>
      </c>
      <c r="AG538" s="10"/>
      <c r="AH538" s="10"/>
      <c r="AI538" s="10"/>
      <c r="AJ538" s="10"/>
    </row>
    <row r="539" spans="1:36" ht="15">
      <c r="A539" s="424">
        <f t="shared" si="26"/>
        <v>0.79166666666666596</v>
      </c>
      <c r="B539" s="422">
        <v>313.92</v>
      </c>
      <c r="C539" s="422">
        <v>404.99</v>
      </c>
      <c r="D539" s="422">
        <v>261.82</v>
      </c>
      <c r="E539" s="422">
        <v>406.99</v>
      </c>
      <c r="F539" s="422">
        <v>247.9</v>
      </c>
      <c r="G539" s="422">
        <v>344.73</v>
      </c>
      <c r="H539" s="422">
        <v>135.88</v>
      </c>
      <c r="I539" s="422">
        <v>188.75</v>
      </c>
      <c r="J539" s="422">
        <v>265.24</v>
      </c>
      <c r="K539" s="422">
        <v>251.04</v>
      </c>
      <c r="L539" s="422">
        <v>280.33</v>
      </c>
      <c r="M539" s="422">
        <v>176.09</v>
      </c>
      <c r="N539" s="422">
        <v>438.85</v>
      </c>
      <c r="O539" s="422">
        <v>204</v>
      </c>
      <c r="P539" s="422">
        <v>178.66</v>
      </c>
      <c r="Q539" s="422">
        <v>205.33</v>
      </c>
      <c r="R539" s="422">
        <v>371.8</v>
      </c>
      <c r="S539" s="422">
        <v>524.08000000000004</v>
      </c>
      <c r="T539" s="422">
        <v>250.74</v>
      </c>
      <c r="U539" s="422">
        <v>313.63</v>
      </c>
      <c r="V539" s="422">
        <v>188.31</v>
      </c>
      <c r="W539" s="422">
        <v>208.39</v>
      </c>
      <c r="X539" s="422">
        <v>190.16</v>
      </c>
      <c r="Y539" s="422">
        <v>75.61</v>
      </c>
      <c r="Z539" s="422">
        <v>172.1</v>
      </c>
      <c r="AA539" s="422">
        <v>183.58</v>
      </c>
      <c r="AB539" s="422">
        <v>317.67</v>
      </c>
      <c r="AC539" s="422">
        <v>356.17</v>
      </c>
      <c r="AD539" s="422">
        <v>287.58999999999997</v>
      </c>
      <c r="AE539" s="422">
        <v>181.57</v>
      </c>
      <c r="AF539" s="423">
        <v>133.94999999999999</v>
      </c>
      <c r="AG539" s="10"/>
      <c r="AH539" s="10"/>
      <c r="AI539" s="10"/>
      <c r="AJ539" s="10"/>
    </row>
    <row r="540" spans="1:36" ht="15">
      <c r="A540" s="424">
        <f t="shared" ref="A540:A547" si="27">A539+0.0105</f>
        <v>0.80216666666666592</v>
      </c>
      <c r="B540" s="422">
        <v>206.65</v>
      </c>
      <c r="C540" s="422">
        <v>265.33999999999997</v>
      </c>
      <c r="D540" s="422">
        <v>152.66999999999999</v>
      </c>
      <c r="E540" s="422">
        <v>406.03</v>
      </c>
      <c r="F540" s="422">
        <v>421.35</v>
      </c>
      <c r="G540" s="422">
        <v>308.81</v>
      </c>
      <c r="H540" s="422">
        <v>155.13999999999999</v>
      </c>
      <c r="I540" s="422">
        <v>136.61000000000001</v>
      </c>
      <c r="J540" s="422">
        <v>255.94</v>
      </c>
      <c r="K540" s="422">
        <v>309.69</v>
      </c>
      <c r="L540" s="422">
        <v>281.60000000000002</v>
      </c>
      <c r="M540" s="422">
        <v>367.89</v>
      </c>
      <c r="N540" s="422">
        <v>196.06</v>
      </c>
      <c r="O540" s="422">
        <v>179.4</v>
      </c>
      <c r="P540" s="422">
        <v>352.29</v>
      </c>
      <c r="Q540" s="422">
        <v>254.52</v>
      </c>
      <c r="R540" s="422">
        <v>250.22</v>
      </c>
      <c r="S540" s="422">
        <v>267.12</v>
      </c>
      <c r="T540" s="422">
        <v>319.7</v>
      </c>
      <c r="U540" s="422">
        <v>328.23</v>
      </c>
      <c r="V540" s="422">
        <v>202.23</v>
      </c>
      <c r="W540" s="422">
        <v>194.93</v>
      </c>
      <c r="X540" s="422">
        <v>267.04000000000002</v>
      </c>
      <c r="Y540" s="422">
        <v>102.48</v>
      </c>
      <c r="Z540" s="422">
        <v>282.08</v>
      </c>
      <c r="AA540" s="422">
        <v>297.52999999999997</v>
      </c>
      <c r="AB540" s="422">
        <v>423.58</v>
      </c>
      <c r="AC540" s="422">
        <v>259.13</v>
      </c>
      <c r="AD540" s="422">
        <v>272.97000000000003</v>
      </c>
      <c r="AE540" s="422">
        <v>204.27</v>
      </c>
      <c r="AF540" s="423">
        <v>195.48</v>
      </c>
      <c r="AG540" s="10"/>
      <c r="AH540" s="10"/>
      <c r="AI540" s="10"/>
      <c r="AJ540" s="10"/>
    </row>
    <row r="541" spans="1:36" ht="15">
      <c r="A541" s="424">
        <f t="shared" si="27"/>
        <v>0.81266666666666587</v>
      </c>
      <c r="B541" s="422">
        <v>246.51</v>
      </c>
      <c r="C541" s="422">
        <v>289.02</v>
      </c>
      <c r="D541" s="422">
        <v>251.71</v>
      </c>
      <c r="E541" s="422">
        <v>580.80999999999995</v>
      </c>
      <c r="F541" s="422">
        <v>351.2</v>
      </c>
      <c r="G541" s="422">
        <v>285.62</v>
      </c>
      <c r="H541" s="422">
        <v>222.82</v>
      </c>
      <c r="I541" s="422">
        <v>289.74</v>
      </c>
      <c r="J541" s="422">
        <v>330.4</v>
      </c>
      <c r="K541" s="422">
        <v>191.86</v>
      </c>
      <c r="L541" s="422">
        <v>258.93</v>
      </c>
      <c r="M541" s="422">
        <v>440.24</v>
      </c>
      <c r="N541" s="422">
        <v>291.57</v>
      </c>
      <c r="O541" s="422">
        <v>207.92</v>
      </c>
      <c r="P541" s="422">
        <v>181.51</v>
      </c>
      <c r="Q541" s="422">
        <v>296.01</v>
      </c>
      <c r="R541" s="422">
        <v>251.12</v>
      </c>
      <c r="S541" s="422">
        <v>431.87</v>
      </c>
      <c r="T541" s="422">
        <v>260.70999999999998</v>
      </c>
      <c r="U541" s="422">
        <v>392.61</v>
      </c>
      <c r="V541" s="422">
        <v>170.21</v>
      </c>
      <c r="W541" s="422">
        <v>292.97000000000003</v>
      </c>
      <c r="X541" s="422">
        <v>401.46</v>
      </c>
      <c r="Y541" s="422">
        <v>181.35</v>
      </c>
      <c r="Z541" s="422">
        <v>267.74</v>
      </c>
      <c r="AA541" s="422">
        <v>214.92</v>
      </c>
      <c r="AB541" s="422">
        <v>203.9</v>
      </c>
      <c r="AC541" s="422">
        <v>248.29</v>
      </c>
      <c r="AD541" s="422">
        <v>232.76</v>
      </c>
      <c r="AE541" s="422">
        <v>232.98</v>
      </c>
      <c r="AF541" s="423">
        <v>195.75</v>
      </c>
      <c r="AG541" s="10"/>
      <c r="AH541" s="10"/>
      <c r="AI541" s="10"/>
      <c r="AJ541" s="10"/>
    </row>
    <row r="542" spans="1:36" ht="15">
      <c r="A542" s="424">
        <f t="shared" si="27"/>
        <v>0.82316666666666582</v>
      </c>
      <c r="B542" s="422">
        <v>205.72</v>
      </c>
      <c r="C542" s="422">
        <v>306.37</v>
      </c>
      <c r="D542" s="422">
        <v>336.01</v>
      </c>
      <c r="E542" s="422">
        <v>452.7</v>
      </c>
      <c r="F542" s="422">
        <v>352.48</v>
      </c>
      <c r="G542" s="422">
        <v>214.29</v>
      </c>
      <c r="H542" s="422">
        <v>131.37</v>
      </c>
      <c r="I542" s="422">
        <v>273.07</v>
      </c>
      <c r="J542" s="422">
        <v>298.14</v>
      </c>
      <c r="K542" s="422">
        <v>166.9</v>
      </c>
      <c r="L542" s="422">
        <v>474.99</v>
      </c>
      <c r="M542" s="422">
        <v>296.77</v>
      </c>
      <c r="N542" s="422">
        <v>397.66</v>
      </c>
      <c r="O542" s="422">
        <v>173.69</v>
      </c>
      <c r="P542" s="422">
        <v>235.67</v>
      </c>
      <c r="Q542" s="422">
        <v>328.52</v>
      </c>
      <c r="R542" s="422">
        <v>379.99</v>
      </c>
      <c r="S542" s="422">
        <v>464.99</v>
      </c>
      <c r="T542" s="422">
        <v>441.87</v>
      </c>
      <c r="U542" s="422">
        <v>398.88</v>
      </c>
      <c r="V542" s="422">
        <v>353.68</v>
      </c>
      <c r="W542" s="422">
        <v>261.83</v>
      </c>
      <c r="X542" s="422">
        <v>233.06</v>
      </c>
      <c r="Y542" s="422">
        <v>77.84</v>
      </c>
      <c r="Z542" s="422">
        <v>264.67</v>
      </c>
      <c r="AA542" s="422">
        <v>322.2</v>
      </c>
      <c r="AB542" s="422">
        <v>435.17</v>
      </c>
      <c r="AC542" s="422">
        <v>286.08</v>
      </c>
      <c r="AD542" s="422">
        <v>325.02999999999997</v>
      </c>
      <c r="AE542" s="422">
        <v>263.58</v>
      </c>
      <c r="AF542" s="423">
        <v>250.57</v>
      </c>
      <c r="AG542" s="10"/>
      <c r="AH542" s="10"/>
      <c r="AI542" s="10"/>
      <c r="AJ542" s="10"/>
    </row>
    <row r="543" spans="1:36" ht="15">
      <c r="A543" s="424">
        <f t="shared" si="27"/>
        <v>0.83366666666666578</v>
      </c>
      <c r="B543" s="422">
        <v>343.82</v>
      </c>
      <c r="C543" s="422">
        <v>202.21</v>
      </c>
      <c r="D543" s="422">
        <v>289.89</v>
      </c>
      <c r="E543" s="422">
        <v>465.22</v>
      </c>
      <c r="F543" s="422">
        <v>409.5</v>
      </c>
      <c r="G543" s="422">
        <v>399.04</v>
      </c>
      <c r="H543" s="422">
        <v>243.59</v>
      </c>
      <c r="I543" s="422">
        <v>269.70999999999998</v>
      </c>
      <c r="J543" s="422">
        <v>144.66</v>
      </c>
      <c r="K543" s="422">
        <v>256.93</v>
      </c>
      <c r="L543" s="422">
        <v>509.18</v>
      </c>
      <c r="M543" s="422">
        <v>419.87</v>
      </c>
      <c r="N543" s="422">
        <v>454.76</v>
      </c>
      <c r="O543" s="422">
        <v>311.77999999999997</v>
      </c>
      <c r="P543" s="422">
        <v>151.35</v>
      </c>
      <c r="Q543" s="422">
        <v>225.77</v>
      </c>
      <c r="R543" s="422">
        <v>229.94</v>
      </c>
      <c r="S543" s="422">
        <v>508.66</v>
      </c>
      <c r="T543" s="422">
        <v>344.28</v>
      </c>
      <c r="U543" s="422">
        <v>599.77</v>
      </c>
      <c r="V543" s="422">
        <v>312.36</v>
      </c>
      <c r="W543" s="422">
        <v>313.68</v>
      </c>
      <c r="X543" s="422">
        <v>336.42</v>
      </c>
      <c r="Y543" s="422">
        <v>78.75</v>
      </c>
      <c r="Z543" s="422">
        <v>329.14</v>
      </c>
      <c r="AA543" s="422">
        <v>254.05</v>
      </c>
      <c r="AB543" s="422">
        <v>373.11</v>
      </c>
      <c r="AC543" s="422">
        <v>221.88</v>
      </c>
      <c r="AD543" s="422">
        <v>264.48</v>
      </c>
      <c r="AE543" s="422">
        <v>297.14</v>
      </c>
      <c r="AF543" s="423">
        <v>113.94</v>
      </c>
      <c r="AG543" s="10"/>
      <c r="AH543" s="10"/>
      <c r="AI543" s="10"/>
      <c r="AJ543" s="10"/>
    </row>
    <row r="544" spans="1:36" ht="15">
      <c r="A544" s="424">
        <f t="shared" si="27"/>
        <v>0.84416666666666573</v>
      </c>
      <c r="B544" s="422">
        <v>284.89</v>
      </c>
      <c r="C544" s="422">
        <v>267.51</v>
      </c>
      <c r="D544" s="422">
        <v>259.63</v>
      </c>
      <c r="E544" s="422">
        <v>332.44</v>
      </c>
      <c r="F544" s="422">
        <v>444.07</v>
      </c>
      <c r="G544" s="422">
        <v>452.59</v>
      </c>
      <c r="H544" s="422">
        <v>143.66</v>
      </c>
      <c r="I544" s="422">
        <v>222.96</v>
      </c>
      <c r="J544" s="422">
        <v>365.86</v>
      </c>
      <c r="K544" s="422">
        <v>199.18</v>
      </c>
      <c r="L544" s="422">
        <v>265.52999999999997</v>
      </c>
      <c r="M544" s="422">
        <v>343.32</v>
      </c>
      <c r="N544" s="422">
        <v>349.7</v>
      </c>
      <c r="O544" s="422">
        <v>220.86</v>
      </c>
      <c r="P544" s="422">
        <v>254.9</v>
      </c>
      <c r="Q544" s="422">
        <v>250.16</v>
      </c>
      <c r="R544" s="422">
        <v>354.5</v>
      </c>
      <c r="S544" s="422">
        <v>414.46</v>
      </c>
      <c r="T544" s="422">
        <v>464.54</v>
      </c>
      <c r="U544" s="422">
        <v>368.19</v>
      </c>
      <c r="V544" s="422">
        <v>338.78</v>
      </c>
      <c r="W544" s="422">
        <v>241.68</v>
      </c>
      <c r="X544" s="422">
        <v>341.2</v>
      </c>
      <c r="Y544" s="422">
        <v>243.96</v>
      </c>
      <c r="Z544" s="422">
        <v>345.79</v>
      </c>
      <c r="AA544" s="422">
        <v>386.44</v>
      </c>
      <c r="AB544" s="422">
        <v>345.64</v>
      </c>
      <c r="AC544" s="422">
        <v>278.62</v>
      </c>
      <c r="AD544" s="422">
        <v>216.09</v>
      </c>
      <c r="AE544" s="422">
        <v>187.32</v>
      </c>
      <c r="AF544" s="423">
        <v>265.64</v>
      </c>
      <c r="AG544" s="10"/>
      <c r="AH544" s="10"/>
      <c r="AI544" s="10"/>
      <c r="AJ544" s="10"/>
    </row>
    <row r="545" spans="1:36" ht="15">
      <c r="A545" s="424">
        <f t="shared" si="27"/>
        <v>0.85466666666666569</v>
      </c>
      <c r="B545" s="422">
        <v>289.45999999999998</v>
      </c>
      <c r="C545" s="422">
        <v>217.06</v>
      </c>
      <c r="D545" s="422">
        <v>310.29000000000002</v>
      </c>
      <c r="E545" s="422">
        <v>527.65</v>
      </c>
      <c r="F545" s="422">
        <v>534</v>
      </c>
      <c r="G545" s="422">
        <v>318.70999999999998</v>
      </c>
      <c r="H545" s="422">
        <v>244.87</v>
      </c>
      <c r="I545" s="422">
        <v>109.31</v>
      </c>
      <c r="J545" s="422">
        <v>347.97</v>
      </c>
      <c r="K545" s="422">
        <v>241.85</v>
      </c>
      <c r="L545" s="422">
        <v>524.48</v>
      </c>
      <c r="M545" s="422">
        <v>382.59</v>
      </c>
      <c r="N545" s="422">
        <v>264.27999999999997</v>
      </c>
      <c r="O545" s="422">
        <v>167.94</v>
      </c>
      <c r="P545" s="422">
        <v>265.95</v>
      </c>
      <c r="Q545" s="422">
        <v>266.81</v>
      </c>
      <c r="R545" s="422">
        <v>244.39</v>
      </c>
      <c r="S545" s="422">
        <v>422.81</v>
      </c>
      <c r="T545" s="422">
        <v>360.27</v>
      </c>
      <c r="U545" s="422">
        <v>248.83</v>
      </c>
      <c r="V545" s="422">
        <v>307.58999999999997</v>
      </c>
      <c r="W545" s="422">
        <v>316.97000000000003</v>
      </c>
      <c r="X545" s="422">
        <v>259.51</v>
      </c>
      <c r="Y545" s="422">
        <v>66.31</v>
      </c>
      <c r="Z545" s="422">
        <v>350.82</v>
      </c>
      <c r="AA545" s="422">
        <v>299.94</v>
      </c>
      <c r="AB545" s="422">
        <v>278.74</v>
      </c>
      <c r="AC545" s="422">
        <v>360.38</v>
      </c>
      <c r="AD545" s="422">
        <v>317.83</v>
      </c>
      <c r="AE545" s="422">
        <v>305.83</v>
      </c>
      <c r="AF545" s="423">
        <v>99.04</v>
      </c>
      <c r="AG545" s="10"/>
      <c r="AH545" s="10"/>
      <c r="AI545" s="10"/>
      <c r="AJ545" s="10"/>
    </row>
    <row r="546" spans="1:36" ht="15">
      <c r="A546" s="424">
        <f t="shared" si="27"/>
        <v>0.86516666666666564</v>
      </c>
      <c r="B546" s="422">
        <v>167.28</v>
      </c>
      <c r="C546" s="422">
        <v>77.180000000000007</v>
      </c>
      <c r="D546" s="422">
        <v>301.70999999999998</v>
      </c>
      <c r="E546" s="422">
        <v>420.42</v>
      </c>
      <c r="F546" s="422">
        <v>384.74</v>
      </c>
      <c r="G546" s="422">
        <v>351.25</v>
      </c>
      <c r="H546" s="422">
        <v>215.97</v>
      </c>
      <c r="I546" s="422">
        <v>147.52000000000001</v>
      </c>
      <c r="J546" s="422">
        <v>237.84</v>
      </c>
      <c r="K546" s="422">
        <v>184.43</v>
      </c>
      <c r="L546" s="422">
        <v>393.21</v>
      </c>
      <c r="M546" s="422">
        <v>211.43</v>
      </c>
      <c r="N546" s="422">
        <v>282.27</v>
      </c>
      <c r="O546" s="422">
        <v>199.51</v>
      </c>
      <c r="P546" s="422">
        <v>195.96</v>
      </c>
      <c r="Q546" s="422">
        <v>201.94</v>
      </c>
      <c r="R546" s="422">
        <v>298</v>
      </c>
      <c r="S546" s="422">
        <v>334.32</v>
      </c>
      <c r="T546" s="422">
        <v>408.71</v>
      </c>
      <c r="U546" s="422">
        <v>325.82</v>
      </c>
      <c r="V546" s="422">
        <v>199.42</v>
      </c>
      <c r="W546" s="422">
        <v>255.04</v>
      </c>
      <c r="X546" s="422">
        <v>204.74</v>
      </c>
      <c r="Y546" s="422">
        <v>138.61000000000001</v>
      </c>
      <c r="Z546" s="422">
        <v>281.58</v>
      </c>
      <c r="AA546" s="422">
        <v>161.44999999999999</v>
      </c>
      <c r="AB546" s="422">
        <v>228.91</v>
      </c>
      <c r="AC546" s="422">
        <v>248.21</v>
      </c>
      <c r="AD546" s="422">
        <v>249.43</v>
      </c>
      <c r="AE546" s="422">
        <v>240.32</v>
      </c>
      <c r="AF546" s="423">
        <v>179.6</v>
      </c>
      <c r="AG546" s="10"/>
      <c r="AH546" s="10"/>
      <c r="AI546" s="10"/>
      <c r="AJ546" s="10"/>
    </row>
    <row r="547" spans="1:36" ht="15">
      <c r="A547" s="424">
        <f t="shared" si="27"/>
        <v>0.87566666666666559</v>
      </c>
      <c r="B547" s="422">
        <v>157.63999999999999</v>
      </c>
      <c r="C547" s="422">
        <v>206.17</v>
      </c>
      <c r="D547" s="422">
        <v>182.58</v>
      </c>
      <c r="E547" s="422">
        <v>255.69</v>
      </c>
      <c r="F547" s="422">
        <v>540.99</v>
      </c>
      <c r="G547" s="422">
        <v>257.88</v>
      </c>
      <c r="H547" s="422">
        <v>137.69</v>
      </c>
      <c r="I547" s="422">
        <v>166</v>
      </c>
      <c r="J547" s="422">
        <v>244.83</v>
      </c>
      <c r="K547" s="422">
        <v>159.4</v>
      </c>
      <c r="L547" s="422">
        <v>370.74</v>
      </c>
      <c r="M547" s="422">
        <v>372.58</v>
      </c>
      <c r="N547" s="422">
        <v>177.63</v>
      </c>
      <c r="O547" s="422">
        <v>142.81</v>
      </c>
      <c r="P547" s="422">
        <v>173.25</v>
      </c>
      <c r="Q547" s="422">
        <v>286.32</v>
      </c>
      <c r="R547" s="422">
        <v>166.99</v>
      </c>
      <c r="S547" s="422">
        <v>287.02</v>
      </c>
      <c r="T547" s="422">
        <v>311.16000000000003</v>
      </c>
      <c r="U547" s="422">
        <v>330.03</v>
      </c>
      <c r="V547" s="422">
        <v>216.44</v>
      </c>
      <c r="W547" s="422">
        <v>224.8</v>
      </c>
      <c r="X547" s="422">
        <v>195.18</v>
      </c>
      <c r="Y547" s="422">
        <v>90.09</v>
      </c>
      <c r="Z547" s="422">
        <v>163.11000000000001</v>
      </c>
      <c r="AA547" s="422">
        <v>238.24</v>
      </c>
      <c r="AB547" s="422">
        <v>254.94</v>
      </c>
      <c r="AC547" s="422">
        <v>183.53</v>
      </c>
      <c r="AD547" s="422">
        <v>285.33</v>
      </c>
      <c r="AE547" s="422">
        <v>283.45</v>
      </c>
      <c r="AF547" s="423">
        <v>113.86</v>
      </c>
      <c r="AG547" s="10"/>
      <c r="AH547" s="10"/>
      <c r="AI547" s="10"/>
      <c r="AJ547" s="10"/>
    </row>
    <row r="548" spans="1:36" ht="15">
      <c r="A548" s="424">
        <f t="shared" ref="A548:A578" si="28">A547+0.0104</f>
        <v>0.88606666666666556</v>
      </c>
      <c r="B548" s="422">
        <v>172.36</v>
      </c>
      <c r="C548" s="422">
        <v>179.77</v>
      </c>
      <c r="D548" s="422">
        <v>205.42</v>
      </c>
      <c r="E548" s="422">
        <v>150.63999999999999</v>
      </c>
      <c r="F548" s="422">
        <v>240.25</v>
      </c>
      <c r="G548" s="422">
        <v>111.14</v>
      </c>
      <c r="H548" s="422">
        <v>208.71</v>
      </c>
      <c r="I548" s="422">
        <v>199.23</v>
      </c>
      <c r="J548" s="422">
        <v>193.21</v>
      </c>
      <c r="K548" s="422">
        <v>256.79000000000002</v>
      </c>
      <c r="L548" s="422">
        <v>301.42</v>
      </c>
      <c r="M548" s="422">
        <v>186.6</v>
      </c>
      <c r="N548" s="422">
        <v>220.84</v>
      </c>
      <c r="O548" s="422">
        <v>106.41</v>
      </c>
      <c r="P548" s="422">
        <v>164.44</v>
      </c>
      <c r="Q548" s="422">
        <v>271.38</v>
      </c>
      <c r="R548" s="422">
        <v>249.82</v>
      </c>
      <c r="S548" s="422">
        <v>254.33</v>
      </c>
      <c r="T548" s="422">
        <v>299.24</v>
      </c>
      <c r="U548" s="422">
        <v>192.98</v>
      </c>
      <c r="V548" s="422">
        <v>167.35</v>
      </c>
      <c r="W548" s="422">
        <v>127.53</v>
      </c>
      <c r="X548" s="422">
        <v>182.81</v>
      </c>
      <c r="Y548" s="422">
        <v>210.08</v>
      </c>
      <c r="Z548" s="422">
        <v>231.26</v>
      </c>
      <c r="AA548" s="422">
        <v>256.33999999999997</v>
      </c>
      <c r="AB548" s="422">
        <v>256.41000000000003</v>
      </c>
      <c r="AC548" s="422">
        <v>215.94</v>
      </c>
      <c r="AD548" s="422">
        <v>154.1</v>
      </c>
      <c r="AE548" s="422">
        <v>264.60000000000002</v>
      </c>
      <c r="AF548" s="423">
        <v>138.86000000000001</v>
      </c>
      <c r="AG548" s="10"/>
      <c r="AH548" s="10"/>
      <c r="AI548" s="10"/>
      <c r="AJ548" s="10"/>
    </row>
    <row r="549" spans="1:36" ht="15">
      <c r="A549" s="424">
        <f t="shared" si="28"/>
        <v>0.89646666666666552</v>
      </c>
      <c r="B549" s="422">
        <v>154.1</v>
      </c>
      <c r="C549" s="422">
        <v>151.07</v>
      </c>
      <c r="D549" s="422">
        <v>259.05</v>
      </c>
      <c r="E549" s="422">
        <v>271.27</v>
      </c>
      <c r="F549" s="422">
        <v>199.72</v>
      </c>
      <c r="G549" s="422">
        <v>90.42</v>
      </c>
      <c r="H549" s="422">
        <v>120.44</v>
      </c>
      <c r="I549" s="422">
        <v>228.2</v>
      </c>
      <c r="J549" s="422">
        <v>144.21</v>
      </c>
      <c r="K549" s="422">
        <v>214.32</v>
      </c>
      <c r="L549" s="422">
        <v>193.86</v>
      </c>
      <c r="M549" s="422">
        <v>296.45999999999998</v>
      </c>
      <c r="N549" s="422">
        <v>84.7</v>
      </c>
      <c r="O549" s="422">
        <v>146.84</v>
      </c>
      <c r="P549" s="422">
        <v>134.07</v>
      </c>
      <c r="Q549" s="422">
        <v>73.63</v>
      </c>
      <c r="R549" s="422">
        <v>143.69999999999999</v>
      </c>
      <c r="S549" s="422">
        <v>159.5</v>
      </c>
      <c r="T549" s="422">
        <v>331.96</v>
      </c>
      <c r="U549" s="422">
        <v>126.2</v>
      </c>
      <c r="V549" s="422">
        <v>51.55</v>
      </c>
      <c r="W549" s="422">
        <v>141.25</v>
      </c>
      <c r="X549" s="422">
        <v>163.58000000000001</v>
      </c>
      <c r="Y549" s="422">
        <v>153.68</v>
      </c>
      <c r="Z549" s="422">
        <v>131.94999999999999</v>
      </c>
      <c r="AA549" s="422">
        <v>257.39</v>
      </c>
      <c r="AB549" s="422">
        <v>156.44</v>
      </c>
      <c r="AC549" s="422">
        <v>157.24</v>
      </c>
      <c r="AD549" s="422">
        <v>178.06</v>
      </c>
      <c r="AE549" s="422">
        <v>122.02</v>
      </c>
      <c r="AF549" s="423">
        <v>95.73</v>
      </c>
      <c r="AG549" s="10"/>
      <c r="AH549" s="10"/>
      <c r="AI549" s="10"/>
      <c r="AJ549" s="10"/>
    </row>
    <row r="550" spans="1:36" ht="15">
      <c r="A550" s="424">
        <f t="shared" si="28"/>
        <v>0.90686666666666549</v>
      </c>
      <c r="B550" s="422">
        <v>246.69</v>
      </c>
      <c r="C550" s="422">
        <v>92.74</v>
      </c>
      <c r="D550" s="422">
        <v>107.47</v>
      </c>
      <c r="E550" s="422">
        <v>228.15</v>
      </c>
      <c r="F550" s="422">
        <v>199.22</v>
      </c>
      <c r="G550" s="422">
        <v>124.95</v>
      </c>
      <c r="H550" s="422">
        <v>84.98</v>
      </c>
      <c r="I550" s="422">
        <v>90.56</v>
      </c>
      <c r="J550" s="422">
        <v>136.62</v>
      </c>
      <c r="K550" s="422">
        <v>152.9</v>
      </c>
      <c r="L550" s="422">
        <v>175.38</v>
      </c>
      <c r="M550" s="422">
        <v>209.12</v>
      </c>
      <c r="N550" s="422">
        <v>160.82</v>
      </c>
      <c r="O550" s="422">
        <v>86.07</v>
      </c>
      <c r="P550" s="422">
        <v>107.64</v>
      </c>
      <c r="Q550" s="422">
        <v>113.29</v>
      </c>
      <c r="R550" s="422">
        <v>71.209999999999994</v>
      </c>
      <c r="S550" s="422">
        <v>248</v>
      </c>
      <c r="T550" s="422">
        <v>204.75</v>
      </c>
      <c r="U550" s="422">
        <v>193.72</v>
      </c>
      <c r="V550" s="422">
        <v>125.44</v>
      </c>
      <c r="W550" s="422">
        <v>123.75</v>
      </c>
      <c r="X550" s="422">
        <v>204.45</v>
      </c>
      <c r="Y550" s="422">
        <v>106.38</v>
      </c>
      <c r="Z550" s="422">
        <v>97.3</v>
      </c>
      <c r="AA550" s="422">
        <v>182.3</v>
      </c>
      <c r="AB550" s="422">
        <v>159.44999999999999</v>
      </c>
      <c r="AC550" s="422">
        <v>113.44</v>
      </c>
      <c r="AD550" s="422">
        <v>225.47</v>
      </c>
      <c r="AE550" s="422">
        <v>203.21</v>
      </c>
      <c r="AF550" s="423">
        <v>108.13</v>
      </c>
      <c r="AG550" s="10"/>
      <c r="AH550" s="10"/>
      <c r="AI550" s="10"/>
      <c r="AJ550" s="10"/>
    </row>
    <row r="551" spans="1:36" ht="15">
      <c r="A551" s="424">
        <f t="shared" si="28"/>
        <v>0.91726666666666545</v>
      </c>
      <c r="B551" s="422">
        <v>150.96</v>
      </c>
      <c r="C551" s="422">
        <v>79.47</v>
      </c>
      <c r="D551" s="422">
        <v>187</v>
      </c>
      <c r="E551" s="422">
        <v>228.39</v>
      </c>
      <c r="F551" s="422">
        <v>228.51</v>
      </c>
      <c r="G551" s="422">
        <v>118.06</v>
      </c>
      <c r="H551" s="422">
        <v>112.21</v>
      </c>
      <c r="I551" s="422">
        <v>71.87</v>
      </c>
      <c r="J551" s="422">
        <v>59.91</v>
      </c>
      <c r="K551" s="422">
        <v>132.79</v>
      </c>
      <c r="L551" s="422">
        <v>168.57</v>
      </c>
      <c r="M551" s="422">
        <v>127.97</v>
      </c>
      <c r="N551" s="422">
        <v>72.89</v>
      </c>
      <c r="O551" s="422">
        <v>94.36</v>
      </c>
      <c r="P551" s="422">
        <v>149.76</v>
      </c>
      <c r="Q551" s="422">
        <v>137.09</v>
      </c>
      <c r="R551" s="422">
        <v>169.47</v>
      </c>
      <c r="S551" s="422">
        <v>311.54000000000002</v>
      </c>
      <c r="T551" s="422">
        <v>166.18</v>
      </c>
      <c r="U551" s="422">
        <v>101.6</v>
      </c>
      <c r="V551" s="422">
        <v>100.97</v>
      </c>
      <c r="W551" s="422">
        <v>120.93</v>
      </c>
      <c r="X551" s="422">
        <v>131.51</v>
      </c>
      <c r="Y551" s="422">
        <v>109.51</v>
      </c>
      <c r="Z551" s="422">
        <v>259.43</v>
      </c>
      <c r="AA551" s="422">
        <v>228.32</v>
      </c>
      <c r="AB551" s="422">
        <v>147.35</v>
      </c>
      <c r="AC551" s="422">
        <v>190.29</v>
      </c>
      <c r="AD551" s="422">
        <v>196.88</v>
      </c>
      <c r="AE551" s="422">
        <v>106.34</v>
      </c>
      <c r="AF551" s="423">
        <v>76.88</v>
      </c>
      <c r="AG551" s="10"/>
      <c r="AH551" s="10"/>
      <c r="AI551" s="10"/>
      <c r="AJ551" s="10"/>
    </row>
    <row r="552" spans="1:36" ht="15">
      <c r="A552" s="424">
        <f t="shared" si="28"/>
        <v>0.92766666666666542</v>
      </c>
      <c r="B552" s="422">
        <v>108.03</v>
      </c>
      <c r="C552" s="422">
        <v>113.65</v>
      </c>
      <c r="D552" s="422">
        <v>58.56</v>
      </c>
      <c r="E552" s="422">
        <v>100.88</v>
      </c>
      <c r="F552" s="422">
        <v>176.37</v>
      </c>
      <c r="G552" s="422">
        <v>111.46</v>
      </c>
      <c r="H552" s="422">
        <v>93.28</v>
      </c>
      <c r="I552" s="422">
        <v>57.72</v>
      </c>
      <c r="J552" s="422">
        <v>34.979999999999997</v>
      </c>
      <c r="K552" s="422">
        <v>102.85</v>
      </c>
      <c r="L552" s="422">
        <v>110.68</v>
      </c>
      <c r="M552" s="422">
        <v>186.42</v>
      </c>
      <c r="N552" s="422">
        <v>200.13</v>
      </c>
      <c r="O552" s="422">
        <v>43.45</v>
      </c>
      <c r="P552" s="422">
        <v>91.23</v>
      </c>
      <c r="Q552" s="422">
        <v>165.65</v>
      </c>
      <c r="R552" s="422">
        <v>106.61</v>
      </c>
      <c r="S552" s="422">
        <v>150.21</v>
      </c>
      <c r="T552" s="422">
        <v>147.44</v>
      </c>
      <c r="U552" s="422">
        <v>154.19999999999999</v>
      </c>
      <c r="V552" s="422">
        <v>181.67</v>
      </c>
      <c r="W552" s="422">
        <v>140.88</v>
      </c>
      <c r="X552" s="422">
        <v>49.8</v>
      </c>
      <c r="Y552" s="422">
        <v>68.400000000000006</v>
      </c>
      <c r="Z552" s="422">
        <v>123.94</v>
      </c>
      <c r="AA552" s="422">
        <v>300.89</v>
      </c>
      <c r="AB552" s="422">
        <v>184.38</v>
      </c>
      <c r="AC552" s="422">
        <v>91.47</v>
      </c>
      <c r="AD552" s="422">
        <v>130.12</v>
      </c>
      <c r="AE552" s="422">
        <v>162.80000000000001</v>
      </c>
      <c r="AF552" s="423">
        <v>50.9</v>
      </c>
      <c r="AG552" s="10"/>
      <c r="AH552" s="10"/>
      <c r="AI552" s="10"/>
      <c r="AJ552" s="10"/>
    </row>
    <row r="553" spans="1:36" ht="15">
      <c r="A553" s="424">
        <f t="shared" si="28"/>
        <v>0.93806666666666538</v>
      </c>
      <c r="B553" s="422">
        <v>64.91</v>
      </c>
      <c r="C553" s="422">
        <v>177.64</v>
      </c>
      <c r="D553" s="422">
        <v>234.99</v>
      </c>
      <c r="E553" s="422">
        <v>211.64</v>
      </c>
      <c r="F553" s="422">
        <v>125.59</v>
      </c>
      <c r="G553" s="422">
        <v>57.68</v>
      </c>
      <c r="H553" s="422">
        <v>69.13</v>
      </c>
      <c r="I553" s="422">
        <v>60.48</v>
      </c>
      <c r="J553" s="422">
        <v>182.91</v>
      </c>
      <c r="K553" s="422">
        <v>112.27</v>
      </c>
      <c r="L553" s="422">
        <v>101.53</v>
      </c>
      <c r="M553" s="422">
        <v>213.75</v>
      </c>
      <c r="N553" s="422">
        <v>112.87</v>
      </c>
      <c r="O553" s="422">
        <v>57.91</v>
      </c>
      <c r="P553" s="422">
        <v>185.95</v>
      </c>
      <c r="Q553" s="422">
        <v>114.56</v>
      </c>
      <c r="R553" s="422">
        <v>175.83</v>
      </c>
      <c r="S553" s="422">
        <v>148.85</v>
      </c>
      <c r="T553" s="422">
        <v>224.94</v>
      </c>
      <c r="U553" s="422">
        <v>87.74</v>
      </c>
      <c r="V553" s="422">
        <v>120.6</v>
      </c>
      <c r="W553" s="422">
        <v>138.55000000000001</v>
      </c>
      <c r="X553" s="422">
        <v>182.51</v>
      </c>
      <c r="Y553" s="422">
        <v>98.87</v>
      </c>
      <c r="Z553" s="422">
        <v>109.13</v>
      </c>
      <c r="AA553" s="422">
        <v>64</v>
      </c>
      <c r="AB553" s="422">
        <v>158.88999999999999</v>
      </c>
      <c r="AC553" s="422">
        <v>66.760000000000005</v>
      </c>
      <c r="AD553" s="422">
        <v>168.37</v>
      </c>
      <c r="AE553" s="422">
        <v>115.6</v>
      </c>
      <c r="AF553" s="423">
        <v>96.44</v>
      </c>
      <c r="AG553" s="10"/>
      <c r="AH553" s="10"/>
      <c r="AI553" s="10"/>
      <c r="AJ553" s="10"/>
    </row>
    <row r="554" spans="1:36" ht="15">
      <c r="A554" s="424">
        <f t="shared" si="28"/>
        <v>0.94846666666666535</v>
      </c>
      <c r="B554" s="422">
        <v>82.63</v>
      </c>
      <c r="C554" s="422">
        <v>136.94999999999999</v>
      </c>
      <c r="D554" s="422">
        <v>99.36</v>
      </c>
      <c r="E554" s="422">
        <v>107.18</v>
      </c>
      <c r="F554" s="422">
        <v>113.58</v>
      </c>
      <c r="G554" s="422">
        <v>155.37</v>
      </c>
      <c r="H554" s="422">
        <v>35.549999999999997</v>
      </c>
      <c r="I554" s="422">
        <v>114.52</v>
      </c>
      <c r="J554" s="422">
        <v>199.8</v>
      </c>
      <c r="K554" s="422">
        <v>65.069999999999993</v>
      </c>
      <c r="L554" s="422">
        <v>248.27</v>
      </c>
      <c r="M554" s="422">
        <v>139.19999999999999</v>
      </c>
      <c r="N554" s="422">
        <v>87.11</v>
      </c>
      <c r="O554" s="422">
        <v>108.51</v>
      </c>
      <c r="P554" s="422">
        <v>121.56</v>
      </c>
      <c r="Q554" s="422">
        <v>302.77</v>
      </c>
      <c r="R554" s="422">
        <v>150.01</v>
      </c>
      <c r="S554" s="422">
        <v>163.66999999999999</v>
      </c>
      <c r="T554" s="422">
        <v>62.06</v>
      </c>
      <c r="U554" s="422">
        <v>99.31</v>
      </c>
      <c r="V554" s="422">
        <v>133.69999999999999</v>
      </c>
      <c r="W554" s="422">
        <v>107.36</v>
      </c>
      <c r="X554" s="422">
        <v>143.24</v>
      </c>
      <c r="Y554" s="422">
        <v>133.22999999999999</v>
      </c>
      <c r="Z554" s="422">
        <v>119.04</v>
      </c>
      <c r="AA554" s="422">
        <v>130.94999999999999</v>
      </c>
      <c r="AB554" s="422">
        <v>76.39</v>
      </c>
      <c r="AC554" s="422">
        <v>95.09</v>
      </c>
      <c r="AD554" s="422">
        <v>106.7</v>
      </c>
      <c r="AE554" s="422">
        <v>151.04</v>
      </c>
      <c r="AF554" s="423">
        <v>128.76</v>
      </c>
      <c r="AG554" s="10"/>
      <c r="AH554" s="10"/>
      <c r="AI554" s="10"/>
      <c r="AJ554" s="10"/>
    </row>
    <row r="555" spans="1:36" ht="15">
      <c r="A555" s="424">
        <f t="shared" si="28"/>
        <v>0.95886666666666531</v>
      </c>
      <c r="B555" s="422">
        <v>118.56</v>
      </c>
      <c r="C555" s="422">
        <v>59.06</v>
      </c>
      <c r="D555" s="422">
        <v>117.41</v>
      </c>
      <c r="E555" s="422">
        <v>107.99</v>
      </c>
      <c r="F555" s="422">
        <v>182.09</v>
      </c>
      <c r="G555" s="422">
        <v>125.87</v>
      </c>
      <c r="H555" s="422">
        <v>63.63</v>
      </c>
      <c r="I555" s="422">
        <v>110.98</v>
      </c>
      <c r="J555" s="422">
        <v>70.22</v>
      </c>
      <c r="K555" s="422">
        <v>101.13</v>
      </c>
      <c r="L555" s="422">
        <v>115.11</v>
      </c>
      <c r="M555" s="422">
        <v>109.79</v>
      </c>
      <c r="N555" s="422">
        <v>27.82</v>
      </c>
      <c r="O555" s="422">
        <v>113.03</v>
      </c>
      <c r="P555" s="422">
        <v>74.77</v>
      </c>
      <c r="Q555" s="422">
        <v>177.89</v>
      </c>
      <c r="R555" s="422">
        <v>94.3</v>
      </c>
      <c r="S555" s="422">
        <v>117.72</v>
      </c>
      <c r="T555" s="422">
        <v>113.6</v>
      </c>
      <c r="U555" s="422">
        <v>76.010000000000005</v>
      </c>
      <c r="V555" s="422">
        <v>80.58</v>
      </c>
      <c r="W555" s="422">
        <v>123.45</v>
      </c>
      <c r="X555" s="422">
        <v>135.29</v>
      </c>
      <c r="Y555" s="422">
        <v>49.73</v>
      </c>
      <c r="Z555" s="422">
        <v>102.68</v>
      </c>
      <c r="AA555" s="422">
        <v>91.46</v>
      </c>
      <c r="AB555" s="422">
        <v>89.31</v>
      </c>
      <c r="AC555" s="422">
        <v>128.38</v>
      </c>
      <c r="AD555" s="422">
        <v>169.87</v>
      </c>
      <c r="AE555" s="422">
        <v>78.09</v>
      </c>
      <c r="AF555" s="423">
        <v>89.48</v>
      </c>
      <c r="AG555" s="10"/>
      <c r="AH555" s="10"/>
      <c r="AI555" s="10"/>
      <c r="AJ555" s="10"/>
    </row>
    <row r="556" spans="1:36" ht="15">
      <c r="A556" s="424">
        <f t="shared" si="28"/>
        <v>0.96926666666666528</v>
      </c>
      <c r="B556" s="422">
        <v>106.33</v>
      </c>
      <c r="C556" s="422">
        <v>128.5</v>
      </c>
      <c r="D556" s="422">
        <v>107.78</v>
      </c>
      <c r="E556" s="422">
        <v>204.29</v>
      </c>
      <c r="F556" s="422">
        <v>93.42</v>
      </c>
      <c r="G556" s="422">
        <v>127.37</v>
      </c>
      <c r="H556" s="422">
        <v>81.83</v>
      </c>
      <c r="I556" s="422">
        <v>157.63</v>
      </c>
      <c r="J556" s="422">
        <v>115.31</v>
      </c>
      <c r="K556" s="422">
        <v>139.88999999999999</v>
      </c>
      <c r="L556" s="422">
        <v>111.89</v>
      </c>
      <c r="M556" s="422">
        <v>126.71</v>
      </c>
      <c r="N556" s="422">
        <v>124.3</v>
      </c>
      <c r="O556" s="422">
        <v>86.6</v>
      </c>
      <c r="P556" s="422">
        <v>113.82</v>
      </c>
      <c r="Q556" s="422">
        <v>113.47</v>
      </c>
      <c r="R556" s="422">
        <v>186.98</v>
      </c>
      <c r="S556" s="422">
        <v>217.35</v>
      </c>
      <c r="T556" s="422">
        <v>95.21</v>
      </c>
      <c r="U556" s="422">
        <v>97.74</v>
      </c>
      <c r="V556" s="422">
        <v>126.26</v>
      </c>
      <c r="W556" s="422">
        <v>131.52000000000001</v>
      </c>
      <c r="X556" s="422">
        <v>107.76</v>
      </c>
      <c r="Y556" s="422">
        <v>76.290000000000006</v>
      </c>
      <c r="Z556" s="422">
        <v>131.94</v>
      </c>
      <c r="AA556" s="422">
        <v>52.44</v>
      </c>
      <c r="AB556" s="422">
        <v>57.16</v>
      </c>
      <c r="AC556" s="422">
        <v>117.44</v>
      </c>
      <c r="AD556" s="422">
        <v>78.45</v>
      </c>
      <c r="AE556" s="422">
        <v>60.81</v>
      </c>
      <c r="AF556" s="423">
        <v>57.06</v>
      </c>
      <c r="AG556" s="10"/>
      <c r="AH556" s="10"/>
      <c r="AI556" s="10"/>
      <c r="AJ556" s="10"/>
    </row>
    <row r="557" spans="1:36" ht="15">
      <c r="A557" s="424">
        <f t="shared" si="28"/>
        <v>0.97966666666666524</v>
      </c>
      <c r="B557" s="422">
        <v>140.27000000000001</v>
      </c>
      <c r="C557" s="422">
        <v>79.63</v>
      </c>
      <c r="D557" s="422">
        <v>113.97</v>
      </c>
      <c r="E557" s="422">
        <v>131.9</v>
      </c>
      <c r="F557" s="422">
        <v>170.63</v>
      </c>
      <c r="G557" s="422">
        <v>116.05</v>
      </c>
      <c r="H557" s="422">
        <v>92.9</v>
      </c>
      <c r="I557" s="422">
        <v>85.28</v>
      </c>
      <c r="J557" s="422">
        <v>101.79</v>
      </c>
      <c r="K557" s="422">
        <v>54.1</v>
      </c>
      <c r="L557" s="422">
        <v>116.08</v>
      </c>
      <c r="M557" s="422">
        <v>135.24</v>
      </c>
      <c r="N557" s="422">
        <v>112.46</v>
      </c>
      <c r="O557" s="422">
        <v>27.77</v>
      </c>
      <c r="P557" s="422">
        <v>62.41</v>
      </c>
      <c r="Q557" s="422">
        <v>31.05</v>
      </c>
      <c r="R557" s="422">
        <v>136.4</v>
      </c>
      <c r="S557" s="422">
        <v>234.54</v>
      </c>
      <c r="T557" s="422">
        <v>123.54</v>
      </c>
      <c r="U557" s="422">
        <v>109.91</v>
      </c>
      <c r="V557" s="422">
        <v>121.87</v>
      </c>
      <c r="W557" s="422">
        <v>106.63</v>
      </c>
      <c r="X557" s="422">
        <v>137.62</v>
      </c>
      <c r="Y557" s="422">
        <v>73.62</v>
      </c>
      <c r="Z557" s="422">
        <v>134.16</v>
      </c>
      <c r="AA557" s="422">
        <v>69.48</v>
      </c>
      <c r="AB557" s="422">
        <v>97.17</v>
      </c>
      <c r="AC557" s="422">
        <v>72.81</v>
      </c>
      <c r="AD557" s="422">
        <v>171.24</v>
      </c>
      <c r="AE557" s="422">
        <v>117.43</v>
      </c>
      <c r="AF557" s="423">
        <v>81.040000000000006</v>
      </c>
      <c r="AG557" s="10"/>
      <c r="AH557" s="10"/>
      <c r="AI557" s="10"/>
      <c r="AJ557" s="10"/>
    </row>
    <row r="558" spans="1:36" ht="15">
      <c r="A558" s="424">
        <f t="shared" si="28"/>
        <v>0.99006666666666521</v>
      </c>
      <c r="B558" s="422">
        <v>55.92</v>
      </c>
      <c r="C558" s="422">
        <v>91.41</v>
      </c>
      <c r="D558" s="422">
        <v>135.03</v>
      </c>
      <c r="E558" s="422">
        <v>103.99</v>
      </c>
      <c r="F558" s="422">
        <v>140.57</v>
      </c>
      <c r="G558" s="422">
        <v>145.63</v>
      </c>
      <c r="H558" s="422">
        <v>94.54</v>
      </c>
      <c r="I558" s="422">
        <v>107.82</v>
      </c>
      <c r="J558" s="422">
        <v>53.04</v>
      </c>
      <c r="K558" s="422">
        <v>153.18</v>
      </c>
      <c r="L558" s="422">
        <v>67.989999999999995</v>
      </c>
      <c r="M558" s="422">
        <v>138.05000000000001</v>
      </c>
      <c r="N558" s="422">
        <v>170.44</v>
      </c>
      <c r="O558" s="422">
        <v>91.94</v>
      </c>
      <c r="P558" s="422">
        <v>84.14</v>
      </c>
      <c r="Q558" s="422">
        <v>115.07</v>
      </c>
      <c r="R558" s="422">
        <v>131.52000000000001</v>
      </c>
      <c r="S558" s="422">
        <v>210.04</v>
      </c>
      <c r="T558" s="422">
        <v>134.38999999999999</v>
      </c>
      <c r="U558" s="422">
        <v>52.81</v>
      </c>
      <c r="V558" s="422">
        <v>128.82</v>
      </c>
      <c r="W558" s="422">
        <v>115.57</v>
      </c>
      <c r="X558" s="422">
        <v>120.81</v>
      </c>
      <c r="Y558" s="422">
        <v>85.57</v>
      </c>
      <c r="Z558" s="422">
        <v>143.85</v>
      </c>
      <c r="AA558" s="422">
        <v>173.37</v>
      </c>
      <c r="AB558" s="422">
        <v>112.73</v>
      </c>
      <c r="AC558" s="422">
        <v>122.48</v>
      </c>
      <c r="AD558" s="422">
        <v>87.65</v>
      </c>
      <c r="AE558" s="422">
        <v>80.72</v>
      </c>
      <c r="AF558" s="423">
        <v>124.78</v>
      </c>
      <c r="AG558" s="10"/>
      <c r="AH558" s="10"/>
      <c r="AI558" s="10"/>
      <c r="AJ558" s="10"/>
    </row>
    <row r="559" spans="1:36" ht="15">
      <c r="A559" s="424">
        <f t="shared" si="28"/>
        <v>1.0004666666666653</v>
      </c>
      <c r="B559" s="422">
        <v>78.319999999999993</v>
      </c>
      <c r="C559" s="422">
        <v>97.47</v>
      </c>
      <c r="D559" s="422">
        <v>50.79</v>
      </c>
      <c r="E559" s="422">
        <v>158.36000000000001</v>
      </c>
      <c r="F559" s="422">
        <v>114.44</v>
      </c>
      <c r="G559" s="422">
        <v>100.82</v>
      </c>
      <c r="H559" s="422">
        <v>54.78</v>
      </c>
      <c r="I559" s="422">
        <v>130.01</v>
      </c>
      <c r="J559" s="422">
        <v>85.71</v>
      </c>
      <c r="K559" s="422">
        <v>90.08</v>
      </c>
      <c r="L559" s="422">
        <v>133.69</v>
      </c>
      <c r="M559" s="422">
        <v>71.900000000000006</v>
      </c>
      <c r="N559" s="422">
        <v>52.54</v>
      </c>
      <c r="O559" s="422">
        <v>115.67</v>
      </c>
      <c r="P559" s="422">
        <v>59.4</v>
      </c>
      <c r="Q559" s="422">
        <v>104.69</v>
      </c>
      <c r="R559" s="422">
        <v>139.44999999999999</v>
      </c>
      <c r="S559" s="422">
        <v>160.77000000000001</v>
      </c>
      <c r="T559" s="422">
        <v>142.06</v>
      </c>
      <c r="U559" s="422">
        <v>107.43</v>
      </c>
      <c r="V559" s="422">
        <v>139.41</v>
      </c>
      <c r="W559" s="422">
        <v>152.77000000000001</v>
      </c>
      <c r="X559" s="422">
        <v>120.8</v>
      </c>
      <c r="Y559" s="422">
        <v>89.11</v>
      </c>
      <c r="Z559" s="422">
        <v>139.77000000000001</v>
      </c>
      <c r="AA559" s="422">
        <v>119.03</v>
      </c>
      <c r="AB559" s="422">
        <v>58.5</v>
      </c>
      <c r="AC559" s="422">
        <v>132.82</v>
      </c>
      <c r="AD559" s="422">
        <v>108.97</v>
      </c>
      <c r="AE559" s="422">
        <v>122.64</v>
      </c>
      <c r="AF559" s="423">
        <v>83.47</v>
      </c>
      <c r="AG559" s="10"/>
      <c r="AH559" s="10"/>
      <c r="AI559" s="10"/>
      <c r="AJ559" s="10"/>
    </row>
    <row r="560" spans="1:36" ht="15">
      <c r="A560" s="424">
        <f t="shared" si="28"/>
        <v>1.0108666666666652</v>
      </c>
      <c r="B560" s="422">
        <v>132.24</v>
      </c>
      <c r="C560" s="422">
        <v>97.91</v>
      </c>
      <c r="D560" s="422">
        <v>86.39</v>
      </c>
      <c r="E560" s="422">
        <v>92.65</v>
      </c>
      <c r="F560" s="422">
        <v>81.790000000000006</v>
      </c>
      <c r="G560" s="422">
        <v>99.69</v>
      </c>
      <c r="H560" s="422">
        <v>63.77</v>
      </c>
      <c r="I560" s="422">
        <v>33.770000000000003</v>
      </c>
      <c r="J560" s="422">
        <v>103.39</v>
      </c>
      <c r="K560" s="422">
        <v>90.66</v>
      </c>
      <c r="L560" s="422">
        <v>125.49</v>
      </c>
      <c r="M560" s="422">
        <v>120.74</v>
      </c>
      <c r="N560" s="422">
        <v>94.67</v>
      </c>
      <c r="O560" s="422">
        <v>92.92</v>
      </c>
      <c r="P560" s="422">
        <v>73.930000000000007</v>
      </c>
      <c r="Q560" s="422">
        <v>89.04</v>
      </c>
      <c r="R560" s="422">
        <v>76</v>
      </c>
      <c r="S560" s="422">
        <v>136.88</v>
      </c>
      <c r="T560" s="422">
        <v>101.36</v>
      </c>
      <c r="U560" s="422">
        <v>59.63</v>
      </c>
      <c r="V560" s="422">
        <v>135.41</v>
      </c>
      <c r="W560" s="422">
        <v>55.89</v>
      </c>
      <c r="X560" s="422">
        <v>166.88</v>
      </c>
      <c r="Y560" s="422">
        <v>66.2</v>
      </c>
      <c r="Z560" s="422">
        <v>99.57</v>
      </c>
      <c r="AA560" s="422">
        <v>153</v>
      </c>
      <c r="AB560" s="422">
        <v>88.94</v>
      </c>
      <c r="AC560" s="422">
        <v>45.9</v>
      </c>
      <c r="AD560" s="422">
        <v>73.849999999999994</v>
      </c>
      <c r="AE560" s="422">
        <v>126.31</v>
      </c>
      <c r="AF560" s="423">
        <v>77.739999999999995</v>
      </c>
      <c r="AG560" s="10"/>
      <c r="AH560" s="10"/>
      <c r="AI560" s="10"/>
      <c r="AJ560" s="10"/>
    </row>
    <row r="561" spans="1:36" ht="15">
      <c r="A561" s="424">
        <f t="shared" si="28"/>
        <v>1.0212666666666652</v>
      </c>
      <c r="B561" s="422">
        <v>65.650000000000006</v>
      </c>
      <c r="C561" s="422">
        <v>126.2</v>
      </c>
      <c r="D561" s="422">
        <v>124.97</v>
      </c>
      <c r="E561" s="422">
        <v>100.57</v>
      </c>
      <c r="F561" s="422">
        <v>113.97</v>
      </c>
      <c r="G561" s="422">
        <v>102.76</v>
      </c>
      <c r="H561" s="422">
        <v>108.42</v>
      </c>
      <c r="I561" s="422">
        <v>35.299999999999997</v>
      </c>
      <c r="J561" s="422">
        <v>93.35</v>
      </c>
      <c r="K561" s="422">
        <v>57.14</v>
      </c>
      <c r="L561" s="422">
        <v>175.72</v>
      </c>
      <c r="M561" s="422">
        <v>132.99</v>
      </c>
      <c r="N561" s="422">
        <v>41.68</v>
      </c>
      <c r="O561" s="422">
        <v>71.33</v>
      </c>
      <c r="P561" s="422">
        <v>34.5</v>
      </c>
      <c r="Q561" s="422">
        <v>114.21</v>
      </c>
      <c r="R561" s="422">
        <v>70.930000000000007</v>
      </c>
      <c r="S561" s="422">
        <v>126.22</v>
      </c>
      <c r="T561" s="422">
        <v>132.31</v>
      </c>
      <c r="U561" s="422">
        <v>79.34</v>
      </c>
      <c r="V561" s="422">
        <v>50.57</v>
      </c>
      <c r="W561" s="422">
        <v>108.14</v>
      </c>
      <c r="X561" s="422">
        <v>86.35</v>
      </c>
      <c r="Y561" s="422">
        <v>95.21</v>
      </c>
      <c r="Z561" s="422">
        <v>126.3</v>
      </c>
      <c r="AA561" s="422">
        <v>108.11</v>
      </c>
      <c r="AB561" s="422">
        <v>84.05</v>
      </c>
      <c r="AC561" s="422">
        <v>123.16</v>
      </c>
      <c r="AD561" s="422">
        <v>99.14</v>
      </c>
      <c r="AE561" s="422">
        <v>125.67</v>
      </c>
      <c r="AF561" s="423">
        <v>63.79</v>
      </c>
      <c r="AG561" s="10"/>
      <c r="AH561" s="10"/>
      <c r="AI561" s="10"/>
      <c r="AJ561" s="10"/>
    </row>
    <row r="562" spans="1:36" ht="15">
      <c r="A562" s="424">
        <f t="shared" si="28"/>
        <v>1.0316666666666652</v>
      </c>
      <c r="B562" s="422">
        <v>56.5</v>
      </c>
      <c r="C562" s="422">
        <v>77.08</v>
      </c>
      <c r="D562" s="422">
        <v>87.82</v>
      </c>
      <c r="E562" s="422">
        <v>108.23</v>
      </c>
      <c r="F562" s="422">
        <v>95.59</v>
      </c>
      <c r="G562" s="422">
        <v>60.54</v>
      </c>
      <c r="H562" s="422">
        <v>78.44</v>
      </c>
      <c r="I562" s="422">
        <v>103.68</v>
      </c>
      <c r="J562" s="422">
        <v>93.64</v>
      </c>
      <c r="K562" s="422">
        <v>63.07</v>
      </c>
      <c r="L562" s="422">
        <v>166.21</v>
      </c>
      <c r="M562" s="422">
        <v>78.400000000000006</v>
      </c>
      <c r="N562" s="422">
        <v>99.58</v>
      </c>
      <c r="O562" s="422">
        <v>108.3</v>
      </c>
      <c r="P562" s="422">
        <v>20.39</v>
      </c>
      <c r="Q562" s="422">
        <v>86.47</v>
      </c>
      <c r="R562" s="422">
        <v>69.63</v>
      </c>
      <c r="S562" s="422">
        <v>115.88</v>
      </c>
      <c r="T562" s="422">
        <v>113.41</v>
      </c>
      <c r="U562" s="422">
        <v>69.03</v>
      </c>
      <c r="V562" s="422">
        <v>92.54</v>
      </c>
      <c r="W562" s="422">
        <v>46.7</v>
      </c>
      <c r="X562" s="422">
        <v>101.35</v>
      </c>
      <c r="Y562" s="422">
        <v>89.9</v>
      </c>
      <c r="Z562" s="422">
        <v>113.3</v>
      </c>
      <c r="AA562" s="422">
        <v>126.35</v>
      </c>
      <c r="AB562" s="422">
        <v>64.48</v>
      </c>
      <c r="AC562" s="422">
        <v>84.97</v>
      </c>
      <c r="AD562" s="422">
        <v>115.22</v>
      </c>
      <c r="AE562" s="422">
        <v>107.43</v>
      </c>
      <c r="AF562" s="423">
        <v>57.9</v>
      </c>
      <c r="AG562" s="10"/>
      <c r="AH562" s="10"/>
      <c r="AI562" s="10"/>
      <c r="AJ562" s="10"/>
    </row>
    <row r="563" spans="1:36" ht="15">
      <c r="A563" s="424">
        <f t="shared" si="28"/>
        <v>1.0420666666666651</v>
      </c>
      <c r="B563" s="422">
        <v>76.099999999999994</v>
      </c>
      <c r="C563" s="422">
        <v>18.73</v>
      </c>
      <c r="D563" s="422">
        <v>112.73</v>
      </c>
      <c r="E563" s="422">
        <v>91.26</v>
      </c>
      <c r="F563" s="422">
        <v>134.15</v>
      </c>
      <c r="G563" s="422">
        <v>97.72</v>
      </c>
      <c r="H563" s="422">
        <v>91.22</v>
      </c>
      <c r="I563" s="422">
        <v>23.83</v>
      </c>
      <c r="J563" s="422">
        <v>116.14</v>
      </c>
      <c r="K563" s="422">
        <v>19.72</v>
      </c>
      <c r="L563" s="422">
        <v>97.35</v>
      </c>
      <c r="M563" s="422">
        <v>95.73</v>
      </c>
      <c r="N563" s="422">
        <v>55.4</v>
      </c>
      <c r="O563" s="422">
        <v>30.14</v>
      </c>
      <c r="P563" s="422">
        <v>46.57</v>
      </c>
      <c r="Q563" s="422">
        <v>104.85</v>
      </c>
      <c r="R563" s="422">
        <v>85.44</v>
      </c>
      <c r="S563" s="422">
        <v>130.08000000000001</v>
      </c>
      <c r="T563" s="422">
        <v>145.21</v>
      </c>
      <c r="U563" s="422">
        <v>93.38</v>
      </c>
      <c r="V563" s="422">
        <v>94.77</v>
      </c>
      <c r="W563" s="422">
        <v>75.03</v>
      </c>
      <c r="X563" s="422">
        <v>141.31</v>
      </c>
      <c r="Y563" s="422">
        <v>51.67</v>
      </c>
      <c r="Z563" s="422">
        <v>26.45</v>
      </c>
      <c r="AA563" s="422">
        <v>174.22</v>
      </c>
      <c r="AB563" s="422">
        <v>141.94999999999999</v>
      </c>
      <c r="AC563" s="422">
        <v>90.54</v>
      </c>
      <c r="AD563" s="422">
        <v>45.28</v>
      </c>
      <c r="AE563" s="422">
        <v>100.12</v>
      </c>
      <c r="AF563" s="423">
        <v>96.37</v>
      </c>
      <c r="AG563" s="10"/>
      <c r="AH563" s="10"/>
      <c r="AI563" s="10"/>
      <c r="AJ563" s="10"/>
    </row>
    <row r="564" spans="1:36" ht="15">
      <c r="A564" s="424">
        <f t="shared" si="28"/>
        <v>1.0524666666666651</v>
      </c>
      <c r="B564" s="422">
        <v>95.8</v>
      </c>
      <c r="C564" s="422">
        <v>48.19</v>
      </c>
      <c r="D564" s="422">
        <v>116</v>
      </c>
      <c r="E564" s="422">
        <v>117.19</v>
      </c>
      <c r="F564" s="422">
        <v>144.91999999999999</v>
      </c>
      <c r="G564" s="422">
        <v>70.86</v>
      </c>
      <c r="H564" s="422">
        <v>67</v>
      </c>
      <c r="I564" s="422">
        <v>45.76</v>
      </c>
      <c r="J564" s="422">
        <v>74.209999999999994</v>
      </c>
      <c r="K564" s="422">
        <v>26.76</v>
      </c>
      <c r="L564" s="422">
        <v>72.22</v>
      </c>
      <c r="M564" s="422">
        <v>128.03</v>
      </c>
      <c r="N564" s="422">
        <v>6.82</v>
      </c>
      <c r="O564" s="422">
        <v>30.63</v>
      </c>
      <c r="P564" s="422">
        <v>44.45</v>
      </c>
      <c r="Q564" s="422">
        <v>44.86</v>
      </c>
      <c r="R564" s="422">
        <v>68.930000000000007</v>
      </c>
      <c r="S564" s="422">
        <v>121.44</v>
      </c>
      <c r="T564" s="422">
        <v>173.95</v>
      </c>
      <c r="U564" s="422">
        <v>66.02</v>
      </c>
      <c r="V564" s="422">
        <v>67.180000000000007</v>
      </c>
      <c r="W564" s="422">
        <v>81.900000000000006</v>
      </c>
      <c r="X564" s="422">
        <v>70.73</v>
      </c>
      <c r="Y564" s="422">
        <v>109.5</v>
      </c>
      <c r="Z564" s="422">
        <v>61.41</v>
      </c>
      <c r="AA564" s="422">
        <v>184.23</v>
      </c>
      <c r="AB564" s="422">
        <v>61</v>
      </c>
      <c r="AC564" s="422">
        <v>79.59</v>
      </c>
      <c r="AD564" s="422">
        <v>66.36</v>
      </c>
      <c r="AE564" s="422">
        <v>75.67</v>
      </c>
      <c r="AF564" s="423">
        <v>117.7</v>
      </c>
      <c r="AG564" s="10"/>
      <c r="AH564" s="10"/>
      <c r="AI564" s="10"/>
      <c r="AJ564" s="10"/>
    </row>
    <row r="565" spans="1:36" ht="15">
      <c r="A565" s="424">
        <f t="shared" si="28"/>
        <v>1.0628666666666651</v>
      </c>
      <c r="B565" s="422">
        <v>110.85</v>
      </c>
      <c r="C565" s="422">
        <v>46.63</v>
      </c>
      <c r="D565" s="422">
        <v>43.48</v>
      </c>
      <c r="E565" s="422">
        <v>136.44</v>
      </c>
      <c r="F565" s="422">
        <v>111.4</v>
      </c>
      <c r="G565" s="422">
        <v>31</v>
      </c>
      <c r="H565" s="422">
        <v>27.27</v>
      </c>
      <c r="I565" s="422">
        <v>63.17</v>
      </c>
      <c r="J565" s="422">
        <v>69.06</v>
      </c>
      <c r="K565" s="422">
        <v>40.32</v>
      </c>
      <c r="L565" s="422">
        <v>106.67</v>
      </c>
      <c r="M565" s="422">
        <v>68.86</v>
      </c>
      <c r="N565" s="422">
        <v>151.96</v>
      </c>
      <c r="O565" s="422">
        <v>29.5</v>
      </c>
      <c r="P565" s="422">
        <v>45.23</v>
      </c>
      <c r="Q565" s="422">
        <v>53.23</v>
      </c>
      <c r="R565" s="422">
        <v>92.39</v>
      </c>
      <c r="S565" s="422">
        <v>150.55000000000001</v>
      </c>
      <c r="T565" s="422">
        <v>99.63</v>
      </c>
      <c r="U565" s="422">
        <v>64.31</v>
      </c>
      <c r="V565" s="422">
        <v>90.27</v>
      </c>
      <c r="W565" s="422">
        <v>66.680000000000007</v>
      </c>
      <c r="X565" s="422">
        <v>96.66</v>
      </c>
      <c r="Y565" s="422">
        <v>61.46</v>
      </c>
      <c r="Z565" s="422">
        <v>107.06</v>
      </c>
      <c r="AA565" s="422">
        <v>132.87</v>
      </c>
      <c r="AB565" s="422">
        <v>29.45</v>
      </c>
      <c r="AC565" s="422">
        <v>50.28</v>
      </c>
      <c r="AD565" s="422">
        <v>100.48</v>
      </c>
      <c r="AE565" s="422">
        <v>110.01</v>
      </c>
      <c r="AF565" s="423">
        <v>164.75</v>
      </c>
      <c r="AG565" s="10"/>
      <c r="AH565" s="10"/>
      <c r="AI565" s="10"/>
      <c r="AJ565" s="10"/>
    </row>
    <row r="566" spans="1:36" ht="15">
      <c r="A566" s="424">
        <f t="shared" si="28"/>
        <v>1.073266666666665</v>
      </c>
      <c r="B566" s="422">
        <v>79.45</v>
      </c>
      <c r="C566" s="422">
        <v>41.05</v>
      </c>
      <c r="D566" s="422">
        <v>37.04</v>
      </c>
      <c r="E566" s="422">
        <v>56.24</v>
      </c>
      <c r="F566" s="422">
        <v>149.66999999999999</v>
      </c>
      <c r="G566" s="422">
        <v>10.9</v>
      </c>
      <c r="H566" s="422">
        <v>110.15</v>
      </c>
      <c r="I566" s="422">
        <v>69.540000000000006</v>
      </c>
      <c r="J566" s="422">
        <v>58.62</v>
      </c>
      <c r="K566" s="422">
        <v>2.1800000000000002</v>
      </c>
      <c r="L566" s="422">
        <v>137.49</v>
      </c>
      <c r="M566" s="422">
        <v>35.020000000000003</v>
      </c>
      <c r="N566" s="422">
        <v>40.450000000000003</v>
      </c>
      <c r="O566" s="422">
        <v>8.09</v>
      </c>
      <c r="P566" s="422">
        <v>8.91</v>
      </c>
      <c r="Q566" s="422">
        <v>75.45</v>
      </c>
      <c r="R566" s="422">
        <v>23.18</v>
      </c>
      <c r="S566" s="422">
        <v>44.07</v>
      </c>
      <c r="T566" s="422">
        <v>83.63</v>
      </c>
      <c r="U566" s="422">
        <v>78.489999999999995</v>
      </c>
      <c r="V566" s="422">
        <v>92.45</v>
      </c>
      <c r="W566" s="422">
        <v>91.87</v>
      </c>
      <c r="X566" s="422">
        <v>60.73</v>
      </c>
      <c r="Y566" s="422">
        <v>34.549999999999997</v>
      </c>
      <c r="Z566" s="422">
        <v>57.5</v>
      </c>
      <c r="AA566" s="422">
        <v>113.24</v>
      </c>
      <c r="AB566" s="422">
        <v>105.58</v>
      </c>
      <c r="AC566" s="422">
        <v>71.959999999999994</v>
      </c>
      <c r="AD566" s="422">
        <v>51.91</v>
      </c>
      <c r="AE566" s="422">
        <v>56</v>
      </c>
      <c r="AF566" s="423">
        <v>86.81</v>
      </c>
      <c r="AG566" s="10"/>
      <c r="AH566" s="10"/>
      <c r="AI566" s="10"/>
      <c r="AJ566" s="10"/>
    </row>
    <row r="567" spans="1:36" ht="15">
      <c r="A567" s="424">
        <f t="shared" si="28"/>
        <v>1.083666666666665</v>
      </c>
      <c r="B567" s="422">
        <v>54.18</v>
      </c>
      <c r="C567" s="422">
        <v>31.39</v>
      </c>
      <c r="D567" s="422">
        <v>40.090000000000003</v>
      </c>
      <c r="E567" s="422">
        <v>161.18</v>
      </c>
      <c r="F567" s="422">
        <v>67.569999999999993</v>
      </c>
      <c r="G567" s="422">
        <v>71.97</v>
      </c>
      <c r="H567" s="422">
        <v>13.64</v>
      </c>
      <c r="I567" s="422">
        <v>12.09</v>
      </c>
      <c r="J567" s="422">
        <v>24.36</v>
      </c>
      <c r="K567" s="422">
        <v>53.74</v>
      </c>
      <c r="L567" s="422">
        <v>154.68</v>
      </c>
      <c r="M567" s="422">
        <v>143.62</v>
      </c>
      <c r="N567" s="422">
        <v>70.02</v>
      </c>
      <c r="O567" s="422">
        <v>16.809999999999999</v>
      </c>
      <c r="P567" s="422">
        <v>44.32</v>
      </c>
      <c r="Q567" s="422">
        <v>57.46</v>
      </c>
      <c r="R567" s="422">
        <v>28.18</v>
      </c>
      <c r="S567" s="422">
        <v>132.09</v>
      </c>
      <c r="T567" s="422">
        <v>124.3</v>
      </c>
      <c r="U567" s="422">
        <v>12.32</v>
      </c>
      <c r="V567" s="422">
        <v>51.86</v>
      </c>
      <c r="W567" s="422">
        <v>42.87</v>
      </c>
      <c r="X567" s="422">
        <v>105.79</v>
      </c>
      <c r="Y567" s="422">
        <v>17.09</v>
      </c>
      <c r="Z567" s="422">
        <v>125.74</v>
      </c>
      <c r="AA567" s="422">
        <v>78.87</v>
      </c>
      <c r="AB567" s="422">
        <v>60.89</v>
      </c>
      <c r="AC567" s="422">
        <v>15.32</v>
      </c>
      <c r="AD567" s="422">
        <v>69.22</v>
      </c>
      <c r="AE567" s="422">
        <v>42.64</v>
      </c>
      <c r="AF567" s="423">
        <v>79.27</v>
      </c>
      <c r="AG567" s="10"/>
      <c r="AH567" s="10"/>
      <c r="AI567" s="10"/>
      <c r="AJ567" s="10"/>
    </row>
    <row r="568" spans="1:36" ht="15">
      <c r="A568" s="424">
        <f t="shared" si="28"/>
        <v>1.094066666666665</v>
      </c>
      <c r="B568" s="422">
        <v>36.68</v>
      </c>
      <c r="C568" s="422">
        <v>28.46</v>
      </c>
      <c r="D568" s="422">
        <v>77.64</v>
      </c>
      <c r="E568" s="422">
        <v>115.22</v>
      </c>
      <c r="F568" s="422">
        <v>55.31</v>
      </c>
      <c r="G568" s="422">
        <v>38.97</v>
      </c>
      <c r="H568" s="422">
        <v>72.400000000000006</v>
      </c>
      <c r="I568" s="422">
        <v>27.13</v>
      </c>
      <c r="J568" s="422">
        <v>40.729999999999997</v>
      </c>
      <c r="K568" s="422">
        <v>40.869999999999997</v>
      </c>
      <c r="L568" s="422">
        <v>94.73</v>
      </c>
      <c r="M568" s="422">
        <v>99.54</v>
      </c>
      <c r="N568" s="422">
        <v>22.41</v>
      </c>
      <c r="O568" s="422">
        <v>34.549999999999997</v>
      </c>
      <c r="P568" s="422">
        <v>12.09</v>
      </c>
      <c r="Q568" s="422">
        <v>92.2</v>
      </c>
      <c r="R568" s="422">
        <v>74.319999999999993</v>
      </c>
      <c r="S568" s="422">
        <v>122.15</v>
      </c>
      <c r="T568" s="422">
        <v>144.97</v>
      </c>
      <c r="U568" s="422">
        <v>67.099999999999994</v>
      </c>
      <c r="V568" s="422">
        <v>54.68</v>
      </c>
      <c r="W568" s="422">
        <v>55.69</v>
      </c>
      <c r="X568" s="422">
        <v>53.18</v>
      </c>
      <c r="Y568" s="422">
        <v>79.02</v>
      </c>
      <c r="Z568" s="422">
        <v>91.31</v>
      </c>
      <c r="AA568" s="422">
        <v>62.31</v>
      </c>
      <c r="AB568" s="422">
        <v>77.05</v>
      </c>
      <c r="AC568" s="422">
        <v>40.64</v>
      </c>
      <c r="AD568" s="422">
        <v>60.04</v>
      </c>
      <c r="AE568" s="422">
        <v>82.99</v>
      </c>
      <c r="AF568" s="423">
        <v>125.22</v>
      </c>
      <c r="AG568" s="10"/>
      <c r="AH568" s="10"/>
      <c r="AI568" s="10"/>
      <c r="AJ568" s="10"/>
    </row>
    <row r="569" spans="1:36" ht="15">
      <c r="A569" s="424">
        <f t="shared" si="28"/>
        <v>1.1044666666666649</v>
      </c>
      <c r="B569" s="422">
        <v>26.78</v>
      </c>
      <c r="C569" s="422">
        <v>40.18</v>
      </c>
      <c r="D569" s="422">
        <v>48.87</v>
      </c>
      <c r="E569" s="422">
        <v>81.05</v>
      </c>
      <c r="F569" s="422">
        <v>143.71</v>
      </c>
      <c r="G569" s="422">
        <v>29.32</v>
      </c>
      <c r="H569" s="422">
        <v>1.82</v>
      </c>
      <c r="I569" s="422">
        <v>25.28</v>
      </c>
      <c r="J569" s="422">
        <v>43.36</v>
      </c>
      <c r="K569" s="422">
        <v>17.87</v>
      </c>
      <c r="L569" s="422">
        <v>29.55</v>
      </c>
      <c r="M569" s="422">
        <v>96.69</v>
      </c>
      <c r="N569" s="422">
        <v>25.37</v>
      </c>
      <c r="O569" s="422">
        <v>21.36</v>
      </c>
      <c r="P569" s="422">
        <v>6.91</v>
      </c>
      <c r="Q569" s="422">
        <v>11.55</v>
      </c>
      <c r="R569" s="422">
        <v>150.79</v>
      </c>
      <c r="S569" s="422">
        <v>164.02</v>
      </c>
      <c r="T569" s="422">
        <v>82.86</v>
      </c>
      <c r="U569" s="422">
        <v>16.54</v>
      </c>
      <c r="V569" s="422">
        <v>7.09</v>
      </c>
      <c r="W569" s="422">
        <v>24.55</v>
      </c>
      <c r="X569" s="422">
        <v>63.86</v>
      </c>
      <c r="Y569" s="422">
        <v>29.68</v>
      </c>
      <c r="Z569" s="422">
        <v>92.14</v>
      </c>
      <c r="AA569" s="422">
        <v>41.91</v>
      </c>
      <c r="AB569" s="422">
        <v>69.83</v>
      </c>
      <c r="AC569" s="422">
        <v>21.09</v>
      </c>
      <c r="AD569" s="422">
        <v>65.81</v>
      </c>
      <c r="AE569" s="422">
        <v>64.14</v>
      </c>
      <c r="AF569" s="423">
        <v>120.09</v>
      </c>
      <c r="AG569" s="10"/>
      <c r="AH569" s="10"/>
      <c r="AI569" s="10"/>
      <c r="AJ569" s="10"/>
    </row>
    <row r="570" spans="1:36" ht="15">
      <c r="A570" s="424">
        <f t="shared" si="28"/>
        <v>1.1148666666666649</v>
      </c>
      <c r="B570" s="422">
        <v>23.09</v>
      </c>
      <c r="C570" s="422">
        <v>15.09</v>
      </c>
      <c r="D570" s="422">
        <v>53.31</v>
      </c>
      <c r="E570" s="422">
        <v>126.41</v>
      </c>
      <c r="F570" s="422">
        <v>53.22</v>
      </c>
      <c r="G570" s="422">
        <v>8.5399999999999991</v>
      </c>
      <c r="H570" s="422">
        <v>12.18</v>
      </c>
      <c r="I570" s="422">
        <v>26.45</v>
      </c>
      <c r="J570" s="422">
        <v>70.08</v>
      </c>
      <c r="K570" s="422">
        <v>0</v>
      </c>
      <c r="L570" s="422">
        <v>33.729999999999997</v>
      </c>
      <c r="M570" s="422">
        <v>110.21</v>
      </c>
      <c r="N570" s="422">
        <v>53.21</v>
      </c>
      <c r="O570" s="422">
        <v>12.09</v>
      </c>
      <c r="P570" s="422">
        <v>30</v>
      </c>
      <c r="Q570" s="422">
        <v>88.82</v>
      </c>
      <c r="R570" s="422">
        <v>33.22</v>
      </c>
      <c r="S570" s="422">
        <v>177.05</v>
      </c>
      <c r="T570" s="422">
        <v>86.44</v>
      </c>
      <c r="U570" s="422">
        <v>76.73</v>
      </c>
      <c r="V570" s="422">
        <v>12.64</v>
      </c>
      <c r="W570" s="422">
        <v>108.73</v>
      </c>
      <c r="X570" s="422">
        <v>69.67</v>
      </c>
      <c r="Y570" s="422">
        <v>26.59</v>
      </c>
      <c r="Z570" s="422">
        <v>15.45</v>
      </c>
      <c r="AA570" s="422">
        <v>104.36</v>
      </c>
      <c r="AB570" s="422">
        <v>38.32</v>
      </c>
      <c r="AC570" s="422">
        <v>60.54</v>
      </c>
      <c r="AD570" s="422">
        <v>40.64</v>
      </c>
      <c r="AE570" s="422">
        <v>64.62</v>
      </c>
      <c r="AF570" s="423">
        <v>98.54</v>
      </c>
      <c r="AG570" s="10"/>
      <c r="AH570" s="10"/>
      <c r="AI570" s="10"/>
      <c r="AJ570" s="10"/>
    </row>
    <row r="571" spans="1:36" ht="15">
      <c r="A571" s="424">
        <f t="shared" si="28"/>
        <v>1.1252666666666649</v>
      </c>
      <c r="B571" s="422">
        <v>29.46</v>
      </c>
      <c r="C571" s="422">
        <v>54.23</v>
      </c>
      <c r="D571" s="422">
        <v>55.48</v>
      </c>
      <c r="E571" s="422">
        <v>105.44</v>
      </c>
      <c r="F571" s="422">
        <v>59.31</v>
      </c>
      <c r="G571" s="422">
        <v>36.64</v>
      </c>
      <c r="H571" s="422">
        <v>21.86</v>
      </c>
      <c r="I571" s="422">
        <v>9.5500000000000007</v>
      </c>
      <c r="J571" s="422">
        <v>34.04</v>
      </c>
      <c r="K571" s="422">
        <v>9.23</v>
      </c>
      <c r="L571" s="422">
        <v>83.31</v>
      </c>
      <c r="M571" s="422">
        <v>79.7</v>
      </c>
      <c r="N571" s="422">
        <v>43.31</v>
      </c>
      <c r="O571" s="422">
        <v>42.64</v>
      </c>
      <c r="P571" s="422">
        <v>12.63</v>
      </c>
      <c r="Q571" s="422">
        <v>17</v>
      </c>
      <c r="R571" s="422">
        <v>56.18</v>
      </c>
      <c r="S571" s="422">
        <v>142.80000000000001</v>
      </c>
      <c r="T571" s="422">
        <v>85.72</v>
      </c>
      <c r="U571" s="422">
        <v>70.91</v>
      </c>
      <c r="V571" s="422">
        <v>135.77000000000001</v>
      </c>
      <c r="W571" s="422">
        <v>72.209999999999994</v>
      </c>
      <c r="X571" s="422">
        <v>49.35</v>
      </c>
      <c r="Y571" s="422">
        <v>55.57</v>
      </c>
      <c r="Z571" s="422">
        <v>179.65</v>
      </c>
      <c r="AA571" s="422">
        <v>33.18</v>
      </c>
      <c r="AB571" s="422">
        <v>29.42</v>
      </c>
      <c r="AC571" s="422">
        <v>37.32</v>
      </c>
      <c r="AD571" s="422">
        <v>50.59</v>
      </c>
      <c r="AE571" s="422">
        <v>34.18</v>
      </c>
      <c r="AF571" s="423">
        <v>121.24</v>
      </c>
      <c r="AG571" s="10"/>
      <c r="AH571" s="10"/>
      <c r="AI571" s="10"/>
      <c r="AJ571" s="10"/>
    </row>
    <row r="572" spans="1:36" ht="15">
      <c r="A572" s="424">
        <f t="shared" si="28"/>
        <v>1.1356666666666648</v>
      </c>
      <c r="B572" s="422">
        <v>44.33</v>
      </c>
      <c r="C572" s="422">
        <v>82.27</v>
      </c>
      <c r="D572" s="422">
        <v>14.91</v>
      </c>
      <c r="E572" s="422">
        <v>79.52</v>
      </c>
      <c r="F572" s="422">
        <v>136.97</v>
      </c>
      <c r="G572" s="422">
        <v>21.55</v>
      </c>
      <c r="H572" s="422">
        <v>4.54</v>
      </c>
      <c r="I572" s="422">
        <v>20.73</v>
      </c>
      <c r="J572" s="422">
        <v>5.5</v>
      </c>
      <c r="K572" s="422">
        <v>26.09</v>
      </c>
      <c r="L572" s="422">
        <v>78.319999999999993</v>
      </c>
      <c r="M572" s="422">
        <v>97.35</v>
      </c>
      <c r="N572" s="422">
        <v>55.65</v>
      </c>
      <c r="O572" s="422">
        <v>47.18</v>
      </c>
      <c r="P572" s="422">
        <v>21.54</v>
      </c>
      <c r="Q572" s="422">
        <v>27.63</v>
      </c>
      <c r="R572" s="422">
        <v>88.42</v>
      </c>
      <c r="S572" s="422">
        <v>81.5</v>
      </c>
      <c r="T572" s="422">
        <v>138.09</v>
      </c>
      <c r="U572" s="422">
        <v>33.24</v>
      </c>
      <c r="V572" s="422">
        <v>75.5</v>
      </c>
      <c r="W572" s="422">
        <v>38</v>
      </c>
      <c r="X572" s="422">
        <v>33.92</v>
      </c>
      <c r="Y572" s="422">
        <v>17.09</v>
      </c>
      <c r="Z572" s="422">
        <v>119.5</v>
      </c>
      <c r="AA572" s="422">
        <v>117.82</v>
      </c>
      <c r="AB572" s="422">
        <v>69.67</v>
      </c>
      <c r="AC572" s="422">
        <v>44.03</v>
      </c>
      <c r="AD572" s="422">
        <v>34.54</v>
      </c>
      <c r="AE572" s="422">
        <v>49.31</v>
      </c>
      <c r="AF572" s="423">
        <v>168.8</v>
      </c>
      <c r="AG572" s="10"/>
      <c r="AH572" s="10"/>
      <c r="AI572" s="10"/>
      <c r="AJ572" s="10"/>
    </row>
    <row r="573" spans="1:36" ht="15">
      <c r="A573" s="424">
        <f t="shared" si="28"/>
        <v>1.1460666666666648</v>
      </c>
      <c r="B573" s="422">
        <v>27.18</v>
      </c>
      <c r="C573" s="422">
        <v>22.23</v>
      </c>
      <c r="D573" s="422">
        <v>26.09</v>
      </c>
      <c r="E573" s="422">
        <v>98.09</v>
      </c>
      <c r="F573" s="422">
        <v>153.78</v>
      </c>
      <c r="G573" s="422">
        <v>17.09</v>
      </c>
      <c r="H573" s="422">
        <v>5.27</v>
      </c>
      <c r="I573" s="422">
        <v>0</v>
      </c>
      <c r="J573" s="422">
        <v>23.81</v>
      </c>
      <c r="K573" s="422">
        <v>1.82</v>
      </c>
      <c r="L573" s="422">
        <v>31.96</v>
      </c>
      <c r="M573" s="422">
        <v>125.76</v>
      </c>
      <c r="N573" s="422">
        <v>20.64</v>
      </c>
      <c r="O573" s="422">
        <v>33.19</v>
      </c>
      <c r="P573" s="422">
        <v>99.97</v>
      </c>
      <c r="Q573" s="422">
        <v>44.13</v>
      </c>
      <c r="R573" s="422">
        <v>48.27</v>
      </c>
      <c r="S573" s="422">
        <v>46.36</v>
      </c>
      <c r="T573" s="422">
        <v>128.59</v>
      </c>
      <c r="U573" s="422">
        <v>60.28</v>
      </c>
      <c r="V573" s="422">
        <v>8.91</v>
      </c>
      <c r="W573" s="422">
        <v>83.49</v>
      </c>
      <c r="X573" s="422">
        <v>0</v>
      </c>
      <c r="Y573" s="422">
        <v>47.1</v>
      </c>
      <c r="Z573" s="422">
        <v>31.4</v>
      </c>
      <c r="AA573" s="422">
        <v>129.04</v>
      </c>
      <c r="AB573" s="422">
        <v>28.08</v>
      </c>
      <c r="AC573" s="422">
        <v>23.86</v>
      </c>
      <c r="AD573" s="422">
        <v>4.5</v>
      </c>
      <c r="AE573" s="422">
        <v>27.73</v>
      </c>
      <c r="AF573" s="423">
        <v>102.18</v>
      </c>
      <c r="AG573" s="10"/>
      <c r="AH573" s="10"/>
      <c r="AI573" s="10"/>
      <c r="AJ573" s="10"/>
    </row>
    <row r="574" spans="1:36" ht="15">
      <c r="A574" s="424">
        <f t="shared" si="28"/>
        <v>1.1564666666666648</v>
      </c>
      <c r="B574" s="422">
        <v>42.1</v>
      </c>
      <c r="C574" s="422">
        <v>95.73</v>
      </c>
      <c r="D574" s="422">
        <v>43.54</v>
      </c>
      <c r="E574" s="422">
        <v>44.63</v>
      </c>
      <c r="F574" s="422">
        <v>82.18</v>
      </c>
      <c r="G574" s="422">
        <v>28.57</v>
      </c>
      <c r="H574" s="422">
        <v>39.659999999999997</v>
      </c>
      <c r="I574" s="422">
        <v>17</v>
      </c>
      <c r="J574" s="422">
        <v>32.18</v>
      </c>
      <c r="K574" s="422">
        <v>20.41</v>
      </c>
      <c r="L574" s="422">
        <v>78.8</v>
      </c>
      <c r="M574" s="422">
        <v>86.04</v>
      </c>
      <c r="N574" s="422">
        <v>0</v>
      </c>
      <c r="O574" s="422">
        <v>7.58</v>
      </c>
      <c r="P574" s="422">
        <v>36.450000000000003</v>
      </c>
      <c r="Q574" s="422">
        <v>49.77</v>
      </c>
      <c r="R574" s="422">
        <v>12.54</v>
      </c>
      <c r="S574" s="422">
        <v>85.35</v>
      </c>
      <c r="T574" s="422">
        <v>55.82</v>
      </c>
      <c r="U574" s="422">
        <v>19.21</v>
      </c>
      <c r="V574" s="422">
        <v>68.77</v>
      </c>
      <c r="W574" s="422">
        <v>47.75</v>
      </c>
      <c r="X574" s="422">
        <v>12.54</v>
      </c>
      <c r="Y574" s="422">
        <v>65.040000000000006</v>
      </c>
      <c r="Z574" s="422">
        <v>27.87</v>
      </c>
      <c r="AA574" s="422">
        <v>102.94</v>
      </c>
      <c r="AB574" s="422">
        <v>17.309999999999999</v>
      </c>
      <c r="AC574" s="422">
        <v>9.18</v>
      </c>
      <c r="AD574" s="422">
        <v>14.14</v>
      </c>
      <c r="AE574" s="422">
        <v>34.01</v>
      </c>
      <c r="AF574" s="423">
        <v>158.36000000000001</v>
      </c>
      <c r="AG574" s="10"/>
      <c r="AH574" s="10"/>
      <c r="AI574" s="10"/>
      <c r="AJ574" s="10"/>
    </row>
    <row r="575" spans="1:36" ht="15">
      <c r="A575" s="424">
        <f t="shared" si="28"/>
        <v>1.1668666666666647</v>
      </c>
      <c r="B575" s="422">
        <v>31.09</v>
      </c>
      <c r="C575" s="422">
        <v>3.82</v>
      </c>
      <c r="D575" s="422">
        <v>55.82</v>
      </c>
      <c r="E575" s="422">
        <v>32.19</v>
      </c>
      <c r="F575" s="422">
        <v>51.04</v>
      </c>
      <c r="G575" s="422">
        <v>17.27</v>
      </c>
      <c r="H575" s="422">
        <v>50.63</v>
      </c>
      <c r="I575" s="422">
        <v>42.21</v>
      </c>
      <c r="J575" s="422">
        <v>0</v>
      </c>
      <c r="K575" s="422">
        <v>58.99</v>
      </c>
      <c r="L575" s="422">
        <v>36.9</v>
      </c>
      <c r="M575" s="422">
        <v>209.44</v>
      </c>
      <c r="N575" s="422">
        <v>32.54</v>
      </c>
      <c r="O575" s="422">
        <v>33.090000000000003</v>
      </c>
      <c r="P575" s="422">
        <v>38.58</v>
      </c>
      <c r="Q575" s="422">
        <v>21.41</v>
      </c>
      <c r="R575" s="422">
        <v>0</v>
      </c>
      <c r="S575" s="422">
        <v>13.45</v>
      </c>
      <c r="T575" s="422">
        <v>134.81</v>
      </c>
      <c r="U575" s="422">
        <v>12.36</v>
      </c>
      <c r="V575" s="422">
        <v>27.91</v>
      </c>
      <c r="W575" s="422">
        <v>20.54</v>
      </c>
      <c r="X575" s="422">
        <v>38.590000000000003</v>
      </c>
      <c r="Y575" s="422">
        <v>65.959999999999994</v>
      </c>
      <c r="Z575" s="422">
        <v>99.86</v>
      </c>
      <c r="AA575" s="422">
        <v>84.76</v>
      </c>
      <c r="AB575" s="422">
        <v>20.09</v>
      </c>
      <c r="AC575" s="422">
        <v>13.82</v>
      </c>
      <c r="AD575" s="422">
        <v>36.5</v>
      </c>
      <c r="AE575" s="422">
        <v>50.81</v>
      </c>
      <c r="AF575" s="423">
        <v>138.18</v>
      </c>
      <c r="AG575" s="10"/>
      <c r="AH575" s="10"/>
      <c r="AI575" s="10"/>
      <c r="AJ575" s="10"/>
    </row>
    <row r="576" spans="1:36" ht="15">
      <c r="A576" s="424">
        <f t="shared" si="28"/>
        <v>1.1772666666666647</v>
      </c>
      <c r="B576" s="422">
        <v>24.5</v>
      </c>
      <c r="C576" s="422">
        <v>7.36</v>
      </c>
      <c r="D576" s="422">
        <v>22.82</v>
      </c>
      <c r="E576" s="422">
        <v>70.34</v>
      </c>
      <c r="F576" s="422">
        <v>111.22</v>
      </c>
      <c r="G576" s="422">
        <v>10.23</v>
      </c>
      <c r="H576" s="422">
        <v>0</v>
      </c>
      <c r="I576" s="422">
        <v>13.09</v>
      </c>
      <c r="J576" s="422">
        <v>9</v>
      </c>
      <c r="K576" s="422">
        <v>13.41</v>
      </c>
      <c r="L576" s="422">
        <v>85.05</v>
      </c>
      <c r="M576" s="422">
        <v>105.39</v>
      </c>
      <c r="N576" s="422">
        <v>31.07</v>
      </c>
      <c r="O576" s="422">
        <v>9.76</v>
      </c>
      <c r="P576" s="422">
        <v>2.73</v>
      </c>
      <c r="Q576" s="422">
        <v>0</v>
      </c>
      <c r="R576" s="422">
        <v>30.6</v>
      </c>
      <c r="S576" s="422">
        <v>70.45</v>
      </c>
      <c r="T576" s="422">
        <v>70.900000000000006</v>
      </c>
      <c r="U576" s="422">
        <v>27.18</v>
      </c>
      <c r="V576" s="422">
        <v>6.36</v>
      </c>
      <c r="W576" s="422">
        <v>20.9</v>
      </c>
      <c r="X576" s="422">
        <v>14.64</v>
      </c>
      <c r="Y576" s="422">
        <v>25.64</v>
      </c>
      <c r="Z576" s="422">
        <v>40.840000000000003</v>
      </c>
      <c r="AA576" s="422">
        <v>134.53</v>
      </c>
      <c r="AB576" s="422">
        <v>18.45</v>
      </c>
      <c r="AC576" s="422">
        <v>36.29</v>
      </c>
      <c r="AD576" s="422">
        <v>36.9</v>
      </c>
      <c r="AE576" s="422">
        <v>81.569999999999993</v>
      </c>
      <c r="AF576" s="423">
        <v>109.67</v>
      </c>
      <c r="AG576" s="10"/>
      <c r="AH576" s="10"/>
      <c r="AI576" s="10"/>
      <c r="AJ576" s="10"/>
    </row>
    <row r="577" spans="1:36" ht="15">
      <c r="A577" s="424">
        <f t="shared" si="28"/>
        <v>1.1876666666666646</v>
      </c>
      <c r="B577" s="422">
        <v>11.82</v>
      </c>
      <c r="C577" s="422">
        <v>84.73</v>
      </c>
      <c r="D577" s="422">
        <v>9.64</v>
      </c>
      <c r="E577" s="422">
        <v>78.05</v>
      </c>
      <c r="F577" s="422">
        <v>15.04</v>
      </c>
      <c r="G577" s="422">
        <v>0</v>
      </c>
      <c r="H577" s="422">
        <v>15.09</v>
      </c>
      <c r="I577" s="422">
        <v>0</v>
      </c>
      <c r="J577" s="422">
        <v>0</v>
      </c>
      <c r="K577" s="422">
        <v>49.54</v>
      </c>
      <c r="L577" s="422">
        <v>76.63</v>
      </c>
      <c r="M577" s="422">
        <v>22.27</v>
      </c>
      <c r="N577" s="422">
        <v>32.270000000000003</v>
      </c>
      <c r="O577" s="422">
        <v>24.33</v>
      </c>
      <c r="P577" s="422">
        <v>0</v>
      </c>
      <c r="Q577" s="422">
        <v>5.73</v>
      </c>
      <c r="R577" s="422">
        <v>34.04</v>
      </c>
      <c r="S577" s="422">
        <v>105.17</v>
      </c>
      <c r="T577" s="422">
        <v>104.84</v>
      </c>
      <c r="U577" s="422">
        <v>79.41</v>
      </c>
      <c r="V577" s="422">
        <v>72.3</v>
      </c>
      <c r="W577" s="422">
        <v>0</v>
      </c>
      <c r="X577" s="422">
        <v>68.45</v>
      </c>
      <c r="Y577" s="422">
        <v>45.82</v>
      </c>
      <c r="Z577" s="422">
        <v>44.5</v>
      </c>
      <c r="AA577" s="422">
        <v>104.23</v>
      </c>
      <c r="AB577" s="422">
        <v>16.18</v>
      </c>
      <c r="AC577" s="422">
        <v>75.31</v>
      </c>
      <c r="AD577" s="422">
        <v>87.85</v>
      </c>
      <c r="AE577" s="422">
        <v>57.31</v>
      </c>
      <c r="AF577" s="423">
        <v>60.55</v>
      </c>
      <c r="AG577" s="10"/>
      <c r="AH577" s="10"/>
      <c r="AI577" s="10"/>
      <c r="AJ577" s="10"/>
    </row>
    <row r="578" spans="1:36" ht="15">
      <c r="A578" s="425">
        <f t="shared" si="28"/>
        <v>1.1980666666666646</v>
      </c>
      <c r="B578" s="426">
        <v>0</v>
      </c>
      <c r="C578" s="426">
        <v>26.45</v>
      </c>
      <c r="D578" s="426">
        <v>12.18</v>
      </c>
      <c r="E578" s="426">
        <v>68.86</v>
      </c>
      <c r="F578" s="426">
        <v>21.91</v>
      </c>
      <c r="G578" s="426">
        <v>4.54</v>
      </c>
      <c r="H578" s="426">
        <v>29.29</v>
      </c>
      <c r="I578" s="426">
        <v>8.18</v>
      </c>
      <c r="J578" s="426">
        <v>30.27</v>
      </c>
      <c r="K578" s="426">
        <v>30.99</v>
      </c>
      <c r="L578" s="426">
        <v>72.78</v>
      </c>
      <c r="M578" s="426">
        <v>84.37</v>
      </c>
      <c r="N578" s="426">
        <v>35.020000000000003</v>
      </c>
      <c r="O578" s="426">
        <v>6.85</v>
      </c>
      <c r="P578" s="426">
        <v>17.09</v>
      </c>
      <c r="Q578" s="426">
        <v>0</v>
      </c>
      <c r="R578" s="426">
        <v>19.63</v>
      </c>
      <c r="S578" s="426">
        <v>59.14</v>
      </c>
      <c r="T578" s="426">
        <v>51.31</v>
      </c>
      <c r="U578" s="426">
        <v>54.27</v>
      </c>
      <c r="V578" s="426">
        <v>44.86</v>
      </c>
      <c r="W578" s="426">
        <v>36.47</v>
      </c>
      <c r="X578" s="426">
        <v>24.27</v>
      </c>
      <c r="Y578" s="426">
        <v>46.91</v>
      </c>
      <c r="Z578" s="426">
        <v>17.72</v>
      </c>
      <c r="AA578" s="426">
        <v>21.05</v>
      </c>
      <c r="AB578" s="426">
        <v>0</v>
      </c>
      <c r="AC578" s="426">
        <v>16.54</v>
      </c>
      <c r="AD578" s="426">
        <v>0</v>
      </c>
      <c r="AE578" s="426">
        <v>36.18</v>
      </c>
      <c r="AF578" s="427">
        <v>57.49</v>
      </c>
      <c r="AG578" s="10"/>
      <c r="AH578" s="10"/>
      <c r="AI578" s="10"/>
      <c r="AJ578" s="10"/>
    </row>
    <row r="579" spans="1:36" ht="15">
      <c r="A579" s="424">
        <f t="shared" ref="A579:A586" si="29">A578+0.0104</f>
        <v>1.2084666666666646</v>
      </c>
      <c r="B579" s="422">
        <v>8.41</v>
      </c>
      <c r="C579" s="422">
        <v>10.59</v>
      </c>
      <c r="D579" s="422">
        <v>42.83</v>
      </c>
      <c r="E579" s="422">
        <v>50.4</v>
      </c>
      <c r="F579" s="422">
        <v>33.18</v>
      </c>
      <c r="G579" s="422">
        <v>0</v>
      </c>
      <c r="H579" s="422">
        <v>16.37</v>
      </c>
      <c r="I579" s="422">
        <v>4.5</v>
      </c>
      <c r="J579" s="422">
        <v>32.020000000000003</v>
      </c>
      <c r="K579" s="422">
        <v>24.23</v>
      </c>
      <c r="L579" s="422">
        <v>33.36</v>
      </c>
      <c r="M579" s="422">
        <v>84.53</v>
      </c>
      <c r="N579" s="422">
        <v>18.91</v>
      </c>
      <c r="O579" s="422">
        <v>21.8</v>
      </c>
      <c r="P579" s="422">
        <v>0</v>
      </c>
      <c r="Q579" s="422">
        <v>0</v>
      </c>
      <c r="R579" s="422">
        <v>7.64</v>
      </c>
      <c r="S579" s="422">
        <v>43.56</v>
      </c>
      <c r="T579" s="422">
        <v>51.3</v>
      </c>
      <c r="U579" s="422">
        <v>48.5</v>
      </c>
      <c r="V579" s="422">
        <v>20.14</v>
      </c>
      <c r="W579" s="422">
        <v>37.75</v>
      </c>
      <c r="X579" s="422">
        <v>18.95</v>
      </c>
      <c r="Y579" s="422">
        <v>53.58</v>
      </c>
      <c r="Z579" s="422">
        <v>67.22</v>
      </c>
      <c r="AA579" s="422">
        <v>38.08</v>
      </c>
      <c r="AB579" s="422">
        <v>24.91</v>
      </c>
      <c r="AC579" s="422">
        <v>3.59</v>
      </c>
      <c r="AD579" s="422">
        <v>30.77</v>
      </c>
      <c r="AE579" s="422">
        <v>28.04</v>
      </c>
      <c r="AF579" s="423">
        <v>136.21</v>
      </c>
      <c r="AG579" s="10"/>
      <c r="AH579" s="10"/>
      <c r="AI579" s="10"/>
      <c r="AJ579" s="10"/>
    </row>
    <row r="580" spans="1:36" ht="15">
      <c r="A580" s="425">
        <f t="shared" si="29"/>
        <v>1.2188666666666645</v>
      </c>
      <c r="B580" s="426">
        <v>25.54</v>
      </c>
      <c r="C580" s="426">
        <v>4.54</v>
      </c>
      <c r="D580" s="426">
        <v>0</v>
      </c>
      <c r="E580" s="426">
        <v>19.09</v>
      </c>
      <c r="F580" s="426">
        <v>59.18</v>
      </c>
      <c r="G580" s="426">
        <v>8.81</v>
      </c>
      <c r="H580" s="426">
        <v>0</v>
      </c>
      <c r="I580" s="426">
        <v>3.64</v>
      </c>
      <c r="J580" s="426">
        <v>18.55</v>
      </c>
      <c r="K580" s="426">
        <v>9.64</v>
      </c>
      <c r="L580" s="426">
        <v>55.68</v>
      </c>
      <c r="M580" s="426">
        <v>90.91</v>
      </c>
      <c r="N580" s="426">
        <v>15.54</v>
      </c>
      <c r="O580" s="426">
        <v>7.36</v>
      </c>
      <c r="P580" s="426">
        <v>23.05</v>
      </c>
      <c r="Q580" s="426">
        <v>32.340000000000003</v>
      </c>
      <c r="R580" s="426">
        <v>0</v>
      </c>
      <c r="S580" s="426">
        <v>57.94</v>
      </c>
      <c r="T580" s="426">
        <v>117.22</v>
      </c>
      <c r="U580" s="426">
        <v>10.27</v>
      </c>
      <c r="V580" s="426">
        <v>32.71</v>
      </c>
      <c r="W580" s="426">
        <v>35.04</v>
      </c>
      <c r="X580" s="426">
        <v>0</v>
      </c>
      <c r="Y580" s="426">
        <v>38.479999999999997</v>
      </c>
      <c r="Z580" s="426">
        <v>66.400000000000006</v>
      </c>
      <c r="AA580" s="426">
        <v>93.82</v>
      </c>
      <c r="AB580" s="426">
        <v>15.46</v>
      </c>
      <c r="AC580" s="426">
        <v>19.670000000000002</v>
      </c>
      <c r="AD580" s="426">
        <v>22.91</v>
      </c>
      <c r="AE580" s="426">
        <v>13.04</v>
      </c>
      <c r="AF580" s="427">
        <v>39.090000000000003</v>
      </c>
      <c r="AG580" s="10"/>
      <c r="AH580" s="10"/>
      <c r="AI580" s="10"/>
      <c r="AJ580" s="10"/>
    </row>
    <row r="581" spans="1:36" ht="15">
      <c r="A581" s="424">
        <f t="shared" si="29"/>
        <v>1.2292666666666645</v>
      </c>
      <c r="B581" s="422">
        <v>29.5</v>
      </c>
      <c r="C581" s="422">
        <v>9.91</v>
      </c>
      <c r="D581" s="422">
        <v>47.22</v>
      </c>
      <c r="E581" s="422">
        <v>8.82</v>
      </c>
      <c r="F581" s="422">
        <v>62.15</v>
      </c>
      <c r="G581" s="422">
        <v>0</v>
      </c>
      <c r="H581" s="422">
        <v>26.36</v>
      </c>
      <c r="I581" s="422">
        <v>11.64</v>
      </c>
      <c r="J581" s="422">
        <v>5.41</v>
      </c>
      <c r="K581" s="422">
        <v>0</v>
      </c>
      <c r="L581" s="422">
        <v>40.909999999999997</v>
      </c>
      <c r="M581" s="422">
        <v>65.459999999999994</v>
      </c>
      <c r="N581" s="422">
        <v>1.82</v>
      </c>
      <c r="O581" s="422">
        <v>12.42</v>
      </c>
      <c r="P581" s="422">
        <v>28.59</v>
      </c>
      <c r="Q581" s="422">
        <v>0</v>
      </c>
      <c r="R581" s="422">
        <v>4.54</v>
      </c>
      <c r="S581" s="422">
        <v>66.02</v>
      </c>
      <c r="T581" s="422">
        <v>70.22</v>
      </c>
      <c r="U581" s="422">
        <v>48.63</v>
      </c>
      <c r="V581" s="422">
        <v>19.95</v>
      </c>
      <c r="W581" s="422">
        <v>8.73</v>
      </c>
      <c r="X581" s="422">
        <v>0</v>
      </c>
      <c r="Y581" s="422">
        <v>9.59</v>
      </c>
      <c r="Z581" s="422">
        <v>36.78</v>
      </c>
      <c r="AA581" s="422">
        <v>88.55</v>
      </c>
      <c r="AB581" s="422">
        <v>0</v>
      </c>
      <c r="AC581" s="422">
        <v>37.270000000000003</v>
      </c>
      <c r="AD581" s="422">
        <v>0</v>
      </c>
      <c r="AE581" s="422">
        <v>0</v>
      </c>
      <c r="AF581" s="423">
        <v>36.049999999999997</v>
      </c>
      <c r="AG581" s="10"/>
      <c r="AH581" s="10"/>
      <c r="AI581" s="10"/>
      <c r="AJ581" s="10"/>
    </row>
    <row r="582" spans="1:36" ht="15">
      <c r="A582" s="425">
        <f t="shared" si="29"/>
        <v>1.2396666666666645</v>
      </c>
      <c r="B582" s="426">
        <v>15.45</v>
      </c>
      <c r="C582" s="426">
        <v>0</v>
      </c>
      <c r="D582" s="426">
        <v>0</v>
      </c>
      <c r="E582" s="426">
        <v>47.99</v>
      </c>
      <c r="F582" s="426">
        <v>25.06</v>
      </c>
      <c r="G582" s="426">
        <v>18.940000000000001</v>
      </c>
      <c r="H582" s="426">
        <v>0</v>
      </c>
      <c r="I582" s="426">
        <v>0</v>
      </c>
      <c r="J582" s="426">
        <v>29.59</v>
      </c>
      <c r="K582" s="426">
        <v>0</v>
      </c>
      <c r="L582" s="426">
        <v>32.909999999999997</v>
      </c>
      <c r="M582" s="426">
        <v>25.82</v>
      </c>
      <c r="N582" s="426">
        <v>7.18</v>
      </c>
      <c r="O582" s="426">
        <v>0</v>
      </c>
      <c r="P582" s="426">
        <v>16.91</v>
      </c>
      <c r="Q582" s="426">
        <v>0</v>
      </c>
      <c r="R582" s="426">
        <v>0</v>
      </c>
      <c r="S582" s="426">
        <v>12.64</v>
      </c>
      <c r="T582" s="426">
        <v>54.83</v>
      </c>
      <c r="U582" s="426">
        <v>14.64</v>
      </c>
      <c r="V582" s="426">
        <v>0</v>
      </c>
      <c r="W582" s="426">
        <v>0</v>
      </c>
      <c r="X582" s="426">
        <v>0</v>
      </c>
      <c r="Y582" s="426">
        <v>11.66</v>
      </c>
      <c r="Z582" s="426">
        <v>0</v>
      </c>
      <c r="AA582" s="426">
        <v>56.99</v>
      </c>
      <c r="AB582" s="426">
        <v>13.73</v>
      </c>
      <c r="AC582" s="426">
        <v>9.91</v>
      </c>
      <c r="AD582" s="426">
        <v>19.18</v>
      </c>
      <c r="AE582" s="426">
        <v>0</v>
      </c>
      <c r="AF582" s="427">
        <v>0</v>
      </c>
      <c r="AG582" s="10"/>
      <c r="AH582" s="10"/>
      <c r="AI582" s="10"/>
      <c r="AJ582" s="10"/>
    </row>
    <row r="583" spans="1:36" ht="15">
      <c r="A583" s="425">
        <f t="shared" si="29"/>
        <v>1.2500666666666644</v>
      </c>
      <c r="B583" s="430">
        <v>4.5</v>
      </c>
      <c r="C583" s="430">
        <v>0</v>
      </c>
      <c r="D583" s="430">
        <v>0</v>
      </c>
      <c r="E583" s="430">
        <v>0</v>
      </c>
      <c r="F583" s="430">
        <v>0</v>
      </c>
      <c r="G583" s="430">
        <v>0</v>
      </c>
      <c r="H583" s="430">
        <v>0</v>
      </c>
      <c r="I583" s="430">
        <v>0</v>
      </c>
      <c r="J583" s="430">
        <v>0</v>
      </c>
      <c r="K583" s="430">
        <v>0</v>
      </c>
      <c r="L583" s="430">
        <v>0</v>
      </c>
      <c r="M583" s="430">
        <v>0</v>
      </c>
      <c r="N583" s="430">
        <v>0</v>
      </c>
      <c r="O583" s="430">
        <v>0</v>
      </c>
      <c r="P583" s="430">
        <v>0</v>
      </c>
      <c r="Q583" s="430">
        <v>0</v>
      </c>
      <c r="R583" s="430">
        <v>0</v>
      </c>
      <c r="S583" s="430">
        <v>16.45</v>
      </c>
      <c r="T583" s="430">
        <v>46.35</v>
      </c>
      <c r="U583" s="430">
        <v>0</v>
      </c>
      <c r="V583" s="430">
        <v>0</v>
      </c>
      <c r="W583" s="430">
        <v>0</v>
      </c>
      <c r="X583" s="430">
        <v>0</v>
      </c>
      <c r="Y583" s="430">
        <v>18.36</v>
      </c>
      <c r="Z583" s="430">
        <v>0</v>
      </c>
      <c r="AA583" s="430">
        <v>0</v>
      </c>
      <c r="AB583" s="430">
        <v>0</v>
      </c>
      <c r="AC583" s="430">
        <v>30.62</v>
      </c>
      <c r="AD583" s="430">
        <v>0</v>
      </c>
      <c r="AE583" s="430">
        <v>0</v>
      </c>
      <c r="AF583" s="431">
        <v>0</v>
      </c>
      <c r="AG583" s="10"/>
      <c r="AH583" s="10"/>
      <c r="AI583" s="10"/>
      <c r="AJ583" s="10"/>
    </row>
    <row r="584" spans="1:36" ht="15">
      <c r="A584" s="425">
        <f t="shared" si="29"/>
        <v>1.2604666666666644</v>
      </c>
      <c r="B584" s="430">
        <v>0</v>
      </c>
      <c r="C584" s="430">
        <v>0</v>
      </c>
      <c r="D584" s="430">
        <v>0</v>
      </c>
      <c r="E584" s="430">
        <v>0</v>
      </c>
      <c r="F584" s="430">
        <v>0</v>
      </c>
      <c r="G584" s="430">
        <v>0</v>
      </c>
      <c r="H584" s="430">
        <v>0</v>
      </c>
      <c r="I584" s="430">
        <v>0</v>
      </c>
      <c r="J584" s="430">
        <v>0</v>
      </c>
      <c r="K584" s="430">
        <v>0</v>
      </c>
      <c r="L584" s="430">
        <v>0</v>
      </c>
      <c r="M584" s="430">
        <v>0</v>
      </c>
      <c r="N584" s="430">
        <v>0</v>
      </c>
      <c r="O584" s="430">
        <v>0</v>
      </c>
      <c r="P584" s="430">
        <v>4.5</v>
      </c>
      <c r="Q584" s="430">
        <v>31.64</v>
      </c>
      <c r="R584" s="430">
        <v>28.95</v>
      </c>
      <c r="S584" s="430">
        <v>8.64</v>
      </c>
      <c r="T584" s="430">
        <v>91.69</v>
      </c>
      <c r="U584" s="430">
        <v>0</v>
      </c>
      <c r="V584" s="430">
        <v>0</v>
      </c>
      <c r="W584" s="430">
        <v>0</v>
      </c>
      <c r="X584" s="430">
        <v>0</v>
      </c>
      <c r="Y584" s="430">
        <v>0</v>
      </c>
      <c r="Z584" s="430">
        <v>0</v>
      </c>
      <c r="AA584" s="430">
        <v>0</v>
      </c>
      <c r="AB584" s="430">
        <v>35.630000000000003</v>
      </c>
      <c r="AC584" s="430">
        <v>9.4499999999999993</v>
      </c>
      <c r="AD584" s="430">
        <v>0</v>
      </c>
      <c r="AE584" s="430">
        <v>0</v>
      </c>
      <c r="AF584" s="431">
        <v>0</v>
      </c>
      <c r="AG584" s="10"/>
      <c r="AH584" s="10"/>
      <c r="AI584" s="10"/>
      <c r="AJ584" s="10"/>
    </row>
    <row r="585" spans="1:36" ht="15">
      <c r="A585" s="425">
        <f t="shared" si="29"/>
        <v>1.2708666666666644</v>
      </c>
      <c r="B585" s="430">
        <v>4.17</v>
      </c>
      <c r="C585" s="430">
        <v>0</v>
      </c>
      <c r="D585" s="430">
        <v>0</v>
      </c>
      <c r="E585" s="430">
        <v>0</v>
      </c>
      <c r="F585" s="430">
        <v>0</v>
      </c>
      <c r="G585" s="430">
        <v>30.45</v>
      </c>
      <c r="H585" s="430">
        <v>29.39</v>
      </c>
      <c r="I585" s="430">
        <v>18</v>
      </c>
      <c r="J585" s="430">
        <v>14.03</v>
      </c>
      <c r="K585" s="430">
        <v>16.47</v>
      </c>
      <c r="L585" s="430">
        <v>61.37</v>
      </c>
      <c r="M585" s="430">
        <v>9.73</v>
      </c>
      <c r="N585" s="430">
        <v>114.39</v>
      </c>
      <c r="O585" s="430">
        <v>0</v>
      </c>
      <c r="P585" s="430">
        <v>17.91</v>
      </c>
      <c r="Q585" s="430">
        <v>0</v>
      </c>
      <c r="R585" s="430">
        <v>0</v>
      </c>
      <c r="S585" s="430">
        <v>15.45</v>
      </c>
      <c r="T585" s="430">
        <v>45.5</v>
      </c>
      <c r="U585" s="430">
        <v>61.13</v>
      </c>
      <c r="V585" s="430">
        <v>0</v>
      </c>
      <c r="W585" s="430">
        <v>0</v>
      </c>
      <c r="X585" s="430">
        <v>25.04</v>
      </c>
      <c r="Y585" s="430">
        <v>0</v>
      </c>
      <c r="Z585" s="430">
        <v>0</v>
      </c>
      <c r="AA585" s="430">
        <v>54.85</v>
      </c>
      <c r="AB585" s="430">
        <v>210.99</v>
      </c>
      <c r="AC585" s="430">
        <v>14.07</v>
      </c>
      <c r="AD585" s="430">
        <v>17.91</v>
      </c>
      <c r="AE585" s="430">
        <v>11.81</v>
      </c>
      <c r="AF585" s="431">
        <v>0</v>
      </c>
      <c r="AG585" s="10"/>
      <c r="AH585" s="10"/>
      <c r="AI585" s="10"/>
      <c r="AJ585" s="10"/>
    </row>
    <row r="586" spans="1:36" ht="15.75" thickBot="1">
      <c r="A586" s="425">
        <f t="shared" si="29"/>
        <v>1.2812666666666643</v>
      </c>
      <c r="B586" s="430">
        <v>0</v>
      </c>
      <c r="C586" s="430">
        <v>0</v>
      </c>
      <c r="D586" s="430">
        <v>8.5399999999999991</v>
      </c>
      <c r="E586" s="430">
        <v>0</v>
      </c>
      <c r="F586" s="430">
        <v>119.53</v>
      </c>
      <c r="G586" s="430">
        <v>119.76</v>
      </c>
      <c r="H586" s="430">
        <v>8.73</v>
      </c>
      <c r="I586" s="430">
        <v>4.8600000000000003</v>
      </c>
      <c r="J586" s="430">
        <v>10.54</v>
      </c>
      <c r="K586" s="430">
        <v>0</v>
      </c>
      <c r="L586" s="430">
        <v>0</v>
      </c>
      <c r="M586" s="430">
        <v>57.81</v>
      </c>
      <c r="N586" s="430">
        <v>13.45</v>
      </c>
      <c r="O586" s="430">
        <v>0</v>
      </c>
      <c r="P586" s="430">
        <v>0</v>
      </c>
      <c r="Q586" s="430">
        <v>0</v>
      </c>
      <c r="R586" s="430">
        <v>0</v>
      </c>
      <c r="S586" s="430">
        <v>32.32</v>
      </c>
      <c r="T586" s="430">
        <v>19</v>
      </c>
      <c r="U586" s="430">
        <v>59.1</v>
      </c>
      <c r="V586" s="430">
        <v>102.67</v>
      </c>
      <c r="W586" s="430">
        <v>17.670000000000002</v>
      </c>
      <c r="X586" s="430">
        <v>0</v>
      </c>
      <c r="Y586" s="430">
        <v>7.32</v>
      </c>
      <c r="Z586" s="430">
        <v>0</v>
      </c>
      <c r="AA586" s="430">
        <v>48.86</v>
      </c>
      <c r="AB586" s="430">
        <v>0</v>
      </c>
      <c r="AC586" s="430">
        <v>25.37</v>
      </c>
      <c r="AD586" s="430">
        <v>8.18</v>
      </c>
      <c r="AE586" s="430">
        <v>0</v>
      </c>
      <c r="AF586" s="431">
        <v>8.09</v>
      </c>
      <c r="AG586" s="10"/>
      <c r="AH586" s="10"/>
      <c r="AI586" s="10"/>
      <c r="AJ586" s="10"/>
    </row>
    <row r="587" spans="1:36" ht="15.75" thickBot="1">
      <c r="A587" s="432" t="s">
        <v>6</v>
      </c>
      <c r="B587" s="433">
        <v>9511.5600000000031</v>
      </c>
      <c r="C587" s="433">
        <v>11482.349999999993</v>
      </c>
      <c r="D587" s="433">
        <v>10760.249999999996</v>
      </c>
      <c r="E587" s="433">
        <v>13597.479999999998</v>
      </c>
      <c r="F587" s="433">
        <v>16545.71</v>
      </c>
      <c r="G587" s="433">
        <v>13052.230000000001</v>
      </c>
      <c r="H587" s="433">
        <v>8222.4299999999985</v>
      </c>
      <c r="I587" s="433">
        <v>8161.7100000000009</v>
      </c>
      <c r="J587" s="433">
        <v>12428.489999999996</v>
      </c>
      <c r="K587" s="433">
        <v>8936.91</v>
      </c>
      <c r="L587" s="433">
        <v>13119.429999999995</v>
      </c>
      <c r="M587" s="433">
        <v>14758.220000000005</v>
      </c>
      <c r="N587" s="433">
        <v>12511.880000000003</v>
      </c>
      <c r="O587" s="433">
        <v>8004.45</v>
      </c>
      <c r="P587" s="433">
        <v>8566.2099999999991</v>
      </c>
      <c r="Q587" s="433">
        <v>11775.129999999992</v>
      </c>
      <c r="R587" s="433">
        <v>10613.740000000002</v>
      </c>
      <c r="S587" s="433">
        <v>13930.769999999999</v>
      </c>
      <c r="T587" s="433">
        <v>14662.629999999996</v>
      </c>
      <c r="U587" s="433">
        <v>11805.929999999998</v>
      </c>
      <c r="V587" s="433">
        <v>11280.610000000004</v>
      </c>
      <c r="W587" s="433">
        <v>10963.840000000002</v>
      </c>
      <c r="X587" s="433">
        <v>11064.710000000005</v>
      </c>
      <c r="Y587" s="433">
        <v>8581.6699999999983</v>
      </c>
      <c r="Z587" s="433">
        <v>9128.19</v>
      </c>
      <c r="AA587" s="433">
        <v>12213.56</v>
      </c>
      <c r="AB587" s="433">
        <v>11748.739999999994</v>
      </c>
      <c r="AC587" s="433">
        <v>10629.290000000005</v>
      </c>
      <c r="AD587" s="433">
        <v>10644.710000000005</v>
      </c>
      <c r="AE587" s="433">
        <v>11049.769999999999</v>
      </c>
      <c r="AF587" s="434">
        <v>9815.0799999999945</v>
      </c>
      <c r="AG587" s="10"/>
      <c r="AH587" s="10"/>
      <c r="AI587" s="10"/>
      <c r="AJ587" s="10"/>
    </row>
    <row r="588" spans="1:36" ht="15">
      <c r="A588" s="418">
        <v>0.29166666666666669</v>
      </c>
      <c r="B588" s="419">
        <v>0</v>
      </c>
      <c r="C588" s="419">
        <v>0</v>
      </c>
      <c r="D588" s="419">
        <v>0</v>
      </c>
      <c r="E588" s="419">
        <v>0</v>
      </c>
      <c r="F588" s="419">
        <v>0</v>
      </c>
      <c r="G588" s="419">
        <v>0</v>
      </c>
      <c r="H588" s="419">
        <v>0</v>
      </c>
      <c r="I588" s="419">
        <v>0</v>
      </c>
      <c r="J588" s="419">
        <v>0</v>
      </c>
      <c r="K588" s="419">
        <v>0</v>
      </c>
      <c r="L588" s="419">
        <v>0</v>
      </c>
      <c r="M588" s="419">
        <v>0</v>
      </c>
      <c r="N588" s="419">
        <v>0</v>
      </c>
      <c r="O588" s="419">
        <v>0</v>
      </c>
      <c r="P588" s="419">
        <v>0</v>
      </c>
      <c r="Q588" s="419">
        <v>0</v>
      </c>
      <c r="R588" s="419">
        <v>0</v>
      </c>
      <c r="S588" s="419">
        <v>0</v>
      </c>
      <c r="T588" s="419">
        <v>0</v>
      </c>
      <c r="U588" s="419">
        <v>0</v>
      </c>
      <c r="V588" s="419">
        <v>0</v>
      </c>
      <c r="W588" s="419">
        <v>0</v>
      </c>
      <c r="X588" s="419">
        <v>0</v>
      </c>
      <c r="Y588" s="419">
        <v>0</v>
      </c>
      <c r="Z588" s="419">
        <v>0</v>
      </c>
      <c r="AA588" s="419">
        <v>0</v>
      </c>
      <c r="AB588" s="419">
        <v>0</v>
      </c>
      <c r="AC588" s="419">
        <v>0</v>
      </c>
      <c r="AD588" s="419">
        <v>0</v>
      </c>
      <c r="AE588" s="419">
        <v>0</v>
      </c>
      <c r="AF588" s="420">
        <v>0</v>
      </c>
      <c r="AG588" s="10"/>
      <c r="AH588" s="10"/>
      <c r="AI588" s="10"/>
      <c r="AJ588" s="10"/>
    </row>
    <row r="589" spans="1:36" ht="15">
      <c r="A589" s="421">
        <f t="shared" ref="A589:A596" si="30">A588+0.0105</f>
        <v>0.30216666666666669</v>
      </c>
      <c r="B589" s="422">
        <v>0</v>
      </c>
      <c r="C589" s="422">
        <v>0</v>
      </c>
      <c r="D589" s="422">
        <v>0</v>
      </c>
      <c r="E589" s="422">
        <v>0</v>
      </c>
      <c r="F589" s="422">
        <v>0</v>
      </c>
      <c r="G589" s="422">
        <v>0</v>
      </c>
      <c r="H589" s="422">
        <v>0</v>
      </c>
      <c r="I589" s="422">
        <v>0</v>
      </c>
      <c r="J589" s="422">
        <v>0</v>
      </c>
      <c r="K589" s="422">
        <v>0</v>
      </c>
      <c r="L589" s="422">
        <v>0</v>
      </c>
      <c r="M589" s="422">
        <v>0</v>
      </c>
      <c r="N589" s="422">
        <v>0</v>
      </c>
      <c r="O589" s="422">
        <v>0</v>
      </c>
      <c r="P589" s="422">
        <v>0</v>
      </c>
      <c r="Q589" s="422">
        <v>0</v>
      </c>
      <c r="R589" s="422">
        <v>0</v>
      </c>
      <c r="S589" s="422">
        <v>0</v>
      </c>
      <c r="T589" s="422">
        <v>0</v>
      </c>
      <c r="U589" s="422">
        <v>0</v>
      </c>
      <c r="V589" s="422">
        <v>0</v>
      </c>
      <c r="W589" s="422">
        <v>0</v>
      </c>
      <c r="X589" s="422">
        <v>0</v>
      </c>
      <c r="Y589" s="422">
        <v>0</v>
      </c>
      <c r="Z589" s="422">
        <v>0</v>
      </c>
      <c r="AA589" s="422">
        <v>0</v>
      </c>
      <c r="AB589" s="422">
        <v>0</v>
      </c>
      <c r="AC589" s="422">
        <v>0</v>
      </c>
      <c r="AD589" s="422">
        <v>0</v>
      </c>
      <c r="AE589" s="422">
        <v>0</v>
      </c>
      <c r="AF589" s="423">
        <v>0</v>
      </c>
      <c r="AG589" s="10"/>
      <c r="AH589" s="10"/>
      <c r="AI589" s="10"/>
      <c r="AJ589" s="10"/>
    </row>
    <row r="590" spans="1:36" ht="15">
      <c r="A590" s="421">
        <f t="shared" si="30"/>
        <v>0.3126666666666667</v>
      </c>
      <c r="B590" s="422">
        <v>0</v>
      </c>
      <c r="C590" s="422">
        <v>0</v>
      </c>
      <c r="D590" s="422">
        <v>0</v>
      </c>
      <c r="E590" s="422">
        <v>0</v>
      </c>
      <c r="F590" s="422">
        <v>0</v>
      </c>
      <c r="G590" s="422">
        <v>0</v>
      </c>
      <c r="H590" s="422">
        <v>0</v>
      </c>
      <c r="I590" s="422">
        <v>0</v>
      </c>
      <c r="J590" s="422">
        <v>0</v>
      </c>
      <c r="K590" s="422">
        <v>0</v>
      </c>
      <c r="L590" s="422">
        <v>0</v>
      </c>
      <c r="M590" s="422">
        <v>0</v>
      </c>
      <c r="N590" s="422">
        <v>0</v>
      </c>
      <c r="O590" s="422">
        <v>0</v>
      </c>
      <c r="P590" s="422">
        <v>0</v>
      </c>
      <c r="Q590" s="422">
        <v>0</v>
      </c>
      <c r="R590" s="422">
        <v>0</v>
      </c>
      <c r="S590" s="422">
        <v>0</v>
      </c>
      <c r="T590" s="422">
        <v>0</v>
      </c>
      <c r="U590" s="422">
        <v>0</v>
      </c>
      <c r="V590" s="422">
        <v>0</v>
      </c>
      <c r="W590" s="422">
        <v>0</v>
      </c>
      <c r="X590" s="422">
        <v>0</v>
      </c>
      <c r="Y590" s="422">
        <v>0</v>
      </c>
      <c r="Z590" s="422">
        <v>0</v>
      </c>
      <c r="AA590" s="422">
        <v>0</v>
      </c>
      <c r="AB590" s="422">
        <v>0</v>
      </c>
      <c r="AC590" s="422">
        <v>0</v>
      </c>
      <c r="AD590" s="422">
        <v>0</v>
      </c>
      <c r="AE590" s="422">
        <v>0</v>
      </c>
      <c r="AF590" s="423">
        <v>0</v>
      </c>
      <c r="AG590" s="10"/>
      <c r="AH590" s="10"/>
      <c r="AI590" s="10"/>
      <c r="AJ590" s="10"/>
    </row>
    <row r="591" spans="1:36" ht="15">
      <c r="A591" s="421">
        <f t="shared" si="30"/>
        <v>0.32316666666666671</v>
      </c>
      <c r="B591" s="422">
        <v>0</v>
      </c>
      <c r="C591" s="422">
        <v>0</v>
      </c>
      <c r="D591" s="422">
        <v>0</v>
      </c>
      <c r="E591" s="422">
        <v>0</v>
      </c>
      <c r="F591" s="422">
        <v>1.9</v>
      </c>
      <c r="G591" s="422">
        <v>0</v>
      </c>
      <c r="H591" s="422">
        <v>0</v>
      </c>
      <c r="I591" s="422">
        <v>0</v>
      </c>
      <c r="J591" s="422">
        <v>0</v>
      </c>
      <c r="K591" s="422">
        <v>0</v>
      </c>
      <c r="L591" s="422">
        <v>0</v>
      </c>
      <c r="M591" s="422">
        <v>0</v>
      </c>
      <c r="N591" s="422">
        <v>0</v>
      </c>
      <c r="O591" s="422">
        <v>0.91</v>
      </c>
      <c r="P591" s="422">
        <v>0</v>
      </c>
      <c r="Q591" s="422">
        <v>0</v>
      </c>
      <c r="R591" s="422">
        <v>0</v>
      </c>
      <c r="S591" s="422">
        <v>0</v>
      </c>
      <c r="T591" s="422">
        <v>0</v>
      </c>
      <c r="U591" s="422">
        <v>0.91</v>
      </c>
      <c r="V591" s="422">
        <v>0</v>
      </c>
      <c r="W591" s="422">
        <v>0</v>
      </c>
      <c r="X591" s="422">
        <v>0</v>
      </c>
      <c r="Y591" s="422">
        <v>0</v>
      </c>
      <c r="Z591" s="422">
        <v>0</v>
      </c>
      <c r="AA591" s="422">
        <v>0</v>
      </c>
      <c r="AB591" s="422">
        <v>0</v>
      </c>
      <c r="AC591" s="422">
        <v>0</v>
      </c>
      <c r="AD591" s="422">
        <v>0</v>
      </c>
      <c r="AE591" s="422">
        <v>0</v>
      </c>
      <c r="AF591" s="423">
        <v>13.45</v>
      </c>
      <c r="AG591" s="10"/>
      <c r="AH591" s="10"/>
      <c r="AI591" s="10"/>
      <c r="AJ591" s="10"/>
    </row>
    <row r="592" spans="1:36" ht="15">
      <c r="A592" s="421">
        <f t="shared" si="30"/>
        <v>0.33366666666666672</v>
      </c>
      <c r="B592" s="422">
        <v>4.54</v>
      </c>
      <c r="C592" s="422">
        <v>0</v>
      </c>
      <c r="D592" s="422">
        <v>18.18</v>
      </c>
      <c r="E592" s="422">
        <v>0.91</v>
      </c>
      <c r="F592" s="422">
        <v>0</v>
      </c>
      <c r="G592" s="422">
        <v>0</v>
      </c>
      <c r="H592" s="422">
        <v>0</v>
      </c>
      <c r="I592" s="422">
        <v>0</v>
      </c>
      <c r="J592" s="422">
        <v>3.64</v>
      </c>
      <c r="K592" s="422">
        <v>1.86</v>
      </c>
      <c r="L592" s="422">
        <v>4.54</v>
      </c>
      <c r="M592" s="422">
        <v>0</v>
      </c>
      <c r="N592" s="422">
        <v>0</v>
      </c>
      <c r="O592" s="422">
        <v>13.99</v>
      </c>
      <c r="P592" s="422">
        <v>0</v>
      </c>
      <c r="Q592" s="422">
        <v>0</v>
      </c>
      <c r="R592" s="422">
        <v>0</v>
      </c>
      <c r="S592" s="422">
        <v>14.09</v>
      </c>
      <c r="T592" s="422">
        <v>0</v>
      </c>
      <c r="U592" s="422">
        <v>53.94</v>
      </c>
      <c r="V592" s="422">
        <v>0</v>
      </c>
      <c r="W592" s="422">
        <v>1.87</v>
      </c>
      <c r="X592" s="422">
        <v>0</v>
      </c>
      <c r="Y592" s="422">
        <v>0</v>
      </c>
      <c r="Z592" s="422">
        <v>0</v>
      </c>
      <c r="AA592" s="422">
        <v>0</v>
      </c>
      <c r="AB592" s="422">
        <v>0</v>
      </c>
      <c r="AC592" s="422">
        <v>1.82</v>
      </c>
      <c r="AD592" s="422">
        <v>0</v>
      </c>
      <c r="AE592" s="422">
        <v>0</v>
      </c>
      <c r="AF592" s="423">
        <v>0.91</v>
      </c>
      <c r="AG592" s="10"/>
      <c r="AH592" s="10"/>
      <c r="AI592" s="10"/>
      <c r="AJ592" s="10"/>
    </row>
    <row r="593" spans="1:36" ht="15">
      <c r="A593" s="421">
        <f t="shared" si="30"/>
        <v>0.34416666666666673</v>
      </c>
      <c r="B593" s="422">
        <v>9.09</v>
      </c>
      <c r="C593" s="422">
        <v>0</v>
      </c>
      <c r="D593" s="422">
        <v>0</v>
      </c>
      <c r="E593" s="422">
        <v>3.18</v>
      </c>
      <c r="F593" s="422">
        <v>0</v>
      </c>
      <c r="G593" s="422">
        <v>0</v>
      </c>
      <c r="H593" s="422">
        <v>0</v>
      </c>
      <c r="I593" s="422">
        <v>31.7</v>
      </c>
      <c r="J593" s="422">
        <v>1.73</v>
      </c>
      <c r="K593" s="422">
        <v>4</v>
      </c>
      <c r="L593" s="422">
        <v>1.82</v>
      </c>
      <c r="M593" s="422">
        <v>0</v>
      </c>
      <c r="N593" s="422">
        <v>9.6300000000000008</v>
      </c>
      <c r="O593" s="422">
        <v>1.82</v>
      </c>
      <c r="P593" s="422">
        <v>9.94</v>
      </c>
      <c r="Q593" s="422">
        <v>14.23</v>
      </c>
      <c r="R593" s="422">
        <v>5.45</v>
      </c>
      <c r="S593" s="422">
        <v>3.64</v>
      </c>
      <c r="T593" s="422">
        <v>6.81</v>
      </c>
      <c r="U593" s="422">
        <v>0</v>
      </c>
      <c r="V593" s="422">
        <v>0</v>
      </c>
      <c r="W593" s="422">
        <v>0</v>
      </c>
      <c r="X593" s="422">
        <v>3.82</v>
      </c>
      <c r="Y593" s="422">
        <v>0</v>
      </c>
      <c r="Z593" s="422">
        <v>0</v>
      </c>
      <c r="AA593" s="422">
        <v>0</v>
      </c>
      <c r="AB593" s="422">
        <v>0.91</v>
      </c>
      <c r="AC593" s="422">
        <v>0</v>
      </c>
      <c r="AD593" s="422">
        <v>1.36</v>
      </c>
      <c r="AE593" s="422">
        <v>6.41</v>
      </c>
      <c r="AF593" s="423">
        <v>0</v>
      </c>
      <c r="AG593" s="10"/>
      <c r="AH593" s="10"/>
      <c r="AI593" s="10"/>
      <c r="AJ593" s="10"/>
    </row>
    <row r="594" spans="1:36" ht="15">
      <c r="A594" s="421">
        <f t="shared" si="30"/>
        <v>0.35466666666666674</v>
      </c>
      <c r="B594" s="422">
        <v>10.9</v>
      </c>
      <c r="C594" s="422">
        <v>0</v>
      </c>
      <c r="D594" s="422">
        <v>5</v>
      </c>
      <c r="E594" s="422">
        <v>15</v>
      </c>
      <c r="F594" s="422">
        <v>0</v>
      </c>
      <c r="G594" s="422">
        <v>0</v>
      </c>
      <c r="H594" s="422">
        <v>4.09</v>
      </c>
      <c r="I594" s="422">
        <v>26.35</v>
      </c>
      <c r="J594" s="422">
        <v>4.09</v>
      </c>
      <c r="K594" s="422">
        <v>9.5399999999999991</v>
      </c>
      <c r="L594" s="422">
        <v>4</v>
      </c>
      <c r="M594" s="422">
        <v>0</v>
      </c>
      <c r="N594" s="422">
        <v>9.08</v>
      </c>
      <c r="O594" s="422">
        <v>17.32</v>
      </c>
      <c r="P594" s="422">
        <v>7.72</v>
      </c>
      <c r="Q594" s="422">
        <v>7.27</v>
      </c>
      <c r="R594" s="422">
        <v>17.329999999999998</v>
      </c>
      <c r="S594" s="422">
        <v>16.62</v>
      </c>
      <c r="T594" s="422">
        <v>0</v>
      </c>
      <c r="U594" s="422">
        <v>21.5</v>
      </c>
      <c r="V594" s="422">
        <v>9.08</v>
      </c>
      <c r="W594" s="422">
        <v>4.54</v>
      </c>
      <c r="X594" s="422">
        <v>28.14</v>
      </c>
      <c r="Y594" s="422">
        <v>4.7</v>
      </c>
      <c r="Z594" s="422">
        <v>0</v>
      </c>
      <c r="AA594" s="422">
        <v>0</v>
      </c>
      <c r="AB594" s="422">
        <v>10.9</v>
      </c>
      <c r="AC594" s="422">
        <v>6.81</v>
      </c>
      <c r="AD594" s="422">
        <v>3.63</v>
      </c>
      <c r="AE594" s="422">
        <v>1.87</v>
      </c>
      <c r="AF594" s="423">
        <v>19.09</v>
      </c>
      <c r="AG594" s="10"/>
      <c r="AH594" s="10"/>
      <c r="AI594" s="10"/>
      <c r="AJ594" s="10"/>
    </row>
    <row r="595" spans="1:36" ht="15">
      <c r="A595" s="421">
        <f t="shared" si="30"/>
        <v>0.36516666666666675</v>
      </c>
      <c r="B595" s="422">
        <v>21.9</v>
      </c>
      <c r="C595" s="422">
        <v>0</v>
      </c>
      <c r="D595" s="422">
        <v>6.81</v>
      </c>
      <c r="E595" s="422">
        <v>16.07</v>
      </c>
      <c r="F595" s="422">
        <v>0</v>
      </c>
      <c r="G595" s="422">
        <v>0</v>
      </c>
      <c r="H595" s="422">
        <v>4.09</v>
      </c>
      <c r="I595" s="422">
        <v>9.91</v>
      </c>
      <c r="J595" s="422">
        <v>9.09</v>
      </c>
      <c r="K595" s="422">
        <v>9.99</v>
      </c>
      <c r="L595" s="422">
        <v>5.46</v>
      </c>
      <c r="M595" s="422">
        <v>0</v>
      </c>
      <c r="N595" s="422">
        <v>8.5399999999999991</v>
      </c>
      <c r="O595" s="422">
        <v>0.91</v>
      </c>
      <c r="P595" s="422">
        <v>12.18</v>
      </c>
      <c r="Q595" s="422">
        <v>0</v>
      </c>
      <c r="R595" s="422">
        <v>4.54</v>
      </c>
      <c r="S595" s="422">
        <v>13.63</v>
      </c>
      <c r="T595" s="422">
        <v>18.18</v>
      </c>
      <c r="U595" s="422">
        <v>0</v>
      </c>
      <c r="V595" s="422">
        <v>0</v>
      </c>
      <c r="W595" s="422">
        <v>2.27</v>
      </c>
      <c r="X595" s="422">
        <v>16.809999999999999</v>
      </c>
      <c r="Y595" s="422">
        <v>13.62</v>
      </c>
      <c r="Z595" s="422">
        <v>0</v>
      </c>
      <c r="AA595" s="422">
        <v>0</v>
      </c>
      <c r="AB595" s="422">
        <v>3.64</v>
      </c>
      <c r="AC595" s="422">
        <v>0.91</v>
      </c>
      <c r="AD595" s="422">
        <v>0</v>
      </c>
      <c r="AE595" s="422">
        <v>7.73</v>
      </c>
      <c r="AF595" s="423">
        <v>5.82</v>
      </c>
      <c r="AG595" s="10"/>
      <c r="AH595" s="10"/>
      <c r="AI595" s="10"/>
      <c r="AJ595" s="10"/>
    </row>
    <row r="596" spans="1:36" ht="15">
      <c r="A596" s="421">
        <f t="shared" si="30"/>
        <v>0.37566666666666676</v>
      </c>
      <c r="B596" s="422">
        <v>7.27</v>
      </c>
      <c r="C596" s="422">
        <v>0</v>
      </c>
      <c r="D596" s="422">
        <v>24.72</v>
      </c>
      <c r="E596" s="422">
        <v>21.76</v>
      </c>
      <c r="F596" s="422">
        <v>8.18</v>
      </c>
      <c r="G596" s="422">
        <v>0</v>
      </c>
      <c r="H596" s="422">
        <v>7.27</v>
      </c>
      <c r="I596" s="422">
        <v>9.9600000000000009</v>
      </c>
      <c r="J596" s="422">
        <v>9</v>
      </c>
      <c r="K596" s="422">
        <v>4.54</v>
      </c>
      <c r="L596" s="422">
        <v>2.27</v>
      </c>
      <c r="M596" s="422">
        <v>0</v>
      </c>
      <c r="N596" s="422">
        <v>0</v>
      </c>
      <c r="O596" s="422">
        <v>10.36</v>
      </c>
      <c r="P596" s="422">
        <v>18.309999999999999</v>
      </c>
      <c r="Q596" s="422">
        <v>0</v>
      </c>
      <c r="R596" s="422">
        <v>19.079999999999998</v>
      </c>
      <c r="S596" s="422">
        <v>11.36</v>
      </c>
      <c r="T596" s="422">
        <v>2.27</v>
      </c>
      <c r="U596" s="422">
        <v>3.74</v>
      </c>
      <c r="V596" s="422">
        <v>9.5399999999999991</v>
      </c>
      <c r="W596" s="422">
        <v>3.18</v>
      </c>
      <c r="X596" s="422">
        <v>15.28</v>
      </c>
      <c r="Y596" s="422">
        <v>3.18</v>
      </c>
      <c r="Z596" s="422">
        <v>0</v>
      </c>
      <c r="AA596" s="422">
        <v>9.19</v>
      </c>
      <c r="AB596" s="422">
        <v>0</v>
      </c>
      <c r="AC596" s="422">
        <v>0</v>
      </c>
      <c r="AD596" s="422">
        <v>5.56</v>
      </c>
      <c r="AE596" s="422">
        <v>1.87</v>
      </c>
      <c r="AF596" s="423">
        <v>8.18</v>
      </c>
      <c r="AG596" s="10"/>
      <c r="AH596" s="10"/>
      <c r="AI596" s="10"/>
      <c r="AJ596" s="10"/>
    </row>
    <row r="597" spans="1:36" ht="15">
      <c r="A597" s="421">
        <f t="shared" ref="A597:A636" si="31">A596+0.0104</f>
        <v>0.38606666666666678</v>
      </c>
      <c r="B597" s="422">
        <v>10.36</v>
      </c>
      <c r="C597" s="422">
        <v>0</v>
      </c>
      <c r="D597" s="422">
        <v>10.130000000000001</v>
      </c>
      <c r="E597" s="422">
        <v>31.95</v>
      </c>
      <c r="F597" s="422">
        <v>4.6500000000000004</v>
      </c>
      <c r="G597" s="422">
        <v>24.5</v>
      </c>
      <c r="H597" s="422">
        <v>4.9000000000000004</v>
      </c>
      <c r="I597" s="422">
        <v>21.72</v>
      </c>
      <c r="J597" s="422">
        <v>6.81</v>
      </c>
      <c r="K597" s="422">
        <v>2.27</v>
      </c>
      <c r="L597" s="422">
        <v>0</v>
      </c>
      <c r="M597" s="422">
        <v>16.12</v>
      </c>
      <c r="N597" s="422">
        <v>0</v>
      </c>
      <c r="O597" s="422">
        <v>4.55</v>
      </c>
      <c r="P597" s="422">
        <v>16.77</v>
      </c>
      <c r="Q597" s="422">
        <v>10</v>
      </c>
      <c r="R597" s="422">
        <v>10.91</v>
      </c>
      <c r="S597" s="422">
        <v>6.36</v>
      </c>
      <c r="T597" s="422">
        <v>0</v>
      </c>
      <c r="U597" s="422">
        <v>1.27</v>
      </c>
      <c r="V597" s="422">
        <v>7.72</v>
      </c>
      <c r="W597" s="422">
        <v>7.54</v>
      </c>
      <c r="X597" s="422">
        <v>8.18</v>
      </c>
      <c r="Y597" s="422">
        <v>6.32</v>
      </c>
      <c r="Z597" s="422">
        <v>0</v>
      </c>
      <c r="AA597" s="422">
        <v>0</v>
      </c>
      <c r="AB597" s="422">
        <v>14.89</v>
      </c>
      <c r="AC597" s="422">
        <v>5.4</v>
      </c>
      <c r="AD597" s="422">
        <v>5.73</v>
      </c>
      <c r="AE597" s="422">
        <v>1.82</v>
      </c>
      <c r="AF597" s="423">
        <v>1.82</v>
      </c>
      <c r="AG597" s="10"/>
      <c r="AH597" s="10"/>
      <c r="AI597" s="10"/>
      <c r="AJ597" s="10"/>
    </row>
    <row r="598" spans="1:36" ht="15">
      <c r="A598" s="421">
        <f t="shared" si="31"/>
        <v>0.3964666666666668</v>
      </c>
      <c r="B598" s="422">
        <v>6.82</v>
      </c>
      <c r="C598" s="422">
        <v>0</v>
      </c>
      <c r="D598" s="422">
        <v>9.08</v>
      </c>
      <c r="E598" s="422">
        <v>12.72</v>
      </c>
      <c r="F598" s="422">
        <v>11.57</v>
      </c>
      <c r="G598" s="422">
        <v>6.02</v>
      </c>
      <c r="H598" s="422">
        <v>3.18</v>
      </c>
      <c r="I598" s="422">
        <v>2.73</v>
      </c>
      <c r="J598" s="422">
        <v>0</v>
      </c>
      <c r="K598" s="422">
        <v>16.190000000000001</v>
      </c>
      <c r="L598" s="422">
        <v>22.72</v>
      </c>
      <c r="M598" s="422">
        <v>0</v>
      </c>
      <c r="N598" s="422">
        <v>0.91</v>
      </c>
      <c r="O598" s="422">
        <v>5</v>
      </c>
      <c r="P598" s="422">
        <v>19.89</v>
      </c>
      <c r="Q598" s="422">
        <v>7.91</v>
      </c>
      <c r="R598" s="422">
        <v>32.71</v>
      </c>
      <c r="S598" s="422">
        <v>14.99</v>
      </c>
      <c r="T598" s="422">
        <v>12.73</v>
      </c>
      <c r="U598" s="422">
        <v>1.82</v>
      </c>
      <c r="V598" s="422">
        <v>8.5399999999999991</v>
      </c>
      <c r="W598" s="422">
        <v>15</v>
      </c>
      <c r="X598" s="422">
        <v>8.18</v>
      </c>
      <c r="Y598" s="422">
        <v>6.27</v>
      </c>
      <c r="Z598" s="422">
        <v>0</v>
      </c>
      <c r="AA598" s="422">
        <v>4.54</v>
      </c>
      <c r="AB598" s="422">
        <v>0</v>
      </c>
      <c r="AC598" s="422">
        <v>0</v>
      </c>
      <c r="AD598" s="422">
        <v>9.09</v>
      </c>
      <c r="AE598" s="422">
        <v>7.92</v>
      </c>
      <c r="AF598" s="423">
        <v>0</v>
      </c>
      <c r="AG598" s="10"/>
      <c r="AH598" s="10"/>
      <c r="AI598" s="10"/>
      <c r="AJ598" s="10"/>
    </row>
    <row r="599" spans="1:36" ht="15">
      <c r="A599" s="421">
        <f t="shared" si="31"/>
        <v>0.40686666666666682</v>
      </c>
      <c r="B599" s="422">
        <v>18.809999999999999</v>
      </c>
      <c r="C599" s="422">
        <v>0</v>
      </c>
      <c r="D599" s="422">
        <v>13.63</v>
      </c>
      <c r="E599" s="422">
        <v>13.98</v>
      </c>
      <c r="F599" s="422">
        <v>3.55</v>
      </c>
      <c r="G599" s="422">
        <v>0</v>
      </c>
      <c r="H599" s="422">
        <v>11.63</v>
      </c>
      <c r="I599" s="422">
        <v>18.54</v>
      </c>
      <c r="J599" s="422">
        <v>9</v>
      </c>
      <c r="K599" s="422">
        <v>0.91</v>
      </c>
      <c r="L599" s="422">
        <v>19.54</v>
      </c>
      <c r="M599" s="422">
        <v>8.9</v>
      </c>
      <c r="N599" s="422">
        <v>0</v>
      </c>
      <c r="O599" s="422">
        <v>16.77</v>
      </c>
      <c r="P599" s="422">
        <v>3.59</v>
      </c>
      <c r="Q599" s="422">
        <v>17.809999999999999</v>
      </c>
      <c r="R599" s="422">
        <v>8.18</v>
      </c>
      <c r="S599" s="422">
        <v>7.97</v>
      </c>
      <c r="T599" s="422">
        <v>10</v>
      </c>
      <c r="U599" s="422">
        <v>3.59</v>
      </c>
      <c r="V599" s="422">
        <v>13.09</v>
      </c>
      <c r="W599" s="422">
        <v>12.27</v>
      </c>
      <c r="X599" s="422">
        <v>0</v>
      </c>
      <c r="Y599" s="422">
        <v>0</v>
      </c>
      <c r="Z599" s="422">
        <v>0</v>
      </c>
      <c r="AA599" s="422">
        <v>1.36</v>
      </c>
      <c r="AB599" s="422">
        <v>5.96</v>
      </c>
      <c r="AC599" s="422">
        <v>0.91</v>
      </c>
      <c r="AD599" s="422">
        <v>10.73</v>
      </c>
      <c r="AE599" s="422">
        <v>0</v>
      </c>
      <c r="AF599" s="423">
        <v>0</v>
      </c>
      <c r="AG599" s="10"/>
      <c r="AH599" s="10"/>
      <c r="AI599" s="10"/>
      <c r="AJ599" s="10"/>
    </row>
    <row r="600" spans="1:36" ht="15">
      <c r="A600" s="421">
        <f t="shared" si="31"/>
        <v>0.41726666666666684</v>
      </c>
      <c r="B600" s="422">
        <v>16.63</v>
      </c>
      <c r="C600" s="422">
        <v>0</v>
      </c>
      <c r="D600" s="422">
        <v>2.27</v>
      </c>
      <c r="E600" s="422">
        <v>2.27</v>
      </c>
      <c r="F600" s="422">
        <v>1.82</v>
      </c>
      <c r="G600" s="422">
        <v>13.74</v>
      </c>
      <c r="H600" s="422">
        <v>18.260000000000002</v>
      </c>
      <c r="I600" s="422">
        <v>2.27</v>
      </c>
      <c r="J600" s="422">
        <v>20.85</v>
      </c>
      <c r="K600" s="422">
        <v>33.17</v>
      </c>
      <c r="L600" s="422">
        <v>0.91</v>
      </c>
      <c r="M600" s="422">
        <v>9.08</v>
      </c>
      <c r="N600" s="422">
        <v>19.579999999999998</v>
      </c>
      <c r="O600" s="422">
        <v>14.18</v>
      </c>
      <c r="P600" s="422">
        <v>22.64</v>
      </c>
      <c r="Q600" s="422">
        <v>13.64</v>
      </c>
      <c r="R600" s="422">
        <v>1.82</v>
      </c>
      <c r="S600" s="422">
        <v>23.44</v>
      </c>
      <c r="T600" s="422">
        <v>0.91</v>
      </c>
      <c r="U600" s="422">
        <v>19.04</v>
      </c>
      <c r="V600" s="422">
        <v>2.73</v>
      </c>
      <c r="W600" s="422">
        <v>4.04</v>
      </c>
      <c r="X600" s="422">
        <v>2.64</v>
      </c>
      <c r="Y600" s="422">
        <v>10.91</v>
      </c>
      <c r="Z600" s="422">
        <v>0</v>
      </c>
      <c r="AA600" s="422">
        <v>21.23</v>
      </c>
      <c r="AB600" s="422">
        <v>0</v>
      </c>
      <c r="AC600" s="422">
        <v>6.73</v>
      </c>
      <c r="AD600" s="422">
        <v>15.18</v>
      </c>
      <c r="AE600" s="422">
        <v>0.91</v>
      </c>
      <c r="AF600" s="423">
        <v>5.52</v>
      </c>
      <c r="AG600" s="10"/>
      <c r="AH600" s="10"/>
      <c r="AI600" s="10"/>
      <c r="AJ600" s="10"/>
    </row>
    <row r="601" spans="1:36" ht="15">
      <c r="A601" s="424">
        <f t="shared" si="31"/>
        <v>0.42766666666666686</v>
      </c>
      <c r="B601" s="422">
        <v>5.51</v>
      </c>
      <c r="C601" s="422">
        <v>23.18</v>
      </c>
      <c r="D601" s="422">
        <v>2.68</v>
      </c>
      <c r="E601" s="422">
        <v>9.81</v>
      </c>
      <c r="F601" s="422">
        <v>0.91</v>
      </c>
      <c r="G601" s="422">
        <v>37.67</v>
      </c>
      <c r="H601" s="422">
        <v>29.35</v>
      </c>
      <c r="I601" s="422">
        <v>7.73</v>
      </c>
      <c r="J601" s="422">
        <v>13.5</v>
      </c>
      <c r="K601" s="422">
        <v>0</v>
      </c>
      <c r="L601" s="422">
        <v>11.81</v>
      </c>
      <c r="M601" s="422">
        <v>1.36</v>
      </c>
      <c r="N601" s="422">
        <v>-3.52</v>
      </c>
      <c r="O601" s="422">
        <v>14.54</v>
      </c>
      <c r="P601" s="422">
        <v>23.46</v>
      </c>
      <c r="Q601" s="422">
        <v>20.97</v>
      </c>
      <c r="R601" s="422">
        <v>2.27</v>
      </c>
      <c r="S601" s="422">
        <v>27.27</v>
      </c>
      <c r="T601" s="422">
        <v>6.82</v>
      </c>
      <c r="U601" s="422">
        <v>1.36</v>
      </c>
      <c r="V601" s="422">
        <v>0.91</v>
      </c>
      <c r="W601" s="422">
        <v>8.0399999999999991</v>
      </c>
      <c r="X601" s="422">
        <v>3.64</v>
      </c>
      <c r="Y601" s="422">
        <v>37.71</v>
      </c>
      <c r="Z601" s="422">
        <v>0</v>
      </c>
      <c r="AA601" s="422">
        <v>1.87</v>
      </c>
      <c r="AB601" s="422">
        <v>0</v>
      </c>
      <c r="AC601" s="422">
        <v>0</v>
      </c>
      <c r="AD601" s="422">
        <v>5.54</v>
      </c>
      <c r="AE601" s="422">
        <v>13.64</v>
      </c>
      <c r="AF601" s="423">
        <v>9.99</v>
      </c>
      <c r="AG601" s="10"/>
      <c r="AH601" s="10"/>
      <c r="AI601" s="10"/>
      <c r="AJ601" s="10"/>
    </row>
    <row r="602" spans="1:36" ht="15">
      <c r="A602" s="424">
        <f t="shared" si="31"/>
        <v>0.43806666666666688</v>
      </c>
      <c r="B602" s="422">
        <v>9.9499999999999993</v>
      </c>
      <c r="C602" s="422">
        <v>24.9</v>
      </c>
      <c r="D602" s="422">
        <v>27.22</v>
      </c>
      <c r="E602" s="422">
        <v>15.86</v>
      </c>
      <c r="F602" s="422">
        <v>51.09</v>
      </c>
      <c r="G602" s="422">
        <v>1.82</v>
      </c>
      <c r="H602" s="422">
        <v>5</v>
      </c>
      <c r="I602" s="422">
        <v>18.899999999999999</v>
      </c>
      <c r="J602" s="422">
        <v>4.54</v>
      </c>
      <c r="K602" s="422">
        <v>6.36</v>
      </c>
      <c r="L602" s="422">
        <v>0.91</v>
      </c>
      <c r="M602" s="422">
        <v>17.170000000000002</v>
      </c>
      <c r="N602" s="422">
        <v>4.54</v>
      </c>
      <c r="O602" s="422">
        <v>17.71</v>
      </c>
      <c r="P602" s="422">
        <v>16.36</v>
      </c>
      <c r="Q602" s="422">
        <v>18.13</v>
      </c>
      <c r="R602" s="422">
        <v>0.91</v>
      </c>
      <c r="S602" s="422">
        <v>17.93</v>
      </c>
      <c r="T602" s="422">
        <v>20.74</v>
      </c>
      <c r="U602" s="422">
        <v>7.36</v>
      </c>
      <c r="V602" s="422">
        <v>9.1300000000000008</v>
      </c>
      <c r="W602" s="422">
        <v>0</v>
      </c>
      <c r="X602" s="422">
        <v>15.37</v>
      </c>
      <c r="Y602" s="422">
        <v>15.14</v>
      </c>
      <c r="Z602" s="422">
        <v>0</v>
      </c>
      <c r="AA602" s="422">
        <v>10.199999999999999</v>
      </c>
      <c r="AB602" s="422">
        <v>4.54</v>
      </c>
      <c r="AC602" s="422">
        <v>7.23</v>
      </c>
      <c r="AD602" s="422">
        <v>7.45</v>
      </c>
      <c r="AE602" s="422">
        <v>17.350000000000001</v>
      </c>
      <c r="AF602" s="423">
        <v>28.45</v>
      </c>
      <c r="AG602" s="10"/>
      <c r="AH602" s="10"/>
      <c r="AI602" s="10"/>
      <c r="AJ602" s="10"/>
    </row>
    <row r="603" spans="1:36" ht="15">
      <c r="A603" s="424">
        <f t="shared" si="31"/>
        <v>0.4484666666666669</v>
      </c>
      <c r="B603" s="422">
        <v>4.54</v>
      </c>
      <c r="C603" s="422">
        <v>9.09</v>
      </c>
      <c r="D603" s="422">
        <v>14.23</v>
      </c>
      <c r="E603" s="422">
        <v>1.82</v>
      </c>
      <c r="F603" s="422">
        <v>36.11</v>
      </c>
      <c r="G603" s="422">
        <v>2.27</v>
      </c>
      <c r="H603" s="422">
        <v>28.84</v>
      </c>
      <c r="I603" s="422">
        <v>8.19</v>
      </c>
      <c r="J603" s="422">
        <v>23.91</v>
      </c>
      <c r="K603" s="422">
        <v>21</v>
      </c>
      <c r="L603" s="422">
        <v>13.18</v>
      </c>
      <c r="M603" s="422">
        <v>6.31</v>
      </c>
      <c r="N603" s="422">
        <v>60.09</v>
      </c>
      <c r="O603" s="422">
        <v>59.48</v>
      </c>
      <c r="P603" s="422">
        <v>4.5</v>
      </c>
      <c r="Q603" s="422">
        <v>9.0500000000000007</v>
      </c>
      <c r="R603" s="422">
        <v>9.09</v>
      </c>
      <c r="S603" s="422">
        <v>11.2</v>
      </c>
      <c r="T603" s="422">
        <v>18</v>
      </c>
      <c r="U603" s="422">
        <v>1.82</v>
      </c>
      <c r="V603" s="422">
        <v>8.18</v>
      </c>
      <c r="W603" s="422">
        <v>9.18</v>
      </c>
      <c r="X603" s="422">
        <v>35.26</v>
      </c>
      <c r="Y603" s="422">
        <v>6.32</v>
      </c>
      <c r="Z603" s="422">
        <v>0</v>
      </c>
      <c r="AA603" s="422">
        <v>36.619999999999997</v>
      </c>
      <c r="AB603" s="422">
        <v>0</v>
      </c>
      <c r="AC603" s="422">
        <v>37.32</v>
      </c>
      <c r="AD603" s="422">
        <v>11.57</v>
      </c>
      <c r="AE603" s="422">
        <v>18.829999999999998</v>
      </c>
      <c r="AF603" s="423">
        <v>0.91</v>
      </c>
      <c r="AG603" s="10"/>
      <c r="AH603" s="10"/>
      <c r="AI603" s="10"/>
      <c r="AJ603" s="10"/>
    </row>
    <row r="604" spans="1:36" ht="15">
      <c r="A604" s="424">
        <f t="shared" si="31"/>
        <v>0.45886666666666692</v>
      </c>
      <c r="B604" s="422">
        <v>39.630000000000003</v>
      </c>
      <c r="C604" s="422">
        <v>117.14</v>
      </c>
      <c r="D604" s="422">
        <v>16.649999999999999</v>
      </c>
      <c r="E604" s="422">
        <v>24.5</v>
      </c>
      <c r="F604" s="422">
        <v>23.33</v>
      </c>
      <c r="G604" s="422">
        <v>14.54</v>
      </c>
      <c r="H604" s="422">
        <v>44.65</v>
      </c>
      <c r="I604" s="422">
        <v>65.98</v>
      </c>
      <c r="J604" s="422">
        <v>27.34</v>
      </c>
      <c r="K604" s="422">
        <v>29.98</v>
      </c>
      <c r="L604" s="422">
        <v>31.65</v>
      </c>
      <c r="M604" s="422">
        <v>83.11</v>
      </c>
      <c r="N604" s="422">
        <v>52.75</v>
      </c>
      <c r="O604" s="422">
        <v>28.47</v>
      </c>
      <c r="P604" s="422">
        <v>33.51</v>
      </c>
      <c r="Q604" s="422">
        <v>26.18</v>
      </c>
      <c r="R604" s="422">
        <v>14</v>
      </c>
      <c r="S604" s="422">
        <v>9.5399999999999991</v>
      </c>
      <c r="T604" s="422">
        <v>23.04</v>
      </c>
      <c r="U604" s="422">
        <v>8</v>
      </c>
      <c r="V604" s="422">
        <v>49.4</v>
      </c>
      <c r="W604" s="422">
        <v>41.23</v>
      </c>
      <c r="X604" s="422">
        <v>38.67</v>
      </c>
      <c r="Y604" s="422">
        <v>17.46</v>
      </c>
      <c r="Z604" s="422">
        <v>0</v>
      </c>
      <c r="AA604" s="422">
        <v>4.1500000000000004</v>
      </c>
      <c r="AB604" s="422">
        <v>9.01</v>
      </c>
      <c r="AC604" s="422">
        <v>17.36</v>
      </c>
      <c r="AD604" s="422">
        <v>42.7</v>
      </c>
      <c r="AE604" s="422">
        <v>5.28</v>
      </c>
      <c r="AF604" s="423">
        <v>5.96</v>
      </c>
      <c r="AG604" s="10"/>
      <c r="AH604" s="10"/>
      <c r="AI604" s="10"/>
      <c r="AJ604" s="10"/>
    </row>
    <row r="605" spans="1:36" ht="15">
      <c r="A605" s="424">
        <f t="shared" si="31"/>
        <v>0.46926666666666694</v>
      </c>
      <c r="B605" s="422">
        <v>42.88</v>
      </c>
      <c r="C605" s="422">
        <v>92.9</v>
      </c>
      <c r="D605" s="422">
        <v>61.92</v>
      </c>
      <c r="E605" s="422">
        <v>74.66</v>
      </c>
      <c r="F605" s="422">
        <v>63.57</v>
      </c>
      <c r="G605" s="422">
        <v>8.1999999999999993</v>
      </c>
      <c r="H605" s="422">
        <v>84.69</v>
      </c>
      <c r="I605" s="422">
        <v>59.44</v>
      </c>
      <c r="J605" s="422">
        <v>50.69</v>
      </c>
      <c r="K605" s="422">
        <v>45.14</v>
      </c>
      <c r="L605" s="422">
        <v>122.12</v>
      </c>
      <c r="M605" s="422">
        <v>82.56</v>
      </c>
      <c r="N605" s="422">
        <v>33.270000000000003</v>
      </c>
      <c r="O605" s="422">
        <v>12.96</v>
      </c>
      <c r="P605" s="422">
        <v>19.25</v>
      </c>
      <c r="Q605" s="422">
        <v>121.94</v>
      </c>
      <c r="R605" s="422">
        <v>46.46</v>
      </c>
      <c r="S605" s="422">
        <v>75.09</v>
      </c>
      <c r="T605" s="422">
        <v>31.66</v>
      </c>
      <c r="U605" s="422">
        <v>35.78</v>
      </c>
      <c r="V605" s="422">
        <v>44.13</v>
      </c>
      <c r="W605" s="422">
        <v>51.16</v>
      </c>
      <c r="X605" s="422">
        <v>55.63</v>
      </c>
      <c r="Y605" s="422">
        <v>42.56</v>
      </c>
      <c r="Z605" s="422">
        <v>0</v>
      </c>
      <c r="AA605" s="422">
        <v>43.54</v>
      </c>
      <c r="AB605" s="422">
        <v>44.95</v>
      </c>
      <c r="AC605" s="422">
        <v>20.04</v>
      </c>
      <c r="AD605" s="422">
        <v>24.4</v>
      </c>
      <c r="AE605" s="422">
        <v>32.08</v>
      </c>
      <c r="AF605" s="423">
        <v>33.869999999999997</v>
      </c>
      <c r="AG605" s="10"/>
      <c r="AH605" s="10"/>
      <c r="AI605" s="10"/>
      <c r="AJ605" s="10"/>
    </row>
    <row r="606" spans="1:36" ht="15">
      <c r="A606" s="424">
        <f t="shared" si="31"/>
        <v>0.47966666666666696</v>
      </c>
      <c r="B606" s="422">
        <v>91.42</v>
      </c>
      <c r="C606" s="422">
        <v>155.36000000000001</v>
      </c>
      <c r="D606" s="422">
        <v>109.18</v>
      </c>
      <c r="E606" s="422">
        <v>150.31</v>
      </c>
      <c r="F606" s="422">
        <v>58.62</v>
      </c>
      <c r="G606" s="422">
        <v>51.92</v>
      </c>
      <c r="H606" s="422">
        <v>132.22999999999999</v>
      </c>
      <c r="I606" s="422">
        <v>73.09</v>
      </c>
      <c r="J606" s="422">
        <v>189.72</v>
      </c>
      <c r="K606" s="422">
        <v>118.44</v>
      </c>
      <c r="L606" s="422">
        <v>88.12</v>
      </c>
      <c r="M606" s="422">
        <v>123.2</v>
      </c>
      <c r="N606" s="422">
        <v>60.39</v>
      </c>
      <c r="O606" s="422">
        <v>41.81</v>
      </c>
      <c r="P606" s="422">
        <v>97.33</v>
      </c>
      <c r="Q606" s="422">
        <v>104.38</v>
      </c>
      <c r="R606" s="422">
        <v>86.66</v>
      </c>
      <c r="S606" s="422">
        <v>118.13</v>
      </c>
      <c r="T606" s="422">
        <v>106.18</v>
      </c>
      <c r="U606" s="422">
        <v>35.700000000000003</v>
      </c>
      <c r="V606" s="422">
        <v>26.5</v>
      </c>
      <c r="W606" s="422">
        <v>143.87</v>
      </c>
      <c r="X606" s="422">
        <v>59.87</v>
      </c>
      <c r="Y606" s="422">
        <v>24.53</v>
      </c>
      <c r="Z606" s="422">
        <v>0</v>
      </c>
      <c r="AA606" s="422">
        <v>49.14</v>
      </c>
      <c r="AB606" s="422">
        <v>25.73</v>
      </c>
      <c r="AC606" s="422">
        <v>29.07</v>
      </c>
      <c r="AD606" s="422">
        <v>29.89</v>
      </c>
      <c r="AE606" s="422">
        <v>63.56</v>
      </c>
      <c r="AF606" s="423">
        <v>83.98</v>
      </c>
      <c r="AG606" s="10"/>
      <c r="AH606" s="10"/>
      <c r="AI606" s="10"/>
      <c r="AJ606" s="10"/>
    </row>
    <row r="607" spans="1:36" ht="15">
      <c r="A607" s="424">
        <f t="shared" si="31"/>
        <v>0.49006666666666698</v>
      </c>
      <c r="B607" s="422">
        <v>183.47</v>
      </c>
      <c r="C607" s="422">
        <v>304.11</v>
      </c>
      <c r="D607" s="422">
        <v>181.03</v>
      </c>
      <c r="E607" s="422">
        <v>163.71</v>
      </c>
      <c r="F607" s="422">
        <v>199.8</v>
      </c>
      <c r="G607" s="422">
        <v>108.06</v>
      </c>
      <c r="H607" s="422">
        <v>136.51</v>
      </c>
      <c r="I607" s="422">
        <v>141.41999999999999</v>
      </c>
      <c r="J607" s="422">
        <v>349.94</v>
      </c>
      <c r="K607" s="422">
        <v>161.82</v>
      </c>
      <c r="L607" s="422">
        <v>209.68</v>
      </c>
      <c r="M607" s="422">
        <v>175</v>
      </c>
      <c r="N607" s="422">
        <v>11.65</v>
      </c>
      <c r="O607" s="422">
        <v>77.38</v>
      </c>
      <c r="P607" s="422">
        <v>156.80000000000001</v>
      </c>
      <c r="Q607" s="422">
        <v>293.93</v>
      </c>
      <c r="R607" s="422">
        <v>146.51</v>
      </c>
      <c r="S607" s="422">
        <v>225.63</v>
      </c>
      <c r="T607" s="422">
        <v>248.38</v>
      </c>
      <c r="U607" s="422">
        <v>139.35</v>
      </c>
      <c r="V607" s="422">
        <v>158.84</v>
      </c>
      <c r="W607" s="422">
        <v>101</v>
      </c>
      <c r="X607" s="422">
        <v>115.03</v>
      </c>
      <c r="Y607" s="422">
        <v>81.59</v>
      </c>
      <c r="Z607" s="422">
        <v>0</v>
      </c>
      <c r="AA607" s="422">
        <v>120.46</v>
      </c>
      <c r="AB607" s="422">
        <v>97.51</v>
      </c>
      <c r="AC607" s="422">
        <v>71</v>
      </c>
      <c r="AD607" s="422">
        <v>85.78</v>
      </c>
      <c r="AE607" s="422">
        <v>64.8</v>
      </c>
      <c r="AF607" s="423">
        <v>51.52</v>
      </c>
      <c r="AG607" s="10"/>
      <c r="AH607" s="10"/>
      <c r="AI607" s="10"/>
      <c r="AJ607" s="10"/>
    </row>
    <row r="608" spans="1:36" ht="15">
      <c r="A608" s="424">
        <f t="shared" si="31"/>
        <v>0.50046666666666695</v>
      </c>
      <c r="B608" s="422">
        <v>244.38</v>
      </c>
      <c r="C608" s="422">
        <v>348.83</v>
      </c>
      <c r="D608" s="422">
        <v>349.94</v>
      </c>
      <c r="E608" s="422">
        <v>165.27</v>
      </c>
      <c r="F608" s="422">
        <v>270.77</v>
      </c>
      <c r="G608" s="422">
        <v>230.89</v>
      </c>
      <c r="H608" s="422">
        <v>297.58</v>
      </c>
      <c r="I608" s="422">
        <v>201.9</v>
      </c>
      <c r="J608" s="422">
        <v>405.68</v>
      </c>
      <c r="K608" s="422">
        <v>282.58</v>
      </c>
      <c r="L608" s="422">
        <v>221.47</v>
      </c>
      <c r="M608" s="422">
        <v>246.9</v>
      </c>
      <c r="N608" s="422">
        <v>149.29</v>
      </c>
      <c r="O608" s="422">
        <v>173.23</v>
      </c>
      <c r="P608" s="422">
        <v>219.41</v>
      </c>
      <c r="Q608" s="422">
        <v>318.08999999999997</v>
      </c>
      <c r="R608" s="422">
        <v>229.84</v>
      </c>
      <c r="S608" s="422">
        <v>258.29000000000002</v>
      </c>
      <c r="T608" s="422">
        <v>150.04</v>
      </c>
      <c r="U608" s="422">
        <v>180.18</v>
      </c>
      <c r="V608" s="422">
        <v>132.94</v>
      </c>
      <c r="W608" s="422">
        <v>239.66</v>
      </c>
      <c r="X608" s="422">
        <v>353.75</v>
      </c>
      <c r="Y608" s="422">
        <v>245.94</v>
      </c>
      <c r="Z608" s="422">
        <v>38.47</v>
      </c>
      <c r="AA608" s="422">
        <v>85.86</v>
      </c>
      <c r="AB608" s="422">
        <v>75.95</v>
      </c>
      <c r="AC608" s="422">
        <v>168.6</v>
      </c>
      <c r="AD608" s="422">
        <v>146.24</v>
      </c>
      <c r="AE608" s="422">
        <v>137.81</v>
      </c>
      <c r="AF608" s="423">
        <v>175.44</v>
      </c>
      <c r="AG608" s="10"/>
      <c r="AH608" s="10"/>
      <c r="AI608" s="10"/>
      <c r="AJ608" s="10"/>
    </row>
    <row r="609" spans="1:36" ht="15">
      <c r="A609" s="424">
        <f t="shared" si="31"/>
        <v>0.51086666666666691</v>
      </c>
      <c r="B609" s="422">
        <v>327.74</v>
      </c>
      <c r="C609" s="422">
        <v>374.35</v>
      </c>
      <c r="D609" s="422">
        <v>154.13999999999999</v>
      </c>
      <c r="E609" s="422">
        <v>293.60000000000002</v>
      </c>
      <c r="F609" s="422">
        <v>315.01</v>
      </c>
      <c r="G609" s="422">
        <v>171.03</v>
      </c>
      <c r="H609" s="422">
        <v>275.51</v>
      </c>
      <c r="I609" s="422">
        <v>305.74</v>
      </c>
      <c r="J609" s="422">
        <v>419.6</v>
      </c>
      <c r="K609" s="422">
        <v>189.74</v>
      </c>
      <c r="L609" s="422">
        <v>186.5</v>
      </c>
      <c r="M609" s="422">
        <v>341.23</v>
      </c>
      <c r="N609" s="422">
        <v>122.08</v>
      </c>
      <c r="O609" s="422">
        <v>244.52</v>
      </c>
      <c r="P609" s="422">
        <v>209.71</v>
      </c>
      <c r="Q609" s="422">
        <v>328.74</v>
      </c>
      <c r="R609" s="422">
        <v>341.09</v>
      </c>
      <c r="S609" s="422">
        <v>382.1</v>
      </c>
      <c r="T609" s="422">
        <v>221.48</v>
      </c>
      <c r="U609" s="422">
        <v>189.71</v>
      </c>
      <c r="V609" s="422">
        <v>204.11</v>
      </c>
      <c r="W609" s="422">
        <v>340.17</v>
      </c>
      <c r="X609" s="422">
        <v>203.72</v>
      </c>
      <c r="Y609" s="422">
        <v>322.08</v>
      </c>
      <c r="Z609" s="422">
        <v>133.27000000000001</v>
      </c>
      <c r="AA609" s="422">
        <v>102.8</v>
      </c>
      <c r="AB609" s="422">
        <v>33.97</v>
      </c>
      <c r="AC609" s="422">
        <v>216.34</v>
      </c>
      <c r="AD609" s="422">
        <v>192.6</v>
      </c>
      <c r="AE609" s="422">
        <v>217.26</v>
      </c>
      <c r="AF609" s="423">
        <v>190.67</v>
      </c>
      <c r="AG609" s="10"/>
      <c r="AH609" s="10"/>
      <c r="AI609" s="10"/>
      <c r="AJ609" s="10"/>
    </row>
    <row r="610" spans="1:36" ht="15">
      <c r="A610" s="424">
        <f t="shared" si="31"/>
        <v>0.52126666666666688</v>
      </c>
      <c r="B610" s="422">
        <v>290.60000000000002</v>
      </c>
      <c r="C610" s="422">
        <v>468.79</v>
      </c>
      <c r="D610" s="422">
        <v>212.22</v>
      </c>
      <c r="E610" s="422">
        <v>300.76</v>
      </c>
      <c r="F610" s="422">
        <v>439.11</v>
      </c>
      <c r="G610" s="422">
        <v>317.04000000000002</v>
      </c>
      <c r="H610" s="422">
        <v>217</v>
      </c>
      <c r="I610" s="422">
        <v>256.83</v>
      </c>
      <c r="J610" s="422">
        <v>504.38</v>
      </c>
      <c r="K610" s="422">
        <v>235.25</v>
      </c>
      <c r="L610" s="422">
        <v>424.37</v>
      </c>
      <c r="M610" s="422">
        <v>331.7</v>
      </c>
      <c r="N610" s="422">
        <v>188.18</v>
      </c>
      <c r="O610" s="422">
        <v>341.58</v>
      </c>
      <c r="P610" s="422">
        <v>232.27</v>
      </c>
      <c r="Q610" s="422">
        <v>405.79</v>
      </c>
      <c r="R610" s="422">
        <v>363.82</v>
      </c>
      <c r="S610" s="422">
        <v>212.87</v>
      </c>
      <c r="T610" s="422">
        <v>229.7</v>
      </c>
      <c r="U610" s="422">
        <v>198.97</v>
      </c>
      <c r="V610" s="422">
        <v>356.99</v>
      </c>
      <c r="W610" s="422">
        <v>362.68</v>
      </c>
      <c r="X610" s="422">
        <v>392.1</v>
      </c>
      <c r="Y610" s="422">
        <v>312.63</v>
      </c>
      <c r="Z610" s="422">
        <v>88.65</v>
      </c>
      <c r="AA610" s="422">
        <v>249.52</v>
      </c>
      <c r="AB610" s="422">
        <v>103.72</v>
      </c>
      <c r="AC610" s="422">
        <v>221.52</v>
      </c>
      <c r="AD610" s="422">
        <v>200.61</v>
      </c>
      <c r="AE610" s="422">
        <v>184.99</v>
      </c>
      <c r="AF610" s="423">
        <v>203.51</v>
      </c>
      <c r="AG610" s="10"/>
      <c r="AH610" s="10"/>
      <c r="AI610" s="10"/>
      <c r="AJ610" s="10"/>
    </row>
    <row r="611" spans="1:36" ht="15">
      <c r="A611" s="424">
        <f t="shared" si="31"/>
        <v>0.53166666666666684</v>
      </c>
      <c r="B611" s="422">
        <v>175.98</v>
      </c>
      <c r="C611" s="422">
        <v>566.55999999999995</v>
      </c>
      <c r="D611" s="422">
        <v>224.1</v>
      </c>
      <c r="E611" s="422">
        <v>262.52</v>
      </c>
      <c r="F611" s="422">
        <v>293.79000000000002</v>
      </c>
      <c r="G611" s="422">
        <v>245.27</v>
      </c>
      <c r="H611" s="422">
        <v>225.47</v>
      </c>
      <c r="I611" s="422">
        <v>198.98</v>
      </c>
      <c r="J611" s="422">
        <v>561.5</v>
      </c>
      <c r="K611" s="422">
        <v>321.36</v>
      </c>
      <c r="L611" s="422">
        <v>300</v>
      </c>
      <c r="M611" s="422">
        <v>320.33999999999997</v>
      </c>
      <c r="N611" s="422">
        <v>333.97</v>
      </c>
      <c r="O611" s="422">
        <v>261.99</v>
      </c>
      <c r="P611" s="422">
        <v>271.73</v>
      </c>
      <c r="Q611" s="422">
        <v>384.16</v>
      </c>
      <c r="R611" s="422">
        <v>279.36</v>
      </c>
      <c r="S611" s="422">
        <v>356.12</v>
      </c>
      <c r="T611" s="422">
        <v>189.33</v>
      </c>
      <c r="U611" s="422">
        <v>153.22</v>
      </c>
      <c r="V611" s="422">
        <v>167.4</v>
      </c>
      <c r="W611" s="422">
        <v>343.97</v>
      </c>
      <c r="X611" s="422">
        <v>379.62</v>
      </c>
      <c r="Y611" s="422">
        <v>314.37</v>
      </c>
      <c r="Z611" s="422">
        <v>71.569999999999993</v>
      </c>
      <c r="AA611" s="422">
        <v>92.56</v>
      </c>
      <c r="AB611" s="422">
        <v>254.28</v>
      </c>
      <c r="AC611" s="422">
        <v>84.4</v>
      </c>
      <c r="AD611" s="422">
        <v>224.59</v>
      </c>
      <c r="AE611" s="422">
        <v>336.3</v>
      </c>
      <c r="AF611" s="423">
        <v>137.81</v>
      </c>
      <c r="AG611" s="10"/>
      <c r="AH611" s="10"/>
      <c r="AI611" s="10"/>
      <c r="AJ611" s="10"/>
    </row>
    <row r="612" spans="1:36" ht="15">
      <c r="A612" s="424">
        <f t="shared" si="31"/>
        <v>0.54206666666666681</v>
      </c>
      <c r="B612" s="422">
        <v>113.54</v>
      </c>
      <c r="C612" s="422">
        <v>483.81</v>
      </c>
      <c r="D612" s="422">
        <v>124.7</v>
      </c>
      <c r="E612" s="422">
        <v>173.28</v>
      </c>
      <c r="F612" s="422">
        <v>236.36</v>
      </c>
      <c r="G612" s="422">
        <v>151.80000000000001</v>
      </c>
      <c r="H612" s="422">
        <v>210.89</v>
      </c>
      <c r="I612" s="422">
        <v>201.42</v>
      </c>
      <c r="J612" s="422">
        <v>547.27</v>
      </c>
      <c r="K612" s="422">
        <v>156.5</v>
      </c>
      <c r="L612" s="422">
        <v>120.22</v>
      </c>
      <c r="M612" s="422">
        <v>262.01</v>
      </c>
      <c r="N612" s="422">
        <v>161.18</v>
      </c>
      <c r="O612" s="422">
        <v>177.3</v>
      </c>
      <c r="P612" s="422">
        <v>214.57</v>
      </c>
      <c r="Q612" s="422">
        <v>393.82</v>
      </c>
      <c r="R612" s="422">
        <v>196.65</v>
      </c>
      <c r="S612" s="422">
        <v>257.13</v>
      </c>
      <c r="T612" s="422">
        <v>235.47</v>
      </c>
      <c r="U612" s="422">
        <v>310.07</v>
      </c>
      <c r="V612" s="422">
        <v>251.24</v>
      </c>
      <c r="W612" s="422">
        <v>259.41000000000003</v>
      </c>
      <c r="X612" s="422">
        <v>231.01</v>
      </c>
      <c r="Y612" s="422">
        <v>331.03</v>
      </c>
      <c r="Z612" s="422">
        <v>58.62</v>
      </c>
      <c r="AA612" s="422">
        <v>229.26</v>
      </c>
      <c r="AB612" s="422">
        <v>160.28</v>
      </c>
      <c r="AC612" s="422">
        <v>239.28</v>
      </c>
      <c r="AD612" s="422">
        <v>217.22</v>
      </c>
      <c r="AE612" s="422">
        <v>356.24</v>
      </c>
      <c r="AF612" s="423">
        <v>274.5</v>
      </c>
      <c r="AG612" s="10"/>
      <c r="AH612" s="10"/>
      <c r="AI612" s="10"/>
      <c r="AJ612" s="10"/>
    </row>
    <row r="613" spans="1:36" ht="15">
      <c r="A613" s="424">
        <f t="shared" si="31"/>
        <v>0.55246666666666677</v>
      </c>
      <c r="B613" s="422">
        <v>133.33000000000001</v>
      </c>
      <c r="C613" s="422">
        <v>536.96</v>
      </c>
      <c r="D613" s="422">
        <v>188.62</v>
      </c>
      <c r="E613" s="422">
        <v>186.98</v>
      </c>
      <c r="F613" s="422">
        <v>429.83</v>
      </c>
      <c r="G613" s="422">
        <v>137.63</v>
      </c>
      <c r="H613" s="422">
        <v>135.29</v>
      </c>
      <c r="I613" s="422">
        <v>111.65</v>
      </c>
      <c r="J613" s="422">
        <v>218.46</v>
      </c>
      <c r="K613" s="422">
        <v>188.57</v>
      </c>
      <c r="L613" s="422">
        <v>125.48</v>
      </c>
      <c r="M613" s="422">
        <v>212.3</v>
      </c>
      <c r="N613" s="422">
        <v>329.76</v>
      </c>
      <c r="O613" s="422">
        <v>146.71</v>
      </c>
      <c r="P613" s="422">
        <v>205.47</v>
      </c>
      <c r="Q613" s="422">
        <v>214.73</v>
      </c>
      <c r="R613" s="422">
        <v>227.13</v>
      </c>
      <c r="S613" s="422">
        <v>218.42</v>
      </c>
      <c r="T613" s="422">
        <v>282.60000000000002</v>
      </c>
      <c r="U613" s="422">
        <v>154.04</v>
      </c>
      <c r="V613" s="422">
        <v>172.17</v>
      </c>
      <c r="W613" s="422">
        <v>285.97000000000003</v>
      </c>
      <c r="X613" s="422">
        <v>98.53</v>
      </c>
      <c r="Y613" s="422">
        <v>296.81</v>
      </c>
      <c r="Z613" s="422">
        <v>173.92</v>
      </c>
      <c r="AA613" s="422">
        <v>143.44999999999999</v>
      </c>
      <c r="AB613" s="422">
        <v>201.91</v>
      </c>
      <c r="AC613" s="422">
        <v>173.02</v>
      </c>
      <c r="AD613" s="422">
        <v>220.62</v>
      </c>
      <c r="AE613" s="422">
        <v>261.70999999999998</v>
      </c>
      <c r="AF613" s="423">
        <v>246.16</v>
      </c>
      <c r="AG613" s="10"/>
      <c r="AH613" s="10"/>
      <c r="AI613" s="10"/>
      <c r="AJ613" s="10"/>
    </row>
    <row r="614" spans="1:36" ht="15">
      <c r="A614" s="424">
        <f t="shared" si="31"/>
        <v>0.56286666666666674</v>
      </c>
      <c r="B614" s="422">
        <v>115.2</v>
      </c>
      <c r="C614" s="422">
        <v>222.08</v>
      </c>
      <c r="D614" s="422">
        <v>162.47</v>
      </c>
      <c r="E614" s="422">
        <v>117.45</v>
      </c>
      <c r="F614" s="422">
        <v>474.07</v>
      </c>
      <c r="G614" s="422">
        <v>245.03</v>
      </c>
      <c r="H614" s="422">
        <v>168.14</v>
      </c>
      <c r="I614" s="422">
        <v>171.01</v>
      </c>
      <c r="J614" s="422">
        <v>156.9</v>
      </c>
      <c r="K614" s="422">
        <v>142.03</v>
      </c>
      <c r="L614" s="422">
        <v>177.5</v>
      </c>
      <c r="M614" s="422">
        <v>344.5</v>
      </c>
      <c r="N614" s="422">
        <v>201.98</v>
      </c>
      <c r="O614" s="422">
        <v>77.02</v>
      </c>
      <c r="P614" s="422">
        <v>166.83</v>
      </c>
      <c r="Q614" s="422">
        <v>154.51</v>
      </c>
      <c r="R614" s="422">
        <v>130.61000000000001</v>
      </c>
      <c r="S614" s="422">
        <v>115.14</v>
      </c>
      <c r="T614" s="422">
        <v>284.35000000000002</v>
      </c>
      <c r="U614" s="422">
        <v>204.08</v>
      </c>
      <c r="V614" s="422">
        <v>196.29</v>
      </c>
      <c r="W614" s="422">
        <v>208.41</v>
      </c>
      <c r="X614" s="422">
        <v>204.01</v>
      </c>
      <c r="Y614" s="422">
        <v>259.08</v>
      </c>
      <c r="Z614" s="422">
        <v>79.010000000000005</v>
      </c>
      <c r="AA614" s="422">
        <v>102.06</v>
      </c>
      <c r="AB614" s="422">
        <v>185.95</v>
      </c>
      <c r="AC614" s="422">
        <v>211.51</v>
      </c>
      <c r="AD614" s="422">
        <v>157.03</v>
      </c>
      <c r="AE614" s="422">
        <v>291.73</v>
      </c>
      <c r="AF614" s="423">
        <v>285.64999999999998</v>
      </c>
      <c r="AG614" s="10"/>
      <c r="AH614" s="10"/>
      <c r="AI614" s="10"/>
      <c r="AJ614" s="10"/>
    </row>
    <row r="615" spans="1:36" ht="15">
      <c r="A615" s="424">
        <f t="shared" si="31"/>
        <v>0.5732666666666667</v>
      </c>
      <c r="B615" s="422">
        <v>60.84</v>
      </c>
      <c r="C615" s="422">
        <v>187.5</v>
      </c>
      <c r="D615" s="422">
        <v>136.69</v>
      </c>
      <c r="E615" s="422">
        <v>109.98</v>
      </c>
      <c r="F615" s="422">
        <v>250.94</v>
      </c>
      <c r="G615" s="422">
        <v>158.47</v>
      </c>
      <c r="H615" s="422">
        <v>148.94</v>
      </c>
      <c r="I615" s="422">
        <v>92.6</v>
      </c>
      <c r="J615" s="422">
        <v>132.09</v>
      </c>
      <c r="K615" s="422">
        <v>74.95</v>
      </c>
      <c r="L615" s="422">
        <v>64.13</v>
      </c>
      <c r="M615" s="422">
        <v>334.67</v>
      </c>
      <c r="N615" s="422">
        <v>216.57</v>
      </c>
      <c r="O615" s="422">
        <v>139.94</v>
      </c>
      <c r="P615" s="422">
        <v>136</v>
      </c>
      <c r="Q615" s="422">
        <v>76.8</v>
      </c>
      <c r="R615" s="422">
        <v>69.47</v>
      </c>
      <c r="S615" s="422">
        <v>67.599999999999994</v>
      </c>
      <c r="T615" s="422">
        <v>221.61</v>
      </c>
      <c r="U615" s="422">
        <v>81.38</v>
      </c>
      <c r="V615" s="422">
        <v>93.67</v>
      </c>
      <c r="W615" s="422">
        <v>174.39</v>
      </c>
      <c r="X615" s="422">
        <v>108.33</v>
      </c>
      <c r="Y615" s="422">
        <v>215.99</v>
      </c>
      <c r="Z615" s="422">
        <v>191.47</v>
      </c>
      <c r="AA615" s="422">
        <v>160.75</v>
      </c>
      <c r="AB615" s="422">
        <v>178.9</v>
      </c>
      <c r="AC615" s="422">
        <v>186.77</v>
      </c>
      <c r="AD615" s="422">
        <v>145.59</v>
      </c>
      <c r="AE615" s="422">
        <v>244.41</v>
      </c>
      <c r="AF615" s="423">
        <v>277.72000000000003</v>
      </c>
      <c r="AG615" s="10"/>
      <c r="AH615" s="10"/>
      <c r="AI615" s="10"/>
      <c r="AJ615" s="10"/>
    </row>
    <row r="616" spans="1:36" ht="15">
      <c r="A616" s="424">
        <f t="shared" si="31"/>
        <v>0.58366666666666667</v>
      </c>
      <c r="B616" s="422">
        <v>85.5</v>
      </c>
      <c r="C616" s="422">
        <v>171.65</v>
      </c>
      <c r="D616" s="422">
        <v>122.06</v>
      </c>
      <c r="E616" s="422">
        <v>97.08</v>
      </c>
      <c r="F616" s="422">
        <v>292.16000000000003</v>
      </c>
      <c r="G616" s="422">
        <v>167.33</v>
      </c>
      <c r="H616" s="422">
        <v>98.68</v>
      </c>
      <c r="I616" s="422">
        <v>73.41</v>
      </c>
      <c r="J616" s="422">
        <v>182.51</v>
      </c>
      <c r="K616" s="422">
        <v>106.5</v>
      </c>
      <c r="L616" s="422">
        <v>52.8</v>
      </c>
      <c r="M616" s="422">
        <v>113.83</v>
      </c>
      <c r="N616" s="422">
        <v>175.94</v>
      </c>
      <c r="O616" s="422">
        <v>79.83</v>
      </c>
      <c r="P616" s="422">
        <v>83.46</v>
      </c>
      <c r="Q616" s="422">
        <v>181.09</v>
      </c>
      <c r="R616" s="422">
        <v>70.86</v>
      </c>
      <c r="S616" s="422">
        <v>69.459999999999994</v>
      </c>
      <c r="T616" s="422">
        <v>74.14</v>
      </c>
      <c r="U616" s="422">
        <v>203</v>
      </c>
      <c r="V616" s="422">
        <v>80.319999999999993</v>
      </c>
      <c r="W616" s="422">
        <v>105.58</v>
      </c>
      <c r="X616" s="422">
        <v>97.51</v>
      </c>
      <c r="Y616" s="422">
        <v>189.03</v>
      </c>
      <c r="Z616" s="422">
        <v>91.2</v>
      </c>
      <c r="AA616" s="422">
        <v>146.66</v>
      </c>
      <c r="AB616" s="422">
        <v>150.24</v>
      </c>
      <c r="AC616" s="422">
        <v>204.66</v>
      </c>
      <c r="AD616" s="422">
        <v>137.07</v>
      </c>
      <c r="AE616" s="422">
        <v>114.83</v>
      </c>
      <c r="AF616" s="423">
        <v>209.9</v>
      </c>
      <c r="AG616" s="10"/>
      <c r="AH616" s="10"/>
      <c r="AI616" s="10"/>
      <c r="AJ616" s="10"/>
    </row>
    <row r="617" spans="1:36" ht="15">
      <c r="A617" s="424">
        <f t="shared" si="31"/>
        <v>0.59406666666666663</v>
      </c>
      <c r="B617" s="422">
        <v>77.95</v>
      </c>
      <c r="C617" s="422">
        <v>108.79</v>
      </c>
      <c r="D617" s="422">
        <v>66.989999999999995</v>
      </c>
      <c r="E617" s="422">
        <v>88.51</v>
      </c>
      <c r="F617" s="422">
        <v>273.87</v>
      </c>
      <c r="G617" s="422">
        <v>72.010000000000005</v>
      </c>
      <c r="H617" s="422">
        <v>65.180000000000007</v>
      </c>
      <c r="I617" s="422">
        <v>77.260000000000005</v>
      </c>
      <c r="J617" s="422">
        <v>123.29</v>
      </c>
      <c r="K617" s="422">
        <v>112.03</v>
      </c>
      <c r="L617" s="422">
        <v>68.08</v>
      </c>
      <c r="M617" s="422">
        <v>167.48</v>
      </c>
      <c r="N617" s="422">
        <v>195.52</v>
      </c>
      <c r="O617" s="422">
        <v>56.27</v>
      </c>
      <c r="P617" s="422">
        <v>49.29</v>
      </c>
      <c r="Q617" s="422">
        <v>97.5</v>
      </c>
      <c r="R617" s="422">
        <v>73.89</v>
      </c>
      <c r="S617" s="422">
        <v>43.8</v>
      </c>
      <c r="T617" s="422">
        <v>78.39</v>
      </c>
      <c r="U617" s="422">
        <v>96.08</v>
      </c>
      <c r="V617" s="422">
        <v>190.74</v>
      </c>
      <c r="W617" s="422">
        <v>117.44</v>
      </c>
      <c r="X617" s="422">
        <v>114.9</v>
      </c>
      <c r="Y617" s="422">
        <v>86.52</v>
      </c>
      <c r="Z617" s="422">
        <v>84.15</v>
      </c>
      <c r="AA617" s="422">
        <v>281.52</v>
      </c>
      <c r="AB617" s="422">
        <v>111.39</v>
      </c>
      <c r="AC617" s="422">
        <v>159.97</v>
      </c>
      <c r="AD617" s="422">
        <v>169</v>
      </c>
      <c r="AE617" s="422">
        <v>176.93</v>
      </c>
      <c r="AF617" s="423">
        <v>290.08999999999997</v>
      </c>
      <c r="AG617" s="10"/>
      <c r="AH617" s="10"/>
      <c r="AI617" s="10"/>
      <c r="AJ617" s="10"/>
    </row>
    <row r="618" spans="1:36" ht="15">
      <c r="A618" s="424">
        <f t="shared" si="31"/>
        <v>0.6044666666666666</v>
      </c>
      <c r="B618" s="422">
        <v>37.130000000000003</v>
      </c>
      <c r="C618" s="422">
        <v>131.37</v>
      </c>
      <c r="D618" s="422">
        <v>76.3</v>
      </c>
      <c r="E618" s="422">
        <v>194.59</v>
      </c>
      <c r="F618" s="422">
        <v>95.45</v>
      </c>
      <c r="G618" s="422">
        <v>166.31</v>
      </c>
      <c r="H618" s="422">
        <v>60.65</v>
      </c>
      <c r="I618" s="422">
        <v>83.61</v>
      </c>
      <c r="J618" s="422">
        <v>59.59</v>
      </c>
      <c r="K618" s="422">
        <v>55.28</v>
      </c>
      <c r="L618" s="422">
        <v>24.03</v>
      </c>
      <c r="M618" s="422">
        <v>113.81</v>
      </c>
      <c r="N618" s="422">
        <v>166.01</v>
      </c>
      <c r="O618" s="422">
        <v>83.46</v>
      </c>
      <c r="P618" s="422">
        <v>66.34</v>
      </c>
      <c r="Q618" s="422">
        <v>64.31</v>
      </c>
      <c r="R618" s="422">
        <v>62.62</v>
      </c>
      <c r="S618" s="422">
        <v>146.63999999999999</v>
      </c>
      <c r="T618" s="422">
        <v>122.76</v>
      </c>
      <c r="U618" s="422">
        <v>178.07</v>
      </c>
      <c r="V618" s="422">
        <v>212.39</v>
      </c>
      <c r="W618" s="422">
        <v>79.2</v>
      </c>
      <c r="X618" s="422">
        <v>156.54</v>
      </c>
      <c r="Y618" s="422">
        <v>69.02</v>
      </c>
      <c r="Z618" s="422">
        <v>121.62</v>
      </c>
      <c r="AA618" s="422">
        <v>121</v>
      </c>
      <c r="AB618" s="422">
        <v>183.09</v>
      </c>
      <c r="AC618" s="422">
        <v>132.01</v>
      </c>
      <c r="AD618" s="422">
        <v>142.94</v>
      </c>
      <c r="AE618" s="422">
        <v>65.739999999999995</v>
      </c>
      <c r="AF618" s="423">
        <v>192.98</v>
      </c>
      <c r="AG618" s="10"/>
      <c r="AH618" s="10"/>
      <c r="AI618" s="10"/>
      <c r="AJ618" s="10"/>
    </row>
    <row r="619" spans="1:36" ht="15">
      <c r="A619" s="424">
        <f t="shared" si="31"/>
        <v>0.61486666666666656</v>
      </c>
      <c r="B619" s="422">
        <v>76.28</v>
      </c>
      <c r="C619" s="422">
        <v>152.18</v>
      </c>
      <c r="D619" s="422">
        <v>43.5</v>
      </c>
      <c r="E619" s="422">
        <v>107.93</v>
      </c>
      <c r="F619" s="422">
        <v>210.02</v>
      </c>
      <c r="G619" s="422">
        <v>84.66</v>
      </c>
      <c r="H619" s="422">
        <v>48.23</v>
      </c>
      <c r="I619" s="422">
        <v>75.34</v>
      </c>
      <c r="J619" s="422">
        <v>105.26</v>
      </c>
      <c r="K619" s="422">
        <v>85.97</v>
      </c>
      <c r="L619" s="422">
        <v>53.97</v>
      </c>
      <c r="M619" s="422">
        <v>72.760000000000005</v>
      </c>
      <c r="N619" s="422">
        <v>244.86</v>
      </c>
      <c r="O619" s="422">
        <v>40.71</v>
      </c>
      <c r="P619" s="422">
        <v>53.64</v>
      </c>
      <c r="Q619" s="422">
        <v>13.72</v>
      </c>
      <c r="R619" s="422">
        <v>29.91</v>
      </c>
      <c r="S619" s="422">
        <v>42.43</v>
      </c>
      <c r="T619" s="422">
        <v>75.14</v>
      </c>
      <c r="U619" s="422">
        <v>138.93</v>
      </c>
      <c r="V619" s="422">
        <v>57.79</v>
      </c>
      <c r="W619" s="422">
        <v>75.930000000000007</v>
      </c>
      <c r="X619" s="422">
        <v>149.71</v>
      </c>
      <c r="Y619" s="422">
        <v>118.33</v>
      </c>
      <c r="Z619" s="422">
        <v>173.47</v>
      </c>
      <c r="AA619" s="422">
        <v>219.04</v>
      </c>
      <c r="AB619" s="422">
        <v>111.92</v>
      </c>
      <c r="AC619" s="422">
        <v>90.26</v>
      </c>
      <c r="AD619" s="422">
        <v>141.83000000000001</v>
      </c>
      <c r="AE619" s="422">
        <v>139.79</v>
      </c>
      <c r="AF619" s="423">
        <v>189.89</v>
      </c>
      <c r="AG619" s="10"/>
      <c r="AH619" s="10"/>
      <c r="AI619" s="10"/>
      <c r="AJ619" s="10"/>
    </row>
    <row r="620" spans="1:36" ht="15">
      <c r="A620" s="424">
        <f t="shared" si="31"/>
        <v>0.62526666666666653</v>
      </c>
      <c r="B620" s="422">
        <v>54.37</v>
      </c>
      <c r="C620" s="422">
        <v>78.39</v>
      </c>
      <c r="D620" s="422">
        <v>44.71</v>
      </c>
      <c r="E620" s="422">
        <v>77.27</v>
      </c>
      <c r="F620" s="422">
        <v>235.34</v>
      </c>
      <c r="G620" s="422">
        <v>201.76</v>
      </c>
      <c r="H620" s="422">
        <v>70.69</v>
      </c>
      <c r="I620" s="422">
        <v>122.49</v>
      </c>
      <c r="J620" s="422">
        <v>61.15</v>
      </c>
      <c r="K620" s="422">
        <v>64.7</v>
      </c>
      <c r="L620" s="422">
        <v>48.4</v>
      </c>
      <c r="M620" s="422">
        <v>176.79</v>
      </c>
      <c r="N620" s="422">
        <v>98.01</v>
      </c>
      <c r="O620" s="422">
        <v>73.73</v>
      </c>
      <c r="P620" s="422">
        <v>18.809999999999999</v>
      </c>
      <c r="Q620" s="422">
        <v>94.46</v>
      </c>
      <c r="R620" s="422">
        <v>52.64</v>
      </c>
      <c r="S620" s="422">
        <v>58.3</v>
      </c>
      <c r="T620" s="422">
        <v>127.52</v>
      </c>
      <c r="U620" s="422">
        <v>176.42</v>
      </c>
      <c r="V620" s="422">
        <v>41.66</v>
      </c>
      <c r="W620" s="422">
        <v>89.16</v>
      </c>
      <c r="X620" s="422">
        <v>134.49</v>
      </c>
      <c r="Y620" s="422">
        <v>163.66</v>
      </c>
      <c r="Z620" s="422">
        <v>104.35</v>
      </c>
      <c r="AA620" s="422">
        <v>128.11000000000001</v>
      </c>
      <c r="AB620" s="422">
        <v>141.52000000000001</v>
      </c>
      <c r="AC620" s="422">
        <v>60.88</v>
      </c>
      <c r="AD620" s="422">
        <v>87.34</v>
      </c>
      <c r="AE620" s="422">
        <v>93.93</v>
      </c>
      <c r="AF620" s="423">
        <v>93.34</v>
      </c>
      <c r="AG620" s="10"/>
      <c r="AH620" s="10"/>
      <c r="AI620" s="10"/>
      <c r="AJ620" s="10"/>
    </row>
    <row r="621" spans="1:36" ht="15">
      <c r="A621" s="424">
        <f t="shared" si="31"/>
        <v>0.63566666666666649</v>
      </c>
      <c r="B621" s="422">
        <v>20.47</v>
      </c>
      <c r="C621" s="422">
        <v>123.72</v>
      </c>
      <c r="D621" s="422">
        <v>28.86</v>
      </c>
      <c r="E621" s="422">
        <v>90.69</v>
      </c>
      <c r="F621" s="422">
        <v>104.77</v>
      </c>
      <c r="G621" s="422">
        <v>33.67</v>
      </c>
      <c r="H621" s="422">
        <v>44.54</v>
      </c>
      <c r="I621" s="422">
        <v>41.77</v>
      </c>
      <c r="J621" s="422">
        <v>148.47999999999999</v>
      </c>
      <c r="K621" s="422">
        <v>65.92</v>
      </c>
      <c r="L621" s="422">
        <v>22.06</v>
      </c>
      <c r="M621" s="422">
        <v>225.23</v>
      </c>
      <c r="N621" s="422">
        <v>101.06</v>
      </c>
      <c r="O621" s="422">
        <v>70.48</v>
      </c>
      <c r="P621" s="422">
        <v>41.09</v>
      </c>
      <c r="Q621" s="422">
        <v>72.72</v>
      </c>
      <c r="R621" s="422">
        <v>66.099999999999994</v>
      </c>
      <c r="S621" s="422">
        <v>83.32</v>
      </c>
      <c r="T621" s="422">
        <v>105.91</v>
      </c>
      <c r="U621" s="422">
        <v>124.69</v>
      </c>
      <c r="V621" s="422">
        <v>72.819999999999993</v>
      </c>
      <c r="W621" s="422">
        <v>80.38</v>
      </c>
      <c r="X621" s="422">
        <v>88.21</v>
      </c>
      <c r="Y621" s="422">
        <v>42.36</v>
      </c>
      <c r="Z621" s="422">
        <v>113.82</v>
      </c>
      <c r="AA621" s="422">
        <v>160.22</v>
      </c>
      <c r="AB621" s="422">
        <v>204.77</v>
      </c>
      <c r="AC621" s="422">
        <v>99.79</v>
      </c>
      <c r="AD621" s="422">
        <v>74.22</v>
      </c>
      <c r="AE621" s="422">
        <v>91.54</v>
      </c>
      <c r="AF621" s="423">
        <v>59.95</v>
      </c>
      <c r="AG621" s="10"/>
      <c r="AH621" s="10"/>
      <c r="AI621" s="10"/>
      <c r="AJ621" s="10"/>
    </row>
    <row r="622" spans="1:36" ht="15">
      <c r="A622" s="424">
        <f t="shared" si="31"/>
        <v>0.64606666666666646</v>
      </c>
      <c r="B622" s="422">
        <v>50.4</v>
      </c>
      <c r="C622" s="422">
        <v>66.790000000000006</v>
      </c>
      <c r="D622" s="422">
        <v>29.2</v>
      </c>
      <c r="E622" s="422">
        <v>52.72</v>
      </c>
      <c r="F622" s="422">
        <v>94.75</v>
      </c>
      <c r="G622" s="422">
        <v>106.53</v>
      </c>
      <c r="H622" s="422">
        <v>80.84</v>
      </c>
      <c r="I622" s="422">
        <v>41.83</v>
      </c>
      <c r="J622" s="422">
        <v>47.73</v>
      </c>
      <c r="K622" s="422">
        <v>51.83</v>
      </c>
      <c r="L622" s="422">
        <v>47.04</v>
      </c>
      <c r="M622" s="422">
        <v>83.44</v>
      </c>
      <c r="N622" s="422">
        <v>93.69</v>
      </c>
      <c r="O622" s="422">
        <v>27.37</v>
      </c>
      <c r="P622" s="422">
        <v>65.069999999999993</v>
      </c>
      <c r="Q622" s="422">
        <v>41.32</v>
      </c>
      <c r="R622" s="422">
        <v>43.91</v>
      </c>
      <c r="S622" s="422">
        <v>10.78</v>
      </c>
      <c r="T622" s="422">
        <v>108.87</v>
      </c>
      <c r="U622" s="422">
        <v>117.32</v>
      </c>
      <c r="V622" s="422">
        <v>95.63</v>
      </c>
      <c r="W622" s="422">
        <v>89.04</v>
      </c>
      <c r="X622" s="422">
        <v>104.13</v>
      </c>
      <c r="Y622" s="422">
        <v>65.91</v>
      </c>
      <c r="Z622" s="422">
        <v>113.43</v>
      </c>
      <c r="AA622" s="422">
        <v>76.849999999999994</v>
      </c>
      <c r="AB622" s="422">
        <v>72.78</v>
      </c>
      <c r="AC622" s="422">
        <v>108.48</v>
      </c>
      <c r="AD622" s="422">
        <v>95.71</v>
      </c>
      <c r="AE622" s="422">
        <v>103.46</v>
      </c>
      <c r="AF622" s="423">
        <v>63.5</v>
      </c>
      <c r="AG622" s="10"/>
      <c r="AH622" s="10"/>
      <c r="AI622" s="10"/>
      <c r="AJ622" s="10"/>
    </row>
    <row r="623" spans="1:36" ht="15">
      <c r="A623" s="424">
        <f t="shared" si="31"/>
        <v>0.65646666666666642</v>
      </c>
      <c r="B623" s="422">
        <v>33.99</v>
      </c>
      <c r="C623" s="422">
        <v>52.17</v>
      </c>
      <c r="D623" s="422">
        <v>35.86</v>
      </c>
      <c r="E623" s="422">
        <v>67.56</v>
      </c>
      <c r="F623" s="422">
        <v>65.900000000000006</v>
      </c>
      <c r="G623" s="422">
        <v>49.86</v>
      </c>
      <c r="H623" s="422">
        <v>45.6</v>
      </c>
      <c r="I623" s="422">
        <v>43.84</v>
      </c>
      <c r="J623" s="422">
        <v>91.4</v>
      </c>
      <c r="K623" s="422">
        <v>86.81</v>
      </c>
      <c r="L623" s="422">
        <v>65.31</v>
      </c>
      <c r="M623" s="422">
        <v>75.62</v>
      </c>
      <c r="N623" s="422">
        <v>89.12</v>
      </c>
      <c r="O623" s="422">
        <v>17.329999999999998</v>
      </c>
      <c r="P623" s="422">
        <v>56.4</v>
      </c>
      <c r="Q623" s="422">
        <v>63.09</v>
      </c>
      <c r="R623" s="422">
        <v>11.27</v>
      </c>
      <c r="S623" s="422">
        <v>105.88</v>
      </c>
      <c r="T623" s="422">
        <v>38.68</v>
      </c>
      <c r="U623" s="422">
        <v>108.49</v>
      </c>
      <c r="V623" s="422">
        <v>109.93</v>
      </c>
      <c r="W623" s="422">
        <v>70.069999999999993</v>
      </c>
      <c r="X623" s="422">
        <v>118.77</v>
      </c>
      <c r="Y623" s="422">
        <v>86.82</v>
      </c>
      <c r="Z623" s="422">
        <v>121.53</v>
      </c>
      <c r="AA623" s="422">
        <v>114.05</v>
      </c>
      <c r="AB623" s="422">
        <v>128.5</v>
      </c>
      <c r="AC623" s="422">
        <v>104.81</v>
      </c>
      <c r="AD623" s="422">
        <v>69.319999999999993</v>
      </c>
      <c r="AE623" s="422">
        <v>85</v>
      </c>
      <c r="AF623" s="423">
        <v>66.11</v>
      </c>
      <c r="AG623" s="10"/>
      <c r="AH623" s="10"/>
      <c r="AI623" s="10"/>
      <c r="AJ623" s="10"/>
    </row>
    <row r="624" spans="1:36" ht="15">
      <c r="A624" s="424">
        <f t="shared" si="31"/>
        <v>0.66686666666666639</v>
      </c>
      <c r="B624" s="422">
        <v>40.69</v>
      </c>
      <c r="C624" s="422">
        <v>76.599999999999994</v>
      </c>
      <c r="D624" s="422">
        <v>57.83</v>
      </c>
      <c r="E624" s="422">
        <v>72.39</v>
      </c>
      <c r="F624" s="422">
        <v>116.56</v>
      </c>
      <c r="G624" s="422">
        <v>125.32</v>
      </c>
      <c r="H624" s="422">
        <v>49.99</v>
      </c>
      <c r="I624" s="422">
        <v>49.36</v>
      </c>
      <c r="J624" s="422">
        <v>55.37</v>
      </c>
      <c r="K624" s="422">
        <v>60.22</v>
      </c>
      <c r="L624" s="422">
        <v>80.03</v>
      </c>
      <c r="M624" s="422">
        <v>101.02</v>
      </c>
      <c r="N624" s="422">
        <v>38.64</v>
      </c>
      <c r="O624" s="422">
        <v>30.62</v>
      </c>
      <c r="P624" s="422">
        <v>26.68</v>
      </c>
      <c r="Q624" s="422">
        <v>77.3</v>
      </c>
      <c r="R624" s="422">
        <v>90.44</v>
      </c>
      <c r="S624" s="422">
        <v>67.2</v>
      </c>
      <c r="T624" s="422">
        <v>71.209999999999994</v>
      </c>
      <c r="U624" s="422">
        <v>86.03</v>
      </c>
      <c r="V624" s="422">
        <v>68.02</v>
      </c>
      <c r="W624" s="422">
        <v>56.02</v>
      </c>
      <c r="X624" s="422">
        <v>60.56</v>
      </c>
      <c r="Y624" s="422">
        <v>59.79</v>
      </c>
      <c r="Z624" s="422">
        <v>117.1</v>
      </c>
      <c r="AA624" s="422">
        <v>137.16</v>
      </c>
      <c r="AB624" s="422">
        <v>84.64</v>
      </c>
      <c r="AC624" s="422">
        <v>175.12</v>
      </c>
      <c r="AD624" s="422">
        <v>153.94</v>
      </c>
      <c r="AE624" s="422">
        <v>73.75</v>
      </c>
      <c r="AF624" s="423">
        <v>59.54</v>
      </c>
      <c r="AG624" s="10"/>
      <c r="AH624" s="10"/>
      <c r="AI624" s="10"/>
      <c r="AJ624" s="10"/>
    </row>
    <row r="625" spans="1:36" ht="15">
      <c r="A625" s="424">
        <f t="shared" si="31"/>
        <v>0.67726666666666635</v>
      </c>
      <c r="B625" s="422">
        <v>60.62</v>
      </c>
      <c r="C625" s="422">
        <v>55.91</v>
      </c>
      <c r="D625" s="422">
        <v>61.09</v>
      </c>
      <c r="E625" s="422">
        <v>82.55</v>
      </c>
      <c r="F625" s="422">
        <v>96.71</v>
      </c>
      <c r="G625" s="422">
        <v>88.36</v>
      </c>
      <c r="H625" s="422">
        <v>90.23</v>
      </c>
      <c r="I625" s="422">
        <v>34.14</v>
      </c>
      <c r="J625" s="422">
        <v>84.08</v>
      </c>
      <c r="K625" s="422">
        <v>69.599999999999994</v>
      </c>
      <c r="L625" s="422">
        <v>48.84</v>
      </c>
      <c r="M625" s="422">
        <v>106.14</v>
      </c>
      <c r="N625" s="422">
        <v>222.9</v>
      </c>
      <c r="O625" s="422">
        <v>62.63</v>
      </c>
      <c r="P625" s="422">
        <v>58.26</v>
      </c>
      <c r="Q625" s="422">
        <v>36.04</v>
      </c>
      <c r="R625" s="422">
        <v>45.27</v>
      </c>
      <c r="S625" s="422">
        <v>16.77</v>
      </c>
      <c r="T625" s="422">
        <v>32.04</v>
      </c>
      <c r="U625" s="422">
        <v>67.92</v>
      </c>
      <c r="V625" s="422">
        <v>103.92</v>
      </c>
      <c r="W625" s="422">
        <v>61.85</v>
      </c>
      <c r="X625" s="422">
        <v>108.61</v>
      </c>
      <c r="Y625" s="422">
        <v>84.34</v>
      </c>
      <c r="Z625" s="422">
        <v>40.04</v>
      </c>
      <c r="AA625" s="422">
        <v>77.56</v>
      </c>
      <c r="AB625" s="422">
        <v>161.13</v>
      </c>
      <c r="AC625" s="422">
        <v>71.13</v>
      </c>
      <c r="AD625" s="422">
        <v>93.17</v>
      </c>
      <c r="AE625" s="422">
        <v>96.01</v>
      </c>
      <c r="AF625" s="423">
        <v>71.569999999999993</v>
      </c>
      <c r="AG625" s="10"/>
      <c r="AH625" s="10"/>
      <c r="AI625" s="10"/>
      <c r="AJ625" s="10"/>
    </row>
    <row r="626" spans="1:36" ht="15">
      <c r="A626" s="424">
        <f t="shared" si="31"/>
        <v>0.68766666666666632</v>
      </c>
      <c r="B626" s="422">
        <v>62.87</v>
      </c>
      <c r="C626" s="422">
        <v>36.299999999999997</v>
      </c>
      <c r="D626" s="422">
        <v>55.85</v>
      </c>
      <c r="E626" s="422">
        <v>94.7</v>
      </c>
      <c r="F626" s="422">
        <v>120.13</v>
      </c>
      <c r="G626" s="422">
        <v>135.19</v>
      </c>
      <c r="H626" s="422">
        <v>30.35</v>
      </c>
      <c r="I626" s="422">
        <v>55.73</v>
      </c>
      <c r="J626" s="422">
        <v>47.69</v>
      </c>
      <c r="K626" s="422">
        <v>14.19</v>
      </c>
      <c r="L626" s="422">
        <v>42.15</v>
      </c>
      <c r="M626" s="422">
        <v>142.36000000000001</v>
      </c>
      <c r="N626" s="422">
        <v>155.37</v>
      </c>
      <c r="O626" s="422">
        <v>39.46</v>
      </c>
      <c r="P626" s="422">
        <v>26.94</v>
      </c>
      <c r="Q626" s="422">
        <v>21.6</v>
      </c>
      <c r="R626" s="422">
        <v>16.739999999999998</v>
      </c>
      <c r="S626" s="422">
        <v>84.38</v>
      </c>
      <c r="T626" s="422">
        <v>80.13</v>
      </c>
      <c r="U626" s="422">
        <v>148.99</v>
      </c>
      <c r="V626" s="422">
        <v>37.82</v>
      </c>
      <c r="W626" s="422">
        <v>62.41</v>
      </c>
      <c r="X626" s="422">
        <v>38.04</v>
      </c>
      <c r="Y626" s="422">
        <v>107.56</v>
      </c>
      <c r="Z626" s="422">
        <v>154.19</v>
      </c>
      <c r="AA626" s="422">
        <v>173.88</v>
      </c>
      <c r="AB626" s="422">
        <v>94.3</v>
      </c>
      <c r="AC626" s="422">
        <v>101.33</v>
      </c>
      <c r="AD626" s="422">
        <v>75.95</v>
      </c>
      <c r="AE626" s="422">
        <v>112.2</v>
      </c>
      <c r="AF626" s="423">
        <v>110.63</v>
      </c>
      <c r="AG626" s="10"/>
      <c r="AH626" s="10"/>
      <c r="AI626" s="10"/>
      <c r="AJ626" s="10"/>
    </row>
    <row r="627" spans="1:36" ht="15">
      <c r="A627" s="424">
        <f t="shared" si="31"/>
        <v>0.69806666666666628</v>
      </c>
      <c r="B627" s="422">
        <v>45.57</v>
      </c>
      <c r="C627" s="422">
        <v>38.49</v>
      </c>
      <c r="D627" s="422">
        <v>70.12</v>
      </c>
      <c r="E627" s="422">
        <v>93.62</v>
      </c>
      <c r="F627" s="422">
        <v>119.16</v>
      </c>
      <c r="G627" s="422">
        <v>67.459999999999994</v>
      </c>
      <c r="H627" s="422">
        <v>24.27</v>
      </c>
      <c r="I627" s="422">
        <v>20.13</v>
      </c>
      <c r="J627" s="422">
        <v>63.12</v>
      </c>
      <c r="K627" s="422">
        <v>72.2</v>
      </c>
      <c r="L627" s="422">
        <v>46.28</v>
      </c>
      <c r="M627" s="422">
        <v>80.010000000000005</v>
      </c>
      <c r="N627" s="422">
        <v>58.14</v>
      </c>
      <c r="O627" s="422">
        <v>38.020000000000003</v>
      </c>
      <c r="P627" s="422">
        <v>59.19</v>
      </c>
      <c r="Q627" s="422">
        <v>49.17</v>
      </c>
      <c r="R627" s="422">
        <v>60.59</v>
      </c>
      <c r="S627" s="422">
        <v>32.090000000000003</v>
      </c>
      <c r="T627" s="422">
        <v>94.7</v>
      </c>
      <c r="U627" s="422">
        <v>103.22</v>
      </c>
      <c r="V627" s="422">
        <v>67.09</v>
      </c>
      <c r="W627" s="422">
        <v>51.61</v>
      </c>
      <c r="X627" s="422">
        <v>89.9</v>
      </c>
      <c r="Y627" s="422">
        <v>59.47</v>
      </c>
      <c r="Z627" s="422">
        <v>48.42</v>
      </c>
      <c r="AA627" s="422">
        <v>130.19</v>
      </c>
      <c r="AB627" s="422">
        <v>122.86</v>
      </c>
      <c r="AC627" s="422">
        <v>21.16</v>
      </c>
      <c r="AD627" s="422">
        <v>77.209999999999994</v>
      </c>
      <c r="AE627" s="422">
        <v>65.73</v>
      </c>
      <c r="AF627" s="423">
        <v>38.18</v>
      </c>
      <c r="AG627" s="10"/>
      <c r="AH627" s="10"/>
      <c r="AI627" s="10"/>
      <c r="AJ627" s="10"/>
    </row>
    <row r="628" spans="1:36" ht="15">
      <c r="A628" s="424">
        <f t="shared" si="31"/>
        <v>0.70846666666666624</v>
      </c>
      <c r="B628" s="422">
        <v>46.05</v>
      </c>
      <c r="C628" s="422">
        <v>108.83</v>
      </c>
      <c r="D628" s="422">
        <v>54.59</v>
      </c>
      <c r="E628" s="422">
        <v>40.86</v>
      </c>
      <c r="F628" s="422">
        <v>66.209999999999994</v>
      </c>
      <c r="G628" s="422">
        <v>79.709999999999994</v>
      </c>
      <c r="H628" s="422">
        <v>60.1</v>
      </c>
      <c r="I628" s="422">
        <v>146.76</v>
      </c>
      <c r="J628" s="422">
        <v>47.08</v>
      </c>
      <c r="K628" s="422">
        <v>61.1</v>
      </c>
      <c r="L628" s="422">
        <v>60.84</v>
      </c>
      <c r="M628" s="422">
        <v>79.790000000000006</v>
      </c>
      <c r="N628" s="422">
        <v>71.849999999999994</v>
      </c>
      <c r="O628" s="422">
        <v>44.97</v>
      </c>
      <c r="P628" s="422">
        <v>41.28</v>
      </c>
      <c r="Q628" s="422">
        <v>21.16</v>
      </c>
      <c r="R628" s="422">
        <v>83.38</v>
      </c>
      <c r="S628" s="422">
        <v>74.87</v>
      </c>
      <c r="T628" s="422">
        <v>129.08000000000001</v>
      </c>
      <c r="U628" s="422">
        <v>58.72</v>
      </c>
      <c r="V628" s="422">
        <v>116.59</v>
      </c>
      <c r="W628" s="422">
        <v>95.64</v>
      </c>
      <c r="X628" s="422">
        <v>76.16</v>
      </c>
      <c r="Y628" s="422">
        <v>85.55</v>
      </c>
      <c r="Z628" s="422">
        <v>75.75</v>
      </c>
      <c r="AA628" s="422">
        <v>62.27</v>
      </c>
      <c r="AB628" s="422">
        <v>53.9</v>
      </c>
      <c r="AC628" s="422">
        <v>78.790000000000006</v>
      </c>
      <c r="AD628" s="422">
        <v>25.65</v>
      </c>
      <c r="AE628" s="422">
        <v>74</v>
      </c>
      <c r="AF628" s="423">
        <v>28.95</v>
      </c>
      <c r="AG628" s="10"/>
      <c r="AH628" s="10"/>
      <c r="AI628" s="10"/>
      <c r="AJ628" s="10"/>
    </row>
    <row r="629" spans="1:36" ht="15">
      <c r="A629" s="424">
        <f t="shared" si="31"/>
        <v>0.71886666666666621</v>
      </c>
      <c r="B629" s="422">
        <v>63.45</v>
      </c>
      <c r="C629" s="422">
        <v>79.44</v>
      </c>
      <c r="D629" s="422">
        <v>75.08</v>
      </c>
      <c r="E629" s="422">
        <v>39.5</v>
      </c>
      <c r="F629" s="422">
        <v>76.89</v>
      </c>
      <c r="G629" s="422">
        <v>110.08</v>
      </c>
      <c r="H629" s="422">
        <v>39.93</v>
      </c>
      <c r="I629" s="422">
        <v>82.26</v>
      </c>
      <c r="J629" s="422">
        <v>102.23</v>
      </c>
      <c r="K629" s="422">
        <v>26.91</v>
      </c>
      <c r="L629" s="422">
        <v>29.04</v>
      </c>
      <c r="M629" s="422">
        <v>34.159999999999997</v>
      </c>
      <c r="N629" s="422">
        <v>99.93</v>
      </c>
      <c r="O629" s="422">
        <v>78.66</v>
      </c>
      <c r="P629" s="422">
        <v>37.51</v>
      </c>
      <c r="Q629" s="422">
        <v>23</v>
      </c>
      <c r="R629" s="422">
        <v>60.71</v>
      </c>
      <c r="S629" s="422">
        <v>49.36</v>
      </c>
      <c r="T629" s="422">
        <v>91.77</v>
      </c>
      <c r="U629" s="422">
        <v>100.17</v>
      </c>
      <c r="V629" s="422">
        <v>85.99</v>
      </c>
      <c r="W629" s="422">
        <v>91.85</v>
      </c>
      <c r="X629" s="422">
        <v>113.76</v>
      </c>
      <c r="Y629" s="422">
        <v>52.48</v>
      </c>
      <c r="Z629" s="422">
        <v>14.02</v>
      </c>
      <c r="AA629" s="422">
        <v>21.54</v>
      </c>
      <c r="AB629" s="422">
        <v>96.72</v>
      </c>
      <c r="AC629" s="422">
        <v>73.400000000000006</v>
      </c>
      <c r="AD629" s="422">
        <v>117.4</v>
      </c>
      <c r="AE629" s="422">
        <v>111.99</v>
      </c>
      <c r="AF629" s="423">
        <v>59.93</v>
      </c>
      <c r="AG629" s="10"/>
      <c r="AH629" s="10"/>
      <c r="AI629" s="10"/>
      <c r="AJ629" s="10"/>
    </row>
    <row r="630" spans="1:36" ht="15">
      <c r="A630" s="424">
        <f t="shared" si="31"/>
        <v>0.72926666666666617</v>
      </c>
      <c r="B630" s="422">
        <v>31.37</v>
      </c>
      <c r="C630" s="422">
        <v>52.57</v>
      </c>
      <c r="D630" s="422">
        <v>4.79</v>
      </c>
      <c r="E630" s="422">
        <v>55.77</v>
      </c>
      <c r="F630" s="422">
        <v>99.99</v>
      </c>
      <c r="G630" s="422">
        <v>127.78</v>
      </c>
      <c r="H630" s="422">
        <v>57.62</v>
      </c>
      <c r="I630" s="422">
        <v>15.82</v>
      </c>
      <c r="J630" s="422">
        <v>86.06</v>
      </c>
      <c r="K630" s="422">
        <v>63.57</v>
      </c>
      <c r="L630" s="422">
        <v>70.28</v>
      </c>
      <c r="M630" s="422">
        <v>133.88999999999999</v>
      </c>
      <c r="N630" s="422">
        <v>102.96</v>
      </c>
      <c r="O630" s="422">
        <v>21.73</v>
      </c>
      <c r="P630" s="422">
        <v>69.03</v>
      </c>
      <c r="Q630" s="422">
        <v>88.27</v>
      </c>
      <c r="R630" s="422">
        <v>59.15</v>
      </c>
      <c r="S630" s="422">
        <v>41.04</v>
      </c>
      <c r="T630" s="422">
        <v>99.94</v>
      </c>
      <c r="U630" s="422">
        <v>74.41</v>
      </c>
      <c r="V630" s="422">
        <v>115.18</v>
      </c>
      <c r="W630" s="422">
        <v>57.64</v>
      </c>
      <c r="X630" s="422">
        <v>116.61</v>
      </c>
      <c r="Y630" s="422">
        <v>35.92</v>
      </c>
      <c r="Z630" s="422">
        <v>100.59</v>
      </c>
      <c r="AA630" s="422">
        <v>101.68</v>
      </c>
      <c r="AB630" s="422">
        <v>128.59</v>
      </c>
      <c r="AC630" s="422">
        <v>75.84</v>
      </c>
      <c r="AD630" s="422">
        <v>71.42</v>
      </c>
      <c r="AE630" s="422">
        <v>83.78</v>
      </c>
      <c r="AF630" s="423">
        <v>29.07</v>
      </c>
      <c r="AG630" s="10"/>
      <c r="AH630" s="10"/>
      <c r="AI630" s="10"/>
      <c r="AJ630" s="10"/>
    </row>
    <row r="631" spans="1:36" ht="15">
      <c r="A631" s="424">
        <f t="shared" si="31"/>
        <v>0.73966666666666614</v>
      </c>
      <c r="B631" s="422">
        <v>69.13</v>
      </c>
      <c r="C631" s="422">
        <v>93.07</v>
      </c>
      <c r="D631" s="422">
        <v>94.36</v>
      </c>
      <c r="E631" s="422">
        <v>45.72</v>
      </c>
      <c r="F631" s="422">
        <v>127.59</v>
      </c>
      <c r="G631" s="422">
        <v>149.81</v>
      </c>
      <c r="H631" s="422">
        <v>132.72</v>
      </c>
      <c r="I631" s="422">
        <v>133.77000000000001</v>
      </c>
      <c r="J631" s="422">
        <v>69.23</v>
      </c>
      <c r="K631" s="422">
        <v>59.28</v>
      </c>
      <c r="L631" s="422">
        <v>68.81</v>
      </c>
      <c r="M631" s="422">
        <v>139.5</v>
      </c>
      <c r="N631" s="422">
        <v>117.34</v>
      </c>
      <c r="O631" s="422">
        <v>31.6</v>
      </c>
      <c r="P631" s="422">
        <v>132.47999999999999</v>
      </c>
      <c r="Q631" s="422">
        <v>83.32</v>
      </c>
      <c r="R631" s="422">
        <v>62.43</v>
      </c>
      <c r="S631" s="422">
        <v>83.27</v>
      </c>
      <c r="T631" s="422">
        <v>76.97</v>
      </c>
      <c r="U631" s="422">
        <v>147.77000000000001</v>
      </c>
      <c r="V631" s="422">
        <v>63.65</v>
      </c>
      <c r="W631" s="422">
        <v>53.03</v>
      </c>
      <c r="X631" s="422">
        <v>104.49</v>
      </c>
      <c r="Y631" s="422">
        <v>50.84</v>
      </c>
      <c r="Z631" s="422">
        <v>49.48</v>
      </c>
      <c r="AA631" s="422">
        <v>75.02</v>
      </c>
      <c r="AB631" s="422">
        <v>104.35</v>
      </c>
      <c r="AC631" s="422">
        <v>30.18</v>
      </c>
      <c r="AD631" s="422">
        <v>97.9</v>
      </c>
      <c r="AE631" s="422">
        <v>27.91</v>
      </c>
      <c r="AF631" s="423">
        <v>60.08</v>
      </c>
      <c r="AG631" s="10"/>
      <c r="AH631" s="10"/>
      <c r="AI631" s="10"/>
      <c r="AJ631" s="10"/>
    </row>
    <row r="632" spans="1:36" ht="15">
      <c r="A632" s="424">
        <f t="shared" si="31"/>
        <v>0.7500666666666661</v>
      </c>
      <c r="B632" s="422">
        <v>37.409999999999997</v>
      </c>
      <c r="C632" s="422">
        <v>33.75</v>
      </c>
      <c r="D632" s="422">
        <v>167.56</v>
      </c>
      <c r="E632" s="422">
        <v>77.760000000000005</v>
      </c>
      <c r="F632" s="422">
        <v>151.63</v>
      </c>
      <c r="G632" s="422">
        <v>140.82</v>
      </c>
      <c r="H632" s="422">
        <v>79.94</v>
      </c>
      <c r="I632" s="422">
        <v>67.63</v>
      </c>
      <c r="J632" s="422">
        <v>53.59</v>
      </c>
      <c r="K632" s="422">
        <v>60.82</v>
      </c>
      <c r="L632" s="422">
        <v>48.56</v>
      </c>
      <c r="M632" s="422">
        <v>83.64</v>
      </c>
      <c r="N632" s="422">
        <v>126.43</v>
      </c>
      <c r="O632" s="422">
        <v>36.729999999999997</v>
      </c>
      <c r="P632" s="422">
        <v>132.68</v>
      </c>
      <c r="Q632" s="422">
        <v>69.489999999999995</v>
      </c>
      <c r="R632" s="422">
        <v>68.569999999999993</v>
      </c>
      <c r="S632" s="422">
        <v>103.44</v>
      </c>
      <c r="T632" s="422">
        <v>154.69999999999999</v>
      </c>
      <c r="U632" s="422">
        <v>214.27</v>
      </c>
      <c r="V632" s="422">
        <v>100.13</v>
      </c>
      <c r="W632" s="422">
        <v>128.41</v>
      </c>
      <c r="X632" s="422">
        <v>137.12</v>
      </c>
      <c r="Y632" s="422">
        <v>106.01</v>
      </c>
      <c r="Z632" s="422">
        <v>68.5</v>
      </c>
      <c r="AA632" s="422">
        <v>62.13</v>
      </c>
      <c r="AB632" s="422">
        <v>200.1</v>
      </c>
      <c r="AC632" s="422">
        <v>89.29</v>
      </c>
      <c r="AD632" s="422">
        <v>23.85</v>
      </c>
      <c r="AE632" s="422">
        <v>49.48</v>
      </c>
      <c r="AF632" s="423">
        <v>77.16</v>
      </c>
      <c r="AG632" s="10"/>
      <c r="AH632" s="10"/>
      <c r="AI632" s="10"/>
      <c r="AJ632" s="10"/>
    </row>
    <row r="633" spans="1:36" ht="15">
      <c r="A633" s="424">
        <f t="shared" si="31"/>
        <v>0.76046666666666607</v>
      </c>
      <c r="B633" s="422">
        <v>137.44</v>
      </c>
      <c r="C633" s="422">
        <v>181.81</v>
      </c>
      <c r="D633" s="422">
        <v>155.78</v>
      </c>
      <c r="E633" s="422">
        <v>150.72</v>
      </c>
      <c r="F633" s="422">
        <v>94.79</v>
      </c>
      <c r="G633" s="422">
        <v>205.55</v>
      </c>
      <c r="H633" s="422">
        <v>114.3</v>
      </c>
      <c r="I633" s="422">
        <v>70.11</v>
      </c>
      <c r="J633" s="422">
        <v>175.53</v>
      </c>
      <c r="K633" s="422">
        <v>121.57</v>
      </c>
      <c r="L633" s="422">
        <v>151.57</v>
      </c>
      <c r="M633" s="422">
        <v>118.75</v>
      </c>
      <c r="N633" s="422">
        <v>130.11000000000001</v>
      </c>
      <c r="O633" s="422">
        <v>21.89</v>
      </c>
      <c r="P633" s="422">
        <v>59.95</v>
      </c>
      <c r="Q633" s="422">
        <v>122.61</v>
      </c>
      <c r="R633" s="422">
        <v>118.83</v>
      </c>
      <c r="S633" s="422">
        <v>149.22999999999999</v>
      </c>
      <c r="T633" s="422">
        <v>193.57</v>
      </c>
      <c r="U633" s="422">
        <v>185.7</v>
      </c>
      <c r="V633" s="422">
        <v>134.25</v>
      </c>
      <c r="W633" s="422">
        <v>122.61</v>
      </c>
      <c r="X633" s="422">
        <v>49.47</v>
      </c>
      <c r="Y633" s="422">
        <v>53.66</v>
      </c>
      <c r="Z633" s="422">
        <v>75.39</v>
      </c>
      <c r="AA633" s="422">
        <v>166.95</v>
      </c>
      <c r="AB633" s="422">
        <v>169.06</v>
      </c>
      <c r="AC633" s="422">
        <v>54.78</v>
      </c>
      <c r="AD633" s="422">
        <v>51.45</v>
      </c>
      <c r="AE633" s="422">
        <v>88.71</v>
      </c>
      <c r="AF633" s="423">
        <v>147.62</v>
      </c>
      <c r="AG633" s="10"/>
      <c r="AH633" s="10"/>
      <c r="AI633" s="10"/>
      <c r="AJ633" s="10"/>
    </row>
    <row r="634" spans="1:36" ht="15">
      <c r="A634" s="424">
        <f t="shared" si="31"/>
        <v>0.77086666666666603</v>
      </c>
      <c r="B634" s="422">
        <v>78.12</v>
      </c>
      <c r="C634" s="422">
        <v>120.68</v>
      </c>
      <c r="D634" s="422">
        <v>212.06</v>
      </c>
      <c r="E634" s="422">
        <v>242.92</v>
      </c>
      <c r="F634" s="422">
        <v>306.76</v>
      </c>
      <c r="G634" s="422">
        <v>274.89</v>
      </c>
      <c r="H634" s="422">
        <v>74.84</v>
      </c>
      <c r="I634" s="422">
        <v>188.3</v>
      </c>
      <c r="J634" s="422">
        <v>85.08</v>
      </c>
      <c r="K634" s="422">
        <v>138.65</v>
      </c>
      <c r="L634" s="422">
        <v>94.68</v>
      </c>
      <c r="M634" s="422">
        <v>162.74</v>
      </c>
      <c r="N634" s="422">
        <v>173.14</v>
      </c>
      <c r="O634" s="422">
        <v>79.47</v>
      </c>
      <c r="P634" s="422">
        <v>183.05</v>
      </c>
      <c r="Q634" s="422">
        <v>167.86</v>
      </c>
      <c r="R634" s="422">
        <v>109.14</v>
      </c>
      <c r="S634" s="422">
        <v>88.8</v>
      </c>
      <c r="T634" s="422">
        <v>146.94999999999999</v>
      </c>
      <c r="U634" s="422">
        <v>307.5</v>
      </c>
      <c r="V634" s="422">
        <v>170.21</v>
      </c>
      <c r="W634" s="422">
        <v>122.17</v>
      </c>
      <c r="X634" s="422">
        <v>84.35</v>
      </c>
      <c r="Y634" s="422">
        <v>122.29</v>
      </c>
      <c r="Z634" s="422">
        <v>103.98</v>
      </c>
      <c r="AA634" s="422">
        <v>72.790000000000006</v>
      </c>
      <c r="AB634" s="422">
        <v>197.93</v>
      </c>
      <c r="AC634" s="422">
        <v>143.24</v>
      </c>
      <c r="AD634" s="422">
        <v>79.209999999999994</v>
      </c>
      <c r="AE634" s="422">
        <v>165.37</v>
      </c>
      <c r="AF634" s="423">
        <v>48.6</v>
      </c>
      <c r="AG634" s="10"/>
      <c r="AH634" s="10"/>
      <c r="AI634" s="10"/>
      <c r="AJ634" s="10"/>
    </row>
    <row r="635" spans="1:36" ht="15">
      <c r="A635" s="424">
        <f t="shared" si="31"/>
        <v>0.781266666666666</v>
      </c>
      <c r="B635" s="422">
        <v>122.26</v>
      </c>
      <c r="C635" s="422">
        <v>186.45</v>
      </c>
      <c r="D635" s="422">
        <v>276.05</v>
      </c>
      <c r="E635" s="422">
        <v>281.5</v>
      </c>
      <c r="F635" s="422">
        <v>235.77</v>
      </c>
      <c r="G635" s="422">
        <v>267.39</v>
      </c>
      <c r="H635" s="422">
        <v>57.06</v>
      </c>
      <c r="I635" s="422">
        <v>172.27</v>
      </c>
      <c r="J635" s="422">
        <v>187.15</v>
      </c>
      <c r="K635" s="422">
        <v>173.38</v>
      </c>
      <c r="L635" s="422">
        <v>257.22000000000003</v>
      </c>
      <c r="M635" s="422">
        <v>336.05</v>
      </c>
      <c r="N635" s="422">
        <v>181.05</v>
      </c>
      <c r="O635" s="422">
        <v>123.51</v>
      </c>
      <c r="P635" s="422">
        <v>108.57</v>
      </c>
      <c r="Q635" s="422">
        <v>160.59</v>
      </c>
      <c r="R635" s="422">
        <v>166.94</v>
      </c>
      <c r="S635" s="422">
        <v>199.75</v>
      </c>
      <c r="T635" s="422">
        <v>169.61</v>
      </c>
      <c r="U635" s="422">
        <v>342.51</v>
      </c>
      <c r="V635" s="422">
        <v>190.01</v>
      </c>
      <c r="W635" s="422">
        <v>225.51</v>
      </c>
      <c r="X635" s="422">
        <v>107.23</v>
      </c>
      <c r="Y635" s="422">
        <v>4.54</v>
      </c>
      <c r="Z635" s="422">
        <v>213.27</v>
      </c>
      <c r="AA635" s="422">
        <v>232.59</v>
      </c>
      <c r="AB635" s="422">
        <v>117.66</v>
      </c>
      <c r="AC635" s="422">
        <v>200</v>
      </c>
      <c r="AD635" s="422">
        <v>131.9</v>
      </c>
      <c r="AE635" s="422">
        <v>163.66</v>
      </c>
      <c r="AF635" s="423">
        <v>46.95</v>
      </c>
      <c r="AG635" s="10"/>
      <c r="AH635" s="10"/>
      <c r="AI635" s="10"/>
      <c r="AJ635" s="10"/>
    </row>
    <row r="636" spans="1:36" ht="15">
      <c r="A636" s="424">
        <f t="shared" si="31"/>
        <v>0.79166666666666596</v>
      </c>
      <c r="B636" s="422">
        <v>238.91</v>
      </c>
      <c r="C636" s="422">
        <v>107.01</v>
      </c>
      <c r="D636" s="422">
        <v>269.68</v>
      </c>
      <c r="E636" s="422">
        <v>194.84</v>
      </c>
      <c r="F636" s="422">
        <v>269.06</v>
      </c>
      <c r="G636" s="422">
        <v>490.99</v>
      </c>
      <c r="H636" s="422">
        <v>192.67</v>
      </c>
      <c r="I636" s="422">
        <v>126.79</v>
      </c>
      <c r="J636" s="422">
        <v>170.11</v>
      </c>
      <c r="K636" s="422">
        <v>119.95</v>
      </c>
      <c r="L636" s="422">
        <v>262.33</v>
      </c>
      <c r="M636" s="422">
        <v>307.07</v>
      </c>
      <c r="N636" s="422">
        <v>192.4</v>
      </c>
      <c r="O636" s="422">
        <v>69.900000000000006</v>
      </c>
      <c r="P636" s="422">
        <v>121.28</v>
      </c>
      <c r="Q636" s="422">
        <v>159.71</v>
      </c>
      <c r="R636" s="422">
        <v>206.29</v>
      </c>
      <c r="S636" s="422">
        <v>200.52</v>
      </c>
      <c r="T636" s="422">
        <v>256.25</v>
      </c>
      <c r="U636" s="422">
        <v>234.03</v>
      </c>
      <c r="V636" s="422">
        <v>201.96</v>
      </c>
      <c r="W636" s="422">
        <v>274.56</v>
      </c>
      <c r="X636" s="422">
        <v>283.62</v>
      </c>
      <c r="Y636" s="422">
        <v>0</v>
      </c>
      <c r="Z636" s="422">
        <v>248.67</v>
      </c>
      <c r="AA636" s="422">
        <v>94.94</v>
      </c>
      <c r="AB636" s="422">
        <v>239.1</v>
      </c>
      <c r="AC636" s="422">
        <v>278.99</v>
      </c>
      <c r="AD636" s="422">
        <v>171.97</v>
      </c>
      <c r="AE636" s="422">
        <v>229.45</v>
      </c>
      <c r="AF636" s="423">
        <v>113.59</v>
      </c>
      <c r="AG636" s="10"/>
      <c r="AH636" s="10"/>
      <c r="AI636" s="10"/>
      <c r="AJ636" s="10"/>
    </row>
    <row r="637" spans="1:36" ht="15">
      <c r="A637" s="424">
        <f t="shared" ref="A637:A644" si="32">A636+0.0105</f>
        <v>0.80216666666666592</v>
      </c>
      <c r="B637" s="422">
        <v>199.19</v>
      </c>
      <c r="C637" s="422">
        <v>295.44</v>
      </c>
      <c r="D637" s="422">
        <v>353.46</v>
      </c>
      <c r="E637" s="422">
        <v>476.27</v>
      </c>
      <c r="F637" s="422">
        <v>246.37</v>
      </c>
      <c r="G637" s="422">
        <v>434.48</v>
      </c>
      <c r="H637" s="422">
        <v>167.19</v>
      </c>
      <c r="I637" s="422">
        <v>240.89</v>
      </c>
      <c r="J637" s="422">
        <v>308.39999999999998</v>
      </c>
      <c r="K637" s="422">
        <v>267.66000000000003</v>
      </c>
      <c r="L637" s="422">
        <v>312.52999999999997</v>
      </c>
      <c r="M637" s="422">
        <v>435.48</v>
      </c>
      <c r="N637" s="422">
        <v>364.2</v>
      </c>
      <c r="O637" s="422">
        <v>170.17</v>
      </c>
      <c r="P637" s="422">
        <v>119.52</v>
      </c>
      <c r="Q637" s="422">
        <v>182.93</v>
      </c>
      <c r="R637" s="422">
        <v>138.06</v>
      </c>
      <c r="S637" s="422">
        <v>402.16</v>
      </c>
      <c r="T637" s="422">
        <v>244.07</v>
      </c>
      <c r="U637" s="422">
        <v>329.9</v>
      </c>
      <c r="V637" s="422">
        <v>134.62</v>
      </c>
      <c r="W637" s="422">
        <v>268.45</v>
      </c>
      <c r="X637" s="422">
        <v>201.48</v>
      </c>
      <c r="Y637" s="422">
        <v>0</v>
      </c>
      <c r="Z637" s="422">
        <v>191.3</v>
      </c>
      <c r="AA637" s="422">
        <v>313.58999999999997</v>
      </c>
      <c r="AB637" s="422">
        <v>377.92</v>
      </c>
      <c r="AC637" s="422">
        <v>215.91</v>
      </c>
      <c r="AD637" s="422">
        <v>342.03</v>
      </c>
      <c r="AE637" s="422">
        <v>213.94</v>
      </c>
      <c r="AF637" s="423">
        <v>235.77</v>
      </c>
      <c r="AG637" s="10"/>
      <c r="AH637" s="10"/>
      <c r="AI637" s="10"/>
      <c r="AJ637" s="10"/>
    </row>
    <row r="638" spans="1:36" ht="15">
      <c r="A638" s="424">
        <f t="shared" si="32"/>
        <v>0.81266666666666587</v>
      </c>
      <c r="B638" s="422">
        <v>156.4</v>
      </c>
      <c r="C638" s="422">
        <v>208.59</v>
      </c>
      <c r="D638" s="422">
        <v>236.48</v>
      </c>
      <c r="E638" s="422">
        <v>520.5</v>
      </c>
      <c r="F638" s="422">
        <v>334.65</v>
      </c>
      <c r="G638" s="422">
        <v>416.43</v>
      </c>
      <c r="H638" s="422">
        <v>245.2</v>
      </c>
      <c r="I638" s="422">
        <v>258.89</v>
      </c>
      <c r="J638" s="422">
        <v>321.87</v>
      </c>
      <c r="K638" s="422">
        <v>258.2</v>
      </c>
      <c r="L638" s="422">
        <v>221.02</v>
      </c>
      <c r="M638" s="422">
        <v>176.96</v>
      </c>
      <c r="N638" s="422">
        <v>229.14</v>
      </c>
      <c r="O638" s="422">
        <v>235.88</v>
      </c>
      <c r="P638" s="422">
        <v>201.6</v>
      </c>
      <c r="Q638" s="422">
        <v>266.69</v>
      </c>
      <c r="R638" s="422">
        <v>206.2</v>
      </c>
      <c r="S638" s="422">
        <v>403.93</v>
      </c>
      <c r="T638" s="422">
        <v>311.31</v>
      </c>
      <c r="U638" s="422">
        <v>335.82</v>
      </c>
      <c r="V638" s="422">
        <v>65.260000000000005</v>
      </c>
      <c r="W638" s="422">
        <v>180.99</v>
      </c>
      <c r="X638" s="422">
        <v>274.41000000000003</v>
      </c>
      <c r="Y638" s="422">
        <v>0</v>
      </c>
      <c r="Z638" s="422">
        <v>397.44</v>
      </c>
      <c r="AA638" s="422">
        <v>301.07</v>
      </c>
      <c r="AB638" s="422">
        <v>218.06</v>
      </c>
      <c r="AC638" s="422">
        <v>155.09</v>
      </c>
      <c r="AD638" s="422">
        <v>262.52999999999997</v>
      </c>
      <c r="AE638" s="422">
        <v>267.70999999999998</v>
      </c>
      <c r="AF638" s="423">
        <v>89.01</v>
      </c>
      <c r="AG638" s="10"/>
      <c r="AH638" s="10"/>
      <c r="AI638" s="10"/>
      <c r="AJ638" s="10"/>
    </row>
    <row r="639" spans="1:36" ht="15">
      <c r="A639" s="424">
        <f t="shared" si="32"/>
        <v>0.82316666666666582</v>
      </c>
      <c r="B639" s="422">
        <v>188.86</v>
      </c>
      <c r="C639" s="422">
        <v>213.16</v>
      </c>
      <c r="D639" s="422">
        <v>328.35</v>
      </c>
      <c r="E639" s="422">
        <v>398.34</v>
      </c>
      <c r="F639" s="422">
        <v>407.46</v>
      </c>
      <c r="G639" s="422">
        <v>208.37</v>
      </c>
      <c r="H639" s="422">
        <v>195.37</v>
      </c>
      <c r="I639" s="422">
        <v>192.64</v>
      </c>
      <c r="J639" s="422">
        <v>164.69</v>
      </c>
      <c r="K639" s="422">
        <v>209.11</v>
      </c>
      <c r="L639" s="422">
        <v>278.87</v>
      </c>
      <c r="M639" s="422">
        <v>380.36</v>
      </c>
      <c r="N639" s="422">
        <v>459.79</v>
      </c>
      <c r="O639" s="422">
        <v>160.72999999999999</v>
      </c>
      <c r="P639" s="422">
        <v>245.76</v>
      </c>
      <c r="Q639" s="422">
        <v>262.01</v>
      </c>
      <c r="R639" s="422">
        <v>206.9</v>
      </c>
      <c r="S639" s="422">
        <v>403.9</v>
      </c>
      <c r="T639" s="422">
        <v>325.04000000000002</v>
      </c>
      <c r="U639" s="422">
        <v>268.77999999999997</v>
      </c>
      <c r="V639" s="422">
        <v>176.48</v>
      </c>
      <c r="W639" s="422">
        <v>340.3</v>
      </c>
      <c r="X639" s="422">
        <v>359.7</v>
      </c>
      <c r="Y639" s="422">
        <v>0</v>
      </c>
      <c r="Z639" s="422">
        <v>212.56</v>
      </c>
      <c r="AA639" s="422">
        <v>273.18</v>
      </c>
      <c r="AB639" s="422">
        <v>237.07</v>
      </c>
      <c r="AC639" s="422">
        <v>274.13</v>
      </c>
      <c r="AD639" s="422">
        <v>290.24</v>
      </c>
      <c r="AE639" s="422">
        <v>237.72</v>
      </c>
      <c r="AF639" s="423">
        <v>20.05</v>
      </c>
      <c r="AG639" s="10"/>
      <c r="AH639" s="10"/>
      <c r="AI639" s="10"/>
      <c r="AJ639" s="10"/>
    </row>
    <row r="640" spans="1:36" ht="15">
      <c r="A640" s="424">
        <f t="shared" si="32"/>
        <v>0.83366666666666578</v>
      </c>
      <c r="B640" s="422">
        <v>172.68</v>
      </c>
      <c r="C640" s="422">
        <v>163.26</v>
      </c>
      <c r="D640" s="422">
        <v>232.74</v>
      </c>
      <c r="E640" s="422">
        <v>426.82</v>
      </c>
      <c r="F640" s="422">
        <v>328.53</v>
      </c>
      <c r="G640" s="422">
        <v>359.38</v>
      </c>
      <c r="H640" s="422">
        <v>187.34</v>
      </c>
      <c r="I640" s="422">
        <v>169.36</v>
      </c>
      <c r="J640" s="422">
        <v>231.26</v>
      </c>
      <c r="K640" s="422">
        <v>110.52</v>
      </c>
      <c r="L640" s="422">
        <v>265.58</v>
      </c>
      <c r="M640" s="422">
        <v>393.33</v>
      </c>
      <c r="N640" s="422">
        <v>193.88</v>
      </c>
      <c r="O640" s="422">
        <v>146.46</v>
      </c>
      <c r="P640" s="422">
        <v>75.08</v>
      </c>
      <c r="Q640" s="422">
        <v>286.82</v>
      </c>
      <c r="R640" s="422">
        <v>191</v>
      </c>
      <c r="S640" s="422">
        <v>478.53</v>
      </c>
      <c r="T640" s="422">
        <v>237.73</v>
      </c>
      <c r="U640" s="422">
        <v>365.42</v>
      </c>
      <c r="V640" s="422">
        <v>223.34</v>
      </c>
      <c r="W640" s="422">
        <v>178.73</v>
      </c>
      <c r="X640" s="422">
        <v>273.26</v>
      </c>
      <c r="Y640" s="422">
        <v>0</v>
      </c>
      <c r="Z640" s="422">
        <v>258.27999999999997</v>
      </c>
      <c r="AA640" s="422">
        <v>215</v>
      </c>
      <c r="AB640" s="422">
        <v>155.19999999999999</v>
      </c>
      <c r="AC640" s="422">
        <v>177.63</v>
      </c>
      <c r="AD640" s="422">
        <v>180.77</v>
      </c>
      <c r="AE640" s="422">
        <v>157.79</v>
      </c>
      <c r="AF640" s="423">
        <v>0</v>
      </c>
      <c r="AG640" s="10"/>
      <c r="AH640" s="10"/>
      <c r="AI640" s="10"/>
      <c r="AJ640" s="10"/>
    </row>
    <row r="641" spans="1:36" ht="15">
      <c r="A641" s="424">
        <f t="shared" si="32"/>
        <v>0.84416666666666573</v>
      </c>
      <c r="B641" s="422">
        <v>100.73</v>
      </c>
      <c r="C641" s="422">
        <v>336.72</v>
      </c>
      <c r="D641" s="422">
        <v>229.25</v>
      </c>
      <c r="E641" s="422">
        <v>494.28</v>
      </c>
      <c r="F641" s="422">
        <v>354.56</v>
      </c>
      <c r="G641" s="422">
        <v>408.36</v>
      </c>
      <c r="H641" s="422">
        <v>174.52</v>
      </c>
      <c r="I641" s="422">
        <v>234.27</v>
      </c>
      <c r="J641" s="422">
        <v>208</v>
      </c>
      <c r="K641" s="422">
        <v>123.58</v>
      </c>
      <c r="L641" s="422">
        <v>368.61</v>
      </c>
      <c r="M641" s="422">
        <v>295.89999999999998</v>
      </c>
      <c r="N641" s="422">
        <v>336.45</v>
      </c>
      <c r="O641" s="422">
        <v>171.46</v>
      </c>
      <c r="P641" s="422">
        <v>198.05</v>
      </c>
      <c r="Q641" s="422">
        <v>311.37</v>
      </c>
      <c r="R641" s="422">
        <v>160.03</v>
      </c>
      <c r="S641" s="422">
        <v>329.14</v>
      </c>
      <c r="T641" s="422">
        <v>225.7</v>
      </c>
      <c r="U641" s="422">
        <v>389.46</v>
      </c>
      <c r="V641" s="422">
        <v>222.01</v>
      </c>
      <c r="W641" s="422">
        <v>242.49</v>
      </c>
      <c r="X641" s="422">
        <v>296.01</v>
      </c>
      <c r="Y641" s="422">
        <v>0</v>
      </c>
      <c r="Z641" s="422">
        <v>125.06</v>
      </c>
      <c r="AA641" s="422">
        <v>162.19999999999999</v>
      </c>
      <c r="AB641" s="422">
        <v>431.44</v>
      </c>
      <c r="AC641" s="422">
        <v>269.88</v>
      </c>
      <c r="AD641" s="422">
        <v>386.59</v>
      </c>
      <c r="AE641" s="422">
        <v>197.4</v>
      </c>
      <c r="AF641" s="423">
        <v>0</v>
      </c>
      <c r="AG641" s="10"/>
      <c r="AH641" s="10"/>
      <c r="AI641" s="10"/>
      <c r="AJ641" s="10"/>
    </row>
    <row r="642" spans="1:36" ht="15">
      <c r="A642" s="424">
        <f t="shared" si="32"/>
        <v>0.85466666666666569</v>
      </c>
      <c r="B642" s="422">
        <v>162.13999999999999</v>
      </c>
      <c r="C642" s="422">
        <v>216.89</v>
      </c>
      <c r="D642" s="422">
        <v>149.68</v>
      </c>
      <c r="E642" s="422">
        <v>414.64</v>
      </c>
      <c r="F642" s="422">
        <v>382.78</v>
      </c>
      <c r="G642" s="422">
        <v>303.36</v>
      </c>
      <c r="H642" s="422">
        <v>40.270000000000003</v>
      </c>
      <c r="I642" s="422">
        <v>219.28</v>
      </c>
      <c r="J642" s="422">
        <v>182.16</v>
      </c>
      <c r="K642" s="422">
        <v>269.05</v>
      </c>
      <c r="L642" s="422">
        <v>395.59</v>
      </c>
      <c r="M642" s="422">
        <v>348.38</v>
      </c>
      <c r="N642" s="422">
        <v>231.48</v>
      </c>
      <c r="O642" s="422">
        <v>170.22</v>
      </c>
      <c r="P642" s="422">
        <v>158.52000000000001</v>
      </c>
      <c r="Q642" s="422">
        <v>164.35</v>
      </c>
      <c r="R642" s="422">
        <v>190.83</v>
      </c>
      <c r="S642" s="422">
        <v>369.92</v>
      </c>
      <c r="T642" s="422">
        <v>311.39</v>
      </c>
      <c r="U642" s="422">
        <v>313.67</v>
      </c>
      <c r="V642" s="422">
        <v>209.62</v>
      </c>
      <c r="W642" s="422">
        <v>264.83</v>
      </c>
      <c r="X642" s="422">
        <v>198.14</v>
      </c>
      <c r="Y642" s="422">
        <v>0</v>
      </c>
      <c r="Z642" s="422">
        <v>123.07</v>
      </c>
      <c r="AA642" s="422">
        <v>255.74</v>
      </c>
      <c r="AB642" s="422">
        <v>231.26</v>
      </c>
      <c r="AC642" s="422">
        <v>288.81</v>
      </c>
      <c r="AD642" s="422">
        <v>201.48</v>
      </c>
      <c r="AE642" s="422">
        <v>178.74</v>
      </c>
      <c r="AF642" s="423">
        <v>0</v>
      </c>
      <c r="AG642" s="10"/>
      <c r="AH642" s="10"/>
      <c r="AI642" s="10"/>
      <c r="AJ642" s="10"/>
    </row>
    <row r="643" spans="1:36" ht="15">
      <c r="A643" s="424">
        <f t="shared" si="32"/>
        <v>0.86516666666666564</v>
      </c>
      <c r="B643" s="422">
        <v>122.71</v>
      </c>
      <c r="C643" s="422">
        <v>166.17</v>
      </c>
      <c r="D643" s="422">
        <v>82.28</v>
      </c>
      <c r="E643" s="422">
        <v>251.28</v>
      </c>
      <c r="F643" s="422">
        <v>216.16</v>
      </c>
      <c r="G643" s="422">
        <v>173.32</v>
      </c>
      <c r="H643" s="422">
        <v>149.01</v>
      </c>
      <c r="I643" s="422">
        <v>166.89</v>
      </c>
      <c r="J643" s="422">
        <v>151.76</v>
      </c>
      <c r="K643" s="422">
        <v>289.61</v>
      </c>
      <c r="L643" s="422">
        <v>193.76</v>
      </c>
      <c r="M643" s="422">
        <v>260.73</v>
      </c>
      <c r="N643" s="422">
        <v>208.88</v>
      </c>
      <c r="O643" s="422">
        <v>91.69</v>
      </c>
      <c r="P643" s="422">
        <v>219.72</v>
      </c>
      <c r="Q643" s="422">
        <v>164.04</v>
      </c>
      <c r="R643" s="422">
        <v>155.46</v>
      </c>
      <c r="S643" s="422">
        <v>230.45</v>
      </c>
      <c r="T643" s="422">
        <v>289.06</v>
      </c>
      <c r="U643" s="422">
        <v>238</v>
      </c>
      <c r="V643" s="422">
        <v>207.21</v>
      </c>
      <c r="W643" s="422">
        <v>166.64</v>
      </c>
      <c r="X643" s="422">
        <v>55.14</v>
      </c>
      <c r="Y643" s="422">
        <v>0</v>
      </c>
      <c r="Z643" s="422">
        <v>305.63</v>
      </c>
      <c r="AA643" s="422">
        <v>143.1</v>
      </c>
      <c r="AB643" s="422">
        <v>230.39</v>
      </c>
      <c r="AC643" s="422">
        <v>143.87</v>
      </c>
      <c r="AD643" s="422">
        <v>292.61</v>
      </c>
      <c r="AE643" s="422">
        <v>157.16</v>
      </c>
      <c r="AF643" s="423">
        <v>0</v>
      </c>
      <c r="AG643" s="10"/>
      <c r="AH643" s="10"/>
      <c r="AI643" s="10"/>
      <c r="AJ643" s="10"/>
    </row>
    <row r="644" spans="1:36" ht="15">
      <c r="A644" s="424">
        <f t="shared" si="32"/>
        <v>0.87566666666666559</v>
      </c>
      <c r="B644" s="422">
        <v>78.94</v>
      </c>
      <c r="C644" s="422">
        <v>93.46</v>
      </c>
      <c r="D644" s="422">
        <v>130.30000000000001</v>
      </c>
      <c r="E644" s="422">
        <v>304.94</v>
      </c>
      <c r="F644" s="422">
        <v>230.63</v>
      </c>
      <c r="G644" s="422">
        <v>147</v>
      </c>
      <c r="H644" s="422">
        <v>132.08000000000001</v>
      </c>
      <c r="I644" s="422">
        <v>125.88</v>
      </c>
      <c r="J644" s="422">
        <v>153.25</v>
      </c>
      <c r="K644" s="422">
        <v>146.16999999999999</v>
      </c>
      <c r="L644" s="422">
        <v>347.09</v>
      </c>
      <c r="M644" s="422">
        <v>145.01</v>
      </c>
      <c r="N644" s="422">
        <v>95.43</v>
      </c>
      <c r="O644" s="422">
        <v>82.98</v>
      </c>
      <c r="P644" s="422">
        <v>135.63</v>
      </c>
      <c r="Q644" s="422">
        <v>99.05</v>
      </c>
      <c r="R644" s="422">
        <v>182.17</v>
      </c>
      <c r="S644" s="422">
        <v>293.62</v>
      </c>
      <c r="T644" s="422">
        <v>342.38</v>
      </c>
      <c r="U644" s="422">
        <v>224.93</v>
      </c>
      <c r="V644" s="422">
        <v>147.16999999999999</v>
      </c>
      <c r="W644" s="422">
        <v>93.85</v>
      </c>
      <c r="X644" s="422">
        <v>176.79</v>
      </c>
      <c r="Y644" s="422">
        <v>0</v>
      </c>
      <c r="Z644" s="422">
        <v>111.33</v>
      </c>
      <c r="AA644" s="422">
        <v>202.17</v>
      </c>
      <c r="AB644" s="422">
        <v>234.23</v>
      </c>
      <c r="AC644" s="422">
        <v>192.04</v>
      </c>
      <c r="AD644" s="422">
        <v>95.49</v>
      </c>
      <c r="AE644" s="422">
        <v>144.69</v>
      </c>
      <c r="AF644" s="423">
        <v>0</v>
      </c>
      <c r="AG644" s="10"/>
      <c r="AH644" s="10"/>
      <c r="AI644" s="10"/>
      <c r="AJ644" s="10"/>
    </row>
    <row r="645" spans="1:36" ht="15">
      <c r="A645" s="424">
        <f t="shared" ref="A645:A675" si="33">A644+0.0104</f>
        <v>0.88606666666666556</v>
      </c>
      <c r="B645" s="422">
        <v>80.05</v>
      </c>
      <c r="C645" s="422">
        <v>69.59</v>
      </c>
      <c r="D645" s="422">
        <v>73.27</v>
      </c>
      <c r="E645" s="422">
        <v>131.19</v>
      </c>
      <c r="F645" s="422">
        <v>172.67</v>
      </c>
      <c r="G645" s="422">
        <v>92.99</v>
      </c>
      <c r="H645" s="422">
        <v>50.26</v>
      </c>
      <c r="I645" s="422">
        <v>127.72</v>
      </c>
      <c r="J645" s="422">
        <v>65.58</v>
      </c>
      <c r="K645" s="422">
        <v>32.68</v>
      </c>
      <c r="L645" s="422">
        <v>198.58</v>
      </c>
      <c r="M645" s="422">
        <v>97.18</v>
      </c>
      <c r="N645" s="422">
        <v>258.60000000000002</v>
      </c>
      <c r="O645" s="422">
        <v>55.72</v>
      </c>
      <c r="P645" s="422">
        <v>111.82</v>
      </c>
      <c r="Q645" s="422">
        <v>88.78</v>
      </c>
      <c r="R645" s="422">
        <v>189.21</v>
      </c>
      <c r="S645" s="422">
        <v>261.72000000000003</v>
      </c>
      <c r="T645" s="422">
        <v>192.38</v>
      </c>
      <c r="U645" s="422">
        <v>63.01</v>
      </c>
      <c r="V645" s="422">
        <v>131.24</v>
      </c>
      <c r="W645" s="422">
        <v>148.41999999999999</v>
      </c>
      <c r="X645" s="422">
        <v>87.23</v>
      </c>
      <c r="Y645" s="422">
        <v>0</v>
      </c>
      <c r="Z645" s="422">
        <v>145.22</v>
      </c>
      <c r="AA645" s="422">
        <v>138.12</v>
      </c>
      <c r="AB645" s="422">
        <v>145.41</v>
      </c>
      <c r="AC645" s="422">
        <v>106.73</v>
      </c>
      <c r="AD645" s="422">
        <v>197.39</v>
      </c>
      <c r="AE645" s="422">
        <v>75.650000000000006</v>
      </c>
      <c r="AF645" s="423">
        <v>0</v>
      </c>
      <c r="AG645" s="10"/>
      <c r="AH645" s="10"/>
      <c r="AI645" s="10"/>
      <c r="AJ645" s="10"/>
    </row>
    <row r="646" spans="1:36" ht="15">
      <c r="A646" s="424">
        <f t="shared" si="33"/>
        <v>0.89646666666666552</v>
      </c>
      <c r="B646" s="422">
        <v>30.56</v>
      </c>
      <c r="C646" s="422">
        <v>248.42</v>
      </c>
      <c r="D646" s="422">
        <v>66.72</v>
      </c>
      <c r="E646" s="422">
        <v>203.94</v>
      </c>
      <c r="F646" s="422">
        <v>190.21</v>
      </c>
      <c r="G646" s="422">
        <v>186.79</v>
      </c>
      <c r="H646" s="422">
        <v>57.13</v>
      </c>
      <c r="I646" s="422">
        <v>82.84</v>
      </c>
      <c r="J646" s="422">
        <v>125.29</v>
      </c>
      <c r="K646" s="422">
        <v>144.93</v>
      </c>
      <c r="L646" s="422">
        <v>110.95</v>
      </c>
      <c r="M646" s="422">
        <v>101.43</v>
      </c>
      <c r="N646" s="422">
        <v>99.85</v>
      </c>
      <c r="O646" s="422">
        <v>72.680000000000007</v>
      </c>
      <c r="P646" s="422">
        <v>84.62</v>
      </c>
      <c r="Q646" s="422">
        <v>48.72</v>
      </c>
      <c r="R646" s="422">
        <v>125.86</v>
      </c>
      <c r="S646" s="422">
        <v>201.1</v>
      </c>
      <c r="T646" s="422">
        <v>121.23</v>
      </c>
      <c r="U646" s="422">
        <v>173.64</v>
      </c>
      <c r="V646" s="422">
        <v>151.12</v>
      </c>
      <c r="W646" s="422">
        <v>146.87</v>
      </c>
      <c r="X646" s="422">
        <v>150.32</v>
      </c>
      <c r="Y646" s="422">
        <v>0</v>
      </c>
      <c r="Z646" s="422">
        <v>122.5</v>
      </c>
      <c r="AA646" s="422">
        <v>86.47</v>
      </c>
      <c r="AB646" s="422">
        <v>118.76</v>
      </c>
      <c r="AC646" s="422">
        <v>47.56</v>
      </c>
      <c r="AD646" s="422">
        <v>114.64</v>
      </c>
      <c r="AE646" s="422">
        <v>97.94</v>
      </c>
      <c r="AF646" s="423">
        <v>0</v>
      </c>
      <c r="AG646" s="10"/>
      <c r="AH646" s="10"/>
      <c r="AI646" s="10"/>
      <c r="AJ646" s="10"/>
    </row>
    <row r="647" spans="1:36" ht="15">
      <c r="A647" s="424">
        <f t="shared" si="33"/>
        <v>0.90686666666666549</v>
      </c>
      <c r="B647" s="422">
        <v>47.46</v>
      </c>
      <c r="C647" s="422">
        <v>116.31</v>
      </c>
      <c r="D647" s="422">
        <v>62.22</v>
      </c>
      <c r="E647" s="422">
        <v>114.27</v>
      </c>
      <c r="F647" s="422">
        <v>139.72999999999999</v>
      </c>
      <c r="G647" s="422">
        <v>105.32</v>
      </c>
      <c r="H647" s="422">
        <v>96.67</v>
      </c>
      <c r="I647" s="422">
        <v>44.85</v>
      </c>
      <c r="J647" s="422">
        <v>105.99</v>
      </c>
      <c r="K647" s="422">
        <v>104.76</v>
      </c>
      <c r="L647" s="422">
        <v>144.02000000000001</v>
      </c>
      <c r="M647" s="422">
        <v>132.87</v>
      </c>
      <c r="N647" s="422">
        <v>46.63</v>
      </c>
      <c r="O647" s="422">
        <v>30.1</v>
      </c>
      <c r="P647" s="422">
        <v>55.37</v>
      </c>
      <c r="Q647" s="422">
        <v>111.2</v>
      </c>
      <c r="R647" s="422">
        <v>103.39</v>
      </c>
      <c r="S647" s="422">
        <v>132.07</v>
      </c>
      <c r="T647" s="422">
        <v>102.18</v>
      </c>
      <c r="U647" s="422">
        <v>187.73</v>
      </c>
      <c r="V647" s="422">
        <v>104.81</v>
      </c>
      <c r="W647" s="422">
        <v>63.19</v>
      </c>
      <c r="X647" s="422">
        <v>126.46</v>
      </c>
      <c r="Y647" s="422">
        <v>0</v>
      </c>
      <c r="Z647" s="422">
        <v>137.87</v>
      </c>
      <c r="AA647" s="422">
        <v>148.22</v>
      </c>
      <c r="AB647" s="422">
        <v>132.09</v>
      </c>
      <c r="AC647" s="422">
        <v>92.59</v>
      </c>
      <c r="AD647" s="422">
        <v>124.64</v>
      </c>
      <c r="AE647" s="422">
        <v>168.57</v>
      </c>
      <c r="AF647" s="423">
        <v>0</v>
      </c>
      <c r="AG647" s="10"/>
      <c r="AH647" s="10"/>
      <c r="AI647" s="10"/>
      <c r="AJ647" s="10"/>
    </row>
    <row r="648" spans="1:36" ht="15">
      <c r="A648" s="424">
        <f t="shared" si="33"/>
        <v>0.91726666666666545</v>
      </c>
      <c r="B648" s="422">
        <v>35.630000000000003</v>
      </c>
      <c r="C648" s="422">
        <v>119.11</v>
      </c>
      <c r="D648" s="422">
        <v>99.25</v>
      </c>
      <c r="E648" s="422">
        <v>164.99</v>
      </c>
      <c r="F648" s="422">
        <v>35.92</v>
      </c>
      <c r="G648" s="422">
        <v>16</v>
      </c>
      <c r="H648" s="422">
        <v>117.14</v>
      </c>
      <c r="I648" s="422">
        <v>26.22</v>
      </c>
      <c r="J648" s="422">
        <v>79.66</v>
      </c>
      <c r="K648" s="422">
        <v>69.459999999999994</v>
      </c>
      <c r="L648" s="422">
        <v>185.84</v>
      </c>
      <c r="M648" s="422">
        <v>85.42</v>
      </c>
      <c r="N648" s="422">
        <v>98.88</v>
      </c>
      <c r="O648" s="422">
        <v>78.599999999999994</v>
      </c>
      <c r="P648" s="422">
        <v>78.680000000000007</v>
      </c>
      <c r="Q648" s="422">
        <v>118.08</v>
      </c>
      <c r="R648" s="422">
        <v>117.06</v>
      </c>
      <c r="S648" s="422">
        <v>103.77</v>
      </c>
      <c r="T648" s="422">
        <v>97.23</v>
      </c>
      <c r="U648" s="422">
        <v>110.48</v>
      </c>
      <c r="V648" s="422">
        <v>83.67</v>
      </c>
      <c r="W648" s="422">
        <v>127.03</v>
      </c>
      <c r="X648" s="422">
        <v>161.25</v>
      </c>
      <c r="Y648" s="422">
        <v>0</v>
      </c>
      <c r="Z648" s="422">
        <v>130.93</v>
      </c>
      <c r="AA648" s="422">
        <v>142.93</v>
      </c>
      <c r="AB648" s="422">
        <v>64.8</v>
      </c>
      <c r="AC648" s="422">
        <v>72.64</v>
      </c>
      <c r="AD648" s="422">
        <v>143.66</v>
      </c>
      <c r="AE648" s="422">
        <v>67.72</v>
      </c>
      <c r="AF648" s="423">
        <v>0</v>
      </c>
      <c r="AG648" s="10"/>
      <c r="AH648" s="10"/>
      <c r="AI648" s="10"/>
      <c r="AJ648" s="10"/>
    </row>
    <row r="649" spans="1:36" ht="15">
      <c r="A649" s="424">
        <f t="shared" si="33"/>
        <v>0.92766666666666542</v>
      </c>
      <c r="B649" s="422">
        <v>15.69</v>
      </c>
      <c r="C649" s="422">
        <v>85.58</v>
      </c>
      <c r="D649" s="422">
        <v>46.77</v>
      </c>
      <c r="E649" s="422">
        <v>153.94</v>
      </c>
      <c r="F649" s="422">
        <v>46.69</v>
      </c>
      <c r="G649" s="422">
        <v>39.049999999999997</v>
      </c>
      <c r="H649" s="422">
        <v>43</v>
      </c>
      <c r="I649" s="422">
        <v>11.71</v>
      </c>
      <c r="J649" s="422">
        <v>134.84</v>
      </c>
      <c r="K649" s="422">
        <v>67.98</v>
      </c>
      <c r="L649" s="422">
        <v>153.66999999999999</v>
      </c>
      <c r="M649" s="422">
        <v>98.62</v>
      </c>
      <c r="N649" s="422">
        <v>104.01</v>
      </c>
      <c r="O649" s="422">
        <v>76.83</v>
      </c>
      <c r="P649" s="422">
        <v>96.63</v>
      </c>
      <c r="Q649" s="422">
        <v>66.41</v>
      </c>
      <c r="R649" s="422">
        <v>94.99</v>
      </c>
      <c r="S649" s="422">
        <v>129.30000000000001</v>
      </c>
      <c r="T649" s="422">
        <v>59.83</v>
      </c>
      <c r="U649" s="422">
        <v>47.91</v>
      </c>
      <c r="V649" s="422">
        <v>98.37</v>
      </c>
      <c r="W649" s="422">
        <v>71.94</v>
      </c>
      <c r="X649" s="422">
        <v>171.68</v>
      </c>
      <c r="Y649" s="422">
        <v>0</v>
      </c>
      <c r="Z649" s="422">
        <v>141.85</v>
      </c>
      <c r="AA649" s="422">
        <v>202.87</v>
      </c>
      <c r="AB649" s="422">
        <v>90.33</v>
      </c>
      <c r="AC649" s="422">
        <v>53.31</v>
      </c>
      <c r="AD649" s="422">
        <v>95.7</v>
      </c>
      <c r="AE649" s="422">
        <v>83</v>
      </c>
      <c r="AF649" s="423">
        <v>0</v>
      </c>
      <c r="AG649" s="10"/>
      <c r="AH649" s="10"/>
      <c r="AI649" s="10"/>
      <c r="AJ649" s="10"/>
    </row>
    <row r="650" spans="1:36" ht="15">
      <c r="A650" s="424">
        <f t="shared" si="33"/>
        <v>0.93806666666666538</v>
      </c>
      <c r="B650" s="422">
        <v>47.49</v>
      </c>
      <c r="C650" s="422">
        <v>65.23</v>
      </c>
      <c r="D650" s="422">
        <v>35.36</v>
      </c>
      <c r="E650" s="422">
        <v>105.76</v>
      </c>
      <c r="F650" s="422">
        <v>89.4</v>
      </c>
      <c r="G650" s="422">
        <v>14.9</v>
      </c>
      <c r="H650" s="422">
        <v>107.87</v>
      </c>
      <c r="I650" s="422">
        <v>82.45</v>
      </c>
      <c r="J650" s="422">
        <v>88.48</v>
      </c>
      <c r="K650" s="422">
        <v>78.760000000000005</v>
      </c>
      <c r="L650" s="422">
        <v>140.41</v>
      </c>
      <c r="M650" s="422">
        <v>58.72</v>
      </c>
      <c r="N650" s="422">
        <v>77.5</v>
      </c>
      <c r="O650" s="422">
        <v>31.5</v>
      </c>
      <c r="P650" s="422">
        <v>87.32</v>
      </c>
      <c r="Q650" s="422">
        <v>57.14</v>
      </c>
      <c r="R650" s="422">
        <v>99.1</v>
      </c>
      <c r="S650" s="422">
        <v>163.26</v>
      </c>
      <c r="T650" s="422">
        <v>68.319999999999993</v>
      </c>
      <c r="U650" s="422">
        <v>63.86</v>
      </c>
      <c r="V650" s="422">
        <v>120.82</v>
      </c>
      <c r="W650" s="422">
        <v>111.78</v>
      </c>
      <c r="X650" s="422">
        <v>159.83000000000001</v>
      </c>
      <c r="Y650" s="422">
        <v>0</v>
      </c>
      <c r="Z650" s="422">
        <v>107.23</v>
      </c>
      <c r="AA650" s="422">
        <v>120.42</v>
      </c>
      <c r="AB650" s="422">
        <v>67.31</v>
      </c>
      <c r="AC650" s="422">
        <v>62.28</v>
      </c>
      <c r="AD650" s="422">
        <v>89.32</v>
      </c>
      <c r="AE650" s="422">
        <v>76.27</v>
      </c>
      <c r="AF650" s="423">
        <v>0</v>
      </c>
      <c r="AG650" s="10"/>
      <c r="AH650" s="10"/>
      <c r="AI650" s="10"/>
      <c r="AJ650" s="10"/>
    </row>
    <row r="651" spans="1:36" ht="15">
      <c r="A651" s="424">
        <f t="shared" si="33"/>
        <v>0.94846666666666535</v>
      </c>
      <c r="B651" s="422">
        <v>78.209999999999994</v>
      </c>
      <c r="C651" s="422">
        <v>21.36</v>
      </c>
      <c r="D651" s="422">
        <v>41.81</v>
      </c>
      <c r="E651" s="422">
        <v>54.44</v>
      </c>
      <c r="F651" s="422">
        <v>21.59</v>
      </c>
      <c r="G651" s="422">
        <v>21.14</v>
      </c>
      <c r="H651" s="422">
        <v>110.27</v>
      </c>
      <c r="I651" s="422">
        <v>52.09</v>
      </c>
      <c r="J651" s="422">
        <v>87.22</v>
      </c>
      <c r="K651" s="422">
        <v>35.64</v>
      </c>
      <c r="L651" s="422">
        <v>100.74</v>
      </c>
      <c r="M651" s="422">
        <v>54.07</v>
      </c>
      <c r="N651" s="422">
        <v>14.45</v>
      </c>
      <c r="O651" s="422">
        <v>68.33</v>
      </c>
      <c r="P651" s="422">
        <v>71.06</v>
      </c>
      <c r="Q651" s="422">
        <v>103.3</v>
      </c>
      <c r="R651" s="422">
        <v>52.42</v>
      </c>
      <c r="S651" s="422">
        <v>15.96</v>
      </c>
      <c r="T651" s="422">
        <v>88.34</v>
      </c>
      <c r="U651" s="422">
        <v>110.23</v>
      </c>
      <c r="V651" s="422">
        <v>51.01</v>
      </c>
      <c r="W651" s="422">
        <v>70.08</v>
      </c>
      <c r="X651" s="422">
        <v>59.2</v>
      </c>
      <c r="Y651" s="422">
        <v>0</v>
      </c>
      <c r="Z651" s="422">
        <v>126.38</v>
      </c>
      <c r="AA651" s="422">
        <v>133.87</v>
      </c>
      <c r="AB651" s="422">
        <v>60.37</v>
      </c>
      <c r="AC651" s="422">
        <v>83.42</v>
      </c>
      <c r="AD651" s="422">
        <v>65.73</v>
      </c>
      <c r="AE651" s="422">
        <v>104.32</v>
      </c>
      <c r="AF651" s="423">
        <v>0</v>
      </c>
      <c r="AG651" s="10"/>
      <c r="AH651" s="10"/>
      <c r="AI651" s="10"/>
      <c r="AJ651" s="10"/>
    </row>
    <row r="652" spans="1:36" ht="15">
      <c r="A652" s="424">
        <f t="shared" si="33"/>
        <v>0.95886666666666531</v>
      </c>
      <c r="B652" s="422">
        <v>64.03</v>
      </c>
      <c r="C652" s="422">
        <v>18.079999999999998</v>
      </c>
      <c r="D652" s="422">
        <v>106.86</v>
      </c>
      <c r="E652" s="422">
        <v>64.92</v>
      </c>
      <c r="F652" s="422">
        <v>119.41</v>
      </c>
      <c r="G652" s="422">
        <v>21.45</v>
      </c>
      <c r="H652" s="422">
        <v>100.6</v>
      </c>
      <c r="I652" s="422">
        <v>57.54</v>
      </c>
      <c r="J652" s="422">
        <v>73.73</v>
      </c>
      <c r="K652" s="422">
        <v>30.63</v>
      </c>
      <c r="L652" s="422">
        <v>95.39</v>
      </c>
      <c r="M652" s="422">
        <v>51.73</v>
      </c>
      <c r="N652" s="422">
        <v>82.13</v>
      </c>
      <c r="O652" s="422">
        <v>11.73</v>
      </c>
      <c r="P652" s="422">
        <v>8.82</v>
      </c>
      <c r="Q652" s="422">
        <v>24.27</v>
      </c>
      <c r="R652" s="422">
        <v>47.15</v>
      </c>
      <c r="S652" s="422">
        <v>63.28</v>
      </c>
      <c r="T652" s="422">
        <v>91.29</v>
      </c>
      <c r="U652" s="422">
        <v>28.56</v>
      </c>
      <c r="V652" s="422">
        <v>46</v>
      </c>
      <c r="W652" s="422">
        <v>113.25</v>
      </c>
      <c r="X652" s="422">
        <v>89.44</v>
      </c>
      <c r="Y652" s="422">
        <v>0</v>
      </c>
      <c r="Z652" s="422">
        <v>76.78</v>
      </c>
      <c r="AA652" s="422">
        <v>23.54</v>
      </c>
      <c r="AB652" s="422">
        <v>63.81</v>
      </c>
      <c r="AC652" s="422">
        <v>46.99</v>
      </c>
      <c r="AD652" s="422">
        <v>56.88</v>
      </c>
      <c r="AE652" s="422">
        <v>13.13</v>
      </c>
      <c r="AF652" s="423">
        <v>0</v>
      </c>
      <c r="AG652" s="10"/>
      <c r="AH652" s="10"/>
      <c r="AI652" s="10"/>
      <c r="AJ652" s="10"/>
    </row>
    <row r="653" spans="1:36" ht="15">
      <c r="A653" s="424">
        <f t="shared" si="33"/>
        <v>0.96926666666666528</v>
      </c>
      <c r="B653" s="422">
        <v>69.55</v>
      </c>
      <c r="C653" s="422">
        <v>93.14</v>
      </c>
      <c r="D653" s="422">
        <v>47.82</v>
      </c>
      <c r="E653" s="422">
        <v>41.99</v>
      </c>
      <c r="F653" s="422">
        <v>50.56</v>
      </c>
      <c r="G653" s="422">
        <v>52.28</v>
      </c>
      <c r="H653" s="422">
        <v>10.09</v>
      </c>
      <c r="I653" s="422">
        <v>85.64</v>
      </c>
      <c r="J653" s="422">
        <v>18.63</v>
      </c>
      <c r="K653" s="422">
        <v>61.53</v>
      </c>
      <c r="L653" s="422">
        <v>118.19</v>
      </c>
      <c r="M653" s="422">
        <v>59.48</v>
      </c>
      <c r="N653" s="422">
        <v>20.81</v>
      </c>
      <c r="O653" s="422">
        <v>24.86</v>
      </c>
      <c r="P653" s="422">
        <v>59.01</v>
      </c>
      <c r="Q653" s="422">
        <v>22.18</v>
      </c>
      <c r="R653" s="422">
        <v>42.72</v>
      </c>
      <c r="S653" s="422">
        <v>63.8</v>
      </c>
      <c r="T653" s="422">
        <v>54.27</v>
      </c>
      <c r="U653" s="422">
        <v>56.34</v>
      </c>
      <c r="V653" s="422">
        <v>92.12</v>
      </c>
      <c r="W653" s="422">
        <v>78.400000000000006</v>
      </c>
      <c r="X653" s="422">
        <v>72.45</v>
      </c>
      <c r="Y653" s="422">
        <v>0</v>
      </c>
      <c r="Z653" s="422">
        <v>63.95</v>
      </c>
      <c r="AA653" s="422">
        <v>40.270000000000003</v>
      </c>
      <c r="AB653" s="422">
        <v>36.479999999999997</v>
      </c>
      <c r="AC653" s="422">
        <v>92.09</v>
      </c>
      <c r="AD653" s="422">
        <v>36.590000000000003</v>
      </c>
      <c r="AE653" s="422">
        <v>37.68</v>
      </c>
      <c r="AF653" s="423">
        <v>0</v>
      </c>
      <c r="AG653" s="10"/>
      <c r="AH653" s="10"/>
      <c r="AI653" s="10"/>
      <c r="AJ653" s="10"/>
    </row>
    <row r="654" spans="1:36" ht="15">
      <c r="A654" s="424">
        <f t="shared" si="33"/>
        <v>0.97966666666666524</v>
      </c>
      <c r="B654" s="422">
        <v>28.49</v>
      </c>
      <c r="C654" s="422">
        <v>58.04</v>
      </c>
      <c r="D654" s="422">
        <v>64.459999999999994</v>
      </c>
      <c r="E654" s="422">
        <v>71.62</v>
      </c>
      <c r="F654" s="422">
        <v>42.82</v>
      </c>
      <c r="G654" s="422">
        <v>96.81</v>
      </c>
      <c r="H654" s="422">
        <v>71.55</v>
      </c>
      <c r="I654" s="422">
        <v>14.54</v>
      </c>
      <c r="J654" s="422">
        <v>26.4</v>
      </c>
      <c r="K654" s="422">
        <v>0</v>
      </c>
      <c r="L654" s="422">
        <v>34.49</v>
      </c>
      <c r="M654" s="422">
        <v>35.54</v>
      </c>
      <c r="N654" s="422">
        <v>52.43</v>
      </c>
      <c r="O654" s="422">
        <v>0</v>
      </c>
      <c r="P654" s="422">
        <v>14.27</v>
      </c>
      <c r="Q654" s="422">
        <v>32.26</v>
      </c>
      <c r="R654" s="422">
        <v>44.05</v>
      </c>
      <c r="S654" s="422">
        <v>52.86</v>
      </c>
      <c r="T654" s="422">
        <v>42.69</v>
      </c>
      <c r="U654" s="422">
        <v>90.06</v>
      </c>
      <c r="V654" s="422">
        <v>67.42</v>
      </c>
      <c r="W654" s="422">
        <v>42.72</v>
      </c>
      <c r="X654" s="422">
        <v>85.8</v>
      </c>
      <c r="Y654" s="422">
        <v>0</v>
      </c>
      <c r="Z654" s="422">
        <v>96.48</v>
      </c>
      <c r="AA654" s="422">
        <v>8.68</v>
      </c>
      <c r="AB654" s="422">
        <v>93.54</v>
      </c>
      <c r="AC654" s="422">
        <v>91.31</v>
      </c>
      <c r="AD654" s="422">
        <v>63</v>
      </c>
      <c r="AE654" s="422">
        <v>59.42</v>
      </c>
      <c r="AF654" s="423">
        <v>0</v>
      </c>
      <c r="AG654" s="10"/>
      <c r="AH654" s="10"/>
      <c r="AI654" s="10"/>
      <c r="AJ654" s="10"/>
    </row>
    <row r="655" spans="1:36" ht="15">
      <c r="A655" s="424">
        <f t="shared" si="33"/>
        <v>0.99006666666666521</v>
      </c>
      <c r="B655" s="422">
        <v>9.36</v>
      </c>
      <c r="C655" s="422">
        <v>92.5</v>
      </c>
      <c r="D655" s="422">
        <v>19.54</v>
      </c>
      <c r="E655" s="422">
        <v>103.62</v>
      </c>
      <c r="F655" s="422">
        <v>89.36</v>
      </c>
      <c r="G655" s="422">
        <v>10.78</v>
      </c>
      <c r="H655" s="422">
        <v>43.63</v>
      </c>
      <c r="I655" s="422">
        <v>6</v>
      </c>
      <c r="J655" s="422">
        <v>55.27</v>
      </c>
      <c r="K655" s="422">
        <v>52.64</v>
      </c>
      <c r="L655" s="422">
        <v>73.680000000000007</v>
      </c>
      <c r="M655" s="422">
        <v>37.18</v>
      </c>
      <c r="N655" s="422">
        <v>46.63</v>
      </c>
      <c r="O655" s="422">
        <v>18.36</v>
      </c>
      <c r="P655" s="422">
        <v>24.73</v>
      </c>
      <c r="Q655" s="422">
        <v>19.45</v>
      </c>
      <c r="R655" s="422">
        <v>22.82</v>
      </c>
      <c r="S655" s="422">
        <v>74.209999999999994</v>
      </c>
      <c r="T655" s="422">
        <v>129.9</v>
      </c>
      <c r="U655" s="422">
        <v>6.32</v>
      </c>
      <c r="V655" s="422">
        <v>35.68</v>
      </c>
      <c r="W655" s="422">
        <v>65.23</v>
      </c>
      <c r="X655" s="422">
        <v>17.95</v>
      </c>
      <c r="Y655" s="422">
        <v>0</v>
      </c>
      <c r="Z655" s="422">
        <v>107.59</v>
      </c>
      <c r="AA655" s="422">
        <v>54.21</v>
      </c>
      <c r="AB655" s="422">
        <v>15.27</v>
      </c>
      <c r="AC655" s="422">
        <v>58.31</v>
      </c>
      <c r="AD655" s="422">
        <v>89.78</v>
      </c>
      <c r="AE655" s="422">
        <v>112.67</v>
      </c>
      <c r="AF655" s="423">
        <v>0</v>
      </c>
      <c r="AG655" s="10"/>
      <c r="AH655" s="10"/>
      <c r="AI655" s="10"/>
      <c r="AJ655" s="10"/>
    </row>
    <row r="656" spans="1:36" ht="15">
      <c r="A656" s="424">
        <f t="shared" si="33"/>
        <v>1.0004666666666653</v>
      </c>
      <c r="B656" s="422">
        <v>8.09</v>
      </c>
      <c r="C656" s="422">
        <v>30.32</v>
      </c>
      <c r="D656" s="422">
        <v>27.82</v>
      </c>
      <c r="E656" s="422">
        <v>37.630000000000003</v>
      </c>
      <c r="F656" s="422">
        <v>33.08</v>
      </c>
      <c r="G656" s="422">
        <v>44.23</v>
      </c>
      <c r="H656" s="422">
        <v>35.090000000000003</v>
      </c>
      <c r="I656" s="422">
        <v>40.909999999999997</v>
      </c>
      <c r="J656" s="422">
        <v>16</v>
      </c>
      <c r="K656" s="422">
        <v>0</v>
      </c>
      <c r="L656" s="422">
        <v>61.73</v>
      </c>
      <c r="M656" s="422">
        <v>23.72</v>
      </c>
      <c r="N656" s="422">
        <v>46.26</v>
      </c>
      <c r="O656" s="422">
        <v>41.84</v>
      </c>
      <c r="P656" s="422">
        <v>31.59</v>
      </c>
      <c r="Q656" s="422">
        <v>60.09</v>
      </c>
      <c r="R656" s="422">
        <v>17.13</v>
      </c>
      <c r="S656" s="422">
        <v>97.69</v>
      </c>
      <c r="T656" s="422">
        <v>115.56</v>
      </c>
      <c r="U656" s="422">
        <v>55.62</v>
      </c>
      <c r="V656" s="422">
        <v>35.04</v>
      </c>
      <c r="W656" s="422">
        <v>99.05</v>
      </c>
      <c r="X656" s="422">
        <v>32.630000000000003</v>
      </c>
      <c r="Y656" s="422">
        <v>0</v>
      </c>
      <c r="Z656" s="422">
        <v>29.18</v>
      </c>
      <c r="AA656" s="422">
        <v>60.86</v>
      </c>
      <c r="AB656" s="422">
        <v>30.77</v>
      </c>
      <c r="AC656" s="422">
        <v>14.73</v>
      </c>
      <c r="AD656" s="422">
        <v>78.31</v>
      </c>
      <c r="AE656" s="422">
        <v>60.03</v>
      </c>
      <c r="AF656" s="423">
        <v>0</v>
      </c>
      <c r="AG656" s="10"/>
      <c r="AH656" s="10"/>
      <c r="AI656" s="10"/>
      <c r="AJ656" s="10"/>
    </row>
    <row r="657" spans="1:36" ht="15">
      <c r="A657" s="424">
        <f t="shared" si="33"/>
        <v>1.0108666666666652</v>
      </c>
      <c r="B657" s="422">
        <v>28.17</v>
      </c>
      <c r="C657" s="422">
        <v>58.1</v>
      </c>
      <c r="D657" s="422">
        <v>27.23</v>
      </c>
      <c r="E657" s="422">
        <v>23.68</v>
      </c>
      <c r="F657" s="422">
        <v>49.37</v>
      </c>
      <c r="G657" s="422">
        <v>13.82</v>
      </c>
      <c r="H657" s="422">
        <v>27.98</v>
      </c>
      <c r="I657" s="422">
        <v>26.63</v>
      </c>
      <c r="J657" s="422">
        <v>42.64</v>
      </c>
      <c r="K657" s="422">
        <v>0</v>
      </c>
      <c r="L657" s="422">
        <v>33.450000000000003</v>
      </c>
      <c r="M657" s="422">
        <v>48.89</v>
      </c>
      <c r="N657" s="422">
        <v>45.5</v>
      </c>
      <c r="O657" s="422">
        <v>5.91</v>
      </c>
      <c r="P657" s="422">
        <v>41.77</v>
      </c>
      <c r="Q657" s="422">
        <v>51.96</v>
      </c>
      <c r="R657" s="422">
        <v>75.069999999999993</v>
      </c>
      <c r="S657" s="422">
        <v>24.23</v>
      </c>
      <c r="T657" s="422">
        <v>75.91</v>
      </c>
      <c r="U657" s="422">
        <v>29.99</v>
      </c>
      <c r="V657" s="422">
        <v>18</v>
      </c>
      <c r="W657" s="422">
        <v>31</v>
      </c>
      <c r="X657" s="422">
        <v>26.45</v>
      </c>
      <c r="Y657" s="422">
        <v>0</v>
      </c>
      <c r="Z657" s="422">
        <v>45.45</v>
      </c>
      <c r="AA657" s="422">
        <v>29.46</v>
      </c>
      <c r="AB657" s="422">
        <v>50.77</v>
      </c>
      <c r="AC657" s="422">
        <v>79.459999999999994</v>
      </c>
      <c r="AD657" s="422">
        <v>0</v>
      </c>
      <c r="AE657" s="422">
        <v>23.4</v>
      </c>
      <c r="AF657" s="423">
        <v>0</v>
      </c>
      <c r="AG657" s="10"/>
      <c r="AH657" s="10"/>
      <c r="AI657" s="10"/>
      <c r="AJ657" s="10"/>
    </row>
    <row r="658" spans="1:36" ht="15">
      <c r="A658" s="424">
        <f t="shared" si="33"/>
        <v>1.0212666666666652</v>
      </c>
      <c r="B658" s="422">
        <v>6.73</v>
      </c>
      <c r="C658" s="422">
        <v>1.36</v>
      </c>
      <c r="D658" s="422">
        <v>45.35</v>
      </c>
      <c r="E658" s="422">
        <v>78.540000000000006</v>
      </c>
      <c r="F658" s="422">
        <v>58.44</v>
      </c>
      <c r="G658" s="422">
        <v>41.96</v>
      </c>
      <c r="H658" s="422">
        <v>18.09</v>
      </c>
      <c r="I658" s="422">
        <v>24</v>
      </c>
      <c r="J658" s="422">
        <v>5.09</v>
      </c>
      <c r="K658" s="422">
        <v>31.16</v>
      </c>
      <c r="L658" s="422">
        <v>25.92</v>
      </c>
      <c r="M658" s="422">
        <v>2.91</v>
      </c>
      <c r="N658" s="422">
        <v>10.32</v>
      </c>
      <c r="O658" s="422">
        <v>55.67</v>
      </c>
      <c r="P658" s="422">
        <v>29.68</v>
      </c>
      <c r="Q658" s="422">
        <v>57.91</v>
      </c>
      <c r="R658" s="422">
        <v>24.46</v>
      </c>
      <c r="S658" s="422">
        <v>84.59</v>
      </c>
      <c r="T658" s="422">
        <v>61.96</v>
      </c>
      <c r="U658" s="422">
        <v>34.4</v>
      </c>
      <c r="V658" s="422">
        <v>68.09</v>
      </c>
      <c r="W658" s="422">
        <v>13.18</v>
      </c>
      <c r="X658" s="422">
        <v>23.07</v>
      </c>
      <c r="Y658" s="422">
        <v>0</v>
      </c>
      <c r="Z658" s="422">
        <v>65.27</v>
      </c>
      <c r="AA658" s="422">
        <v>41.45</v>
      </c>
      <c r="AB658" s="422">
        <v>34.17</v>
      </c>
      <c r="AC658" s="422">
        <v>31.63</v>
      </c>
      <c r="AD658" s="422">
        <v>45.14</v>
      </c>
      <c r="AE658" s="422">
        <v>62.55</v>
      </c>
      <c r="AF658" s="423">
        <v>0</v>
      </c>
      <c r="AG658" s="10"/>
      <c r="AH658" s="10"/>
      <c r="AI658" s="10"/>
      <c r="AJ658" s="10"/>
    </row>
    <row r="659" spans="1:36" ht="15">
      <c r="A659" s="424">
        <f t="shared" si="33"/>
        <v>1.0316666666666652</v>
      </c>
      <c r="B659" s="422">
        <v>11</v>
      </c>
      <c r="C659" s="422">
        <v>12.09</v>
      </c>
      <c r="D659" s="422">
        <v>32.619999999999997</v>
      </c>
      <c r="E659" s="422">
        <v>47.72</v>
      </c>
      <c r="F659" s="422">
        <v>34.590000000000003</v>
      </c>
      <c r="G659" s="422">
        <v>21.18</v>
      </c>
      <c r="H659" s="422">
        <v>12.73</v>
      </c>
      <c r="I659" s="422">
        <v>11.64</v>
      </c>
      <c r="J659" s="422">
        <v>31.53</v>
      </c>
      <c r="K659" s="422">
        <v>46.09</v>
      </c>
      <c r="L659" s="422">
        <v>31.6</v>
      </c>
      <c r="M659" s="422">
        <v>63.85</v>
      </c>
      <c r="N659" s="422">
        <v>15.46</v>
      </c>
      <c r="O659" s="422">
        <v>65.459999999999994</v>
      </c>
      <c r="P659" s="422">
        <v>41.64</v>
      </c>
      <c r="Q659" s="422">
        <v>26.52</v>
      </c>
      <c r="R659" s="422">
        <v>53.04</v>
      </c>
      <c r="S659" s="422">
        <v>2.82</v>
      </c>
      <c r="T659" s="422">
        <v>100.52</v>
      </c>
      <c r="U659" s="422">
        <v>12.37</v>
      </c>
      <c r="V659" s="422">
        <v>9.5399999999999991</v>
      </c>
      <c r="W659" s="422">
        <v>38.54</v>
      </c>
      <c r="X659" s="422">
        <v>22.45</v>
      </c>
      <c r="Y659" s="422">
        <v>0</v>
      </c>
      <c r="Z659" s="422">
        <v>42.5</v>
      </c>
      <c r="AA659" s="422">
        <v>90.71</v>
      </c>
      <c r="AB659" s="422">
        <v>21.18</v>
      </c>
      <c r="AC659" s="422">
        <v>31.15</v>
      </c>
      <c r="AD659" s="422">
        <v>46.64</v>
      </c>
      <c r="AE659" s="422">
        <v>59.91</v>
      </c>
      <c r="AF659" s="423">
        <v>0</v>
      </c>
      <c r="AG659" s="10"/>
      <c r="AH659" s="10"/>
      <c r="AI659" s="10"/>
      <c r="AJ659" s="10"/>
    </row>
    <row r="660" spans="1:36" ht="15">
      <c r="A660" s="424">
        <f t="shared" si="33"/>
        <v>1.0420666666666651</v>
      </c>
      <c r="B660" s="422">
        <v>0</v>
      </c>
      <c r="C660" s="422">
        <v>8.56</v>
      </c>
      <c r="D660" s="422">
        <v>0.91</v>
      </c>
      <c r="E660" s="422">
        <v>22.82</v>
      </c>
      <c r="F660" s="422">
        <v>26.69</v>
      </c>
      <c r="G660" s="422">
        <v>13.54</v>
      </c>
      <c r="H660" s="422">
        <v>0</v>
      </c>
      <c r="I660" s="422">
        <v>14</v>
      </c>
      <c r="J660" s="422">
        <v>0</v>
      </c>
      <c r="K660" s="422">
        <v>14</v>
      </c>
      <c r="L660" s="422">
        <v>31.36</v>
      </c>
      <c r="M660" s="422">
        <v>23.07</v>
      </c>
      <c r="N660" s="422">
        <v>7.64</v>
      </c>
      <c r="O660" s="422">
        <v>9.7899999999999991</v>
      </c>
      <c r="P660" s="422">
        <v>0</v>
      </c>
      <c r="Q660" s="422">
        <v>0</v>
      </c>
      <c r="R660" s="422">
        <v>36.85</v>
      </c>
      <c r="S660" s="422">
        <v>73.63</v>
      </c>
      <c r="T660" s="422">
        <v>20.96</v>
      </c>
      <c r="U660" s="422">
        <v>24</v>
      </c>
      <c r="V660" s="422">
        <v>30.36</v>
      </c>
      <c r="W660" s="422">
        <v>12.22</v>
      </c>
      <c r="X660" s="422">
        <v>33.229999999999997</v>
      </c>
      <c r="Y660" s="422">
        <v>0</v>
      </c>
      <c r="Z660" s="422">
        <v>30.09</v>
      </c>
      <c r="AA660" s="422">
        <v>42.82</v>
      </c>
      <c r="AB660" s="422">
        <v>64.69</v>
      </c>
      <c r="AC660" s="422">
        <v>9.82</v>
      </c>
      <c r="AD660" s="422">
        <v>28.37</v>
      </c>
      <c r="AE660" s="422">
        <v>58.57</v>
      </c>
      <c r="AF660" s="423">
        <v>0</v>
      </c>
      <c r="AG660" s="10"/>
      <c r="AH660" s="10"/>
      <c r="AI660" s="10"/>
      <c r="AJ660" s="10"/>
    </row>
    <row r="661" spans="1:36" ht="15">
      <c r="A661" s="424">
        <f t="shared" si="33"/>
        <v>1.0524666666666651</v>
      </c>
      <c r="B661" s="422">
        <v>0</v>
      </c>
      <c r="C661" s="422">
        <v>10.039999999999999</v>
      </c>
      <c r="D661" s="422">
        <v>0</v>
      </c>
      <c r="E661" s="422">
        <v>0</v>
      </c>
      <c r="F661" s="422">
        <v>55.59</v>
      </c>
      <c r="G661" s="422">
        <v>15.82</v>
      </c>
      <c r="H661" s="422">
        <v>18.47</v>
      </c>
      <c r="I661" s="422">
        <v>0</v>
      </c>
      <c r="J661" s="422">
        <v>1.82</v>
      </c>
      <c r="K661" s="422">
        <v>0</v>
      </c>
      <c r="L661" s="422">
        <v>33.39</v>
      </c>
      <c r="M661" s="422">
        <v>50.69</v>
      </c>
      <c r="N661" s="422">
        <v>0</v>
      </c>
      <c r="O661" s="422">
        <v>30.73</v>
      </c>
      <c r="P661" s="422">
        <v>27.63</v>
      </c>
      <c r="Q661" s="422">
        <v>31.91</v>
      </c>
      <c r="R661" s="422">
        <v>9.27</v>
      </c>
      <c r="S661" s="422">
        <v>64.489999999999995</v>
      </c>
      <c r="T661" s="422">
        <v>7.23</v>
      </c>
      <c r="U661" s="422">
        <v>11.36</v>
      </c>
      <c r="V661" s="422">
        <v>0</v>
      </c>
      <c r="W661" s="422">
        <v>8.4499999999999993</v>
      </c>
      <c r="X661" s="422">
        <v>38.29</v>
      </c>
      <c r="Y661" s="422">
        <v>0</v>
      </c>
      <c r="Z661" s="422">
        <v>6.32</v>
      </c>
      <c r="AA661" s="422">
        <v>51.56</v>
      </c>
      <c r="AB661" s="422">
        <v>34.68</v>
      </c>
      <c r="AC661" s="422">
        <v>36.5</v>
      </c>
      <c r="AD661" s="422">
        <v>34.840000000000003</v>
      </c>
      <c r="AE661" s="422">
        <v>28.81</v>
      </c>
      <c r="AF661" s="423">
        <v>0</v>
      </c>
      <c r="AG661" s="10"/>
      <c r="AH661" s="10"/>
      <c r="AI661" s="10"/>
      <c r="AJ661" s="10"/>
    </row>
    <row r="662" spans="1:36" ht="15">
      <c r="A662" s="424">
        <f t="shared" si="33"/>
        <v>1.0628666666666651</v>
      </c>
      <c r="B662" s="422">
        <v>7.18</v>
      </c>
      <c r="C662" s="422">
        <v>0</v>
      </c>
      <c r="D662" s="422">
        <v>0.91</v>
      </c>
      <c r="E662" s="422">
        <v>28.95</v>
      </c>
      <c r="F662" s="422">
        <v>0</v>
      </c>
      <c r="G662" s="422">
        <v>0</v>
      </c>
      <c r="H662" s="422">
        <v>10.18</v>
      </c>
      <c r="I662" s="422">
        <v>38.08</v>
      </c>
      <c r="J662" s="422">
        <v>4.54</v>
      </c>
      <c r="K662" s="422">
        <v>0</v>
      </c>
      <c r="L662" s="422">
        <v>0</v>
      </c>
      <c r="M662" s="422">
        <v>4.82</v>
      </c>
      <c r="N662" s="422">
        <v>13.55</v>
      </c>
      <c r="O662" s="422">
        <v>0</v>
      </c>
      <c r="P662" s="422">
        <v>0</v>
      </c>
      <c r="Q662" s="422">
        <v>3.82</v>
      </c>
      <c r="R662" s="422">
        <v>0</v>
      </c>
      <c r="S662" s="422">
        <v>13.27</v>
      </c>
      <c r="T662" s="422">
        <v>35.619999999999997</v>
      </c>
      <c r="U662" s="422">
        <v>0</v>
      </c>
      <c r="V662" s="422">
        <v>10.82</v>
      </c>
      <c r="W662" s="422">
        <v>21.72</v>
      </c>
      <c r="X662" s="422">
        <v>30.45</v>
      </c>
      <c r="Y662" s="422">
        <v>0</v>
      </c>
      <c r="Z662" s="422">
        <v>85.54</v>
      </c>
      <c r="AA662" s="422">
        <v>65.84</v>
      </c>
      <c r="AB662" s="422">
        <v>25.64</v>
      </c>
      <c r="AC662" s="422">
        <v>2.1800000000000002</v>
      </c>
      <c r="AD662" s="422">
        <v>8.82</v>
      </c>
      <c r="AE662" s="422">
        <v>21.38</v>
      </c>
      <c r="AF662" s="423">
        <v>0</v>
      </c>
      <c r="AG662" s="10"/>
      <c r="AH662" s="10"/>
      <c r="AI662" s="10"/>
      <c r="AJ662" s="10"/>
    </row>
    <row r="663" spans="1:36" ht="15">
      <c r="A663" s="424">
        <f t="shared" si="33"/>
        <v>1.073266666666665</v>
      </c>
      <c r="B663" s="422">
        <v>0</v>
      </c>
      <c r="C663" s="422">
        <v>0</v>
      </c>
      <c r="D663" s="422">
        <v>0</v>
      </c>
      <c r="E663" s="422">
        <v>16.309999999999999</v>
      </c>
      <c r="F663" s="422">
        <v>24.96</v>
      </c>
      <c r="G663" s="422">
        <v>0</v>
      </c>
      <c r="H663" s="422">
        <v>11.64</v>
      </c>
      <c r="I663" s="422">
        <v>5.23</v>
      </c>
      <c r="J663" s="422">
        <v>0.91</v>
      </c>
      <c r="K663" s="422">
        <v>13.68</v>
      </c>
      <c r="L663" s="422">
        <v>18.86</v>
      </c>
      <c r="M663" s="422">
        <v>0</v>
      </c>
      <c r="N663" s="422">
        <v>0</v>
      </c>
      <c r="O663" s="422">
        <v>0</v>
      </c>
      <c r="P663" s="422">
        <v>0</v>
      </c>
      <c r="Q663" s="422">
        <v>0</v>
      </c>
      <c r="R663" s="422">
        <v>0</v>
      </c>
      <c r="S663" s="422">
        <v>55.03</v>
      </c>
      <c r="T663" s="422">
        <v>18.27</v>
      </c>
      <c r="U663" s="422">
        <v>0</v>
      </c>
      <c r="V663" s="422">
        <v>16.54</v>
      </c>
      <c r="W663" s="422">
        <v>0</v>
      </c>
      <c r="X663" s="422">
        <v>17.82</v>
      </c>
      <c r="Y663" s="422">
        <v>0</v>
      </c>
      <c r="Z663" s="422">
        <v>0</v>
      </c>
      <c r="AA663" s="422">
        <v>3.54</v>
      </c>
      <c r="AB663" s="422">
        <v>7.77</v>
      </c>
      <c r="AC663" s="422">
        <v>0</v>
      </c>
      <c r="AD663" s="422">
        <v>29.14</v>
      </c>
      <c r="AE663" s="422">
        <v>31.58</v>
      </c>
      <c r="AF663" s="423">
        <v>0</v>
      </c>
      <c r="AG663" s="10"/>
      <c r="AH663" s="10"/>
      <c r="AI663" s="10"/>
      <c r="AJ663" s="10"/>
    </row>
    <row r="664" spans="1:36" ht="15">
      <c r="A664" s="424">
        <f t="shared" si="33"/>
        <v>1.083666666666665</v>
      </c>
      <c r="B664" s="422">
        <v>0</v>
      </c>
      <c r="C664" s="422">
        <v>0</v>
      </c>
      <c r="D664" s="422">
        <v>0</v>
      </c>
      <c r="E664" s="422">
        <v>0</v>
      </c>
      <c r="F664" s="422">
        <v>0</v>
      </c>
      <c r="G664" s="422">
        <v>0</v>
      </c>
      <c r="H664" s="422">
        <v>0</v>
      </c>
      <c r="I664" s="422">
        <v>0</v>
      </c>
      <c r="J664" s="422">
        <v>0</v>
      </c>
      <c r="K664" s="422">
        <v>0</v>
      </c>
      <c r="L664" s="422">
        <v>0</v>
      </c>
      <c r="M664" s="422">
        <v>0</v>
      </c>
      <c r="N664" s="422">
        <v>0</v>
      </c>
      <c r="O664" s="422">
        <v>0</v>
      </c>
      <c r="P664" s="422">
        <v>0</v>
      </c>
      <c r="Q664" s="422">
        <v>0</v>
      </c>
      <c r="R664" s="422">
        <v>0</v>
      </c>
      <c r="S664" s="422">
        <v>5</v>
      </c>
      <c r="T664" s="422">
        <v>0</v>
      </c>
      <c r="U664" s="422">
        <v>0</v>
      </c>
      <c r="V664" s="422">
        <v>0</v>
      </c>
      <c r="W664" s="422">
        <v>0</v>
      </c>
      <c r="X664" s="422">
        <v>0</v>
      </c>
      <c r="Y664" s="422">
        <v>0</v>
      </c>
      <c r="Z664" s="422">
        <v>0</v>
      </c>
      <c r="AA664" s="422">
        <v>0</v>
      </c>
      <c r="AB664" s="422">
        <v>0</v>
      </c>
      <c r="AC664" s="422">
        <v>0</v>
      </c>
      <c r="AD664" s="422">
        <v>0</v>
      </c>
      <c r="AE664" s="422">
        <v>0</v>
      </c>
      <c r="AF664" s="423">
        <v>0</v>
      </c>
      <c r="AG664" s="10"/>
      <c r="AH664" s="10"/>
      <c r="AI664" s="10"/>
      <c r="AJ664" s="10"/>
    </row>
    <row r="665" spans="1:36" ht="15">
      <c r="A665" s="424">
        <f t="shared" si="33"/>
        <v>1.094066666666665</v>
      </c>
      <c r="B665" s="422">
        <v>0</v>
      </c>
      <c r="C665" s="422">
        <v>0</v>
      </c>
      <c r="D665" s="422">
        <v>0</v>
      </c>
      <c r="E665" s="422">
        <v>0</v>
      </c>
      <c r="F665" s="422">
        <v>0</v>
      </c>
      <c r="G665" s="422">
        <v>0</v>
      </c>
      <c r="H665" s="422">
        <v>0</v>
      </c>
      <c r="I665" s="422">
        <v>0</v>
      </c>
      <c r="J665" s="422">
        <v>0</v>
      </c>
      <c r="K665" s="422">
        <v>0</v>
      </c>
      <c r="L665" s="422">
        <v>0</v>
      </c>
      <c r="M665" s="422">
        <v>0</v>
      </c>
      <c r="N665" s="422">
        <v>0</v>
      </c>
      <c r="O665" s="422">
        <v>0</v>
      </c>
      <c r="P665" s="422">
        <v>0</v>
      </c>
      <c r="Q665" s="422">
        <v>0</v>
      </c>
      <c r="R665" s="422">
        <v>0</v>
      </c>
      <c r="S665" s="422">
        <v>0</v>
      </c>
      <c r="T665" s="422">
        <v>0</v>
      </c>
      <c r="U665" s="422">
        <v>0</v>
      </c>
      <c r="V665" s="422">
        <v>0</v>
      </c>
      <c r="W665" s="422">
        <v>0</v>
      </c>
      <c r="X665" s="422">
        <v>0</v>
      </c>
      <c r="Y665" s="422">
        <v>0</v>
      </c>
      <c r="Z665" s="422">
        <v>0</v>
      </c>
      <c r="AA665" s="422">
        <v>0</v>
      </c>
      <c r="AB665" s="422">
        <v>0</v>
      </c>
      <c r="AC665" s="422">
        <v>0</v>
      </c>
      <c r="AD665" s="422">
        <v>0</v>
      </c>
      <c r="AE665" s="422">
        <v>0</v>
      </c>
      <c r="AF665" s="423">
        <v>0</v>
      </c>
      <c r="AG665" s="10"/>
      <c r="AH665" s="10"/>
      <c r="AI665" s="10"/>
      <c r="AJ665" s="10"/>
    </row>
    <row r="666" spans="1:36" ht="15">
      <c r="A666" s="424">
        <f t="shared" si="33"/>
        <v>1.1044666666666649</v>
      </c>
      <c r="B666" s="422">
        <v>0</v>
      </c>
      <c r="C666" s="422">
        <v>0</v>
      </c>
      <c r="D666" s="422">
        <v>0</v>
      </c>
      <c r="E666" s="422">
        <v>0</v>
      </c>
      <c r="F666" s="422">
        <v>0</v>
      </c>
      <c r="G666" s="422">
        <v>0</v>
      </c>
      <c r="H666" s="422">
        <v>0</v>
      </c>
      <c r="I666" s="422">
        <v>0</v>
      </c>
      <c r="J666" s="422">
        <v>0</v>
      </c>
      <c r="K666" s="422">
        <v>0</v>
      </c>
      <c r="L666" s="422">
        <v>0</v>
      </c>
      <c r="M666" s="422">
        <v>0</v>
      </c>
      <c r="N666" s="422">
        <v>0</v>
      </c>
      <c r="O666" s="422">
        <v>0</v>
      </c>
      <c r="P666" s="422">
        <v>0</v>
      </c>
      <c r="Q666" s="422">
        <v>0</v>
      </c>
      <c r="R666" s="422">
        <v>0</v>
      </c>
      <c r="S666" s="422">
        <v>0</v>
      </c>
      <c r="T666" s="422">
        <v>0</v>
      </c>
      <c r="U666" s="422">
        <v>0</v>
      </c>
      <c r="V666" s="422">
        <v>0</v>
      </c>
      <c r="W666" s="422">
        <v>0</v>
      </c>
      <c r="X666" s="422">
        <v>0</v>
      </c>
      <c r="Y666" s="422">
        <v>0</v>
      </c>
      <c r="Z666" s="422">
        <v>0</v>
      </c>
      <c r="AA666" s="422">
        <v>0</v>
      </c>
      <c r="AB666" s="422">
        <v>0</v>
      </c>
      <c r="AC666" s="422">
        <v>0</v>
      </c>
      <c r="AD666" s="422">
        <v>0</v>
      </c>
      <c r="AE666" s="422">
        <v>0</v>
      </c>
      <c r="AF666" s="423">
        <v>0</v>
      </c>
      <c r="AG666" s="10"/>
      <c r="AH666" s="10"/>
      <c r="AI666" s="10"/>
      <c r="AJ666" s="10"/>
    </row>
    <row r="667" spans="1:36" ht="15">
      <c r="A667" s="424">
        <f t="shared" si="33"/>
        <v>1.1148666666666649</v>
      </c>
      <c r="B667" s="422">
        <v>0</v>
      </c>
      <c r="C667" s="422">
        <v>0</v>
      </c>
      <c r="D667" s="422">
        <v>0</v>
      </c>
      <c r="E667" s="422">
        <v>0</v>
      </c>
      <c r="F667" s="422">
        <v>0</v>
      </c>
      <c r="G667" s="422">
        <v>0</v>
      </c>
      <c r="H667" s="422">
        <v>0</v>
      </c>
      <c r="I667" s="422">
        <v>0</v>
      </c>
      <c r="J667" s="422">
        <v>0</v>
      </c>
      <c r="K667" s="422">
        <v>0</v>
      </c>
      <c r="L667" s="422">
        <v>0</v>
      </c>
      <c r="M667" s="422">
        <v>0</v>
      </c>
      <c r="N667" s="422">
        <v>0</v>
      </c>
      <c r="O667" s="422">
        <v>0</v>
      </c>
      <c r="P667" s="422">
        <v>0</v>
      </c>
      <c r="Q667" s="422">
        <v>0</v>
      </c>
      <c r="R667" s="422">
        <v>0</v>
      </c>
      <c r="S667" s="422">
        <v>0</v>
      </c>
      <c r="T667" s="422">
        <v>0</v>
      </c>
      <c r="U667" s="422">
        <v>0</v>
      </c>
      <c r="V667" s="422">
        <v>0</v>
      </c>
      <c r="W667" s="422">
        <v>0</v>
      </c>
      <c r="X667" s="422">
        <v>0</v>
      </c>
      <c r="Y667" s="422">
        <v>0</v>
      </c>
      <c r="Z667" s="422">
        <v>0</v>
      </c>
      <c r="AA667" s="422">
        <v>0</v>
      </c>
      <c r="AB667" s="422">
        <v>0</v>
      </c>
      <c r="AC667" s="422">
        <v>0</v>
      </c>
      <c r="AD667" s="422">
        <v>0</v>
      </c>
      <c r="AE667" s="422">
        <v>0</v>
      </c>
      <c r="AF667" s="423">
        <v>0</v>
      </c>
      <c r="AG667" s="10"/>
      <c r="AH667" s="10"/>
      <c r="AI667" s="10"/>
      <c r="AJ667" s="10"/>
    </row>
    <row r="668" spans="1:36" ht="15">
      <c r="A668" s="424">
        <f t="shared" si="33"/>
        <v>1.1252666666666649</v>
      </c>
      <c r="B668" s="422">
        <v>0</v>
      </c>
      <c r="C668" s="422">
        <v>0</v>
      </c>
      <c r="D668" s="422">
        <v>0</v>
      </c>
      <c r="E668" s="422">
        <v>0</v>
      </c>
      <c r="F668" s="422">
        <v>0</v>
      </c>
      <c r="G668" s="422">
        <v>0</v>
      </c>
      <c r="H668" s="422">
        <v>0</v>
      </c>
      <c r="I668" s="422">
        <v>0</v>
      </c>
      <c r="J668" s="422">
        <v>0</v>
      </c>
      <c r="K668" s="422">
        <v>0</v>
      </c>
      <c r="L668" s="422">
        <v>0</v>
      </c>
      <c r="M668" s="422">
        <v>0</v>
      </c>
      <c r="N668" s="422">
        <v>0</v>
      </c>
      <c r="O668" s="422">
        <v>0</v>
      </c>
      <c r="P668" s="422">
        <v>0</v>
      </c>
      <c r="Q668" s="422">
        <v>0</v>
      </c>
      <c r="R668" s="422">
        <v>0</v>
      </c>
      <c r="S668" s="422">
        <v>0</v>
      </c>
      <c r="T668" s="422">
        <v>0</v>
      </c>
      <c r="U668" s="422">
        <v>0</v>
      </c>
      <c r="V668" s="422">
        <v>0</v>
      </c>
      <c r="W668" s="422">
        <v>0</v>
      </c>
      <c r="X668" s="422">
        <v>0</v>
      </c>
      <c r="Y668" s="422">
        <v>0</v>
      </c>
      <c r="Z668" s="422">
        <v>0</v>
      </c>
      <c r="AA668" s="422">
        <v>0</v>
      </c>
      <c r="AB668" s="422">
        <v>0</v>
      </c>
      <c r="AC668" s="422">
        <v>0</v>
      </c>
      <c r="AD668" s="422">
        <v>0</v>
      </c>
      <c r="AE668" s="422">
        <v>0</v>
      </c>
      <c r="AF668" s="423">
        <v>0</v>
      </c>
      <c r="AG668" s="10"/>
      <c r="AH668" s="10"/>
      <c r="AI668" s="10"/>
      <c r="AJ668" s="10"/>
    </row>
    <row r="669" spans="1:36" ht="15">
      <c r="A669" s="424">
        <f t="shared" si="33"/>
        <v>1.1356666666666648</v>
      </c>
      <c r="B669" s="422">
        <v>0</v>
      </c>
      <c r="C669" s="422">
        <v>0</v>
      </c>
      <c r="D669" s="422">
        <v>0</v>
      </c>
      <c r="E669" s="422">
        <v>0</v>
      </c>
      <c r="F669" s="422">
        <v>0</v>
      </c>
      <c r="G669" s="422">
        <v>0</v>
      </c>
      <c r="H669" s="422">
        <v>0</v>
      </c>
      <c r="I669" s="422">
        <v>0</v>
      </c>
      <c r="J669" s="422">
        <v>0</v>
      </c>
      <c r="K669" s="422">
        <v>0</v>
      </c>
      <c r="L669" s="422">
        <v>0</v>
      </c>
      <c r="M669" s="422">
        <v>0</v>
      </c>
      <c r="N669" s="422">
        <v>0</v>
      </c>
      <c r="O669" s="422">
        <v>0</v>
      </c>
      <c r="P669" s="422">
        <v>0</v>
      </c>
      <c r="Q669" s="422">
        <v>0</v>
      </c>
      <c r="R669" s="422">
        <v>0</v>
      </c>
      <c r="S669" s="422">
        <v>0</v>
      </c>
      <c r="T669" s="422">
        <v>0</v>
      </c>
      <c r="U669" s="422">
        <v>0</v>
      </c>
      <c r="V669" s="422">
        <v>0</v>
      </c>
      <c r="W669" s="422">
        <v>0</v>
      </c>
      <c r="X669" s="422">
        <v>0</v>
      </c>
      <c r="Y669" s="422">
        <v>0</v>
      </c>
      <c r="Z669" s="422">
        <v>0</v>
      </c>
      <c r="AA669" s="422">
        <v>0</v>
      </c>
      <c r="AB669" s="422">
        <v>0</v>
      </c>
      <c r="AC669" s="422">
        <v>0</v>
      </c>
      <c r="AD669" s="422">
        <v>0</v>
      </c>
      <c r="AE669" s="422">
        <v>0</v>
      </c>
      <c r="AF669" s="423">
        <v>0</v>
      </c>
      <c r="AG669" s="10"/>
      <c r="AH669" s="10"/>
      <c r="AI669" s="10"/>
      <c r="AJ669" s="10"/>
    </row>
    <row r="670" spans="1:36" ht="15">
      <c r="A670" s="424">
        <f t="shared" si="33"/>
        <v>1.1460666666666648</v>
      </c>
      <c r="B670" s="422">
        <v>0</v>
      </c>
      <c r="C670" s="422">
        <v>0</v>
      </c>
      <c r="D670" s="422">
        <v>0</v>
      </c>
      <c r="E670" s="422">
        <v>0</v>
      </c>
      <c r="F670" s="422">
        <v>0</v>
      </c>
      <c r="G670" s="422">
        <v>0</v>
      </c>
      <c r="H670" s="422">
        <v>0</v>
      </c>
      <c r="I670" s="422">
        <v>0</v>
      </c>
      <c r="J670" s="422">
        <v>0</v>
      </c>
      <c r="K670" s="422">
        <v>0</v>
      </c>
      <c r="L670" s="422">
        <v>0</v>
      </c>
      <c r="M670" s="422">
        <v>0</v>
      </c>
      <c r="N670" s="422">
        <v>0</v>
      </c>
      <c r="O670" s="422">
        <v>0</v>
      </c>
      <c r="P670" s="422">
        <v>0</v>
      </c>
      <c r="Q670" s="422">
        <v>0</v>
      </c>
      <c r="R670" s="422">
        <v>0</v>
      </c>
      <c r="S670" s="422">
        <v>0</v>
      </c>
      <c r="T670" s="422">
        <v>0</v>
      </c>
      <c r="U670" s="422">
        <v>0</v>
      </c>
      <c r="V670" s="422">
        <v>0</v>
      </c>
      <c r="W670" s="422">
        <v>0</v>
      </c>
      <c r="X670" s="422">
        <v>0</v>
      </c>
      <c r="Y670" s="422">
        <v>0</v>
      </c>
      <c r="Z670" s="422">
        <v>0</v>
      </c>
      <c r="AA670" s="422">
        <v>0</v>
      </c>
      <c r="AB670" s="422">
        <v>0</v>
      </c>
      <c r="AC670" s="422">
        <v>0</v>
      </c>
      <c r="AD670" s="422">
        <v>0</v>
      </c>
      <c r="AE670" s="422">
        <v>0</v>
      </c>
      <c r="AF670" s="423">
        <v>0</v>
      </c>
      <c r="AG670" s="10"/>
      <c r="AH670" s="10"/>
      <c r="AI670" s="10"/>
      <c r="AJ670" s="10"/>
    </row>
    <row r="671" spans="1:36" ht="15">
      <c r="A671" s="424">
        <f t="shared" si="33"/>
        <v>1.1564666666666648</v>
      </c>
      <c r="B671" s="422">
        <v>0</v>
      </c>
      <c r="C671" s="422">
        <v>0</v>
      </c>
      <c r="D671" s="422">
        <v>0</v>
      </c>
      <c r="E671" s="422">
        <v>0</v>
      </c>
      <c r="F671" s="422">
        <v>0</v>
      </c>
      <c r="G671" s="422">
        <v>0</v>
      </c>
      <c r="H671" s="422">
        <v>0</v>
      </c>
      <c r="I671" s="422">
        <v>0</v>
      </c>
      <c r="J671" s="422">
        <v>0</v>
      </c>
      <c r="K671" s="422">
        <v>0</v>
      </c>
      <c r="L671" s="422">
        <v>0</v>
      </c>
      <c r="M671" s="422">
        <v>0</v>
      </c>
      <c r="N671" s="422">
        <v>0</v>
      </c>
      <c r="O671" s="422">
        <v>0</v>
      </c>
      <c r="P671" s="422">
        <v>0</v>
      </c>
      <c r="Q671" s="422">
        <v>0</v>
      </c>
      <c r="R671" s="422">
        <v>0</v>
      </c>
      <c r="S671" s="422">
        <v>0</v>
      </c>
      <c r="T671" s="422">
        <v>0</v>
      </c>
      <c r="U671" s="422">
        <v>0</v>
      </c>
      <c r="V671" s="422">
        <v>0</v>
      </c>
      <c r="W671" s="422">
        <v>0</v>
      </c>
      <c r="X671" s="422">
        <v>0</v>
      </c>
      <c r="Y671" s="422">
        <v>0</v>
      </c>
      <c r="Z671" s="422">
        <v>0</v>
      </c>
      <c r="AA671" s="422">
        <v>0</v>
      </c>
      <c r="AB671" s="422">
        <v>0</v>
      </c>
      <c r="AC671" s="422">
        <v>0</v>
      </c>
      <c r="AD671" s="422">
        <v>0</v>
      </c>
      <c r="AE671" s="422">
        <v>0</v>
      </c>
      <c r="AF671" s="423">
        <v>0</v>
      </c>
      <c r="AG671" s="10"/>
      <c r="AH671" s="10"/>
      <c r="AI671" s="10"/>
      <c r="AJ671" s="10"/>
    </row>
    <row r="672" spans="1:36" ht="15">
      <c r="A672" s="424">
        <f t="shared" si="33"/>
        <v>1.1668666666666647</v>
      </c>
      <c r="B672" s="422">
        <v>0</v>
      </c>
      <c r="C672" s="422">
        <v>0</v>
      </c>
      <c r="D672" s="422">
        <v>0</v>
      </c>
      <c r="E672" s="422">
        <v>0</v>
      </c>
      <c r="F672" s="422">
        <v>0</v>
      </c>
      <c r="G672" s="422">
        <v>0</v>
      </c>
      <c r="H672" s="422">
        <v>0</v>
      </c>
      <c r="I672" s="422">
        <v>0</v>
      </c>
      <c r="J672" s="422">
        <v>0</v>
      </c>
      <c r="K672" s="422">
        <v>0</v>
      </c>
      <c r="L672" s="422">
        <v>0</v>
      </c>
      <c r="M672" s="422">
        <v>0</v>
      </c>
      <c r="N672" s="422">
        <v>0</v>
      </c>
      <c r="O672" s="422">
        <v>0</v>
      </c>
      <c r="P672" s="422">
        <v>0</v>
      </c>
      <c r="Q672" s="422">
        <v>0</v>
      </c>
      <c r="R672" s="422">
        <v>0</v>
      </c>
      <c r="S672" s="422">
        <v>0</v>
      </c>
      <c r="T672" s="422">
        <v>0</v>
      </c>
      <c r="U672" s="422">
        <v>0</v>
      </c>
      <c r="V672" s="422">
        <v>0</v>
      </c>
      <c r="W672" s="422">
        <v>0</v>
      </c>
      <c r="X672" s="422">
        <v>0</v>
      </c>
      <c r="Y672" s="422">
        <v>0</v>
      </c>
      <c r="Z672" s="422">
        <v>0</v>
      </c>
      <c r="AA672" s="422">
        <v>0</v>
      </c>
      <c r="AB672" s="422">
        <v>0</v>
      </c>
      <c r="AC672" s="422">
        <v>0</v>
      </c>
      <c r="AD672" s="422">
        <v>0</v>
      </c>
      <c r="AE672" s="422">
        <v>0</v>
      </c>
      <c r="AF672" s="423">
        <v>0</v>
      </c>
      <c r="AG672" s="10"/>
      <c r="AH672" s="10"/>
      <c r="AI672" s="10"/>
      <c r="AJ672" s="10"/>
    </row>
    <row r="673" spans="1:36" ht="15">
      <c r="A673" s="424">
        <f t="shared" si="33"/>
        <v>1.1772666666666647</v>
      </c>
      <c r="B673" s="422">
        <v>0</v>
      </c>
      <c r="C673" s="422">
        <v>0</v>
      </c>
      <c r="D673" s="422">
        <v>0</v>
      </c>
      <c r="E673" s="422">
        <v>0</v>
      </c>
      <c r="F673" s="422">
        <v>0</v>
      </c>
      <c r="G673" s="422">
        <v>0</v>
      </c>
      <c r="H673" s="422">
        <v>0</v>
      </c>
      <c r="I673" s="422">
        <v>0</v>
      </c>
      <c r="J673" s="422">
        <v>0</v>
      </c>
      <c r="K673" s="422">
        <v>0</v>
      </c>
      <c r="L673" s="422">
        <v>0</v>
      </c>
      <c r="M673" s="422">
        <v>0</v>
      </c>
      <c r="N673" s="422">
        <v>0</v>
      </c>
      <c r="O673" s="422">
        <v>0</v>
      </c>
      <c r="P673" s="422">
        <v>0</v>
      </c>
      <c r="Q673" s="422">
        <v>0</v>
      </c>
      <c r="R673" s="422">
        <v>0</v>
      </c>
      <c r="S673" s="422">
        <v>0</v>
      </c>
      <c r="T673" s="422">
        <v>0</v>
      </c>
      <c r="U673" s="422">
        <v>0</v>
      </c>
      <c r="V673" s="422">
        <v>0</v>
      </c>
      <c r="W673" s="422">
        <v>0</v>
      </c>
      <c r="X673" s="422">
        <v>0</v>
      </c>
      <c r="Y673" s="422">
        <v>0</v>
      </c>
      <c r="Z673" s="422">
        <v>0</v>
      </c>
      <c r="AA673" s="422">
        <v>0</v>
      </c>
      <c r="AB673" s="422">
        <v>0</v>
      </c>
      <c r="AC673" s="422">
        <v>0</v>
      </c>
      <c r="AD673" s="422">
        <v>0</v>
      </c>
      <c r="AE673" s="422">
        <v>0</v>
      </c>
      <c r="AF673" s="423">
        <v>0</v>
      </c>
      <c r="AG673" s="10"/>
      <c r="AH673" s="10"/>
      <c r="AI673" s="10"/>
      <c r="AJ673" s="10"/>
    </row>
    <row r="674" spans="1:36" ht="15">
      <c r="A674" s="424">
        <f t="shared" si="33"/>
        <v>1.1876666666666646</v>
      </c>
      <c r="B674" s="422">
        <v>0</v>
      </c>
      <c r="C674" s="422">
        <v>0</v>
      </c>
      <c r="D674" s="422">
        <v>0</v>
      </c>
      <c r="E674" s="422">
        <v>0</v>
      </c>
      <c r="F674" s="422">
        <v>0</v>
      </c>
      <c r="G674" s="422">
        <v>0</v>
      </c>
      <c r="H674" s="422">
        <v>0</v>
      </c>
      <c r="I674" s="422">
        <v>0</v>
      </c>
      <c r="J674" s="422">
        <v>0</v>
      </c>
      <c r="K674" s="422">
        <v>0</v>
      </c>
      <c r="L674" s="422">
        <v>0</v>
      </c>
      <c r="M674" s="422">
        <v>0</v>
      </c>
      <c r="N674" s="422">
        <v>0</v>
      </c>
      <c r="O674" s="422">
        <v>0</v>
      </c>
      <c r="P674" s="422">
        <v>0</v>
      </c>
      <c r="Q674" s="422">
        <v>0</v>
      </c>
      <c r="R674" s="422">
        <v>0</v>
      </c>
      <c r="S674" s="422">
        <v>0</v>
      </c>
      <c r="T674" s="422">
        <v>0</v>
      </c>
      <c r="U674" s="422">
        <v>0</v>
      </c>
      <c r="V674" s="422">
        <v>0</v>
      </c>
      <c r="W674" s="422">
        <v>0</v>
      </c>
      <c r="X674" s="422">
        <v>0</v>
      </c>
      <c r="Y674" s="422">
        <v>0</v>
      </c>
      <c r="Z674" s="422">
        <v>0</v>
      </c>
      <c r="AA674" s="422">
        <v>0</v>
      </c>
      <c r="AB674" s="422">
        <v>0</v>
      </c>
      <c r="AC674" s="422">
        <v>0</v>
      </c>
      <c r="AD674" s="422">
        <v>0</v>
      </c>
      <c r="AE674" s="422">
        <v>0</v>
      </c>
      <c r="AF674" s="423">
        <v>0</v>
      </c>
      <c r="AG674" s="10"/>
      <c r="AH674" s="10"/>
      <c r="AI674" s="10"/>
      <c r="AJ674" s="10"/>
    </row>
    <row r="675" spans="1:36" ht="15">
      <c r="A675" s="425">
        <f t="shared" si="33"/>
        <v>1.1980666666666646</v>
      </c>
      <c r="B675" s="426">
        <v>0</v>
      </c>
      <c r="C675" s="426">
        <v>0</v>
      </c>
      <c r="D675" s="426">
        <v>0</v>
      </c>
      <c r="E675" s="426">
        <v>0</v>
      </c>
      <c r="F675" s="426">
        <v>0</v>
      </c>
      <c r="G675" s="426">
        <v>0</v>
      </c>
      <c r="H675" s="426">
        <v>0</v>
      </c>
      <c r="I675" s="426">
        <v>0</v>
      </c>
      <c r="J675" s="426">
        <v>0</v>
      </c>
      <c r="K675" s="426">
        <v>0</v>
      </c>
      <c r="L675" s="426">
        <v>0</v>
      </c>
      <c r="M675" s="426">
        <v>0</v>
      </c>
      <c r="N675" s="426">
        <v>0</v>
      </c>
      <c r="O675" s="426">
        <v>0</v>
      </c>
      <c r="P675" s="426">
        <v>0</v>
      </c>
      <c r="Q675" s="426">
        <v>0</v>
      </c>
      <c r="R675" s="426">
        <v>0</v>
      </c>
      <c r="S675" s="426">
        <v>0</v>
      </c>
      <c r="T675" s="426">
        <v>0</v>
      </c>
      <c r="U675" s="426">
        <v>0</v>
      </c>
      <c r="V675" s="426">
        <v>0</v>
      </c>
      <c r="W675" s="426">
        <v>0</v>
      </c>
      <c r="X675" s="426">
        <v>0</v>
      </c>
      <c r="Y675" s="426">
        <v>0</v>
      </c>
      <c r="Z675" s="426">
        <v>0</v>
      </c>
      <c r="AA675" s="426">
        <v>0</v>
      </c>
      <c r="AB675" s="426">
        <v>0</v>
      </c>
      <c r="AC675" s="426">
        <v>0</v>
      </c>
      <c r="AD675" s="426">
        <v>0</v>
      </c>
      <c r="AE675" s="426">
        <v>0</v>
      </c>
      <c r="AF675" s="427">
        <v>0</v>
      </c>
      <c r="AG675" s="10"/>
      <c r="AH675" s="10"/>
      <c r="AI675" s="10"/>
      <c r="AJ675" s="10"/>
    </row>
    <row r="676" spans="1:36" ht="15">
      <c r="A676" s="424">
        <f t="shared" ref="A676:A683" si="34">A675+0.0104</f>
        <v>1.2084666666666646</v>
      </c>
      <c r="B676" s="422">
        <v>0</v>
      </c>
      <c r="C676" s="422">
        <v>0</v>
      </c>
      <c r="D676" s="422">
        <v>0</v>
      </c>
      <c r="E676" s="422">
        <v>0</v>
      </c>
      <c r="F676" s="422">
        <v>0</v>
      </c>
      <c r="G676" s="422">
        <v>0</v>
      </c>
      <c r="H676" s="422">
        <v>0</v>
      </c>
      <c r="I676" s="422">
        <v>0</v>
      </c>
      <c r="J676" s="422">
        <v>0</v>
      </c>
      <c r="K676" s="422">
        <v>0</v>
      </c>
      <c r="L676" s="422">
        <v>0</v>
      </c>
      <c r="M676" s="422">
        <v>0</v>
      </c>
      <c r="N676" s="422">
        <v>0</v>
      </c>
      <c r="O676" s="422">
        <v>0</v>
      </c>
      <c r="P676" s="422">
        <v>0</v>
      </c>
      <c r="Q676" s="422">
        <v>0</v>
      </c>
      <c r="R676" s="422">
        <v>0</v>
      </c>
      <c r="S676" s="422">
        <v>0</v>
      </c>
      <c r="T676" s="422">
        <v>0</v>
      </c>
      <c r="U676" s="422">
        <v>0</v>
      </c>
      <c r="V676" s="422">
        <v>0</v>
      </c>
      <c r="W676" s="422">
        <v>0</v>
      </c>
      <c r="X676" s="422">
        <v>0</v>
      </c>
      <c r="Y676" s="422">
        <v>0</v>
      </c>
      <c r="Z676" s="422">
        <v>0</v>
      </c>
      <c r="AA676" s="422">
        <v>0</v>
      </c>
      <c r="AB676" s="422">
        <v>0</v>
      </c>
      <c r="AC676" s="422">
        <v>0</v>
      </c>
      <c r="AD676" s="422">
        <v>0</v>
      </c>
      <c r="AE676" s="422">
        <v>0</v>
      </c>
      <c r="AF676" s="423">
        <v>0</v>
      </c>
      <c r="AG676" s="10"/>
      <c r="AH676" s="10"/>
      <c r="AI676" s="10"/>
      <c r="AJ676" s="10"/>
    </row>
    <row r="677" spans="1:36" ht="15">
      <c r="A677" s="425">
        <f t="shared" si="34"/>
        <v>1.2188666666666645</v>
      </c>
      <c r="B677" s="426">
        <v>0</v>
      </c>
      <c r="C677" s="426">
        <v>0</v>
      </c>
      <c r="D677" s="426">
        <v>0</v>
      </c>
      <c r="E677" s="426">
        <v>0</v>
      </c>
      <c r="F677" s="426">
        <v>0</v>
      </c>
      <c r="G677" s="426">
        <v>0</v>
      </c>
      <c r="H677" s="426">
        <v>0</v>
      </c>
      <c r="I677" s="426">
        <v>0</v>
      </c>
      <c r="J677" s="426">
        <v>0</v>
      </c>
      <c r="K677" s="426">
        <v>0</v>
      </c>
      <c r="L677" s="426">
        <v>0</v>
      </c>
      <c r="M677" s="426">
        <v>0</v>
      </c>
      <c r="N677" s="426">
        <v>0</v>
      </c>
      <c r="O677" s="426">
        <v>0</v>
      </c>
      <c r="P677" s="426">
        <v>0</v>
      </c>
      <c r="Q677" s="426">
        <v>0</v>
      </c>
      <c r="R677" s="426">
        <v>0</v>
      </c>
      <c r="S677" s="426">
        <v>0</v>
      </c>
      <c r="T677" s="426">
        <v>0</v>
      </c>
      <c r="U677" s="426">
        <v>0</v>
      </c>
      <c r="V677" s="426">
        <v>0</v>
      </c>
      <c r="W677" s="426">
        <v>0</v>
      </c>
      <c r="X677" s="426">
        <v>0</v>
      </c>
      <c r="Y677" s="426">
        <v>0</v>
      </c>
      <c r="Z677" s="426">
        <v>0</v>
      </c>
      <c r="AA677" s="426">
        <v>0</v>
      </c>
      <c r="AB677" s="426">
        <v>0</v>
      </c>
      <c r="AC677" s="426">
        <v>0</v>
      </c>
      <c r="AD677" s="426">
        <v>0</v>
      </c>
      <c r="AE677" s="426">
        <v>0</v>
      </c>
      <c r="AF677" s="427">
        <v>0</v>
      </c>
      <c r="AG677" s="10"/>
      <c r="AH677" s="10"/>
      <c r="AI677" s="10"/>
      <c r="AJ677" s="10"/>
    </row>
    <row r="678" spans="1:36" ht="15">
      <c r="A678" s="424">
        <f t="shared" si="34"/>
        <v>1.2292666666666645</v>
      </c>
      <c r="B678" s="422">
        <v>0</v>
      </c>
      <c r="C678" s="422">
        <v>0</v>
      </c>
      <c r="D678" s="422">
        <v>0</v>
      </c>
      <c r="E678" s="422">
        <v>0</v>
      </c>
      <c r="F678" s="422">
        <v>0</v>
      </c>
      <c r="G678" s="422">
        <v>0</v>
      </c>
      <c r="H678" s="422">
        <v>0</v>
      </c>
      <c r="I678" s="422">
        <v>0</v>
      </c>
      <c r="J678" s="422">
        <v>0</v>
      </c>
      <c r="K678" s="422">
        <v>0</v>
      </c>
      <c r="L678" s="422">
        <v>0</v>
      </c>
      <c r="M678" s="422">
        <v>0</v>
      </c>
      <c r="N678" s="422">
        <v>0</v>
      </c>
      <c r="O678" s="422">
        <v>0</v>
      </c>
      <c r="P678" s="422">
        <v>0</v>
      </c>
      <c r="Q678" s="422">
        <v>0</v>
      </c>
      <c r="R678" s="422">
        <v>0</v>
      </c>
      <c r="S678" s="422">
        <v>0</v>
      </c>
      <c r="T678" s="422">
        <v>0</v>
      </c>
      <c r="U678" s="422">
        <v>0</v>
      </c>
      <c r="V678" s="422">
        <v>0</v>
      </c>
      <c r="W678" s="422">
        <v>0</v>
      </c>
      <c r="X678" s="422">
        <v>0</v>
      </c>
      <c r="Y678" s="422">
        <v>0</v>
      </c>
      <c r="Z678" s="422">
        <v>0</v>
      </c>
      <c r="AA678" s="422">
        <v>0</v>
      </c>
      <c r="AB678" s="422">
        <v>0</v>
      </c>
      <c r="AC678" s="422">
        <v>0</v>
      </c>
      <c r="AD678" s="422">
        <v>0</v>
      </c>
      <c r="AE678" s="422">
        <v>0</v>
      </c>
      <c r="AF678" s="423">
        <v>0</v>
      </c>
      <c r="AG678" s="10"/>
      <c r="AH678" s="10"/>
      <c r="AI678" s="10"/>
      <c r="AJ678" s="10"/>
    </row>
    <row r="679" spans="1:36" ht="15">
      <c r="A679" s="425">
        <f t="shared" si="34"/>
        <v>1.2396666666666645</v>
      </c>
      <c r="B679" s="426">
        <v>0</v>
      </c>
      <c r="C679" s="426">
        <v>0</v>
      </c>
      <c r="D679" s="426">
        <v>0</v>
      </c>
      <c r="E679" s="426">
        <v>0</v>
      </c>
      <c r="F679" s="426">
        <v>0</v>
      </c>
      <c r="G679" s="426">
        <v>0</v>
      </c>
      <c r="H679" s="426">
        <v>0</v>
      </c>
      <c r="I679" s="426">
        <v>0</v>
      </c>
      <c r="J679" s="426">
        <v>0</v>
      </c>
      <c r="K679" s="426">
        <v>0</v>
      </c>
      <c r="L679" s="426">
        <v>0</v>
      </c>
      <c r="M679" s="426">
        <v>0</v>
      </c>
      <c r="N679" s="426">
        <v>0</v>
      </c>
      <c r="O679" s="426">
        <v>0</v>
      </c>
      <c r="P679" s="426">
        <v>0</v>
      </c>
      <c r="Q679" s="426">
        <v>0</v>
      </c>
      <c r="R679" s="426">
        <v>0</v>
      </c>
      <c r="S679" s="426">
        <v>0</v>
      </c>
      <c r="T679" s="426">
        <v>0</v>
      </c>
      <c r="U679" s="426">
        <v>0</v>
      </c>
      <c r="V679" s="426">
        <v>0</v>
      </c>
      <c r="W679" s="426">
        <v>0</v>
      </c>
      <c r="X679" s="426">
        <v>0</v>
      </c>
      <c r="Y679" s="426">
        <v>0</v>
      </c>
      <c r="Z679" s="426">
        <v>0</v>
      </c>
      <c r="AA679" s="426">
        <v>0</v>
      </c>
      <c r="AB679" s="426">
        <v>0</v>
      </c>
      <c r="AC679" s="426">
        <v>0</v>
      </c>
      <c r="AD679" s="426">
        <v>0</v>
      </c>
      <c r="AE679" s="426">
        <v>0</v>
      </c>
      <c r="AF679" s="427">
        <v>0</v>
      </c>
      <c r="AG679" s="10"/>
      <c r="AH679" s="10"/>
      <c r="AI679" s="10"/>
      <c r="AJ679" s="10"/>
    </row>
    <row r="680" spans="1:36" ht="15">
      <c r="A680" s="425">
        <f t="shared" si="34"/>
        <v>1.2500666666666644</v>
      </c>
      <c r="B680" s="430">
        <v>0</v>
      </c>
      <c r="C680" s="430">
        <v>0</v>
      </c>
      <c r="D680" s="430">
        <v>0</v>
      </c>
      <c r="E680" s="430">
        <v>0</v>
      </c>
      <c r="F680" s="430">
        <v>0</v>
      </c>
      <c r="G680" s="430">
        <v>0</v>
      </c>
      <c r="H680" s="430">
        <v>0</v>
      </c>
      <c r="I680" s="430">
        <v>0</v>
      </c>
      <c r="J680" s="430">
        <v>0</v>
      </c>
      <c r="K680" s="430">
        <v>0</v>
      </c>
      <c r="L680" s="430">
        <v>0</v>
      </c>
      <c r="M680" s="430">
        <v>0</v>
      </c>
      <c r="N680" s="430">
        <v>0</v>
      </c>
      <c r="O680" s="430">
        <v>0</v>
      </c>
      <c r="P680" s="430">
        <v>0</v>
      </c>
      <c r="Q680" s="430">
        <v>0</v>
      </c>
      <c r="R680" s="430">
        <v>0</v>
      </c>
      <c r="S680" s="430">
        <v>0</v>
      </c>
      <c r="T680" s="430">
        <v>0</v>
      </c>
      <c r="U680" s="430">
        <v>0</v>
      </c>
      <c r="V680" s="430">
        <v>0</v>
      </c>
      <c r="W680" s="430">
        <v>0</v>
      </c>
      <c r="X680" s="430">
        <v>0</v>
      </c>
      <c r="Y680" s="430">
        <v>0</v>
      </c>
      <c r="Z680" s="430">
        <v>0</v>
      </c>
      <c r="AA680" s="430">
        <v>0</v>
      </c>
      <c r="AB680" s="430">
        <v>0</v>
      </c>
      <c r="AC680" s="430">
        <v>0</v>
      </c>
      <c r="AD680" s="430">
        <v>0</v>
      </c>
      <c r="AE680" s="430">
        <v>0</v>
      </c>
      <c r="AF680" s="431">
        <v>0</v>
      </c>
      <c r="AG680" s="10"/>
      <c r="AH680" s="10"/>
      <c r="AI680" s="10"/>
      <c r="AJ680" s="10"/>
    </row>
    <row r="681" spans="1:36" ht="15">
      <c r="A681" s="425">
        <f t="shared" si="34"/>
        <v>1.2604666666666644</v>
      </c>
      <c r="B681" s="430">
        <v>0</v>
      </c>
      <c r="C681" s="430">
        <v>0</v>
      </c>
      <c r="D681" s="430">
        <v>0</v>
      </c>
      <c r="E681" s="430">
        <v>0</v>
      </c>
      <c r="F681" s="430">
        <v>0</v>
      </c>
      <c r="G681" s="430">
        <v>0</v>
      </c>
      <c r="H681" s="430">
        <v>0</v>
      </c>
      <c r="I681" s="430">
        <v>0</v>
      </c>
      <c r="J681" s="430">
        <v>0</v>
      </c>
      <c r="K681" s="430">
        <v>0</v>
      </c>
      <c r="L681" s="430">
        <v>0</v>
      </c>
      <c r="M681" s="430">
        <v>0</v>
      </c>
      <c r="N681" s="430">
        <v>0</v>
      </c>
      <c r="O681" s="430">
        <v>0</v>
      </c>
      <c r="P681" s="430">
        <v>0</v>
      </c>
      <c r="Q681" s="430">
        <v>0</v>
      </c>
      <c r="R681" s="430">
        <v>0</v>
      </c>
      <c r="S681" s="430">
        <v>0</v>
      </c>
      <c r="T681" s="430">
        <v>0</v>
      </c>
      <c r="U681" s="430">
        <v>0</v>
      </c>
      <c r="V681" s="430">
        <v>0</v>
      </c>
      <c r="W681" s="430">
        <v>0</v>
      </c>
      <c r="X681" s="430">
        <v>0</v>
      </c>
      <c r="Y681" s="430">
        <v>0</v>
      </c>
      <c r="Z681" s="430">
        <v>0</v>
      </c>
      <c r="AA681" s="430">
        <v>0</v>
      </c>
      <c r="AB681" s="430">
        <v>0</v>
      </c>
      <c r="AC681" s="430">
        <v>0</v>
      </c>
      <c r="AD681" s="430">
        <v>0</v>
      </c>
      <c r="AE681" s="430">
        <v>0</v>
      </c>
      <c r="AF681" s="431">
        <v>0</v>
      </c>
      <c r="AG681" s="10"/>
      <c r="AH681" s="10"/>
      <c r="AI681" s="10"/>
      <c r="AJ681" s="10"/>
    </row>
    <row r="682" spans="1:36" ht="15">
      <c r="A682" s="425">
        <f t="shared" si="34"/>
        <v>1.2708666666666644</v>
      </c>
      <c r="B682" s="430">
        <v>0</v>
      </c>
      <c r="C682" s="430">
        <v>0</v>
      </c>
      <c r="D682" s="430">
        <v>0</v>
      </c>
      <c r="E682" s="430">
        <v>0</v>
      </c>
      <c r="F682" s="430">
        <v>0</v>
      </c>
      <c r="G682" s="430">
        <v>0</v>
      </c>
      <c r="H682" s="430">
        <v>0</v>
      </c>
      <c r="I682" s="430">
        <v>0</v>
      </c>
      <c r="J682" s="430">
        <v>0</v>
      </c>
      <c r="K682" s="430">
        <v>0</v>
      </c>
      <c r="L682" s="430">
        <v>0</v>
      </c>
      <c r="M682" s="430">
        <v>0</v>
      </c>
      <c r="N682" s="430">
        <v>0</v>
      </c>
      <c r="O682" s="430">
        <v>0</v>
      </c>
      <c r="P682" s="430">
        <v>0</v>
      </c>
      <c r="Q682" s="430">
        <v>0</v>
      </c>
      <c r="R682" s="430">
        <v>0</v>
      </c>
      <c r="S682" s="430">
        <v>0</v>
      </c>
      <c r="T682" s="430">
        <v>0</v>
      </c>
      <c r="U682" s="430">
        <v>0</v>
      </c>
      <c r="V682" s="430">
        <v>0</v>
      </c>
      <c r="W682" s="430">
        <v>0</v>
      </c>
      <c r="X682" s="430">
        <v>0</v>
      </c>
      <c r="Y682" s="430">
        <v>0</v>
      </c>
      <c r="Z682" s="430">
        <v>0</v>
      </c>
      <c r="AA682" s="430">
        <v>0</v>
      </c>
      <c r="AB682" s="430">
        <v>0</v>
      </c>
      <c r="AC682" s="430">
        <v>0</v>
      </c>
      <c r="AD682" s="430">
        <v>0</v>
      </c>
      <c r="AE682" s="430">
        <v>0</v>
      </c>
      <c r="AF682" s="431">
        <v>0</v>
      </c>
      <c r="AG682" s="10"/>
      <c r="AH682" s="10"/>
      <c r="AI682" s="10"/>
      <c r="AJ682" s="10"/>
    </row>
    <row r="683" spans="1:36" ht="15.75" thickBot="1">
      <c r="A683" s="425">
        <f t="shared" si="34"/>
        <v>1.2812666666666643</v>
      </c>
      <c r="B683" s="430">
        <v>0</v>
      </c>
      <c r="C683" s="430">
        <v>0</v>
      </c>
      <c r="D683" s="430">
        <v>0</v>
      </c>
      <c r="E683" s="430">
        <v>0</v>
      </c>
      <c r="F683" s="430">
        <v>0</v>
      </c>
      <c r="G683" s="430">
        <v>0</v>
      </c>
      <c r="H683" s="430">
        <v>0</v>
      </c>
      <c r="I683" s="430">
        <v>0</v>
      </c>
      <c r="J683" s="430">
        <v>0</v>
      </c>
      <c r="K683" s="430">
        <v>0</v>
      </c>
      <c r="L683" s="430">
        <v>0</v>
      </c>
      <c r="M683" s="430">
        <v>0</v>
      </c>
      <c r="N683" s="430">
        <v>0</v>
      </c>
      <c r="O683" s="430">
        <v>0</v>
      </c>
      <c r="P683" s="430">
        <v>0</v>
      </c>
      <c r="Q683" s="430">
        <v>0</v>
      </c>
      <c r="R683" s="430">
        <v>0</v>
      </c>
      <c r="S683" s="430">
        <v>0</v>
      </c>
      <c r="T683" s="430">
        <v>0</v>
      </c>
      <c r="U683" s="430">
        <v>0</v>
      </c>
      <c r="V683" s="430">
        <v>0</v>
      </c>
      <c r="W683" s="430">
        <v>0</v>
      </c>
      <c r="X683" s="430">
        <v>0</v>
      </c>
      <c r="Y683" s="430">
        <v>0</v>
      </c>
      <c r="Z683" s="430">
        <v>0</v>
      </c>
      <c r="AA683" s="430">
        <v>0</v>
      </c>
      <c r="AB683" s="430">
        <v>0</v>
      </c>
      <c r="AC683" s="430">
        <v>0</v>
      </c>
      <c r="AD683" s="430">
        <v>0</v>
      </c>
      <c r="AE683" s="430">
        <v>0</v>
      </c>
      <c r="AF683" s="431">
        <v>0</v>
      </c>
      <c r="AG683" s="10"/>
      <c r="AH683" s="10"/>
      <c r="AI683" s="10"/>
      <c r="AJ683" s="10"/>
    </row>
    <row r="684" spans="1:36" ht="15.75" thickBot="1">
      <c r="A684" s="432" t="s">
        <v>7</v>
      </c>
      <c r="B684" s="433">
        <v>5164.6499999999987</v>
      </c>
      <c r="C684" s="433">
        <v>8773.0500000000029</v>
      </c>
      <c r="D684" s="433">
        <v>6599.3899999999994</v>
      </c>
      <c r="E684" s="433">
        <v>9170.9500000000007</v>
      </c>
      <c r="F684" s="433">
        <v>10210.710000000001</v>
      </c>
      <c r="G684" s="433">
        <v>8330.1400000000012</v>
      </c>
      <c r="H684" s="433">
        <v>5945.3100000000022</v>
      </c>
      <c r="I684" s="433">
        <v>6120.8700000000026</v>
      </c>
      <c r="J684" s="433">
        <v>8400.4699999999957</v>
      </c>
      <c r="K684" s="433">
        <v>6184.5100000000011</v>
      </c>
      <c r="L684" s="433">
        <v>7776.0400000000009</v>
      </c>
      <c r="M684" s="433">
        <v>9236.880000000001</v>
      </c>
      <c r="N684" s="433">
        <v>7964.2900000000027</v>
      </c>
      <c r="O684" s="433">
        <v>4936.5199999999986</v>
      </c>
      <c r="P684" s="433">
        <v>5827.7600000000029</v>
      </c>
      <c r="Q684" s="433">
        <v>7311.670000000001</v>
      </c>
      <c r="R684" s="433">
        <v>6388.8099999999995</v>
      </c>
      <c r="S684" s="433">
        <v>8809.6200000000008</v>
      </c>
      <c r="T684" s="433">
        <v>8418.9999999999982</v>
      </c>
      <c r="U684" s="433">
        <v>8592.9299999999985</v>
      </c>
      <c r="V684" s="433">
        <v>6795.0599999999995</v>
      </c>
      <c r="W684" s="433">
        <v>7729.3099999999986</v>
      </c>
      <c r="X684" s="433">
        <v>7952.6999999999989</v>
      </c>
      <c r="Y684" s="433">
        <v>4212.34</v>
      </c>
      <c r="Z684" s="433">
        <v>6353.75</v>
      </c>
      <c r="AA684" s="433">
        <v>7476.6000000000013</v>
      </c>
      <c r="AB684" s="433">
        <v>7560.9600000000028</v>
      </c>
      <c r="AC684" s="433">
        <v>6790.2100000000019</v>
      </c>
      <c r="AD684" s="433">
        <v>7251.89</v>
      </c>
      <c r="AE684" s="433">
        <v>7285.529999999997</v>
      </c>
      <c r="AF684" s="434">
        <v>4463.3900000000003</v>
      </c>
      <c r="AG684" s="10"/>
      <c r="AH684" s="10"/>
      <c r="AI684" s="10"/>
      <c r="AJ684" s="10"/>
    </row>
    <row r="685" spans="1:36" ht="15">
      <c r="A685" s="418">
        <v>0.29166666666666669</v>
      </c>
      <c r="B685" s="419">
        <v>0</v>
      </c>
      <c r="C685" s="419">
        <v>0</v>
      </c>
      <c r="D685" s="419">
        <v>0</v>
      </c>
      <c r="E685" s="419">
        <v>0</v>
      </c>
      <c r="F685" s="419">
        <v>0</v>
      </c>
      <c r="G685" s="419">
        <v>0</v>
      </c>
      <c r="H685" s="419">
        <v>0</v>
      </c>
      <c r="I685" s="419">
        <v>0</v>
      </c>
      <c r="J685" s="419">
        <v>0</v>
      </c>
      <c r="K685" s="419">
        <v>0</v>
      </c>
      <c r="L685" s="419">
        <v>0</v>
      </c>
      <c r="M685" s="419">
        <v>0</v>
      </c>
      <c r="N685" s="419">
        <v>0</v>
      </c>
      <c r="O685" s="419">
        <v>0</v>
      </c>
      <c r="P685" s="419">
        <v>0</v>
      </c>
      <c r="Q685" s="419">
        <v>0</v>
      </c>
      <c r="R685" s="419">
        <v>0</v>
      </c>
      <c r="S685" s="419">
        <v>0</v>
      </c>
      <c r="T685" s="419">
        <v>0</v>
      </c>
      <c r="U685" s="419">
        <v>0</v>
      </c>
      <c r="V685" s="419">
        <v>0</v>
      </c>
      <c r="W685" s="419">
        <v>0</v>
      </c>
      <c r="X685" s="419">
        <v>0</v>
      </c>
      <c r="Y685" s="419">
        <v>0</v>
      </c>
      <c r="Z685" s="419">
        <v>0</v>
      </c>
      <c r="AA685" s="419">
        <v>0</v>
      </c>
      <c r="AB685" s="419">
        <v>0</v>
      </c>
      <c r="AC685" s="419">
        <v>0</v>
      </c>
      <c r="AD685" s="419">
        <v>0</v>
      </c>
      <c r="AE685" s="419">
        <v>0</v>
      </c>
      <c r="AF685" s="420">
        <v>0</v>
      </c>
      <c r="AG685" s="10"/>
      <c r="AH685" s="10"/>
      <c r="AI685" s="10"/>
      <c r="AJ685" s="10"/>
    </row>
    <row r="686" spans="1:36" ht="15">
      <c r="A686" s="421">
        <f t="shared" ref="A686:A693" si="35">A685+0.0105</f>
        <v>0.30216666666666669</v>
      </c>
      <c r="B686" s="422">
        <v>0</v>
      </c>
      <c r="C686" s="422">
        <v>0</v>
      </c>
      <c r="D686" s="422">
        <v>0</v>
      </c>
      <c r="E686" s="422">
        <v>0</v>
      </c>
      <c r="F686" s="422">
        <v>0</v>
      </c>
      <c r="G686" s="422">
        <v>0</v>
      </c>
      <c r="H686" s="422">
        <v>0</v>
      </c>
      <c r="I686" s="422">
        <v>0</v>
      </c>
      <c r="J686" s="422">
        <v>0</v>
      </c>
      <c r="K686" s="422">
        <v>0</v>
      </c>
      <c r="L686" s="422">
        <v>0</v>
      </c>
      <c r="M686" s="422">
        <v>0</v>
      </c>
      <c r="N686" s="422">
        <v>0</v>
      </c>
      <c r="O686" s="422">
        <v>0</v>
      </c>
      <c r="P686" s="422">
        <v>0</v>
      </c>
      <c r="Q686" s="422">
        <v>0</v>
      </c>
      <c r="R686" s="422">
        <v>0</v>
      </c>
      <c r="S686" s="422">
        <v>0</v>
      </c>
      <c r="T686" s="422">
        <v>0</v>
      </c>
      <c r="U686" s="422">
        <v>0</v>
      </c>
      <c r="V686" s="422">
        <v>0</v>
      </c>
      <c r="W686" s="422">
        <v>0</v>
      </c>
      <c r="X686" s="422">
        <v>0</v>
      </c>
      <c r="Y686" s="422">
        <v>0</v>
      </c>
      <c r="Z686" s="422">
        <v>0</v>
      </c>
      <c r="AA686" s="422">
        <v>0</v>
      </c>
      <c r="AB686" s="422">
        <v>0</v>
      </c>
      <c r="AC686" s="422">
        <v>0</v>
      </c>
      <c r="AD686" s="422">
        <v>0</v>
      </c>
      <c r="AE686" s="422">
        <v>0</v>
      </c>
      <c r="AF686" s="423">
        <v>0</v>
      </c>
      <c r="AG686" s="10"/>
      <c r="AH686" s="10"/>
      <c r="AI686" s="10"/>
      <c r="AJ686" s="10"/>
    </row>
    <row r="687" spans="1:36" ht="15">
      <c r="A687" s="421">
        <f t="shared" si="35"/>
        <v>0.3126666666666667</v>
      </c>
      <c r="B687" s="422">
        <v>0</v>
      </c>
      <c r="C687" s="422">
        <v>0</v>
      </c>
      <c r="D687" s="422">
        <v>0</v>
      </c>
      <c r="E687" s="422">
        <v>0</v>
      </c>
      <c r="F687" s="422">
        <v>0</v>
      </c>
      <c r="G687" s="422">
        <v>0</v>
      </c>
      <c r="H687" s="422">
        <v>0</v>
      </c>
      <c r="I687" s="422">
        <v>0</v>
      </c>
      <c r="J687" s="422">
        <v>0</v>
      </c>
      <c r="K687" s="422">
        <v>0</v>
      </c>
      <c r="L687" s="422">
        <v>0</v>
      </c>
      <c r="M687" s="422">
        <v>0</v>
      </c>
      <c r="N687" s="422">
        <v>0</v>
      </c>
      <c r="O687" s="422">
        <v>0</v>
      </c>
      <c r="P687" s="422">
        <v>0</v>
      </c>
      <c r="Q687" s="422">
        <v>0</v>
      </c>
      <c r="R687" s="422">
        <v>0</v>
      </c>
      <c r="S687" s="422">
        <v>0</v>
      </c>
      <c r="T687" s="422">
        <v>0</v>
      </c>
      <c r="U687" s="422">
        <v>0</v>
      </c>
      <c r="V687" s="422">
        <v>0</v>
      </c>
      <c r="W687" s="422">
        <v>0</v>
      </c>
      <c r="X687" s="422">
        <v>0</v>
      </c>
      <c r="Y687" s="422">
        <v>0</v>
      </c>
      <c r="Z687" s="422">
        <v>0</v>
      </c>
      <c r="AA687" s="422">
        <v>0</v>
      </c>
      <c r="AB687" s="422">
        <v>0</v>
      </c>
      <c r="AC687" s="422">
        <v>0</v>
      </c>
      <c r="AD687" s="422">
        <v>0</v>
      </c>
      <c r="AE687" s="422">
        <v>0</v>
      </c>
      <c r="AF687" s="423">
        <v>0</v>
      </c>
      <c r="AG687" s="10"/>
      <c r="AH687" s="10"/>
      <c r="AI687" s="10"/>
      <c r="AJ687" s="10"/>
    </row>
    <row r="688" spans="1:36" ht="15">
      <c r="A688" s="421">
        <f t="shared" si="35"/>
        <v>0.32316666666666671</v>
      </c>
      <c r="B688" s="422">
        <v>0</v>
      </c>
      <c r="C688" s="422">
        <v>0</v>
      </c>
      <c r="D688" s="422">
        <v>0</v>
      </c>
      <c r="E688" s="422">
        <v>0</v>
      </c>
      <c r="F688" s="422">
        <v>0</v>
      </c>
      <c r="G688" s="422">
        <v>0</v>
      </c>
      <c r="H688" s="422">
        <v>0</v>
      </c>
      <c r="I688" s="422">
        <v>0</v>
      </c>
      <c r="J688" s="422">
        <v>0</v>
      </c>
      <c r="K688" s="422">
        <v>0</v>
      </c>
      <c r="L688" s="422">
        <v>0</v>
      </c>
      <c r="M688" s="422">
        <v>0</v>
      </c>
      <c r="N688" s="422">
        <v>0</v>
      </c>
      <c r="O688" s="422">
        <v>0</v>
      </c>
      <c r="P688" s="422">
        <v>0</v>
      </c>
      <c r="Q688" s="422">
        <v>0</v>
      </c>
      <c r="R688" s="422">
        <v>0</v>
      </c>
      <c r="S688" s="422">
        <v>0</v>
      </c>
      <c r="T688" s="422">
        <v>0</v>
      </c>
      <c r="U688" s="422">
        <v>0</v>
      </c>
      <c r="V688" s="422">
        <v>0</v>
      </c>
      <c r="W688" s="422">
        <v>0</v>
      </c>
      <c r="X688" s="422">
        <v>0</v>
      </c>
      <c r="Y688" s="422">
        <v>0</v>
      </c>
      <c r="Z688" s="422">
        <v>0</v>
      </c>
      <c r="AA688" s="422">
        <v>0</v>
      </c>
      <c r="AB688" s="422">
        <v>0</v>
      </c>
      <c r="AC688" s="422">
        <v>0</v>
      </c>
      <c r="AD688" s="422">
        <v>0</v>
      </c>
      <c r="AE688" s="422">
        <v>0</v>
      </c>
      <c r="AF688" s="423">
        <v>0</v>
      </c>
      <c r="AG688" s="10"/>
      <c r="AH688" s="10"/>
      <c r="AI688" s="10"/>
      <c r="AJ688" s="10"/>
    </row>
    <row r="689" spans="1:36" ht="15">
      <c r="A689" s="421">
        <f t="shared" si="35"/>
        <v>0.33366666666666672</v>
      </c>
      <c r="B689" s="422">
        <v>0</v>
      </c>
      <c r="C689" s="422">
        <v>0</v>
      </c>
      <c r="D689" s="422">
        <v>0</v>
      </c>
      <c r="E689" s="422">
        <v>0</v>
      </c>
      <c r="F689" s="422">
        <v>0</v>
      </c>
      <c r="G689" s="422">
        <v>0</v>
      </c>
      <c r="H689" s="422">
        <v>0</v>
      </c>
      <c r="I689" s="422">
        <v>0</v>
      </c>
      <c r="J689" s="422">
        <v>0</v>
      </c>
      <c r="K689" s="422">
        <v>0</v>
      </c>
      <c r="L689" s="422">
        <v>0</v>
      </c>
      <c r="M689" s="422">
        <v>0</v>
      </c>
      <c r="N689" s="422">
        <v>0</v>
      </c>
      <c r="O689" s="422">
        <v>0</v>
      </c>
      <c r="P689" s="422">
        <v>0</v>
      </c>
      <c r="Q689" s="422">
        <v>0</v>
      </c>
      <c r="R689" s="422">
        <v>0</v>
      </c>
      <c r="S689" s="422">
        <v>0</v>
      </c>
      <c r="T689" s="422">
        <v>0</v>
      </c>
      <c r="U689" s="422">
        <v>0</v>
      </c>
      <c r="V689" s="422">
        <v>0</v>
      </c>
      <c r="W689" s="422">
        <v>0</v>
      </c>
      <c r="X689" s="422">
        <v>0</v>
      </c>
      <c r="Y689" s="422">
        <v>0</v>
      </c>
      <c r="Z689" s="422">
        <v>0</v>
      </c>
      <c r="AA689" s="422">
        <v>0</v>
      </c>
      <c r="AB689" s="422">
        <v>0</v>
      </c>
      <c r="AC689" s="422">
        <v>0</v>
      </c>
      <c r="AD689" s="422">
        <v>0</v>
      </c>
      <c r="AE689" s="422">
        <v>0</v>
      </c>
      <c r="AF689" s="423">
        <v>0</v>
      </c>
      <c r="AG689" s="10"/>
      <c r="AH689" s="10"/>
      <c r="AI689" s="10"/>
      <c r="AJ689" s="10"/>
    </row>
    <row r="690" spans="1:36" ht="15">
      <c r="A690" s="421">
        <f t="shared" si="35"/>
        <v>0.34416666666666673</v>
      </c>
      <c r="B690" s="422">
        <v>0</v>
      </c>
      <c r="C690" s="422">
        <v>0</v>
      </c>
      <c r="D690" s="422">
        <v>0</v>
      </c>
      <c r="E690" s="422">
        <v>0</v>
      </c>
      <c r="F690" s="422">
        <v>0</v>
      </c>
      <c r="G690" s="422">
        <v>0</v>
      </c>
      <c r="H690" s="422">
        <v>0</v>
      </c>
      <c r="I690" s="422">
        <v>0</v>
      </c>
      <c r="J690" s="422">
        <v>0</v>
      </c>
      <c r="K690" s="422">
        <v>0</v>
      </c>
      <c r="L690" s="422">
        <v>0</v>
      </c>
      <c r="M690" s="422">
        <v>0</v>
      </c>
      <c r="N690" s="422">
        <v>0</v>
      </c>
      <c r="O690" s="422">
        <v>0</v>
      </c>
      <c r="P690" s="422">
        <v>1.82</v>
      </c>
      <c r="Q690" s="422">
        <v>0</v>
      </c>
      <c r="R690" s="422">
        <v>0</v>
      </c>
      <c r="S690" s="422">
        <v>0</v>
      </c>
      <c r="T690" s="422">
        <v>0</v>
      </c>
      <c r="U690" s="422">
        <v>0</v>
      </c>
      <c r="V690" s="422">
        <v>0</v>
      </c>
      <c r="W690" s="422">
        <v>0</v>
      </c>
      <c r="X690" s="422">
        <v>0</v>
      </c>
      <c r="Y690" s="422">
        <v>0</v>
      </c>
      <c r="Z690" s="422">
        <v>0</v>
      </c>
      <c r="AA690" s="422">
        <v>0</v>
      </c>
      <c r="AB690" s="422">
        <v>0</v>
      </c>
      <c r="AC690" s="422">
        <v>0</v>
      </c>
      <c r="AD690" s="422">
        <v>0</v>
      </c>
      <c r="AE690" s="422">
        <v>0</v>
      </c>
      <c r="AF690" s="423">
        <v>0</v>
      </c>
      <c r="AG690" s="10"/>
      <c r="AH690" s="10"/>
      <c r="AI690" s="10"/>
      <c r="AJ690" s="10"/>
    </row>
    <row r="691" spans="1:36" ht="15">
      <c r="A691" s="421">
        <f t="shared" si="35"/>
        <v>0.35466666666666674</v>
      </c>
      <c r="B691" s="422">
        <v>0</v>
      </c>
      <c r="C691" s="422">
        <v>0</v>
      </c>
      <c r="D691" s="422">
        <v>0</v>
      </c>
      <c r="E691" s="422">
        <v>0</v>
      </c>
      <c r="F691" s="422">
        <v>0</v>
      </c>
      <c r="G691" s="422">
        <v>0</v>
      </c>
      <c r="H691" s="422">
        <v>0</v>
      </c>
      <c r="I691" s="422">
        <v>0</v>
      </c>
      <c r="J691" s="422">
        <v>0</v>
      </c>
      <c r="K691" s="422">
        <v>0</v>
      </c>
      <c r="L691" s="422">
        <v>0</v>
      </c>
      <c r="M691" s="422">
        <v>5.45</v>
      </c>
      <c r="N691" s="422">
        <v>0</v>
      </c>
      <c r="O691" s="422">
        <v>0</v>
      </c>
      <c r="P691" s="422">
        <v>0</v>
      </c>
      <c r="Q691" s="422">
        <v>0</v>
      </c>
      <c r="R691" s="422">
        <v>0</v>
      </c>
      <c r="S691" s="422">
        <v>0</v>
      </c>
      <c r="T691" s="422">
        <v>0</v>
      </c>
      <c r="U691" s="422">
        <v>0</v>
      </c>
      <c r="V691" s="422">
        <v>0</v>
      </c>
      <c r="W691" s="422">
        <v>0</v>
      </c>
      <c r="X691" s="422">
        <v>0</v>
      </c>
      <c r="Y691" s="422">
        <v>0</v>
      </c>
      <c r="Z691" s="422">
        <v>0</v>
      </c>
      <c r="AA691" s="422">
        <v>0</v>
      </c>
      <c r="AB691" s="422">
        <v>0</v>
      </c>
      <c r="AC691" s="422">
        <v>0</v>
      </c>
      <c r="AD691" s="422">
        <v>0</v>
      </c>
      <c r="AE691" s="422">
        <v>0</v>
      </c>
      <c r="AF691" s="423">
        <v>0</v>
      </c>
      <c r="AG691" s="10"/>
      <c r="AH691" s="10"/>
      <c r="AI691" s="10"/>
      <c r="AJ691" s="10"/>
    </row>
    <row r="692" spans="1:36" ht="15">
      <c r="A692" s="421">
        <f t="shared" si="35"/>
        <v>0.36516666666666675</v>
      </c>
      <c r="B692" s="422">
        <v>0</v>
      </c>
      <c r="C692" s="422">
        <v>4.6500000000000004</v>
      </c>
      <c r="D692" s="422">
        <v>0</v>
      </c>
      <c r="E692" s="422">
        <v>0</v>
      </c>
      <c r="F692" s="422">
        <v>2.27</v>
      </c>
      <c r="G692" s="422">
        <v>0</v>
      </c>
      <c r="H692" s="422">
        <v>1.82</v>
      </c>
      <c r="I692" s="422">
        <v>0</v>
      </c>
      <c r="J692" s="422">
        <v>1.73</v>
      </c>
      <c r="K692" s="422">
        <v>0</v>
      </c>
      <c r="L692" s="422">
        <v>0</v>
      </c>
      <c r="M692" s="422">
        <v>0</v>
      </c>
      <c r="N692" s="422">
        <v>0</v>
      </c>
      <c r="O692" s="422">
        <v>0</v>
      </c>
      <c r="P692" s="422">
        <v>0</v>
      </c>
      <c r="Q692" s="422">
        <v>0</v>
      </c>
      <c r="R692" s="422">
        <v>0</v>
      </c>
      <c r="S692" s="422">
        <v>1.82</v>
      </c>
      <c r="T692" s="422">
        <v>0</v>
      </c>
      <c r="U692" s="422">
        <v>0</v>
      </c>
      <c r="V692" s="422">
        <v>0</v>
      </c>
      <c r="W692" s="422">
        <v>0</v>
      </c>
      <c r="X692" s="422">
        <v>0</v>
      </c>
      <c r="Y692" s="422">
        <v>0</v>
      </c>
      <c r="Z692" s="422">
        <v>0</v>
      </c>
      <c r="AA692" s="422">
        <v>0</v>
      </c>
      <c r="AB692" s="422">
        <v>0</v>
      </c>
      <c r="AC692" s="422">
        <v>0</v>
      </c>
      <c r="AD692" s="422">
        <v>0</v>
      </c>
      <c r="AE692" s="422">
        <v>0</v>
      </c>
      <c r="AF692" s="423">
        <v>0</v>
      </c>
      <c r="AG692" s="10"/>
      <c r="AH692" s="10"/>
      <c r="AI692" s="10"/>
      <c r="AJ692" s="10"/>
    </row>
    <row r="693" spans="1:36" ht="15">
      <c r="A693" s="421">
        <f t="shared" si="35"/>
        <v>0.37566666666666676</v>
      </c>
      <c r="B693" s="422">
        <v>0</v>
      </c>
      <c r="C693" s="422">
        <v>0</v>
      </c>
      <c r="D693" s="422">
        <v>1.82</v>
      </c>
      <c r="E693" s="422">
        <v>0</v>
      </c>
      <c r="F693" s="422">
        <v>0</v>
      </c>
      <c r="G693" s="422">
        <v>0</v>
      </c>
      <c r="H693" s="422">
        <v>1.82</v>
      </c>
      <c r="I693" s="422">
        <v>10.11</v>
      </c>
      <c r="J693" s="422">
        <v>0</v>
      </c>
      <c r="K693" s="422">
        <v>5.95</v>
      </c>
      <c r="L693" s="422">
        <v>0</v>
      </c>
      <c r="M693" s="422">
        <v>10</v>
      </c>
      <c r="N693" s="422">
        <v>0</v>
      </c>
      <c r="O693" s="422">
        <v>4.6500000000000004</v>
      </c>
      <c r="P693" s="422">
        <v>16.36</v>
      </c>
      <c r="Q693" s="422">
        <v>16.09</v>
      </c>
      <c r="R693" s="422">
        <v>0</v>
      </c>
      <c r="S693" s="422">
        <v>3.72</v>
      </c>
      <c r="T693" s="422">
        <v>0</v>
      </c>
      <c r="U693" s="422">
        <v>0</v>
      </c>
      <c r="V693" s="422">
        <v>24.03</v>
      </c>
      <c r="W693" s="422">
        <v>1.36</v>
      </c>
      <c r="X693" s="422">
        <v>1.82</v>
      </c>
      <c r="Y693" s="422">
        <v>0</v>
      </c>
      <c r="Z693" s="422">
        <v>0</v>
      </c>
      <c r="AA693" s="422">
        <v>0</v>
      </c>
      <c r="AB693" s="422">
        <v>0</v>
      </c>
      <c r="AC693" s="422">
        <v>0</v>
      </c>
      <c r="AD693" s="422">
        <v>0</v>
      </c>
      <c r="AE693" s="422">
        <v>0</v>
      </c>
      <c r="AF693" s="423">
        <v>0</v>
      </c>
      <c r="AG693" s="10"/>
      <c r="AH693" s="10"/>
      <c r="AI693" s="10"/>
      <c r="AJ693" s="10"/>
    </row>
    <row r="694" spans="1:36" ht="15">
      <c r="A694" s="421">
        <f t="shared" ref="A694:A733" si="36">A693+0.0104</f>
        <v>0.38606666666666678</v>
      </c>
      <c r="B694" s="422">
        <v>0</v>
      </c>
      <c r="C694" s="422">
        <v>2.27</v>
      </c>
      <c r="D694" s="422">
        <v>0.91</v>
      </c>
      <c r="E694" s="422">
        <v>4.6100000000000003</v>
      </c>
      <c r="F694" s="422">
        <v>1.86</v>
      </c>
      <c r="G694" s="422">
        <v>0</v>
      </c>
      <c r="H694" s="422">
        <v>0</v>
      </c>
      <c r="I694" s="422">
        <v>0</v>
      </c>
      <c r="J694" s="422">
        <v>15.8</v>
      </c>
      <c r="K694" s="422">
        <v>12.73</v>
      </c>
      <c r="L694" s="422">
        <v>7.27</v>
      </c>
      <c r="M694" s="422">
        <v>11.82</v>
      </c>
      <c r="N694" s="422">
        <v>0</v>
      </c>
      <c r="O694" s="422">
        <v>0</v>
      </c>
      <c r="P694" s="422">
        <v>0</v>
      </c>
      <c r="Q694" s="422">
        <v>0</v>
      </c>
      <c r="R694" s="422">
        <v>0</v>
      </c>
      <c r="S694" s="422">
        <v>6.36</v>
      </c>
      <c r="T694" s="422">
        <v>10.91</v>
      </c>
      <c r="U694" s="422">
        <v>0</v>
      </c>
      <c r="V694" s="422">
        <v>0</v>
      </c>
      <c r="W694" s="422">
        <v>0</v>
      </c>
      <c r="X694" s="422">
        <v>0</v>
      </c>
      <c r="Y694" s="422">
        <v>0</v>
      </c>
      <c r="Z694" s="422">
        <v>0</v>
      </c>
      <c r="AA694" s="422">
        <v>0</v>
      </c>
      <c r="AB694" s="422">
        <v>7.27</v>
      </c>
      <c r="AC694" s="422">
        <v>0</v>
      </c>
      <c r="AD694" s="422">
        <v>15.45</v>
      </c>
      <c r="AE694" s="422">
        <v>0</v>
      </c>
      <c r="AF694" s="423">
        <v>2.27</v>
      </c>
      <c r="AG694" s="10"/>
      <c r="AH694" s="10"/>
      <c r="AI694" s="10"/>
      <c r="AJ694" s="10"/>
    </row>
    <row r="695" spans="1:36" ht="15">
      <c r="A695" s="421">
        <f t="shared" si="36"/>
        <v>0.3964666666666668</v>
      </c>
      <c r="B695" s="422">
        <v>1.82</v>
      </c>
      <c r="C695" s="422">
        <v>0.91</v>
      </c>
      <c r="D695" s="422">
        <v>6.36</v>
      </c>
      <c r="E695" s="422">
        <v>8.18</v>
      </c>
      <c r="F695" s="422">
        <v>8.43</v>
      </c>
      <c r="G695" s="422">
        <v>9.09</v>
      </c>
      <c r="H695" s="422">
        <v>9.24</v>
      </c>
      <c r="I695" s="422">
        <v>6.85</v>
      </c>
      <c r="J695" s="422">
        <v>8.83</v>
      </c>
      <c r="K695" s="422">
        <v>0</v>
      </c>
      <c r="L695" s="422">
        <v>1.86</v>
      </c>
      <c r="M695" s="422">
        <v>0</v>
      </c>
      <c r="N695" s="422">
        <v>4.6500000000000004</v>
      </c>
      <c r="O695" s="422">
        <v>1.82</v>
      </c>
      <c r="P695" s="422">
        <v>0</v>
      </c>
      <c r="Q695" s="422">
        <v>0</v>
      </c>
      <c r="R695" s="422">
        <v>4.09</v>
      </c>
      <c r="S695" s="422">
        <v>0</v>
      </c>
      <c r="T695" s="422">
        <v>1.82</v>
      </c>
      <c r="U695" s="422">
        <v>6.94</v>
      </c>
      <c r="V695" s="422">
        <v>0</v>
      </c>
      <c r="W695" s="422">
        <v>0</v>
      </c>
      <c r="X695" s="422">
        <v>9.09</v>
      </c>
      <c r="Y695" s="422">
        <v>0.91</v>
      </c>
      <c r="Z695" s="422">
        <v>0</v>
      </c>
      <c r="AA695" s="422">
        <v>5.45</v>
      </c>
      <c r="AB695" s="422">
        <v>0</v>
      </c>
      <c r="AC695" s="422">
        <v>4.54</v>
      </c>
      <c r="AD695" s="422">
        <v>0</v>
      </c>
      <c r="AE695" s="422">
        <v>42.27</v>
      </c>
      <c r="AF695" s="423">
        <v>4.54</v>
      </c>
      <c r="AG695" s="10"/>
      <c r="AH695" s="10"/>
      <c r="AI695" s="10"/>
      <c r="AJ695" s="10"/>
    </row>
    <row r="696" spans="1:36" ht="15">
      <c r="A696" s="421">
        <f t="shared" si="36"/>
        <v>0.40686666666666682</v>
      </c>
      <c r="B696" s="422">
        <v>4.54</v>
      </c>
      <c r="C696" s="422">
        <v>10.210000000000001</v>
      </c>
      <c r="D696" s="422">
        <v>0</v>
      </c>
      <c r="E696" s="422">
        <v>9.09</v>
      </c>
      <c r="F696" s="422">
        <v>9.09</v>
      </c>
      <c r="G696" s="422">
        <v>0</v>
      </c>
      <c r="H696" s="422">
        <v>0</v>
      </c>
      <c r="I696" s="422">
        <v>0</v>
      </c>
      <c r="J696" s="422">
        <v>1.77</v>
      </c>
      <c r="K696" s="422">
        <v>0</v>
      </c>
      <c r="L696" s="422">
        <v>0</v>
      </c>
      <c r="M696" s="422">
        <v>7.27</v>
      </c>
      <c r="N696" s="422">
        <v>22.99</v>
      </c>
      <c r="O696" s="422">
        <v>11.01</v>
      </c>
      <c r="P696" s="422">
        <v>2.27</v>
      </c>
      <c r="Q696" s="422">
        <v>0</v>
      </c>
      <c r="R696" s="422">
        <v>2.73</v>
      </c>
      <c r="S696" s="422">
        <v>0</v>
      </c>
      <c r="T696" s="422">
        <v>0.91</v>
      </c>
      <c r="U696" s="422">
        <v>0</v>
      </c>
      <c r="V696" s="422">
        <v>0</v>
      </c>
      <c r="W696" s="422">
        <v>0.91</v>
      </c>
      <c r="X696" s="422">
        <v>0</v>
      </c>
      <c r="Y696" s="422">
        <v>7.47</v>
      </c>
      <c r="Z696" s="422">
        <v>0</v>
      </c>
      <c r="AA696" s="422">
        <v>0</v>
      </c>
      <c r="AB696" s="422">
        <v>0</v>
      </c>
      <c r="AC696" s="422">
        <v>3.79</v>
      </c>
      <c r="AD696" s="422">
        <v>0.91</v>
      </c>
      <c r="AE696" s="422">
        <v>0</v>
      </c>
      <c r="AF696" s="423">
        <v>4.74</v>
      </c>
      <c r="AG696" s="10"/>
      <c r="AH696" s="10"/>
      <c r="AI696" s="10"/>
      <c r="AJ696" s="10"/>
    </row>
    <row r="697" spans="1:36" ht="15">
      <c r="A697" s="421">
        <f t="shared" si="36"/>
        <v>0.41726666666666684</v>
      </c>
      <c r="B697" s="422">
        <v>0</v>
      </c>
      <c r="C697" s="422">
        <v>13.64</v>
      </c>
      <c r="D697" s="422">
        <v>1.36</v>
      </c>
      <c r="E697" s="422">
        <v>8.18</v>
      </c>
      <c r="F697" s="422">
        <v>10.210000000000001</v>
      </c>
      <c r="G697" s="422">
        <v>0.91</v>
      </c>
      <c r="H697" s="422">
        <v>22.12</v>
      </c>
      <c r="I697" s="422">
        <v>17.5</v>
      </c>
      <c r="J697" s="422">
        <v>7.18</v>
      </c>
      <c r="K697" s="422">
        <v>9.3000000000000007</v>
      </c>
      <c r="L697" s="422">
        <v>4.6500000000000004</v>
      </c>
      <c r="M697" s="422">
        <v>27.82</v>
      </c>
      <c r="N697" s="422">
        <v>0</v>
      </c>
      <c r="O697" s="422">
        <v>4.54</v>
      </c>
      <c r="P697" s="422">
        <v>2.27</v>
      </c>
      <c r="Q697" s="422">
        <v>0</v>
      </c>
      <c r="R697" s="422">
        <v>9.82</v>
      </c>
      <c r="S697" s="422">
        <v>3.71</v>
      </c>
      <c r="T697" s="422">
        <v>0</v>
      </c>
      <c r="U697" s="422">
        <v>0</v>
      </c>
      <c r="V697" s="422">
        <v>0</v>
      </c>
      <c r="W697" s="422">
        <v>0.91</v>
      </c>
      <c r="X697" s="422">
        <v>4.74</v>
      </c>
      <c r="Y697" s="422">
        <v>4.54</v>
      </c>
      <c r="Z697" s="422">
        <v>0</v>
      </c>
      <c r="AA697" s="422">
        <v>10</v>
      </c>
      <c r="AB697" s="422">
        <v>4.54</v>
      </c>
      <c r="AC697" s="422">
        <v>0</v>
      </c>
      <c r="AD697" s="422">
        <v>7.01</v>
      </c>
      <c r="AE697" s="422">
        <v>4.6500000000000004</v>
      </c>
      <c r="AF697" s="423">
        <v>2.73</v>
      </c>
      <c r="AG697" s="10"/>
      <c r="AH697" s="10"/>
      <c r="AI697" s="10"/>
      <c r="AJ697" s="10"/>
    </row>
    <row r="698" spans="1:36" ht="15">
      <c r="A698" s="424">
        <f t="shared" si="36"/>
        <v>0.42766666666666686</v>
      </c>
      <c r="B698" s="422">
        <v>3.18</v>
      </c>
      <c r="C698" s="422">
        <v>8.4700000000000006</v>
      </c>
      <c r="D698" s="422">
        <v>3.72</v>
      </c>
      <c r="E698" s="422">
        <v>0</v>
      </c>
      <c r="F698" s="422">
        <v>12.66</v>
      </c>
      <c r="G698" s="422">
        <v>7.27</v>
      </c>
      <c r="H698" s="422">
        <v>0</v>
      </c>
      <c r="I698" s="422">
        <v>8.18</v>
      </c>
      <c r="J698" s="422">
        <v>11.75</v>
      </c>
      <c r="K698" s="422">
        <v>2.3199999999999998</v>
      </c>
      <c r="L698" s="422">
        <v>0</v>
      </c>
      <c r="M698" s="422">
        <v>24.27</v>
      </c>
      <c r="N698" s="422">
        <v>0</v>
      </c>
      <c r="O698" s="422">
        <v>7.27</v>
      </c>
      <c r="P698" s="422">
        <v>10.11</v>
      </c>
      <c r="Q698" s="422">
        <v>5.45</v>
      </c>
      <c r="R698" s="422">
        <v>0</v>
      </c>
      <c r="S698" s="422">
        <v>0</v>
      </c>
      <c r="T698" s="422">
        <v>8.18</v>
      </c>
      <c r="U698" s="422">
        <v>0</v>
      </c>
      <c r="V698" s="422">
        <v>0</v>
      </c>
      <c r="W698" s="422">
        <v>5.91</v>
      </c>
      <c r="X698" s="422">
        <v>7.42</v>
      </c>
      <c r="Y698" s="422">
        <v>0</v>
      </c>
      <c r="Z698" s="422">
        <v>0</v>
      </c>
      <c r="AA698" s="422">
        <v>5.82</v>
      </c>
      <c r="AB698" s="422">
        <v>9.09</v>
      </c>
      <c r="AC698" s="422">
        <v>4.54</v>
      </c>
      <c r="AD698" s="422">
        <v>0</v>
      </c>
      <c r="AE698" s="422">
        <v>12</v>
      </c>
      <c r="AF698" s="423">
        <v>7.18</v>
      </c>
      <c r="AG698" s="10"/>
      <c r="AH698" s="10"/>
      <c r="AI698" s="10"/>
      <c r="AJ698" s="10"/>
    </row>
    <row r="699" spans="1:36" ht="15">
      <c r="A699" s="424">
        <f t="shared" si="36"/>
        <v>0.43806666666666688</v>
      </c>
      <c r="B699" s="422">
        <v>1.82</v>
      </c>
      <c r="C699" s="422">
        <v>3.64</v>
      </c>
      <c r="D699" s="422">
        <v>3.63</v>
      </c>
      <c r="E699" s="422">
        <v>0</v>
      </c>
      <c r="F699" s="422">
        <v>9.09</v>
      </c>
      <c r="G699" s="422">
        <v>0</v>
      </c>
      <c r="H699" s="422">
        <v>1.82</v>
      </c>
      <c r="I699" s="422">
        <v>11.14</v>
      </c>
      <c r="J699" s="422">
        <v>15.97</v>
      </c>
      <c r="K699" s="422">
        <v>19.12</v>
      </c>
      <c r="L699" s="422">
        <v>14.82</v>
      </c>
      <c r="M699" s="422">
        <v>3.18</v>
      </c>
      <c r="N699" s="422">
        <v>11.57</v>
      </c>
      <c r="O699" s="422">
        <v>0</v>
      </c>
      <c r="P699" s="422">
        <v>1.36</v>
      </c>
      <c r="Q699" s="422">
        <v>3.05</v>
      </c>
      <c r="R699" s="422">
        <v>0</v>
      </c>
      <c r="S699" s="422">
        <v>0</v>
      </c>
      <c r="T699" s="422">
        <v>13.05</v>
      </c>
      <c r="U699" s="422">
        <v>0</v>
      </c>
      <c r="V699" s="422">
        <v>2.08</v>
      </c>
      <c r="W699" s="422">
        <v>0</v>
      </c>
      <c r="X699" s="422">
        <v>15.68</v>
      </c>
      <c r="Y699" s="422">
        <v>18.18</v>
      </c>
      <c r="Z699" s="422">
        <v>0</v>
      </c>
      <c r="AA699" s="422">
        <v>0</v>
      </c>
      <c r="AB699" s="422">
        <v>0</v>
      </c>
      <c r="AC699" s="422">
        <v>0</v>
      </c>
      <c r="AD699" s="422">
        <v>10.26</v>
      </c>
      <c r="AE699" s="422">
        <v>0</v>
      </c>
      <c r="AF699" s="423">
        <v>0</v>
      </c>
      <c r="AG699" s="10"/>
      <c r="AH699" s="10"/>
      <c r="AI699" s="10"/>
      <c r="AJ699" s="10"/>
    </row>
    <row r="700" spans="1:36" ht="15">
      <c r="A700" s="424">
        <f t="shared" si="36"/>
        <v>0.4484666666666669</v>
      </c>
      <c r="B700" s="422">
        <v>0</v>
      </c>
      <c r="C700" s="422">
        <v>7.68</v>
      </c>
      <c r="D700" s="422">
        <v>9.09</v>
      </c>
      <c r="E700" s="422">
        <v>0</v>
      </c>
      <c r="F700" s="422">
        <v>0</v>
      </c>
      <c r="G700" s="422">
        <v>27.27</v>
      </c>
      <c r="H700" s="422">
        <v>0</v>
      </c>
      <c r="I700" s="422">
        <v>27.73</v>
      </c>
      <c r="J700" s="422">
        <v>22.87</v>
      </c>
      <c r="K700" s="422">
        <v>15.82</v>
      </c>
      <c r="L700" s="422">
        <v>6.67</v>
      </c>
      <c r="M700" s="422">
        <v>22.74</v>
      </c>
      <c r="N700" s="422">
        <v>0</v>
      </c>
      <c r="O700" s="422">
        <v>6.47</v>
      </c>
      <c r="P700" s="422">
        <v>17.84</v>
      </c>
      <c r="Q700" s="422">
        <v>0</v>
      </c>
      <c r="R700" s="422">
        <v>10.86</v>
      </c>
      <c r="S700" s="422">
        <v>7.64</v>
      </c>
      <c r="T700" s="422">
        <v>32.22</v>
      </c>
      <c r="U700" s="422">
        <v>0</v>
      </c>
      <c r="V700" s="422">
        <v>0</v>
      </c>
      <c r="W700" s="422">
        <v>1.82</v>
      </c>
      <c r="X700" s="422">
        <v>7.91</v>
      </c>
      <c r="Y700" s="422">
        <v>13.73</v>
      </c>
      <c r="Z700" s="422">
        <v>0</v>
      </c>
      <c r="AA700" s="422">
        <v>7.53</v>
      </c>
      <c r="AB700" s="422">
        <v>0</v>
      </c>
      <c r="AC700" s="422">
        <v>0</v>
      </c>
      <c r="AD700" s="422">
        <v>0</v>
      </c>
      <c r="AE700" s="422">
        <v>1.82</v>
      </c>
      <c r="AF700" s="423">
        <v>11.1</v>
      </c>
      <c r="AG700" s="10"/>
      <c r="AH700" s="10"/>
      <c r="AI700" s="10"/>
      <c r="AJ700" s="10"/>
    </row>
    <row r="701" spans="1:36" ht="15">
      <c r="A701" s="424">
        <f t="shared" si="36"/>
        <v>0.45886666666666692</v>
      </c>
      <c r="B701" s="422">
        <v>12.13</v>
      </c>
      <c r="C701" s="422">
        <v>25.91</v>
      </c>
      <c r="D701" s="422">
        <v>1.82</v>
      </c>
      <c r="E701" s="422">
        <v>35.909999999999997</v>
      </c>
      <c r="F701" s="422">
        <v>0</v>
      </c>
      <c r="G701" s="422">
        <v>4.6500000000000004</v>
      </c>
      <c r="H701" s="422">
        <v>0</v>
      </c>
      <c r="I701" s="422">
        <v>51.04</v>
      </c>
      <c r="J701" s="422">
        <v>0</v>
      </c>
      <c r="K701" s="422">
        <v>13.35</v>
      </c>
      <c r="L701" s="422">
        <v>2.27</v>
      </c>
      <c r="M701" s="422">
        <v>10.8</v>
      </c>
      <c r="N701" s="422">
        <v>8</v>
      </c>
      <c r="O701" s="422">
        <v>0.91</v>
      </c>
      <c r="P701" s="422">
        <v>10.85</v>
      </c>
      <c r="Q701" s="422">
        <v>82.2</v>
      </c>
      <c r="R701" s="422">
        <v>6.75</v>
      </c>
      <c r="S701" s="422">
        <v>16.059999999999999</v>
      </c>
      <c r="T701" s="422">
        <v>11.04</v>
      </c>
      <c r="U701" s="422">
        <v>6.91</v>
      </c>
      <c r="V701" s="422">
        <v>1.36</v>
      </c>
      <c r="W701" s="422">
        <v>7.18</v>
      </c>
      <c r="X701" s="422">
        <v>7.45</v>
      </c>
      <c r="Y701" s="422">
        <v>6.08</v>
      </c>
      <c r="Z701" s="422">
        <v>0</v>
      </c>
      <c r="AA701" s="422">
        <v>0.91</v>
      </c>
      <c r="AB701" s="422">
        <v>0</v>
      </c>
      <c r="AC701" s="422">
        <v>12.66</v>
      </c>
      <c r="AD701" s="422">
        <v>0</v>
      </c>
      <c r="AE701" s="422">
        <v>0</v>
      </c>
      <c r="AF701" s="423">
        <v>6.55</v>
      </c>
      <c r="AG701" s="10"/>
      <c r="AH701" s="10"/>
      <c r="AI701" s="10"/>
      <c r="AJ701" s="10"/>
    </row>
    <row r="702" spans="1:36" ht="15">
      <c r="A702" s="424">
        <f t="shared" si="36"/>
        <v>0.46926666666666694</v>
      </c>
      <c r="B702" s="422">
        <v>12.28</v>
      </c>
      <c r="C702" s="422">
        <v>55.29</v>
      </c>
      <c r="D702" s="422">
        <v>20.5</v>
      </c>
      <c r="E702" s="422">
        <v>17.59</v>
      </c>
      <c r="F702" s="422">
        <v>19.14</v>
      </c>
      <c r="G702" s="422">
        <v>0</v>
      </c>
      <c r="H702" s="422">
        <v>4.55</v>
      </c>
      <c r="I702" s="422">
        <v>6.98</v>
      </c>
      <c r="J702" s="422">
        <v>13.81</v>
      </c>
      <c r="K702" s="422">
        <v>56.56</v>
      </c>
      <c r="L702" s="422">
        <v>0</v>
      </c>
      <c r="M702" s="422">
        <v>18.77</v>
      </c>
      <c r="N702" s="422">
        <v>8.34</v>
      </c>
      <c r="O702" s="422">
        <v>23.61</v>
      </c>
      <c r="P702" s="422">
        <v>61.05</v>
      </c>
      <c r="Q702" s="422">
        <v>13.18</v>
      </c>
      <c r="R702" s="422">
        <v>26.84</v>
      </c>
      <c r="S702" s="422">
        <v>47.46</v>
      </c>
      <c r="T702" s="422">
        <v>40.44</v>
      </c>
      <c r="U702" s="422">
        <v>37</v>
      </c>
      <c r="V702" s="422">
        <v>6.91</v>
      </c>
      <c r="W702" s="422">
        <v>8.73</v>
      </c>
      <c r="X702" s="422">
        <v>13.87</v>
      </c>
      <c r="Y702" s="422">
        <v>13.14</v>
      </c>
      <c r="Z702" s="422">
        <v>0</v>
      </c>
      <c r="AA702" s="422">
        <v>9.1</v>
      </c>
      <c r="AB702" s="422">
        <v>66.55</v>
      </c>
      <c r="AC702" s="422">
        <v>2.72</v>
      </c>
      <c r="AD702" s="422">
        <v>33.42</v>
      </c>
      <c r="AE702" s="422">
        <v>8.0399999999999991</v>
      </c>
      <c r="AF702" s="423">
        <v>26.28</v>
      </c>
      <c r="AG702" s="10"/>
      <c r="AH702" s="10"/>
      <c r="AI702" s="10"/>
      <c r="AJ702" s="10"/>
    </row>
    <row r="703" spans="1:36" ht="15">
      <c r="A703" s="424">
        <f t="shared" si="36"/>
        <v>0.47966666666666696</v>
      </c>
      <c r="B703" s="422">
        <v>41.4</v>
      </c>
      <c r="C703" s="422">
        <v>64.52</v>
      </c>
      <c r="D703" s="422">
        <v>48.15</v>
      </c>
      <c r="E703" s="422">
        <v>83.84</v>
      </c>
      <c r="F703" s="422">
        <v>65.61</v>
      </c>
      <c r="G703" s="422">
        <v>0</v>
      </c>
      <c r="H703" s="422">
        <v>60.99</v>
      </c>
      <c r="I703" s="422">
        <v>26.12</v>
      </c>
      <c r="J703" s="422">
        <v>119.26</v>
      </c>
      <c r="K703" s="422">
        <v>51.22</v>
      </c>
      <c r="L703" s="422">
        <v>28</v>
      </c>
      <c r="M703" s="422">
        <v>41.61</v>
      </c>
      <c r="N703" s="422">
        <v>25.54</v>
      </c>
      <c r="O703" s="422">
        <v>35.479999999999997</v>
      </c>
      <c r="P703" s="422">
        <v>32.020000000000003</v>
      </c>
      <c r="Q703" s="422">
        <v>85.84</v>
      </c>
      <c r="R703" s="422">
        <v>86.62</v>
      </c>
      <c r="S703" s="422">
        <v>69.260000000000005</v>
      </c>
      <c r="T703" s="422">
        <v>64.400000000000006</v>
      </c>
      <c r="U703" s="422">
        <v>59.63</v>
      </c>
      <c r="V703" s="422">
        <v>104.09</v>
      </c>
      <c r="W703" s="422">
        <v>10.89</v>
      </c>
      <c r="X703" s="422">
        <v>17.34</v>
      </c>
      <c r="Y703" s="422">
        <v>5.41</v>
      </c>
      <c r="Z703" s="422">
        <v>0</v>
      </c>
      <c r="AA703" s="422">
        <v>3.18</v>
      </c>
      <c r="AB703" s="422">
        <v>1.82</v>
      </c>
      <c r="AC703" s="422">
        <v>19.72</v>
      </c>
      <c r="AD703" s="422">
        <v>21.33</v>
      </c>
      <c r="AE703" s="422">
        <v>29.58</v>
      </c>
      <c r="AF703" s="423">
        <v>58.5</v>
      </c>
      <c r="AG703" s="10"/>
      <c r="AH703" s="10"/>
      <c r="AI703" s="10"/>
      <c r="AJ703" s="10"/>
    </row>
    <row r="704" spans="1:36" ht="15">
      <c r="A704" s="424">
        <f t="shared" si="36"/>
        <v>0.49006666666666698</v>
      </c>
      <c r="B704" s="422">
        <v>177.47</v>
      </c>
      <c r="C704" s="422">
        <v>172.91</v>
      </c>
      <c r="D704" s="422">
        <v>134.16999999999999</v>
      </c>
      <c r="E704" s="422">
        <v>79.13</v>
      </c>
      <c r="F704" s="422">
        <v>42.27</v>
      </c>
      <c r="G704" s="422">
        <v>84.91</v>
      </c>
      <c r="H704" s="422">
        <v>48.52</v>
      </c>
      <c r="I704" s="422">
        <v>41.8</v>
      </c>
      <c r="J704" s="422">
        <v>152.22</v>
      </c>
      <c r="K704" s="422">
        <v>151.35</v>
      </c>
      <c r="L704" s="422">
        <v>135.69999999999999</v>
      </c>
      <c r="M704" s="422">
        <v>63.54</v>
      </c>
      <c r="N704" s="422">
        <v>43.64</v>
      </c>
      <c r="O704" s="422">
        <v>41.41</v>
      </c>
      <c r="P704" s="422">
        <v>209.45</v>
      </c>
      <c r="Q704" s="422">
        <v>220.23</v>
      </c>
      <c r="R704" s="422">
        <v>91.26</v>
      </c>
      <c r="S704" s="422">
        <v>124.99</v>
      </c>
      <c r="T704" s="422">
        <v>93.65</v>
      </c>
      <c r="U704" s="422">
        <v>13.27</v>
      </c>
      <c r="V704" s="422">
        <v>36.44</v>
      </c>
      <c r="W704" s="422">
        <v>0</v>
      </c>
      <c r="X704" s="422">
        <v>39.979999999999997</v>
      </c>
      <c r="Y704" s="422">
        <v>74.209999999999994</v>
      </c>
      <c r="Z704" s="422">
        <v>0</v>
      </c>
      <c r="AA704" s="422">
        <v>0</v>
      </c>
      <c r="AB704" s="422">
        <v>39.880000000000003</v>
      </c>
      <c r="AC704" s="422">
        <v>28.38</v>
      </c>
      <c r="AD704" s="422">
        <v>12.09</v>
      </c>
      <c r="AE704" s="422">
        <v>14.08</v>
      </c>
      <c r="AF704" s="423">
        <v>67.989999999999995</v>
      </c>
      <c r="AG704" s="10"/>
      <c r="AH704" s="10"/>
      <c r="AI704" s="10"/>
      <c r="AJ704" s="10"/>
    </row>
    <row r="705" spans="1:36" ht="15">
      <c r="A705" s="424">
        <f t="shared" si="36"/>
        <v>0.50046666666666695</v>
      </c>
      <c r="B705" s="422">
        <v>105.38</v>
      </c>
      <c r="C705" s="422">
        <v>185.99</v>
      </c>
      <c r="D705" s="422">
        <v>72.989999999999995</v>
      </c>
      <c r="E705" s="422">
        <v>104.88</v>
      </c>
      <c r="F705" s="422">
        <v>94.77</v>
      </c>
      <c r="G705" s="422">
        <v>62.1</v>
      </c>
      <c r="H705" s="422">
        <v>150.19999999999999</v>
      </c>
      <c r="I705" s="422">
        <v>113.78</v>
      </c>
      <c r="J705" s="422">
        <v>208.87</v>
      </c>
      <c r="K705" s="422">
        <v>93.8</v>
      </c>
      <c r="L705" s="422">
        <v>161.43</v>
      </c>
      <c r="M705" s="422">
        <v>73.040000000000006</v>
      </c>
      <c r="N705" s="422">
        <v>40.700000000000003</v>
      </c>
      <c r="O705" s="422">
        <v>91.83</v>
      </c>
      <c r="P705" s="422">
        <v>89.08</v>
      </c>
      <c r="Q705" s="422">
        <v>205.32</v>
      </c>
      <c r="R705" s="422">
        <v>70.099999999999994</v>
      </c>
      <c r="S705" s="422">
        <v>114.46</v>
      </c>
      <c r="T705" s="422">
        <v>92.58</v>
      </c>
      <c r="U705" s="422">
        <v>73.09</v>
      </c>
      <c r="V705" s="422">
        <v>134.71</v>
      </c>
      <c r="W705" s="422">
        <v>35.46</v>
      </c>
      <c r="X705" s="422">
        <v>120.34</v>
      </c>
      <c r="Y705" s="422">
        <v>105.3</v>
      </c>
      <c r="Z705" s="422">
        <v>110.04</v>
      </c>
      <c r="AA705" s="422">
        <v>40.72</v>
      </c>
      <c r="AB705" s="422">
        <v>67.72</v>
      </c>
      <c r="AC705" s="422">
        <v>60.47</v>
      </c>
      <c r="AD705" s="422">
        <v>65.59</v>
      </c>
      <c r="AE705" s="422">
        <v>58.84</v>
      </c>
      <c r="AF705" s="423">
        <v>55.14</v>
      </c>
      <c r="AG705" s="10"/>
      <c r="AH705" s="10"/>
      <c r="AI705" s="10"/>
      <c r="AJ705" s="10"/>
    </row>
    <row r="706" spans="1:36" ht="15">
      <c r="A706" s="424">
        <f t="shared" si="36"/>
        <v>0.51086666666666691</v>
      </c>
      <c r="B706" s="422">
        <v>102.25</v>
      </c>
      <c r="C706" s="422">
        <v>264.68</v>
      </c>
      <c r="D706" s="422">
        <v>88.96</v>
      </c>
      <c r="E706" s="422">
        <v>106.75</v>
      </c>
      <c r="F706" s="422">
        <v>81.650000000000006</v>
      </c>
      <c r="G706" s="422">
        <v>116.5</v>
      </c>
      <c r="H706" s="422">
        <v>63.61</v>
      </c>
      <c r="I706" s="422">
        <v>131.11000000000001</v>
      </c>
      <c r="J706" s="422">
        <v>154.62</v>
      </c>
      <c r="K706" s="422">
        <v>95.1</v>
      </c>
      <c r="L706" s="422">
        <v>141.30000000000001</v>
      </c>
      <c r="M706" s="422">
        <v>108.88</v>
      </c>
      <c r="N706" s="422">
        <v>46.09</v>
      </c>
      <c r="O706" s="422">
        <v>75.91</v>
      </c>
      <c r="P706" s="422">
        <v>133.46</v>
      </c>
      <c r="Q706" s="422">
        <v>243.56</v>
      </c>
      <c r="R706" s="422">
        <v>72.08</v>
      </c>
      <c r="S706" s="422">
        <v>145.37</v>
      </c>
      <c r="T706" s="422">
        <v>87.32</v>
      </c>
      <c r="U706" s="422">
        <v>13.22</v>
      </c>
      <c r="V706" s="422">
        <v>75.959999999999994</v>
      </c>
      <c r="W706" s="422">
        <v>82.66</v>
      </c>
      <c r="X706" s="422">
        <v>121.49</v>
      </c>
      <c r="Y706" s="422">
        <v>53.65</v>
      </c>
      <c r="Z706" s="422">
        <v>30</v>
      </c>
      <c r="AA706" s="422">
        <v>59.24</v>
      </c>
      <c r="AB706" s="422">
        <v>30.83</v>
      </c>
      <c r="AC706" s="422">
        <v>70.47</v>
      </c>
      <c r="AD706" s="422">
        <v>91.4</v>
      </c>
      <c r="AE706" s="422">
        <v>118.18</v>
      </c>
      <c r="AF706" s="423">
        <v>102.79</v>
      </c>
      <c r="AG706" s="10"/>
      <c r="AH706" s="10"/>
      <c r="AI706" s="10"/>
      <c r="AJ706" s="10"/>
    </row>
    <row r="707" spans="1:36" ht="15">
      <c r="A707" s="424">
        <f t="shared" si="36"/>
        <v>0.52126666666666688</v>
      </c>
      <c r="B707" s="422">
        <v>82.76</v>
      </c>
      <c r="C707" s="422">
        <v>220.54</v>
      </c>
      <c r="D707" s="422">
        <v>63.93</v>
      </c>
      <c r="E707" s="422">
        <v>90.08</v>
      </c>
      <c r="F707" s="422">
        <v>230.98</v>
      </c>
      <c r="G707" s="422">
        <v>67.7</v>
      </c>
      <c r="H707" s="422">
        <v>50.96</v>
      </c>
      <c r="I707" s="422">
        <v>102.48</v>
      </c>
      <c r="J707" s="422">
        <v>103.12</v>
      </c>
      <c r="K707" s="422">
        <v>81.93</v>
      </c>
      <c r="L707" s="422">
        <v>66.599999999999994</v>
      </c>
      <c r="M707" s="422">
        <v>255.06</v>
      </c>
      <c r="N707" s="422">
        <v>78.45</v>
      </c>
      <c r="O707" s="422">
        <v>44.04</v>
      </c>
      <c r="P707" s="422">
        <v>49.31</v>
      </c>
      <c r="Q707" s="422">
        <v>145.44</v>
      </c>
      <c r="R707" s="422">
        <v>135.72999999999999</v>
      </c>
      <c r="S707" s="422">
        <v>100.43</v>
      </c>
      <c r="T707" s="422">
        <v>96.47</v>
      </c>
      <c r="U707" s="422">
        <v>72.260000000000005</v>
      </c>
      <c r="V707" s="422">
        <v>89.34</v>
      </c>
      <c r="W707" s="422">
        <v>85.08</v>
      </c>
      <c r="X707" s="422">
        <v>133.6</v>
      </c>
      <c r="Y707" s="422">
        <v>99.47</v>
      </c>
      <c r="Z707" s="422">
        <v>7.84</v>
      </c>
      <c r="AA707" s="422">
        <v>40.869999999999997</v>
      </c>
      <c r="AB707" s="422">
        <v>111.27</v>
      </c>
      <c r="AC707" s="422">
        <v>17.079999999999998</v>
      </c>
      <c r="AD707" s="422">
        <v>97.09</v>
      </c>
      <c r="AE707" s="422">
        <v>112.45</v>
      </c>
      <c r="AF707" s="423">
        <v>37.770000000000003</v>
      </c>
      <c r="AG707" s="10"/>
      <c r="AH707" s="10"/>
      <c r="AI707" s="10"/>
      <c r="AJ707" s="10"/>
    </row>
    <row r="708" spans="1:36" ht="15">
      <c r="A708" s="424">
        <f t="shared" si="36"/>
        <v>0.53166666666666684</v>
      </c>
      <c r="B708" s="422">
        <v>91.97</v>
      </c>
      <c r="C708" s="422">
        <v>211.49</v>
      </c>
      <c r="D708" s="422">
        <v>68.87</v>
      </c>
      <c r="E708" s="422">
        <v>100.31</v>
      </c>
      <c r="F708" s="422">
        <v>147.41</v>
      </c>
      <c r="G708" s="422">
        <v>34.659999999999997</v>
      </c>
      <c r="H708" s="422">
        <v>97.39</v>
      </c>
      <c r="I708" s="422">
        <v>100.05</v>
      </c>
      <c r="J708" s="422">
        <v>268.92</v>
      </c>
      <c r="K708" s="422">
        <v>151.71</v>
      </c>
      <c r="L708" s="422">
        <v>8.09</v>
      </c>
      <c r="M708" s="422">
        <v>100.97</v>
      </c>
      <c r="N708" s="422">
        <v>37.1</v>
      </c>
      <c r="O708" s="422">
        <v>107.61</v>
      </c>
      <c r="P708" s="422">
        <v>53.88</v>
      </c>
      <c r="Q708" s="422">
        <v>138.36000000000001</v>
      </c>
      <c r="R708" s="422">
        <v>161.71</v>
      </c>
      <c r="S708" s="422">
        <v>70.8</v>
      </c>
      <c r="T708" s="422">
        <v>129.71</v>
      </c>
      <c r="U708" s="422">
        <v>156.03</v>
      </c>
      <c r="V708" s="422">
        <v>103.33</v>
      </c>
      <c r="W708" s="422">
        <v>97.32</v>
      </c>
      <c r="X708" s="422">
        <v>155.41999999999999</v>
      </c>
      <c r="Y708" s="422">
        <v>67.05</v>
      </c>
      <c r="Z708" s="422">
        <v>64.13</v>
      </c>
      <c r="AA708" s="422">
        <v>39.6</v>
      </c>
      <c r="AB708" s="422">
        <v>34.770000000000003</v>
      </c>
      <c r="AC708" s="422">
        <v>49.54</v>
      </c>
      <c r="AD708" s="422">
        <v>102.62</v>
      </c>
      <c r="AE708" s="422">
        <v>109.68</v>
      </c>
      <c r="AF708" s="423">
        <v>98.03</v>
      </c>
      <c r="AG708" s="10"/>
      <c r="AH708" s="10"/>
      <c r="AI708" s="10"/>
      <c r="AJ708" s="10"/>
    </row>
    <row r="709" spans="1:36" ht="15">
      <c r="A709" s="424">
        <f t="shared" si="36"/>
        <v>0.54206666666666681</v>
      </c>
      <c r="B709" s="422">
        <v>79.92</v>
      </c>
      <c r="C709" s="422">
        <v>75.709999999999994</v>
      </c>
      <c r="D709" s="422">
        <v>32.36</v>
      </c>
      <c r="E709" s="422">
        <v>66.510000000000005</v>
      </c>
      <c r="F709" s="422">
        <v>161.32</v>
      </c>
      <c r="G709" s="422">
        <v>69.77</v>
      </c>
      <c r="H709" s="422">
        <v>26.63</v>
      </c>
      <c r="I709" s="422">
        <v>62.62</v>
      </c>
      <c r="J709" s="422">
        <v>183.52</v>
      </c>
      <c r="K709" s="422">
        <v>144.47999999999999</v>
      </c>
      <c r="L709" s="422">
        <v>67.48</v>
      </c>
      <c r="M709" s="422">
        <v>117.7</v>
      </c>
      <c r="N709" s="422">
        <v>62.03</v>
      </c>
      <c r="O709" s="422">
        <v>50.48</v>
      </c>
      <c r="P709" s="422">
        <v>110.17</v>
      </c>
      <c r="Q709" s="422">
        <v>178</v>
      </c>
      <c r="R709" s="422">
        <v>45.41</v>
      </c>
      <c r="S709" s="422">
        <v>65.66</v>
      </c>
      <c r="T709" s="422">
        <v>177.24</v>
      </c>
      <c r="U709" s="422">
        <v>45.95</v>
      </c>
      <c r="V709" s="422">
        <v>122.49</v>
      </c>
      <c r="W709" s="422">
        <v>89.82</v>
      </c>
      <c r="X709" s="422">
        <v>125.89</v>
      </c>
      <c r="Y709" s="422">
        <v>133.82</v>
      </c>
      <c r="Z709" s="422">
        <v>41.53</v>
      </c>
      <c r="AA709" s="422">
        <v>71.89</v>
      </c>
      <c r="AB709" s="422">
        <v>43.86</v>
      </c>
      <c r="AC709" s="422">
        <v>72.7</v>
      </c>
      <c r="AD709" s="422">
        <v>74.48</v>
      </c>
      <c r="AE709" s="422">
        <v>24.73</v>
      </c>
      <c r="AF709" s="423">
        <v>94.26</v>
      </c>
      <c r="AG709" s="10"/>
      <c r="AH709" s="10"/>
      <c r="AI709" s="10"/>
      <c r="AJ709" s="10"/>
    </row>
    <row r="710" spans="1:36" ht="15">
      <c r="A710" s="424">
        <f t="shared" si="36"/>
        <v>0.55246666666666677</v>
      </c>
      <c r="B710" s="422">
        <v>61.54</v>
      </c>
      <c r="C710" s="422">
        <v>58.83</v>
      </c>
      <c r="D710" s="422">
        <v>133.30000000000001</v>
      </c>
      <c r="E710" s="422">
        <v>90.82</v>
      </c>
      <c r="F710" s="422">
        <v>84.52</v>
      </c>
      <c r="G710" s="422">
        <v>82.48</v>
      </c>
      <c r="H710" s="422">
        <v>44.59</v>
      </c>
      <c r="I710" s="422">
        <v>26.03</v>
      </c>
      <c r="J710" s="422">
        <v>86.14</v>
      </c>
      <c r="K710" s="422">
        <v>33.69</v>
      </c>
      <c r="L710" s="422">
        <v>30.55</v>
      </c>
      <c r="M710" s="422">
        <v>84.26</v>
      </c>
      <c r="N710" s="422">
        <v>139.28</v>
      </c>
      <c r="O710" s="422">
        <v>93.79</v>
      </c>
      <c r="P710" s="422">
        <v>105.19</v>
      </c>
      <c r="Q710" s="422">
        <v>63.36</v>
      </c>
      <c r="R710" s="422">
        <v>48.47</v>
      </c>
      <c r="S710" s="422">
        <v>16.04</v>
      </c>
      <c r="T710" s="422">
        <v>118.55</v>
      </c>
      <c r="U710" s="422">
        <v>117.88</v>
      </c>
      <c r="V710" s="422">
        <v>81.05</v>
      </c>
      <c r="W710" s="422">
        <v>128.80000000000001</v>
      </c>
      <c r="X710" s="422">
        <v>67.430000000000007</v>
      </c>
      <c r="Y710" s="422">
        <v>105.34</v>
      </c>
      <c r="Z710" s="422">
        <v>42.98</v>
      </c>
      <c r="AA710" s="422">
        <v>31.51</v>
      </c>
      <c r="AB710" s="422">
        <v>17.18</v>
      </c>
      <c r="AC710" s="422">
        <v>88</v>
      </c>
      <c r="AD710" s="422">
        <v>74.19</v>
      </c>
      <c r="AE710" s="422">
        <v>65.069999999999993</v>
      </c>
      <c r="AF710" s="423">
        <v>36.25</v>
      </c>
      <c r="AG710" s="10"/>
      <c r="AH710" s="10"/>
      <c r="AI710" s="10"/>
      <c r="AJ710" s="10"/>
    </row>
    <row r="711" spans="1:36" ht="15">
      <c r="A711" s="424">
        <f t="shared" si="36"/>
        <v>0.56286666666666674</v>
      </c>
      <c r="B711" s="422">
        <v>45.14</v>
      </c>
      <c r="C711" s="422">
        <v>64.88</v>
      </c>
      <c r="D711" s="422">
        <v>82.37</v>
      </c>
      <c r="E711" s="422">
        <v>105.34</v>
      </c>
      <c r="F711" s="422">
        <v>76.41</v>
      </c>
      <c r="G711" s="422">
        <v>136.16999999999999</v>
      </c>
      <c r="H711" s="422">
        <v>28.81</v>
      </c>
      <c r="I711" s="422">
        <v>28.36</v>
      </c>
      <c r="J711" s="422">
        <v>15.32</v>
      </c>
      <c r="K711" s="422">
        <v>84.51</v>
      </c>
      <c r="L711" s="422">
        <v>42.84</v>
      </c>
      <c r="M711" s="422">
        <v>90.58</v>
      </c>
      <c r="N711" s="422">
        <v>82.17</v>
      </c>
      <c r="O711" s="422">
        <v>13.67</v>
      </c>
      <c r="P711" s="422">
        <v>39.18</v>
      </c>
      <c r="Q711" s="422">
        <v>149.22999999999999</v>
      </c>
      <c r="R711" s="422">
        <v>85.41</v>
      </c>
      <c r="S711" s="422">
        <v>54.67</v>
      </c>
      <c r="T711" s="422">
        <v>94.27</v>
      </c>
      <c r="U711" s="422">
        <v>82.44</v>
      </c>
      <c r="V711" s="422">
        <v>75.400000000000006</v>
      </c>
      <c r="W711" s="422">
        <v>45.71</v>
      </c>
      <c r="X711" s="422">
        <v>59.98</v>
      </c>
      <c r="Y711" s="422">
        <v>114.17</v>
      </c>
      <c r="Z711" s="422">
        <v>87.87</v>
      </c>
      <c r="AA711" s="422">
        <v>81.5</v>
      </c>
      <c r="AB711" s="422">
        <v>27.23</v>
      </c>
      <c r="AC711" s="422">
        <v>81.319999999999993</v>
      </c>
      <c r="AD711" s="422">
        <v>83.49</v>
      </c>
      <c r="AE711" s="422">
        <v>70.94</v>
      </c>
      <c r="AF711" s="423">
        <v>67.099999999999994</v>
      </c>
      <c r="AG711" s="10"/>
      <c r="AH711" s="10"/>
      <c r="AI711" s="10"/>
      <c r="AJ711" s="10"/>
    </row>
    <row r="712" spans="1:36" ht="15">
      <c r="A712" s="424">
        <f t="shared" si="36"/>
        <v>0.5732666666666667</v>
      </c>
      <c r="B712" s="422">
        <v>27.68</v>
      </c>
      <c r="C712" s="422">
        <v>93.42</v>
      </c>
      <c r="D712" s="422">
        <v>128.86000000000001</v>
      </c>
      <c r="E712" s="422">
        <v>85.46</v>
      </c>
      <c r="F712" s="422">
        <v>107.54</v>
      </c>
      <c r="G712" s="422">
        <v>145.08000000000001</v>
      </c>
      <c r="H712" s="422">
        <v>17.73</v>
      </c>
      <c r="I712" s="422">
        <v>23.27</v>
      </c>
      <c r="J712" s="422">
        <v>50.58</v>
      </c>
      <c r="K712" s="422">
        <v>54.33</v>
      </c>
      <c r="L712" s="422">
        <v>38.270000000000003</v>
      </c>
      <c r="M712" s="422">
        <v>176.75</v>
      </c>
      <c r="N712" s="422">
        <v>76.92</v>
      </c>
      <c r="O712" s="422">
        <v>41.57</v>
      </c>
      <c r="P712" s="422">
        <v>29.26</v>
      </c>
      <c r="Q712" s="422">
        <v>89.08</v>
      </c>
      <c r="R712" s="422">
        <v>82</v>
      </c>
      <c r="S712" s="422">
        <v>26.36</v>
      </c>
      <c r="T712" s="422">
        <v>112.24</v>
      </c>
      <c r="U712" s="422">
        <v>82.96</v>
      </c>
      <c r="V712" s="422">
        <v>49.33</v>
      </c>
      <c r="W712" s="422">
        <v>70.41</v>
      </c>
      <c r="X712" s="422">
        <v>36.700000000000003</v>
      </c>
      <c r="Y712" s="422">
        <v>116.74</v>
      </c>
      <c r="Z712" s="422">
        <v>54.64</v>
      </c>
      <c r="AA712" s="422">
        <v>45.52</v>
      </c>
      <c r="AB712" s="422">
        <v>67.599999999999994</v>
      </c>
      <c r="AC712" s="422">
        <v>57.22</v>
      </c>
      <c r="AD712" s="422">
        <v>23.17</v>
      </c>
      <c r="AE712" s="422">
        <v>79.17</v>
      </c>
      <c r="AF712" s="423">
        <v>53.22</v>
      </c>
      <c r="AG712" s="10"/>
      <c r="AH712" s="10"/>
      <c r="AI712" s="10"/>
      <c r="AJ712" s="10"/>
    </row>
    <row r="713" spans="1:36" ht="15">
      <c r="A713" s="424">
        <f t="shared" si="36"/>
        <v>0.58366666666666667</v>
      </c>
      <c r="B713" s="422">
        <v>12.91</v>
      </c>
      <c r="C713" s="422">
        <v>52.26</v>
      </c>
      <c r="D713" s="422">
        <v>80.16</v>
      </c>
      <c r="E713" s="422">
        <v>22.82</v>
      </c>
      <c r="F713" s="422">
        <v>80.58</v>
      </c>
      <c r="G713" s="422">
        <v>80.040000000000006</v>
      </c>
      <c r="H713" s="422">
        <v>0</v>
      </c>
      <c r="I713" s="422">
        <v>24.91</v>
      </c>
      <c r="J713" s="422">
        <v>24.36</v>
      </c>
      <c r="K713" s="422">
        <v>15.57</v>
      </c>
      <c r="L713" s="422">
        <v>58.99</v>
      </c>
      <c r="M713" s="422">
        <v>96.29</v>
      </c>
      <c r="N713" s="422">
        <v>16.09</v>
      </c>
      <c r="O713" s="422">
        <v>16.55</v>
      </c>
      <c r="P713" s="422">
        <v>22</v>
      </c>
      <c r="Q713" s="422">
        <v>40.909999999999997</v>
      </c>
      <c r="R713" s="422">
        <v>58.64</v>
      </c>
      <c r="S713" s="422">
        <v>31.37</v>
      </c>
      <c r="T713" s="422">
        <v>76.55</v>
      </c>
      <c r="U713" s="422">
        <v>43.59</v>
      </c>
      <c r="V713" s="422">
        <v>36.369999999999997</v>
      </c>
      <c r="W713" s="422">
        <v>28.81</v>
      </c>
      <c r="X713" s="422">
        <v>90.81</v>
      </c>
      <c r="Y713" s="422">
        <v>52.52</v>
      </c>
      <c r="Z713" s="422">
        <v>19.82</v>
      </c>
      <c r="AA713" s="422">
        <v>21.95</v>
      </c>
      <c r="AB713" s="422">
        <v>7.63</v>
      </c>
      <c r="AC713" s="422">
        <v>13.75</v>
      </c>
      <c r="AD713" s="422">
        <v>26.16</v>
      </c>
      <c r="AE713" s="422">
        <v>0</v>
      </c>
      <c r="AF713" s="423">
        <v>71.95</v>
      </c>
      <c r="AG713" s="10"/>
      <c r="AH713" s="10"/>
      <c r="AI713" s="10"/>
      <c r="AJ713" s="10"/>
    </row>
    <row r="714" spans="1:36" ht="15">
      <c r="A714" s="424">
        <f t="shared" si="36"/>
        <v>0.59406666666666663</v>
      </c>
      <c r="B714" s="422">
        <v>14.92</v>
      </c>
      <c r="C714" s="422">
        <v>64.040000000000006</v>
      </c>
      <c r="D714" s="422">
        <v>39.159999999999997</v>
      </c>
      <c r="E714" s="422">
        <v>44.63</v>
      </c>
      <c r="F714" s="422">
        <v>67.11</v>
      </c>
      <c r="G714" s="422">
        <v>107.44</v>
      </c>
      <c r="H714" s="422">
        <v>22.45</v>
      </c>
      <c r="I714" s="422">
        <v>27</v>
      </c>
      <c r="J714" s="422">
        <v>55.05</v>
      </c>
      <c r="K714" s="422">
        <v>46.59</v>
      </c>
      <c r="L714" s="422">
        <v>14.02</v>
      </c>
      <c r="M714" s="422">
        <v>76.3</v>
      </c>
      <c r="N714" s="422">
        <v>30.33</v>
      </c>
      <c r="O714" s="422">
        <v>13.09</v>
      </c>
      <c r="P714" s="422">
        <v>41.78</v>
      </c>
      <c r="Q714" s="422">
        <v>55.62</v>
      </c>
      <c r="R714" s="422">
        <v>84.04</v>
      </c>
      <c r="S714" s="422">
        <v>69.290000000000006</v>
      </c>
      <c r="T714" s="422">
        <v>70.89</v>
      </c>
      <c r="U714" s="422">
        <v>63.39</v>
      </c>
      <c r="V714" s="422">
        <v>61.72</v>
      </c>
      <c r="W714" s="422">
        <v>82.93</v>
      </c>
      <c r="X714" s="422">
        <v>17.54</v>
      </c>
      <c r="Y714" s="422">
        <v>28.1</v>
      </c>
      <c r="Z714" s="422">
        <v>30.18</v>
      </c>
      <c r="AA714" s="422">
        <v>38.880000000000003</v>
      </c>
      <c r="AB714" s="422">
        <v>59.94</v>
      </c>
      <c r="AC714" s="422">
        <v>41.81</v>
      </c>
      <c r="AD714" s="422">
        <v>34.590000000000003</v>
      </c>
      <c r="AE714" s="422">
        <v>13.18</v>
      </c>
      <c r="AF714" s="423">
        <v>64.37</v>
      </c>
      <c r="AG714" s="10"/>
      <c r="AH714" s="10"/>
      <c r="AI714" s="10"/>
      <c r="AJ714" s="10"/>
    </row>
    <row r="715" spans="1:36" ht="15">
      <c r="A715" s="424">
        <f t="shared" si="36"/>
        <v>0.6044666666666666</v>
      </c>
      <c r="B715" s="422">
        <v>38.46</v>
      </c>
      <c r="C715" s="422">
        <v>37.54</v>
      </c>
      <c r="D715" s="422">
        <v>15.73</v>
      </c>
      <c r="E715" s="422">
        <v>22.27</v>
      </c>
      <c r="F715" s="422">
        <v>33.630000000000003</v>
      </c>
      <c r="G715" s="422">
        <v>60.82</v>
      </c>
      <c r="H715" s="422">
        <v>6.36</v>
      </c>
      <c r="I715" s="422">
        <v>16.18</v>
      </c>
      <c r="J715" s="422">
        <v>28</v>
      </c>
      <c r="K715" s="422">
        <v>29.85</v>
      </c>
      <c r="L715" s="422">
        <v>21.08</v>
      </c>
      <c r="M715" s="422">
        <v>68.34</v>
      </c>
      <c r="N715" s="422">
        <v>79.53</v>
      </c>
      <c r="O715" s="422">
        <v>33</v>
      </c>
      <c r="P715" s="422">
        <v>21.25</v>
      </c>
      <c r="Q715" s="422">
        <v>35.85</v>
      </c>
      <c r="R715" s="422">
        <v>31.95</v>
      </c>
      <c r="S715" s="422">
        <v>34.15</v>
      </c>
      <c r="T715" s="422">
        <v>32.72</v>
      </c>
      <c r="U715" s="422">
        <v>1.82</v>
      </c>
      <c r="V715" s="422">
        <v>25.11</v>
      </c>
      <c r="W715" s="422">
        <v>48.45</v>
      </c>
      <c r="X715" s="422">
        <v>6.91</v>
      </c>
      <c r="Y715" s="422">
        <v>16.649999999999999</v>
      </c>
      <c r="Z715" s="422">
        <v>7.64</v>
      </c>
      <c r="AA715" s="422">
        <v>54.59</v>
      </c>
      <c r="AB715" s="422">
        <v>96.38</v>
      </c>
      <c r="AC715" s="422">
        <v>98.75</v>
      </c>
      <c r="AD715" s="422">
        <v>8.91</v>
      </c>
      <c r="AE715" s="422">
        <v>69.63</v>
      </c>
      <c r="AF715" s="423">
        <v>30.05</v>
      </c>
      <c r="AG715" s="10"/>
      <c r="AH715" s="10"/>
      <c r="AI715" s="10"/>
      <c r="AJ715" s="10"/>
    </row>
    <row r="716" spans="1:36" ht="15">
      <c r="A716" s="424">
        <f t="shared" si="36"/>
        <v>0.61486666666666656</v>
      </c>
      <c r="B716" s="422">
        <v>100.81</v>
      </c>
      <c r="C716" s="422">
        <v>43.14</v>
      </c>
      <c r="D716" s="422">
        <v>32.5</v>
      </c>
      <c r="E716" s="422">
        <v>29.55</v>
      </c>
      <c r="F716" s="422">
        <v>79.73</v>
      </c>
      <c r="G716" s="422">
        <v>48.5</v>
      </c>
      <c r="H716" s="422">
        <v>27.15</v>
      </c>
      <c r="I716" s="422">
        <v>15.04</v>
      </c>
      <c r="J716" s="422">
        <v>44.08</v>
      </c>
      <c r="K716" s="422">
        <v>5.41</v>
      </c>
      <c r="L716" s="422">
        <v>30.35</v>
      </c>
      <c r="M716" s="422">
        <v>89.86</v>
      </c>
      <c r="N716" s="422">
        <v>13.27</v>
      </c>
      <c r="O716" s="422">
        <v>6.22</v>
      </c>
      <c r="P716" s="422">
        <v>37.81</v>
      </c>
      <c r="Q716" s="422">
        <v>43.66</v>
      </c>
      <c r="R716" s="422">
        <v>38.5</v>
      </c>
      <c r="S716" s="422">
        <v>16.63</v>
      </c>
      <c r="T716" s="422">
        <v>61.96</v>
      </c>
      <c r="U716" s="422">
        <v>44.38</v>
      </c>
      <c r="V716" s="422">
        <v>51.25</v>
      </c>
      <c r="W716" s="422">
        <v>37.53</v>
      </c>
      <c r="X716" s="422">
        <v>43.56</v>
      </c>
      <c r="Y716" s="422">
        <v>83.18</v>
      </c>
      <c r="Z716" s="422">
        <v>14.71</v>
      </c>
      <c r="AA716" s="422">
        <v>53.77</v>
      </c>
      <c r="AB716" s="422">
        <v>23.09</v>
      </c>
      <c r="AC716" s="422">
        <v>59.51</v>
      </c>
      <c r="AD716" s="422">
        <v>35.86</v>
      </c>
      <c r="AE716" s="422">
        <v>69.61</v>
      </c>
      <c r="AF716" s="423">
        <v>24.95</v>
      </c>
      <c r="AG716" s="10"/>
      <c r="AH716" s="10"/>
      <c r="AI716" s="10"/>
      <c r="AJ716" s="10"/>
    </row>
    <row r="717" spans="1:36" ht="15">
      <c r="A717" s="424">
        <f t="shared" si="36"/>
        <v>0.62526666666666653</v>
      </c>
      <c r="B717" s="422">
        <v>14.91</v>
      </c>
      <c r="C717" s="422">
        <v>27.9</v>
      </c>
      <c r="D717" s="422">
        <v>44.64</v>
      </c>
      <c r="E717" s="422">
        <v>16.84</v>
      </c>
      <c r="F717" s="422">
        <v>94.81</v>
      </c>
      <c r="G717" s="422">
        <v>39.82</v>
      </c>
      <c r="H717" s="422">
        <v>16.32</v>
      </c>
      <c r="I717" s="422">
        <v>35.19</v>
      </c>
      <c r="J717" s="422">
        <v>53.36</v>
      </c>
      <c r="K717" s="422">
        <v>16.47</v>
      </c>
      <c r="L717" s="422">
        <v>24.91</v>
      </c>
      <c r="M717" s="422">
        <v>108.43</v>
      </c>
      <c r="N717" s="422">
        <v>25.82</v>
      </c>
      <c r="O717" s="422">
        <v>2.68</v>
      </c>
      <c r="P717" s="422">
        <v>57.58</v>
      </c>
      <c r="Q717" s="422">
        <v>30.72</v>
      </c>
      <c r="R717" s="422">
        <v>37.24</v>
      </c>
      <c r="S717" s="422">
        <v>1.82</v>
      </c>
      <c r="T717" s="422">
        <v>33</v>
      </c>
      <c r="U717" s="422">
        <v>72.010000000000005</v>
      </c>
      <c r="V717" s="422">
        <v>41.21</v>
      </c>
      <c r="W717" s="422">
        <v>149.01</v>
      </c>
      <c r="X717" s="422">
        <v>39.54</v>
      </c>
      <c r="Y717" s="422">
        <v>30.85</v>
      </c>
      <c r="Z717" s="422">
        <v>57.36</v>
      </c>
      <c r="AA717" s="422">
        <v>76.17</v>
      </c>
      <c r="AB717" s="422">
        <v>36.909999999999997</v>
      </c>
      <c r="AC717" s="422">
        <v>75.83</v>
      </c>
      <c r="AD717" s="422">
        <v>26.03</v>
      </c>
      <c r="AE717" s="422">
        <v>79.48</v>
      </c>
      <c r="AF717" s="423">
        <v>34.82</v>
      </c>
      <c r="AG717" s="10"/>
      <c r="AH717" s="10"/>
      <c r="AI717" s="10"/>
      <c r="AJ717" s="10"/>
    </row>
    <row r="718" spans="1:36" ht="15">
      <c r="A718" s="424">
        <f t="shared" si="36"/>
        <v>0.63566666666666649</v>
      </c>
      <c r="B718" s="422">
        <v>30.37</v>
      </c>
      <c r="C718" s="422">
        <v>66.25</v>
      </c>
      <c r="D718" s="422">
        <v>37.35</v>
      </c>
      <c r="E718" s="422">
        <v>56.19</v>
      </c>
      <c r="F718" s="422">
        <v>81.430000000000007</v>
      </c>
      <c r="G718" s="422">
        <v>28.71</v>
      </c>
      <c r="H718" s="422">
        <v>20.41</v>
      </c>
      <c r="I718" s="422">
        <v>45.84</v>
      </c>
      <c r="J718" s="422">
        <v>39.18</v>
      </c>
      <c r="K718" s="422">
        <v>78.39</v>
      </c>
      <c r="L718" s="422">
        <v>7.82</v>
      </c>
      <c r="M718" s="422">
        <v>91.91</v>
      </c>
      <c r="N718" s="422">
        <v>100.71</v>
      </c>
      <c r="O718" s="422">
        <v>9.91</v>
      </c>
      <c r="P718" s="422">
        <v>7.91</v>
      </c>
      <c r="Q718" s="422">
        <v>80.739999999999995</v>
      </c>
      <c r="R718" s="422">
        <v>3.09</v>
      </c>
      <c r="S718" s="422">
        <v>34.35</v>
      </c>
      <c r="T718" s="422">
        <v>38</v>
      </c>
      <c r="U718" s="422">
        <v>29.66</v>
      </c>
      <c r="V718" s="422">
        <v>47.69</v>
      </c>
      <c r="W718" s="422">
        <v>29.74</v>
      </c>
      <c r="X718" s="422">
        <v>26.32</v>
      </c>
      <c r="Y718" s="422">
        <v>51.64</v>
      </c>
      <c r="Z718" s="422">
        <v>14.89</v>
      </c>
      <c r="AA718" s="422">
        <v>10.38</v>
      </c>
      <c r="AB718" s="422">
        <v>30.25</v>
      </c>
      <c r="AC718" s="422">
        <v>81.08</v>
      </c>
      <c r="AD718" s="422">
        <v>19.47</v>
      </c>
      <c r="AE718" s="422">
        <v>67.53</v>
      </c>
      <c r="AF718" s="423">
        <v>43.02</v>
      </c>
      <c r="AG718" s="10"/>
      <c r="AH718" s="10"/>
      <c r="AI718" s="10"/>
      <c r="AJ718" s="10"/>
    </row>
    <row r="719" spans="1:36" ht="15">
      <c r="A719" s="424">
        <f t="shared" si="36"/>
        <v>0.64606666666666646</v>
      </c>
      <c r="B719" s="422">
        <v>41.27</v>
      </c>
      <c r="C719" s="422">
        <v>15.18</v>
      </c>
      <c r="D719" s="422">
        <v>40.53</v>
      </c>
      <c r="E719" s="422">
        <v>9.82</v>
      </c>
      <c r="F719" s="422">
        <v>73.08</v>
      </c>
      <c r="G719" s="422">
        <v>25.59</v>
      </c>
      <c r="H719" s="422">
        <v>8</v>
      </c>
      <c r="I719" s="422">
        <v>34.950000000000003</v>
      </c>
      <c r="J719" s="422">
        <v>41.45</v>
      </c>
      <c r="K719" s="422">
        <v>65.75</v>
      </c>
      <c r="L719" s="422">
        <v>49.83</v>
      </c>
      <c r="M719" s="422">
        <v>7.82</v>
      </c>
      <c r="N719" s="422">
        <v>41.44</v>
      </c>
      <c r="O719" s="422">
        <v>25.45</v>
      </c>
      <c r="P719" s="422">
        <v>11.92</v>
      </c>
      <c r="Q719" s="422">
        <v>13.35</v>
      </c>
      <c r="R719" s="422">
        <v>34.619999999999997</v>
      </c>
      <c r="S719" s="422">
        <v>30.1</v>
      </c>
      <c r="T719" s="422">
        <v>48.77</v>
      </c>
      <c r="U719" s="422">
        <v>0</v>
      </c>
      <c r="V719" s="422">
        <v>20.190000000000001</v>
      </c>
      <c r="W719" s="422">
        <v>113.95</v>
      </c>
      <c r="X719" s="422">
        <v>33.270000000000003</v>
      </c>
      <c r="Y719" s="422">
        <v>14.44</v>
      </c>
      <c r="Z719" s="422">
        <v>43.38</v>
      </c>
      <c r="AA719" s="422">
        <v>42.27</v>
      </c>
      <c r="AB719" s="422">
        <v>46.54</v>
      </c>
      <c r="AC719" s="422">
        <v>54.14</v>
      </c>
      <c r="AD719" s="422">
        <v>55.1</v>
      </c>
      <c r="AE719" s="422">
        <v>43.34</v>
      </c>
      <c r="AF719" s="423">
        <v>4.3600000000000003</v>
      </c>
      <c r="AG719" s="10"/>
      <c r="AH719" s="10"/>
      <c r="AI719" s="10"/>
      <c r="AJ719" s="10"/>
    </row>
    <row r="720" spans="1:36" ht="15">
      <c r="A720" s="424">
        <f t="shared" si="36"/>
        <v>0.65646666666666642</v>
      </c>
      <c r="B720" s="422">
        <v>23.95</v>
      </c>
      <c r="C720" s="422">
        <v>15.46</v>
      </c>
      <c r="D720" s="422">
        <v>1.82</v>
      </c>
      <c r="E720" s="422">
        <v>24.37</v>
      </c>
      <c r="F720" s="422">
        <v>21.37</v>
      </c>
      <c r="G720" s="422">
        <v>29.39</v>
      </c>
      <c r="H720" s="422">
        <v>49.47</v>
      </c>
      <c r="I720" s="422">
        <v>22.63</v>
      </c>
      <c r="J720" s="422">
        <v>91.95</v>
      </c>
      <c r="K720" s="422">
        <v>35.81</v>
      </c>
      <c r="L720" s="422">
        <v>31.01</v>
      </c>
      <c r="M720" s="422">
        <v>38.1</v>
      </c>
      <c r="N720" s="422">
        <v>39.17</v>
      </c>
      <c r="O720" s="422">
        <v>6.09</v>
      </c>
      <c r="P720" s="422">
        <v>12.37</v>
      </c>
      <c r="Q720" s="422">
        <v>30.83</v>
      </c>
      <c r="R720" s="422">
        <v>39.729999999999997</v>
      </c>
      <c r="S720" s="422">
        <v>27.48</v>
      </c>
      <c r="T720" s="422">
        <v>56.33</v>
      </c>
      <c r="U720" s="422">
        <v>53.02</v>
      </c>
      <c r="V720" s="422">
        <v>9.89</v>
      </c>
      <c r="W720" s="422">
        <v>44.04</v>
      </c>
      <c r="X720" s="422">
        <v>43.31</v>
      </c>
      <c r="Y720" s="422">
        <v>49.39</v>
      </c>
      <c r="Z720" s="422">
        <v>13.54</v>
      </c>
      <c r="AA720" s="422">
        <v>38.01</v>
      </c>
      <c r="AB720" s="422">
        <v>12.41</v>
      </c>
      <c r="AC720" s="422">
        <v>126.43</v>
      </c>
      <c r="AD720" s="422">
        <v>23.32</v>
      </c>
      <c r="AE720" s="422">
        <v>64.08</v>
      </c>
      <c r="AF720" s="423">
        <v>55.63</v>
      </c>
      <c r="AG720" s="10"/>
      <c r="AH720" s="10"/>
      <c r="AI720" s="10"/>
      <c r="AJ720" s="10"/>
    </row>
    <row r="721" spans="1:36" ht="15">
      <c r="A721" s="424">
        <f t="shared" si="36"/>
        <v>0.66686666666666639</v>
      </c>
      <c r="B721" s="422">
        <v>58.47</v>
      </c>
      <c r="C721" s="422">
        <v>1.82</v>
      </c>
      <c r="D721" s="422">
        <v>7.53</v>
      </c>
      <c r="E721" s="422">
        <v>6.91</v>
      </c>
      <c r="F721" s="422">
        <v>48.18</v>
      </c>
      <c r="G721" s="422">
        <v>76.47</v>
      </c>
      <c r="H721" s="422">
        <v>20.18</v>
      </c>
      <c r="I721" s="422">
        <v>40.11</v>
      </c>
      <c r="J721" s="422">
        <v>71.08</v>
      </c>
      <c r="K721" s="422">
        <v>3.69</v>
      </c>
      <c r="L721" s="422">
        <v>65.760000000000005</v>
      </c>
      <c r="M721" s="422">
        <v>15.45</v>
      </c>
      <c r="N721" s="422">
        <v>76.180000000000007</v>
      </c>
      <c r="O721" s="422">
        <v>4.83</v>
      </c>
      <c r="P721" s="422">
        <v>22.28</v>
      </c>
      <c r="Q721" s="422">
        <v>44.35</v>
      </c>
      <c r="R721" s="422">
        <v>32.76</v>
      </c>
      <c r="S721" s="422">
        <v>12.18</v>
      </c>
      <c r="T721" s="422">
        <v>24.78</v>
      </c>
      <c r="U721" s="422">
        <v>27.57</v>
      </c>
      <c r="V721" s="422">
        <v>49.95</v>
      </c>
      <c r="W721" s="422">
        <v>53.19</v>
      </c>
      <c r="X721" s="422">
        <v>64.61</v>
      </c>
      <c r="Y721" s="422">
        <v>38.1</v>
      </c>
      <c r="Z721" s="422">
        <v>87.8</v>
      </c>
      <c r="AA721" s="422">
        <v>58.46</v>
      </c>
      <c r="AB721" s="422">
        <v>14.54</v>
      </c>
      <c r="AC721" s="422">
        <v>54.46</v>
      </c>
      <c r="AD721" s="422">
        <v>53.46</v>
      </c>
      <c r="AE721" s="422">
        <v>59.16</v>
      </c>
      <c r="AF721" s="423">
        <v>15.86</v>
      </c>
      <c r="AG721" s="10"/>
      <c r="AH721" s="10"/>
      <c r="AI721" s="10"/>
      <c r="AJ721" s="10"/>
    </row>
    <row r="722" spans="1:36" ht="15">
      <c r="A722" s="424">
        <f t="shared" si="36"/>
        <v>0.67726666666666635</v>
      </c>
      <c r="B722" s="422">
        <v>34.06</v>
      </c>
      <c r="C722" s="422">
        <v>14.18</v>
      </c>
      <c r="D722" s="422">
        <v>35.49</v>
      </c>
      <c r="E722" s="422">
        <v>49.02</v>
      </c>
      <c r="F722" s="422">
        <v>37.630000000000003</v>
      </c>
      <c r="G722" s="422">
        <v>30.81</v>
      </c>
      <c r="H722" s="422">
        <v>23.84</v>
      </c>
      <c r="I722" s="422">
        <v>47.91</v>
      </c>
      <c r="J722" s="422">
        <v>37.68</v>
      </c>
      <c r="K722" s="422">
        <v>17.91</v>
      </c>
      <c r="L722" s="422">
        <v>19.7</v>
      </c>
      <c r="M722" s="422">
        <v>20.82</v>
      </c>
      <c r="N722" s="422">
        <v>54.61</v>
      </c>
      <c r="O722" s="422">
        <v>33.590000000000003</v>
      </c>
      <c r="P722" s="422">
        <v>8.69</v>
      </c>
      <c r="Q722" s="422">
        <v>23.54</v>
      </c>
      <c r="R722" s="422">
        <v>38.92</v>
      </c>
      <c r="S722" s="422">
        <v>15.31</v>
      </c>
      <c r="T722" s="422">
        <v>76.349999999999994</v>
      </c>
      <c r="U722" s="422">
        <v>43.29</v>
      </c>
      <c r="V722" s="422">
        <v>50.37</v>
      </c>
      <c r="W722" s="422">
        <v>13</v>
      </c>
      <c r="X722" s="422">
        <v>25.45</v>
      </c>
      <c r="Y722" s="422">
        <v>26.72</v>
      </c>
      <c r="Z722" s="422">
        <v>91.25</v>
      </c>
      <c r="AA722" s="422">
        <v>35.049999999999997</v>
      </c>
      <c r="AB722" s="422">
        <v>42.17</v>
      </c>
      <c r="AC722" s="422">
        <v>49.84</v>
      </c>
      <c r="AD722" s="422">
        <v>57.03</v>
      </c>
      <c r="AE722" s="422">
        <v>67.510000000000005</v>
      </c>
      <c r="AF722" s="423">
        <v>14.87</v>
      </c>
      <c r="AG722" s="10"/>
      <c r="AH722" s="10"/>
      <c r="AI722" s="10"/>
      <c r="AJ722" s="10"/>
    </row>
    <row r="723" spans="1:36" ht="15">
      <c r="A723" s="424">
        <f t="shared" si="36"/>
        <v>0.68766666666666632</v>
      </c>
      <c r="B723" s="422">
        <v>13.5</v>
      </c>
      <c r="C723" s="422">
        <v>19.37</v>
      </c>
      <c r="D723" s="422">
        <v>29.53</v>
      </c>
      <c r="E723" s="422">
        <v>53.9</v>
      </c>
      <c r="F723" s="422">
        <v>40.85</v>
      </c>
      <c r="G723" s="422">
        <v>77.59</v>
      </c>
      <c r="H723" s="422">
        <v>22.52</v>
      </c>
      <c r="I723" s="422">
        <v>83.47</v>
      </c>
      <c r="J723" s="422">
        <v>19.57</v>
      </c>
      <c r="K723" s="422">
        <v>58.68</v>
      </c>
      <c r="L723" s="422">
        <v>37.840000000000003</v>
      </c>
      <c r="M723" s="422">
        <v>68.209999999999994</v>
      </c>
      <c r="N723" s="422">
        <v>11.27</v>
      </c>
      <c r="O723" s="422">
        <v>56.9</v>
      </c>
      <c r="P723" s="422">
        <v>17.91</v>
      </c>
      <c r="Q723" s="422">
        <v>7.82</v>
      </c>
      <c r="R723" s="422">
        <v>22.47</v>
      </c>
      <c r="S723" s="422">
        <v>33.409999999999997</v>
      </c>
      <c r="T723" s="422">
        <v>32.229999999999997</v>
      </c>
      <c r="U723" s="422">
        <v>60.72</v>
      </c>
      <c r="V723" s="422">
        <v>37.61</v>
      </c>
      <c r="W723" s="422">
        <v>42.06</v>
      </c>
      <c r="X723" s="422">
        <v>6.68</v>
      </c>
      <c r="Y723" s="422">
        <v>11.27</v>
      </c>
      <c r="Z723" s="422">
        <v>49.8</v>
      </c>
      <c r="AA723" s="422">
        <v>42.83</v>
      </c>
      <c r="AB723" s="422">
        <v>79.33</v>
      </c>
      <c r="AC723" s="422">
        <v>54.17</v>
      </c>
      <c r="AD723" s="422">
        <v>69.06</v>
      </c>
      <c r="AE723" s="422">
        <v>0</v>
      </c>
      <c r="AF723" s="423">
        <v>24.16</v>
      </c>
      <c r="AG723" s="10"/>
      <c r="AH723" s="10"/>
      <c r="AI723" s="10"/>
      <c r="AJ723" s="10"/>
    </row>
    <row r="724" spans="1:36" ht="15">
      <c r="A724" s="424">
        <f t="shared" si="36"/>
        <v>0.69806666666666628</v>
      </c>
      <c r="B724" s="422">
        <v>33.32</v>
      </c>
      <c r="C724" s="422">
        <v>34.22</v>
      </c>
      <c r="D724" s="422">
        <v>26.48</v>
      </c>
      <c r="E724" s="422">
        <v>34.950000000000003</v>
      </c>
      <c r="F724" s="422">
        <v>15.82</v>
      </c>
      <c r="G724" s="422">
        <v>19.3</v>
      </c>
      <c r="H724" s="422">
        <v>19.899999999999999</v>
      </c>
      <c r="I724" s="422">
        <v>15.14</v>
      </c>
      <c r="J724" s="422">
        <v>42.2</v>
      </c>
      <c r="K724" s="422">
        <v>20.36</v>
      </c>
      <c r="L724" s="422">
        <v>20.18</v>
      </c>
      <c r="M724" s="422">
        <v>22.91</v>
      </c>
      <c r="N724" s="422">
        <v>40.700000000000003</v>
      </c>
      <c r="O724" s="422">
        <v>32</v>
      </c>
      <c r="P724" s="422">
        <v>23.59</v>
      </c>
      <c r="Q724" s="422">
        <v>37.590000000000003</v>
      </c>
      <c r="R724" s="422">
        <v>18.25</v>
      </c>
      <c r="S724" s="422">
        <v>42.15</v>
      </c>
      <c r="T724" s="422">
        <v>39.119999999999997</v>
      </c>
      <c r="U724" s="422">
        <v>32.380000000000003</v>
      </c>
      <c r="V724" s="422">
        <v>26.27</v>
      </c>
      <c r="W724" s="422">
        <v>26.07</v>
      </c>
      <c r="X724" s="422">
        <v>26.03</v>
      </c>
      <c r="Y724" s="422">
        <v>5.09</v>
      </c>
      <c r="Z724" s="422">
        <v>42.25</v>
      </c>
      <c r="AA724" s="422">
        <v>62.46</v>
      </c>
      <c r="AB724" s="422">
        <v>42.66</v>
      </c>
      <c r="AC724" s="422">
        <v>22.92</v>
      </c>
      <c r="AD724" s="422">
        <v>61.91</v>
      </c>
      <c r="AE724" s="422">
        <v>0</v>
      </c>
      <c r="AF724" s="423">
        <v>73.97</v>
      </c>
      <c r="AG724" s="10"/>
      <c r="AH724" s="10"/>
      <c r="AI724" s="10"/>
      <c r="AJ724" s="10"/>
    </row>
    <row r="725" spans="1:36" ht="15">
      <c r="A725" s="424">
        <f t="shared" si="36"/>
        <v>0.70846666666666624</v>
      </c>
      <c r="B725" s="422">
        <v>39.380000000000003</v>
      </c>
      <c r="C725" s="422">
        <v>24.18</v>
      </c>
      <c r="D725" s="422">
        <v>16.850000000000001</v>
      </c>
      <c r="E725" s="422">
        <v>24.71</v>
      </c>
      <c r="F725" s="422">
        <v>37.54</v>
      </c>
      <c r="G725" s="422">
        <v>24.8</v>
      </c>
      <c r="H725" s="422">
        <v>25.64</v>
      </c>
      <c r="I725" s="422">
        <v>48.77</v>
      </c>
      <c r="J725" s="422">
        <v>41.22</v>
      </c>
      <c r="K725" s="422">
        <v>63.66</v>
      </c>
      <c r="L725" s="422">
        <v>19.45</v>
      </c>
      <c r="M725" s="422">
        <v>53.74</v>
      </c>
      <c r="N725" s="422">
        <v>78.34</v>
      </c>
      <c r="O725" s="422">
        <v>5.64</v>
      </c>
      <c r="P725" s="422">
        <v>0</v>
      </c>
      <c r="Q725" s="422">
        <v>32.21</v>
      </c>
      <c r="R725" s="422">
        <v>13.96</v>
      </c>
      <c r="S725" s="422">
        <v>32.46</v>
      </c>
      <c r="T725" s="422">
        <v>51.79</v>
      </c>
      <c r="U725" s="422">
        <v>11.3</v>
      </c>
      <c r="V725" s="422">
        <v>55.34</v>
      </c>
      <c r="W725" s="422">
        <v>50.41</v>
      </c>
      <c r="X725" s="422">
        <v>84.55</v>
      </c>
      <c r="Y725" s="422">
        <v>42.23</v>
      </c>
      <c r="Z725" s="422">
        <v>30.36</v>
      </c>
      <c r="AA725" s="422">
        <v>74.680000000000007</v>
      </c>
      <c r="AB725" s="422">
        <v>48.1</v>
      </c>
      <c r="AC725" s="422">
        <v>19.11</v>
      </c>
      <c r="AD725" s="422">
        <v>36.74</v>
      </c>
      <c r="AE725" s="422">
        <v>2.82</v>
      </c>
      <c r="AF725" s="423">
        <v>25</v>
      </c>
      <c r="AG725" s="10"/>
      <c r="AH725" s="10"/>
      <c r="AI725" s="10"/>
      <c r="AJ725" s="10"/>
    </row>
    <row r="726" spans="1:36" ht="15">
      <c r="A726" s="424">
        <f t="shared" si="36"/>
        <v>0.71886666666666621</v>
      </c>
      <c r="B726" s="422">
        <v>28.08</v>
      </c>
      <c r="C726" s="422">
        <v>12.09</v>
      </c>
      <c r="D726" s="422">
        <v>18.59</v>
      </c>
      <c r="E726" s="422">
        <v>1.82</v>
      </c>
      <c r="F726" s="422">
        <v>81.150000000000006</v>
      </c>
      <c r="G726" s="422">
        <v>59.74</v>
      </c>
      <c r="H726" s="422">
        <v>3.72</v>
      </c>
      <c r="I726" s="422">
        <v>41.91</v>
      </c>
      <c r="J726" s="422">
        <v>15.55</v>
      </c>
      <c r="K726" s="422">
        <v>31.65</v>
      </c>
      <c r="L726" s="422">
        <v>22.84</v>
      </c>
      <c r="M726" s="422">
        <v>45.52</v>
      </c>
      <c r="N726" s="422">
        <v>30.44</v>
      </c>
      <c r="O726" s="422">
        <v>51.85</v>
      </c>
      <c r="P726" s="422">
        <v>26.45</v>
      </c>
      <c r="Q726" s="422">
        <v>30</v>
      </c>
      <c r="R726" s="422">
        <v>8.1199999999999992</v>
      </c>
      <c r="S726" s="422">
        <v>6.27</v>
      </c>
      <c r="T726" s="422">
        <v>59.61</v>
      </c>
      <c r="U726" s="422">
        <v>53.1</v>
      </c>
      <c r="V726" s="422">
        <v>26.26</v>
      </c>
      <c r="W726" s="422">
        <v>30.8</v>
      </c>
      <c r="X726" s="422">
        <v>41.41</v>
      </c>
      <c r="Y726" s="422">
        <v>4.54</v>
      </c>
      <c r="Z726" s="422">
        <v>19.559999999999999</v>
      </c>
      <c r="AA726" s="422">
        <v>65.19</v>
      </c>
      <c r="AB726" s="422">
        <v>27.28</v>
      </c>
      <c r="AC726" s="422">
        <v>45.02</v>
      </c>
      <c r="AD726" s="422">
        <v>8.26</v>
      </c>
      <c r="AE726" s="422">
        <v>43.19</v>
      </c>
      <c r="AF726" s="423">
        <v>0</v>
      </c>
      <c r="AG726" s="10"/>
      <c r="AH726" s="10"/>
      <c r="AI726" s="10"/>
      <c r="AJ726" s="10"/>
    </row>
    <row r="727" spans="1:36" ht="15">
      <c r="A727" s="424">
        <f t="shared" si="36"/>
        <v>0.72926666666666617</v>
      </c>
      <c r="B727" s="422">
        <v>26.03</v>
      </c>
      <c r="C727" s="422">
        <v>42.38</v>
      </c>
      <c r="D727" s="422">
        <v>15.64</v>
      </c>
      <c r="E727" s="422">
        <v>28.41</v>
      </c>
      <c r="F727" s="422">
        <v>38.380000000000003</v>
      </c>
      <c r="G727" s="422">
        <v>86.86</v>
      </c>
      <c r="H727" s="422">
        <v>12.85</v>
      </c>
      <c r="I727" s="422">
        <v>2.73</v>
      </c>
      <c r="J727" s="422">
        <v>28.85</v>
      </c>
      <c r="K727" s="422">
        <v>16.91</v>
      </c>
      <c r="L727" s="422">
        <v>45.33</v>
      </c>
      <c r="M727" s="422">
        <v>72.14</v>
      </c>
      <c r="N727" s="422">
        <v>69.53</v>
      </c>
      <c r="O727" s="422">
        <v>40.51</v>
      </c>
      <c r="P727" s="422">
        <v>17.55</v>
      </c>
      <c r="Q727" s="422">
        <v>38.869999999999997</v>
      </c>
      <c r="R727" s="422">
        <v>7.36</v>
      </c>
      <c r="S727" s="422">
        <v>51.36</v>
      </c>
      <c r="T727" s="422">
        <v>54.3</v>
      </c>
      <c r="U727" s="422">
        <v>11.41</v>
      </c>
      <c r="V727" s="422">
        <v>13.82</v>
      </c>
      <c r="W727" s="422">
        <v>28.36</v>
      </c>
      <c r="X727" s="422">
        <v>30.61</v>
      </c>
      <c r="Y727" s="422">
        <v>2.27</v>
      </c>
      <c r="Z727" s="422">
        <v>8.75</v>
      </c>
      <c r="AA727" s="422">
        <v>11.56</v>
      </c>
      <c r="AB727" s="422">
        <v>35.64</v>
      </c>
      <c r="AC727" s="422">
        <v>28.87</v>
      </c>
      <c r="AD727" s="422">
        <v>40.950000000000003</v>
      </c>
      <c r="AE727" s="422">
        <v>52.63</v>
      </c>
      <c r="AF727" s="423">
        <v>13.36</v>
      </c>
      <c r="AG727" s="10"/>
      <c r="AH727" s="10"/>
      <c r="AI727" s="10"/>
      <c r="AJ727" s="10"/>
    </row>
    <row r="728" spans="1:36" ht="15">
      <c r="A728" s="424">
        <f t="shared" si="36"/>
        <v>0.73966666666666614</v>
      </c>
      <c r="B728" s="422">
        <v>40.36</v>
      </c>
      <c r="C728" s="422">
        <v>70.38</v>
      </c>
      <c r="D728" s="422">
        <v>0</v>
      </c>
      <c r="E728" s="422">
        <v>48.55</v>
      </c>
      <c r="F728" s="422">
        <v>49.4</v>
      </c>
      <c r="G728" s="422">
        <v>66.569999999999993</v>
      </c>
      <c r="H728" s="422">
        <v>32.67</v>
      </c>
      <c r="I728" s="422">
        <v>0</v>
      </c>
      <c r="J728" s="422">
        <v>74.400000000000006</v>
      </c>
      <c r="K728" s="422">
        <v>42.68</v>
      </c>
      <c r="L728" s="422">
        <v>4.7300000000000004</v>
      </c>
      <c r="M728" s="422">
        <v>64.12</v>
      </c>
      <c r="N728" s="422">
        <v>76.92</v>
      </c>
      <c r="O728" s="422">
        <v>25.71</v>
      </c>
      <c r="P728" s="422">
        <v>44.23</v>
      </c>
      <c r="Q728" s="422">
        <v>43.65</v>
      </c>
      <c r="R728" s="422">
        <v>42.68</v>
      </c>
      <c r="S728" s="422">
        <v>0</v>
      </c>
      <c r="T728" s="422">
        <v>55.44</v>
      </c>
      <c r="U728" s="422">
        <v>11.55</v>
      </c>
      <c r="V728" s="422">
        <v>29.43</v>
      </c>
      <c r="W728" s="422">
        <v>35.909999999999997</v>
      </c>
      <c r="X728" s="422">
        <v>31.36</v>
      </c>
      <c r="Y728" s="422">
        <v>43.01</v>
      </c>
      <c r="Z728" s="422">
        <v>19.16</v>
      </c>
      <c r="AA728" s="422">
        <v>87.78</v>
      </c>
      <c r="AB728" s="422">
        <v>72.61</v>
      </c>
      <c r="AC728" s="422">
        <v>38.57</v>
      </c>
      <c r="AD728" s="422">
        <v>40.85</v>
      </c>
      <c r="AE728" s="422">
        <v>0</v>
      </c>
      <c r="AF728" s="423">
        <v>44.4</v>
      </c>
      <c r="AG728" s="10"/>
      <c r="AH728" s="10"/>
      <c r="AI728" s="10"/>
      <c r="AJ728" s="10"/>
    </row>
    <row r="729" spans="1:36" ht="15">
      <c r="A729" s="424">
        <f t="shared" si="36"/>
        <v>0.7500666666666661</v>
      </c>
      <c r="B729" s="422">
        <v>18.760000000000002</v>
      </c>
      <c r="C729" s="422">
        <v>94.93</v>
      </c>
      <c r="D729" s="422">
        <v>29.32</v>
      </c>
      <c r="E729" s="422">
        <v>39.89</v>
      </c>
      <c r="F729" s="422">
        <v>61.95</v>
      </c>
      <c r="G729" s="422">
        <v>49.47</v>
      </c>
      <c r="H729" s="422">
        <v>15.55</v>
      </c>
      <c r="I729" s="422">
        <v>13.92</v>
      </c>
      <c r="J729" s="422">
        <v>18.93</v>
      </c>
      <c r="K729" s="422">
        <v>37.659999999999997</v>
      </c>
      <c r="L729" s="422">
        <v>45.04</v>
      </c>
      <c r="M729" s="422">
        <v>34.840000000000003</v>
      </c>
      <c r="N729" s="422">
        <v>53.79</v>
      </c>
      <c r="O729" s="422">
        <v>27.73</v>
      </c>
      <c r="P729" s="422">
        <v>32.229999999999997</v>
      </c>
      <c r="Q729" s="422">
        <v>128.26</v>
      </c>
      <c r="R729" s="422">
        <v>44.01</v>
      </c>
      <c r="S729" s="422">
        <v>31.86</v>
      </c>
      <c r="T729" s="422">
        <v>28.39</v>
      </c>
      <c r="U729" s="422">
        <v>41.32</v>
      </c>
      <c r="V729" s="422">
        <v>68.37</v>
      </c>
      <c r="W729" s="422">
        <v>33.47</v>
      </c>
      <c r="X729" s="422">
        <v>21.51</v>
      </c>
      <c r="Y729" s="422">
        <v>2.98</v>
      </c>
      <c r="Z729" s="422">
        <v>48</v>
      </c>
      <c r="AA729" s="422">
        <v>23.46</v>
      </c>
      <c r="AB729" s="422">
        <v>3</v>
      </c>
      <c r="AC729" s="422">
        <v>81.67</v>
      </c>
      <c r="AD729" s="422">
        <v>63.77</v>
      </c>
      <c r="AE729" s="422">
        <v>1.91</v>
      </c>
      <c r="AF729" s="423">
        <v>7.82</v>
      </c>
      <c r="AG729" s="10"/>
      <c r="AH729" s="10"/>
      <c r="AI729" s="10"/>
      <c r="AJ729" s="10"/>
    </row>
    <row r="730" spans="1:36" ht="15">
      <c r="A730" s="424">
        <f t="shared" si="36"/>
        <v>0.76046666666666607</v>
      </c>
      <c r="B730" s="422">
        <v>32.380000000000003</v>
      </c>
      <c r="C730" s="422">
        <v>35.72</v>
      </c>
      <c r="D730" s="422">
        <v>0</v>
      </c>
      <c r="E730" s="422">
        <v>67.849999999999994</v>
      </c>
      <c r="F730" s="422">
        <v>168.41</v>
      </c>
      <c r="G730" s="422">
        <v>90.72</v>
      </c>
      <c r="H730" s="422">
        <v>20.7</v>
      </c>
      <c r="I730" s="422">
        <v>57.12</v>
      </c>
      <c r="J730" s="422">
        <v>27.94</v>
      </c>
      <c r="K730" s="422">
        <v>70.510000000000005</v>
      </c>
      <c r="L730" s="422">
        <v>75.73</v>
      </c>
      <c r="M730" s="422">
        <v>121.53</v>
      </c>
      <c r="N730" s="422">
        <v>61.53</v>
      </c>
      <c r="O730" s="422">
        <v>45.34</v>
      </c>
      <c r="P730" s="422">
        <v>9.91</v>
      </c>
      <c r="Q730" s="422">
        <v>41.73</v>
      </c>
      <c r="R730" s="422">
        <v>9.27</v>
      </c>
      <c r="S730" s="422">
        <v>29.1</v>
      </c>
      <c r="T730" s="422">
        <v>46.99</v>
      </c>
      <c r="U730" s="422">
        <v>55.98</v>
      </c>
      <c r="V730" s="422">
        <v>67.97</v>
      </c>
      <c r="W730" s="422">
        <v>32.17</v>
      </c>
      <c r="X730" s="422">
        <v>22.29</v>
      </c>
      <c r="Y730" s="422">
        <v>16.86</v>
      </c>
      <c r="Z730" s="422">
        <v>21.95</v>
      </c>
      <c r="AA730" s="422">
        <v>47.57</v>
      </c>
      <c r="AB730" s="422">
        <v>76.64</v>
      </c>
      <c r="AC730" s="422">
        <v>45.99</v>
      </c>
      <c r="AD730" s="422">
        <v>82.64</v>
      </c>
      <c r="AE730" s="422">
        <v>42.27</v>
      </c>
      <c r="AF730" s="423">
        <v>13.36</v>
      </c>
      <c r="AG730" s="10"/>
      <c r="AH730" s="10"/>
      <c r="AI730" s="10"/>
      <c r="AJ730" s="10"/>
    </row>
    <row r="731" spans="1:36" ht="15">
      <c r="A731" s="424">
        <f t="shared" si="36"/>
        <v>0.77086666666666603</v>
      </c>
      <c r="B731" s="422">
        <v>90.06</v>
      </c>
      <c r="C731" s="422">
        <v>90.52</v>
      </c>
      <c r="D731" s="422">
        <v>69.92</v>
      </c>
      <c r="E731" s="422">
        <v>10.38</v>
      </c>
      <c r="F731" s="422">
        <v>67.87</v>
      </c>
      <c r="G731" s="422">
        <v>74.28</v>
      </c>
      <c r="H731" s="422">
        <v>7.64</v>
      </c>
      <c r="I731" s="422">
        <v>11.9</v>
      </c>
      <c r="J731" s="422">
        <v>80.17</v>
      </c>
      <c r="K731" s="422">
        <v>83.45</v>
      </c>
      <c r="L731" s="422">
        <v>83.03</v>
      </c>
      <c r="M731" s="422">
        <v>116</v>
      </c>
      <c r="N731" s="422">
        <v>86.56</v>
      </c>
      <c r="O731" s="422">
        <v>94.42</v>
      </c>
      <c r="P731" s="422">
        <v>0.91</v>
      </c>
      <c r="Q731" s="422">
        <v>36.39</v>
      </c>
      <c r="R731" s="422">
        <v>37.82</v>
      </c>
      <c r="S731" s="422">
        <v>19.940000000000001</v>
      </c>
      <c r="T731" s="422">
        <v>81.540000000000006</v>
      </c>
      <c r="U731" s="422">
        <v>98.09</v>
      </c>
      <c r="V731" s="422">
        <v>28.38</v>
      </c>
      <c r="W731" s="422">
        <v>78.38</v>
      </c>
      <c r="X731" s="422">
        <v>33.51</v>
      </c>
      <c r="Y731" s="422">
        <v>23.09</v>
      </c>
      <c r="Z731" s="422">
        <v>95.66</v>
      </c>
      <c r="AA731" s="422">
        <v>30.14</v>
      </c>
      <c r="AB731" s="422">
        <v>46</v>
      </c>
      <c r="AC731" s="422">
        <v>36.369999999999997</v>
      </c>
      <c r="AD731" s="422">
        <v>12.86</v>
      </c>
      <c r="AE731" s="422">
        <v>66.27</v>
      </c>
      <c r="AF731" s="423">
        <v>0</v>
      </c>
      <c r="AG731" s="10"/>
      <c r="AH731" s="10"/>
      <c r="AI731" s="10"/>
      <c r="AJ731" s="10"/>
    </row>
    <row r="732" spans="1:36" ht="15">
      <c r="A732" s="424">
        <f t="shared" si="36"/>
        <v>0.781266666666666</v>
      </c>
      <c r="B732" s="422">
        <v>79.709999999999994</v>
      </c>
      <c r="C732" s="422">
        <v>77.709999999999994</v>
      </c>
      <c r="D732" s="422">
        <v>105.5</v>
      </c>
      <c r="E732" s="422">
        <v>115.23</v>
      </c>
      <c r="F732" s="422">
        <v>68.38</v>
      </c>
      <c r="G732" s="422">
        <v>90.81</v>
      </c>
      <c r="H732" s="422">
        <v>77.94</v>
      </c>
      <c r="I732" s="422">
        <v>6.92</v>
      </c>
      <c r="J732" s="422">
        <v>15.45</v>
      </c>
      <c r="K732" s="422">
        <v>35.840000000000003</v>
      </c>
      <c r="L732" s="422">
        <v>76.69</v>
      </c>
      <c r="M732" s="422">
        <v>62.72</v>
      </c>
      <c r="N732" s="422">
        <v>72.459999999999994</v>
      </c>
      <c r="O732" s="422">
        <v>26.81</v>
      </c>
      <c r="P732" s="422">
        <v>85.3</v>
      </c>
      <c r="Q732" s="422">
        <v>24.63</v>
      </c>
      <c r="R732" s="422">
        <v>75.31</v>
      </c>
      <c r="S732" s="422">
        <v>60.77</v>
      </c>
      <c r="T732" s="422">
        <v>107.04</v>
      </c>
      <c r="U732" s="422">
        <v>90.76</v>
      </c>
      <c r="V732" s="422">
        <v>42.66</v>
      </c>
      <c r="W732" s="422">
        <v>66.709999999999994</v>
      </c>
      <c r="X732" s="422">
        <v>67.17</v>
      </c>
      <c r="Y732" s="422">
        <v>0</v>
      </c>
      <c r="Z732" s="422">
        <v>40.119999999999997</v>
      </c>
      <c r="AA732" s="422">
        <v>80.290000000000006</v>
      </c>
      <c r="AB732" s="422">
        <v>94.04</v>
      </c>
      <c r="AC732" s="422">
        <v>77.75</v>
      </c>
      <c r="AD732" s="422">
        <v>53.55</v>
      </c>
      <c r="AE732" s="422">
        <v>67.209999999999994</v>
      </c>
      <c r="AF732" s="423">
        <v>0</v>
      </c>
      <c r="AG732" s="10"/>
      <c r="AH732" s="10"/>
      <c r="AI732" s="10"/>
      <c r="AJ732" s="10"/>
    </row>
    <row r="733" spans="1:36" ht="15">
      <c r="A733" s="424">
        <f t="shared" si="36"/>
        <v>0.79166666666666596</v>
      </c>
      <c r="B733" s="422">
        <v>20.399999999999999</v>
      </c>
      <c r="C733" s="422">
        <v>100.55</v>
      </c>
      <c r="D733" s="422">
        <v>46.42</v>
      </c>
      <c r="E733" s="422">
        <v>178.75</v>
      </c>
      <c r="F733" s="422">
        <v>181.16</v>
      </c>
      <c r="G733" s="422">
        <v>124.34</v>
      </c>
      <c r="H733" s="422">
        <v>84.43</v>
      </c>
      <c r="I733" s="422">
        <v>102.36</v>
      </c>
      <c r="J733" s="422">
        <v>47.09</v>
      </c>
      <c r="K733" s="422">
        <v>40.659999999999997</v>
      </c>
      <c r="L733" s="422">
        <v>117.33</v>
      </c>
      <c r="M733" s="422">
        <v>127.2</v>
      </c>
      <c r="N733" s="422">
        <v>145.99</v>
      </c>
      <c r="O733" s="422">
        <v>58.42</v>
      </c>
      <c r="P733" s="422">
        <v>62.93</v>
      </c>
      <c r="Q733" s="422">
        <v>161.59</v>
      </c>
      <c r="R733" s="422">
        <v>70.77</v>
      </c>
      <c r="S733" s="422">
        <v>121.37</v>
      </c>
      <c r="T733" s="422">
        <v>72.72</v>
      </c>
      <c r="U733" s="422">
        <v>122.56</v>
      </c>
      <c r="V733" s="422">
        <v>49.45</v>
      </c>
      <c r="W733" s="422">
        <v>91.44</v>
      </c>
      <c r="X733" s="422">
        <v>41.45</v>
      </c>
      <c r="Y733" s="422">
        <v>0</v>
      </c>
      <c r="Z733" s="422">
        <v>52.09</v>
      </c>
      <c r="AA733" s="422">
        <v>140.78</v>
      </c>
      <c r="AB733" s="422">
        <v>88.17</v>
      </c>
      <c r="AC733" s="422">
        <v>68.69</v>
      </c>
      <c r="AD733" s="422">
        <v>50.25</v>
      </c>
      <c r="AE733" s="422">
        <v>52.39</v>
      </c>
      <c r="AF733" s="423">
        <v>0</v>
      </c>
      <c r="AG733" s="10"/>
      <c r="AH733" s="10"/>
      <c r="AI733" s="10"/>
      <c r="AJ733" s="10"/>
    </row>
    <row r="734" spans="1:36" ht="15">
      <c r="A734" s="424">
        <f t="shared" ref="A734:A741" si="37">A733+0.0105</f>
        <v>0.80216666666666592</v>
      </c>
      <c r="B734" s="422">
        <v>35.770000000000003</v>
      </c>
      <c r="C734" s="422">
        <v>86.6</v>
      </c>
      <c r="D734" s="422">
        <v>73.33</v>
      </c>
      <c r="E734" s="422">
        <v>111.71</v>
      </c>
      <c r="F734" s="422">
        <v>63.19</v>
      </c>
      <c r="G734" s="422">
        <v>81.09</v>
      </c>
      <c r="H734" s="422">
        <v>64.08</v>
      </c>
      <c r="I734" s="422">
        <v>89.96</v>
      </c>
      <c r="J734" s="422">
        <v>84.7</v>
      </c>
      <c r="K734" s="422">
        <v>63.31</v>
      </c>
      <c r="L734" s="422">
        <v>96.59</v>
      </c>
      <c r="M734" s="422">
        <v>125.65</v>
      </c>
      <c r="N734" s="422">
        <v>73.87</v>
      </c>
      <c r="O734" s="422">
        <v>69.14</v>
      </c>
      <c r="P734" s="422">
        <v>56.9</v>
      </c>
      <c r="Q734" s="422">
        <v>113.99</v>
      </c>
      <c r="R734" s="422">
        <v>53.39</v>
      </c>
      <c r="S734" s="422">
        <v>89.48</v>
      </c>
      <c r="T734" s="422">
        <v>53.16</v>
      </c>
      <c r="U734" s="422">
        <v>130.33000000000001</v>
      </c>
      <c r="V734" s="422">
        <v>40.65</v>
      </c>
      <c r="W734" s="422">
        <v>120.49</v>
      </c>
      <c r="X734" s="422">
        <v>52.56</v>
      </c>
      <c r="Y734" s="422">
        <v>0</v>
      </c>
      <c r="Z734" s="422">
        <v>14.59</v>
      </c>
      <c r="AA734" s="422">
        <v>99.13</v>
      </c>
      <c r="AB734" s="422">
        <v>168.99</v>
      </c>
      <c r="AC734" s="422">
        <v>79.23</v>
      </c>
      <c r="AD734" s="422">
        <v>23.31</v>
      </c>
      <c r="AE734" s="422">
        <v>77.12</v>
      </c>
      <c r="AF734" s="423">
        <v>0</v>
      </c>
      <c r="AG734" s="10"/>
      <c r="AH734" s="10"/>
      <c r="AI734" s="10"/>
      <c r="AJ734" s="10"/>
    </row>
    <row r="735" spans="1:36" ht="15">
      <c r="A735" s="424">
        <f t="shared" si="37"/>
        <v>0.81266666666666587</v>
      </c>
      <c r="B735" s="422">
        <v>70.900000000000006</v>
      </c>
      <c r="C735" s="422">
        <v>126.94</v>
      </c>
      <c r="D735" s="422">
        <v>73.55</v>
      </c>
      <c r="E735" s="422">
        <v>118.77</v>
      </c>
      <c r="F735" s="422">
        <v>186.83</v>
      </c>
      <c r="G735" s="422">
        <v>130.94999999999999</v>
      </c>
      <c r="H735" s="422">
        <v>106.56</v>
      </c>
      <c r="I735" s="422">
        <v>48.12</v>
      </c>
      <c r="J735" s="422">
        <v>61.03</v>
      </c>
      <c r="K735" s="422">
        <v>52.18</v>
      </c>
      <c r="L735" s="422">
        <v>123.47</v>
      </c>
      <c r="M735" s="422">
        <v>130.72</v>
      </c>
      <c r="N735" s="422">
        <v>71.86</v>
      </c>
      <c r="O735" s="422">
        <v>51.73</v>
      </c>
      <c r="P735" s="422">
        <v>135.59</v>
      </c>
      <c r="Q735" s="422">
        <v>91.49</v>
      </c>
      <c r="R735" s="422">
        <v>94.38</v>
      </c>
      <c r="S735" s="422">
        <v>167.05</v>
      </c>
      <c r="T735" s="422">
        <v>108.34</v>
      </c>
      <c r="U735" s="422">
        <v>65</v>
      </c>
      <c r="V735" s="422">
        <v>35.020000000000003</v>
      </c>
      <c r="W735" s="422">
        <v>120.41</v>
      </c>
      <c r="X735" s="422">
        <v>72.64</v>
      </c>
      <c r="Y735" s="422">
        <v>0</v>
      </c>
      <c r="Z735" s="422">
        <v>106.57</v>
      </c>
      <c r="AA735" s="422">
        <v>66.37</v>
      </c>
      <c r="AB735" s="422">
        <v>107.8</v>
      </c>
      <c r="AC735" s="422">
        <v>80.739999999999995</v>
      </c>
      <c r="AD735" s="422">
        <v>106.91</v>
      </c>
      <c r="AE735" s="422">
        <v>19.27</v>
      </c>
      <c r="AF735" s="423">
        <v>0</v>
      </c>
      <c r="AG735" s="10"/>
      <c r="AH735" s="10"/>
      <c r="AI735" s="10"/>
      <c r="AJ735" s="10"/>
    </row>
    <row r="736" spans="1:36" ht="15">
      <c r="A736" s="424">
        <f t="shared" si="37"/>
        <v>0.82316666666666582</v>
      </c>
      <c r="B736" s="422">
        <v>63.54</v>
      </c>
      <c r="C736" s="422">
        <v>53.22</v>
      </c>
      <c r="D736" s="422">
        <v>81.489999999999995</v>
      </c>
      <c r="E736" s="422">
        <v>198.98</v>
      </c>
      <c r="F736" s="422">
        <v>170.41</v>
      </c>
      <c r="G736" s="422">
        <v>152.31</v>
      </c>
      <c r="H736" s="422">
        <v>71.209999999999994</v>
      </c>
      <c r="I736" s="422">
        <v>41.79</v>
      </c>
      <c r="J736" s="422">
        <v>85.6</v>
      </c>
      <c r="K736" s="422">
        <v>117.65</v>
      </c>
      <c r="L736" s="422">
        <v>152.56</v>
      </c>
      <c r="M736" s="422">
        <v>135.93</v>
      </c>
      <c r="N736" s="422">
        <v>105.55</v>
      </c>
      <c r="O736" s="422">
        <v>57.87</v>
      </c>
      <c r="P736" s="422">
        <v>124.08</v>
      </c>
      <c r="Q736" s="422">
        <v>60.25</v>
      </c>
      <c r="R736" s="422">
        <v>58.57</v>
      </c>
      <c r="S736" s="422">
        <v>192.38</v>
      </c>
      <c r="T736" s="422">
        <v>101.67</v>
      </c>
      <c r="U736" s="422">
        <v>125.71</v>
      </c>
      <c r="V736" s="422">
        <v>57.79</v>
      </c>
      <c r="W736" s="422">
        <v>56.41</v>
      </c>
      <c r="X736" s="422">
        <v>74.099999999999994</v>
      </c>
      <c r="Y736" s="422">
        <v>0</v>
      </c>
      <c r="Z736" s="422">
        <v>72.41</v>
      </c>
      <c r="AA736" s="422">
        <v>58.09</v>
      </c>
      <c r="AB736" s="422">
        <v>118.82</v>
      </c>
      <c r="AC736" s="422">
        <v>106.66</v>
      </c>
      <c r="AD736" s="422">
        <v>53.34</v>
      </c>
      <c r="AE736" s="422">
        <v>74.25</v>
      </c>
      <c r="AF736" s="423">
        <v>0</v>
      </c>
      <c r="AG736" s="10"/>
      <c r="AH736" s="10"/>
      <c r="AI736" s="10"/>
      <c r="AJ736" s="10"/>
    </row>
    <row r="737" spans="1:36" ht="15">
      <c r="A737" s="424">
        <f t="shared" si="37"/>
        <v>0.83366666666666578</v>
      </c>
      <c r="B737" s="422">
        <v>136.05000000000001</v>
      </c>
      <c r="C737" s="422">
        <v>46.64</v>
      </c>
      <c r="D737" s="422">
        <v>101.8</v>
      </c>
      <c r="E737" s="422">
        <v>189.01</v>
      </c>
      <c r="F737" s="422">
        <v>145.41999999999999</v>
      </c>
      <c r="G737" s="422">
        <v>144.41999999999999</v>
      </c>
      <c r="H737" s="422">
        <v>23.45</v>
      </c>
      <c r="I737" s="422">
        <v>13.64</v>
      </c>
      <c r="J737" s="422">
        <v>21.99</v>
      </c>
      <c r="K737" s="422">
        <v>105.35</v>
      </c>
      <c r="L737" s="422">
        <v>149.15</v>
      </c>
      <c r="M737" s="422">
        <v>138.24</v>
      </c>
      <c r="N737" s="422">
        <v>52.87</v>
      </c>
      <c r="O737" s="422">
        <v>86.01</v>
      </c>
      <c r="P737" s="422">
        <v>36.19</v>
      </c>
      <c r="Q737" s="422">
        <v>116.07</v>
      </c>
      <c r="R737" s="422">
        <v>79.86</v>
      </c>
      <c r="S737" s="422">
        <v>66.42</v>
      </c>
      <c r="T737" s="422">
        <v>241.16</v>
      </c>
      <c r="U737" s="422">
        <v>35.090000000000003</v>
      </c>
      <c r="V737" s="422">
        <v>70.739999999999995</v>
      </c>
      <c r="W737" s="422">
        <v>95.08</v>
      </c>
      <c r="X737" s="422">
        <v>58.25</v>
      </c>
      <c r="Y737" s="422">
        <v>0</v>
      </c>
      <c r="Z737" s="422">
        <v>45.28</v>
      </c>
      <c r="AA737" s="422">
        <v>156.72</v>
      </c>
      <c r="AB737" s="422">
        <v>112.31</v>
      </c>
      <c r="AC737" s="422">
        <v>25.84</v>
      </c>
      <c r="AD737" s="422">
        <v>57.93</v>
      </c>
      <c r="AE737" s="422">
        <v>89.51</v>
      </c>
      <c r="AF737" s="423">
        <v>0</v>
      </c>
      <c r="AG737" s="10"/>
      <c r="AH737" s="10"/>
      <c r="AI737" s="10"/>
      <c r="AJ737" s="10"/>
    </row>
    <row r="738" spans="1:36" ht="15">
      <c r="A738" s="424">
        <f t="shared" si="37"/>
        <v>0.84416666666666573</v>
      </c>
      <c r="B738" s="422">
        <v>113.61</v>
      </c>
      <c r="C738" s="422">
        <v>106.37</v>
      </c>
      <c r="D738" s="422">
        <v>73.73</v>
      </c>
      <c r="E738" s="422">
        <v>215.74</v>
      </c>
      <c r="F738" s="422">
        <v>128.97</v>
      </c>
      <c r="G738" s="422">
        <v>157.96</v>
      </c>
      <c r="H738" s="422">
        <v>130.08000000000001</v>
      </c>
      <c r="I738" s="422">
        <v>74.31</v>
      </c>
      <c r="J738" s="422">
        <v>60.48</v>
      </c>
      <c r="K738" s="422">
        <v>148.52000000000001</v>
      </c>
      <c r="L738" s="422">
        <v>101.09</v>
      </c>
      <c r="M738" s="422">
        <v>53.06</v>
      </c>
      <c r="N738" s="422">
        <v>37.76</v>
      </c>
      <c r="O738" s="422">
        <v>91.49</v>
      </c>
      <c r="P738" s="422">
        <v>67.959999999999994</v>
      </c>
      <c r="Q738" s="422">
        <v>89.74</v>
      </c>
      <c r="R738" s="422">
        <v>74.959999999999994</v>
      </c>
      <c r="S738" s="422">
        <v>188.46</v>
      </c>
      <c r="T738" s="422">
        <v>125.37</v>
      </c>
      <c r="U738" s="422">
        <v>114.45</v>
      </c>
      <c r="V738" s="422">
        <v>63.38</v>
      </c>
      <c r="W738" s="422">
        <v>63.47</v>
      </c>
      <c r="X738" s="422">
        <v>88.38</v>
      </c>
      <c r="Y738" s="422">
        <v>0</v>
      </c>
      <c r="Z738" s="422">
        <v>68.75</v>
      </c>
      <c r="AA738" s="422">
        <v>166.63</v>
      </c>
      <c r="AB738" s="422">
        <v>131.35</v>
      </c>
      <c r="AC738" s="422">
        <v>88.36</v>
      </c>
      <c r="AD738" s="422">
        <v>0</v>
      </c>
      <c r="AE738" s="422">
        <v>86.12</v>
      </c>
      <c r="AF738" s="423">
        <v>0</v>
      </c>
      <c r="AG738" s="10"/>
      <c r="AH738" s="10"/>
      <c r="AI738" s="10"/>
      <c r="AJ738" s="10"/>
    </row>
    <row r="739" spans="1:36" ht="15">
      <c r="A739" s="424">
        <f t="shared" si="37"/>
        <v>0.85466666666666569</v>
      </c>
      <c r="B739" s="422">
        <v>41.72</v>
      </c>
      <c r="C739" s="422">
        <v>100.81</v>
      </c>
      <c r="D739" s="422">
        <v>38.36</v>
      </c>
      <c r="E739" s="422">
        <v>144.04</v>
      </c>
      <c r="F739" s="422">
        <v>107.01</v>
      </c>
      <c r="G739" s="422">
        <v>132.88999999999999</v>
      </c>
      <c r="H739" s="422">
        <v>80.86</v>
      </c>
      <c r="I739" s="422">
        <v>68.87</v>
      </c>
      <c r="J739" s="422">
        <v>53.32</v>
      </c>
      <c r="K739" s="422">
        <v>138.49</v>
      </c>
      <c r="L739" s="422">
        <v>105.95</v>
      </c>
      <c r="M739" s="422">
        <v>152.77000000000001</v>
      </c>
      <c r="N739" s="422">
        <v>91.21</v>
      </c>
      <c r="O739" s="422">
        <v>86.34</v>
      </c>
      <c r="P739" s="422">
        <v>58.46</v>
      </c>
      <c r="Q739" s="422">
        <v>79.760000000000005</v>
      </c>
      <c r="R739" s="422">
        <v>125.73</v>
      </c>
      <c r="S739" s="422">
        <v>94.02</v>
      </c>
      <c r="T739" s="422">
        <v>94.84</v>
      </c>
      <c r="U739" s="422">
        <v>144.77000000000001</v>
      </c>
      <c r="V739" s="422">
        <v>7.64</v>
      </c>
      <c r="W739" s="422">
        <v>98.23</v>
      </c>
      <c r="X739" s="422">
        <v>59.32</v>
      </c>
      <c r="Y739" s="422">
        <v>0</v>
      </c>
      <c r="Z739" s="422">
        <v>32.42</v>
      </c>
      <c r="AA739" s="422">
        <v>103.73</v>
      </c>
      <c r="AB739" s="422">
        <v>107.45</v>
      </c>
      <c r="AC739" s="422">
        <v>58.45</v>
      </c>
      <c r="AD739" s="422">
        <v>58.77</v>
      </c>
      <c r="AE739" s="422">
        <v>62.81</v>
      </c>
      <c r="AF739" s="423">
        <v>0</v>
      </c>
      <c r="AG739" s="10"/>
      <c r="AH739" s="10"/>
      <c r="AI739" s="10"/>
      <c r="AJ739" s="10"/>
    </row>
    <row r="740" spans="1:36" ht="15">
      <c r="A740" s="424">
        <f t="shared" si="37"/>
        <v>0.86516666666666564</v>
      </c>
      <c r="B740" s="422">
        <v>52.12</v>
      </c>
      <c r="C740" s="422">
        <v>61.94</v>
      </c>
      <c r="D740" s="422">
        <v>109.51</v>
      </c>
      <c r="E740" s="422">
        <v>97.36</v>
      </c>
      <c r="F740" s="422">
        <v>65.58</v>
      </c>
      <c r="G740" s="422">
        <v>123.91</v>
      </c>
      <c r="H740" s="422">
        <v>75.8</v>
      </c>
      <c r="I740" s="422">
        <v>82.86</v>
      </c>
      <c r="J740" s="422">
        <v>0</v>
      </c>
      <c r="K740" s="422">
        <v>86.28</v>
      </c>
      <c r="L740" s="422">
        <v>43.3</v>
      </c>
      <c r="M740" s="422">
        <v>76.64</v>
      </c>
      <c r="N740" s="422">
        <v>131.77000000000001</v>
      </c>
      <c r="O740" s="422">
        <v>45.21</v>
      </c>
      <c r="P740" s="422">
        <v>80.02</v>
      </c>
      <c r="Q740" s="422">
        <v>43.34</v>
      </c>
      <c r="R740" s="422">
        <v>15.73</v>
      </c>
      <c r="S740" s="422">
        <v>36</v>
      </c>
      <c r="T740" s="422">
        <v>78.72</v>
      </c>
      <c r="U740" s="422">
        <v>108.43</v>
      </c>
      <c r="V740" s="422">
        <v>26.47</v>
      </c>
      <c r="W740" s="422">
        <v>119.61</v>
      </c>
      <c r="X740" s="422">
        <v>86.68</v>
      </c>
      <c r="Y740" s="422">
        <v>0</v>
      </c>
      <c r="Z740" s="422">
        <v>83.22</v>
      </c>
      <c r="AA740" s="422">
        <v>69.930000000000007</v>
      </c>
      <c r="AB740" s="422">
        <v>140.84</v>
      </c>
      <c r="AC740" s="422">
        <v>49.27</v>
      </c>
      <c r="AD740" s="422">
        <v>88.7</v>
      </c>
      <c r="AE740" s="422">
        <v>56.15</v>
      </c>
      <c r="AF740" s="423">
        <v>0</v>
      </c>
      <c r="AG740" s="10"/>
      <c r="AH740" s="10"/>
      <c r="AI740" s="10"/>
      <c r="AJ740" s="10"/>
    </row>
    <row r="741" spans="1:36" ht="15">
      <c r="A741" s="424">
        <f t="shared" si="37"/>
        <v>0.87566666666666559</v>
      </c>
      <c r="B741" s="422">
        <v>77.900000000000006</v>
      </c>
      <c r="C741" s="422">
        <v>57.12</v>
      </c>
      <c r="D741" s="422">
        <v>90.36</v>
      </c>
      <c r="E741" s="422">
        <v>79.099999999999994</v>
      </c>
      <c r="F741" s="422">
        <v>49.17</v>
      </c>
      <c r="G741" s="422">
        <v>38.369999999999997</v>
      </c>
      <c r="H741" s="422">
        <v>23.73</v>
      </c>
      <c r="I741" s="422">
        <v>77.45</v>
      </c>
      <c r="J741" s="422">
        <v>23.9</v>
      </c>
      <c r="K741" s="422">
        <v>59.14</v>
      </c>
      <c r="L741" s="422">
        <v>54.49</v>
      </c>
      <c r="M741" s="422">
        <v>140.65</v>
      </c>
      <c r="N741" s="422">
        <v>52.8</v>
      </c>
      <c r="O741" s="422">
        <v>35.36</v>
      </c>
      <c r="P741" s="422">
        <v>56.93</v>
      </c>
      <c r="Q741" s="422">
        <v>5.67</v>
      </c>
      <c r="R741" s="422">
        <v>23.27</v>
      </c>
      <c r="S741" s="422">
        <v>35.82</v>
      </c>
      <c r="T741" s="422">
        <v>83.69</v>
      </c>
      <c r="U741" s="422">
        <v>79.16</v>
      </c>
      <c r="V741" s="422">
        <v>44.17</v>
      </c>
      <c r="W741" s="422">
        <v>46</v>
      </c>
      <c r="X741" s="422">
        <v>135.76</v>
      </c>
      <c r="Y741" s="422">
        <v>0</v>
      </c>
      <c r="Z741" s="422">
        <v>109.66</v>
      </c>
      <c r="AA741" s="422">
        <v>22.37</v>
      </c>
      <c r="AB741" s="422">
        <v>63.66</v>
      </c>
      <c r="AC741" s="422">
        <v>9.4499999999999993</v>
      </c>
      <c r="AD741" s="422">
        <v>102.63</v>
      </c>
      <c r="AE741" s="422">
        <v>35.590000000000003</v>
      </c>
      <c r="AF741" s="423">
        <v>0</v>
      </c>
      <c r="AG741" s="10"/>
      <c r="AH741" s="10"/>
      <c r="AI741" s="10"/>
      <c r="AJ741" s="10"/>
    </row>
    <row r="742" spans="1:36" ht="15">
      <c r="A742" s="424">
        <f t="shared" ref="A742:A772" si="38">A741+0.0104</f>
        <v>0.88606666666666556</v>
      </c>
      <c r="B742" s="422">
        <v>80.819999999999993</v>
      </c>
      <c r="C742" s="422">
        <v>16</v>
      </c>
      <c r="D742" s="422">
        <v>45.64</v>
      </c>
      <c r="E742" s="422">
        <v>106.51</v>
      </c>
      <c r="F742" s="422">
        <v>102.78</v>
      </c>
      <c r="G742" s="422">
        <v>86.73</v>
      </c>
      <c r="H742" s="422">
        <v>28.09</v>
      </c>
      <c r="I742" s="422">
        <v>57.48</v>
      </c>
      <c r="J742" s="422">
        <v>44.4</v>
      </c>
      <c r="K742" s="422">
        <v>36.229999999999997</v>
      </c>
      <c r="L742" s="422">
        <v>39.299999999999997</v>
      </c>
      <c r="M742" s="422">
        <v>54.2</v>
      </c>
      <c r="N742" s="422">
        <v>55.05</v>
      </c>
      <c r="O742" s="422">
        <v>77.67</v>
      </c>
      <c r="P742" s="422">
        <v>16.55</v>
      </c>
      <c r="Q742" s="422">
        <v>48.92</v>
      </c>
      <c r="R742" s="422">
        <v>97.59</v>
      </c>
      <c r="S742" s="422">
        <v>64.33</v>
      </c>
      <c r="T742" s="422">
        <v>118.01</v>
      </c>
      <c r="U742" s="422">
        <v>128.86000000000001</v>
      </c>
      <c r="V742" s="422">
        <v>67.459999999999994</v>
      </c>
      <c r="W742" s="422">
        <v>50.09</v>
      </c>
      <c r="X742" s="422">
        <v>61.75</v>
      </c>
      <c r="Y742" s="422">
        <v>0</v>
      </c>
      <c r="Z742" s="422">
        <v>49.3</v>
      </c>
      <c r="AA742" s="422">
        <v>41.63</v>
      </c>
      <c r="AB742" s="422">
        <v>38.71</v>
      </c>
      <c r="AC742" s="422">
        <v>16.079999999999998</v>
      </c>
      <c r="AD742" s="422">
        <v>109.7</v>
      </c>
      <c r="AE742" s="422">
        <v>113.51</v>
      </c>
      <c r="AF742" s="423">
        <v>0</v>
      </c>
      <c r="AG742" s="10"/>
      <c r="AH742" s="10"/>
      <c r="AI742" s="10"/>
      <c r="AJ742" s="10"/>
    </row>
    <row r="743" spans="1:36" ht="15">
      <c r="A743" s="424">
        <f t="shared" si="38"/>
        <v>0.89646666666666552</v>
      </c>
      <c r="B743" s="422">
        <v>22.83</v>
      </c>
      <c r="C743" s="422">
        <v>2.1800000000000002</v>
      </c>
      <c r="D743" s="422">
        <v>27</v>
      </c>
      <c r="E743" s="422">
        <v>69.8</v>
      </c>
      <c r="F743" s="422">
        <v>139.62</v>
      </c>
      <c r="G743" s="422">
        <v>24.91</v>
      </c>
      <c r="H743" s="422">
        <v>0.91</v>
      </c>
      <c r="I743" s="422">
        <v>36.65</v>
      </c>
      <c r="J743" s="422">
        <v>8.73</v>
      </c>
      <c r="K743" s="422">
        <v>29.64</v>
      </c>
      <c r="L743" s="422">
        <v>59.35</v>
      </c>
      <c r="M743" s="422">
        <v>64.239999999999995</v>
      </c>
      <c r="N743" s="422">
        <v>41.45</v>
      </c>
      <c r="O743" s="422">
        <v>21.73</v>
      </c>
      <c r="P743" s="422">
        <v>18.28</v>
      </c>
      <c r="Q743" s="422">
        <v>88.1</v>
      </c>
      <c r="R743" s="422">
        <v>40.15</v>
      </c>
      <c r="S743" s="422">
        <v>50.36</v>
      </c>
      <c r="T743" s="422">
        <v>113.46</v>
      </c>
      <c r="U743" s="422">
        <v>80.62</v>
      </c>
      <c r="V743" s="422">
        <v>20.64</v>
      </c>
      <c r="W743" s="422">
        <v>61.93</v>
      </c>
      <c r="X743" s="422">
        <v>112.4</v>
      </c>
      <c r="Y743" s="422">
        <v>0</v>
      </c>
      <c r="Z743" s="422">
        <v>15.67</v>
      </c>
      <c r="AA743" s="422">
        <v>53.1</v>
      </c>
      <c r="AB743" s="422">
        <v>51.08</v>
      </c>
      <c r="AC743" s="422">
        <v>30.18</v>
      </c>
      <c r="AD743" s="422">
        <v>33.479999999999997</v>
      </c>
      <c r="AE743" s="422">
        <v>56.91</v>
      </c>
      <c r="AF743" s="423">
        <v>0</v>
      </c>
      <c r="AG743" s="10"/>
      <c r="AH743" s="10"/>
      <c r="AI743" s="10"/>
      <c r="AJ743" s="10"/>
    </row>
    <row r="744" spans="1:36" ht="15">
      <c r="A744" s="424">
        <f t="shared" si="38"/>
        <v>0.90686666666666549</v>
      </c>
      <c r="B744" s="422">
        <v>33.450000000000003</v>
      </c>
      <c r="C744" s="422">
        <v>69.900000000000006</v>
      </c>
      <c r="D744" s="422">
        <v>40.99</v>
      </c>
      <c r="E744" s="422">
        <v>60.75</v>
      </c>
      <c r="F744" s="422">
        <v>88.31</v>
      </c>
      <c r="G744" s="422">
        <v>67.09</v>
      </c>
      <c r="H744" s="422">
        <v>6.27</v>
      </c>
      <c r="I744" s="422">
        <v>13.68</v>
      </c>
      <c r="J744" s="422">
        <v>50.86</v>
      </c>
      <c r="K744" s="422">
        <v>18.86</v>
      </c>
      <c r="L744" s="422">
        <v>34.54</v>
      </c>
      <c r="M744" s="422">
        <v>99.91</v>
      </c>
      <c r="N744" s="422">
        <v>108.77</v>
      </c>
      <c r="O744" s="422">
        <v>34</v>
      </c>
      <c r="P744" s="422">
        <v>45.36</v>
      </c>
      <c r="Q744" s="422">
        <v>33.92</v>
      </c>
      <c r="R744" s="422">
        <v>20</v>
      </c>
      <c r="S744" s="422">
        <v>89.47</v>
      </c>
      <c r="T744" s="422">
        <v>64.63</v>
      </c>
      <c r="U744" s="422">
        <v>49.21</v>
      </c>
      <c r="V744" s="422">
        <v>12.91</v>
      </c>
      <c r="W744" s="422">
        <v>61.54</v>
      </c>
      <c r="X744" s="422">
        <v>61.02</v>
      </c>
      <c r="Y744" s="422">
        <v>0</v>
      </c>
      <c r="Z744" s="422">
        <v>21.47</v>
      </c>
      <c r="AA744" s="422">
        <v>70.08</v>
      </c>
      <c r="AB744" s="422">
        <v>61.83</v>
      </c>
      <c r="AC744" s="422">
        <v>38.68</v>
      </c>
      <c r="AD744" s="422">
        <v>26.65</v>
      </c>
      <c r="AE744" s="422">
        <v>8.09</v>
      </c>
      <c r="AF744" s="423">
        <v>0</v>
      </c>
      <c r="AG744" s="10"/>
      <c r="AH744" s="10"/>
      <c r="AI744" s="10"/>
      <c r="AJ744" s="10"/>
    </row>
    <row r="745" spans="1:36" ht="15">
      <c r="A745" s="424">
        <f t="shared" si="38"/>
        <v>0.91726666666666545</v>
      </c>
      <c r="B745" s="422">
        <v>79.95</v>
      </c>
      <c r="C745" s="422">
        <v>10.36</v>
      </c>
      <c r="D745" s="422">
        <v>13.77</v>
      </c>
      <c r="E745" s="422">
        <v>12.54</v>
      </c>
      <c r="F745" s="422">
        <v>56</v>
      </c>
      <c r="G745" s="422">
        <v>1.77</v>
      </c>
      <c r="H745" s="422">
        <v>9.91</v>
      </c>
      <c r="I745" s="422">
        <v>22.45</v>
      </c>
      <c r="J745" s="422">
        <v>0</v>
      </c>
      <c r="K745" s="422">
        <v>8.09</v>
      </c>
      <c r="L745" s="422">
        <v>59.72</v>
      </c>
      <c r="M745" s="422">
        <v>10.62</v>
      </c>
      <c r="N745" s="422">
        <v>31.82</v>
      </c>
      <c r="O745" s="422">
        <v>18.18</v>
      </c>
      <c r="P745" s="422">
        <v>69.98</v>
      </c>
      <c r="Q745" s="422">
        <v>64.349999999999994</v>
      </c>
      <c r="R745" s="422">
        <v>37.049999999999997</v>
      </c>
      <c r="S745" s="422">
        <v>8.91</v>
      </c>
      <c r="T745" s="422">
        <v>47.55</v>
      </c>
      <c r="U745" s="422">
        <v>39.270000000000003</v>
      </c>
      <c r="V745" s="422">
        <v>34.450000000000003</v>
      </c>
      <c r="W745" s="422">
        <v>17.64</v>
      </c>
      <c r="X745" s="422">
        <v>45.79</v>
      </c>
      <c r="Y745" s="422">
        <v>0</v>
      </c>
      <c r="Z745" s="422">
        <v>14.91</v>
      </c>
      <c r="AA745" s="422">
        <v>36.64</v>
      </c>
      <c r="AB745" s="422">
        <v>30.75</v>
      </c>
      <c r="AC745" s="422">
        <v>17.16</v>
      </c>
      <c r="AD745" s="422">
        <v>75.069999999999993</v>
      </c>
      <c r="AE745" s="422">
        <v>20.72</v>
      </c>
      <c r="AF745" s="423">
        <v>0</v>
      </c>
      <c r="AG745" s="10"/>
      <c r="AH745" s="10"/>
      <c r="AI745" s="10"/>
      <c r="AJ745" s="10"/>
    </row>
    <row r="746" spans="1:36" ht="15">
      <c r="A746" s="424">
        <f t="shared" si="38"/>
        <v>0.92766666666666542</v>
      </c>
      <c r="B746" s="422">
        <v>46.59</v>
      </c>
      <c r="C746" s="422">
        <v>5.09</v>
      </c>
      <c r="D746" s="422">
        <v>21.47</v>
      </c>
      <c r="E746" s="422">
        <v>30.54</v>
      </c>
      <c r="F746" s="422">
        <v>15.13</v>
      </c>
      <c r="G746" s="422">
        <v>32.630000000000003</v>
      </c>
      <c r="H746" s="422">
        <v>0</v>
      </c>
      <c r="I746" s="422">
        <v>18.5</v>
      </c>
      <c r="J746" s="422">
        <v>0</v>
      </c>
      <c r="K746" s="422">
        <v>19.18</v>
      </c>
      <c r="L746" s="422">
        <v>58.46</v>
      </c>
      <c r="M746" s="422">
        <v>59.02</v>
      </c>
      <c r="N746" s="422">
        <v>57.97</v>
      </c>
      <c r="O746" s="422">
        <v>13.81</v>
      </c>
      <c r="P746" s="422">
        <v>11.64</v>
      </c>
      <c r="Q746" s="422">
        <v>33</v>
      </c>
      <c r="R746" s="422">
        <v>6.54</v>
      </c>
      <c r="S746" s="422">
        <v>45.29</v>
      </c>
      <c r="T746" s="422">
        <v>24.22</v>
      </c>
      <c r="U746" s="422">
        <v>49.34</v>
      </c>
      <c r="V746" s="422">
        <v>11.02</v>
      </c>
      <c r="W746" s="422">
        <v>35.75</v>
      </c>
      <c r="X746" s="422">
        <v>43.78</v>
      </c>
      <c r="Y746" s="422">
        <v>0</v>
      </c>
      <c r="Z746" s="422">
        <v>66.760000000000005</v>
      </c>
      <c r="AA746" s="422">
        <v>22.68</v>
      </c>
      <c r="AB746" s="422">
        <v>10.82</v>
      </c>
      <c r="AC746" s="422">
        <v>21.54</v>
      </c>
      <c r="AD746" s="422">
        <v>59.69</v>
      </c>
      <c r="AE746" s="422">
        <v>33.21</v>
      </c>
      <c r="AF746" s="423">
        <v>0</v>
      </c>
      <c r="AG746" s="10"/>
      <c r="AH746" s="10"/>
      <c r="AI746" s="10"/>
      <c r="AJ746" s="10"/>
    </row>
    <row r="747" spans="1:36" ht="15">
      <c r="A747" s="424">
        <f t="shared" si="38"/>
        <v>0.93806666666666538</v>
      </c>
      <c r="B747" s="422">
        <v>7.82</v>
      </c>
      <c r="C747" s="422">
        <v>52</v>
      </c>
      <c r="D747" s="422">
        <v>27.15</v>
      </c>
      <c r="E747" s="422">
        <v>60.36</v>
      </c>
      <c r="F747" s="422">
        <v>21.82</v>
      </c>
      <c r="G747" s="422">
        <v>6.91</v>
      </c>
      <c r="H747" s="422">
        <v>3</v>
      </c>
      <c r="I747" s="422">
        <v>15</v>
      </c>
      <c r="J747" s="422">
        <v>12.54</v>
      </c>
      <c r="K747" s="422">
        <v>21.59</v>
      </c>
      <c r="L747" s="422">
        <v>84.28</v>
      </c>
      <c r="M747" s="422">
        <v>70.41</v>
      </c>
      <c r="N747" s="422">
        <v>46.09</v>
      </c>
      <c r="O747" s="422">
        <v>23.09</v>
      </c>
      <c r="P747" s="422">
        <v>1.82</v>
      </c>
      <c r="Q747" s="422">
        <v>7.26</v>
      </c>
      <c r="R747" s="422">
        <v>9</v>
      </c>
      <c r="S747" s="422">
        <v>21.97</v>
      </c>
      <c r="T747" s="422">
        <v>35.380000000000003</v>
      </c>
      <c r="U747" s="422">
        <v>12.72</v>
      </c>
      <c r="V747" s="422">
        <v>63.31</v>
      </c>
      <c r="W747" s="422">
        <v>31.59</v>
      </c>
      <c r="X747" s="422">
        <v>33.25</v>
      </c>
      <c r="Y747" s="422">
        <v>0</v>
      </c>
      <c r="Z747" s="422">
        <v>52.77</v>
      </c>
      <c r="AA747" s="422">
        <v>31.75</v>
      </c>
      <c r="AB747" s="422">
        <v>55.45</v>
      </c>
      <c r="AC747" s="422">
        <v>27.38</v>
      </c>
      <c r="AD747" s="422">
        <v>13.82</v>
      </c>
      <c r="AE747" s="422">
        <v>53.45</v>
      </c>
      <c r="AF747" s="423">
        <v>0</v>
      </c>
      <c r="AG747" s="10"/>
      <c r="AH747" s="10"/>
      <c r="AI747" s="10"/>
      <c r="AJ747" s="10"/>
    </row>
    <row r="748" spans="1:36" ht="15">
      <c r="A748" s="424">
        <f t="shared" si="38"/>
        <v>0.94846666666666535</v>
      </c>
      <c r="B748" s="422">
        <v>0</v>
      </c>
      <c r="C748" s="422">
        <v>1.82</v>
      </c>
      <c r="D748" s="422">
        <v>50.44</v>
      </c>
      <c r="E748" s="422">
        <v>50.55</v>
      </c>
      <c r="F748" s="422">
        <v>23.09</v>
      </c>
      <c r="G748" s="422">
        <v>15.73</v>
      </c>
      <c r="H748" s="422">
        <v>0</v>
      </c>
      <c r="I748" s="422">
        <v>11.91</v>
      </c>
      <c r="J748" s="422">
        <v>13.64</v>
      </c>
      <c r="K748" s="422">
        <v>0</v>
      </c>
      <c r="L748" s="422">
        <v>10.86</v>
      </c>
      <c r="M748" s="422">
        <v>54.77</v>
      </c>
      <c r="N748" s="422">
        <v>21.32</v>
      </c>
      <c r="O748" s="422">
        <v>17.04</v>
      </c>
      <c r="P748" s="422">
        <v>30.67</v>
      </c>
      <c r="Q748" s="422">
        <v>7.91</v>
      </c>
      <c r="R748" s="422">
        <v>34.729999999999997</v>
      </c>
      <c r="S748" s="422">
        <v>26.54</v>
      </c>
      <c r="T748" s="422">
        <v>9</v>
      </c>
      <c r="U748" s="422">
        <v>47.73</v>
      </c>
      <c r="V748" s="422">
        <v>0</v>
      </c>
      <c r="W748" s="422">
        <v>0</v>
      </c>
      <c r="X748" s="422">
        <v>72.680000000000007</v>
      </c>
      <c r="Y748" s="422">
        <v>0</v>
      </c>
      <c r="Z748" s="422">
        <v>26.36</v>
      </c>
      <c r="AA748" s="422">
        <v>16.329999999999998</v>
      </c>
      <c r="AB748" s="422">
        <v>10.73</v>
      </c>
      <c r="AC748" s="422">
        <v>30.09</v>
      </c>
      <c r="AD748" s="422">
        <v>0</v>
      </c>
      <c r="AE748" s="422">
        <v>26.87</v>
      </c>
      <c r="AF748" s="423">
        <v>0</v>
      </c>
      <c r="AG748" s="10"/>
      <c r="AH748" s="10"/>
      <c r="AI748" s="10"/>
      <c r="AJ748" s="10"/>
    </row>
    <row r="749" spans="1:36" ht="15">
      <c r="A749" s="424">
        <f t="shared" si="38"/>
        <v>0.95886666666666531</v>
      </c>
      <c r="B749" s="422">
        <v>41.55</v>
      </c>
      <c r="C749" s="422">
        <v>0</v>
      </c>
      <c r="D749" s="422">
        <v>32.36</v>
      </c>
      <c r="E749" s="422">
        <v>14.18</v>
      </c>
      <c r="F749" s="422">
        <v>12.82</v>
      </c>
      <c r="G749" s="422">
        <v>9</v>
      </c>
      <c r="H749" s="422">
        <v>0</v>
      </c>
      <c r="I749" s="422">
        <v>5.82</v>
      </c>
      <c r="J749" s="422">
        <v>0</v>
      </c>
      <c r="K749" s="422">
        <v>2.1800000000000002</v>
      </c>
      <c r="L749" s="422">
        <v>16.36</v>
      </c>
      <c r="M749" s="422">
        <v>27.96</v>
      </c>
      <c r="N749" s="422">
        <v>48.81</v>
      </c>
      <c r="O749" s="422">
        <v>0</v>
      </c>
      <c r="P749" s="422">
        <v>4.5</v>
      </c>
      <c r="Q749" s="422">
        <v>1.82</v>
      </c>
      <c r="R749" s="422">
        <v>6.91</v>
      </c>
      <c r="S749" s="422">
        <v>37.04</v>
      </c>
      <c r="T749" s="422">
        <v>0</v>
      </c>
      <c r="U749" s="422">
        <v>7.82</v>
      </c>
      <c r="V749" s="422">
        <v>7.36</v>
      </c>
      <c r="W749" s="422">
        <v>4.7300000000000004</v>
      </c>
      <c r="X749" s="422">
        <v>36.18</v>
      </c>
      <c r="Y749" s="422">
        <v>0</v>
      </c>
      <c r="Z749" s="422">
        <v>8.18</v>
      </c>
      <c r="AA749" s="422">
        <v>43.27</v>
      </c>
      <c r="AB749" s="422">
        <v>0</v>
      </c>
      <c r="AC749" s="422">
        <v>15.28</v>
      </c>
      <c r="AD749" s="422">
        <v>16.82</v>
      </c>
      <c r="AE749" s="422">
        <v>0</v>
      </c>
      <c r="AF749" s="423">
        <v>0</v>
      </c>
      <c r="AG749" s="10"/>
      <c r="AH749" s="10"/>
      <c r="AI749" s="10"/>
      <c r="AJ749" s="10"/>
    </row>
    <row r="750" spans="1:36" ht="15">
      <c r="A750" s="424">
        <f t="shared" si="38"/>
        <v>0.96926666666666528</v>
      </c>
      <c r="B750" s="422">
        <v>32.11</v>
      </c>
      <c r="C750" s="422">
        <v>21.43</v>
      </c>
      <c r="D750" s="422">
        <v>21.09</v>
      </c>
      <c r="E750" s="422">
        <v>37.49</v>
      </c>
      <c r="F750" s="422">
        <v>35.46</v>
      </c>
      <c r="G750" s="422">
        <v>7.82</v>
      </c>
      <c r="H750" s="422">
        <v>10.36</v>
      </c>
      <c r="I750" s="422">
        <v>2.91</v>
      </c>
      <c r="J750" s="422">
        <v>6.54</v>
      </c>
      <c r="K750" s="422">
        <v>0</v>
      </c>
      <c r="L750" s="422">
        <v>27.82</v>
      </c>
      <c r="M750" s="422">
        <v>38.18</v>
      </c>
      <c r="N750" s="422">
        <v>16.91</v>
      </c>
      <c r="O750" s="422">
        <v>23.54</v>
      </c>
      <c r="P750" s="422">
        <v>13.82</v>
      </c>
      <c r="Q750" s="422">
        <v>29.36</v>
      </c>
      <c r="R750" s="422">
        <v>42.03</v>
      </c>
      <c r="S750" s="422">
        <v>29.09</v>
      </c>
      <c r="T750" s="422">
        <v>37.1</v>
      </c>
      <c r="U750" s="422">
        <v>0</v>
      </c>
      <c r="V750" s="422">
        <v>0</v>
      </c>
      <c r="W750" s="422">
        <v>9.4499999999999993</v>
      </c>
      <c r="X750" s="422">
        <v>43.2</v>
      </c>
      <c r="Y750" s="422">
        <v>0</v>
      </c>
      <c r="Z750" s="422">
        <v>17.54</v>
      </c>
      <c r="AA750" s="422">
        <v>45.95</v>
      </c>
      <c r="AB750" s="422">
        <v>7.64</v>
      </c>
      <c r="AC750" s="422">
        <v>24.46</v>
      </c>
      <c r="AD750" s="422">
        <v>23.53</v>
      </c>
      <c r="AE750" s="422">
        <v>36.86</v>
      </c>
      <c r="AF750" s="423">
        <v>0</v>
      </c>
      <c r="AG750" s="10"/>
      <c r="AH750" s="10"/>
      <c r="AI750" s="10"/>
      <c r="AJ750" s="10"/>
    </row>
    <row r="751" spans="1:36" ht="15">
      <c r="A751" s="424">
        <f t="shared" si="38"/>
        <v>0.97966666666666524</v>
      </c>
      <c r="B751" s="422">
        <v>0</v>
      </c>
      <c r="C751" s="422">
        <v>41.81</v>
      </c>
      <c r="D751" s="422">
        <v>0</v>
      </c>
      <c r="E751" s="422">
        <v>10.18</v>
      </c>
      <c r="F751" s="422">
        <v>29.22</v>
      </c>
      <c r="G751" s="422">
        <v>25.18</v>
      </c>
      <c r="H751" s="422">
        <v>41.27</v>
      </c>
      <c r="I751" s="422">
        <v>1.82</v>
      </c>
      <c r="J751" s="422">
        <v>0</v>
      </c>
      <c r="K751" s="422">
        <v>0</v>
      </c>
      <c r="L751" s="422">
        <v>25.27</v>
      </c>
      <c r="M751" s="422">
        <v>24.36</v>
      </c>
      <c r="N751" s="422">
        <v>9.09</v>
      </c>
      <c r="O751" s="422">
        <v>3.82</v>
      </c>
      <c r="P751" s="422">
        <v>7.64</v>
      </c>
      <c r="Q751" s="422">
        <v>37.630000000000003</v>
      </c>
      <c r="R751" s="422">
        <v>6.91</v>
      </c>
      <c r="S751" s="422">
        <v>48.37</v>
      </c>
      <c r="T751" s="422">
        <v>0</v>
      </c>
      <c r="U751" s="422">
        <v>14.18</v>
      </c>
      <c r="V751" s="422">
        <v>0</v>
      </c>
      <c r="W751" s="422">
        <v>32.18</v>
      </c>
      <c r="X751" s="422">
        <v>33.18</v>
      </c>
      <c r="Y751" s="422">
        <v>0</v>
      </c>
      <c r="Z751" s="422">
        <v>12.18</v>
      </c>
      <c r="AA751" s="422">
        <v>32.47</v>
      </c>
      <c r="AB751" s="422">
        <v>9.09</v>
      </c>
      <c r="AC751" s="422">
        <v>2.73</v>
      </c>
      <c r="AD751" s="422">
        <v>13.23</v>
      </c>
      <c r="AE751" s="422">
        <v>56.66</v>
      </c>
      <c r="AF751" s="423">
        <v>0</v>
      </c>
      <c r="AG751" s="10"/>
      <c r="AH751" s="10"/>
      <c r="AI751" s="10"/>
      <c r="AJ751" s="10"/>
    </row>
    <row r="752" spans="1:36" ht="15">
      <c r="A752" s="424">
        <f t="shared" si="38"/>
        <v>0.99006666666666521</v>
      </c>
      <c r="B752" s="422">
        <v>22.65</v>
      </c>
      <c r="C752" s="422">
        <v>2.36</v>
      </c>
      <c r="D752" s="422">
        <v>0</v>
      </c>
      <c r="E752" s="422">
        <v>22.45</v>
      </c>
      <c r="F752" s="422">
        <v>32.229999999999997</v>
      </c>
      <c r="G752" s="422">
        <v>53.27</v>
      </c>
      <c r="H752" s="422">
        <v>0</v>
      </c>
      <c r="I752" s="422">
        <v>6.91</v>
      </c>
      <c r="J752" s="422">
        <v>0</v>
      </c>
      <c r="K752" s="422">
        <v>6.27</v>
      </c>
      <c r="L752" s="422">
        <v>61.73</v>
      </c>
      <c r="M752" s="422">
        <v>32.68</v>
      </c>
      <c r="N752" s="422">
        <v>5.73</v>
      </c>
      <c r="O752" s="422">
        <v>1.82</v>
      </c>
      <c r="P752" s="422">
        <v>6.27</v>
      </c>
      <c r="Q752" s="422">
        <v>0</v>
      </c>
      <c r="R752" s="422">
        <v>22.64</v>
      </c>
      <c r="S752" s="422">
        <v>17.36</v>
      </c>
      <c r="T752" s="422">
        <v>29.45</v>
      </c>
      <c r="U752" s="422">
        <v>17.09</v>
      </c>
      <c r="V752" s="422">
        <v>18.72</v>
      </c>
      <c r="W752" s="422">
        <v>0</v>
      </c>
      <c r="X752" s="422">
        <v>15.39</v>
      </c>
      <c r="Y752" s="422">
        <v>0</v>
      </c>
      <c r="Z752" s="422">
        <v>2.1800000000000002</v>
      </c>
      <c r="AA752" s="422">
        <v>4.83</v>
      </c>
      <c r="AB752" s="422">
        <v>23.45</v>
      </c>
      <c r="AC752" s="422">
        <v>0</v>
      </c>
      <c r="AD752" s="422">
        <v>23.68</v>
      </c>
      <c r="AE752" s="422">
        <v>0</v>
      </c>
      <c r="AF752" s="423">
        <v>0</v>
      </c>
      <c r="AG752" s="10"/>
      <c r="AH752" s="10"/>
      <c r="AI752" s="10"/>
      <c r="AJ752" s="10"/>
    </row>
    <row r="753" spans="1:36" ht="15">
      <c r="A753" s="424">
        <f t="shared" si="38"/>
        <v>1.0004666666666653</v>
      </c>
      <c r="B753" s="422">
        <v>13.73</v>
      </c>
      <c r="C753" s="422">
        <v>0</v>
      </c>
      <c r="D753" s="422">
        <v>0</v>
      </c>
      <c r="E753" s="422">
        <v>19.55</v>
      </c>
      <c r="F753" s="422">
        <v>23.36</v>
      </c>
      <c r="G753" s="422">
        <v>0</v>
      </c>
      <c r="H753" s="422">
        <v>0</v>
      </c>
      <c r="I753" s="422">
        <v>0</v>
      </c>
      <c r="J753" s="422">
        <v>0</v>
      </c>
      <c r="K753" s="422">
        <v>0</v>
      </c>
      <c r="L753" s="422">
        <v>4.3600000000000003</v>
      </c>
      <c r="M753" s="422">
        <v>30.18</v>
      </c>
      <c r="N753" s="422">
        <v>0</v>
      </c>
      <c r="O753" s="422">
        <v>0</v>
      </c>
      <c r="P753" s="422">
        <v>0</v>
      </c>
      <c r="Q753" s="422">
        <v>0</v>
      </c>
      <c r="R753" s="422">
        <v>0</v>
      </c>
      <c r="S753" s="422">
        <v>18.64</v>
      </c>
      <c r="T753" s="422">
        <v>0</v>
      </c>
      <c r="U753" s="422">
        <v>21.54</v>
      </c>
      <c r="V753" s="422">
        <v>0</v>
      </c>
      <c r="W753" s="422">
        <v>0</v>
      </c>
      <c r="X753" s="422">
        <v>0</v>
      </c>
      <c r="Y753" s="422">
        <v>0</v>
      </c>
      <c r="Z753" s="422">
        <v>0</v>
      </c>
      <c r="AA753" s="422">
        <v>32.76</v>
      </c>
      <c r="AB753" s="422">
        <v>2.27</v>
      </c>
      <c r="AC753" s="422">
        <v>0</v>
      </c>
      <c r="AD753" s="422">
        <v>0</v>
      </c>
      <c r="AE753" s="422">
        <v>0</v>
      </c>
      <c r="AF753" s="423">
        <v>0</v>
      </c>
      <c r="AG753" s="10"/>
      <c r="AH753" s="10"/>
      <c r="AI753" s="10"/>
      <c r="AJ753" s="10"/>
    </row>
    <row r="754" spans="1:36" ht="15">
      <c r="A754" s="424">
        <f t="shared" si="38"/>
        <v>1.0108666666666652</v>
      </c>
      <c r="B754" s="422">
        <v>0</v>
      </c>
      <c r="C754" s="422">
        <v>0</v>
      </c>
      <c r="D754" s="422">
        <v>0</v>
      </c>
      <c r="E754" s="422">
        <v>6.73</v>
      </c>
      <c r="F754" s="422">
        <v>20.18</v>
      </c>
      <c r="G754" s="422">
        <v>0</v>
      </c>
      <c r="H754" s="422">
        <v>0</v>
      </c>
      <c r="I754" s="422">
        <v>0</v>
      </c>
      <c r="J754" s="422">
        <v>0</v>
      </c>
      <c r="K754" s="422">
        <v>0</v>
      </c>
      <c r="L754" s="422">
        <v>0</v>
      </c>
      <c r="M754" s="422">
        <v>45.37</v>
      </c>
      <c r="N754" s="422">
        <v>14.73</v>
      </c>
      <c r="O754" s="422">
        <v>0</v>
      </c>
      <c r="P754" s="422">
        <v>0</v>
      </c>
      <c r="Q754" s="422">
        <v>0</v>
      </c>
      <c r="R754" s="422">
        <v>0</v>
      </c>
      <c r="S754" s="422">
        <v>34.46</v>
      </c>
      <c r="T754" s="422">
        <v>9.82</v>
      </c>
      <c r="U754" s="422">
        <v>30.63</v>
      </c>
      <c r="V754" s="422">
        <v>0</v>
      </c>
      <c r="W754" s="422">
        <v>0</v>
      </c>
      <c r="X754" s="422">
        <v>0</v>
      </c>
      <c r="Y754" s="422">
        <v>0</v>
      </c>
      <c r="Z754" s="422">
        <v>0</v>
      </c>
      <c r="AA754" s="422">
        <v>3</v>
      </c>
      <c r="AB754" s="422">
        <v>12</v>
      </c>
      <c r="AC754" s="422">
        <v>0</v>
      </c>
      <c r="AD754" s="422">
        <v>0</v>
      </c>
      <c r="AE754" s="422">
        <v>0</v>
      </c>
      <c r="AF754" s="423">
        <v>0</v>
      </c>
      <c r="AG754" s="10"/>
      <c r="AH754" s="10"/>
      <c r="AI754" s="10"/>
      <c r="AJ754" s="10"/>
    </row>
    <row r="755" spans="1:36" ht="15">
      <c r="A755" s="424">
        <f t="shared" si="38"/>
        <v>1.0212666666666652</v>
      </c>
      <c r="B755" s="422">
        <v>0</v>
      </c>
      <c r="C755" s="422">
        <v>0</v>
      </c>
      <c r="D755" s="422">
        <v>0</v>
      </c>
      <c r="E755" s="422">
        <v>5.64</v>
      </c>
      <c r="F755" s="422">
        <v>14.82</v>
      </c>
      <c r="G755" s="422">
        <v>0</v>
      </c>
      <c r="H755" s="422">
        <v>0</v>
      </c>
      <c r="I755" s="422">
        <v>0</v>
      </c>
      <c r="J755" s="422">
        <v>0</v>
      </c>
      <c r="K755" s="422">
        <v>0</v>
      </c>
      <c r="L755" s="422">
        <v>36</v>
      </c>
      <c r="M755" s="422">
        <v>32.04</v>
      </c>
      <c r="N755" s="422">
        <v>0</v>
      </c>
      <c r="O755" s="422">
        <v>0</v>
      </c>
      <c r="P755" s="422">
        <v>0</v>
      </c>
      <c r="Q755" s="422">
        <v>0</v>
      </c>
      <c r="R755" s="422">
        <v>0</v>
      </c>
      <c r="S755" s="422">
        <v>3</v>
      </c>
      <c r="T755" s="422">
        <v>27.4</v>
      </c>
      <c r="U755" s="422">
        <v>30.92</v>
      </c>
      <c r="V755" s="422">
        <v>0</v>
      </c>
      <c r="W755" s="422">
        <v>0</v>
      </c>
      <c r="X755" s="422">
        <v>0</v>
      </c>
      <c r="Y755" s="422">
        <v>0</v>
      </c>
      <c r="Z755" s="422">
        <v>0</v>
      </c>
      <c r="AA755" s="422">
        <v>16.82</v>
      </c>
      <c r="AB755" s="422">
        <v>0</v>
      </c>
      <c r="AC755" s="422">
        <v>0</v>
      </c>
      <c r="AD755" s="422">
        <v>0</v>
      </c>
      <c r="AE755" s="422">
        <v>0</v>
      </c>
      <c r="AF755" s="423">
        <v>0</v>
      </c>
      <c r="AG755" s="10"/>
      <c r="AH755" s="10"/>
      <c r="AI755" s="10"/>
      <c r="AJ755" s="10"/>
    </row>
    <row r="756" spans="1:36" ht="15">
      <c r="A756" s="424">
        <f t="shared" si="38"/>
        <v>1.0316666666666652</v>
      </c>
      <c r="B756" s="422">
        <v>0</v>
      </c>
      <c r="C756" s="422">
        <v>0</v>
      </c>
      <c r="D756" s="422">
        <v>0</v>
      </c>
      <c r="E756" s="422">
        <v>0</v>
      </c>
      <c r="F756" s="422">
        <v>6</v>
      </c>
      <c r="G756" s="422">
        <v>0</v>
      </c>
      <c r="H756" s="422">
        <v>0</v>
      </c>
      <c r="I756" s="422">
        <v>0</v>
      </c>
      <c r="J756" s="422">
        <v>0</v>
      </c>
      <c r="K756" s="422">
        <v>0</v>
      </c>
      <c r="L756" s="422">
        <v>0</v>
      </c>
      <c r="M756" s="422">
        <v>0</v>
      </c>
      <c r="N756" s="422">
        <v>0</v>
      </c>
      <c r="O756" s="422">
        <v>0</v>
      </c>
      <c r="P756" s="422">
        <v>0</v>
      </c>
      <c r="Q756" s="422">
        <v>0</v>
      </c>
      <c r="R756" s="422">
        <v>0</v>
      </c>
      <c r="S756" s="422">
        <v>0</v>
      </c>
      <c r="T756" s="422">
        <v>0</v>
      </c>
      <c r="U756" s="422">
        <v>0</v>
      </c>
      <c r="V756" s="422">
        <v>0</v>
      </c>
      <c r="W756" s="422">
        <v>0</v>
      </c>
      <c r="X756" s="422">
        <v>0</v>
      </c>
      <c r="Y756" s="422">
        <v>0</v>
      </c>
      <c r="Z756" s="422">
        <v>0</v>
      </c>
      <c r="AA756" s="422">
        <v>0</v>
      </c>
      <c r="AB756" s="422">
        <v>0</v>
      </c>
      <c r="AC756" s="422">
        <v>0</v>
      </c>
      <c r="AD756" s="422">
        <v>0</v>
      </c>
      <c r="AE756" s="422">
        <v>0</v>
      </c>
      <c r="AF756" s="423">
        <v>0</v>
      </c>
      <c r="AG756" s="10"/>
      <c r="AH756" s="10"/>
      <c r="AI756" s="10"/>
      <c r="AJ756" s="10"/>
    </row>
    <row r="757" spans="1:36" ht="15">
      <c r="A757" s="424">
        <f t="shared" si="38"/>
        <v>1.0420666666666651</v>
      </c>
      <c r="B757" s="422">
        <v>0</v>
      </c>
      <c r="C757" s="422">
        <v>0</v>
      </c>
      <c r="D757" s="422">
        <v>0</v>
      </c>
      <c r="E757" s="422">
        <v>0</v>
      </c>
      <c r="F757" s="422">
        <v>0</v>
      </c>
      <c r="G757" s="422">
        <v>0</v>
      </c>
      <c r="H757" s="422">
        <v>0</v>
      </c>
      <c r="I757" s="422">
        <v>0</v>
      </c>
      <c r="J757" s="422">
        <v>0</v>
      </c>
      <c r="K757" s="422">
        <v>0</v>
      </c>
      <c r="L757" s="422">
        <v>0</v>
      </c>
      <c r="M757" s="422">
        <v>0</v>
      </c>
      <c r="N757" s="422">
        <v>0</v>
      </c>
      <c r="O757" s="422">
        <v>0</v>
      </c>
      <c r="P757" s="422">
        <v>0</v>
      </c>
      <c r="Q757" s="422">
        <v>0</v>
      </c>
      <c r="R757" s="422">
        <v>0</v>
      </c>
      <c r="S757" s="422">
        <v>0</v>
      </c>
      <c r="T757" s="422">
        <v>0</v>
      </c>
      <c r="U757" s="422">
        <v>0</v>
      </c>
      <c r="V757" s="422">
        <v>0</v>
      </c>
      <c r="W757" s="422">
        <v>0</v>
      </c>
      <c r="X757" s="422">
        <v>0</v>
      </c>
      <c r="Y757" s="422">
        <v>0</v>
      </c>
      <c r="Z757" s="422">
        <v>0</v>
      </c>
      <c r="AA757" s="422">
        <v>0</v>
      </c>
      <c r="AB757" s="422">
        <v>0</v>
      </c>
      <c r="AC757" s="422">
        <v>0</v>
      </c>
      <c r="AD757" s="422">
        <v>0</v>
      </c>
      <c r="AE757" s="422">
        <v>0</v>
      </c>
      <c r="AF757" s="423">
        <v>0</v>
      </c>
      <c r="AG757" s="10"/>
      <c r="AH757" s="10"/>
      <c r="AI757" s="10"/>
      <c r="AJ757" s="10"/>
    </row>
    <row r="758" spans="1:36" ht="15">
      <c r="A758" s="424">
        <f t="shared" si="38"/>
        <v>1.0524666666666651</v>
      </c>
      <c r="B758" s="422">
        <v>0</v>
      </c>
      <c r="C758" s="422">
        <v>0</v>
      </c>
      <c r="D758" s="422">
        <v>0</v>
      </c>
      <c r="E758" s="422">
        <v>0</v>
      </c>
      <c r="F758" s="422">
        <v>0</v>
      </c>
      <c r="G758" s="422">
        <v>0</v>
      </c>
      <c r="H758" s="422">
        <v>0</v>
      </c>
      <c r="I758" s="422">
        <v>0</v>
      </c>
      <c r="J758" s="422">
        <v>0</v>
      </c>
      <c r="K758" s="422">
        <v>0</v>
      </c>
      <c r="L758" s="422">
        <v>0</v>
      </c>
      <c r="M758" s="422">
        <v>0</v>
      </c>
      <c r="N758" s="422">
        <v>0</v>
      </c>
      <c r="O758" s="422">
        <v>0</v>
      </c>
      <c r="P758" s="422">
        <v>0</v>
      </c>
      <c r="Q758" s="422">
        <v>0</v>
      </c>
      <c r="R758" s="422">
        <v>0</v>
      </c>
      <c r="S758" s="422">
        <v>0</v>
      </c>
      <c r="T758" s="422">
        <v>0</v>
      </c>
      <c r="U758" s="422">
        <v>0</v>
      </c>
      <c r="V758" s="422">
        <v>0</v>
      </c>
      <c r="W758" s="422">
        <v>0</v>
      </c>
      <c r="X758" s="422">
        <v>0</v>
      </c>
      <c r="Y758" s="422">
        <v>0</v>
      </c>
      <c r="Z758" s="422">
        <v>0</v>
      </c>
      <c r="AA758" s="422">
        <v>0</v>
      </c>
      <c r="AB758" s="422">
        <v>0</v>
      </c>
      <c r="AC758" s="422">
        <v>0</v>
      </c>
      <c r="AD758" s="422">
        <v>0</v>
      </c>
      <c r="AE758" s="422">
        <v>0</v>
      </c>
      <c r="AF758" s="423">
        <v>0</v>
      </c>
      <c r="AG758" s="10"/>
      <c r="AH758" s="10"/>
      <c r="AI758" s="10"/>
      <c r="AJ758" s="10"/>
    </row>
    <row r="759" spans="1:36" ht="15">
      <c r="A759" s="424">
        <f t="shared" si="38"/>
        <v>1.0628666666666651</v>
      </c>
      <c r="B759" s="422">
        <v>0</v>
      </c>
      <c r="C759" s="422">
        <v>0</v>
      </c>
      <c r="D759" s="422">
        <v>0</v>
      </c>
      <c r="E759" s="422">
        <v>0</v>
      </c>
      <c r="F759" s="422">
        <v>0</v>
      </c>
      <c r="G759" s="422">
        <v>0</v>
      </c>
      <c r="H759" s="422">
        <v>0</v>
      </c>
      <c r="I759" s="422">
        <v>0</v>
      </c>
      <c r="J759" s="422">
        <v>0</v>
      </c>
      <c r="K759" s="422">
        <v>0</v>
      </c>
      <c r="L759" s="422">
        <v>0</v>
      </c>
      <c r="M759" s="422">
        <v>0</v>
      </c>
      <c r="N759" s="422">
        <v>0</v>
      </c>
      <c r="O759" s="422">
        <v>0</v>
      </c>
      <c r="P759" s="422">
        <v>0</v>
      </c>
      <c r="Q759" s="422">
        <v>0</v>
      </c>
      <c r="R759" s="422">
        <v>0</v>
      </c>
      <c r="S759" s="422">
        <v>0</v>
      </c>
      <c r="T759" s="422">
        <v>0</v>
      </c>
      <c r="U759" s="422">
        <v>0</v>
      </c>
      <c r="V759" s="422">
        <v>0</v>
      </c>
      <c r="W759" s="422">
        <v>0</v>
      </c>
      <c r="X759" s="422">
        <v>0</v>
      </c>
      <c r="Y759" s="422">
        <v>0</v>
      </c>
      <c r="Z759" s="422">
        <v>0</v>
      </c>
      <c r="AA759" s="422">
        <v>0</v>
      </c>
      <c r="AB759" s="422">
        <v>0</v>
      </c>
      <c r="AC759" s="422">
        <v>0</v>
      </c>
      <c r="AD759" s="422">
        <v>0</v>
      </c>
      <c r="AE759" s="422">
        <v>0</v>
      </c>
      <c r="AF759" s="423">
        <v>0</v>
      </c>
      <c r="AG759" s="10"/>
      <c r="AH759" s="10"/>
      <c r="AI759" s="10"/>
      <c r="AJ759" s="10"/>
    </row>
    <row r="760" spans="1:36" ht="15">
      <c r="A760" s="424">
        <f t="shared" si="38"/>
        <v>1.073266666666665</v>
      </c>
      <c r="B760" s="422">
        <v>0</v>
      </c>
      <c r="C760" s="422">
        <v>0</v>
      </c>
      <c r="D760" s="422">
        <v>0</v>
      </c>
      <c r="E760" s="422">
        <v>0</v>
      </c>
      <c r="F760" s="422">
        <v>0</v>
      </c>
      <c r="G760" s="422">
        <v>0</v>
      </c>
      <c r="H760" s="422">
        <v>0</v>
      </c>
      <c r="I760" s="422">
        <v>0</v>
      </c>
      <c r="J760" s="422">
        <v>0</v>
      </c>
      <c r="K760" s="422">
        <v>0</v>
      </c>
      <c r="L760" s="422">
        <v>0</v>
      </c>
      <c r="M760" s="422">
        <v>0</v>
      </c>
      <c r="N760" s="422">
        <v>0</v>
      </c>
      <c r="O760" s="422">
        <v>0</v>
      </c>
      <c r="P760" s="422">
        <v>0</v>
      </c>
      <c r="Q760" s="422">
        <v>0</v>
      </c>
      <c r="R760" s="422">
        <v>0</v>
      </c>
      <c r="S760" s="422">
        <v>0</v>
      </c>
      <c r="T760" s="422">
        <v>0</v>
      </c>
      <c r="U760" s="422">
        <v>0</v>
      </c>
      <c r="V760" s="422">
        <v>0</v>
      </c>
      <c r="W760" s="422">
        <v>0</v>
      </c>
      <c r="X760" s="422">
        <v>0</v>
      </c>
      <c r="Y760" s="422">
        <v>0</v>
      </c>
      <c r="Z760" s="422">
        <v>0</v>
      </c>
      <c r="AA760" s="422">
        <v>0</v>
      </c>
      <c r="AB760" s="422">
        <v>0</v>
      </c>
      <c r="AC760" s="422">
        <v>0</v>
      </c>
      <c r="AD760" s="422">
        <v>0</v>
      </c>
      <c r="AE760" s="422">
        <v>0</v>
      </c>
      <c r="AF760" s="423">
        <v>0</v>
      </c>
      <c r="AG760" s="10"/>
      <c r="AH760" s="10"/>
      <c r="AI760" s="10"/>
      <c r="AJ760" s="10"/>
    </row>
    <row r="761" spans="1:36" ht="15">
      <c r="A761" s="424">
        <f t="shared" si="38"/>
        <v>1.083666666666665</v>
      </c>
      <c r="B761" s="422">
        <v>0</v>
      </c>
      <c r="C761" s="422">
        <v>0</v>
      </c>
      <c r="D761" s="422">
        <v>0</v>
      </c>
      <c r="E761" s="422">
        <v>0</v>
      </c>
      <c r="F761" s="422">
        <v>0</v>
      </c>
      <c r="G761" s="422">
        <v>0</v>
      </c>
      <c r="H761" s="422">
        <v>0</v>
      </c>
      <c r="I761" s="422">
        <v>0</v>
      </c>
      <c r="J761" s="422">
        <v>0</v>
      </c>
      <c r="K761" s="422">
        <v>0</v>
      </c>
      <c r="L761" s="422">
        <v>0</v>
      </c>
      <c r="M761" s="422">
        <v>0</v>
      </c>
      <c r="N761" s="422">
        <v>0</v>
      </c>
      <c r="O761" s="422">
        <v>0</v>
      </c>
      <c r="P761" s="422">
        <v>0</v>
      </c>
      <c r="Q761" s="422">
        <v>0</v>
      </c>
      <c r="R761" s="422">
        <v>0</v>
      </c>
      <c r="S761" s="422">
        <v>0</v>
      </c>
      <c r="T761" s="422">
        <v>0</v>
      </c>
      <c r="U761" s="422">
        <v>0</v>
      </c>
      <c r="V761" s="422">
        <v>0</v>
      </c>
      <c r="W761" s="422">
        <v>0</v>
      </c>
      <c r="X761" s="422">
        <v>0</v>
      </c>
      <c r="Y761" s="422">
        <v>0</v>
      </c>
      <c r="Z761" s="422">
        <v>0</v>
      </c>
      <c r="AA761" s="422">
        <v>0</v>
      </c>
      <c r="AB761" s="422">
        <v>0</v>
      </c>
      <c r="AC761" s="422">
        <v>0</v>
      </c>
      <c r="AD761" s="422">
        <v>0</v>
      </c>
      <c r="AE761" s="422">
        <v>0</v>
      </c>
      <c r="AF761" s="423">
        <v>0</v>
      </c>
      <c r="AG761" s="10"/>
      <c r="AH761" s="10"/>
      <c r="AI761" s="10"/>
      <c r="AJ761" s="10"/>
    </row>
    <row r="762" spans="1:36" ht="15">
      <c r="A762" s="424">
        <f t="shared" si="38"/>
        <v>1.094066666666665</v>
      </c>
      <c r="B762" s="422">
        <v>0</v>
      </c>
      <c r="C762" s="422">
        <v>0</v>
      </c>
      <c r="D762" s="422">
        <v>0</v>
      </c>
      <c r="E762" s="422">
        <v>0</v>
      </c>
      <c r="F762" s="422">
        <v>0</v>
      </c>
      <c r="G762" s="422">
        <v>0</v>
      </c>
      <c r="H762" s="422">
        <v>0</v>
      </c>
      <c r="I762" s="422">
        <v>0</v>
      </c>
      <c r="J762" s="422">
        <v>0</v>
      </c>
      <c r="K762" s="422">
        <v>0</v>
      </c>
      <c r="L762" s="422">
        <v>0</v>
      </c>
      <c r="M762" s="422">
        <v>0</v>
      </c>
      <c r="N762" s="422">
        <v>0</v>
      </c>
      <c r="O762" s="422">
        <v>0</v>
      </c>
      <c r="P762" s="422">
        <v>0</v>
      </c>
      <c r="Q762" s="422">
        <v>0</v>
      </c>
      <c r="R762" s="422">
        <v>0</v>
      </c>
      <c r="S762" s="422">
        <v>0</v>
      </c>
      <c r="T762" s="422">
        <v>0</v>
      </c>
      <c r="U762" s="422">
        <v>0</v>
      </c>
      <c r="V762" s="422">
        <v>0</v>
      </c>
      <c r="W762" s="422">
        <v>0</v>
      </c>
      <c r="X762" s="422">
        <v>0</v>
      </c>
      <c r="Y762" s="422">
        <v>0</v>
      </c>
      <c r="Z762" s="422">
        <v>0</v>
      </c>
      <c r="AA762" s="422">
        <v>0</v>
      </c>
      <c r="AB762" s="422">
        <v>0</v>
      </c>
      <c r="AC762" s="422">
        <v>0</v>
      </c>
      <c r="AD762" s="422">
        <v>0</v>
      </c>
      <c r="AE762" s="422">
        <v>0</v>
      </c>
      <c r="AF762" s="423">
        <v>0</v>
      </c>
      <c r="AG762" s="10"/>
      <c r="AH762" s="10"/>
      <c r="AI762" s="10"/>
      <c r="AJ762" s="10"/>
    </row>
    <row r="763" spans="1:36" ht="15">
      <c r="A763" s="424">
        <f t="shared" si="38"/>
        <v>1.1044666666666649</v>
      </c>
      <c r="B763" s="422">
        <v>0</v>
      </c>
      <c r="C763" s="422">
        <v>0</v>
      </c>
      <c r="D763" s="422">
        <v>0</v>
      </c>
      <c r="E763" s="422">
        <v>0</v>
      </c>
      <c r="F763" s="422">
        <v>0</v>
      </c>
      <c r="G763" s="422">
        <v>0</v>
      </c>
      <c r="H763" s="422">
        <v>0</v>
      </c>
      <c r="I763" s="422">
        <v>0</v>
      </c>
      <c r="J763" s="422">
        <v>0</v>
      </c>
      <c r="K763" s="422">
        <v>0</v>
      </c>
      <c r="L763" s="422">
        <v>0</v>
      </c>
      <c r="M763" s="422">
        <v>0</v>
      </c>
      <c r="N763" s="422">
        <v>0</v>
      </c>
      <c r="O763" s="422">
        <v>0</v>
      </c>
      <c r="P763" s="422">
        <v>0</v>
      </c>
      <c r="Q763" s="422">
        <v>0</v>
      </c>
      <c r="R763" s="422">
        <v>0</v>
      </c>
      <c r="S763" s="422">
        <v>0</v>
      </c>
      <c r="T763" s="422">
        <v>0</v>
      </c>
      <c r="U763" s="422">
        <v>0</v>
      </c>
      <c r="V763" s="422">
        <v>0</v>
      </c>
      <c r="W763" s="422">
        <v>0</v>
      </c>
      <c r="X763" s="422">
        <v>0</v>
      </c>
      <c r="Y763" s="422">
        <v>0</v>
      </c>
      <c r="Z763" s="422">
        <v>0</v>
      </c>
      <c r="AA763" s="422">
        <v>0</v>
      </c>
      <c r="AB763" s="422">
        <v>0</v>
      </c>
      <c r="AC763" s="422">
        <v>0</v>
      </c>
      <c r="AD763" s="422">
        <v>0</v>
      </c>
      <c r="AE763" s="422">
        <v>0</v>
      </c>
      <c r="AF763" s="423">
        <v>0</v>
      </c>
      <c r="AG763" s="10"/>
      <c r="AH763" s="10"/>
      <c r="AI763" s="10"/>
      <c r="AJ763" s="10"/>
    </row>
    <row r="764" spans="1:36" ht="15">
      <c r="A764" s="424">
        <f t="shared" si="38"/>
        <v>1.1148666666666649</v>
      </c>
      <c r="B764" s="422">
        <v>0</v>
      </c>
      <c r="C764" s="422">
        <v>0</v>
      </c>
      <c r="D764" s="422">
        <v>0</v>
      </c>
      <c r="E764" s="422">
        <v>0</v>
      </c>
      <c r="F764" s="422">
        <v>0</v>
      </c>
      <c r="G764" s="422">
        <v>0</v>
      </c>
      <c r="H764" s="422">
        <v>0</v>
      </c>
      <c r="I764" s="422">
        <v>0</v>
      </c>
      <c r="J764" s="422">
        <v>0</v>
      </c>
      <c r="K764" s="422">
        <v>0</v>
      </c>
      <c r="L764" s="422">
        <v>0</v>
      </c>
      <c r="M764" s="422">
        <v>0</v>
      </c>
      <c r="N764" s="422">
        <v>0</v>
      </c>
      <c r="O764" s="422">
        <v>0</v>
      </c>
      <c r="P764" s="422">
        <v>0</v>
      </c>
      <c r="Q764" s="422">
        <v>0</v>
      </c>
      <c r="R764" s="422">
        <v>0</v>
      </c>
      <c r="S764" s="422">
        <v>0</v>
      </c>
      <c r="T764" s="422">
        <v>0</v>
      </c>
      <c r="U764" s="422">
        <v>0</v>
      </c>
      <c r="V764" s="422">
        <v>0</v>
      </c>
      <c r="W764" s="422">
        <v>0</v>
      </c>
      <c r="X764" s="422">
        <v>0</v>
      </c>
      <c r="Y764" s="422">
        <v>0</v>
      </c>
      <c r="Z764" s="422">
        <v>0</v>
      </c>
      <c r="AA764" s="422">
        <v>0</v>
      </c>
      <c r="AB764" s="422">
        <v>0</v>
      </c>
      <c r="AC764" s="422">
        <v>0</v>
      </c>
      <c r="AD764" s="422">
        <v>0</v>
      </c>
      <c r="AE764" s="422">
        <v>0</v>
      </c>
      <c r="AF764" s="423">
        <v>0</v>
      </c>
      <c r="AG764" s="10"/>
      <c r="AH764" s="10"/>
      <c r="AI764" s="10"/>
      <c r="AJ764" s="10"/>
    </row>
    <row r="765" spans="1:36" ht="15">
      <c r="A765" s="424">
        <f t="shared" si="38"/>
        <v>1.1252666666666649</v>
      </c>
      <c r="B765" s="422">
        <v>0</v>
      </c>
      <c r="C765" s="422">
        <v>0</v>
      </c>
      <c r="D765" s="422">
        <v>0</v>
      </c>
      <c r="E765" s="422">
        <v>0</v>
      </c>
      <c r="F765" s="422">
        <v>0</v>
      </c>
      <c r="G765" s="422">
        <v>0</v>
      </c>
      <c r="H765" s="422">
        <v>0</v>
      </c>
      <c r="I765" s="422">
        <v>0</v>
      </c>
      <c r="J765" s="422">
        <v>0</v>
      </c>
      <c r="K765" s="422">
        <v>0</v>
      </c>
      <c r="L765" s="422">
        <v>0</v>
      </c>
      <c r="M765" s="422">
        <v>0</v>
      </c>
      <c r="N765" s="422">
        <v>0</v>
      </c>
      <c r="O765" s="422">
        <v>0</v>
      </c>
      <c r="P765" s="422">
        <v>0</v>
      </c>
      <c r="Q765" s="422">
        <v>0</v>
      </c>
      <c r="R765" s="422">
        <v>0</v>
      </c>
      <c r="S765" s="422">
        <v>0</v>
      </c>
      <c r="T765" s="422">
        <v>0</v>
      </c>
      <c r="U765" s="422">
        <v>0</v>
      </c>
      <c r="V765" s="422">
        <v>0</v>
      </c>
      <c r="W765" s="422">
        <v>0</v>
      </c>
      <c r="X765" s="422">
        <v>0</v>
      </c>
      <c r="Y765" s="422">
        <v>0</v>
      </c>
      <c r="Z765" s="422">
        <v>0</v>
      </c>
      <c r="AA765" s="422">
        <v>0</v>
      </c>
      <c r="AB765" s="422">
        <v>0</v>
      </c>
      <c r="AC765" s="422">
        <v>0</v>
      </c>
      <c r="AD765" s="422">
        <v>0</v>
      </c>
      <c r="AE765" s="422">
        <v>0</v>
      </c>
      <c r="AF765" s="423">
        <v>0</v>
      </c>
      <c r="AG765" s="10"/>
      <c r="AH765" s="10"/>
      <c r="AI765" s="10"/>
      <c r="AJ765" s="10"/>
    </row>
    <row r="766" spans="1:36" ht="15">
      <c r="A766" s="424">
        <f t="shared" si="38"/>
        <v>1.1356666666666648</v>
      </c>
      <c r="B766" s="422">
        <v>0</v>
      </c>
      <c r="C766" s="422">
        <v>0</v>
      </c>
      <c r="D766" s="422">
        <v>0</v>
      </c>
      <c r="E766" s="422">
        <v>0</v>
      </c>
      <c r="F766" s="422">
        <v>0</v>
      </c>
      <c r="G766" s="422">
        <v>0</v>
      </c>
      <c r="H766" s="422">
        <v>0</v>
      </c>
      <c r="I766" s="422">
        <v>0</v>
      </c>
      <c r="J766" s="422">
        <v>0</v>
      </c>
      <c r="K766" s="422">
        <v>0</v>
      </c>
      <c r="L766" s="422">
        <v>0</v>
      </c>
      <c r="M766" s="422">
        <v>0</v>
      </c>
      <c r="N766" s="422">
        <v>0</v>
      </c>
      <c r="O766" s="422">
        <v>0</v>
      </c>
      <c r="P766" s="422">
        <v>0</v>
      </c>
      <c r="Q766" s="422">
        <v>0</v>
      </c>
      <c r="R766" s="422">
        <v>0</v>
      </c>
      <c r="S766" s="422">
        <v>0</v>
      </c>
      <c r="T766" s="422">
        <v>0</v>
      </c>
      <c r="U766" s="422">
        <v>0</v>
      </c>
      <c r="V766" s="422">
        <v>0</v>
      </c>
      <c r="W766" s="422">
        <v>0</v>
      </c>
      <c r="X766" s="422">
        <v>0</v>
      </c>
      <c r="Y766" s="422">
        <v>0</v>
      </c>
      <c r="Z766" s="422">
        <v>0</v>
      </c>
      <c r="AA766" s="422">
        <v>0</v>
      </c>
      <c r="AB766" s="422">
        <v>0</v>
      </c>
      <c r="AC766" s="422">
        <v>0</v>
      </c>
      <c r="AD766" s="422">
        <v>0</v>
      </c>
      <c r="AE766" s="422">
        <v>0</v>
      </c>
      <c r="AF766" s="423">
        <v>0</v>
      </c>
      <c r="AG766" s="10"/>
      <c r="AH766" s="10"/>
      <c r="AI766" s="10"/>
      <c r="AJ766" s="10"/>
    </row>
    <row r="767" spans="1:36" ht="15">
      <c r="A767" s="424">
        <f t="shared" si="38"/>
        <v>1.1460666666666648</v>
      </c>
      <c r="B767" s="422">
        <v>0</v>
      </c>
      <c r="C767" s="422">
        <v>0</v>
      </c>
      <c r="D767" s="422">
        <v>0</v>
      </c>
      <c r="E767" s="422">
        <v>0</v>
      </c>
      <c r="F767" s="422">
        <v>0</v>
      </c>
      <c r="G767" s="422">
        <v>0</v>
      </c>
      <c r="H767" s="422">
        <v>0</v>
      </c>
      <c r="I767" s="422">
        <v>0</v>
      </c>
      <c r="J767" s="422">
        <v>0</v>
      </c>
      <c r="K767" s="422">
        <v>0</v>
      </c>
      <c r="L767" s="422">
        <v>0</v>
      </c>
      <c r="M767" s="422">
        <v>0</v>
      </c>
      <c r="N767" s="422">
        <v>0</v>
      </c>
      <c r="O767" s="422">
        <v>0</v>
      </c>
      <c r="P767" s="422">
        <v>0</v>
      </c>
      <c r="Q767" s="422">
        <v>0</v>
      </c>
      <c r="R767" s="422">
        <v>0</v>
      </c>
      <c r="S767" s="422">
        <v>0</v>
      </c>
      <c r="T767" s="422">
        <v>0</v>
      </c>
      <c r="U767" s="422">
        <v>0</v>
      </c>
      <c r="V767" s="422">
        <v>0</v>
      </c>
      <c r="W767" s="422">
        <v>0</v>
      </c>
      <c r="X767" s="422">
        <v>0</v>
      </c>
      <c r="Y767" s="422">
        <v>0</v>
      </c>
      <c r="Z767" s="422">
        <v>0</v>
      </c>
      <c r="AA767" s="422">
        <v>0</v>
      </c>
      <c r="AB767" s="422">
        <v>0</v>
      </c>
      <c r="AC767" s="422">
        <v>0</v>
      </c>
      <c r="AD767" s="422">
        <v>0</v>
      </c>
      <c r="AE767" s="422">
        <v>0</v>
      </c>
      <c r="AF767" s="423">
        <v>0</v>
      </c>
      <c r="AG767" s="10"/>
      <c r="AH767" s="10"/>
      <c r="AI767" s="10"/>
      <c r="AJ767" s="10"/>
    </row>
    <row r="768" spans="1:36" ht="15">
      <c r="A768" s="424">
        <f t="shared" si="38"/>
        <v>1.1564666666666648</v>
      </c>
      <c r="B768" s="422">
        <v>0</v>
      </c>
      <c r="C768" s="422">
        <v>0</v>
      </c>
      <c r="D768" s="422">
        <v>0</v>
      </c>
      <c r="E768" s="422">
        <v>0</v>
      </c>
      <c r="F768" s="422">
        <v>0</v>
      </c>
      <c r="G768" s="422">
        <v>0</v>
      </c>
      <c r="H768" s="422">
        <v>0</v>
      </c>
      <c r="I768" s="422">
        <v>0</v>
      </c>
      <c r="J768" s="422">
        <v>0</v>
      </c>
      <c r="K768" s="422">
        <v>0</v>
      </c>
      <c r="L768" s="422">
        <v>0</v>
      </c>
      <c r="M768" s="422">
        <v>0</v>
      </c>
      <c r="N768" s="422">
        <v>0</v>
      </c>
      <c r="O768" s="422">
        <v>0</v>
      </c>
      <c r="P768" s="422">
        <v>0</v>
      </c>
      <c r="Q768" s="422">
        <v>0</v>
      </c>
      <c r="R768" s="422">
        <v>0</v>
      </c>
      <c r="S768" s="422">
        <v>0</v>
      </c>
      <c r="T768" s="422">
        <v>0</v>
      </c>
      <c r="U768" s="422">
        <v>0</v>
      </c>
      <c r="V768" s="422">
        <v>0</v>
      </c>
      <c r="W768" s="422">
        <v>0</v>
      </c>
      <c r="X768" s="422">
        <v>0</v>
      </c>
      <c r="Y768" s="422">
        <v>0</v>
      </c>
      <c r="Z768" s="422">
        <v>0</v>
      </c>
      <c r="AA768" s="422">
        <v>0</v>
      </c>
      <c r="AB768" s="422">
        <v>0</v>
      </c>
      <c r="AC768" s="422">
        <v>0</v>
      </c>
      <c r="AD768" s="422">
        <v>0</v>
      </c>
      <c r="AE768" s="422">
        <v>0</v>
      </c>
      <c r="AF768" s="423">
        <v>0</v>
      </c>
      <c r="AG768" s="10"/>
      <c r="AH768" s="10"/>
      <c r="AI768" s="10"/>
      <c r="AJ768" s="10"/>
    </row>
    <row r="769" spans="1:36" ht="15">
      <c r="A769" s="424">
        <f t="shared" si="38"/>
        <v>1.1668666666666647</v>
      </c>
      <c r="B769" s="422">
        <v>0</v>
      </c>
      <c r="C769" s="422">
        <v>0</v>
      </c>
      <c r="D769" s="422">
        <v>0</v>
      </c>
      <c r="E769" s="422">
        <v>0</v>
      </c>
      <c r="F769" s="422">
        <v>0</v>
      </c>
      <c r="G769" s="422">
        <v>0</v>
      </c>
      <c r="H769" s="422">
        <v>0</v>
      </c>
      <c r="I769" s="422">
        <v>0</v>
      </c>
      <c r="J769" s="422">
        <v>0</v>
      </c>
      <c r="K769" s="422">
        <v>0</v>
      </c>
      <c r="L769" s="422">
        <v>0</v>
      </c>
      <c r="M769" s="422">
        <v>0</v>
      </c>
      <c r="N769" s="422">
        <v>0</v>
      </c>
      <c r="O769" s="422">
        <v>0</v>
      </c>
      <c r="P769" s="422">
        <v>0</v>
      </c>
      <c r="Q769" s="422">
        <v>0</v>
      </c>
      <c r="R769" s="422">
        <v>0</v>
      </c>
      <c r="S769" s="422">
        <v>0</v>
      </c>
      <c r="T769" s="422">
        <v>0</v>
      </c>
      <c r="U769" s="422">
        <v>0</v>
      </c>
      <c r="V769" s="422">
        <v>0</v>
      </c>
      <c r="W769" s="422">
        <v>0</v>
      </c>
      <c r="X769" s="422">
        <v>0</v>
      </c>
      <c r="Y769" s="422">
        <v>0</v>
      </c>
      <c r="Z769" s="422">
        <v>0</v>
      </c>
      <c r="AA769" s="422">
        <v>0</v>
      </c>
      <c r="AB769" s="422">
        <v>0</v>
      </c>
      <c r="AC769" s="422">
        <v>0</v>
      </c>
      <c r="AD769" s="422">
        <v>0</v>
      </c>
      <c r="AE769" s="422">
        <v>0</v>
      </c>
      <c r="AF769" s="423">
        <v>0</v>
      </c>
      <c r="AG769" s="10"/>
      <c r="AH769" s="10"/>
      <c r="AI769" s="10"/>
      <c r="AJ769" s="10"/>
    </row>
    <row r="770" spans="1:36" ht="15">
      <c r="A770" s="424">
        <f t="shared" si="38"/>
        <v>1.1772666666666647</v>
      </c>
      <c r="B770" s="422">
        <v>0</v>
      </c>
      <c r="C770" s="422">
        <v>0</v>
      </c>
      <c r="D770" s="422">
        <v>0</v>
      </c>
      <c r="E770" s="422">
        <v>0</v>
      </c>
      <c r="F770" s="422">
        <v>0</v>
      </c>
      <c r="G770" s="422">
        <v>0</v>
      </c>
      <c r="H770" s="422">
        <v>0</v>
      </c>
      <c r="I770" s="422">
        <v>0</v>
      </c>
      <c r="J770" s="422">
        <v>0</v>
      </c>
      <c r="K770" s="422">
        <v>0</v>
      </c>
      <c r="L770" s="422">
        <v>0</v>
      </c>
      <c r="M770" s="422">
        <v>0</v>
      </c>
      <c r="N770" s="422">
        <v>0</v>
      </c>
      <c r="O770" s="422">
        <v>0</v>
      </c>
      <c r="P770" s="422">
        <v>0</v>
      </c>
      <c r="Q770" s="422">
        <v>0</v>
      </c>
      <c r="R770" s="422">
        <v>0</v>
      </c>
      <c r="S770" s="422">
        <v>0</v>
      </c>
      <c r="T770" s="422">
        <v>0</v>
      </c>
      <c r="U770" s="422">
        <v>0</v>
      </c>
      <c r="V770" s="422">
        <v>0</v>
      </c>
      <c r="W770" s="422">
        <v>0</v>
      </c>
      <c r="X770" s="422">
        <v>0</v>
      </c>
      <c r="Y770" s="422">
        <v>0</v>
      </c>
      <c r="Z770" s="422">
        <v>0</v>
      </c>
      <c r="AA770" s="422">
        <v>0</v>
      </c>
      <c r="AB770" s="422">
        <v>0</v>
      </c>
      <c r="AC770" s="422">
        <v>0</v>
      </c>
      <c r="AD770" s="422">
        <v>0</v>
      </c>
      <c r="AE770" s="422">
        <v>0</v>
      </c>
      <c r="AF770" s="423">
        <v>0</v>
      </c>
      <c r="AG770" s="10"/>
      <c r="AH770" s="10"/>
      <c r="AI770" s="10"/>
      <c r="AJ770" s="10"/>
    </row>
    <row r="771" spans="1:36" ht="15">
      <c r="A771" s="424">
        <f t="shared" si="38"/>
        <v>1.1876666666666646</v>
      </c>
      <c r="B771" s="422">
        <v>0</v>
      </c>
      <c r="C771" s="422">
        <v>0</v>
      </c>
      <c r="D771" s="422">
        <v>0</v>
      </c>
      <c r="E771" s="422">
        <v>0</v>
      </c>
      <c r="F771" s="422">
        <v>0</v>
      </c>
      <c r="G771" s="422">
        <v>0</v>
      </c>
      <c r="H771" s="422">
        <v>0</v>
      </c>
      <c r="I771" s="422">
        <v>0</v>
      </c>
      <c r="J771" s="422">
        <v>0</v>
      </c>
      <c r="K771" s="422">
        <v>0</v>
      </c>
      <c r="L771" s="422">
        <v>0</v>
      </c>
      <c r="M771" s="422">
        <v>0</v>
      </c>
      <c r="N771" s="422">
        <v>0</v>
      </c>
      <c r="O771" s="422">
        <v>0</v>
      </c>
      <c r="P771" s="422">
        <v>0</v>
      </c>
      <c r="Q771" s="422">
        <v>0</v>
      </c>
      <c r="R771" s="422">
        <v>0</v>
      </c>
      <c r="S771" s="422">
        <v>0</v>
      </c>
      <c r="T771" s="422">
        <v>0</v>
      </c>
      <c r="U771" s="422">
        <v>0</v>
      </c>
      <c r="V771" s="422">
        <v>0</v>
      </c>
      <c r="W771" s="422">
        <v>0</v>
      </c>
      <c r="X771" s="422">
        <v>0</v>
      </c>
      <c r="Y771" s="422">
        <v>0</v>
      </c>
      <c r="Z771" s="422">
        <v>0</v>
      </c>
      <c r="AA771" s="422">
        <v>0</v>
      </c>
      <c r="AB771" s="422">
        <v>0</v>
      </c>
      <c r="AC771" s="422">
        <v>0</v>
      </c>
      <c r="AD771" s="422">
        <v>0</v>
      </c>
      <c r="AE771" s="422">
        <v>0</v>
      </c>
      <c r="AF771" s="423">
        <v>0</v>
      </c>
      <c r="AG771" s="10"/>
      <c r="AH771" s="10"/>
      <c r="AI771" s="10"/>
      <c r="AJ771" s="10"/>
    </row>
    <row r="772" spans="1:36" ht="15">
      <c r="A772" s="425">
        <f t="shared" si="38"/>
        <v>1.1980666666666646</v>
      </c>
      <c r="B772" s="426">
        <v>0</v>
      </c>
      <c r="C772" s="426">
        <v>0</v>
      </c>
      <c r="D772" s="426">
        <v>0</v>
      </c>
      <c r="E772" s="426">
        <v>0</v>
      </c>
      <c r="F772" s="426">
        <v>0</v>
      </c>
      <c r="G772" s="426">
        <v>0</v>
      </c>
      <c r="H772" s="426">
        <v>0</v>
      </c>
      <c r="I772" s="426">
        <v>0</v>
      </c>
      <c r="J772" s="426">
        <v>0</v>
      </c>
      <c r="K772" s="426">
        <v>0</v>
      </c>
      <c r="L772" s="426">
        <v>0</v>
      </c>
      <c r="M772" s="426">
        <v>0</v>
      </c>
      <c r="N772" s="426">
        <v>0</v>
      </c>
      <c r="O772" s="426">
        <v>0</v>
      </c>
      <c r="P772" s="426">
        <v>0</v>
      </c>
      <c r="Q772" s="426">
        <v>0</v>
      </c>
      <c r="R772" s="426">
        <v>0</v>
      </c>
      <c r="S772" s="426">
        <v>0</v>
      </c>
      <c r="T772" s="426">
        <v>0</v>
      </c>
      <c r="U772" s="426">
        <v>0</v>
      </c>
      <c r="V772" s="426">
        <v>0</v>
      </c>
      <c r="W772" s="426">
        <v>0</v>
      </c>
      <c r="X772" s="426">
        <v>0</v>
      </c>
      <c r="Y772" s="426">
        <v>0</v>
      </c>
      <c r="Z772" s="426">
        <v>0</v>
      </c>
      <c r="AA772" s="426">
        <v>0</v>
      </c>
      <c r="AB772" s="426">
        <v>0</v>
      </c>
      <c r="AC772" s="426">
        <v>0</v>
      </c>
      <c r="AD772" s="426">
        <v>0</v>
      </c>
      <c r="AE772" s="426">
        <v>0</v>
      </c>
      <c r="AF772" s="427">
        <v>0</v>
      </c>
      <c r="AG772" s="10"/>
      <c r="AH772" s="10"/>
      <c r="AI772" s="10"/>
      <c r="AJ772" s="10"/>
    </row>
    <row r="773" spans="1:36" ht="15">
      <c r="A773" s="424">
        <f t="shared" ref="A773:A780" si="39">A772+0.0104</f>
        <v>1.2084666666666646</v>
      </c>
      <c r="B773" s="422">
        <v>0</v>
      </c>
      <c r="C773" s="422">
        <v>0</v>
      </c>
      <c r="D773" s="422">
        <v>0</v>
      </c>
      <c r="E773" s="422">
        <v>0</v>
      </c>
      <c r="F773" s="422">
        <v>0</v>
      </c>
      <c r="G773" s="422">
        <v>0</v>
      </c>
      <c r="H773" s="422">
        <v>0</v>
      </c>
      <c r="I773" s="422">
        <v>0</v>
      </c>
      <c r="J773" s="422">
        <v>0</v>
      </c>
      <c r="K773" s="422">
        <v>0</v>
      </c>
      <c r="L773" s="422">
        <v>0</v>
      </c>
      <c r="M773" s="422">
        <v>0</v>
      </c>
      <c r="N773" s="422">
        <v>0</v>
      </c>
      <c r="O773" s="422">
        <v>0</v>
      </c>
      <c r="P773" s="422">
        <v>0</v>
      </c>
      <c r="Q773" s="422">
        <v>0</v>
      </c>
      <c r="R773" s="422">
        <v>0</v>
      </c>
      <c r="S773" s="422">
        <v>0</v>
      </c>
      <c r="T773" s="422">
        <v>0</v>
      </c>
      <c r="U773" s="422">
        <v>0</v>
      </c>
      <c r="V773" s="422">
        <v>0</v>
      </c>
      <c r="W773" s="422">
        <v>0</v>
      </c>
      <c r="X773" s="422">
        <v>0</v>
      </c>
      <c r="Y773" s="422">
        <v>0</v>
      </c>
      <c r="Z773" s="422">
        <v>0</v>
      </c>
      <c r="AA773" s="422">
        <v>0</v>
      </c>
      <c r="AB773" s="422">
        <v>0</v>
      </c>
      <c r="AC773" s="422">
        <v>0</v>
      </c>
      <c r="AD773" s="422">
        <v>0</v>
      </c>
      <c r="AE773" s="422">
        <v>0</v>
      </c>
      <c r="AF773" s="423">
        <v>0</v>
      </c>
      <c r="AG773" s="10"/>
      <c r="AH773" s="10"/>
      <c r="AI773" s="10"/>
      <c r="AJ773" s="10"/>
    </row>
    <row r="774" spans="1:36" ht="15">
      <c r="A774" s="425">
        <f t="shared" si="39"/>
        <v>1.2188666666666645</v>
      </c>
      <c r="B774" s="426">
        <v>0</v>
      </c>
      <c r="C774" s="426">
        <v>0</v>
      </c>
      <c r="D774" s="426">
        <v>0</v>
      </c>
      <c r="E774" s="426">
        <v>0</v>
      </c>
      <c r="F774" s="426">
        <v>0</v>
      </c>
      <c r="G774" s="426">
        <v>0</v>
      </c>
      <c r="H774" s="426">
        <v>0</v>
      </c>
      <c r="I774" s="426">
        <v>0</v>
      </c>
      <c r="J774" s="426">
        <v>0</v>
      </c>
      <c r="K774" s="426">
        <v>0</v>
      </c>
      <c r="L774" s="426">
        <v>0</v>
      </c>
      <c r="M774" s="426">
        <v>0</v>
      </c>
      <c r="N774" s="426">
        <v>0</v>
      </c>
      <c r="O774" s="426">
        <v>0</v>
      </c>
      <c r="P774" s="426">
        <v>0</v>
      </c>
      <c r="Q774" s="426">
        <v>0</v>
      </c>
      <c r="R774" s="426">
        <v>0</v>
      </c>
      <c r="S774" s="426">
        <v>0</v>
      </c>
      <c r="T774" s="426">
        <v>0</v>
      </c>
      <c r="U774" s="426">
        <v>0</v>
      </c>
      <c r="V774" s="426">
        <v>0</v>
      </c>
      <c r="W774" s="426">
        <v>0</v>
      </c>
      <c r="X774" s="426">
        <v>0</v>
      </c>
      <c r="Y774" s="426">
        <v>0</v>
      </c>
      <c r="Z774" s="426">
        <v>0</v>
      </c>
      <c r="AA774" s="426">
        <v>0</v>
      </c>
      <c r="AB774" s="426">
        <v>0</v>
      </c>
      <c r="AC774" s="426">
        <v>0</v>
      </c>
      <c r="AD774" s="426">
        <v>0</v>
      </c>
      <c r="AE774" s="426">
        <v>0</v>
      </c>
      <c r="AF774" s="427">
        <v>0</v>
      </c>
      <c r="AG774" s="10"/>
      <c r="AH774" s="10"/>
      <c r="AI774" s="10"/>
      <c r="AJ774" s="10"/>
    </row>
    <row r="775" spans="1:36" ht="15">
      <c r="A775" s="424">
        <f t="shared" si="39"/>
        <v>1.2292666666666645</v>
      </c>
      <c r="B775" s="422">
        <v>0</v>
      </c>
      <c r="C775" s="422">
        <v>0</v>
      </c>
      <c r="D775" s="422">
        <v>0</v>
      </c>
      <c r="E775" s="422">
        <v>0</v>
      </c>
      <c r="F775" s="422">
        <v>0</v>
      </c>
      <c r="G775" s="422">
        <v>0</v>
      </c>
      <c r="H775" s="422">
        <v>0</v>
      </c>
      <c r="I775" s="422">
        <v>0</v>
      </c>
      <c r="J775" s="422">
        <v>0</v>
      </c>
      <c r="K775" s="422">
        <v>0</v>
      </c>
      <c r="L775" s="422">
        <v>0</v>
      </c>
      <c r="M775" s="422">
        <v>0</v>
      </c>
      <c r="N775" s="422">
        <v>0</v>
      </c>
      <c r="O775" s="422">
        <v>0</v>
      </c>
      <c r="P775" s="422">
        <v>0</v>
      </c>
      <c r="Q775" s="422">
        <v>0</v>
      </c>
      <c r="R775" s="422">
        <v>0</v>
      </c>
      <c r="S775" s="422">
        <v>0</v>
      </c>
      <c r="T775" s="422">
        <v>0</v>
      </c>
      <c r="U775" s="422">
        <v>0</v>
      </c>
      <c r="V775" s="422">
        <v>0</v>
      </c>
      <c r="W775" s="422">
        <v>0</v>
      </c>
      <c r="X775" s="422">
        <v>0</v>
      </c>
      <c r="Y775" s="422">
        <v>0</v>
      </c>
      <c r="Z775" s="422">
        <v>0</v>
      </c>
      <c r="AA775" s="422">
        <v>0</v>
      </c>
      <c r="AB775" s="422">
        <v>0</v>
      </c>
      <c r="AC775" s="422">
        <v>0</v>
      </c>
      <c r="AD775" s="422">
        <v>0</v>
      </c>
      <c r="AE775" s="422">
        <v>0</v>
      </c>
      <c r="AF775" s="423">
        <v>0</v>
      </c>
      <c r="AG775" s="10"/>
      <c r="AH775" s="10"/>
      <c r="AI775" s="10"/>
      <c r="AJ775" s="10"/>
    </row>
    <row r="776" spans="1:36" ht="15">
      <c r="A776" s="424">
        <f t="shared" si="39"/>
        <v>1.2396666666666645</v>
      </c>
      <c r="B776" s="422">
        <v>0</v>
      </c>
      <c r="C776" s="422">
        <v>0</v>
      </c>
      <c r="D776" s="422">
        <v>0</v>
      </c>
      <c r="E776" s="422">
        <v>0</v>
      </c>
      <c r="F776" s="422">
        <v>0</v>
      </c>
      <c r="G776" s="422">
        <v>0</v>
      </c>
      <c r="H776" s="422">
        <v>0</v>
      </c>
      <c r="I776" s="422">
        <v>0</v>
      </c>
      <c r="J776" s="422">
        <v>0</v>
      </c>
      <c r="K776" s="422">
        <v>0</v>
      </c>
      <c r="L776" s="422">
        <v>0</v>
      </c>
      <c r="M776" s="422">
        <v>0</v>
      </c>
      <c r="N776" s="422">
        <v>0</v>
      </c>
      <c r="O776" s="422">
        <v>0</v>
      </c>
      <c r="P776" s="422">
        <v>0</v>
      </c>
      <c r="Q776" s="422">
        <v>0</v>
      </c>
      <c r="R776" s="422">
        <v>0</v>
      </c>
      <c r="S776" s="422">
        <v>0</v>
      </c>
      <c r="T776" s="422">
        <v>0</v>
      </c>
      <c r="U776" s="422">
        <v>0</v>
      </c>
      <c r="V776" s="422">
        <v>0</v>
      </c>
      <c r="W776" s="422">
        <v>0</v>
      </c>
      <c r="X776" s="422">
        <v>0</v>
      </c>
      <c r="Y776" s="422">
        <v>0</v>
      </c>
      <c r="Z776" s="422">
        <v>0</v>
      </c>
      <c r="AA776" s="422">
        <v>0</v>
      </c>
      <c r="AB776" s="422">
        <v>0</v>
      </c>
      <c r="AC776" s="422">
        <v>0</v>
      </c>
      <c r="AD776" s="422">
        <v>0</v>
      </c>
      <c r="AE776" s="422">
        <v>0</v>
      </c>
      <c r="AF776" s="423">
        <v>0</v>
      </c>
      <c r="AG776" s="10"/>
      <c r="AH776" s="10"/>
      <c r="AI776" s="10"/>
      <c r="AJ776" s="10"/>
    </row>
    <row r="777" spans="1:36" ht="15">
      <c r="A777" s="437">
        <f t="shared" si="39"/>
        <v>1.2500666666666644</v>
      </c>
      <c r="B777" s="419">
        <v>0</v>
      </c>
      <c r="C777" s="419">
        <v>0</v>
      </c>
      <c r="D777" s="419">
        <v>0</v>
      </c>
      <c r="E777" s="419">
        <v>0</v>
      </c>
      <c r="F777" s="419">
        <v>0</v>
      </c>
      <c r="G777" s="419">
        <v>0</v>
      </c>
      <c r="H777" s="419">
        <v>0</v>
      </c>
      <c r="I777" s="419">
        <v>0</v>
      </c>
      <c r="J777" s="419">
        <v>0</v>
      </c>
      <c r="K777" s="419">
        <v>0</v>
      </c>
      <c r="L777" s="419">
        <v>0</v>
      </c>
      <c r="M777" s="419">
        <v>0</v>
      </c>
      <c r="N777" s="419">
        <v>0</v>
      </c>
      <c r="O777" s="419">
        <v>0</v>
      </c>
      <c r="P777" s="419">
        <v>0</v>
      </c>
      <c r="Q777" s="419">
        <v>0</v>
      </c>
      <c r="R777" s="419">
        <v>0</v>
      </c>
      <c r="S777" s="419">
        <v>0</v>
      </c>
      <c r="T777" s="419">
        <v>0</v>
      </c>
      <c r="U777" s="419">
        <v>0</v>
      </c>
      <c r="V777" s="419">
        <v>0</v>
      </c>
      <c r="W777" s="419">
        <v>0</v>
      </c>
      <c r="X777" s="419">
        <v>0</v>
      </c>
      <c r="Y777" s="419">
        <v>0</v>
      </c>
      <c r="Z777" s="419">
        <v>0</v>
      </c>
      <c r="AA777" s="419">
        <v>0</v>
      </c>
      <c r="AB777" s="419">
        <v>0</v>
      </c>
      <c r="AC777" s="419">
        <v>0</v>
      </c>
      <c r="AD777" s="419">
        <v>0</v>
      </c>
      <c r="AE777" s="419">
        <v>0</v>
      </c>
      <c r="AF777" s="420">
        <v>0</v>
      </c>
      <c r="AG777" s="10"/>
      <c r="AH777" s="10"/>
      <c r="AI777" s="10"/>
      <c r="AJ777" s="10"/>
    </row>
    <row r="778" spans="1:36" ht="15">
      <c r="A778" s="437">
        <f t="shared" si="39"/>
        <v>1.2604666666666644</v>
      </c>
      <c r="B778" s="419">
        <v>0</v>
      </c>
      <c r="C778" s="419">
        <v>0</v>
      </c>
      <c r="D778" s="419">
        <v>0</v>
      </c>
      <c r="E778" s="419">
        <v>0</v>
      </c>
      <c r="F778" s="419">
        <v>0</v>
      </c>
      <c r="G778" s="419">
        <v>0</v>
      </c>
      <c r="H778" s="419">
        <v>0</v>
      </c>
      <c r="I778" s="419">
        <v>0</v>
      </c>
      <c r="J778" s="419">
        <v>0</v>
      </c>
      <c r="K778" s="419">
        <v>0</v>
      </c>
      <c r="L778" s="419">
        <v>0</v>
      </c>
      <c r="M778" s="419">
        <v>0</v>
      </c>
      <c r="N778" s="419">
        <v>0</v>
      </c>
      <c r="O778" s="419">
        <v>0</v>
      </c>
      <c r="P778" s="419">
        <v>0</v>
      </c>
      <c r="Q778" s="419">
        <v>0</v>
      </c>
      <c r="R778" s="419">
        <v>0</v>
      </c>
      <c r="S778" s="419">
        <v>0</v>
      </c>
      <c r="T778" s="419">
        <v>0</v>
      </c>
      <c r="U778" s="419">
        <v>0</v>
      </c>
      <c r="V778" s="419">
        <v>0</v>
      </c>
      <c r="W778" s="419">
        <v>0</v>
      </c>
      <c r="X778" s="419">
        <v>0</v>
      </c>
      <c r="Y778" s="419">
        <v>0</v>
      </c>
      <c r="Z778" s="419">
        <v>0</v>
      </c>
      <c r="AA778" s="419">
        <v>0</v>
      </c>
      <c r="AB778" s="419">
        <v>0</v>
      </c>
      <c r="AC778" s="419">
        <v>0</v>
      </c>
      <c r="AD778" s="419">
        <v>0</v>
      </c>
      <c r="AE778" s="419">
        <v>0</v>
      </c>
      <c r="AF778" s="420">
        <v>0</v>
      </c>
      <c r="AG778" s="10"/>
      <c r="AH778" s="10"/>
      <c r="AI778" s="10"/>
      <c r="AJ778" s="10"/>
    </row>
    <row r="779" spans="1:36" ht="15">
      <c r="A779" s="437">
        <f t="shared" si="39"/>
        <v>1.2708666666666644</v>
      </c>
      <c r="B779" s="419">
        <v>0</v>
      </c>
      <c r="C779" s="419">
        <v>0</v>
      </c>
      <c r="D779" s="419">
        <v>0</v>
      </c>
      <c r="E779" s="419">
        <v>0</v>
      </c>
      <c r="F779" s="419">
        <v>0</v>
      </c>
      <c r="G779" s="419">
        <v>0</v>
      </c>
      <c r="H779" s="419">
        <v>0</v>
      </c>
      <c r="I779" s="419">
        <v>0</v>
      </c>
      <c r="J779" s="419">
        <v>0</v>
      </c>
      <c r="K779" s="419">
        <v>0</v>
      </c>
      <c r="L779" s="419">
        <v>0</v>
      </c>
      <c r="M779" s="419">
        <v>0</v>
      </c>
      <c r="N779" s="419">
        <v>0</v>
      </c>
      <c r="O779" s="419">
        <v>0</v>
      </c>
      <c r="P779" s="419">
        <v>0</v>
      </c>
      <c r="Q779" s="419">
        <v>0</v>
      </c>
      <c r="R779" s="419">
        <v>0</v>
      </c>
      <c r="S779" s="419">
        <v>0</v>
      </c>
      <c r="T779" s="419">
        <v>0</v>
      </c>
      <c r="U779" s="419">
        <v>0</v>
      </c>
      <c r="V779" s="419">
        <v>0</v>
      </c>
      <c r="W779" s="419">
        <v>0</v>
      </c>
      <c r="X779" s="419">
        <v>0</v>
      </c>
      <c r="Y779" s="419">
        <v>0</v>
      </c>
      <c r="Z779" s="419">
        <v>0</v>
      </c>
      <c r="AA779" s="419">
        <v>0</v>
      </c>
      <c r="AB779" s="419">
        <v>0</v>
      </c>
      <c r="AC779" s="419">
        <v>0</v>
      </c>
      <c r="AD779" s="419">
        <v>0</v>
      </c>
      <c r="AE779" s="419">
        <v>0</v>
      </c>
      <c r="AF779" s="420">
        <v>0</v>
      </c>
      <c r="AG779" s="10"/>
      <c r="AH779" s="10"/>
      <c r="AI779" s="10"/>
      <c r="AJ779" s="10"/>
    </row>
    <row r="780" spans="1:36" ht="15.75" thickBot="1">
      <c r="A780" s="435">
        <f t="shared" si="39"/>
        <v>1.2812666666666643</v>
      </c>
      <c r="B780" s="430">
        <v>0</v>
      </c>
      <c r="C780" s="430">
        <v>0</v>
      </c>
      <c r="D780" s="430">
        <v>0</v>
      </c>
      <c r="E780" s="430">
        <v>0</v>
      </c>
      <c r="F780" s="430">
        <v>0</v>
      </c>
      <c r="G780" s="430">
        <v>0</v>
      </c>
      <c r="H780" s="430">
        <v>0</v>
      </c>
      <c r="I780" s="430">
        <v>0</v>
      </c>
      <c r="J780" s="430">
        <v>0</v>
      </c>
      <c r="K780" s="430">
        <v>0</v>
      </c>
      <c r="L780" s="430">
        <v>0</v>
      </c>
      <c r="M780" s="430">
        <v>0</v>
      </c>
      <c r="N780" s="430">
        <v>0</v>
      </c>
      <c r="O780" s="430">
        <v>0</v>
      </c>
      <c r="P780" s="430">
        <v>0</v>
      </c>
      <c r="Q780" s="430">
        <v>0</v>
      </c>
      <c r="R780" s="430">
        <v>0</v>
      </c>
      <c r="S780" s="430">
        <v>0</v>
      </c>
      <c r="T780" s="430">
        <v>0</v>
      </c>
      <c r="U780" s="430">
        <v>0</v>
      </c>
      <c r="V780" s="430">
        <v>0</v>
      </c>
      <c r="W780" s="430">
        <v>0</v>
      </c>
      <c r="X780" s="430">
        <v>0</v>
      </c>
      <c r="Y780" s="430">
        <v>0</v>
      </c>
      <c r="Z780" s="430">
        <v>0</v>
      </c>
      <c r="AA780" s="430">
        <v>0</v>
      </c>
      <c r="AB780" s="430">
        <v>0</v>
      </c>
      <c r="AC780" s="430">
        <v>0</v>
      </c>
      <c r="AD780" s="430">
        <v>0</v>
      </c>
      <c r="AE780" s="430">
        <v>0</v>
      </c>
      <c r="AF780" s="431">
        <v>0</v>
      </c>
      <c r="AG780" s="10"/>
      <c r="AH780" s="10"/>
      <c r="AI780" s="10"/>
      <c r="AJ780" s="10"/>
    </row>
    <row r="781" spans="1:36" ht="15.75" thickBot="1">
      <c r="A781" s="432" t="s">
        <v>8</v>
      </c>
      <c r="B781" s="433">
        <v>2616.5</v>
      </c>
      <c r="C781" s="433">
        <v>3348.0499999999997</v>
      </c>
      <c r="D781" s="433">
        <v>2518.37</v>
      </c>
      <c r="E781" s="433">
        <v>3545.52</v>
      </c>
      <c r="F781" s="433">
        <v>4131.1099999999997</v>
      </c>
      <c r="G781" s="433">
        <v>3433.5699999999993</v>
      </c>
      <c r="H781" s="433">
        <v>1824.1199999999997</v>
      </c>
      <c r="I781" s="433">
        <v>2179.2799999999997</v>
      </c>
      <c r="J781" s="433">
        <v>2867.5699999999997</v>
      </c>
      <c r="K781" s="433">
        <v>2807.7300000000005</v>
      </c>
      <c r="L781" s="433">
        <v>2974.1100000000006</v>
      </c>
      <c r="M781" s="433">
        <v>4254.3599999999988</v>
      </c>
      <c r="N781" s="433">
        <v>2967.5800000000004</v>
      </c>
      <c r="O781" s="433">
        <v>2030.6599999999999</v>
      </c>
      <c r="P781" s="433">
        <v>2382.190000000001</v>
      </c>
      <c r="Q781" s="433">
        <v>3573.28</v>
      </c>
      <c r="R781" s="433">
        <v>2538.83</v>
      </c>
      <c r="S781" s="433">
        <v>2940.639999999999</v>
      </c>
      <c r="T781" s="433">
        <v>3736.49</v>
      </c>
      <c r="U781" s="433">
        <v>3068.35</v>
      </c>
      <c r="V781" s="433">
        <v>2327.56</v>
      </c>
      <c r="W781" s="433">
        <v>2813.9999999999995</v>
      </c>
      <c r="X781" s="433">
        <v>2930.349999999999</v>
      </c>
      <c r="Y781" s="433">
        <v>1482.1399999999999</v>
      </c>
      <c r="Z781" s="433">
        <v>2067.5199999999995</v>
      </c>
      <c r="AA781" s="433">
        <v>2743.389999999999</v>
      </c>
      <c r="AB781" s="433">
        <v>2777.9799999999996</v>
      </c>
      <c r="AC781" s="433">
        <v>2469.4599999999996</v>
      </c>
      <c r="AD781" s="433">
        <v>2460.5300000000007</v>
      </c>
      <c r="AE781" s="433">
        <v>2520.8100000000004</v>
      </c>
      <c r="AF781" s="434">
        <v>1298.3899999999999</v>
      </c>
      <c r="AG781" s="10"/>
      <c r="AH781" s="10"/>
      <c r="AI781" s="10"/>
      <c r="AJ781" s="10"/>
    </row>
  </sheetData>
  <conditionalFormatting sqref="A200:A296">
    <cfRule type="duplicateValues" dxfId="18" priority="7" stopIfTrue="1"/>
  </conditionalFormatting>
  <conditionalFormatting sqref="A297:A393">
    <cfRule type="duplicateValues" dxfId="17" priority="6" stopIfTrue="1"/>
  </conditionalFormatting>
  <conditionalFormatting sqref="A394:A490">
    <cfRule type="duplicateValues" dxfId="16" priority="5" stopIfTrue="1"/>
  </conditionalFormatting>
  <conditionalFormatting sqref="A491:A587">
    <cfRule type="duplicateValues" dxfId="15" priority="4" stopIfTrue="1"/>
  </conditionalFormatting>
  <conditionalFormatting sqref="A588:A684">
    <cfRule type="duplicateValues" dxfId="14" priority="3" stopIfTrue="1"/>
  </conditionalFormatting>
  <conditionalFormatting sqref="A685:A781">
    <cfRule type="duplicateValues" dxfId="13" priority="2" stopIfTrue="1"/>
  </conditionalFormatting>
  <conditionalFormatting sqref="B5:AF5">
    <cfRule type="duplicateValues" dxfId="12" priority="1" stopIfTrue="1"/>
  </conditionalFormatting>
  <conditionalFormatting sqref="A6:A102">
    <cfRule type="duplicateValues" dxfId="11" priority="62" stopIfTrue="1"/>
  </conditionalFormatting>
  <conditionalFormatting sqref="A103:A199">
    <cfRule type="duplicateValues" dxfId="10" priority="63" stopIfTrue="1"/>
  </conditionalFormatting>
  <pageMargins left="0.7" right="0.7" top="0.75" bottom="0.75" header="0.3" footer="0.3"/>
  <pageSetup paperSize="9" orientation="portrait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I878"/>
  <sheetViews>
    <sheetView topLeftCell="A763" zoomScaleNormal="100" workbookViewId="0">
      <selection activeCell="B782" sqref="B782:AF872"/>
    </sheetView>
  </sheetViews>
  <sheetFormatPr baseColWidth="10" defaultRowHeight="14.25"/>
  <cols>
    <col min="1" max="35" width="6.75" customWidth="1"/>
  </cols>
  <sheetData>
    <row r="4" spans="1:35" ht="15" thickBot="1"/>
    <row r="5" spans="1:35" ht="15" thickBot="1">
      <c r="A5" s="267"/>
      <c r="B5" s="268">
        <v>1</v>
      </c>
      <c r="C5" s="268">
        <v>2</v>
      </c>
      <c r="D5" s="268">
        <v>3</v>
      </c>
      <c r="E5" s="268">
        <v>4</v>
      </c>
      <c r="F5" s="268">
        <v>5</v>
      </c>
      <c r="G5" s="268">
        <v>6</v>
      </c>
      <c r="H5" s="268">
        <v>7</v>
      </c>
      <c r="I5" s="268">
        <v>8</v>
      </c>
      <c r="J5" s="268">
        <v>9</v>
      </c>
      <c r="K5" s="268">
        <v>10</v>
      </c>
      <c r="L5" s="268">
        <v>11</v>
      </c>
      <c r="M5" s="268">
        <v>12</v>
      </c>
      <c r="N5" s="268">
        <v>13</v>
      </c>
      <c r="O5" s="268">
        <v>14</v>
      </c>
      <c r="P5" s="268">
        <v>15</v>
      </c>
      <c r="Q5" s="268">
        <v>16</v>
      </c>
      <c r="R5" s="268">
        <v>17</v>
      </c>
      <c r="S5" s="268">
        <v>18</v>
      </c>
      <c r="T5" s="268">
        <v>19</v>
      </c>
      <c r="U5" s="268">
        <v>20</v>
      </c>
      <c r="V5" s="268">
        <v>21</v>
      </c>
      <c r="W5" s="268">
        <v>22</v>
      </c>
      <c r="X5" s="268">
        <v>23</v>
      </c>
      <c r="Y5" s="268">
        <v>24</v>
      </c>
      <c r="Z5" s="268">
        <v>25</v>
      </c>
      <c r="AA5" s="268">
        <v>26</v>
      </c>
      <c r="AB5" s="268">
        <v>27</v>
      </c>
      <c r="AC5" s="268">
        <v>28</v>
      </c>
      <c r="AD5" s="268">
        <v>29</v>
      </c>
      <c r="AE5" s="268">
        <v>30</v>
      </c>
      <c r="AF5" s="269">
        <v>31</v>
      </c>
      <c r="AG5" s="10"/>
      <c r="AH5" s="10"/>
      <c r="AI5" s="10"/>
    </row>
    <row r="6" spans="1:35">
      <c r="A6" s="261">
        <v>0.29166666666666669</v>
      </c>
      <c r="B6" s="262">
        <v>0</v>
      </c>
      <c r="C6" s="262">
        <v>0</v>
      </c>
      <c r="D6" s="262">
        <v>0</v>
      </c>
      <c r="E6" s="262">
        <v>0</v>
      </c>
      <c r="F6" s="262">
        <v>0</v>
      </c>
      <c r="G6" s="262">
        <v>0</v>
      </c>
      <c r="H6" s="262">
        <v>0</v>
      </c>
      <c r="I6" s="262">
        <v>0</v>
      </c>
      <c r="J6" s="262">
        <v>0</v>
      </c>
      <c r="K6" s="262">
        <v>0</v>
      </c>
      <c r="L6" s="262">
        <v>0</v>
      </c>
      <c r="M6" s="262">
        <v>0</v>
      </c>
      <c r="N6" s="262">
        <v>0</v>
      </c>
      <c r="O6" s="262">
        <v>0</v>
      </c>
      <c r="P6" s="262">
        <v>0</v>
      </c>
      <c r="Q6" s="262">
        <v>0</v>
      </c>
      <c r="R6" s="262">
        <v>0</v>
      </c>
      <c r="S6" s="262">
        <v>0</v>
      </c>
      <c r="T6" s="262">
        <v>0</v>
      </c>
      <c r="U6" s="262">
        <v>0</v>
      </c>
      <c r="V6" s="262">
        <v>0</v>
      </c>
      <c r="W6" s="262">
        <v>0</v>
      </c>
      <c r="X6" s="262">
        <v>0</v>
      </c>
      <c r="Y6" s="262">
        <v>0</v>
      </c>
      <c r="Z6" s="262">
        <v>0</v>
      </c>
      <c r="AA6" s="262">
        <v>0</v>
      </c>
      <c r="AB6" s="262">
        <v>0</v>
      </c>
      <c r="AC6" s="262">
        <v>0</v>
      </c>
      <c r="AD6" s="262">
        <v>0</v>
      </c>
      <c r="AE6" s="262">
        <v>0</v>
      </c>
      <c r="AF6" s="263">
        <v>0</v>
      </c>
      <c r="AG6" s="10"/>
      <c r="AH6" s="10"/>
      <c r="AI6" s="10"/>
    </row>
    <row r="7" spans="1:35">
      <c r="A7" s="255">
        <f t="shared" ref="A7:A14" si="0">A6+0.0105</f>
        <v>0.30216666666666669</v>
      </c>
      <c r="B7" s="254">
        <v>0</v>
      </c>
      <c r="C7" s="254">
        <v>0</v>
      </c>
      <c r="D7" s="254">
        <v>0</v>
      </c>
      <c r="E7" s="254">
        <v>0</v>
      </c>
      <c r="F7" s="254">
        <v>0</v>
      </c>
      <c r="G7" s="254">
        <v>0</v>
      </c>
      <c r="H7" s="254">
        <v>0</v>
      </c>
      <c r="I7" s="254">
        <v>0</v>
      </c>
      <c r="J7" s="254">
        <v>0</v>
      </c>
      <c r="K7" s="254">
        <v>0</v>
      </c>
      <c r="L7" s="254">
        <v>0</v>
      </c>
      <c r="M7" s="254">
        <v>0</v>
      </c>
      <c r="N7" s="254">
        <v>0</v>
      </c>
      <c r="O7" s="254">
        <v>0</v>
      </c>
      <c r="P7" s="254">
        <v>0</v>
      </c>
      <c r="Q7" s="254">
        <v>0</v>
      </c>
      <c r="R7" s="254">
        <v>0</v>
      </c>
      <c r="S7" s="254">
        <v>0</v>
      </c>
      <c r="T7" s="254">
        <v>0</v>
      </c>
      <c r="U7" s="254">
        <v>0</v>
      </c>
      <c r="V7" s="254">
        <v>0</v>
      </c>
      <c r="W7" s="254">
        <v>0</v>
      </c>
      <c r="X7" s="254">
        <v>0</v>
      </c>
      <c r="Y7" s="254">
        <v>0</v>
      </c>
      <c r="Z7" s="254">
        <v>0</v>
      </c>
      <c r="AA7" s="254">
        <v>0</v>
      </c>
      <c r="AB7" s="254">
        <v>0</v>
      </c>
      <c r="AC7" s="254">
        <v>0</v>
      </c>
      <c r="AD7" s="254">
        <v>0</v>
      </c>
      <c r="AE7" s="254">
        <v>0</v>
      </c>
      <c r="AF7" s="256">
        <v>0</v>
      </c>
      <c r="AG7" s="10"/>
      <c r="AH7" s="10"/>
      <c r="AI7" s="10"/>
    </row>
    <row r="8" spans="1:35">
      <c r="A8" s="255">
        <f t="shared" si="0"/>
        <v>0.3126666666666667</v>
      </c>
      <c r="B8" s="254">
        <v>0</v>
      </c>
      <c r="C8" s="254">
        <v>0</v>
      </c>
      <c r="D8" s="254">
        <v>0</v>
      </c>
      <c r="E8" s="254">
        <v>0</v>
      </c>
      <c r="F8" s="254">
        <v>0</v>
      </c>
      <c r="G8" s="254">
        <v>0</v>
      </c>
      <c r="H8" s="254">
        <v>0</v>
      </c>
      <c r="I8" s="254">
        <v>0</v>
      </c>
      <c r="J8" s="254">
        <v>0</v>
      </c>
      <c r="K8" s="254">
        <v>0</v>
      </c>
      <c r="L8" s="254">
        <v>0</v>
      </c>
      <c r="M8" s="254">
        <v>0</v>
      </c>
      <c r="N8" s="254">
        <v>0</v>
      </c>
      <c r="O8" s="254">
        <v>0</v>
      </c>
      <c r="P8" s="254">
        <v>0</v>
      </c>
      <c r="Q8" s="254">
        <v>0</v>
      </c>
      <c r="R8" s="254">
        <v>0</v>
      </c>
      <c r="S8" s="254">
        <v>0</v>
      </c>
      <c r="T8" s="254">
        <v>0</v>
      </c>
      <c r="U8" s="254">
        <v>0</v>
      </c>
      <c r="V8" s="254">
        <v>0</v>
      </c>
      <c r="W8" s="254">
        <v>0</v>
      </c>
      <c r="X8" s="254">
        <v>0</v>
      </c>
      <c r="Y8" s="254">
        <v>0</v>
      </c>
      <c r="Z8" s="254">
        <v>0</v>
      </c>
      <c r="AA8" s="254">
        <v>0</v>
      </c>
      <c r="AB8" s="254">
        <v>0</v>
      </c>
      <c r="AC8" s="254">
        <v>0</v>
      </c>
      <c r="AD8" s="254">
        <v>0</v>
      </c>
      <c r="AE8" s="254">
        <v>0</v>
      </c>
      <c r="AF8" s="256">
        <v>0</v>
      </c>
      <c r="AG8" s="10"/>
      <c r="AH8" s="10"/>
      <c r="AI8" s="10"/>
    </row>
    <row r="9" spans="1:35">
      <c r="A9" s="255">
        <f t="shared" si="0"/>
        <v>0.32316666666666671</v>
      </c>
      <c r="B9" s="254">
        <v>0</v>
      </c>
      <c r="C9" s="254">
        <v>0</v>
      </c>
      <c r="D9" s="254">
        <v>0</v>
      </c>
      <c r="E9" s="254">
        <v>0</v>
      </c>
      <c r="F9" s="254">
        <v>4.54</v>
      </c>
      <c r="G9" s="254">
        <v>0</v>
      </c>
      <c r="H9" s="254">
        <v>0</v>
      </c>
      <c r="I9" s="254">
        <v>0</v>
      </c>
      <c r="J9" s="254">
        <v>0</v>
      </c>
      <c r="K9" s="254">
        <v>0</v>
      </c>
      <c r="L9" s="254">
        <v>0</v>
      </c>
      <c r="M9" s="254">
        <v>0</v>
      </c>
      <c r="N9" s="254">
        <v>0</v>
      </c>
      <c r="O9" s="254">
        <v>0</v>
      </c>
      <c r="P9" s="254">
        <v>0</v>
      </c>
      <c r="Q9" s="254">
        <v>3.64</v>
      </c>
      <c r="R9" s="254">
        <v>0</v>
      </c>
      <c r="S9" s="254">
        <v>0</v>
      </c>
      <c r="T9" s="254">
        <v>0</v>
      </c>
      <c r="U9" s="254">
        <v>0</v>
      </c>
      <c r="V9" s="254">
        <v>0</v>
      </c>
      <c r="W9" s="254">
        <v>0</v>
      </c>
      <c r="X9" s="254">
        <v>0</v>
      </c>
      <c r="Y9" s="254">
        <v>0</v>
      </c>
      <c r="Z9" s="254">
        <v>0</v>
      </c>
      <c r="AA9" s="254">
        <v>0</v>
      </c>
      <c r="AB9" s="254">
        <v>0</v>
      </c>
      <c r="AC9" s="254">
        <v>0</v>
      </c>
      <c r="AD9" s="254">
        <v>0</v>
      </c>
      <c r="AE9" s="254">
        <v>0</v>
      </c>
      <c r="AF9" s="256">
        <v>0</v>
      </c>
      <c r="AG9" s="10"/>
      <c r="AH9" s="10"/>
      <c r="AI9" s="10"/>
    </row>
    <row r="10" spans="1:35">
      <c r="A10" s="255">
        <f t="shared" si="0"/>
        <v>0.33366666666666672</v>
      </c>
      <c r="B10" s="254">
        <v>4.54</v>
      </c>
      <c r="C10" s="254">
        <v>0</v>
      </c>
      <c r="D10" s="254">
        <v>4.54</v>
      </c>
      <c r="E10" s="254">
        <v>7.79</v>
      </c>
      <c r="F10" s="254">
        <v>1.87</v>
      </c>
      <c r="G10" s="254">
        <v>0</v>
      </c>
      <c r="H10" s="254">
        <v>9.09</v>
      </c>
      <c r="I10" s="254">
        <v>1.27</v>
      </c>
      <c r="J10" s="254">
        <v>2.27</v>
      </c>
      <c r="K10" s="254">
        <v>1.82</v>
      </c>
      <c r="L10" s="254">
        <v>11.41</v>
      </c>
      <c r="M10" s="254">
        <v>0</v>
      </c>
      <c r="N10" s="254">
        <v>0</v>
      </c>
      <c r="O10" s="254">
        <v>22.72</v>
      </c>
      <c r="P10" s="254">
        <v>5.36</v>
      </c>
      <c r="Q10" s="254">
        <v>9.09</v>
      </c>
      <c r="R10" s="254">
        <v>6.01</v>
      </c>
      <c r="S10" s="254">
        <v>1.86</v>
      </c>
      <c r="T10" s="254">
        <v>5.45</v>
      </c>
      <c r="U10" s="254">
        <v>0</v>
      </c>
      <c r="V10" s="254">
        <v>4.54</v>
      </c>
      <c r="W10" s="254">
        <v>1.9</v>
      </c>
      <c r="X10" s="254">
        <v>0</v>
      </c>
      <c r="Y10" s="254">
        <v>0</v>
      </c>
      <c r="Z10" s="254">
        <v>0</v>
      </c>
      <c r="AA10" s="254">
        <v>2.27</v>
      </c>
      <c r="AB10" s="254">
        <v>0</v>
      </c>
      <c r="AC10" s="254">
        <v>0</v>
      </c>
      <c r="AD10" s="254">
        <v>0</v>
      </c>
      <c r="AE10" s="254">
        <v>10.9</v>
      </c>
      <c r="AF10" s="256">
        <v>0</v>
      </c>
      <c r="AG10" s="10"/>
      <c r="AH10" s="10"/>
      <c r="AI10" s="10"/>
    </row>
    <row r="11" spans="1:35">
      <c r="A11" s="255">
        <f t="shared" si="0"/>
        <v>0.34416666666666673</v>
      </c>
      <c r="B11" s="254">
        <v>29.99</v>
      </c>
      <c r="C11" s="254">
        <v>0</v>
      </c>
      <c r="D11" s="254">
        <v>12.27</v>
      </c>
      <c r="E11" s="254">
        <v>1.36</v>
      </c>
      <c r="F11" s="254">
        <v>0</v>
      </c>
      <c r="G11" s="254">
        <v>0.91</v>
      </c>
      <c r="H11" s="254">
        <v>8.27</v>
      </c>
      <c r="I11" s="254">
        <v>15.44</v>
      </c>
      <c r="J11" s="254">
        <v>17.28</v>
      </c>
      <c r="K11" s="254">
        <v>2.73</v>
      </c>
      <c r="L11" s="254">
        <v>13.09</v>
      </c>
      <c r="M11" s="254">
        <v>18.18</v>
      </c>
      <c r="N11" s="254">
        <v>4.54</v>
      </c>
      <c r="O11" s="254">
        <v>6.27</v>
      </c>
      <c r="P11" s="254">
        <v>25.63</v>
      </c>
      <c r="Q11" s="254">
        <v>6.36</v>
      </c>
      <c r="R11" s="254">
        <v>20.54</v>
      </c>
      <c r="S11" s="254">
        <v>11.53</v>
      </c>
      <c r="T11" s="254">
        <v>0</v>
      </c>
      <c r="U11" s="254">
        <v>0</v>
      </c>
      <c r="V11" s="254">
        <v>8.6300000000000008</v>
      </c>
      <c r="W11" s="254">
        <v>5.91</v>
      </c>
      <c r="X11" s="254">
        <v>0</v>
      </c>
      <c r="Y11" s="254">
        <v>0</v>
      </c>
      <c r="Z11" s="254">
        <v>0</v>
      </c>
      <c r="AA11" s="254">
        <v>10</v>
      </c>
      <c r="AB11" s="254">
        <v>2.27</v>
      </c>
      <c r="AC11" s="254">
        <v>1.73</v>
      </c>
      <c r="AD11" s="254">
        <v>0</v>
      </c>
      <c r="AE11" s="254">
        <v>0.91</v>
      </c>
      <c r="AF11" s="256">
        <v>5.45</v>
      </c>
      <c r="AG11" s="10"/>
      <c r="AH11" s="10"/>
      <c r="AI11" s="10"/>
    </row>
    <row r="12" spans="1:35">
      <c r="A12" s="255">
        <f t="shared" si="0"/>
        <v>0.35466666666666674</v>
      </c>
      <c r="B12" s="254">
        <v>10</v>
      </c>
      <c r="C12" s="254">
        <v>0</v>
      </c>
      <c r="D12" s="254">
        <v>43.77</v>
      </c>
      <c r="E12" s="254">
        <v>27.54</v>
      </c>
      <c r="F12" s="254">
        <v>0</v>
      </c>
      <c r="G12" s="254">
        <v>0.91</v>
      </c>
      <c r="H12" s="254">
        <v>30.72</v>
      </c>
      <c r="I12" s="254">
        <v>25.86</v>
      </c>
      <c r="J12" s="254">
        <v>9.4499999999999993</v>
      </c>
      <c r="K12" s="254">
        <v>32.18</v>
      </c>
      <c r="L12" s="254">
        <v>13.99</v>
      </c>
      <c r="M12" s="254">
        <v>0</v>
      </c>
      <c r="N12" s="254">
        <v>0</v>
      </c>
      <c r="O12" s="254">
        <v>20</v>
      </c>
      <c r="P12" s="254">
        <v>4.54</v>
      </c>
      <c r="Q12" s="254">
        <v>21.45</v>
      </c>
      <c r="R12" s="254">
        <v>16.079999999999998</v>
      </c>
      <c r="S12" s="254">
        <v>24.18</v>
      </c>
      <c r="T12" s="254">
        <v>1.86</v>
      </c>
      <c r="U12" s="254">
        <v>0.91</v>
      </c>
      <c r="V12" s="254">
        <v>16.37</v>
      </c>
      <c r="W12" s="254">
        <v>9.09</v>
      </c>
      <c r="X12" s="254">
        <v>5.45</v>
      </c>
      <c r="Y12" s="254">
        <v>23.62</v>
      </c>
      <c r="Z12" s="254">
        <v>0</v>
      </c>
      <c r="AA12" s="254">
        <v>1.82</v>
      </c>
      <c r="AB12" s="254">
        <v>2.27</v>
      </c>
      <c r="AC12" s="254">
        <v>20.12</v>
      </c>
      <c r="AD12" s="254">
        <v>8.18</v>
      </c>
      <c r="AE12" s="254">
        <v>6.36</v>
      </c>
      <c r="AF12" s="256">
        <v>0</v>
      </c>
      <c r="AG12" s="10"/>
      <c r="AH12" s="10"/>
      <c r="AI12" s="10"/>
    </row>
    <row r="13" spans="1:35">
      <c r="A13" s="255">
        <f t="shared" si="0"/>
        <v>0.36516666666666675</v>
      </c>
      <c r="B13" s="254">
        <v>15.45</v>
      </c>
      <c r="C13" s="254">
        <v>38.159999999999997</v>
      </c>
      <c r="D13" s="254">
        <v>12</v>
      </c>
      <c r="E13" s="254">
        <v>26.57</v>
      </c>
      <c r="F13" s="254">
        <v>0</v>
      </c>
      <c r="G13" s="254">
        <v>4.54</v>
      </c>
      <c r="H13" s="254">
        <v>7.72</v>
      </c>
      <c r="I13" s="254">
        <v>2.72</v>
      </c>
      <c r="J13" s="254">
        <v>0</v>
      </c>
      <c r="K13" s="254">
        <v>11.36</v>
      </c>
      <c r="L13" s="254">
        <v>12.53</v>
      </c>
      <c r="M13" s="254">
        <v>29.54</v>
      </c>
      <c r="N13" s="254">
        <v>0</v>
      </c>
      <c r="O13" s="254">
        <v>9.09</v>
      </c>
      <c r="P13" s="254">
        <v>1.82</v>
      </c>
      <c r="Q13" s="254">
        <v>34.270000000000003</v>
      </c>
      <c r="R13" s="254">
        <v>31.54</v>
      </c>
      <c r="S13" s="254">
        <v>17.18</v>
      </c>
      <c r="T13" s="254">
        <v>10.64</v>
      </c>
      <c r="U13" s="254">
        <v>0</v>
      </c>
      <c r="V13" s="254">
        <v>21.81</v>
      </c>
      <c r="W13" s="254">
        <v>5.9</v>
      </c>
      <c r="X13" s="254">
        <v>6.54</v>
      </c>
      <c r="Y13" s="254">
        <v>15.91</v>
      </c>
      <c r="Z13" s="254">
        <v>0</v>
      </c>
      <c r="AA13" s="254">
        <v>10.91</v>
      </c>
      <c r="AB13" s="254">
        <v>0</v>
      </c>
      <c r="AC13" s="254">
        <v>10</v>
      </c>
      <c r="AD13" s="254">
        <v>7.73</v>
      </c>
      <c r="AE13" s="254">
        <v>0</v>
      </c>
      <c r="AF13" s="256">
        <v>9.09</v>
      </c>
      <c r="AG13" s="10"/>
      <c r="AH13" s="10"/>
      <c r="AI13" s="10"/>
    </row>
    <row r="14" spans="1:35">
      <c r="A14" s="255">
        <f t="shared" si="0"/>
        <v>0.37566666666666676</v>
      </c>
      <c r="B14" s="254">
        <v>23.55</v>
      </c>
      <c r="C14" s="254">
        <v>34.67</v>
      </c>
      <c r="D14" s="254">
        <v>5.9</v>
      </c>
      <c r="E14" s="254">
        <v>21.5</v>
      </c>
      <c r="F14" s="254">
        <v>25.15</v>
      </c>
      <c r="G14" s="254">
        <v>0</v>
      </c>
      <c r="H14" s="254">
        <v>12.72</v>
      </c>
      <c r="I14" s="254">
        <v>6.37</v>
      </c>
      <c r="J14" s="254">
        <v>23.67</v>
      </c>
      <c r="K14" s="254">
        <v>12.72</v>
      </c>
      <c r="L14" s="254">
        <v>19.8</v>
      </c>
      <c r="M14" s="254">
        <v>0</v>
      </c>
      <c r="N14" s="254">
        <v>8.9</v>
      </c>
      <c r="O14" s="254">
        <v>12.23</v>
      </c>
      <c r="P14" s="254">
        <v>3.64</v>
      </c>
      <c r="Q14" s="254">
        <v>29.87</v>
      </c>
      <c r="R14" s="254">
        <v>3.64</v>
      </c>
      <c r="S14" s="254">
        <v>10.9</v>
      </c>
      <c r="T14" s="254">
        <v>9.09</v>
      </c>
      <c r="U14" s="254">
        <v>30.99</v>
      </c>
      <c r="V14" s="254">
        <v>0</v>
      </c>
      <c r="W14" s="254">
        <v>10.96</v>
      </c>
      <c r="X14" s="254">
        <v>37.4</v>
      </c>
      <c r="Y14" s="254">
        <v>14.68</v>
      </c>
      <c r="Z14" s="254">
        <v>0</v>
      </c>
      <c r="AA14" s="254">
        <v>2.73</v>
      </c>
      <c r="AB14" s="254">
        <v>11.36</v>
      </c>
      <c r="AC14" s="254">
        <v>0</v>
      </c>
      <c r="AD14" s="254">
        <v>27.63</v>
      </c>
      <c r="AE14" s="254">
        <v>23.54</v>
      </c>
      <c r="AF14" s="256">
        <v>8.3000000000000007</v>
      </c>
      <c r="AG14" s="10"/>
      <c r="AH14" s="10"/>
      <c r="AI14" s="10"/>
    </row>
    <row r="15" spans="1:35">
      <c r="A15" s="255">
        <f t="shared" ref="A15:A54" si="1">A14+0.0104</f>
        <v>0.38606666666666678</v>
      </c>
      <c r="B15" s="254">
        <v>12.27</v>
      </c>
      <c r="C15" s="254">
        <v>20.67</v>
      </c>
      <c r="D15" s="254">
        <v>9.73</v>
      </c>
      <c r="E15" s="254">
        <v>8.73</v>
      </c>
      <c r="F15" s="254">
        <v>22.33</v>
      </c>
      <c r="G15" s="254">
        <v>6.86</v>
      </c>
      <c r="H15" s="254">
        <v>12.81</v>
      </c>
      <c r="I15" s="254">
        <v>14.99</v>
      </c>
      <c r="J15" s="254">
        <v>22.72</v>
      </c>
      <c r="K15" s="254">
        <v>5.9</v>
      </c>
      <c r="L15" s="254">
        <v>18.18</v>
      </c>
      <c r="M15" s="254">
        <v>13.28</v>
      </c>
      <c r="N15" s="254">
        <v>14.55</v>
      </c>
      <c r="O15" s="254">
        <v>12.45</v>
      </c>
      <c r="P15" s="254">
        <v>19.940000000000001</v>
      </c>
      <c r="Q15" s="254">
        <v>2.27</v>
      </c>
      <c r="R15" s="254">
        <v>15.45</v>
      </c>
      <c r="S15" s="254">
        <v>26.47</v>
      </c>
      <c r="T15" s="254">
        <v>6.36</v>
      </c>
      <c r="U15" s="254">
        <v>17.91</v>
      </c>
      <c r="V15" s="254">
        <v>6.36</v>
      </c>
      <c r="W15" s="254">
        <v>0</v>
      </c>
      <c r="X15" s="254">
        <v>21.82</v>
      </c>
      <c r="Y15" s="254">
        <v>7.72</v>
      </c>
      <c r="Z15" s="254">
        <v>0</v>
      </c>
      <c r="AA15" s="254">
        <v>4.54</v>
      </c>
      <c r="AB15" s="254">
        <v>0</v>
      </c>
      <c r="AC15" s="254">
        <v>8.18</v>
      </c>
      <c r="AD15" s="254">
        <v>0</v>
      </c>
      <c r="AE15" s="254">
        <v>4.5999999999999996</v>
      </c>
      <c r="AF15" s="256">
        <v>0</v>
      </c>
      <c r="AG15" s="10"/>
      <c r="AH15" s="10"/>
      <c r="AI15" s="10"/>
    </row>
    <row r="16" spans="1:35">
      <c r="A16" s="255">
        <f t="shared" si="1"/>
        <v>0.3964666666666668</v>
      </c>
      <c r="B16" s="254">
        <v>4.54</v>
      </c>
      <c r="C16" s="254">
        <v>29.96</v>
      </c>
      <c r="D16" s="254">
        <v>0</v>
      </c>
      <c r="E16" s="254">
        <v>9.19</v>
      </c>
      <c r="F16" s="254">
        <v>1.87</v>
      </c>
      <c r="G16" s="254">
        <v>10</v>
      </c>
      <c r="H16" s="254">
        <v>6.36</v>
      </c>
      <c r="I16" s="254">
        <v>1.82</v>
      </c>
      <c r="J16" s="254">
        <v>6.36</v>
      </c>
      <c r="K16" s="254">
        <v>15.82</v>
      </c>
      <c r="L16" s="254">
        <v>5.56</v>
      </c>
      <c r="M16" s="254">
        <v>35.69</v>
      </c>
      <c r="N16" s="254">
        <v>4.54</v>
      </c>
      <c r="O16" s="254">
        <v>20.45</v>
      </c>
      <c r="P16" s="254">
        <v>5.46</v>
      </c>
      <c r="Q16" s="254">
        <v>0</v>
      </c>
      <c r="R16" s="254">
        <v>22.71</v>
      </c>
      <c r="S16" s="254">
        <v>10.35</v>
      </c>
      <c r="T16" s="254">
        <v>8.36</v>
      </c>
      <c r="U16" s="254">
        <v>16.36</v>
      </c>
      <c r="V16" s="254">
        <v>19.77</v>
      </c>
      <c r="W16" s="254">
        <v>4.54</v>
      </c>
      <c r="X16" s="254">
        <v>25.89</v>
      </c>
      <c r="Y16" s="254">
        <v>8.2899999999999991</v>
      </c>
      <c r="Z16" s="254">
        <v>0</v>
      </c>
      <c r="AA16" s="254">
        <v>7.27</v>
      </c>
      <c r="AB16" s="254">
        <v>16.32</v>
      </c>
      <c r="AC16" s="254">
        <v>8.23</v>
      </c>
      <c r="AD16" s="254">
        <v>0</v>
      </c>
      <c r="AE16" s="254">
        <v>0.91</v>
      </c>
      <c r="AF16" s="256">
        <v>27.27</v>
      </c>
      <c r="AG16" s="10"/>
      <c r="AH16" s="10"/>
      <c r="AI16" s="10"/>
    </row>
    <row r="17" spans="1:35">
      <c r="A17" s="255">
        <f t="shared" si="1"/>
        <v>0.40686666666666682</v>
      </c>
      <c r="B17" s="254">
        <v>21.85</v>
      </c>
      <c r="C17" s="254">
        <v>7.73</v>
      </c>
      <c r="D17" s="254">
        <v>21.45</v>
      </c>
      <c r="E17" s="254">
        <v>10.96</v>
      </c>
      <c r="F17" s="254">
        <v>19.54</v>
      </c>
      <c r="G17" s="254">
        <v>22.72</v>
      </c>
      <c r="H17" s="254">
        <v>4.54</v>
      </c>
      <c r="I17" s="254">
        <v>1.82</v>
      </c>
      <c r="J17" s="254">
        <v>10.14</v>
      </c>
      <c r="K17" s="254">
        <v>17.72</v>
      </c>
      <c r="L17" s="254">
        <v>11.35</v>
      </c>
      <c r="M17" s="254">
        <v>19.989999999999998</v>
      </c>
      <c r="N17" s="254">
        <v>1.9</v>
      </c>
      <c r="O17" s="254">
        <v>8.18</v>
      </c>
      <c r="P17" s="254">
        <v>0</v>
      </c>
      <c r="Q17" s="254">
        <v>3.05</v>
      </c>
      <c r="R17" s="254">
        <v>6.41</v>
      </c>
      <c r="S17" s="254">
        <v>35.67</v>
      </c>
      <c r="T17" s="254">
        <v>29.09</v>
      </c>
      <c r="U17" s="254">
        <v>26.92</v>
      </c>
      <c r="V17" s="254">
        <v>22.95</v>
      </c>
      <c r="W17" s="254">
        <v>26.18</v>
      </c>
      <c r="X17" s="254">
        <v>0</v>
      </c>
      <c r="Y17" s="254">
        <v>2.27</v>
      </c>
      <c r="Z17" s="254">
        <v>0</v>
      </c>
      <c r="AA17" s="254">
        <v>1.36</v>
      </c>
      <c r="AB17" s="254">
        <v>10.91</v>
      </c>
      <c r="AC17" s="254">
        <v>4.54</v>
      </c>
      <c r="AD17" s="254">
        <v>12.08</v>
      </c>
      <c r="AE17" s="254">
        <v>9.08</v>
      </c>
      <c r="AF17" s="256">
        <v>17.170000000000002</v>
      </c>
      <c r="AG17" s="10"/>
      <c r="AH17" s="10"/>
      <c r="AI17" s="10"/>
    </row>
    <row r="18" spans="1:35">
      <c r="A18" s="255">
        <f t="shared" si="1"/>
        <v>0.41726666666666684</v>
      </c>
      <c r="B18" s="254">
        <v>4.66</v>
      </c>
      <c r="C18" s="254">
        <v>10.36</v>
      </c>
      <c r="D18" s="254">
        <v>0</v>
      </c>
      <c r="E18" s="254">
        <v>13.36</v>
      </c>
      <c r="F18" s="254">
        <v>14.53</v>
      </c>
      <c r="G18" s="254">
        <v>2.27</v>
      </c>
      <c r="H18" s="254">
        <v>3.64</v>
      </c>
      <c r="I18" s="254">
        <v>13.27</v>
      </c>
      <c r="J18" s="254">
        <v>5.45</v>
      </c>
      <c r="K18" s="254">
        <v>13.56</v>
      </c>
      <c r="L18" s="254">
        <v>6.81</v>
      </c>
      <c r="M18" s="254">
        <v>31.17</v>
      </c>
      <c r="N18" s="254">
        <v>0</v>
      </c>
      <c r="O18" s="254">
        <v>11.36</v>
      </c>
      <c r="P18" s="254">
        <v>18.690000000000001</v>
      </c>
      <c r="Q18" s="254">
        <v>15.45</v>
      </c>
      <c r="R18" s="254">
        <v>16.59</v>
      </c>
      <c r="S18" s="254">
        <v>4.54</v>
      </c>
      <c r="T18" s="254">
        <v>9.5399999999999991</v>
      </c>
      <c r="U18" s="254">
        <v>27.18</v>
      </c>
      <c r="V18" s="254">
        <v>1.73</v>
      </c>
      <c r="W18" s="254">
        <v>4.54</v>
      </c>
      <c r="X18" s="254">
        <v>5.91</v>
      </c>
      <c r="Y18" s="254">
        <v>21.73</v>
      </c>
      <c r="Z18" s="254">
        <v>0</v>
      </c>
      <c r="AA18" s="254">
        <v>31.82</v>
      </c>
      <c r="AB18" s="254">
        <v>9.09</v>
      </c>
      <c r="AC18" s="254">
        <v>0.91</v>
      </c>
      <c r="AD18" s="254">
        <v>0</v>
      </c>
      <c r="AE18" s="254">
        <v>4.54</v>
      </c>
      <c r="AF18" s="256">
        <v>14.54</v>
      </c>
      <c r="AG18" s="10"/>
      <c r="AH18" s="10"/>
      <c r="AI18" s="10"/>
    </row>
    <row r="19" spans="1:35">
      <c r="A19" s="257">
        <f t="shared" si="1"/>
        <v>0.42766666666666686</v>
      </c>
      <c r="B19" s="254">
        <v>0.91</v>
      </c>
      <c r="C19" s="254">
        <v>12.09</v>
      </c>
      <c r="D19" s="254">
        <v>4.54</v>
      </c>
      <c r="E19" s="254">
        <v>45.81</v>
      </c>
      <c r="F19" s="254">
        <v>22.72</v>
      </c>
      <c r="G19" s="254">
        <v>15.18</v>
      </c>
      <c r="H19" s="254">
        <v>4.5</v>
      </c>
      <c r="I19" s="254">
        <v>14.09</v>
      </c>
      <c r="J19" s="254">
        <v>29.26</v>
      </c>
      <c r="K19" s="254">
        <v>6.47</v>
      </c>
      <c r="L19" s="254">
        <v>25.49</v>
      </c>
      <c r="M19" s="254">
        <v>0</v>
      </c>
      <c r="N19" s="254">
        <v>32.93</v>
      </c>
      <c r="O19" s="254">
        <v>23</v>
      </c>
      <c r="P19" s="254">
        <v>1.36</v>
      </c>
      <c r="Q19" s="254">
        <v>0</v>
      </c>
      <c r="R19" s="254">
        <v>7.81</v>
      </c>
      <c r="S19" s="254">
        <v>26.82</v>
      </c>
      <c r="T19" s="254">
        <v>18.18</v>
      </c>
      <c r="U19" s="254">
        <v>8.5399999999999991</v>
      </c>
      <c r="V19" s="254">
        <v>8</v>
      </c>
      <c r="W19" s="254">
        <v>12.9</v>
      </c>
      <c r="X19" s="254">
        <v>14.96</v>
      </c>
      <c r="Y19" s="254">
        <v>26.16</v>
      </c>
      <c r="Z19" s="254">
        <v>18.36</v>
      </c>
      <c r="AA19" s="254">
        <v>20.45</v>
      </c>
      <c r="AB19" s="254">
        <v>8.09</v>
      </c>
      <c r="AC19" s="254">
        <v>1.82</v>
      </c>
      <c r="AD19" s="254">
        <v>5.9</v>
      </c>
      <c r="AE19" s="254">
        <v>10.72</v>
      </c>
      <c r="AF19" s="256">
        <v>10.91</v>
      </c>
      <c r="AG19" s="10"/>
      <c r="AH19" s="10"/>
      <c r="AI19" s="10"/>
    </row>
    <row r="20" spans="1:35">
      <c r="A20" s="257">
        <f t="shared" si="1"/>
        <v>0.43806666666666688</v>
      </c>
      <c r="B20" s="254">
        <v>4.54</v>
      </c>
      <c r="C20" s="254">
        <v>25.06</v>
      </c>
      <c r="D20" s="254">
        <v>10</v>
      </c>
      <c r="E20" s="254">
        <v>11.9</v>
      </c>
      <c r="F20" s="254">
        <v>9.08</v>
      </c>
      <c r="G20" s="254">
        <v>17.72</v>
      </c>
      <c r="H20" s="254">
        <v>6.36</v>
      </c>
      <c r="I20" s="254">
        <v>16.809999999999999</v>
      </c>
      <c r="J20" s="254">
        <v>21.1</v>
      </c>
      <c r="K20" s="254">
        <v>3.63</v>
      </c>
      <c r="L20" s="254">
        <v>5.55</v>
      </c>
      <c r="M20" s="254">
        <v>27.27</v>
      </c>
      <c r="N20" s="254">
        <v>26.36</v>
      </c>
      <c r="O20" s="254">
        <v>16.32</v>
      </c>
      <c r="P20" s="254">
        <v>7.11</v>
      </c>
      <c r="Q20" s="254">
        <v>24.14</v>
      </c>
      <c r="R20" s="254">
        <v>10.81</v>
      </c>
      <c r="S20" s="254">
        <v>1.36</v>
      </c>
      <c r="T20" s="254">
        <v>12.54</v>
      </c>
      <c r="U20" s="254">
        <v>39.99</v>
      </c>
      <c r="V20" s="254">
        <v>28.59</v>
      </c>
      <c r="W20" s="254">
        <v>0</v>
      </c>
      <c r="X20" s="254">
        <v>8.36</v>
      </c>
      <c r="Y20" s="254">
        <v>15.45</v>
      </c>
      <c r="Z20" s="254">
        <v>52.73</v>
      </c>
      <c r="AA20" s="254">
        <v>13.59</v>
      </c>
      <c r="AB20" s="254">
        <v>12.73</v>
      </c>
      <c r="AC20" s="254">
        <v>8.6300000000000008</v>
      </c>
      <c r="AD20" s="254">
        <v>16.45</v>
      </c>
      <c r="AE20" s="254">
        <v>0</v>
      </c>
      <c r="AF20" s="256">
        <v>10.45</v>
      </c>
      <c r="AG20" s="10"/>
      <c r="AH20" s="10"/>
      <c r="AI20" s="10"/>
    </row>
    <row r="21" spans="1:35">
      <c r="A21" s="257">
        <f t="shared" si="1"/>
        <v>0.4484666666666669</v>
      </c>
      <c r="B21" s="254">
        <v>13.54</v>
      </c>
      <c r="C21" s="254">
        <v>26.62</v>
      </c>
      <c r="D21" s="254">
        <v>8.09</v>
      </c>
      <c r="E21" s="254">
        <v>18.05</v>
      </c>
      <c r="F21" s="254">
        <v>62.76</v>
      </c>
      <c r="G21" s="254">
        <v>26.8</v>
      </c>
      <c r="H21" s="254">
        <v>0</v>
      </c>
      <c r="I21" s="254">
        <v>0</v>
      </c>
      <c r="J21" s="254">
        <v>4.54</v>
      </c>
      <c r="K21" s="254">
        <v>15.49</v>
      </c>
      <c r="L21" s="254">
        <v>10.14</v>
      </c>
      <c r="M21" s="254">
        <v>9.08</v>
      </c>
      <c r="N21" s="254">
        <v>7.86</v>
      </c>
      <c r="O21" s="254">
        <v>26</v>
      </c>
      <c r="P21" s="254">
        <v>10.81</v>
      </c>
      <c r="Q21" s="254">
        <v>17.18</v>
      </c>
      <c r="R21" s="254">
        <v>14.56</v>
      </c>
      <c r="S21" s="254">
        <v>14.68</v>
      </c>
      <c r="T21" s="254">
        <v>6.36</v>
      </c>
      <c r="U21" s="254">
        <v>34.71</v>
      </c>
      <c r="V21" s="254">
        <v>28.85</v>
      </c>
      <c r="W21" s="254">
        <v>23.45</v>
      </c>
      <c r="X21" s="254">
        <v>18.899999999999999</v>
      </c>
      <c r="Y21" s="254">
        <v>10.36</v>
      </c>
      <c r="Z21" s="254">
        <v>3.23</v>
      </c>
      <c r="AA21" s="254">
        <v>10.53</v>
      </c>
      <c r="AB21" s="254">
        <v>11.37</v>
      </c>
      <c r="AC21" s="254">
        <v>14.67</v>
      </c>
      <c r="AD21" s="254">
        <v>17.850000000000001</v>
      </c>
      <c r="AE21" s="254">
        <v>8.5399999999999991</v>
      </c>
      <c r="AF21" s="256">
        <v>32.44</v>
      </c>
      <c r="AG21" s="10"/>
      <c r="AH21" s="10"/>
      <c r="AI21" s="10"/>
    </row>
    <row r="22" spans="1:35">
      <c r="A22" s="257">
        <f t="shared" si="1"/>
        <v>0.45886666666666692</v>
      </c>
      <c r="B22" s="254">
        <v>28.64</v>
      </c>
      <c r="C22" s="254">
        <v>37.04</v>
      </c>
      <c r="D22" s="254">
        <v>26.4</v>
      </c>
      <c r="E22" s="254">
        <v>55.14</v>
      </c>
      <c r="F22" s="254">
        <v>66.06</v>
      </c>
      <c r="G22" s="254">
        <v>15.09</v>
      </c>
      <c r="H22" s="254">
        <v>40.409999999999997</v>
      </c>
      <c r="I22" s="254">
        <v>5.41</v>
      </c>
      <c r="J22" s="254">
        <v>41.36</v>
      </c>
      <c r="K22" s="254">
        <v>46.21</v>
      </c>
      <c r="L22" s="254">
        <v>6.2</v>
      </c>
      <c r="M22" s="254">
        <v>62.62</v>
      </c>
      <c r="N22" s="254">
        <v>21.32</v>
      </c>
      <c r="O22" s="254">
        <v>16.850000000000001</v>
      </c>
      <c r="P22" s="254">
        <v>48.23</v>
      </c>
      <c r="Q22" s="254">
        <v>58.61</v>
      </c>
      <c r="R22" s="254">
        <v>59.59</v>
      </c>
      <c r="S22" s="254">
        <v>91.54</v>
      </c>
      <c r="T22" s="254">
        <v>12.22</v>
      </c>
      <c r="U22" s="254">
        <v>41.56</v>
      </c>
      <c r="V22" s="254">
        <v>27.3</v>
      </c>
      <c r="W22" s="254">
        <v>7.91</v>
      </c>
      <c r="X22" s="254">
        <v>59.04</v>
      </c>
      <c r="Y22" s="254">
        <v>39.03</v>
      </c>
      <c r="Z22" s="254">
        <v>0</v>
      </c>
      <c r="AA22" s="254">
        <v>15.73</v>
      </c>
      <c r="AB22" s="254">
        <v>10.71</v>
      </c>
      <c r="AC22" s="254">
        <v>26.54</v>
      </c>
      <c r="AD22" s="254">
        <v>20.12</v>
      </c>
      <c r="AE22" s="254">
        <v>15.16</v>
      </c>
      <c r="AF22" s="256">
        <v>16.170000000000002</v>
      </c>
      <c r="AG22" s="10"/>
      <c r="AH22" s="10"/>
      <c r="AI22" s="10"/>
    </row>
    <row r="23" spans="1:35">
      <c r="A23" s="257">
        <f t="shared" si="1"/>
        <v>0.46926666666666694</v>
      </c>
      <c r="B23" s="254">
        <v>38.840000000000003</v>
      </c>
      <c r="C23" s="254">
        <v>134.46</v>
      </c>
      <c r="D23" s="254">
        <v>34.450000000000003</v>
      </c>
      <c r="E23" s="254">
        <v>40.68</v>
      </c>
      <c r="F23" s="254">
        <v>78.48</v>
      </c>
      <c r="G23" s="254">
        <v>42.27</v>
      </c>
      <c r="H23" s="254">
        <v>24.4</v>
      </c>
      <c r="I23" s="254">
        <v>50.51</v>
      </c>
      <c r="J23" s="254">
        <v>70.44</v>
      </c>
      <c r="K23" s="254">
        <v>34.549999999999997</v>
      </c>
      <c r="L23" s="254">
        <v>78.319999999999993</v>
      </c>
      <c r="M23" s="254">
        <v>64.97</v>
      </c>
      <c r="N23" s="254">
        <v>9.4</v>
      </c>
      <c r="O23" s="254">
        <v>0</v>
      </c>
      <c r="P23" s="254">
        <v>11.18</v>
      </c>
      <c r="Q23" s="254">
        <v>22.11</v>
      </c>
      <c r="R23" s="254">
        <v>43.44</v>
      </c>
      <c r="S23" s="254">
        <v>22.82</v>
      </c>
      <c r="T23" s="254">
        <v>32.82</v>
      </c>
      <c r="U23" s="254">
        <v>18.55</v>
      </c>
      <c r="V23" s="254">
        <v>7.41</v>
      </c>
      <c r="W23" s="254">
        <v>92</v>
      </c>
      <c r="X23" s="254">
        <v>47.42</v>
      </c>
      <c r="Y23" s="254">
        <v>61.5</v>
      </c>
      <c r="Z23" s="254">
        <v>59.71</v>
      </c>
      <c r="AA23" s="254">
        <v>30.15</v>
      </c>
      <c r="AB23" s="254">
        <v>24.38</v>
      </c>
      <c r="AC23" s="254">
        <v>44.49</v>
      </c>
      <c r="AD23" s="254">
        <v>45.2</v>
      </c>
      <c r="AE23" s="254">
        <v>46.31</v>
      </c>
      <c r="AF23" s="256">
        <v>14.42</v>
      </c>
      <c r="AG23" s="10"/>
      <c r="AH23" s="10"/>
      <c r="AI23" s="10"/>
    </row>
    <row r="24" spans="1:35">
      <c r="A24" s="257">
        <f t="shared" si="1"/>
        <v>0.47966666666666696</v>
      </c>
      <c r="B24" s="254">
        <v>46.81</v>
      </c>
      <c r="C24" s="254">
        <v>115.02</v>
      </c>
      <c r="D24" s="254">
        <v>66.37</v>
      </c>
      <c r="E24" s="254">
        <v>148.96</v>
      </c>
      <c r="F24" s="254">
        <v>101.81</v>
      </c>
      <c r="G24" s="254">
        <v>97.49</v>
      </c>
      <c r="H24" s="254">
        <v>103.72</v>
      </c>
      <c r="I24" s="254">
        <v>55.76</v>
      </c>
      <c r="J24" s="254">
        <v>135.99</v>
      </c>
      <c r="K24" s="254">
        <v>99.13</v>
      </c>
      <c r="L24" s="254">
        <v>103.31</v>
      </c>
      <c r="M24" s="254">
        <v>166.27</v>
      </c>
      <c r="N24" s="254">
        <v>74.64</v>
      </c>
      <c r="O24" s="254">
        <v>96.6</v>
      </c>
      <c r="P24" s="254">
        <v>119.67</v>
      </c>
      <c r="Q24" s="254">
        <v>95.99</v>
      </c>
      <c r="R24" s="254">
        <v>92.69</v>
      </c>
      <c r="S24" s="254">
        <v>84.82</v>
      </c>
      <c r="T24" s="254">
        <v>138.85</v>
      </c>
      <c r="U24" s="254">
        <v>41.11</v>
      </c>
      <c r="V24" s="254">
        <v>62.3</v>
      </c>
      <c r="W24" s="254">
        <v>123.76</v>
      </c>
      <c r="X24" s="254">
        <v>102.94</v>
      </c>
      <c r="Y24" s="254">
        <v>146.44999999999999</v>
      </c>
      <c r="Z24" s="254">
        <v>81.290000000000006</v>
      </c>
      <c r="AA24" s="254">
        <v>26.62</v>
      </c>
      <c r="AB24" s="254">
        <v>62.17</v>
      </c>
      <c r="AC24" s="254">
        <v>63.23</v>
      </c>
      <c r="AD24" s="254">
        <v>77.81</v>
      </c>
      <c r="AE24" s="254">
        <v>141.13</v>
      </c>
      <c r="AF24" s="256">
        <v>137.09</v>
      </c>
      <c r="AG24" s="10"/>
      <c r="AH24" s="10"/>
      <c r="AI24" s="10"/>
    </row>
    <row r="25" spans="1:35">
      <c r="A25" s="257">
        <f t="shared" si="1"/>
        <v>0.49006666666666698</v>
      </c>
      <c r="B25" s="254">
        <v>189.02</v>
      </c>
      <c r="C25" s="254">
        <v>354.34</v>
      </c>
      <c r="D25" s="254">
        <v>148.56</v>
      </c>
      <c r="E25" s="254">
        <v>197.59</v>
      </c>
      <c r="F25" s="254">
        <v>431.4</v>
      </c>
      <c r="G25" s="254">
        <v>220.19</v>
      </c>
      <c r="H25" s="254">
        <v>131.41</v>
      </c>
      <c r="I25" s="254">
        <v>79.430000000000007</v>
      </c>
      <c r="J25" s="254">
        <v>456.07</v>
      </c>
      <c r="K25" s="254">
        <v>137.91999999999999</v>
      </c>
      <c r="L25" s="254">
        <v>203.51</v>
      </c>
      <c r="M25" s="254">
        <v>235.67</v>
      </c>
      <c r="N25" s="254">
        <v>56.54</v>
      </c>
      <c r="O25" s="254">
        <v>195.15</v>
      </c>
      <c r="P25" s="254">
        <v>252.73</v>
      </c>
      <c r="Q25" s="254">
        <v>387.44</v>
      </c>
      <c r="R25" s="254">
        <v>166.96</v>
      </c>
      <c r="S25" s="254">
        <v>246.54</v>
      </c>
      <c r="T25" s="254">
        <v>251.27</v>
      </c>
      <c r="U25" s="254">
        <v>157.58000000000001</v>
      </c>
      <c r="V25" s="254">
        <v>68.8</v>
      </c>
      <c r="W25" s="254">
        <v>163.13999999999999</v>
      </c>
      <c r="X25" s="254">
        <v>158.26</v>
      </c>
      <c r="Y25" s="254">
        <v>187.74</v>
      </c>
      <c r="Z25" s="254">
        <v>10.73</v>
      </c>
      <c r="AA25" s="254">
        <v>183.73</v>
      </c>
      <c r="AB25" s="254">
        <v>135.68</v>
      </c>
      <c r="AC25" s="254">
        <v>203.82</v>
      </c>
      <c r="AD25" s="254">
        <v>61.4</v>
      </c>
      <c r="AE25" s="254">
        <v>288.19</v>
      </c>
      <c r="AF25" s="256">
        <v>151.71</v>
      </c>
      <c r="AG25" s="10"/>
      <c r="AH25" s="10"/>
      <c r="AI25" s="10"/>
    </row>
    <row r="26" spans="1:35">
      <c r="A26" s="257">
        <f t="shared" si="1"/>
        <v>0.50046666666666695</v>
      </c>
      <c r="B26" s="254">
        <v>317.67</v>
      </c>
      <c r="C26" s="254">
        <v>509.99</v>
      </c>
      <c r="D26" s="254">
        <v>249.14</v>
      </c>
      <c r="E26" s="254">
        <v>345.28</v>
      </c>
      <c r="F26" s="254">
        <v>360.84</v>
      </c>
      <c r="G26" s="254">
        <v>209.29</v>
      </c>
      <c r="H26" s="254">
        <v>203.74</v>
      </c>
      <c r="I26" s="254">
        <v>178.17</v>
      </c>
      <c r="J26" s="254">
        <v>421.99</v>
      </c>
      <c r="K26" s="254">
        <v>295.89</v>
      </c>
      <c r="L26" s="254">
        <v>275.45</v>
      </c>
      <c r="M26" s="254">
        <v>394.59</v>
      </c>
      <c r="N26" s="254">
        <v>235.3</v>
      </c>
      <c r="O26" s="254">
        <v>199.99</v>
      </c>
      <c r="P26" s="254">
        <v>258.89999999999998</v>
      </c>
      <c r="Q26" s="254">
        <v>427.03</v>
      </c>
      <c r="R26" s="254">
        <v>330.96</v>
      </c>
      <c r="S26" s="254">
        <v>341.83</v>
      </c>
      <c r="T26" s="254">
        <v>384.63</v>
      </c>
      <c r="U26" s="254">
        <v>370.73</v>
      </c>
      <c r="V26" s="254">
        <v>223.31</v>
      </c>
      <c r="W26" s="254">
        <v>433.65</v>
      </c>
      <c r="X26" s="254">
        <v>359.98</v>
      </c>
      <c r="Y26" s="254">
        <v>295.95999999999998</v>
      </c>
      <c r="Z26" s="254">
        <v>59.43</v>
      </c>
      <c r="AA26" s="254">
        <v>270.69</v>
      </c>
      <c r="AB26" s="254">
        <v>124.42</v>
      </c>
      <c r="AC26" s="254">
        <v>277.07</v>
      </c>
      <c r="AD26" s="254">
        <v>267.87</v>
      </c>
      <c r="AE26" s="254">
        <v>257.20999999999998</v>
      </c>
      <c r="AF26" s="256">
        <v>228.92</v>
      </c>
      <c r="AG26" s="10"/>
      <c r="AH26" s="10"/>
      <c r="AI26" s="10"/>
    </row>
    <row r="27" spans="1:35">
      <c r="A27" s="257">
        <f t="shared" si="1"/>
        <v>0.51086666666666691</v>
      </c>
      <c r="B27" s="254">
        <v>397.17</v>
      </c>
      <c r="C27" s="254">
        <v>649.13</v>
      </c>
      <c r="D27" s="254">
        <v>310.13</v>
      </c>
      <c r="E27" s="254">
        <v>481.53</v>
      </c>
      <c r="F27" s="254">
        <v>617.27</v>
      </c>
      <c r="G27" s="254">
        <v>228.51</v>
      </c>
      <c r="H27" s="254">
        <v>397.74</v>
      </c>
      <c r="I27" s="254">
        <v>258.38</v>
      </c>
      <c r="J27" s="254">
        <v>597.76</v>
      </c>
      <c r="K27" s="254">
        <v>299.74</v>
      </c>
      <c r="L27" s="254">
        <v>322.61</v>
      </c>
      <c r="M27" s="254">
        <v>571.07000000000005</v>
      </c>
      <c r="N27" s="254">
        <v>218.34</v>
      </c>
      <c r="O27" s="254">
        <v>308.37</v>
      </c>
      <c r="P27" s="254">
        <v>182.38</v>
      </c>
      <c r="Q27" s="254">
        <v>627.97</v>
      </c>
      <c r="R27" s="254">
        <v>294.95999999999998</v>
      </c>
      <c r="S27" s="254">
        <v>457.6</v>
      </c>
      <c r="T27" s="254">
        <v>372.27</v>
      </c>
      <c r="U27" s="254">
        <v>401.7</v>
      </c>
      <c r="V27" s="254">
        <v>363.45</v>
      </c>
      <c r="W27" s="254">
        <v>369.18</v>
      </c>
      <c r="X27" s="254">
        <v>500</v>
      </c>
      <c r="Y27" s="254">
        <v>401.88</v>
      </c>
      <c r="Z27" s="254">
        <v>66.069999999999993</v>
      </c>
      <c r="AA27" s="254">
        <v>368.44</v>
      </c>
      <c r="AB27" s="254">
        <v>172.37</v>
      </c>
      <c r="AC27" s="254">
        <v>241.02</v>
      </c>
      <c r="AD27" s="254">
        <v>242.04</v>
      </c>
      <c r="AE27" s="254">
        <v>307</v>
      </c>
      <c r="AF27" s="256">
        <v>267.02</v>
      </c>
      <c r="AG27" s="10"/>
      <c r="AH27" s="10"/>
      <c r="AI27" s="10"/>
    </row>
    <row r="28" spans="1:35">
      <c r="A28" s="257">
        <f t="shared" si="1"/>
        <v>0.52126666666666688</v>
      </c>
      <c r="B28" s="254">
        <v>306.58999999999997</v>
      </c>
      <c r="C28" s="254">
        <v>483.18</v>
      </c>
      <c r="D28" s="254">
        <v>234.76</v>
      </c>
      <c r="E28" s="254">
        <v>440.58</v>
      </c>
      <c r="F28" s="254">
        <v>724.5</v>
      </c>
      <c r="G28" s="254">
        <v>250.08</v>
      </c>
      <c r="H28" s="254">
        <v>293.97000000000003</v>
      </c>
      <c r="I28" s="254">
        <v>333.22</v>
      </c>
      <c r="J28" s="254">
        <v>702.04</v>
      </c>
      <c r="K28" s="254">
        <v>270.79000000000002</v>
      </c>
      <c r="L28" s="254">
        <v>348.38</v>
      </c>
      <c r="M28" s="254">
        <v>679.22</v>
      </c>
      <c r="N28" s="254">
        <v>398.06</v>
      </c>
      <c r="O28" s="254">
        <v>282.3</v>
      </c>
      <c r="P28" s="254">
        <v>389.6</v>
      </c>
      <c r="Q28" s="254">
        <v>576.17999999999995</v>
      </c>
      <c r="R28" s="254">
        <v>225.63</v>
      </c>
      <c r="S28" s="254">
        <v>480.93</v>
      </c>
      <c r="T28" s="254">
        <v>609.67999999999995</v>
      </c>
      <c r="U28" s="254">
        <v>231.8</v>
      </c>
      <c r="V28" s="254">
        <v>372.42</v>
      </c>
      <c r="W28" s="254">
        <v>348.99</v>
      </c>
      <c r="X28" s="254">
        <v>491.83</v>
      </c>
      <c r="Y28" s="254">
        <v>448.6</v>
      </c>
      <c r="Z28" s="254">
        <v>81.8</v>
      </c>
      <c r="AA28" s="254">
        <v>378.46</v>
      </c>
      <c r="AB28" s="254">
        <v>223.75</v>
      </c>
      <c r="AC28" s="254">
        <v>369.4</v>
      </c>
      <c r="AD28" s="254">
        <v>408.91</v>
      </c>
      <c r="AE28" s="254">
        <v>428.75</v>
      </c>
      <c r="AF28" s="256">
        <v>349.67</v>
      </c>
      <c r="AG28" s="10"/>
      <c r="AH28" s="10"/>
      <c r="AI28" s="10"/>
    </row>
    <row r="29" spans="1:35">
      <c r="A29" s="257">
        <f t="shared" si="1"/>
        <v>0.53166666666666684</v>
      </c>
      <c r="B29" s="254">
        <v>229.76</v>
      </c>
      <c r="C29" s="254">
        <v>647.55999999999995</v>
      </c>
      <c r="D29" s="254">
        <v>253.9</v>
      </c>
      <c r="E29" s="254">
        <v>252.85</v>
      </c>
      <c r="F29" s="254">
        <v>585.66999999999996</v>
      </c>
      <c r="G29" s="254">
        <v>390.88</v>
      </c>
      <c r="H29" s="254">
        <v>222.01</v>
      </c>
      <c r="I29" s="254">
        <v>192.31</v>
      </c>
      <c r="J29" s="254">
        <v>577.99</v>
      </c>
      <c r="K29" s="254">
        <v>242.6</v>
      </c>
      <c r="L29" s="254">
        <v>327.14</v>
      </c>
      <c r="M29" s="254">
        <v>717.28</v>
      </c>
      <c r="N29" s="254">
        <v>437.7</v>
      </c>
      <c r="O29" s="254">
        <v>281.97000000000003</v>
      </c>
      <c r="P29" s="254">
        <v>363.93</v>
      </c>
      <c r="Q29" s="254">
        <v>727.24</v>
      </c>
      <c r="R29" s="254">
        <v>332.05</v>
      </c>
      <c r="S29" s="254">
        <v>298.86</v>
      </c>
      <c r="T29" s="254">
        <v>488.8</v>
      </c>
      <c r="U29" s="254">
        <v>307.36</v>
      </c>
      <c r="V29" s="254">
        <v>361.17</v>
      </c>
      <c r="W29" s="254">
        <v>435.96</v>
      </c>
      <c r="X29" s="254">
        <v>449.13</v>
      </c>
      <c r="Y29" s="254">
        <v>384.93</v>
      </c>
      <c r="Z29" s="254">
        <v>15.17</v>
      </c>
      <c r="AA29" s="254">
        <v>510.02</v>
      </c>
      <c r="AB29" s="254">
        <v>278.25</v>
      </c>
      <c r="AC29" s="254">
        <v>414.61</v>
      </c>
      <c r="AD29" s="254">
        <v>373.8</v>
      </c>
      <c r="AE29" s="254">
        <v>428.48</v>
      </c>
      <c r="AF29" s="256">
        <v>367.28</v>
      </c>
      <c r="AG29" s="10"/>
      <c r="AH29" s="10"/>
      <c r="AI29" s="10"/>
    </row>
    <row r="30" spans="1:35">
      <c r="A30" s="257">
        <f t="shared" si="1"/>
        <v>0.54206666666666681</v>
      </c>
      <c r="B30" s="254">
        <v>277.97000000000003</v>
      </c>
      <c r="C30" s="254">
        <v>569.78</v>
      </c>
      <c r="D30" s="254">
        <v>340.11</v>
      </c>
      <c r="E30" s="254">
        <v>299.35000000000002</v>
      </c>
      <c r="F30" s="254">
        <v>619.96</v>
      </c>
      <c r="G30" s="254">
        <v>344.19</v>
      </c>
      <c r="H30" s="254">
        <v>278.58</v>
      </c>
      <c r="I30" s="254">
        <v>202.35</v>
      </c>
      <c r="J30" s="254">
        <v>459.58</v>
      </c>
      <c r="K30" s="254">
        <v>276.54000000000002</v>
      </c>
      <c r="L30" s="254">
        <v>259.49</v>
      </c>
      <c r="M30" s="254">
        <v>616</v>
      </c>
      <c r="N30" s="254">
        <v>491.15</v>
      </c>
      <c r="O30" s="254">
        <v>256.39999999999998</v>
      </c>
      <c r="P30" s="254">
        <v>401.25</v>
      </c>
      <c r="Q30" s="254">
        <v>482.12</v>
      </c>
      <c r="R30" s="254">
        <v>221.17</v>
      </c>
      <c r="S30" s="254">
        <v>342.92</v>
      </c>
      <c r="T30" s="254">
        <v>546.02</v>
      </c>
      <c r="U30" s="254">
        <v>259.39999999999998</v>
      </c>
      <c r="V30" s="254">
        <v>388.04</v>
      </c>
      <c r="W30" s="254">
        <v>379.97</v>
      </c>
      <c r="X30" s="254">
        <v>509.42</v>
      </c>
      <c r="Y30" s="254">
        <v>374.09</v>
      </c>
      <c r="Z30" s="254">
        <v>76.62</v>
      </c>
      <c r="AA30" s="254">
        <v>369.52</v>
      </c>
      <c r="AB30" s="254">
        <v>300.19</v>
      </c>
      <c r="AC30" s="254">
        <v>356.44</v>
      </c>
      <c r="AD30" s="254">
        <v>451.72</v>
      </c>
      <c r="AE30" s="254">
        <v>299.10000000000002</v>
      </c>
      <c r="AF30" s="256">
        <v>363.2</v>
      </c>
      <c r="AG30" s="10"/>
      <c r="AH30" s="10"/>
      <c r="AI30" s="10"/>
    </row>
    <row r="31" spans="1:35">
      <c r="A31" s="257">
        <f t="shared" si="1"/>
        <v>0.55246666666666677</v>
      </c>
      <c r="B31" s="254">
        <v>351.96</v>
      </c>
      <c r="C31" s="254">
        <v>491.34</v>
      </c>
      <c r="D31" s="254">
        <v>270.76</v>
      </c>
      <c r="E31" s="254">
        <v>192.33</v>
      </c>
      <c r="F31" s="254">
        <v>511.82</v>
      </c>
      <c r="G31" s="254">
        <v>509.08</v>
      </c>
      <c r="H31" s="254">
        <v>312.26</v>
      </c>
      <c r="I31" s="254">
        <v>189.96</v>
      </c>
      <c r="J31" s="254">
        <v>465.48</v>
      </c>
      <c r="K31" s="254">
        <v>214.61</v>
      </c>
      <c r="L31" s="254">
        <v>291.85000000000002</v>
      </c>
      <c r="M31" s="254">
        <v>496.61</v>
      </c>
      <c r="N31" s="254">
        <v>343.66</v>
      </c>
      <c r="O31" s="254">
        <v>179.61</v>
      </c>
      <c r="P31" s="254">
        <v>178.3</v>
      </c>
      <c r="Q31" s="254">
        <v>540.46</v>
      </c>
      <c r="R31" s="254">
        <v>249.85</v>
      </c>
      <c r="S31" s="254">
        <v>396.57</v>
      </c>
      <c r="T31" s="254">
        <v>508.37</v>
      </c>
      <c r="U31" s="254">
        <v>350.21</v>
      </c>
      <c r="V31" s="254">
        <v>392.28</v>
      </c>
      <c r="W31" s="254">
        <v>373.78</v>
      </c>
      <c r="X31" s="254">
        <v>264.08999999999997</v>
      </c>
      <c r="Y31" s="254">
        <v>381.17</v>
      </c>
      <c r="Z31" s="254">
        <v>156.87</v>
      </c>
      <c r="AA31" s="254">
        <v>467.48</v>
      </c>
      <c r="AB31" s="254">
        <v>349.11</v>
      </c>
      <c r="AC31" s="254">
        <v>354.76</v>
      </c>
      <c r="AD31" s="254">
        <v>290.02999999999997</v>
      </c>
      <c r="AE31" s="254">
        <v>346.11</v>
      </c>
      <c r="AF31" s="256">
        <v>403.51</v>
      </c>
      <c r="AG31" s="10"/>
      <c r="AH31" s="10"/>
      <c r="AI31" s="10"/>
    </row>
    <row r="32" spans="1:35">
      <c r="A32" s="257">
        <f t="shared" si="1"/>
        <v>0.56286666666666674</v>
      </c>
      <c r="B32" s="254">
        <v>350.54</v>
      </c>
      <c r="C32" s="254">
        <v>322.56</v>
      </c>
      <c r="D32" s="254">
        <v>211.33</v>
      </c>
      <c r="E32" s="254">
        <v>182.95</v>
      </c>
      <c r="F32" s="254">
        <v>565.87</v>
      </c>
      <c r="G32" s="254">
        <v>233.93</v>
      </c>
      <c r="H32" s="254">
        <v>255.36</v>
      </c>
      <c r="I32" s="254">
        <v>244.05</v>
      </c>
      <c r="J32" s="254">
        <v>301.77</v>
      </c>
      <c r="K32" s="254">
        <v>226.56</v>
      </c>
      <c r="L32" s="254">
        <v>214.62</v>
      </c>
      <c r="M32" s="254">
        <v>400.61</v>
      </c>
      <c r="N32" s="254">
        <v>293.37</v>
      </c>
      <c r="O32" s="254">
        <v>180.26</v>
      </c>
      <c r="P32" s="254">
        <v>221.1</v>
      </c>
      <c r="Q32" s="254">
        <v>220.9</v>
      </c>
      <c r="R32" s="254">
        <v>271.06</v>
      </c>
      <c r="S32" s="254">
        <v>144.33000000000001</v>
      </c>
      <c r="T32" s="254">
        <v>546.48</v>
      </c>
      <c r="U32" s="254">
        <v>323.66000000000003</v>
      </c>
      <c r="V32" s="254">
        <v>308.38</v>
      </c>
      <c r="W32" s="254">
        <v>254.66</v>
      </c>
      <c r="X32" s="254">
        <v>300.14</v>
      </c>
      <c r="Y32" s="254">
        <v>271.83</v>
      </c>
      <c r="Z32" s="254">
        <v>89.48</v>
      </c>
      <c r="AA32" s="254">
        <v>373.44</v>
      </c>
      <c r="AB32" s="254">
        <v>228.34</v>
      </c>
      <c r="AC32" s="254">
        <v>252.97</v>
      </c>
      <c r="AD32" s="254">
        <v>450.9</v>
      </c>
      <c r="AE32" s="254">
        <v>337.82</v>
      </c>
      <c r="AF32" s="256">
        <v>340.52</v>
      </c>
      <c r="AG32" s="10"/>
      <c r="AH32" s="10"/>
      <c r="AI32" s="10"/>
    </row>
    <row r="33" spans="1:35">
      <c r="A33" s="257">
        <f t="shared" si="1"/>
        <v>0.5732666666666667</v>
      </c>
      <c r="B33" s="254">
        <v>116.14</v>
      </c>
      <c r="C33" s="254">
        <v>273.83999999999997</v>
      </c>
      <c r="D33" s="254">
        <v>167.56</v>
      </c>
      <c r="E33" s="254">
        <v>183.2</v>
      </c>
      <c r="F33" s="254">
        <v>423.65</v>
      </c>
      <c r="G33" s="254">
        <v>365.64</v>
      </c>
      <c r="H33" s="254">
        <v>109.19</v>
      </c>
      <c r="I33" s="254">
        <v>124.86</v>
      </c>
      <c r="J33" s="254">
        <v>240.99</v>
      </c>
      <c r="K33" s="254">
        <v>137.27000000000001</v>
      </c>
      <c r="L33" s="254">
        <v>141.57</v>
      </c>
      <c r="M33" s="254">
        <v>290.41000000000003</v>
      </c>
      <c r="N33" s="254">
        <v>333.24</v>
      </c>
      <c r="O33" s="254">
        <v>175.3</v>
      </c>
      <c r="P33" s="254">
        <v>105.14</v>
      </c>
      <c r="Q33" s="254">
        <v>172.53</v>
      </c>
      <c r="R33" s="254">
        <v>116.28</v>
      </c>
      <c r="S33" s="254">
        <v>240.08</v>
      </c>
      <c r="T33" s="254">
        <v>549.85</v>
      </c>
      <c r="U33" s="254">
        <v>381.34</v>
      </c>
      <c r="V33" s="254">
        <v>147.65</v>
      </c>
      <c r="W33" s="254">
        <v>253.19</v>
      </c>
      <c r="X33" s="254">
        <v>488.42</v>
      </c>
      <c r="Y33" s="254">
        <v>144.19999999999999</v>
      </c>
      <c r="Z33" s="254">
        <v>59.5</v>
      </c>
      <c r="AA33" s="254">
        <v>578.5</v>
      </c>
      <c r="AB33" s="254">
        <v>270.29000000000002</v>
      </c>
      <c r="AC33" s="254">
        <v>327.8</v>
      </c>
      <c r="AD33" s="254">
        <v>193.36</v>
      </c>
      <c r="AE33" s="254">
        <v>460.31</v>
      </c>
      <c r="AF33" s="256">
        <v>507.2</v>
      </c>
      <c r="AG33" s="10"/>
      <c r="AH33" s="10"/>
      <c r="AI33" s="10"/>
    </row>
    <row r="34" spans="1:35">
      <c r="A34" s="257">
        <f t="shared" si="1"/>
        <v>0.58366666666666667</v>
      </c>
      <c r="B34" s="254">
        <v>202.22</v>
      </c>
      <c r="C34" s="254">
        <v>244.46</v>
      </c>
      <c r="D34" s="254">
        <v>164.52</v>
      </c>
      <c r="E34" s="254">
        <v>185.23</v>
      </c>
      <c r="F34" s="254">
        <v>425.08</v>
      </c>
      <c r="G34" s="254">
        <v>366.72</v>
      </c>
      <c r="H34" s="254">
        <v>91.9</v>
      </c>
      <c r="I34" s="254">
        <v>144.85</v>
      </c>
      <c r="J34" s="254">
        <v>194.16</v>
      </c>
      <c r="K34" s="254">
        <v>156.75</v>
      </c>
      <c r="L34" s="254">
        <v>252.94</v>
      </c>
      <c r="M34" s="254">
        <v>389.94</v>
      </c>
      <c r="N34" s="254">
        <v>421.06</v>
      </c>
      <c r="O34" s="254">
        <v>146.32</v>
      </c>
      <c r="P34" s="254">
        <v>54.55</v>
      </c>
      <c r="Q34" s="254">
        <v>172.11</v>
      </c>
      <c r="R34" s="254">
        <v>82.69</v>
      </c>
      <c r="S34" s="254">
        <v>258.83999999999997</v>
      </c>
      <c r="T34" s="254">
        <v>259.97000000000003</v>
      </c>
      <c r="U34" s="254">
        <v>291.73</v>
      </c>
      <c r="V34" s="254">
        <v>166.97</v>
      </c>
      <c r="W34" s="254">
        <v>313.14999999999998</v>
      </c>
      <c r="X34" s="254">
        <v>124.66</v>
      </c>
      <c r="Y34" s="254">
        <v>292.24</v>
      </c>
      <c r="Z34" s="254">
        <v>97.42</v>
      </c>
      <c r="AA34" s="254">
        <v>199.03</v>
      </c>
      <c r="AB34" s="254">
        <v>361.82</v>
      </c>
      <c r="AC34" s="254">
        <v>274.58999999999997</v>
      </c>
      <c r="AD34" s="254">
        <v>261.31</v>
      </c>
      <c r="AE34" s="254">
        <v>176.26</v>
      </c>
      <c r="AF34" s="256">
        <v>299.23</v>
      </c>
      <c r="AG34" s="10"/>
      <c r="AH34" s="10"/>
      <c r="AI34" s="10"/>
    </row>
    <row r="35" spans="1:35">
      <c r="A35" s="257">
        <f t="shared" si="1"/>
        <v>0.59406666666666663</v>
      </c>
      <c r="B35" s="254">
        <v>116.75</v>
      </c>
      <c r="C35" s="254">
        <v>228.26</v>
      </c>
      <c r="D35" s="254">
        <v>99.84</v>
      </c>
      <c r="E35" s="254">
        <v>117.25</v>
      </c>
      <c r="F35" s="254">
        <v>394.19</v>
      </c>
      <c r="G35" s="254">
        <v>228.69</v>
      </c>
      <c r="H35" s="254">
        <v>158.86000000000001</v>
      </c>
      <c r="I35" s="254">
        <v>136.36000000000001</v>
      </c>
      <c r="J35" s="254">
        <v>134.06</v>
      </c>
      <c r="K35" s="254">
        <v>104.24</v>
      </c>
      <c r="L35" s="254">
        <v>177.42</v>
      </c>
      <c r="M35" s="254">
        <v>182.99</v>
      </c>
      <c r="N35" s="254">
        <v>367.06</v>
      </c>
      <c r="O35" s="254">
        <v>177.2</v>
      </c>
      <c r="P35" s="254">
        <v>105.23</v>
      </c>
      <c r="Q35" s="254">
        <v>86.37</v>
      </c>
      <c r="R35" s="254">
        <v>119.02</v>
      </c>
      <c r="S35" s="254">
        <v>192.47</v>
      </c>
      <c r="T35" s="254">
        <v>354.94</v>
      </c>
      <c r="U35" s="254">
        <v>216.36</v>
      </c>
      <c r="V35" s="254">
        <v>119.35</v>
      </c>
      <c r="W35" s="254">
        <v>149.65</v>
      </c>
      <c r="X35" s="254">
        <v>124.69</v>
      </c>
      <c r="Y35" s="254">
        <v>342.74</v>
      </c>
      <c r="Z35" s="254">
        <v>82.43</v>
      </c>
      <c r="AA35" s="254">
        <v>291.31</v>
      </c>
      <c r="AB35" s="254">
        <v>238.76</v>
      </c>
      <c r="AC35" s="254">
        <v>125.58</v>
      </c>
      <c r="AD35" s="254">
        <v>155.52000000000001</v>
      </c>
      <c r="AE35" s="254">
        <v>243.84</v>
      </c>
      <c r="AF35" s="256">
        <v>371.98</v>
      </c>
      <c r="AG35" s="10"/>
      <c r="AH35" s="10"/>
      <c r="AI35" s="10"/>
    </row>
    <row r="36" spans="1:35">
      <c r="A36" s="257">
        <f t="shared" si="1"/>
        <v>0.6044666666666666</v>
      </c>
      <c r="B36" s="254">
        <v>96.26</v>
      </c>
      <c r="C36" s="254">
        <v>30</v>
      </c>
      <c r="D36" s="254">
        <v>62.32</v>
      </c>
      <c r="E36" s="254">
        <v>51.18</v>
      </c>
      <c r="F36" s="254">
        <v>351.09</v>
      </c>
      <c r="G36" s="254">
        <v>301.05</v>
      </c>
      <c r="H36" s="254">
        <v>94.26</v>
      </c>
      <c r="I36" s="254">
        <v>76.989999999999995</v>
      </c>
      <c r="J36" s="254">
        <v>30</v>
      </c>
      <c r="K36" s="254">
        <v>135.82</v>
      </c>
      <c r="L36" s="254">
        <v>115.97</v>
      </c>
      <c r="M36" s="254">
        <v>292.8</v>
      </c>
      <c r="N36" s="254">
        <v>381.76</v>
      </c>
      <c r="O36" s="254">
        <v>112.82</v>
      </c>
      <c r="P36" s="254">
        <v>98.66</v>
      </c>
      <c r="Q36" s="254">
        <v>120.62</v>
      </c>
      <c r="R36" s="254">
        <v>140.69999999999999</v>
      </c>
      <c r="S36" s="254">
        <v>171.7</v>
      </c>
      <c r="T36" s="254">
        <v>210.98</v>
      </c>
      <c r="U36" s="254">
        <v>219.27</v>
      </c>
      <c r="V36" s="254">
        <v>162.31</v>
      </c>
      <c r="W36" s="254">
        <v>204.94</v>
      </c>
      <c r="X36" s="254">
        <v>191.8</v>
      </c>
      <c r="Y36" s="254">
        <v>263.51</v>
      </c>
      <c r="Z36" s="254">
        <v>111.1</v>
      </c>
      <c r="AA36" s="254">
        <v>330.93</v>
      </c>
      <c r="AB36" s="254">
        <v>114.54</v>
      </c>
      <c r="AC36" s="254">
        <v>167.75</v>
      </c>
      <c r="AD36" s="254">
        <v>152.93</v>
      </c>
      <c r="AE36" s="254">
        <v>232.26</v>
      </c>
      <c r="AF36" s="256">
        <v>202.17</v>
      </c>
      <c r="AG36" s="10"/>
      <c r="AH36" s="10"/>
      <c r="AI36" s="10"/>
    </row>
    <row r="37" spans="1:35">
      <c r="A37" s="257">
        <f t="shared" si="1"/>
        <v>0.61486666666666656</v>
      </c>
      <c r="B37" s="254">
        <v>61.55</v>
      </c>
      <c r="C37" s="254">
        <v>93.6</v>
      </c>
      <c r="D37" s="254">
        <v>139.47</v>
      </c>
      <c r="E37" s="254">
        <v>126.18</v>
      </c>
      <c r="F37" s="254">
        <v>119.7</v>
      </c>
      <c r="G37" s="254">
        <v>260.64999999999998</v>
      </c>
      <c r="H37" s="254">
        <v>129.91</v>
      </c>
      <c r="I37" s="254">
        <v>54.27</v>
      </c>
      <c r="J37" s="254">
        <v>105.61</v>
      </c>
      <c r="K37" s="254">
        <v>132.51</v>
      </c>
      <c r="L37" s="254">
        <v>99.38</v>
      </c>
      <c r="M37" s="254">
        <v>255.29</v>
      </c>
      <c r="N37" s="254">
        <v>194.34</v>
      </c>
      <c r="O37" s="254">
        <v>101.02</v>
      </c>
      <c r="P37" s="254">
        <v>57.52</v>
      </c>
      <c r="Q37" s="254">
        <v>79.03</v>
      </c>
      <c r="R37" s="254">
        <v>82.29</v>
      </c>
      <c r="S37" s="254">
        <v>89.35</v>
      </c>
      <c r="T37" s="254">
        <v>287.58</v>
      </c>
      <c r="U37" s="254">
        <v>218.45</v>
      </c>
      <c r="V37" s="254">
        <v>112.28</v>
      </c>
      <c r="W37" s="254">
        <v>145.59</v>
      </c>
      <c r="X37" s="254">
        <v>169.32</v>
      </c>
      <c r="Y37" s="254">
        <v>169.49</v>
      </c>
      <c r="Z37" s="254">
        <v>84.32</v>
      </c>
      <c r="AA37" s="254">
        <v>302.33</v>
      </c>
      <c r="AB37" s="254">
        <v>170.09</v>
      </c>
      <c r="AC37" s="254">
        <v>216.75</v>
      </c>
      <c r="AD37" s="254">
        <v>156.69999999999999</v>
      </c>
      <c r="AE37" s="254">
        <v>47.33</v>
      </c>
      <c r="AF37" s="256">
        <v>167.01</v>
      </c>
      <c r="AG37" s="10"/>
      <c r="AH37" s="10"/>
      <c r="AI37" s="10"/>
    </row>
    <row r="38" spans="1:35">
      <c r="A38" s="257">
        <f t="shared" si="1"/>
        <v>0.62526666666666653</v>
      </c>
      <c r="B38" s="254">
        <v>58.62</v>
      </c>
      <c r="C38" s="254">
        <v>153.69</v>
      </c>
      <c r="D38" s="254">
        <v>84.76</v>
      </c>
      <c r="E38" s="254">
        <v>107.6</v>
      </c>
      <c r="F38" s="254">
        <v>232.5</v>
      </c>
      <c r="G38" s="254">
        <v>253.08</v>
      </c>
      <c r="H38" s="254">
        <v>86.41</v>
      </c>
      <c r="I38" s="254">
        <v>70.41</v>
      </c>
      <c r="J38" s="254">
        <v>78.39</v>
      </c>
      <c r="K38" s="254">
        <v>68.48</v>
      </c>
      <c r="L38" s="254">
        <v>106.91</v>
      </c>
      <c r="M38" s="254">
        <v>216.79</v>
      </c>
      <c r="N38" s="254">
        <v>123.21</v>
      </c>
      <c r="O38" s="254">
        <v>83.52</v>
      </c>
      <c r="P38" s="254">
        <v>50.81</v>
      </c>
      <c r="Q38" s="254">
        <v>74.7</v>
      </c>
      <c r="R38" s="254">
        <v>85.67</v>
      </c>
      <c r="S38" s="254">
        <v>105.6</v>
      </c>
      <c r="T38" s="254">
        <v>148.22999999999999</v>
      </c>
      <c r="U38" s="254">
        <v>322.37</v>
      </c>
      <c r="V38" s="254">
        <v>121.42</v>
      </c>
      <c r="W38" s="254">
        <v>117.73</v>
      </c>
      <c r="X38" s="254">
        <v>121.69</v>
      </c>
      <c r="Y38" s="254">
        <v>172.71</v>
      </c>
      <c r="Z38" s="254">
        <v>57.64</v>
      </c>
      <c r="AA38" s="254">
        <v>261.97000000000003</v>
      </c>
      <c r="AB38" s="254">
        <v>81.150000000000006</v>
      </c>
      <c r="AC38" s="254">
        <v>93.12</v>
      </c>
      <c r="AD38" s="254">
        <v>140.54</v>
      </c>
      <c r="AE38" s="254">
        <v>176.69</v>
      </c>
      <c r="AF38" s="256">
        <v>164.4</v>
      </c>
      <c r="AG38" s="10"/>
      <c r="AH38" s="10"/>
      <c r="AI38" s="10"/>
    </row>
    <row r="39" spans="1:35">
      <c r="A39" s="257">
        <f t="shared" si="1"/>
        <v>0.63566666666666649</v>
      </c>
      <c r="B39" s="254">
        <v>70.84</v>
      </c>
      <c r="C39" s="254">
        <v>51.87</v>
      </c>
      <c r="D39" s="254">
        <v>105.26</v>
      </c>
      <c r="E39" s="254">
        <v>111.25</v>
      </c>
      <c r="F39" s="254">
        <v>247.8</v>
      </c>
      <c r="G39" s="254">
        <v>166.36</v>
      </c>
      <c r="H39" s="254">
        <v>78.48</v>
      </c>
      <c r="I39" s="254">
        <v>71.260000000000005</v>
      </c>
      <c r="J39" s="254">
        <v>71.67</v>
      </c>
      <c r="K39" s="254">
        <v>20.68</v>
      </c>
      <c r="L39" s="254">
        <v>71.5</v>
      </c>
      <c r="M39" s="254">
        <v>194.74</v>
      </c>
      <c r="N39" s="254">
        <v>148.81</v>
      </c>
      <c r="O39" s="254">
        <v>41.09</v>
      </c>
      <c r="P39" s="254">
        <v>79.7</v>
      </c>
      <c r="Q39" s="254">
        <v>67.09</v>
      </c>
      <c r="R39" s="254">
        <v>34.549999999999997</v>
      </c>
      <c r="S39" s="254">
        <v>34.549999999999997</v>
      </c>
      <c r="T39" s="254">
        <v>204.99</v>
      </c>
      <c r="U39" s="254">
        <v>156.15</v>
      </c>
      <c r="V39" s="254">
        <v>216.95</v>
      </c>
      <c r="W39" s="254">
        <v>123.23</v>
      </c>
      <c r="X39" s="254">
        <v>133.94</v>
      </c>
      <c r="Y39" s="254">
        <v>156.52000000000001</v>
      </c>
      <c r="Z39" s="254">
        <v>31.09</v>
      </c>
      <c r="AA39" s="254">
        <v>100.53</v>
      </c>
      <c r="AB39" s="254">
        <v>206.31</v>
      </c>
      <c r="AC39" s="254">
        <v>193.29</v>
      </c>
      <c r="AD39" s="254">
        <v>122.83</v>
      </c>
      <c r="AE39" s="254">
        <v>190.53</v>
      </c>
      <c r="AF39" s="256">
        <v>233.53</v>
      </c>
      <c r="AG39" s="10"/>
      <c r="AH39" s="10"/>
      <c r="AI39" s="10"/>
    </row>
    <row r="40" spans="1:35">
      <c r="A40" s="257">
        <f t="shared" si="1"/>
        <v>0.64606666666666646</v>
      </c>
      <c r="B40" s="254">
        <v>66.37</v>
      </c>
      <c r="C40" s="254">
        <v>69.53</v>
      </c>
      <c r="D40" s="254">
        <v>119.14</v>
      </c>
      <c r="E40" s="254">
        <v>140.61000000000001</v>
      </c>
      <c r="F40" s="254">
        <v>280.52</v>
      </c>
      <c r="G40" s="254">
        <v>108.29</v>
      </c>
      <c r="H40" s="254">
        <v>53.46</v>
      </c>
      <c r="I40" s="254">
        <v>52.5</v>
      </c>
      <c r="J40" s="254">
        <v>99.42</v>
      </c>
      <c r="K40" s="254">
        <v>99.07</v>
      </c>
      <c r="L40" s="254">
        <v>28.1</v>
      </c>
      <c r="M40" s="254">
        <v>154.79</v>
      </c>
      <c r="N40" s="254">
        <v>178.53</v>
      </c>
      <c r="O40" s="254">
        <v>42.79</v>
      </c>
      <c r="P40" s="254">
        <v>101.95</v>
      </c>
      <c r="Q40" s="254">
        <v>75.48</v>
      </c>
      <c r="R40" s="254">
        <v>123.47</v>
      </c>
      <c r="S40" s="254">
        <v>68.680000000000007</v>
      </c>
      <c r="T40" s="254">
        <v>171.66</v>
      </c>
      <c r="U40" s="254">
        <v>147.91</v>
      </c>
      <c r="V40" s="254">
        <v>138.1</v>
      </c>
      <c r="W40" s="254">
        <v>53.45</v>
      </c>
      <c r="X40" s="254">
        <v>164.4</v>
      </c>
      <c r="Y40" s="254">
        <v>50.45</v>
      </c>
      <c r="Z40" s="254">
        <v>17.079999999999998</v>
      </c>
      <c r="AA40" s="254">
        <v>165.5</v>
      </c>
      <c r="AB40" s="254">
        <v>128.13</v>
      </c>
      <c r="AC40" s="254">
        <v>124.44</v>
      </c>
      <c r="AD40" s="254">
        <v>182.88</v>
      </c>
      <c r="AE40" s="254">
        <v>91.64</v>
      </c>
      <c r="AF40" s="256">
        <v>208.2</v>
      </c>
      <c r="AG40" s="10"/>
      <c r="AH40" s="10"/>
      <c r="AI40" s="10"/>
    </row>
    <row r="41" spans="1:35">
      <c r="A41" s="257">
        <f t="shared" si="1"/>
        <v>0.65646666666666642</v>
      </c>
      <c r="B41" s="254">
        <v>84.65</v>
      </c>
      <c r="C41" s="254">
        <v>94.44</v>
      </c>
      <c r="D41" s="254">
        <v>66.959999999999994</v>
      </c>
      <c r="E41" s="254">
        <v>75.56</v>
      </c>
      <c r="F41" s="254">
        <v>150.05000000000001</v>
      </c>
      <c r="G41" s="254">
        <v>134.05000000000001</v>
      </c>
      <c r="H41" s="254">
        <v>37.5</v>
      </c>
      <c r="I41" s="254">
        <v>113.78</v>
      </c>
      <c r="J41" s="254">
        <v>84.09</v>
      </c>
      <c r="K41" s="254">
        <v>52.41</v>
      </c>
      <c r="L41" s="254">
        <v>76.62</v>
      </c>
      <c r="M41" s="254">
        <v>142.72</v>
      </c>
      <c r="N41" s="254">
        <v>76.94</v>
      </c>
      <c r="O41" s="254">
        <v>74</v>
      </c>
      <c r="P41" s="254">
        <v>36.1</v>
      </c>
      <c r="Q41" s="254">
        <v>50.33</v>
      </c>
      <c r="R41" s="254">
        <v>33.46</v>
      </c>
      <c r="S41" s="254">
        <v>68.400000000000006</v>
      </c>
      <c r="T41" s="254">
        <v>138.63999999999999</v>
      </c>
      <c r="U41" s="254">
        <v>236.81</v>
      </c>
      <c r="V41" s="254">
        <v>137.59</v>
      </c>
      <c r="W41" s="254">
        <v>101.63</v>
      </c>
      <c r="X41" s="254">
        <v>177.92</v>
      </c>
      <c r="Y41" s="254">
        <v>73.819999999999993</v>
      </c>
      <c r="Z41" s="254">
        <v>32.54</v>
      </c>
      <c r="AA41" s="254">
        <v>203.63</v>
      </c>
      <c r="AB41" s="254">
        <v>68.89</v>
      </c>
      <c r="AC41" s="254">
        <v>88.73</v>
      </c>
      <c r="AD41" s="254">
        <v>190.55</v>
      </c>
      <c r="AE41" s="254">
        <v>134.31</v>
      </c>
      <c r="AF41" s="256">
        <v>152.71</v>
      </c>
      <c r="AG41" s="10"/>
      <c r="AH41" s="10"/>
      <c r="AI41" s="10"/>
    </row>
    <row r="42" spans="1:35">
      <c r="A42" s="257">
        <f t="shared" si="1"/>
        <v>0.66686666666666639</v>
      </c>
      <c r="B42" s="254">
        <v>19.04</v>
      </c>
      <c r="C42" s="254">
        <v>134.69</v>
      </c>
      <c r="D42" s="254">
        <v>35.9</v>
      </c>
      <c r="E42" s="254">
        <v>90.24</v>
      </c>
      <c r="F42" s="254">
        <v>128.63</v>
      </c>
      <c r="G42" s="254">
        <v>84.99</v>
      </c>
      <c r="H42" s="254">
        <v>53.85</v>
      </c>
      <c r="I42" s="254">
        <v>94.2</v>
      </c>
      <c r="J42" s="254">
        <v>79.819999999999993</v>
      </c>
      <c r="K42" s="254">
        <v>21.6</v>
      </c>
      <c r="L42" s="254">
        <v>14.1</v>
      </c>
      <c r="M42" s="254">
        <v>90.12</v>
      </c>
      <c r="N42" s="254">
        <v>30.83</v>
      </c>
      <c r="O42" s="254">
        <v>45.89</v>
      </c>
      <c r="P42" s="254">
        <v>41.61</v>
      </c>
      <c r="Q42" s="254">
        <v>70.44</v>
      </c>
      <c r="R42" s="254">
        <v>105.85</v>
      </c>
      <c r="S42" s="254">
        <v>50.03</v>
      </c>
      <c r="T42" s="254">
        <v>184.17</v>
      </c>
      <c r="U42" s="254">
        <v>136.77000000000001</v>
      </c>
      <c r="V42" s="254">
        <v>73.72</v>
      </c>
      <c r="W42" s="254">
        <v>109.35</v>
      </c>
      <c r="X42" s="254">
        <v>81.64</v>
      </c>
      <c r="Y42" s="254">
        <v>61.38</v>
      </c>
      <c r="Z42" s="254">
        <v>51.22</v>
      </c>
      <c r="AA42" s="254">
        <v>151.38</v>
      </c>
      <c r="AB42" s="254">
        <v>48.66</v>
      </c>
      <c r="AC42" s="254">
        <v>52.94</v>
      </c>
      <c r="AD42" s="254">
        <v>193.94</v>
      </c>
      <c r="AE42" s="254">
        <v>120.55</v>
      </c>
      <c r="AF42" s="256">
        <v>93.42</v>
      </c>
      <c r="AG42" s="10"/>
      <c r="AH42" s="10"/>
      <c r="AI42" s="10"/>
    </row>
    <row r="43" spans="1:35">
      <c r="A43" s="257">
        <f t="shared" si="1"/>
        <v>0.67726666666666635</v>
      </c>
      <c r="B43" s="254">
        <v>0</v>
      </c>
      <c r="C43" s="254">
        <v>105.04</v>
      </c>
      <c r="D43" s="254">
        <v>65.3</v>
      </c>
      <c r="E43" s="254">
        <v>46.28</v>
      </c>
      <c r="F43" s="254">
        <v>119.91</v>
      </c>
      <c r="G43" s="254">
        <v>72.37</v>
      </c>
      <c r="H43" s="254">
        <v>114.17</v>
      </c>
      <c r="I43" s="254">
        <v>111.8</v>
      </c>
      <c r="J43" s="254">
        <v>114.55</v>
      </c>
      <c r="K43" s="254">
        <v>30.83</v>
      </c>
      <c r="L43" s="254">
        <v>52.93</v>
      </c>
      <c r="M43" s="254">
        <v>73.53</v>
      </c>
      <c r="N43" s="254">
        <v>155.56</v>
      </c>
      <c r="O43" s="254">
        <v>34.409999999999997</v>
      </c>
      <c r="P43" s="254">
        <v>60.32</v>
      </c>
      <c r="Q43" s="254">
        <v>25.86</v>
      </c>
      <c r="R43" s="254">
        <v>26.36</v>
      </c>
      <c r="S43" s="254">
        <v>104.18</v>
      </c>
      <c r="T43" s="254">
        <v>67.709999999999994</v>
      </c>
      <c r="U43" s="254">
        <v>204.9</v>
      </c>
      <c r="V43" s="254">
        <v>104.12</v>
      </c>
      <c r="W43" s="254">
        <v>84.82</v>
      </c>
      <c r="X43" s="254">
        <v>46.93</v>
      </c>
      <c r="Y43" s="254">
        <v>57.23</v>
      </c>
      <c r="Z43" s="254">
        <v>86.86</v>
      </c>
      <c r="AA43" s="254">
        <v>207.41</v>
      </c>
      <c r="AB43" s="254">
        <v>100.89</v>
      </c>
      <c r="AC43" s="254">
        <v>81.75</v>
      </c>
      <c r="AD43" s="254">
        <v>116.18</v>
      </c>
      <c r="AE43" s="254">
        <v>80.790000000000006</v>
      </c>
      <c r="AF43" s="256">
        <v>55.92</v>
      </c>
      <c r="AG43" s="10"/>
      <c r="AH43" s="10"/>
      <c r="AI43" s="10"/>
    </row>
    <row r="44" spans="1:35">
      <c r="A44" s="257">
        <f t="shared" si="1"/>
        <v>0.68766666666666632</v>
      </c>
      <c r="B44" s="254">
        <v>33.75</v>
      </c>
      <c r="C44" s="254">
        <v>81.739999999999995</v>
      </c>
      <c r="D44" s="254">
        <v>85.46</v>
      </c>
      <c r="E44" s="254">
        <v>44.97</v>
      </c>
      <c r="F44" s="254">
        <v>114.61</v>
      </c>
      <c r="G44" s="254">
        <v>59.2</v>
      </c>
      <c r="H44" s="254">
        <v>69.11</v>
      </c>
      <c r="I44" s="254">
        <v>45.54</v>
      </c>
      <c r="J44" s="254">
        <v>11.32</v>
      </c>
      <c r="K44" s="254">
        <v>31.62</v>
      </c>
      <c r="L44" s="254">
        <v>54.6</v>
      </c>
      <c r="M44" s="254">
        <v>70.92</v>
      </c>
      <c r="N44" s="254">
        <v>89.32</v>
      </c>
      <c r="O44" s="254">
        <v>13.27</v>
      </c>
      <c r="P44" s="254">
        <v>123.58</v>
      </c>
      <c r="Q44" s="254">
        <v>67.19</v>
      </c>
      <c r="R44" s="254">
        <v>50.46</v>
      </c>
      <c r="S44" s="254">
        <v>72.75</v>
      </c>
      <c r="T44" s="254">
        <v>131.57</v>
      </c>
      <c r="U44" s="254">
        <v>106.41</v>
      </c>
      <c r="V44" s="254">
        <v>53.65</v>
      </c>
      <c r="W44" s="254">
        <v>65.81</v>
      </c>
      <c r="X44" s="254">
        <v>75.56</v>
      </c>
      <c r="Y44" s="254">
        <v>69.16</v>
      </c>
      <c r="Z44" s="254">
        <v>46.42</v>
      </c>
      <c r="AA44" s="254">
        <v>145.47</v>
      </c>
      <c r="AB44" s="254">
        <v>91.29</v>
      </c>
      <c r="AC44" s="254">
        <v>146.80000000000001</v>
      </c>
      <c r="AD44" s="254">
        <v>101.82</v>
      </c>
      <c r="AE44" s="254">
        <v>50.07</v>
      </c>
      <c r="AF44" s="256">
        <v>103.57</v>
      </c>
      <c r="AG44" s="10"/>
      <c r="AH44" s="10"/>
      <c r="AI44" s="10"/>
    </row>
    <row r="45" spans="1:35">
      <c r="A45" s="257">
        <f t="shared" si="1"/>
        <v>0.69806666666666628</v>
      </c>
      <c r="B45" s="254">
        <v>81.93</v>
      </c>
      <c r="C45" s="254">
        <v>26.11</v>
      </c>
      <c r="D45" s="254">
        <v>66.7</v>
      </c>
      <c r="E45" s="254">
        <v>53.67</v>
      </c>
      <c r="F45" s="254">
        <v>150.15</v>
      </c>
      <c r="G45" s="254">
        <v>143.79</v>
      </c>
      <c r="H45" s="254">
        <v>198.88</v>
      </c>
      <c r="I45" s="254">
        <v>34.9</v>
      </c>
      <c r="J45" s="254">
        <v>106.96</v>
      </c>
      <c r="K45" s="254">
        <v>64.52</v>
      </c>
      <c r="L45" s="254">
        <v>92.08</v>
      </c>
      <c r="M45" s="254">
        <v>185.98</v>
      </c>
      <c r="N45" s="254">
        <v>66.209999999999994</v>
      </c>
      <c r="O45" s="254">
        <v>50.57</v>
      </c>
      <c r="P45" s="254">
        <v>56.28</v>
      </c>
      <c r="Q45" s="254">
        <v>50.78</v>
      </c>
      <c r="R45" s="254">
        <v>85.59</v>
      </c>
      <c r="S45" s="254">
        <v>134.86000000000001</v>
      </c>
      <c r="T45" s="254">
        <v>181.42</v>
      </c>
      <c r="U45" s="254">
        <v>78.34</v>
      </c>
      <c r="V45" s="254">
        <v>108.8</v>
      </c>
      <c r="W45" s="254">
        <v>95.58</v>
      </c>
      <c r="X45" s="254">
        <v>69.75</v>
      </c>
      <c r="Y45" s="254">
        <v>56.05</v>
      </c>
      <c r="Z45" s="254">
        <v>58.13</v>
      </c>
      <c r="AA45" s="254">
        <v>33.14</v>
      </c>
      <c r="AB45" s="254">
        <v>132.31</v>
      </c>
      <c r="AC45" s="254">
        <v>54.86</v>
      </c>
      <c r="AD45" s="254">
        <v>71.739999999999995</v>
      </c>
      <c r="AE45" s="254">
        <v>73.31</v>
      </c>
      <c r="AF45" s="256">
        <v>51.36</v>
      </c>
      <c r="AG45" s="10"/>
      <c r="AH45" s="10"/>
      <c r="AI45" s="10"/>
    </row>
    <row r="46" spans="1:35">
      <c r="A46" s="257">
        <f t="shared" si="1"/>
        <v>0.70846666666666624</v>
      </c>
      <c r="B46" s="254">
        <v>11.68</v>
      </c>
      <c r="C46" s="254">
        <v>25.09</v>
      </c>
      <c r="D46" s="254">
        <v>79.84</v>
      </c>
      <c r="E46" s="254">
        <v>53.35</v>
      </c>
      <c r="F46" s="254">
        <v>115.48</v>
      </c>
      <c r="G46" s="254">
        <v>153.16</v>
      </c>
      <c r="H46" s="254">
        <v>97.26</v>
      </c>
      <c r="I46" s="254">
        <v>24.59</v>
      </c>
      <c r="J46" s="254">
        <v>45.22</v>
      </c>
      <c r="K46" s="254">
        <v>10.45</v>
      </c>
      <c r="L46" s="254">
        <v>93.08</v>
      </c>
      <c r="M46" s="254">
        <v>65.260000000000005</v>
      </c>
      <c r="N46" s="254">
        <v>84.55</v>
      </c>
      <c r="O46" s="254">
        <v>30.95</v>
      </c>
      <c r="P46" s="254">
        <v>33.99</v>
      </c>
      <c r="Q46" s="254">
        <v>69.92</v>
      </c>
      <c r="R46" s="254">
        <v>48.87</v>
      </c>
      <c r="S46" s="254">
        <v>72.78</v>
      </c>
      <c r="T46" s="254">
        <v>101.8</v>
      </c>
      <c r="U46" s="254">
        <v>158.13</v>
      </c>
      <c r="V46" s="254">
        <v>59.96</v>
      </c>
      <c r="W46" s="254">
        <v>47.47</v>
      </c>
      <c r="X46" s="254">
        <v>106.01</v>
      </c>
      <c r="Y46" s="254">
        <v>56.49</v>
      </c>
      <c r="Z46" s="254">
        <v>96.83</v>
      </c>
      <c r="AA46" s="254">
        <v>57.16</v>
      </c>
      <c r="AB46" s="254">
        <v>92.34</v>
      </c>
      <c r="AC46" s="254">
        <v>91.94</v>
      </c>
      <c r="AD46" s="254">
        <v>81.69</v>
      </c>
      <c r="AE46" s="254">
        <v>38.340000000000003</v>
      </c>
      <c r="AF46" s="256">
        <v>49.61</v>
      </c>
      <c r="AG46" s="10"/>
      <c r="AH46" s="10"/>
      <c r="AI46" s="10"/>
    </row>
    <row r="47" spans="1:35">
      <c r="A47" s="257">
        <f t="shared" si="1"/>
        <v>0.71886666666666621</v>
      </c>
      <c r="B47" s="254">
        <v>6</v>
      </c>
      <c r="C47" s="254">
        <v>115.29</v>
      </c>
      <c r="D47" s="254">
        <v>72.58</v>
      </c>
      <c r="E47" s="254">
        <v>72.540000000000006</v>
      </c>
      <c r="F47" s="254">
        <v>80.56</v>
      </c>
      <c r="G47" s="254">
        <v>95.54</v>
      </c>
      <c r="H47" s="254">
        <v>35.47</v>
      </c>
      <c r="I47" s="254">
        <v>33.9</v>
      </c>
      <c r="J47" s="254">
        <v>83.72</v>
      </c>
      <c r="K47" s="254">
        <v>51.28</v>
      </c>
      <c r="L47" s="254">
        <v>85.7</v>
      </c>
      <c r="M47" s="254">
        <v>98.11</v>
      </c>
      <c r="N47" s="254">
        <v>237.16</v>
      </c>
      <c r="O47" s="254">
        <v>51.93</v>
      </c>
      <c r="P47" s="254">
        <v>48.54</v>
      </c>
      <c r="Q47" s="254">
        <v>32.01</v>
      </c>
      <c r="R47" s="254">
        <v>22.41</v>
      </c>
      <c r="S47" s="254">
        <v>26.67</v>
      </c>
      <c r="T47" s="254">
        <v>94.77</v>
      </c>
      <c r="U47" s="254">
        <v>59.34</v>
      </c>
      <c r="V47" s="254">
        <v>107.69</v>
      </c>
      <c r="W47" s="254">
        <v>48.61</v>
      </c>
      <c r="X47" s="254">
        <v>13.55</v>
      </c>
      <c r="Y47" s="254">
        <v>41.44</v>
      </c>
      <c r="Z47" s="254">
        <v>31.39</v>
      </c>
      <c r="AA47" s="254">
        <v>69.31</v>
      </c>
      <c r="AB47" s="254">
        <v>73.180000000000007</v>
      </c>
      <c r="AC47" s="254">
        <v>111.21</v>
      </c>
      <c r="AD47" s="254">
        <v>80.14</v>
      </c>
      <c r="AE47" s="254">
        <v>68.13</v>
      </c>
      <c r="AF47" s="256">
        <v>22</v>
      </c>
      <c r="AG47" s="10"/>
      <c r="AH47" s="10"/>
      <c r="AI47" s="10"/>
    </row>
    <row r="48" spans="1:35">
      <c r="A48" s="257">
        <f t="shared" si="1"/>
        <v>0.72926666666666617</v>
      </c>
      <c r="B48" s="254">
        <v>32.450000000000003</v>
      </c>
      <c r="C48" s="254">
        <v>112.51</v>
      </c>
      <c r="D48" s="254">
        <v>54.54</v>
      </c>
      <c r="E48" s="254">
        <v>62.27</v>
      </c>
      <c r="F48" s="254">
        <v>136.65</v>
      </c>
      <c r="G48" s="254">
        <v>72.319999999999993</v>
      </c>
      <c r="H48" s="254">
        <v>53.28</v>
      </c>
      <c r="I48" s="254">
        <v>50.22</v>
      </c>
      <c r="J48" s="254">
        <v>83.66</v>
      </c>
      <c r="K48" s="254">
        <v>14.4</v>
      </c>
      <c r="L48" s="254">
        <v>14.95</v>
      </c>
      <c r="M48" s="254">
        <v>59.61</v>
      </c>
      <c r="N48" s="254">
        <v>46.58</v>
      </c>
      <c r="O48" s="254">
        <v>58.27</v>
      </c>
      <c r="P48" s="254">
        <v>26.63</v>
      </c>
      <c r="Q48" s="254">
        <v>94.27</v>
      </c>
      <c r="R48" s="254">
        <v>16.309999999999999</v>
      </c>
      <c r="S48" s="254">
        <v>88.92</v>
      </c>
      <c r="T48" s="254">
        <v>53.22</v>
      </c>
      <c r="U48" s="254">
        <v>71.8</v>
      </c>
      <c r="V48" s="254">
        <v>77.05</v>
      </c>
      <c r="W48" s="254">
        <v>28.75</v>
      </c>
      <c r="X48" s="254">
        <v>16.29</v>
      </c>
      <c r="Y48" s="254">
        <v>46.63</v>
      </c>
      <c r="Z48" s="254">
        <v>10.91</v>
      </c>
      <c r="AA48" s="254">
        <v>139.69999999999999</v>
      </c>
      <c r="AB48" s="254">
        <v>117.8</v>
      </c>
      <c r="AC48" s="254">
        <v>98.55</v>
      </c>
      <c r="AD48" s="254">
        <v>51.6</v>
      </c>
      <c r="AE48" s="254">
        <v>75.08</v>
      </c>
      <c r="AF48" s="256">
        <v>43.77</v>
      </c>
      <c r="AG48" s="10"/>
      <c r="AH48" s="10"/>
      <c r="AI48" s="10"/>
    </row>
    <row r="49" spans="1:35">
      <c r="A49" s="257">
        <f t="shared" si="1"/>
        <v>0.73966666666666614</v>
      </c>
      <c r="B49" s="254">
        <v>0</v>
      </c>
      <c r="C49" s="254">
        <v>102.81</v>
      </c>
      <c r="D49" s="254">
        <v>40.49</v>
      </c>
      <c r="E49" s="254">
        <v>27.85</v>
      </c>
      <c r="F49" s="254">
        <v>75.8</v>
      </c>
      <c r="G49" s="254">
        <v>98.71</v>
      </c>
      <c r="H49" s="254">
        <v>37.229999999999997</v>
      </c>
      <c r="I49" s="254">
        <v>44.78</v>
      </c>
      <c r="J49" s="254">
        <v>46.11</v>
      </c>
      <c r="K49" s="254">
        <v>52.36</v>
      </c>
      <c r="L49" s="254">
        <v>38.14</v>
      </c>
      <c r="M49" s="254">
        <v>81.62</v>
      </c>
      <c r="N49" s="254">
        <v>124.54</v>
      </c>
      <c r="O49" s="254">
        <v>67.39</v>
      </c>
      <c r="P49" s="254">
        <v>33.450000000000003</v>
      </c>
      <c r="Q49" s="254">
        <v>59.68</v>
      </c>
      <c r="R49" s="254">
        <v>37.82</v>
      </c>
      <c r="S49" s="254">
        <v>48.76</v>
      </c>
      <c r="T49" s="254">
        <v>90.91</v>
      </c>
      <c r="U49" s="254">
        <v>177.69</v>
      </c>
      <c r="V49" s="254">
        <v>158.5</v>
      </c>
      <c r="W49" s="254">
        <v>89.98</v>
      </c>
      <c r="X49" s="254">
        <v>105.19</v>
      </c>
      <c r="Y49" s="254">
        <v>19.73</v>
      </c>
      <c r="Z49" s="254">
        <v>35.47</v>
      </c>
      <c r="AA49" s="254">
        <v>112.26</v>
      </c>
      <c r="AB49" s="254">
        <v>37.92</v>
      </c>
      <c r="AC49" s="254">
        <v>33.619999999999997</v>
      </c>
      <c r="AD49" s="254">
        <v>94.38</v>
      </c>
      <c r="AE49" s="254">
        <v>65.849999999999994</v>
      </c>
      <c r="AF49" s="256">
        <v>52.64</v>
      </c>
      <c r="AG49" s="10"/>
      <c r="AH49" s="10"/>
      <c r="AI49" s="10"/>
    </row>
    <row r="50" spans="1:35">
      <c r="A50" s="257">
        <f t="shared" si="1"/>
        <v>0.7500666666666661</v>
      </c>
      <c r="B50" s="254">
        <v>34.01</v>
      </c>
      <c r="C50" s="254">
        <v>127.29</v>
      </c>
      <c r="D50" s="254">
        <v>52.38</v>
      </c>
      <c r="E50" s="254">
        <v>120.25</v>
      </c>
      <c r="F50" s="254">
        <v>116.8</v>
      </c>
      <c r="G50" s="254">
        <v>98.48</v>
      </c>
      <c r="H50" s="254">
        <v>46.71</v>
      </c>
      <c r="I50" s="254">
        <v>46.05</v>
      </c>
      <c r="J50" s="254">
        <v>189.17</v>
      </c>
      <c r="K50" s="254">
        <v>68.77</v>
      </c>
      <c r="L50" s="254">
        <v>103.66</v>
      </c>
      <c r="M50" s="254">
        <v>143.63999999999999</v>
      </c>
      <c r="N50" s="254">
        <v>96.02</v>
      </c>
      <c r="O50" s="254">
        <v>84.7</v>
      </c>
      <c r="P50" s="254">
        <v>59.62</v>
      </c>
      <c r="Q50" s="254">
        <v>75.34</v>
      </c>
      <c r="R50" s="254">
        <v>85.45</v>
      </c>
      <c r="S50" s="254">
        <v>121.27</v>
      </c>
      <c r="T50" s="254">
        <v>88.02</v>
      </c>
      <c r="U50" s="254">
        <v>79.099999999999994</v>
      </c>
      <c r="V50" s="254">
        <v>33.86</v>
      </c>
      <c r="W50" s="254">
        <v>29.77</v>
      </c>
      <c r="X50" s="254">
        <v>93.05</v>
      </c>
      <c r="Y50" s="254">
        <v>7.91</v>
      </c>
      <c r="Z50" s="254">
        <v>60.56</v>
      </c>
      <c r="AA50" s="254">
        <v>116.67</v>
      </c>
      <c r="AB50" s="254">
        <v>120.86</v>
      </c>
      <c r="AC50" s="254">
        <v>140.81</v>
      </c>
      <c r="AD50" s="254">
        <v>76.069999999999993</v>
      </c>
      <c r="AE50" s="254">
        <v>29.74</v>
      </c>
      <c r="AF50" s="256">
        <v>16.22</v>
      </c>
      <c r="AG50" s="10"/>
      <c r="AH50" s="10"/>
      <c r="AI50" s="10"/>
    </row>
    <row r="51" spans="1:35">
      <c r="A51" s="257">
        <f t="shared" si="1"/>
        <v>0.76046666666666607</v>
      </c>
      <c r="B51" s="254">
        <v>92.46</v>
      </c>
      <c r="C51" s="254">
        <v>170.23</v>
      </c>
      <c r="D51" s="254">
        <v>141.22999999999999</v>
      </c>
      <c r="E51" s="254">
        <v>247.51</v>
      </c>
      <c r="F51" s="254">
        <v>93.49</v>
      </c>
      <c r="G51" s="254">
        <v>130.16</v>
      </c>
      <c r="H51" s="254">
        <v>81.25</v>
      </c>
      <c r="I51" s="254">
        <v>180.19</v>
      </c>
      <c r="J51" s="254">
        <v>110.71</v>
      </c>
      <c r="K51" s="254">
        <v>41.95</v>
      </c>
      <c r="L51" s="254">
        <v>111.6</v>
      </c>
      <c r="M51" s="254">
        <v>165.56</v>
      </c>
      <c r="N51" s="254">
        <v>239.73</v>
      </c>
      <c r="O51" s="254">
        <v>44.93</v>
      </c>
      <c r="P51" s="254">
        <v>71.7</v>
      </c>
      <c r="Q51" s="254">
        <v>80.22</v>
      </c>
      <c r="R51" s="254">
        <v>142.9</v>
      </c>
      <c r="S51" s="254">
        <v>149.97</v>
      </c>
      <c r="T51" s="254">
        <v>220.49</v>
      </c>
      <c r="U51" s="254">
        <v>111.37</v>
      </c>
      <c r="V51" s="254">
        <v>144.54</v>
      </c>
      <c r="W51" s="254">
        <v>103.32</v>
      </c>
      <c r="X51" s="254">
        <v>147.99</v>
      </c>
      <c r="Y51" s="254">
        <v>29.83</v>
      </c>
      <c r="Z51" s="254">
        <v>49.06</v>
      </c>
      <c r="AA51" s="254">
        <v>101.24</v>
      </c>
      <c r="AB51" s="254">
        <v>239.91</v>
      </c>
      <c r="AC51" s="254">
        <v>114.35</v>
      </c>
      <c r="AD51" s="254">
        <v>67.7</v>
      </c>
      <c r="AE51" s="254">
        <v>108.42</v>
      </c>
      <c r="AF51" s="256">
        <v>51.01</v>
      </c>
      <c r="AG51" s="10"/>
      <c r="AH51" s="10"/>
      <c r="AI51" s="10"/>
    </row>
    <row r="52" spans="1:35">
      <c r="A52" s="257">
        <f t="shared" si="1"/>
        <v>0.77086666666666603</v>
      </c>
      <c r="B52" s="254">
        <v>122.08</v>
      </c>
      <c r="C52" s="254">
        <v>131.19</v>
      </c>
      <c r="D52" s="254">
        <v>142.1</v>
      </c>
      <c r="E52" s="254">
        <v>295.05</v>
      </c>
      <c r="F52" s="254">
        <v>33.4</v>
      </c>
      <c r="G52" s="254">
        <v>333.7</v>
      </c>
      <c r="H52" s="254">
        <v>152.28</v>
      </c>
      <c r="I52" s="254">
        <v>100.02</v>
      </c>
      <c r="J52" s="254">
        <v>148.19999999999999</v>
      </c>
      <c r="K52" s="254">
        <v>122.78</v>
      </c>
      <c r="L52" s="254">
        <v>244.53</v>
      </c>
      <c r="M52" s="254">
        <v>151.74</v>
      </c>
      <c r="N52" s="254">
        <v>187.73</v>
      </c>
      <c r="O52" s="254">
        <v>128.54</v>
      </c>
      <c r="P52" s="254">
        <v>67.86</v>
      </c>
      <c r="Q52" s="254">
        <v>122.58</v>
      </c>
      <c r="R52" s="254">
        <v>62.82</v>
      </c>
      <c r="S52" s="254">
        <v>206.7</v>
      </c>
      <c r="T52" s="254">
        <v>230.46</v>
      </c>
      <c r="U52" s="254">
        <v>205.43</v>
      </c>
      <c r="V52" s="254">
        <v>108.66</v>
      </c>
      <c r="W52" s="254">
        <v>98.62</v>
      </c>
      <c r="X52" s="254">
        <v>61.6</v>
      </c>
      <c r="Y52" s="254">
        <v>75.27</v>
      </c>
      <c r="Z52" s="254">
        <v>63.7</v>
      </c>
      <c r="AA52" s="254">
        <v>215.24</v>
      </c>
      <c r="AB52" s="254">
        <v>210.36</v>
      </c>
      <c r="AC52" s="254">
        <v>113.09</v>
      </c>
      <c r="AD52" s="254">
        <v>217.48</v>
      </c>
      <c r="AE52" s="254">
        <v>184.34</v>
      </c>
      <c r="AF52" s="256">
        <v>42.72</v>
      </c>
      <c r="AG52" s="10"/>
      <c r="AH52" s="10"/>
      <c r="AI52" s="10"/>
    </row>
    <row r="53" spans="1:35">
      <c r="A53" s="257">
        <f t="shared" si="1"/>
        <v>0.781266666666666</v>
      </c>
      <c r="B53" s="254">
        <v>163.91</v>
      </c>
      <c r="C53" s="254">
        <v>215.53</v>
      </c>
      <c r="D53" s="254">
        <v>243.36</v>
      </c>
      <c r="E53" s="254">
        <v>330.09</v>
      </c>
      <c r="F53" s="254">
        <v>277.8</v>
      </c>
      <c r="G53" s="254">
        <v>353.76</v>
      </c>
      <c r="H53" s="254">
        <v>136.32</v>
      </c>
      <c r="I53" s="254">
        <v>265.14</v>
      </c>
      <c r="J53" s="254">
        <v>252.08</v>
      </c>
      <c r="K53" s="254">
        <v>158.68</v>
      </c>
      <c r="L53" s="254">
        <v>260.54000000000002</v>
      </c>
      <c r="M53" s="254">
        <v>288.14</v>
      </c>
      <c r="N53" s="254">
        <v>384.53</v>
      </c>
      <c r="O53" s="254">
        <v>127.97</v>
      </c>
      <c r="P53" s="254">
        <v>218.35</v>
      </c>
      <c r="Q53" s="254">
        <v>206.71</v>
      </c>
      <c r="R53" s="254">
        <v>184.85</v>
      </c>
      <c r="S53" s="254">
        <v>179.38</v>
      </c>
      <c r="T53" s="254">
        <v>195.21</v>
      </c>
      <c r="U53" s="254">
        <v>315.57</v>
      </c>
      <c r="V53" s="254">
        <v>216.97</v>
      </c>
      <c r="W53" s="254">
        <v>141.55000000000001</v>
      </c>
      <c r="X53" s="254">
        <v>185.7</v>
      </c>
      <c r="Y53" s="254">
        <v>35.72</v>
      </c>
      <c r="Z53" s="254">
        <v>219.98</v>
      </c>
      <c r="AA53" s="254">
        <v>139.47</v>
      </c>
      <c r="AB53" s="254">
        <v>288.22000000000003</v>
      </c>
      <c r="AC53" s="254">
        <v>317.08</v>
      </c>
      <c r="AD53" s="254">
        <v>145.21</v>
      </c>
      <c r="AE53" s="254">
        <v>210.89</v>
      </c>
      <c r="AF53" s="256">
        <v>59.05</v>
      </c>
      <c r="AG53" s="10"/>
      <c r="AH53" s="10"/>
      <c r="AI53" s="10"/>
    </row>
    <row r="54" spans="1:35">
      <c r="A54" s="257">
        <f t="shared" si="1"/>
        <v>0.79166666666666596</v>
      </c>
      <c r="B54" s="254">
        <v>298.82</v>
      </c>
      <c r="C54" s="254">
        <v>388.69</v>
      </c>
      <c r="D54" s="254">
        <v>400.66</v>
      </c>
      <c r="E54" s="254">
        <v>353.21</v>
      </c>
      <c r="F54" s="254">
        <v>303.52999999999997</v>
      </c>
      <c r="G54" s="254">
        <v>396.23</v>
      </c>
      <c r="H54" s="254">
        <v>252.37</v>
      </c>
      <c r="I54" s="254">
        <v>104.07</v>
      </c>
      <c r="J54" s="254">
        <v>369.2</v>
      </c>
      <c r="K54" s="254">
        <v>228.11</v>
      </c>
      <c r="L54" s="254">
        <v>410.65</v>
      </c>
      <c r="M54" s="254">
        <v>309.07</v>
      </c>
      <c r="N54" s="254">
        <v>324.33</v>
      </c>
      <c r="O54" s="254">
        <v>249.34</v>
      </c>
      <c r="P54" s="254">
        <v>184.8</v>
      </c>
      <c r="Q54" s="254">
        <v>200.63</v>
      </c>
      <c r="R54" s="254">
        <v>245.39</v>
      </c>
      <c r="S54" s="254">
        <v>335.79</v>
      </c>
      <c r="T54" s="254">
        <v>259</v>
      </c>
      <c r="U54" s="254">
        <v>311.26</v>
      </c>
      <c r="V54" s="254">
        <v>207.74</v>
      </c>
      <c r="W54" s="254">
        <v>283.97000000000003</v>
      </c>
      <c r="X54" s="254">
        <v>309.02</v>
      </c>
      <c r="Y54" s="254">
        <v>46.65</v>
      </c>
      <c r="Z54" s="254">
        <v>213.9</v>
      </c>
      <c r="AA54" s="254">
        <v>285.91000000000003</v>
      </c>
      <c r="AB54" s="254">
        <v>317.95</v>
      </c>
      <c r="AC54" s="254">
        <v>218.61</v>
      </c>
      <c r="AD54" s="254">
        <v>306.79000000000002</v>
      </c>
      <c r="AE54" s="254">
        <v>259.69</v>
      </c>
      <c r="AF54" s="256">
        <v>52.41</v>
      </c>
      <c r="AG54" s="10"/>
      <c r="AH54" s="10"/>
      <c r="AI54" s="10"/>
    </row>
    <row r="55" spans="1:35">
      <c r="A55" s="257">
        <f t="shared" ref="A55:A62" si="2">A54+0.0105</f>
        <v>0.80216666666666592</v>
      </c>
      <c r="B55" s="254">
        <v>429.51</v>
      </c>
      <c r="C55" s="254">
        <v>332.72</v>
      </c>
      <c r="D55" s="254">
        <v>332.43</v>
      </c>
      <c r="E55" s="254">
        <v>457.49</v>
      </c>
      <c r="F55" s="254">
        <v>370.51</v>
      </c>
      <c r="G55" s="254">
        <v>454.96</v>
      </c>
      <c r="H55" s="254">
        <v>214.2</v>
      </c>
      <c r="I55" s="254">
        <v>153.77000000000001</v>
      </c>
      <c r="J55" s="254">
        <v>297.87</v>
      </c>
      <c r="K55" s="254">
        <v>284.86</v>
      </c>
      <c r="L55" s="254">
        <v>444.23</v>
      </c>
      <c r="M55" s="254">
        <v>479.28</v>
      </c>
      <c r="N55" s="254">
        <v>596.09</v>
      </c>
      <c r="O55" s="254">
        <v>190.14</v>
      </c>
      <c r="P55" s="254">
        <v>229.78</v>
      </c>
      <c r="Q55" s="254">
        <v>377.88</v>
      </c>
      <c r="R55" s="254">
        <v>437.96</v>
      </c>
      <c r="S55" s="254">
        <v>556.16999999999996</v>
      </c>
      <c r="T55" s="254">
        <v>537.62</v>
      </c>
      <c r="U55" s="254">
        <v>372.48</v>
      </c>
      <c r="V55" s="254">
        <v>154.83000000000001</v>
      </c>
      <c r="W55" s="254">
        <v>363.4</v>
      </c>
      <c r="X55" s="254">
        <v>473.99</v>
      </c>
      <c r="Y55" s="254">
        <v>180.96</v>
      </c>
      <c r="Z55" s="254">
        <v>167.16</v>
      </c>
      <c r="AA55" s="254">
        <v>224.18</v>
      </c>
      <c r="AB55" s="254">
        <v>323.17</v>
      </c>
      <c r="AC55" s="254">
        <v>428.6</v>
      </c>
      <c r="AD55" s="254">
        <v>285.33999999999997</v>
      </c>
      <c r="AE55" s="254">
        <v>206.03</v>
      </c>
      <c r="AF55" s="256">
        <v>108.83</v>
      </c>
      <c r="AG55" s="10"/>
      <c r="AH55" s="10"/>
      <c r="AI55" s="10"/>
    </row>
    <row r="56" spans="1:35">
      <c r="A56" s="257">
        <f t="shared" si="2"/>
        <v>0.81266666666666587</v>
      </c>
      <c r="B56" s="254">
        <v>243.91</v>
      </c>
      <c r="C56" s="254">
        <v>352.83</v>
      </c>
      <c r="D56" s="254">
        <v>344.7</v>
      </c>
      <c r="E56" s="254">
        <v>631.15</v>
      </c>
      <c r="F56" s="254">
        <v>430.1</v>
      </c>
      <c r="G56" s="254">
        <v>639.42999999999995</v>
      </c>
      <c r="H56" s="254">
        <v>380.49</v>
      </c>
      <c r="I56" s="254">
        <v>287.98</v>
      </c>
      <c r="J56" s="254">
        <v>417.65</v>
      </c>
      <c r="K56" s="254">
        <v>312.52</v>
      </c>
      <c r="L56" s="254">
        <v>611.38</v>
      </c>
      <c r="M56" s="254">
        <v>554.04</v>
      </c>
      <c r="N56" s="254">
        <v>432.62</v>
      </c>
      <c r="O56" s="254">
        <v>230.24</v>
      </c>
      <c r="P56" s="254">
        <v>147.24</v>
      </c>
      <c r="Q56" s="254">
        <v>347.9</v>
      </c>
      <c r="R56" s="254">
        <v>407.24</v>
      </c>
      <c r="S56" s="254">
        <v>654.33000000000004</v>
      </c>
      <c r="T56" s="254">
        <v>358.47</v>
      </c>
      <c r="U56" s="254">
        <v>466.19</v>
      </c>
      <c r="V56" s="254">
        <v>187.42</v>
      </c>
      <c r="W56" s="254">
        <v>240.65</v>
      </c>
      <c r="X56" s="254">
        <v>500.29</v>
      </c>
      <c r="Y56" s="254">
        <v>59.24</v>
      </c>
      <c r="Z56" s="254">
        <v>259.02999999999997</v>
      </c>
      <c r="AA56" s="254">
        <v>340.65</v>
      </c>
      <c r="AB56" s="254">
        <v>510.07</v>
      </c>
      <c r="AC56" s="254">
        <v>306.61</v>
      </c>
      <c r="AD56" s="254">
        <v>349.92</v>
      </c>
      <c r="AE56" s="254">
        <v>391.31</v>
      </c>
      <c r="AF56" s="256">
        <v>171.54</v>
      </c>
      <c r="AG56" s="10"/>
      <c r="AH56" s="10"/>
      <c r="AI56" s="10"/>
    </row>
    <row r="57" spans="1:35">
      <c r="A57" s="257">
        <f t="shared" si="2"/>
        <v>0.82316666666666582</v>
      </c>
      <c r="B57" s="254">
        <v>384.02</v>
      </c>
      <c r="C57" s="254">
        <v>297.33999999999997</v>
      </c>
      <c r="D57" s="254">
        <v>340.8</v>
      </c>
      <c r="E57" s="254">
        <v>517.96</v>
      </c>
      <c r="F57" s="254">
        <v>610.5</v>
      </c>
      <c r="G57" s="254">
        <v>415.31</v>
      </c>
      <c r="H57" s="254">
        <v>418.29</v>
      </c>
      <c r="I57" s="254">
        <v>422.32</v>
      </c>
      <c r="J57" s="254">
        <v>369.66</v>
      </c>
      <c r="K57" s="254">
        <v>261.45</v>
      </c>
      <c r="L57" s="254">
        <v>668.12</v>
      </c>
      <c r="M57" s="254">
        <v>457.02</v>
      </c>
      <c r="N57" s="254">
        <v>303.77999999999997</v>
      </c>
      <c r="O57" s="254">
        <v>251.63</v>
      </c>
      <c r="P57" s="254">
        <v>319.86</v>
      </c>
      <c r="Q57" s="254">
        <v>261.89</v>
      </c>
      <c r="R57" s="254">
        <v>520.13</v>
      </c>
      <c r="S57" s="254">
        <v>711.83</v>
      </c>
      <c r="T57" s="254">
        <v>406.05</v>
      </c>
      <c r="U57" s="254">
        <v>566.86</v>
      </c>
      <c r="V57" s="254">
        <v>362.13</v>
      </c>
      <c r="W57" s="254">
        <v>321.93</v>
      </c>
      <c r="X57" s="254">
        <v>351.89</v>
      </c>
      <c r="Y57" s="254">
        <v>39.520000000000003</v>
      </c>
      <c r="Z57" s="254">
        <v>350.32</v>
      </c>
      <c r="AA57" s="254">
        <v>312.39</v>
      </c>
      <c r="AB57" s="254">
        <v>477.19</v>
      </c>
      <c r="AC57" s="254">
        <v>337.59</v>
      </c>
      <c r="AD57" s="254">
        <v>241.62</v>
      </c>
      <c r="AE57" s="254">
        <v>446.18</v>
      </c>
      <c r="AF57" s="256">
        <v>144.53</v>
      </c>
      <c r="AG57" s="10"/>
      <c r="AH57" s="10"/>
      <c r="AI57" s="10"/>
    </row>
    <row r="58" spans="1:35">
      <c r="A58" s="257">
        <f t="shared" si="2"/>
        <v>0.83366666666666578</v>
      </c>
      <c r="B58" s="254">
        <v>382.19</v>
      </c>
      <c r="C58" s="254">
        <v>208.48</v>
      </c>
      <c r="D58" s="254">
        <v>253.6</v>
      </c>
      <c r="E58" s="254">
        <v>554.29</v>
      </c>
      <c r="F58" s="254">
        <v>410.64</v>
      </c>
      <c r="G58" s="254">
        <v>408.63</v>
      </c>
      <c r="H58" s="254">
        <v>235.39</v>
      </c>
      <c r="I58" s="254">
        <v>133.27000000000001</v>
      </c>
      <c r="J58" s="254">
        <v>308.47000000000003</v>
      </c>
      <c r="K58" s="254">
        <v>274.11</v>
      </c>
      <c r="L58" s="254">
        <v>429.65</v>
      </c>
      <c r="M58" s="254">
        <v>527.04999999999995</v>
      </c>
      <c r="N58" s="254">
        <v>434.28</v>
      </c>
      <c r="O58" s="254">
        <v>177.41</v>
      </c>
      <c r="P58" s="254">
        <v>254.43</v>
      </c>
      <c r="Q58" s="254">
        <v>218.5</v>
      </c>
      <c r="R58" s="254">
        <v>402.4</v>
      </c>
      <c r="S58" s="254">
        <v>505.98</v>
      </c>
      <c r="T58" s="254">
        <v>380.65</v>
      </c>
      <c r="U58" s="254">
        <v>458.67</v>
      </c>
      <c r="V58" s="254">
        <v>244.79</v>
      </c>
      <c r="W58" s="254">
        <v>231.53</v>
      </c>
      <c r="X58" s="254">
        <v>149.96</v>
      </c>
      <c r="Y58" s="254">
        <v>48.56</v>
      </c>
      <c r="Z58" s="254">
        <v>247.38</v>
      </c>
      <c r="AA58" s="254">
        <v>382.64</v>
      </c>
      <c r="AB58" s="254">
        <v>473.82</v>
      </c>
      <c r="AC58" s="254">
        <v>221.17</v>
      </c>
      <c r="AD58" s="254">
        <v>471.09</v>
      </c>
      <c r="AE58" s="254">
        <v>374.16</v>
      </c>
      <c r="AF58" s="256">
        <v>87.38</v>
      </c>
      <c r="AG58" s="10"/>
      <c r="AH58" s="10"/>
      <c r="AI58" s="10"/>
    </row>
    <row r="59" spans="1:35">
      <c r="A59" s="257">
        <f t="shared" si="2"/>
        <v>0.84416666666666573</v>
      </c>
      <c r="B59" s="254">
        <v>327.13</v>
      </c>
      <c r="C59" s="254">
        <v>255.56</v>
      </c>
      <c r="D59" s="254">
        <v>334.79</v>
      </c>
      <c r="E59" s="254">
        <v>494.38</v>
      </c>
      <c r="F59" s="254">
        <v>401.34</v>
      </c>
      <c r="G59" s="254">
        <v>448.72</v>
      </c>
      <c r="H59" s="254">
        <v>215.53</v>
      </c>
      <c r="I59" s="254">
        <v>238.66</v>
      </c>
      <c r="J59" s="254">
        <v>265.69</v>
      </c>
      <c r="K59" s="254">
        <v>278.14999999999998</v>
      </c>
      <c r="L59" s="254">
        <v>499.6</v>
      </c>
      <c r="M59" s="254">
        <v>384.41</v>
      </c>
      <c r="N59" s="254">
        <v>512.58000000000004</v>
      </c>
      <c r="O59" s="254">
        <v>158.69999999999999</v>
      </c>
      <c r="P59" s="254">
        <v>270.81</v>
      </c>
      <c r="Q59" s="254">
        <v>223.78</v>
      </c>
      <c r="R59" s="254">
        <v>271.23</v>
      </c>
      <c r="S59" s="254">
        <v>478.95</v>
      </c>
      <c r="T59" s="254">
        <v>320.22000000000003</v>
      </c>
      <c r="U59" s="254">
        <v>354.23</v>
      </c>
      <c r="V59" s="254">
        <v>242.85</v>
      </c>
      <c r="W59" s="254">
        <v>220.16</v>
      </c>
      <c r="X59" s="254">
        <v>321.04000000000002</v>
      </c>
      <c r="Y59" s="254">
        <v>27.08</v>
      </c>
      <c r="Z59" s="254">
        <v>170.43</v>
      </c>
      <c r="AA59" s="254">
        <v>315.62</v>
      </c>
      <c r="AB59" s="254">
        <v>438.8</v>
      </c>
      <c r="AC59" s="254">
        <v>221.56</v>
      </c>
      <c r="AD59" s="254">
        <v>358.91</v>
      </c>
      <c r="AE59" s="254">
        <v>397.71</v>
      </c>
      <c r="AF59" s="256">
        <v>276.72000000000003</v>
      </c>
      <c r="AG59" s="10"/>
      <c r="AH59" s="10"/>
      <c r="AI59" s="10"/>
    </row>
    <row r="60" spans="1:35">
      <c r="A60" s="257">
        <f t="shared" si="2"/>
        <v>0.85466666666666569</v>
      </c>
      <c r="B60" s="254">
        <v>280.3</v>
      </c>
      <c r="C60" s="254">
        <v>290.72000000000003</v>
      </c>
      <c r="D60" s="254">
        <v>333.08</v>
      </c>
      <c r="E60" s="254">
        <v>658.85</v>
      </c>
      <c r="F60" s="254">
        <v>365.25</v>
      </c>
      <c r="G60" s="254">
        <v>381.47</v>
      </c>
      <c r="H60" s="254">
        <v>219.35</v>
      </c>
      <c r="I60" s="254">
        <v>232.19</v>
      </c>
      <c r="J60" s="254">
        <v>230.11</v>
      </c>
      <c r="K60" s="254">
        <v>388.78</v>
      </c>
      <c r="L60" s="254">
        <v>557.04</v>
      </c>
      <c r="M60" s="254">
        <v>296.57</v>
      </c>
      <c r="N60" s="254">
        <v>300.20999999999998</v>
      </c>
      <c r="O60" s="254">
        <v>127.93</v>
      </c>
      <c r="P60" s="254">
        <v>247.66</v>
      </c>
      <c r="Q60" s="254">
        <v>235.14</v>
      </c>
      <c r="R60" s="254">
        <v>228.75</v>
      </c>
      <c r="S60" s="254">
        <v>527.78</v>
      </c>
      <c r="T60" s="254">
        <v>318.43</v>
      </c>
      <c r="U60" s="254">
        <v>136.43</v>
      </c>
      <c r="V60" s="254">
        <v>186.93</v>
      </c>
      <c r="W60" s="254">
        <v>336.97</v>
      </c>
      <c r="X60" s="254">
        <v>379.17</v>
      </c>
      <c r="Y60" s="254">
        <v>78.459999999999994</v>
      </c>
      <c r="Z60" s="254">
        <v>224.52</v>
      </c>
      <c r="AA60" s="254">
        <v>245.06</v>
      </c>
      <c r="AB60" s="254">
        <v>231.86</v>
      </c>
      <c r="AC60" s="254">
        <v>179.18</v>
      </c>
      <c r="AD60" s="254">
        <v>456</v>
      </c>
      <c r="AE60" s="254">
        <v>342.38</v>
      </c>
      <c r="AF60" s="256">
        <v>84.43</v>
      </c>
      <c r="AG60" s="10"/>
      <c r="AH60" s="10"/>
      <c r="AI60" s="10"/>
    </row>
    <row r="61" spans="1:35">
      <c r="A61" s="257">
        <f t="shared" si="2"/>
        <v>0.86516666666666564</v>
      </c>
      <c r="B61" s="254">
        <v>232.27</v>
      </c>
      <c r="C61" s="254">
        <v>253.52</v>
      </c>
      <c r="D61" s="254">
        <v>394.52</v>
      </c>
      <c r="E61" s="254">
        <v>476.16</v>
      </c>
      <c r="F61" s="254">
        <v>400.33</v>
      </c>
      <c r="G61" s="254">
        <v>338.95</v>
      </c>
      <c r="H61" s="254">
        <v>285.58999999999997</v>
      </c>
      <c r="I61" s="254">
        <v>175.03</v>
      </c>
      <c r="J61" s="254">
        <v>300.07</v>
      </c>
      <c r="K61" s="254">
        <v>143.1</v>
      </c>
      <c r="L61" s="254">
        <v>390.8</v>
      </c>
      <c r="M61" s="254">
        <v>148.41999999999999</v>
      </c>
      <c r="N61" s="254">
        <v>336.52</v>
      </c>
      <c r="O61" s="254">
        <v>129.81</v>
      </c>
      <c r="P61" s="254">
        <v>215.94</v>
      </c>
      <c r="Q61" s="254">
        <v>220.31</v>
      </c>
      <c r="R61" s="254">
        <v>227.36</v>
      </c>
      <c r="S61" s="254">
        <v>469.72</v>
      </c>
      <c r="T61" s="254">
        <v>266.45</v>
      </c>
      <c r="U61" s="254">
        <v>287.64</v>
      </c>
      <c r="V61" s="254">
        <v>167.47</v>
      </c>
      <c r="W61" s="254">
        <v>140.87</v>
      </c>
      <c r="X61" s="254">
        <v>214.16</v>
      </c>
      <c r="Y61" s="254">
        <v>160.28</v>
      </c>
      <c r="Z61" s="254">
        <v>269.77</v>
      </c>
      <c r="AA61" s="254">
        <v>235.03</v>
      </c>
      <c r="AB61" s="254">
        <v>176.43</v>
      </c>
      <c r="AC61" s="254">
        <v>177.19</v>
      </c>
      <c r="AD61" s="254">
        <v>353.62</v>
      </c>
      <c r="AE61" s="254">
        <v>286.57</v>
      </c>
      <c r="AF61" s="256">
        <v>93.54</v>
      </c>
      <c r="AG61" s="10"/>
      <c r="AH61" s="10"/>
      <c r="AI61" s="10"/>
    </row>
    <row r="62" spans="1:35">
      <c r="A62" s="257">
        <f t="shared" si="2"/>
        <v>0.87566666666666559</v>
      </c>
      <c r="B62" s="254">
        <v>174.44</v>
      </c>
      <c r="C62" s="254">
        <v>312.31</v>
      </c>
      <c r="D62" s="254">
        <v>162.16999999999999</v>
      </c>
      <c r="E62" s="254">
        <v>355.39</v>
      </c>
      <c r="F62" s="254">
        <v>269.56</v>
      </c>
      <c r="G62" s="254">
        <v>205.51</v>
      </c>
      <c r="H62" s="254">
        <v>46.93</v>
      </c>
      <c r="I62" s="254">
        <v>163.53</v>
      </c>
      <c r="J62" s="254">
        <v>323.70999999999998</v>
      </c>
      <c r="K62" s="254">
        <v>156.19999999999999</v>
      </c>
      <c r="L62" s="254">
        <v>405.88</v>
      </c>
      <c r="M62" s="254">
        <v>195.23</v>
      </c>
      <c r="N62" s="254">
        <v>253.35</v>
      </c>
      <c r="O62" s="254">
        <v>87.72</v>
      </c>
      <c r="P62" s="254">
        <v>99.36</v>
      </c>
      <c r="Q62" s="254">
        <v>151.96</v>
      </c>
      <c r="R62" s="254">
        <v>200.47</v>
      </c>
      <c r="S62" s="254">
        <v>428.5</v>
      </c>
      <c r="T62" s="254">
        <v>243.53</v>
      </c>
      <c r="U62" s="254">
        <v>277.33</v>
      </c>
      <c r="V62" s="254">
        <v>257.95</v>
      </c>
      <c r="W62" s="254">
        <v>209.1</v>
      </c>
      <c r="X62" s="254">
        <v>315.83999999999997</v>
      </c>
      <c r="Y62" s="254">
        <v>14.93</v>
      </c>
      <c r="Z62" s="254">
        <v>168.42</v>
      </c>
      <c r="AA62" s="254">
        <v>354.15</v>
      </c>
      <c r="AB62" s="254">
        <v>103.57</v>
      </c>
      <c r="AC62" s="254">
        <v>278.98</v>
      </c>
      <c r="AD62" s="254">
        <v>209.78</v>
      </c>
      <c r="AE62" s="254">
        <v>211.43</v>
      </c>
      <c r="AF62" s="256">
        <v>152.99</v>
      </c>
      <c r="AG62" s="10"/>
      <c r="AH62" s="10"/>
      <c r="AI62" s="10"/>
    </row>
    <row r="63" spans="1:35">
      <c r="A63" s="257">
        <f t="shared" ref="A63:A101" si="3">A62+0.0104</f>
        <v>0.88606666666666556</v>
      </c>
      <c r="B63" s="254">
        <v>111.52</v>
      </c>
      <c r="C63" s="254">
        <v>152.16</v>
      </c>
      <c r="D63" s="254">
        <v>219.25</v>
      </c>
      <c r="E63" s="254">
        <v>304.74</v>
      </c>
      <c r="F63" s="254">
        <v>213.37</v>
      </c>
      <c r="G63" s="254">
        <v>175.2</v>
      </c>
      <c r="H63" s="254">
        <v>129.71</v>
      </c>
      <c r="I63" s="254">
        <v>91.38</v>
      </c>
      <c r="J63" s="254">
        <v>208.79</v>
      </c>
      <c r="K63" s="254">
        <v>106.26</v>
      </c>
      <c r="L63" s="254">
        <v>225.09</v>
      </c>
      <c r="M63" s="254">
        <v>275.33</v>
      </c>
      <c r="N63" s="254">
        <v>118.95</v>
      </c>
      <c r="O63" s="254">
        <v>65.81</v>
      </c>
      <c r="P63" s="254">
        <v>200.39</v>
      </c>
      <c r="Q63" s="254">
        <v>105.31</v>
      </c>
      <c r="R63" s="254">
        <v>161.97999999999999</v>
      </c>
      <c r="S63" s="254">
        <v>184.72</v>
      </c>
      <c r="T63" s="254">
        <v>243.51</v>
      </c>
      <c r="U63" s="254">
        <v>176.32</v>
      </c>
      <c r="V63" s="254">
        <v>170.76</v>
      </c>
      <c r="W63" s="254">
        <v>260.08999999999997</v>
      </c>
      <c r="X63" s="254">
        <v>255.21</v>
      </c>
      <c r="Y63" s="254">
        <v>10.27</v>
      </c>
      <c r="Z63" s="254">
        <v>113.64</v>
      </c>
      <c r="AA63" s="254">
        <v>67.22</v>
      </c>
      <c r="AB63" s="254">
        <v>222.18</v>
      </c>
      <c r="AC63" s="254">
        <v>110.93</v>
      </c>
      <c r="AD63" s="254">
        <v>302.38</v>
      </c>
      <c r="AE63" s="254">
        <v>144.27000000000001</v>
      </c>
      <c r="AF63" s="256">
        <v>81.69</v>
      </c>
      <c r="AG63" s="10"/>
      <c r="AH63" s="10"/>
      <c r="AI63" s="10"/>
    </row>
    <row r="64" spans="1:35">
      <c r="A64" s="257">
        <f t="shared" si="3"/>
        <v>0.89646666666666552</v>
      </c>
      <c r="B64" s="254">
        <v>246.08</v>
      </c>
      <c r="C64" s="254">
        <v>163.92</v>
      </c>
      <c r="D64" s="254">
        <v>182.36</v>
      </c>
      <c r="E64" s="254">
        <v>269.45999999999998</v>
      </c>
      <c r="F64" s="254">
        <v>266.82</v>
      </c>
      <c r="G64" s="254">
        <v>214.84</v>
      </c>
      <c r="H64" s="254">
        <v>58.37</v>
      </c>
      <c r="I64" s="254">
        <v>95.07</v>
      </c>
      <c r="J64" s="254">
        <v>138.32</v>
      </c>
      <c r="K64" s="254">
        <v>212.05</v>
      </c>
      <c r="L64" s="254">
        <v>226.7</v>
      </c>
      <c r="M64" s="254">
        <v>115.03</v>
      </c>
      <c r="N64" s="254">
        <v>134.55000000000001</v>
      </c>
      <c r="O64" s="254">
        <v>140.32</v>
      </c>
      <c r="P64" s="254">
        <v>129.88999999999999</v>
      </c>
      <c r="Q64" s="254">
        <v>84.72</v>
      </c>
      <c r="R64" s="254">
        <v>122.82</v>
      </c>
      <c r="S64" s="254">
        <v>261.16000000000003</v>
      </c>
      <c r="T64" s="254">
        <v>282.06</v>
      </c>
      <c r="U64" s="254">
        <v>222.47</v>
      </c>
      <c r="V64" s="254">
        <v>172.08</v>
      </c>
      <c r="W64" s="254">
        <v>124.49</v>
      </c>
      <c r="X64" s="254">
        <v>162.21</v>
      </c>
      <c r="Y64" s="254">
        <v>11.45</v>
      </c>
      <c r="Z64" s="254">
        <v>185.26</v>
      </c>
      <c r="AA64" s="254">
        <v>133.13</v>
      </c>
      <c r="AB64" s="254">
        <v>162.55000000000001</v>
      </c>
      <c r="AC64" s="254">
        <v>103.03</v>
      </c>
      <c r="AD64" s="254">
        <v>68.45</v>
      </c>
      <c r="AE64" s="254">
        <v>116.06</v>
      </c>
      <c r="AF64" s="256">
        <v>78.63</v>
      </c>
      <c r="AG64" s="10"/>
      <c r="AH64" s="10"/>
      <c r="AI64" s="10"/>
    </row>
    <row r="65" spans="1:35">
      <c r="A65" s="257">
        <f t="shared" si="3"/>
        <v>0.90686666666666549</v>
      </c>
      <c r="B65" s="254">
        <v>87.53</v>
      </c>
      <c r="C65" s="254">
        <v>61.36</v>
      </c>
      <c r="D65" s="254">
        <v>70.08</v>
      </c>
      <c r="E65" s="254">
        <v>176.65</v>
      </c>
      <c r="F65" s="254">
        <v>124.09</v>
      </c>
      <c r="G65" s="254">
        <v>143.18</v>
      </c>
      <c r="H65" s="254">
        <v>135.1</v>
      </c>
      <c r="I65" s="254">
        <v>136.62</v>
      </c>
      <c r="J65" s="254">
        <v>106.76</v>
      </c>
      <c r="K65" s="254">
        <v>71.14</v>
      </c>
      <c r="L65" s="254">
        <v>64.010000000000005</v>
      </c>
      <c r="M65" s="254">
        <v>136.51</v>
      </c>
      <c r="N65" s="254">
        <v>92.7</v>
      </c>
      <c r="O65" s="254">
        <v>67.77</v>
      </c>
      <c r="P65" s="254">
        <v>75.349999999999994</v>
      </c>
      <c r="Q65" s="254">
        <v>179.13</v>
      </c>
      <c r="R65" s="254">
        <v>109.67</v>
      </c>
      <c r="S65" s="254">
        <v>194.66</v>
      </c>
      <c r="T65" s="254">
        <v>128.05000000000001</v>
      </c>
      <c r="U65" s="254">
        <v>61.23</v>
      </c>
      <c r="V65" s="254">
        <v>116.36</v>
      </c>
      <c r="W65" s="254">
        <v>124.65</v>
      </c>
      <c r="X65" s="254">
        <v>184.34</v>
      </c>
      <c r="Y65" s="254">
        <v>3.73</v>
      </c>
      <c r="Z65" s="254">
        <v>176.49</v>
      </c>
      <c r="AA65" s="254">
        <v>104.36</v>
      </c>
      <c r="AB65" s="254">
        <v>201.18</v>
      </c>
      <c r="AC65" s="254">
        <v>145.35</v>
      </c>
      <c r="AD65" s="254">
        <v>138.13999999999999</v>
      </c>
      <c r="AE65" s="254">
        <v>147.62</v>
      </c>
      <c r="AF65" s="256">
        <v>134.16</v>
      </c>
      <c r="AG65" s="10"/>
      <c r="AH65" s="10"/>
      <c r="AI65" s="10"/>
    </row>
    <row r="66" spans="1:35">
      <c r="A66" s="257">
        <f t="shared" si="3"/>
        <v>0.91726666666666545</v>
      </c>
      <c r="B66" s="254">
        <v>97.22</v>
      </c>
      <c r="C66" s="254">
        <v>122.09</v>
      </c>
      <c r="D66" s="254">
        <v>118.97</v>
      </c>
      <c r="E66" s="254">
        <v>245.22</v>
      </c>
      <c r="F66" s="254">
        <v>174.09</v>
      </c>
      <c r="G66" s="254">
        <v>64.63</v>
      </c>
      <c r="H66" s="254">
        <v>33.47</v>
      </c>
      <c r="I66" s="254">
        <v>80.36</v>
      </c>
      <c r="J66" s="254">
        <v>59.26</v>
      </c>
      <c r="K66" s="254">
        <v>128.43</v>
      </c>
      <c r="L66" s="254">
        <v>100.61</v>
      </c>
      <c r="M66" s="254">
        <v>116.6</v>
      </c>
      <c r="N66" s="254">
        <v>99.48</v>
      </c>
      <c r="O66" s="254">
        <v>79.349999999999994</v>
      </c>
      <c r="P66" s="254">
        <v>76.12</v>
      </c>
      <c r="Q66" s="254">
        <v>124.69</v>
      </c>
      <c r="R66" s="254">
        <v>28.82</v>
      </c>
      <c r="S66" s="254">
        <v>269.43</v>
      </c>
      <c r="T66" s="254">
        <v>197.69</v>
      </c>
      <c r="U66" s="254">
        <v>87.56</v>
      </c>
      <c r="V66" s="254">
        <v>30.04</v>
      </c>
      <c r="W66" s="254">
        <v>122.76</v>
      </c>
      <c r="X66" s="254">
        <v>137.35</v>
      </c>
      <c r="Y66" s="254">
        <v>0</v>
      </c>
      <c r="Z66" s="254">
        <v>153.16999999999999</v>
      </c>
      <c r="AA66" s="254">
        <v>167.64</v>
      </c>
      <c r="AB66" s="254">
        <v>143.80000000000001</v>
      </c>
      <c r="AC66" s="254">
        <v>110.7</v>
      </c>
      <c r="AD66" s="254">
        <v>133.9</v>
      </c>
      <c r="AE66" s="254">
        <v>113.5</v>
      </c>
      <c r="AF66" s="256">
        <v>128.09</v>
      </c>
      <c r="AG66" s="10"/>
      <c r="AH66" s="10"/>
      <c r="AI66" s="10"/>
    </row>
    <row r="67" spans="1:35">
      <c r="A67" s="257">
        <f t="shared" si="3"/>
        <v>0.92766666666666542</v>
      </c>
      <c r="B67" s="254">
        <v>14.46</v>
      </c>
      <c r="C67" s="254">
        <v>69.040000000000006</v>
      </c>
      <c r="D67" s="254">
        <v>70.59</v>
      </c>
      <c r="E67" s="254">
        <v>238.87</v>
      </c>
      <c r="F67" s="254">
        <v>117.96</v>
      </c>
      <c r="G67" s="254">
        <v>104.71</v>
      </c>
      <c r="H67" s="254">
        <v>63.53</v>
      </c>
      <c r="I67" s="254">
        <v>34.71</v>
      </c>
      <c r="J67" s="254">
        <v>60.31</v>
      </c>
      <c r="K67" s="254">
        <v>43.18</v>
      </c>
      <c r="L67" s="254">
        <v>106.13</v>
      </c>
      <c r="M67" s="254">
        <v>155.43</v>
      </c>
      <c r="N67" s="254">
        <v>51.08</v>
      </c>
      <c r="O67" s="254">
        <v>106.32</v>
      </c>
      <c r="P67" s="254">
        <v>63.72</v>
      </c>
      <c r="Q67" s="254">
        <v>87.04</v>
      </c>
      <c r="R67" s="254">
        <v>86.15</v>
      </c>
      <c r="S67" s="254">
        <v>218.94</v>
      </c>
      <c r="T67" s="254">
        <v>41.08</v>
      </c>
      <c r="U67" s="254">
        <v>68.08</v>
      </c>
      <c r="V67" s="254">
        <v>112.89</v>
      </c>
      <c r="W67" s="254">
        <v>43.68</v>
      </c>
      <c r="X67" s="254">
        <v>163.71</v>
      </c>
      <c r="Y67" s="254">
        <v>0</v>
      </c>
      <c r="Z67" s="254">
        <v>240.97</v>
      </c>
      <c r="AA67" s="254">
        <v>85.95</v>
      </c>
      <c r="AB67" s="254">
        <v>94.36</v>
      </c>
      <c r="AC67" s="254">
        <v>91.94</v>
      </c>
      <c r="AD67" s="254">
        <v>117.33</v>
      </c>
      <c r="AE67" s="254">
        <v>60.41</v>
      </c>
      <c r="AF67" s="256">
        <v>54.64</v>
      </c>
      <c r="AG67" s="10"/>
      <c r="AH67" s="10"/>
      <c r="AI67" s="10"/>
    </row>
    <row r="68" spans="1:35">
      <c r="A68" s="257">
        <f t="shared" si="3"/>
        <v>0.93806666666666538</v>
      </c>
      <c r="B68" s="254">
        <v>140.72</v>
      </c>
      <c r="C68" s="254">
        <v>90.87</v>
      </c>
      <c r="D68" s="254">
        <v>122.8</v>
      </c>
      <c r="E68" s="254">
        <v>101.31</v>
      </c>
      <c r="F68" s="254">
        <v>55.99</v>
      </c>
      <c r="G68" s="254">
        <v>91.36</v>
      </c>
      <c r="H68" s="254">
        <v>55.49</v>
      </c>
      <c r="I68" s="254">
        <v>85.26</v>
      </c>
      <c r="J68" s="254">
        <v>111.27</v>
      </c>
      <c r="K68" s="254">
        <v>88.1</v>
      </c>
      <c r="L68" s="254">
        <v>61.5</v>
      </c>
      <c r="M68" s="254">
        <v>126.9</v>
      </c>
      <c r="N68" s="254">
        <v>32.909999999999997</v>
      </c>
      <c r="O68" s="254">
        <v>73.13</v>
      </c>
      <c r="P68" s="254">
        <v>150.22999999999999</v>
      </c>
      <c r="Q68" s="254">
        <v>73.16</v>
      </c>
      <c r="R68" s="254">
        <v>106.57</v>
      </c>
      <c r="S68" s="254">
        <v>158.65</v>
      </c>
      <c r="T68" s="254">
        <v>42.72</v>
      </c>
      <c r="U68" s="254">
        <v>128.22</v>
      </c>
      <c r="V68" s="254">
        <v>111.4</v>
      </c>
      <c r="W68" s="254">
        <v>71.61</v>
      </c>
      <c r="X68" s="254">
        <v>88.58</v>
      </c>
      <c r="Y68" s="254">
        <v>22.56</v>
      </c>
      <c r="Z68" s="254">
        <v>108.38</v>
      </c>
      <c r="AA68" s="254">
        <v>113.5</v>
      </c>
      <c r="AB68" s="254">
        <v>60.81</v>
      </c>
      <c r="AC68" s="254">
        <v>102.5</v>
      </c>
      <c r="AD68" s="254">
        <v>128.82</v>
      </c>
      <c r="AE68" s="254">
        <v>189.68</v>
      </c>
      <c r="AF68" s="256">
        <v>100.82</v>
      </c>
      <c r="AG68" s="10"/>
      <c r="AH68" s="10"/>
      <c r="AI68" s="10"/>
    </row>
    <row r="69" spans="1:35">
      <c r="A69" s="257">
        <f t="shared" si="3"/>
        <v>0.94846666666666535</v>
      </c>
      <c r="B69" s="254">
        <v>19.63</v>
      </c>
      <c r="C69" s="254">
        <v>15.63</v>
      </c>
      <c r="D69" s="254">
        <v>120.07</v>
      </c>
      <c r="E69" s="254">
        <v>149.16999999999999</v>
      </c>
      <c r="F69" s="254">
        <v>163.13999999999999</v>
      </c>
      <c r="G69" s="254">
        <v>39.69</v>
      </c>
      <c r="H69" s="254">
        <v>97.05</v>
      </c>
      <c r="I69" s="254">
        <v>59.63</v>
      </c>
      <c r="J69" s="254">
        <v>104.49</v>
      </c>
      <c r="K69" s="254">
        <v>180.47</v>
      </c>
      <c r="L69" s="254">
        <v>90.17</v>
      </c>
      <c r="M69" s="254">
        <v>131.01</v>
      </c>
      <c r="N69" s="254">
        <v>51.31</v>
      </c>
      <c r="O69" s="254">
        <v>50</v>
      </c>
      <c r="P69" s="254">
        <v>58.55</v>
      </c>
      <c r="Q69" s="254">
        <v>58.07</v>
      </c>
      <c r="R69" s="254">
        <v>75.7</v>
      </c>
      <c r="S69" s="254">
        <v>121.62</v>
      </c>
      <c r="T69" s="254">
        <v>179.37</v>
      </c>
      <c r="U69" s="254">
        <v>40.69</v>
      </c>
      <c r="V69" s="254">
        <v>93.33</v>
      </c>
      <c r="W69" s="254">
        <v>154.44</v>
      </c>
      <c r="X69" s="254">
        <v>135.49</v>
      </c>
      <c r="Y69" s="254">
        <v>20.72</v>
      </c>
      <c r="Z69" s="254">
        <v>130.06</v>
      </c>
      <c r="AA69" s="254">
        <v>179.46</v>
      </c>
      <c r="AB69" s="254">
        <v>82.46</v>
      </c>
      <c r="AC69" s="254">
        <v>54.17</v>
      </c>
      <c r="AD69" s="254">
        <v>70.02</v>
      </c>
      <c r="AE69" s="254">
        <v>110.51</v>
      </c>
      <c r="AF69" s="256">
        <v>97.46</v>
      </c>
      <c r="AG69" s="10"/>
      <c r="AH69" s="10"/>
      <c r="AI69" s="10"/>
    </row>
    <row r="70" spans="1:35">
      <c r="A70" s="257">
        <f t="shared" si="3"/>
        <v>0.95886666666666531</v>
      </c>
      <c r="B70" s="254">
        <v>36.64</v>
      </c>
      <c r="C70" s="254">
        <v>19.29</v>
      </c>
      <c r="D70" s="254">
        <v>64.19</v>
      </c>
      <c r="E70" s="254">
        <v>86.35</v>
      </c>
      <c r="F70" s="254">
        <v>90.59</v>
      </c>
      <c r="G70" s="254">
        <v>65.39</v>
      </c>
      <c r="H70" s="254">
        <v>109.86</v>
      </c>
      <c r="I70" s="254">
        <v>52.18</v>
      </c>
      <c r="J70" s="254">
        <v>12.81</v>
      </c>
      <c r="K70" s="254">
        <v>108.43</v>
      </c>
      <c r="L70" s="254">
        <v>80.09</v>
      </c>
      <c r="M70" s="254">
        <v>133.38</v>
      </c>
      <c r="N70" s="254">
        <v>100.66</v>
      </c>
      <c r="O70" s="254">
        <v>31.41</v>
      </c>
      <c r="P70" s="254">
        <v>53.22</v>
      </c>
      <c r="Q70" s="254">
        <v>80.2</v>
      </c>
      <c r="R70" s="254">
        <v>109.9</v>
      </c>
      <c r="S70" s="254">
        <v>128.28</v>
      </c>
      <c r="T70" s="254">
        <v>39.090000000000003</v>
      </c>
      <c r="U70" s="254">
        <v>55.06</v>
      </c>
      <c r="V70" s="254">
        <v>9.27</v>
      </c>
      <c r="W70" s="254">
        <v>64.12</v>
      </c>
      <c r="X70" s="254">
        <v>97.63</v>
      </c>
      <c r="Y70" s="254">
        <v>3.01</v>
      </c>
      <c r="Z70" s="254">
        <v>61</v>
      </c>
      <c r="AA70" s="254">
        <v>93.06</v>
      </c>
      <c r="AB70" s="254">
        <v>73.650000000000006</v>
      </c>
      <c r="AC70" s="254">
        <v>63.89</v>
      </c>
      <c r="AD70" s="254">
        <v>132.02000000000001</v>
      </c>
      <c r="AE70" s="254">
        <v>43.48</v>
      </c>
      <c r="AF70" s="256">
        <v>0</v>
      </c>
      <c r="AG70" s="10"/>
      <c r="AH70" s="10"/>
      <c r="AI70" s="10"/>
    </row>
    <row r="71" spans="1:35">
      <c r="A71" s="257">
        <f t="shared" si="3"/>
        <v>0.96926666666666528</v>
      </c>
      <c r="B71" s="254">
        <v>16.899999999999999</v>
      </c>
      <c r="C71" s="254">
        <v>85.53</v>
      </c>
      <c r="D71" s="254">
        <v>54.27</v>
      </c>
      <c r="E71" s="254">
        <v>93.27</v>
      </c>
      <c r="F71" s="254">
        <v>148.09</v>
      </c>
      <c r="G71" s="254">
        <v>60.29</v>
      </c>
      <c r="H71" s="254">
        <v>48.92</v>
      </c>
      <c r="I71" s="254">
        <v>52.25</v>
      </c>
      <c r="J71" s="254">
        <v>104.36</v>
      </c>
      <c r="K71" s="254">
        <v>31.87</v>
      </c>
      <c r="L71" s="254">
        <v>66.09</v>
      </c>
      <c r="M71" s="254">
        <v>160.57</v>
      </c>
      <c r="N71" s="254">
        <v>37.049999999999997</v>
      </c>
      <c r="O71" s="254">
        <v>85.91</v>
      </c>
      <c r="P71" s="254">
        <v>61.5</v>
      </c>
      <c r="Q71" s="254">
        <v>106.08</v>
      </c>
      <c r="R71" s="254">
        <v>98.08</v>
      </c>
      <c r="S71" s="254">
        <v>85.31</v>
      </c>
      <c r="T71" s="254">
        <v>99.59</v>
      </c>
      <c r="U71" s="254">
        <v>20.18</v>
      </c>
      <c r="V71" s="254">
        <v>89.71</v>
      </c>
      <c r="W71" s="254">
        <v>86.91</v>
      </c>
      <c r="X71" s="254">
        <v>105.23</v>
      </c>
      <c r="Y71" s="254">
        <v>61.78</v>
      </c>
      <c r="Z71" s="254">
        <v>71.12</v>
      </c>
      <c r="AA71" s="254">
        <v>36.659999999999997</v>
      </c>
      <c r="AB71" s="254">
        <v>33.130000000000003</v>
      </c>
      <c r="AC71" s="254">
        <v>33.46</v>
      </c>
      <c r="AD71" s="254">
        <v>42.77</v>
      </c>
      <c r="AE71" s="254">
        <v>69.48</v>
      </c>
      <c r="AF71" s="256">
        <v>0</v>
      </c>
      <c r="AG71" s="10"/>
      <c r="AH71" s="10"/>
      <c r="AI71" s="10"/>
    </row>
    <row r="72" spans="1:35">
      <c r="A72" s="257">
        <f t="shared" si="3"/>
        <v>0.97966666666666524</v>
      </c>
      <c r="B72" s="254">
        <v>119.98</v>
      </c>
      <c r="C72" s="254">
        <v>106.05</v>
      </c>
      <c r="D72" s="254">
        <v>75.11</v>
      </c>
      <c r="E72" s="254">
        <v>50.07</v>
      </c>
      <c r="F72" s="254">
        <v>86.9</v>
      </c>
      <c r="G72" s="254">
        <v>64.180000000000007</v>
      </c>
      <c r="H72" s="254">
        <v>29.09</v>
      </c>
      <c r="I72" s="254">
        <v>21.2</v>
      </c>
      <c r="J72" s="254">
        <v>41.85</v>
      </c>
      <c r="K72" s="254">
        <v>102.59</v>
      </c>
      <c r="L72" s="254">
        <v>91.93</v>
      </c>
      <c r="M72" s="254">
        <v>86.08</v>
      </c>
      <c r="N72" s="254">
        <v>87.43</v>
      </c>
      <c r="O72" s="254">
        <v>90.68</v>
      </c>
      <c r="P72" s="254">
        <v>47.57</v>
      </c>
      <c r="Q72" s="254">
        <v>76.17</v>
      </c>
      <c r="R72" s="254">
        <v>30.82</v>
      </c>
      <c r="S72" s="254">
        <v>133.53</v>
      </c>
      <c r="T72" s="254">
        <v>91.18</v>
      </c>
      <c r="U72" s="254">
        <v>119.9</v>
      </c>
      <c r="V72" s="254">
        <v>62.36</v>
      </c>
      <c r="W72" s="254">
        <v>34.01</v>
      </c>
      <c r="X72" s="254">
        <v>52.64</v>
      </c>
      <c r="Y72" s="254">
        <v>0</v>
      </c>
      <c r="Z72" s="254">
        <v>58.72</v>
      </c>
      <c r="AA72" s="254">
        <v>97.81</v>
      </c>
      <c r="AB72" s="254">
        <v>26.36</v>
      </c>
      <c r="AC72" s="254">
        <v>59.63</v>
      </c>
      <c r="AD72" s="254">
        <v>81.75</v>
      </c>
      <c r="AE72" s="254">
        <v>108.05</v>
      </c>
      <c r="AF72" s="256">
        <v>0</v>
      </c>
      <c r="AG72" s="10"/>
      <c r="AH72" s="10"/>
      <c r="AI72" s="10"/>
    </row>
    <row r="73" spans="1:35">
      <c r="A73" s="257">
        <f t="shared" si="3"/>
        <v>0.99006666666666521</v>
      </c>
      <c r="B73" s="254">
        <v>70.13</v>
      </c>
      <c r="C73" s="254">
        <v>78.17</v>
      </c>
      <c r="D73" s="254">
        <v>9.5399999999999991</v>
      </c>
      <c r="E73" s="254">
        <v>115.84</v>
      </c>
      <c r="F73" s="254">
        <v>29.04</v>
      </c>
      <c r="G73" s="254">
        <v>27.72</v>
      </c>
      <c r="H73" s="254">
        <v>0</v>
      </c>
      <c r="I73" s="254">
        <v>54.44</v>
      </c>
      <c r="J73" s="254">
        <v>0</v>
      </c>
      <c r="K73" s="254">
        <v>27.63</v>
      </c>
      <c r="L73" s="254">
        <v>132.12</v>
      </c>
      <c r="M73" s="254">
        <v>37.04</v>
      </c>
      <c r="N73" s="254">
        <v>7.93</v>
      </c>
      <c r="O73" s="254">
        <v>8.43</v>
      </c>
      <c r="P73" s="254">
        <v>26.46</v>
      </c>
      <c r="Q73" s="254">
        <v>158.31</v>
      </c>
      <c r="R73" s="254">
        <v>53.53</v>
      </c>
      <c r="S73" s="254">
        <v>107.58</v>
      </c>
      <c r="T73" s="254">
        <v>83.52</v>
      </c>
      <c r="U73" s="254">
        <v>34.32</v>
      </c>
      <c r="V73" s="254">
        <v>36.130000000000003</v>
      </c>
      <c r="W73" s="254">
        <v>139.30000000000001</v>
      </c>
      <c r="X73" s="254">
        <v>18.64</v>
      </c>
      <c r="Y73" s="254">
        <v>20.45</v>
      </c>
      <c r="Z73" s="254">
        <v>43.15</v>
      </c>
      <c r="AA73" s="254">
        <v>140.18</v>
      </c>
      <c r="AB73" s="254">
        <v>13.82</v>
      </c>
      <c r="AC73" s="254">
        <v>65.540000000000006</v>
      </c>
      <c r="AD73" s="254">
        <v>58.23</v>
      </c>
      <c r="AE73" s="254">
        <v>27.81</v>
      </c>
      <c r="AF73" s="256">
        <v>0</v>
      </c>
      <c r="AG73" s="10"/>
      <c r="AH73" s="10"/>
      <c r="AI73" s="10"/>
    </row>
    <row r="74" spans="1:35">
      <c r="A74" s="257">
        <f t="shared" si="3"/>
        <v>1.0004666666666653</v>
      </c>
      <c r="B74" s="254">
        <v>7.64</v>
      </c>
      <c r="C74" s="254">
        <v>53.79</v>
      </c>
      <c r="D74" s="254">
        <v>26.23</v>
      </c>
      <c r="E74" s="254">
        <v>48.91</v>
      </c>
      <c r="F74" s="254">
        <v>27.4</v>
      </c>
      <c r="G74" s="254">
        <v>55.14</v>
      </c>
      <c r="H74" s="254">
        <v>67.86</v>
      </c>
      <c r="I74" s="254">
        <v>57.62</v>
      </c>
      <c r="J74" s="254">
        <v>9.4600000000000009</v>
      </c>
      <c r="K74" s="254">
        <v>94.82</v>
      </c>
      <c r="L74" s="254">
        <v>59.55</v>
      </c>
      <c r="M74" s="254">
        <v>87.2</v>
      </c>
      <c r="N74" s="254">
        <v>31.11</v>
      </c>
      <c r="O74" s="254">
        <v>5.45</v>
      </c>
      <c r="P74" s="254">
        <v>38.22</v>
      </c>
      <c r="Q74" s="254">
        <v>59.45</v>
      </c>
      <c r="R74" s="254">
        <v>38.07</v>
      </c>
      <c r="S74" s="254">
        <v>73.239999999999995</v>
      </c>
      <c r="T74" s="254">
        <v>42.64</v>
      </c>
      <c r="U74" s="254">
        <v>11.54</v>
      </c>
      <c r="V74" s="254">
        <v>16.18</v>
      </c>
      <c r="W74" s="254">
        <v>40.68</v>
      </c>
      <c r="X74" s="254">
        <v>65.92</v>
      </c>
      <c r="Y74" s="254">
        <v>44.72</v>
      </c>
      <c r="Z74" s="254">
        <v>57.54</v>
      </c>
      <c r="AA74" s="254">
        <v>108</v>
      </c>
      <c r="AB74" s="254">
        <v>13.82</v>
      </c>
      <c r="AC74" s="254">
        <v>84.18</v>
      </c>
      <c r="AD74" s="254">
        <v>121.99</v>
      </c>
      <c r="AE74" s="254">
        <v>86.59</v>
      </c>
      <c r="AF74" s="256">
        <v>27.27</v>
      </c>
      <c r="AG74" s="10"/>
      <c r="AH74" s="10"/>
      <c r="AI74" s="10"/>
    </row>
    <row r="75" spans="1:35">
      <c r="A75" s="257">
        <f t="shared" si="3"/>
        <v>1.0108666666666652</v>
      </c>
      <c r="B75" s="254">
        <v>13.73</v>
      </c>
      <c r="C75" s="254">
        <v>20.38</v>
      </c>
      <c r="D75" s="254">
        <v>19.54</v>
      </c>
      <c r="E75" s="254">
        <v>114.7</v>
      </c>
      <c r="F75" s="254">
        <v>41.99</v>
      </c>
      <c r="G75" s="254">
        <v>20.18</v>
      </c>
      <c r="H75" s="254">
        <v>11.86</v>
      </c>
      <c r="I75" s="254">
        <v>42.81</v>
      </c>
      <c r="J75" s="254">
        <v>37.08</v>
      </c>
      <c r="K75" s="254">
        <v>60.94</v>
      </c>
      <c r="L75" s="254">
        <v>67.11</v>
      </c>
      <c r="M75" s="254">
        <v>44.99</v>
      </c>
      <c r="N75" s="254">
        <v>76.63</v>
      </c>
      <c r="O75" s="254">
        <v>16</v>
      </c>
      <c r="P75" s="254">
        <v>26.41</v>
      </c>
      <c r="Q75" s="254">
        <v>127.23</v>
      </c>
      <c r="R75" s="254">
        <v>23.64</v>
      </c>
      <c r="S75" s="254">
        <v>77.86</v>
      </c>
      <c r="T75" s="254">
        <v>60.38</v>
      </c>
      <c r="U75" s="254">
        <v>64.8</v>
      </c>
      <c r="V75" s="254">
        <v>49.64</v>
      </c>
      <c r="W75" s="254">
        <v>97.94</v>
      </c>
      <c r="X75" s="254">
        <v>66.66</v>
      </c>
      <c r="Y75" s="254">
        <v>18.579999999999998</v>
      </c>
      <c r="Z75" s="254">
        <v>45.18</v>
      </c>
      <c r="AA75" s="254">
        <v>53.16</v>
      </c>
      <c r="AB75" s="254">
        <v>54.4</v>
      </c>
      <c r="AC75" s="254">
        <v>61.98</v>
      </c>
      <c r="AD75" s="254">
        <v>39.72</v>
      </c>
      <c r="AE75" s="254">
        <v>91.32</v>
      </c>
      <c r="AF75" s="256">
        <v>0</v>
      </c>
      <c r="AG75" s="10"/>
      <c r="AH75" s="10"/>
      <c r="AI75" s="10"/>
    </row>
    <row r="76" spans="1:35">
      <c r="A76" s="257">
        <f t="shared" si="3"/>
        <v>1.0212666666666652</v>
      </c>
      <c r="B76" s="254">
        <v>17.36</v>
      </c>
      <c r="C76" s="254">
        <v>35.729999999999997</v>
      </c>
      <c r="D76" s="254">
        <v>38.64</v>
      </c>
      <c r="E76" s="254">
        <v>81.72</v>
      </c>
      <c r="F76" s="254">
        <v>95.3</v>
      </c>
      <c r="G76" s="254">
        <v>34.770000000000003</v>
      </c>
      <c r="H76" s="254">
        <v>0</v>
      </c>
      <c r="I76" s="254">
        <v>0</v>
      </c>
      <c r="J76" s="254">
        <v>0</v>
      </c>
      <c r="K76" s="254">
        <v>85.59</v>
      </c>
      <c r="L76" s="254">
        <v>24.5</v>
      </c>
      <c r="M76" s="254">
        <v>41.55</v>
      </c>
      <c r="N76" s="254">
        <v>20.55</v>
      </c>
      <c r="O76" s="254">
        <v>58.82</v>
      </c>
      <c r="P76" s="254">
        <v>42.26</v>
      </c>
      <c r="Q76" s="254">
        <v>30</v>
      </c>
      <c r="R76" s="254">
        <v>18.73</v>
      </c>
      <c r="S76" s="254">
        <v>30.96</v>
      </c>
      <c r="T76" s="254">
        <v>27.64</v>
      </c>
      <c r="U76" s="254">
        <v>99.43</v>
      </c>
      <c r="V76" s="254">
        <v>24.09</v>
      </c>
      <c r="W76" s="254">
        <v>71.73</v>
      </c>
      <c r="X76" s="254">
        <v>139.93</v>
      </c>
      <c r="Y76" s="254">
        <v>7.64</v>
      </c>
      <c r="Z76" s="254">
        <v>61.91</v>
      </c>
      <c r="AA76" s="254">
        <v>98.26</v>
      </c>
      <c r="AB76" s="254">
        <v>17.11</v>
      </c>
      <c r="AC76" s="254">
        <v>57.18</v>
      </c>
      <c r="AD76" s="254">
        <v>34.270000000000003</v>
      </c>
      <c r="AE76" s="254">
        <v>97.86</v>
      </c>
      <c r="AF76" s="256">
        <v>0</v>
      </c>
      <c r="AG76" s="10"/>
      <c r="AH76" s="10"/>
      <c r="AI76" s="10"/>
    </row>
    <row r="77" spans="1:35">
      <c r="A77" s="257">
        <f t="shared" si="3"/>
        <v>1.0316666666666652</v>
      </c>
      <c r="B77" s="254">
        <v>17.37</v>
      </c>
      <c r="C77" s="254">
        <v>41.73</v>
      </c>
      <c r="D77" s="254">
        <v>22.05</v>
      </c>
      <c r="E77" s="254">
        <v>64.53</v>
      </c>
      <c r="F77" s="254">
        <v>73.8</v>
      </c>
      <c r="G77" s="254">
        <v>30.45</v>
      </c>
      <c r="H77" s="254">
        <v>19.54</v>
      </c>
      <c r="I77" s="254">
        <v>7.74</v>
      </c>
      <c r="J77" s="254">
        <v>12.64</v>
      </c>
      <c r="K77" s="254">
        <v>44.27</v>
      </c>
      <c r="L77" s="254">
        <v>36.32</v>
      </c>
      <c r="M77" s="254">
        <v>16.64</v>
      </c>
      <c r="N77" s="254">
        <v>53.63</v>
      </c>
      <c r="O77" s="254">
        <v>20.94</v>
      </c>
      <c r="P77" s="254">
        <v>16.54</v>
      </c>
      <c r="Q77" s="254">
        <v>41.22</v>
      </c>
      <c r="R77" s="254">
        <v>17.91</v>
      </c>
      <c r="S77" s="254">
        <v>75.33</v>
      </c>
      <c r="T77" s="254">
        <v>61.54</v>
      </c>
      <c r="U77" s="254">
        <v>28.66</v>
      </c>
      <c r="V77" s="254">
        <v>8.91</v>
      </c>
      <c r="W77" s="254">
        <v>110.11</v>
      </c>
      <c r="X77" s="254">
        <v>17.09</v>
      </c>
      <c r="Y77" s="254">
        <v>29.64</v>
      </c>
      <c r="Z77" s="254">
        <v>71.56</v>
      </c>
      <c r="AA77" s="254">
        <v>16.73</v>
      </c>
      <c r="AB77" s="254">
        <v>26.36</v>
      </c>
      <c r="AC77" s="254">
        <v>10</v>
      </c>
      <c r="AD77" s="254">
        <v>29.45</v>
      </c>
      <c r="AE77" s="254">
        <v>63.59</v>
      </c>
      <c r="AF77" s="256">
        <v>0</v>
      </c>
      <c r="AG77" s="10"/>
      <c r="AH77" s="10"/>
      <c r="AI77" s="10"/>
    </row>
    <row r="78" spans="1:35">
      <c r="A78" s="257">
        <f t="shared" si="3"/>
        <v>1.0420666666666651</v>
      </c>
      <c r="B78" s="254">
        <v>81.28</v>
      </c>
      <c r="C78" s="254">
        <v>45.19</v>
      </c>
      <c r="D78" s="254">
        <v>27.54</v>
      </c>
      <c r="E78" s="254">
        <v>71.709999999999994</v>
      </c>
      <c r="F78" s="254">
        <v>77.52</v>
      </c>
      <c r="G78" s="254">
        <v>49.16</v>
      </c>
      <c r="H78" s="254">
        <v>24.05</v>
      </c>
      <c r="I78" s="254">
        <v>25.45</v>
      </c>
      <c r="J78" s="254">
        <v>10.59</v>
      </c>
      <c r="K78" s="254">
        <v>8.91</v>
      </c>
      <c r="L78" s="254">
        <v>93.53</v>
      </c>
      <c r="M78" s="254">
        <v>34.229999999999997</v>
      </c>
      <c r="N78" s="254">
        <v>55.09</v>
      </c>
      <c r="O78" s="254">
        <v>3.82</v>
      </c>
      <c r="P78" s="254">
        <v>31.87</v>
      </c>
      <c r="Q78" s="254">
        <v>55.91</v>
      </c>
      <c r="R78" s="254">
        <v>26.34</v>
      </c>
      <c r="S78" s="254">
        <v>87.59</v>
      </c>
      <c r="T78" s="254">
        <v>59.4</v>
      </c>
      <c r="U78" s="254">
        <v>16.45</v>
      </c>
      <c r="V78" s="254">
        <v>52.31</v>
      </c>
      <c r="W78" s="254">
        <v>91.98</v>
      </c>
      <c r="X78" s="254">
        <v>0</v>
      </c>
      <c r="Y78" s="254">
        <v>9.94</v>
      </c>
      <c r="Z78" s="254">
        <v>97.1</v>
      </c>
      <c r="AA78" s="254">
        <v>101.36</v>
      </c>
      <c r="AB78" s="254">
        <v>55.46</v>
      </c>
      <c r="AC78" s="254">
        <v>26.91</v>
      </c>
      <c r="AD78" s="254">
        <v>46.23</v>
      </c>
      <c r="AE78" s="254">
        <v>78.709999999999994</v>
      </c>
      <c r="AF78" s="256">
        <v>0</v>
      </c>
      <c r="AG78" s="10"/>
      <c r="AH78" s="10"/>
      <c r="AI78" s="10"/>
    </row>
    <row r="79" spans="1:35">
      <c r="A79" s="257">
        <f t="shared" si="3"/>
        <v>1.0524666666666651</v>
      </c>
      <c r="B79" s="254">
        <v>24.63</v>
      </c>
      <c r="C79" s="254">
        <v>50.96</v>
      </c>
      <c r="D79" s="254">
        <v>12.09</v>
      </c>
      <c r="E79" s="254">
        <v>20.72</v>
      </c>
      <c r="F79" s="254">
        <v>106.31</v>
      </c>
      <c r="G79" s="254">
        <v>69.44</v>
      </c>
      <c r="H79" s="254">
        <v>15.18</v>
      </c>
      <c r="I79" s="254">
        <v>29.18</v>
      </c>
      <c r="J79" s="254">
        <v>0</v>
      </c>
      <c r="K79" s="254">
        <v>0</v>
      </c>
      <c r="L79" s="254">
        <v>53.06</v>
      </c>
      <c r="M79" s="254">
        <v>47.9</v>
      </c>
      <c r="N79" s="254">
        <v>0</v>
      </c>
      <c r="O79" s="254">
        <v>29.81</v>
      </c>
      <c r="P79" s="254">
        <v>10.68</v>
      </c>
      <c r="Q79" s="254">
        <v>7.82</v>
      </c>
      <c r="R79" s="254">
        <v>44.5</v>
      </c>
      <c r="S79" s="254">
        <v>69.86</v>
      </c>
      <c r="T79" s="254">
        <v>74.55</v>
      </c>
      <c r="U79" s="254">
        <v>47.88</v>
      </c>
      <c r="V79" s="254">
        <v>49.09</v>
      </c>
      <c r="W79" s="254">
        <v>51.3</v>
      </c>
      <c r="X79" s="254">
        <v>35.46</v>
      </c>
      <c r="Y79" s="254">
        <v>4.5</v>
      </c>
      <c r="Z79" s="254">
        <v>64.38</v>
      </c>
      <c r="AA79" s="254">
        <v>87.37</v>
      </c>
      <c r="AB79" s="254">
        <v>8.73</v>
      </c>
      <c r="AC79" s="254">
        <v>33.369999999999997</v>
      </c>
      <c r="AD79" s="254">
        <v>15.17</v>
      </c>
      <c r="AE79" s="254">
        <v>41.81</v>
      </c>
      <c r="AF79" s="256">
        <v>0</v>
      </c>
      <c r="AG79" s="10"/>
      <c r="AH79" s="10"/>
      <c r="AI79" s="10"/>
    </row>
    <row r="80" spans="1:35">
      <c r="A80" s="257">
        <f t="shared" si="3"/>
        <v>1.0628666666666651</v>
      </c>
      <c r="B80" s="254">
        <v>25.54</v>
      </c>
      <c r="C80" s="254">
        <v>18</v>
      </c>
      <c r="D80" s="254">
        <v>0</v>
      </c>
      <c r="E80" s="254">
        <v>55.91</v>
      </c>
      <c r="F80" s="254">
        <v>2.64</v>
      </c>
      <c r="G80" s="254">
        <v>0</v>
      </c>
      <c r="H80" s="254">
        <v>21.36</v>
      </c>
      <c r="I80" s="254">
        <v>16</v>
      </c>
      <c r="J80" s="254">
        <v>83.87</v>
      </c>
      <c r="K80" s="254">
        <v>0</v>
      </c>
      <c r="L80" s="254">
        <v>24.48</v>
      </c>
      <c r="M80" s="254">
        <v>39.950000000000003</v>
      </c>
      <c r="N80" s="254">
        <v>10.73</v>
      </c>
      <c r="O80" s="254">
        <v>29.18</v>
      </c>
      <c r="P80" s="254">
        <v>13.18</v>
      </c>
      <c r="Q80" s="254">
        <v>22.32</v>
      </c>
      <c r="R80" s="254">
        <v>20.64</v>
      </c>
      <c r="S80" s="254">
        <v>72</v>
      </c>
      <c r="T80" s="254">
        <v>67.41</v>
      </c>
      <c r="U80" s="254">
        <v>11.04</v>
      </c>
      <c r="V80" s="254">
        <v>16.77</v>
      </c>
      <c r="W80" s="254">
        <v>15.54</v>
      </c>
      <c r="X80" s="254">
        <v>24.23</v>
      </c>
      <c r="Y80" s="254">
        <v>15</v>
      </c>
      <c r="Z80" s="254">
        <v>61.08</v>
      </c>
      <c r="AA80" s="254">
        <v>68.75</v>
      </c>
      <c r="AB80" s="254">
        <v>34.36</v>
      </c>
      <c r="AC80" s="254">
        <v>21.09</v>
      </c>
      <c r="AD80" s="254">
        <v>52.17</v>
      </c>
      <c r="AE80" s="254">
        <v>75</v>
      </c>
      <c r="AF80" s="256">
        <v>0</v>
      </c>
      <c r="AG80" s="10"/>
      <c r="AH80" s="10"/>
      <c r="AI80" s="10"/>
    </row>
    <row r="81" spans="1:35">
      <c r="A81" s="257">
        <f t="shared" si="3"/>
        <v>1.073266666666665</v>
      </c>
      <c r="B81" s="254">
        <v>12.91</v>
      </c>
      <c r="C81" s="254">
        <v>6.27</v>
      </c>
      <c r="D81" s="254">
        <v>9</v>
      </c>
      <c r="E81" s="254">
        <v>108.48</v>
      </c>
      <c r="F81" s="254">
        <v>44.04</v>
      </c>
      <c r="G81" s="254">
        <v>43.9</v>
      </c>
      <c r="H81" s="254">
        <v>28.1</v>
      </c>
      <c r="I81" s="254">
        <v>32.090000000000003</v>
      </c>
      <c r="J81" s="254">
        <v>0</v>
      </c>
      <c r="K81" s="254">
        <v>19.27</v>
      </c>
      <c r="L81" s="254">
        <v>8.0399999999999991</v>
      </c>
      <c r="M81" s="254">
        <v>76.37</v>
      </c>
      <c r="N81" s="254">
        <v>0</v>
      </c>
      <c r="O81" s="254">
        <v>28.56</v>
      </c>
      <c r="P81" s="254">
        <v>11.91</v>
      </c>
      <c r="Q81" s="254">
        <v>48.22</v>
      </c>
      <c r="R81" s="254">
        <v>0</v>
      </c>
      <c r="S81" s="254">
        <v>52.91</v>
      </c>
      <c r="T81" s="254">
        <v>107.67</v>
      </c>
      <c r="U81" s="254">
        <v>8</v>
      </c>
      <c r="V81" s="254">
        <v>0</v>
      </c>
      <c r="W81" s="254">
        <v>34.9</v>
      </c>
      <c r="X81" s="254">
        <v>16.36</v>
      </c>
      <c r="Y81" s="254">
        <v>0</v>
      </c>
      <c r="Z81" s="254">
        <v>19.22</v>
      </c>
      <c r="AA81" s="254">
        <v>34.58</v>
      </c>
      <c r="AB81" s="254">
        <v>36.68</v>
      </c>
      <c r="AC81" s="254">
        <v>0</v>
      </c>
      <c r="AD81" s="254">
        <v>26.09</v>
      </c>
      <c r="AE81" s="254">
        <v>23.68</v>
      </c>
      <c r="AF81" s="256">
        <v>0</v>
      </c>
      <c r="AG81" s="10"/>
      <c r="AH81" s="10"/>
      <c r="AI81" s="10"/>
    </row>
    <row r="82" spans="1:35">
      <c r="A82" s="257">
        <f t="shared" si="3"/>
        <v>1.083666666666665</v>
      </c>
      <c r="B82" s="254">
        <v>19</v>
      </c>
      <c r="C82" s="254">
        <v>23.73</v>
      </c>
      <c r="D82" s="254">
        <v>42.09</v>
      </c>
      <c r="E82" s="254">
        <v>43.77</v>
      </c>
      <c r="F82" s="254">
        <v>50.69</v>
      </c>
      <c r="G82" s="254">
        <v>39.17</v>
      </c>
      <c r="H82" s="254">
        <v>4.54</v>
      </c>
      <c r="I82" s="254">
        <v>0</v>
      </c>
      <c r="J82" s="254">
        <v>19.91</v>
      </c>
      <c r="K82" s="254">
        <v>10.61</v>
      </c>
      <c r="L82" s="254">
        <v>27.36</v>
      </c>
      <c r="M82" s="254">
        <v>0</v>
      </c>
      <c r="N82" s="254">
        <v>15.91</v>
      </c>
      <c r="O82" s="254">
        <v>0</v>
      </c>
      <c r="P82" s="254">
        <v>0</v>
      </c>
      <c r="Q82" s="254">
        <v>0</v>
      </c>
      <c r="R82" s="254">
        <v>25.09</v>
      </c>
      <c r="S82" s="254">
        <v>12.09</v>
      </c>
      <c r="T82" s="254">
        <v>41.99</v>
      </c>
      <c r="U82" s="254">
        <v>27.98</v>
      </c>
      <c r="V82" s="254">
        <v>37.450000000000003</v>
      </c>
      <c r="W82" s="254">
        <v>44.36</v>
      </c>
      <c r="X82" s="254">
        <v>0</v>
      </c>
      <c r="Y82" s="254">
        <v>8.5399999999999991</v>
      </c>
      <c r="Z82" s="254">
        <v>28.68</v>
      </c>
      <c r="AA82" s="254">
        <v>86.41</v>
      </c>
      <c r="AB82" s="254">
        <v>32</v>
      </c>
      <c r="AC82" s="254">
        <v>39.86</v>
      </c>
      <c r="AD82" s="254">
        <v>25.55</v>
      </c>
      <c r="AE82" s="254">
        <v>67.45</v>
      </c>
      <c r="AF82" s="256">
        <v>0</v>
      </c>
      <c r="AG82" s="10"/>
      <c r="AH82" s="10"/>
      <c r="AI82" s="10"/>
    </row>
    <row r="83" spans="1:35">
      <c r="A83" s="257">
        <f t="shared" si="3"/>
        <v>1.094066666666665</v>
      </c>
      <c r="B83" s="254">
        <v>80.09</v>
      </c>
      <c r="C83" s="254">
        <v>4.5</v>
      </c>
      <c r="D83" s="254">
        <v>26.73</v>
      </c>
      <c r="E83" s="254">
        <v>36.78</v>
      </c>
      <c r="F83" s="254">
        <v>18.54</v>
      </c>
      <c r="G83" s="254">
        <v>15.18</v>
      </c>
      <c r="H83" s="254">
        <v>0</v>
      </c>
      <c r="I83" s="254">
        <v>55.76</v>
      </c>
      <c r="J83" s="254">
        <v>0</v>
      </c>
      <c r="K83" s="254">
        <v>0</v>
      </c>
      <c r="L83" s="254">
        <v>0</v>
      </c>
      <c r="M83" s="254">
        <v>7.68</v>
      </c>
      <c r="N83" s="254">
        <v>0</v>
      </c>
      <c r="O83" s="254">
        <v>18.36</v>
      </c>
      <c r="P83" s="254">
        <v>4.5</v>
      </c>
      <c r="Q83" s="254">
        <v>0</v>
      </c>
      <c r="R83" s="254">
        <v>0</v>
      </c>
      <c r="S83" s="254">
        <v>8.27</v>
      </c>
      <c r="T83" s="254">
        <v>15.34</v>
      </c>
      <c r="U83" s="254">
        <v>0</v>
      </c>
      <c r="V83" s="254">
        <v>18.54</v>
      </c>
      <c r="W83" s="254">
        <v>50.23</v>
      </c>
      <c r="X83" s="254">
        <v>0</v>
      </c>
      <c r="Y83" s="254">
        <v>37.57</v>
      </c>
      <c r="Z83" s="254">
        <v>5.36</v>
      </c>
      <c r="AA83" s="254">
        <v>31.05</v>
      </c>
      <c r="AB83" s="254">
        <v>71.319999999999993</v>
      </c>
      <c r="AC83" s="254">
        <v>0</v>
      </c>
      <c r="AD83" s="254">
        <v>43.04</v>
      </c>
      <c r="AE83" s="254">
        <v>17.82</v>
      </c>
      <c r="AF83" s="256">
        <v>0</v>
      </c>
      <c r="AG83" s="10"/>
      <c r="AH83" s="10"/>
      <c r="AI83" s="10"/>
    </row>
    <row r="84" spans="1:35">
      <c r="A84" s="257">
        <f t="shared" si="3"/>
        <v>1.1044666666666649</v>
      </c>
      <c r="B84" s="254">
        <v>0</v>
      </c>
      <c r="C84" s="254">
        <v>0</v>
      </c>
      <c r="D84" s="254">
        <v>34.049999999999997</v>
      </c>
      <c r="E84" s="254">
        <v>47.99</v>
      </c>
      <c r="F84" s="254">
        <v>46.09</v>
      </c>
      <c r="G84" s="254">
        <v>0</v>
      </c>
      <c r="H84" s="254">
        <v>43.38</v>
      </c>
      <c r="I84" s="254">
        <v>2.1800000000000002</v>
      </c>
      <c r="J84" s="254">
        <v>0</v>
      </c>
      <c r="K84" s="254">
        <v>0</v>
      </c>
      <c r="L84" s="254">
        <v>52.96</v>
      </c>
      <c r="M84" s="254">
        <v>0</v>
      </c>
      <c r="N84" s="254">
        <v>0</v>
      </c>
      <c r="O84" s="254">
        <v>0</v>
      </c>
      <c r="P84" s="254">
        <v>13.77</v>
      </c>
      <c r="Q84" s="254">
        <v>11.73</v>
      </c>
      <c r="R84" s="254">
        <v>9.82</v>
      </c>
      <c r="S84" s="254">
        <v>0</v>
      </c>
      <c r="T84" s="254">
        <v>13.41</v>
      </c>
      <c r="U84" s="254">
        <v>23</v>
      </c>
      <c r="V84" s="254">
        <v>23.72</v>
      </c>
      <c r="W84" s="254">
        <v>0</v>
      </c>
      <c r="X84" s="254">
        <v>42.85</v>
      </c>
      <c r="Y84" s="254">
        <v>0</v>
      </c>
      <c r="Z84" s="254">
        <v>7.82</v>
      </c>
      <c r="AA84" s="254">
        <v>39.270000000000003</v>
      </c>
      <c r="AB84" s="254">
        <v>73.459999999999994</v>
      </c>
      <c r="AC84" s="254">
        <v>35.36</v>
      </c>
      <c r="AD84" s="254">
        <v>34.18</v>
      </c>
      <c r="AE84" s="254">
        <v>0</v>
      </c>
      <c r="AF84" s="256">
        <v>0</v>
      </c>
      <c r="AG84" s="10"/>
      <c r="AH84" s="10"/>
      <c r="AI84" s="10"/>
    </row>
    <row r="85" spans="1:35">
      <c r="A85" s="257">
        <f t="shared" si="3"/>
        <v>1.1148666666666649</v>
      </c>
      <c r="B85" s="254">
        <v>12.5</v>
      </c>
      <c r="C85" s="254">
        <v>6.73</v>
      </c>
      <c r="D85" s="254">
        <v>4.3600000000000003</v>
      </c>
      <c r="E85" s="254">
        <v>0</v>
      </c>
      <c r="F85" s="254">
        <v>21.28</v>
      </c>
      <c r="G85" s="254">
        <v>20.52</v>
      </c>
      <c r="H85" s="254">
        <v>14.9</v>
      </c>
      <c r="I85" s="254">
        <v>36.26</v>
      </c>
      <c r="J85" s="254">
        <v>0</v>
      </c>
      <c r="K85" s="254">
        <v>2.54</v>
      </c>
      <c r="L85" s="254">
        <v>30.18</v>
      </c>
      <c r="M85" s="254">
        <v>13.82</v>
      </c>
      <c r="N85" s="254">
        <v>0</v>
      </c>
      <c r="O85" s="254">
        <v>11.59</v>
      </c>
      <c r="P85" s="254">
        <v>0</v>
      </c>
      <c r="Q85" s="254">
        <v>0</v>
      </c>
      <c r="R85" s="254">
        <v>14.27</v>
      </c>
      <c r="S85" s="254">
        <v>7.82</v>
      </c>
      <c r="T85" s="254">
        <v>8.14</v>
      </c>
      <c r="U85" s="254">
        <v>28.76</v>
      </c>
      <c r="V85" s="254">
        <v>19.09</v>
      </c>
      <c r="W85" s="254">
        <v>0</v>
      </c>
      <c r="X85" s="254">
        <v>4.7300000000000004</v>
      </c>
      <c r="Y85" s="254">
        <v>0</v>
      </c>
      <c r="Z85" s="254">
        <v>12.36</v>
      </c>
      <c r="AA85" s="254">
        <v>25.64</v>
      </c>
      <c r="AB85" s="254">
        <v>29.59</v>
      </c>
      <c r="AC85" s="254">
        <v>0</v>
      </c>
      <c r="AD85" s="254">
        <v>11.45</v>
      </c>
      <c r="AE85" s="254">
        <v>16.14</v>
      </c>
      <c r="AF85" s="256">
        <v>0</v>
      </c>
      <c r="AG85" s="10"/>
      <c r="AH85" s="10"/>
      <c r="AI85" s="10"/>
    </row>
    <row r="86" spans="1:35">
      <c r="A86" s="257">
        <f t="shared" si="3"/>
        <v>1.1252666666666649</v>
      </c>
      <c r="B86" s="254">
        <v>21.82</v>
      </c>
      <c r="C86" s="254">
        <v>0</v>
      </c>
      <c r="D86" s="254">
        <v>0</v>
      </c>
      <c r="E86" s="254">
        <v>0</v>
      </c>
      <c r="F86" s="254">
        <v>0</v>
      </c>
      <c r="G86" s="254">
        <v>8</v>
      </c>
      <c r="H86" s="254">
        <v>0</v>
      </c>
      <c r="I86" s="254">
        <v>0</v>
      </c>
      <c r="J86" s="254">
        <v>32.590000000000003</v>
      </c>
      <c r="K86" s="254">
        <v>8.27</v>
      </c>
      <c r="L86" s="254">
        <v>48.54</v>
      </c>
      <c r="M86" s="254">
        <v>0</v>
      </c>
      <c r="N86" s="254">
        <v>0</v>
      </c>
      <c r="O86" s="254">
        <v>0</v>
      </c>
      <c r="P86" s="254">
        <v>0</v>
      </c>
      <c r="Q86" s="254">
        <v>18.09</v>
      </c>
      <c r="R86" s="254">
        <v>44.82</v>
      </c>
      <c r="S86" s="254">
        <v>38.72</v>
      </c>
      <c r="T86" s="254">
        <v>31.55</v>
      </c>
      <c r="U86" s="254">
        <v>17.09</v>
      </c>
      <c r="V86" s="254">
        <v>5.36</v>
      </c>
      <c r="W86" s="254">
        <v>33.08</v>
      </c>
      <c r="X86" s="254">
        <v>48.18</v>
      </c>
      <c r="Y86" s="254">
        <v>0</v>
      </c>
      <c r="Z86" s="254">
        <v>0</v>
      </c>
      <c r="AA86" s="254">
        <v>43.87</v>
      </c>
      <c r="AB86" s="254">
        <v>47.62</v>
      </c>
      <c r="AC86" s="254">
        <v>0</v>
      </c>
      <c r="AD86" s="254">
        <v>0</v>
      </c>
      <c r="AE86" s="254">
        <v>7.18</v>
      </c>
      <c r="AF86" s="256">
        <v>0</v>
      </c>
      <c r="AG86" s="10"/>
      <c r="AH86" s="10"/>
      <c r="AI86" s="10"/>
    </row>
    <row r="87" spans="1:35">
      <c r="A87" s="257">
        <f t="shared" si="3"/>
        <v>1.1356666666666648</v>
      </c>
      <c r="B87" s="254">
        <v>0</v>
      </c>
      <c r="C87" s="254">
        <v>0</v>
      </c>
      <c r="D87" s="254">
        <v>24.18</v>
      </c>
      <c r="E87" s="254">
        <v>27.41</v>
      </c>
      <c r="F87" s="254">
        <v>49.56</v>
      </c>
      <c r="G87" s="254">
        <v>26.36</v>
      </c>
      <c r="H87" s="254">
        <v>0</v>
      </c>
      <c r="I87" s="254">
        <v>39.04</v>
      </c>
      <c r="J87" s="254">
        <v>18.41</v>
      </c>
      <c r="K87" s="254">
        <v>7</v>
      </c>
      <c r="L87" s="254">
        <v>16.09</v>
      </c>
      <c r="M87" s="254">
        <v>42.35</v>
      </c>
      <c r="N87" s="254">
        <v>8</v>
      </c>
      <c r="O87" s="254">
        <v>0</v>
      </c>
      <c r="P87" s="254">
        <v>0</v>
      </c>
      <c r="Q87" s="254">
        <v>12</v>
      </c>
      <c r="R87" s="254">
        <v>0</v>
      </c>
      <c r="S87" s="254">
        <v>64.55</v>
      </c>
      <c r="T87" s="254">
        <v>26.09</v>
      </c>
      <c r="U87" s="254">
        <v>12.82</v>
      </c>
      <c r="V87" s="254">
        <v>50.11</v>
      </c>
      <c r="W87" s="254">
        <v>0</v>
      </c>
      <c r="X87" s="254">
        <v>0</v>
      </c>
      <c r="Y87" s="254">
        <v>0</v>
      </c>
      <c r="Z87" s="254">
        <v>20.64</v>
      </c>
      <c r="AA87" s="254">
        <v>13.73</v>
      </c>
      <c r="AB87" s="254">
        <v>0</v>
      </c>
      <c r="AC87" s="254">
        <v>10.45</v>
      </c>
      <c r="AD87" s="254">
        <v>33.72</v>
      </c>
      <c r="AE87" s="254">
        <v>78.05</v>
      </c>
      <c r="AF87" s="256">
        <v>0</v>
      </c>
      <c r="AG87" s="10"/>
      <c r="AH87" s="10"/>
      <c r="AI87" s="10"/>
    </row>
    <row r="88" spans="1:35">
      <c r="A88" s="257">
        <f t="shared" si="3"/>
        <v>1.1460666666666648</v>
      </c>
      <c r="B88" s="254">
        <v>0</v>
      </c>
      <c r="C88" s="254">
        <v>18.36</v>
      </c>
      <c r="D88" s="254">
        <v>11.09</v>
      </c>
      <c r="E88" s="254">
        <v>0</v>
      </c>
      <c r="F88" s="254">
        <v>0</v>
      </c>
      <c r="G88" s="254">
        <v>0</v>
      </c>
      <c r="H88" s="254">
        <v>0</v>
      </c>
      <c r="I88" s="254">
        <v>0</v>
      </c>
      <c r="J88" s="254">
        <v>0</v>
      </c>
      <c r="K88" s="254">
        <v>11.82</v>
      </c>
      <c r="L88" s="254">
        <v>0</v>
      </c>
      <c r="M88" s="254">
        <v>17</v>
      </c>
      <c r="N88" s="254">
        <v>0</v>
      </c>
      <c r="O88" s="254">
        <v>0</v>
      </c>
      <c r="P88" s="254">
        <v>0</v>
      </c>
      <c r="Q88" s="254">
        <v>18.760000000000002</v>
      </c>
      <c r="R88" s="254">
        <v>8</v>
      </c>
      <c r="S88" s="254">
        <v>8.18</v>
      </c>
      <c r="T88" s="254">
        <v>45.13</v>
      </c>
      <c r="U88" s="254">
        <v>0</v>
      </c>
      <c r="V88" s="254">
        <v>1.91</v>
      </c>
      <c r="W88" s="254">
        <v>0</v>
      </c>
      <c r="X88" s="254">
        <v>15.49</v>
      </c>
      <c r="Y88" s="254">
        <v>0</v>
      </c>
      <c r="Z88" s="254">
        <v>50.5</v>
      </c>
      <c r="AA88" s="254">
        <v>32.36</v>
      </c>
      <c r="AB88" s="254">
        <v>16.73</v>
      </c>
      <c r="AC88" s="254">
        <v>8</v>
      </c>
      <c r="AD88" s="254">
        <v>0</v>
      </c>
      <c r="AE88" s="254">
        <v>24.05</v>
      </c>
      <c r="AF88" s="256">
        <v>0</v>
      </c>
      <c r="AG88" s="10"/>
      <c r="AH88" s="10"/>
      <c r="AI88" s="10"/>
    </row>
    <row r="89" spans="1:35">
      <c r="A89" s="257">
        <f t="shared" si="3"/>
        <v>1.1564666666666648</v>
      </c>
      <c r="B89" s="254">
        <v>0</v>
      </c>
      <c r="C89" s="254">
        <v>0</v>
      </c>
      <c r="D89" s="254">
        <v>0</v>
      </c>
      <c r="E89" s="254">
        <v>30.91</v>
      </c>
      <c r="F89" s="254">
        <v>7.64</v>
      </c>
      <c r="G89" s="254">
        <v>0</v>
      </c>
      <c r="H89" s="254">
        <v>0</v>
      </c>
      <c r="I89" s="254">
        <v>0</v>
      </c>
      <c r="J89" s="254">
        <v>0</v>
      </c>
      <c r="K89" s="254">
        <v>0</v>
      </c>
      <c r="L89" s="254">
        <v>26.77</v>
      </c>
      <c r="M89" s="254">
        <v>0</v>
      </c>
      <c r="N89" s="254">
        <v>0</v>
      </c>
      <c r="O89" s="254">
        <v>0</v>
      </c>
      <c r="P89" s="254">
        <v>2.08</v>
      </c>
      <c r="Q89" s="254">
        <v>8.36</v>
      </c>
      <c r="R89" s="254">
        <v>0</v>
      </c>
      <c r="S89" s="254">
        <v>0</v>
      </c>
      <c r="T89" s="254">
        <v>27.55</v>
      </c>
      <c r="U89" s="254">
        <v>0</v>
      </c>
      <c r="V89" s="254">
        <v>5.91</v>
      </c>
      <c r="W89" s="254">
        <v>0</v>
      </c>
      <c r="X89" s="254">
        <v>0</v>
      </c>
      <c r="Y89" s="254">
        <v>0</v>
      </c>
      <c r="Z89" s="254">
        <v>18.18</v>
      </c>
      <c r="AA89" s="254">
        <v>0</v>
      </c>
      <c r="AB89" s="254">
        <v>0</v>
      </c>
      <c r="AC89" s="254">
        <v>11.41</v>
      </c>
      <c r="AD89" s="254">
        <v>0</v>
      </c>
      <c r="AE89" s="254">
        <v>31.09</v>
      </c>
      <c r="AF89" s="256">
        <v>0</v>
      </c>
      <c r="AG89" s="10"/>
      <c r="AH89" s="10"/>
      <c r="AI89" s="10"/>
    </row>
    <row r="90" spans="1:35">
      <c r="A90" s="257">
        <f t="shared" si="3"/>
        <v>1.1668666666666647</v>
      </c>
      <c r="B90" s="254">
        <v>0</v>
      </c>
      <c r="C90" s="254">
        <v>0</v>
      </c>
      <c r="D90" s="254">
        <v>0</v>
      </c>
      <c r="E90" s="254">
        <v>0</v>
      </c>
      <c r="F90" s="254">
        <v>0</v>
      </c>
      <c r="G90" s="254">
        <v>0</v>
      </c>
      <c r="H90" s="254">
        <v>0</v>
      </c>
      <c r="I90" s="254">
        <v>0</v>
      </c>
      <c r="J90" s="254">
        <v>0</v>
      </c>
      <c r="K90" s="254">
        <v>0</v>
      </c>
      <c r="L90" s="254">
        <v>0</v>
      </c>
      <c r="M90" s="254">
        <v>0</v>
      </c>
      <c r="N90" s="254">
        <v>0</v>
      </c>
      <c r="O90" s="254">
        <v>0</v>
      </c>
      <c r="P90" s="254">
        <v>0</v>
      </c>
      <c r="Q90" s="254">
        <v>0</v>
      </c>
      <c r="R90" s="254">
        <v>0</v>
      </c>
      <c r="S90" s="254">
        <v>0</v>
      </c>
      <c r="T90" s="254">
        <v>0</v>
      </c>
      <c r="U90" s="254">
        <v>0</v>
      </c>
      <c r="V90" s="254">
        <v>0</v>
      </c>
      <c r="W90" s="254">
        <v>0</v>
      </c>
      <c r="X90" s="254">
        <v>0</v>
      </c>
      <c r="Y90" s="254">
        <v>0</v>
      </c>
      <c r="Z90" s="254">
        <v>0</v>
      </c>
      <c r="AA90" s="254">
        <v>0</v>
      </c>
      <c r="AB90" s="254">
        <v>4.54</v>
      </c>
      <c r="AC90" s="254">
        <v>0</v>
      </c>
      <c r="AD90" s="254">
        <v>0</v>
      </c>
      <c r="AE90" s="254">
        <v>0</v>
      </c>
      <c r="AF90" s="256">
        <v>0</v>
      </c>
      <c r="AG90" s="10"/>
      <c r="AH90" s="10"/>
      <c r="AI90" s="10"/>
    </row>
    <row r="91" spans="1:35">
      <c r="A91" s="257">
        <f t="shared" si="3"/>
        <v>1.1772666666666647</v>
      </c>
      <c r="B91" s="254">
        <v>0</v>
      </c>
      <c r="C91" s="254">
        <v>0</v>
      </c>
      <c r="D91" s="254">
        <v>0</v>
      </c>
      <c r="E91" s="254">
        <v>0</v>
      </c>
      <c r="F91" s="254">
        <v>0</v>
      </c>
      <c r="G91" s="254">
        <v>0</v>
      </c>
      <c r="H91" s="254">
        <v>0</v>
      </c>
      <c r="I91" s="254">
        <v>0</v>
      </c>
      <c r="J91" s="254">
        <v>0</v>
      </c>
      <c r="K91" s="254">
        <v>0</v>
      </c>
      <c r="L91" s="254">
        <v>0</v>
      </c>
      <c r="M91" s="254">
        <v>0</v>
      </c>
      <c r="N91" s="254">
        <v>0</v>
      </c>
      <c r="O91" s="254">
        <v>0</v>
      </c>
      <c r="P91" s="254">
        <v>0</v>
      </c>
      <c r="Q91" s="254">
        <v>0</v>
      </c>
      <c r="R91" s="254">
        <v>0</v>
      </c>
      <c r="S91" s="254">
        <v>0</v>
      </c>
      <c r="T91" s="254">
        <v>0</v>
      </c>
      <c r="U91" s="254">
        <v>0</v>
      </c>
      <c r="V91" s="254">
        <v>0</v>
      </c>
      <c r="W91" s="254">
        <v>0</v>
      </c>
      <c r="X91" s="254">
        <v>0</v>
      </c>
      <c r="Y91" s="254">
        <v>0</v>
      </c>
      <c r="Z91" s="254">
        <v>0</v>
      </c>
      <c r="AA91" s="254">
        <v>0</v>
      </c>
      <c r="AB91" s="254">
        <v>0</v>
      </c>
      <c r="AC91" s="254">
        <v>0</v>
      </c>
      <c r="AD91" s="254">
        <v>0</v>
      </c>
      <c r="AE91" s="254">
        <v>0</v>
      </c>
      <c r="AF91" s="256">
        <v>0</v>
      </c>
      <c r="AG91" s="10"/>
      <c r="AH91" s="10"/>
      <c r="AI91" s="10"/>
    </row>
    <row r="92" spans="1:35">
      <c r="A92" s="257">
        <f t="shared" si="3"/>
        <v>1.1876666666666646</v>
      </c>
      <c r="B92" s="254">
        <v>0</v>
      </c>
      <c r="C92" s="254">
        <v>0</v>
      </c>
      <c r="D92" s="254">
        <v>0</v>
      </c>
      <c r="E92" s="254">
        <v>0</v>
      </c>
      <c r="F92" s="254">
        <v>0</v>
      </c>
      <c r="G92" s="254">
        <v>0</v>
      </c>
      <c r="H92" s="254">
        <v>0</v>
      </c>
      <c r="I92" s="254">
        <v>0</v>
      </c>
      <c r="J92" s="254">
        <v>0</v>
      </c>
      <c r="K92" s="254">
        <v>0</v>
      </c>
      <c r="L92" s="254">
        <v>0</v>
      </c>
      <c r="M92" s="254">
        <v>0</v>
      </c>
      <c r="N92" s="254">
        <v>0</v>
      </c>
      <c r="O92" s="254">
        <v>0</v>
      </c>
      <c r="P92" s="254">
        <v>0</v>
      </c>
      <c r="Q92" s="254">
        <v>0</v>
      </c>
      <c r="R92" s="254">
        <v>0</v>
      </c>
      <c r="S92" s="254">
        <v>0</v>
      </c>
      <c r="T92" s="254">
        <v>0</v>
      </c>
      <c r="U92" s="254">
        <v>0</v>
      </c>
      <c r="V92" s="254">
        <v>0</v>
      </c>
      <c r="W92" s="254">
        <v>0</v>
      </c>
      <c r="X92" s="254">
        <v>0</v>
      </c>
      <c r="Y92" s="254">
        <v>0</v>
      </c>
      <c r="Z92" s="254">
        <v>0</v>
      </c>
      <c r="AA92" s="254">
        <v>0</v>
      </c>
      <c r="AB92" s="254">
        <v>0</v>
      </c>
      <c r="AC92" s="254">
        <v>0</v>
      </c>
      <c r="AD92" s="254">
        <v>0</v>
      </c>
      <c r="AE92" s="254">
        <v>0</v>
      </c>
      <c r="AF92" s="256">
        <v>0</v>
      </c>
      <c r="AG92" s="10"/>
      <c r="AH92" s="10"/>
      <c r="AI92" s="10"/>
    </row>
    <row r="93" spans="1:35">
      <c r="A93" s="258">
        <f t="shared" si="3"/>
        <v>1.1980666666666646</v>
      </c>
      <c r="B93" s="259">
        <v>0</v>
      </c>
      <c r="C93" s="259">
        <v>0</v>
      </c>
      <c r="D93" s="259">
        <v>0</v>
      </c>
      <c r="E93" s="259">
        <v>0</v>
      </c>
      <c r="F93" s="259">
        <v>0</v>
      </c>
      <c r="G93" s="259">
        <v>0</v>
      </c>
      <c r="H93" s="259">
        <v>0</v>
      </c>
      <c r="I93" s="259">
        <v>0</v>
      </c>
      <c r="J93" s="259">
        <v>0</v>
      </c>
      <c r="K93" s="259">
        <v>0</v>
      </c>
      <c r="L93" s="259">
        <v>0</v>
      </c>
      <c r="M93" s="259">
        <v>0</v>
      </c>
      <c r="N93" s="259">
        <v>0</v>
      </c>
      <c r="O93" s="259">
        <v>0</v>
      </c>
      <c r="P93" s="259">
        <v>0</v>
      </c>
      <c r="Q93" s="259">
        <v>0</v>
      </c>
      <c r="R93" s="259">
        <v>0</v>
      </c>
      <c r="S93" s="259">
        <v>0</v>
      </c>
      <c r="T93" s="259">
        <v>18.18</v>
      </c>
      <c r="U93" s="259">
        <v>0</v>
      </c>
      <c r="V93" s="259">
        <v>0</v>
      </c>
      <c r="W93" s="259">
        <v>0</v>
      </c>
      <c r="X93" s="259">
        <v>0</v>
      </c>
      <c r="Y93" s="259">
        <v>0</v>
      </c>
      <c r="Z93" s="259">
        <v>0</v>
      </c>
      <c r="AA93" s="259">
        <v>0</v>
      </c>
      <c r="AB93" s="259">
        <v>0</v>
      </c>
      <c r="AC93" s="259">
        <v>0</v>
      </c>
      <c r="AD93" s="259">
        <v>0</v>
      </c>
      <c r="AE93" s="259">
        <v>0</v>
      </c>
      <c r="AF93" s="260">
        <v>0</v>
      </c>
      <c r="AG93" s="10"/>
      <c r="AH93" s="10"/>
      <c r="AI93" s="10"/>
    </row>
    <row r="94" spans="1:35">
      <c r="A94" s="258">
        <f t="shared" si="3"/>
        <v>1.2084666666666646</v>
      </c>
      <c r="B94" s="79">
        <v>0</v>
      </c>
      <c r="C94" s="79">
        <v>0</v>
      </c>
      <c r="D94" s="79">
        <v>0</v>
      </c>
      <c r="E94" s="79">
        <v>0</v>
      </c>
      <c r="F94" s="79">
        <v>0</v>
      </c>
      <c r="G94" s="79">
        <v>0</v>
      </c>
      <c r="H94" s="79">
        <v>0</v>
      </c>
      <c r="I94" s="79">
        <v>0</v>
      </c>
      <c r="J94" s="79">
        <v>0</v>
      </c>
      <c r="K94" s="79">
        <v>0</v>
      </c>
      <c r="L94" s="79">
        <v>0</v>
      </c>
      <c r="M94" s="79">
        <v>0</v>
      </c>
      <c r="N94" s="79">
        <v>0</v>
      </c>
      <c r="O94" s="79">
        <v>0</v>
      </c>
      <c r="P94" s="79">
        <v>0</v>
      </c>
      <c r="Q94" s="79">
        <v>0</v>
      </c>
      <c r="R94" s="79">
        <v>0</v>
      </c>
      <c r="S94" s="79">
        <v>0</v>
      </c>
      <c r="T94" s="79">
        <v>0</v>
      </c>
      <c r="U94" s="79">
        <v>0</v>
      </c>
      <c r="V94" s="79">
        <v>0</v>
      </c>
      <c r="W94" s="79">
        <v>0</v>
      </c>
      <c r="X94" s="79">
        <v>0</v>
      </c>
      <c r="Y94" s="79">
        <v>0</v>
      </c>
      <c r="Z94" s="79">
        <v>0</v>
      </c>
      <c r="AA94" s="79">
        <v>0</v>
      </c>
      <c r="AB94" s="79">
        <v>0</v>
      </c>
      <c r="AC94" s="79">
        <v>0</v>
      </c>
      <c r="AD94" s="79">
        <v>0</v>
      </c>
      <c r="AE94" s="79">
        <v>0</v>
      </c>
      <c r="AF94" s="273">
        <v>0</v>
      </c>
      <c r="AG94" s="10"/>
      <c r="AH94" s="10"/>
      <c r="AI94" s="10"/>
    </row>
    <row r="95" spans="1:35">
      <c r="A95" s="258">
        <f t="shared" si="3"/>
        <v>1.2188666666666645</v>
      </c>
      <c r="B95" s="79">
        <v>0</v>
      </c>
      <c r="C95" s="79">
        <v>0</v>
      </c>
      <c r="D95" s="79">
        <v>0</v>
      </c>
      <c r="E95" s="79">
        <v>0</v>
      </c>
      <c r="F95" s="79">
        <v>0</v>
      </c>
      <c r="G95" s="79">
        <v>0</v>
      </c>
      <c r="H95" s="79">
        <v>0</v>
      </c>
      <c r="I95" s="79">
        <v>0</v>
      </c>
      <c r="J95" s="79">
        <v>0</v>
      </c>
      <c r="K95" s="79">
        <v>0</v>
      </c>
      <c r="L95" s="79">
        <v>0</v>
      </c>
      <c r="M95" s="79">
        <v>0</v>
      </c>
      <c r="N95" s="79">
        <v>0</v>
      </c>
      <c r="O95" s="79">
        <v>0</v>
      </c>
      <c r="P95" s="79">
        <v>0</v>
      </c>
      <c r="Q95" s="79">
        <v>0</v>
      </c>
      <c r="R95" s="79">
        <v>0</v>
      </c>
      <c r="S95" s="79">
        <v>0</v>
      </c>
      <c r="T95" s="79">
        <v>0</v>
      </c>
      <c r="U95" s="79">
        <v>0</v>
      </c>
      <c r="V95" s="79">
        <v>0</v>
      </c>
      <c r="W95" s="79">
        <v>0</v>
      </c>
      <c r="X95" s="79">
        <v>0</v>
      </c>
      <c r="Y95" s="79">
        <v>0</v>
      </c>
      <c r="Z95" s="79">
        <v>0</v>
      </c>
      <c r="AA95" s="79">
        <v>0</v>
      </c>
      <c r="AB95" s="79">
        <v>0</v>
      </c>
      <c r="AC95" s="79">
        <v>0</v>
      </c>
      <c r="AD95" s="79">
        <v>0</v>
      </c>
      <c r="AE95" s="79">
        <v>0</v>
      </c>
      <c r="AF95" s="273">
        <v>0</v>
      </c>
      <c r="AG95" s="10"/>
      <c r="AH95" s="10"/>
      <c r="AI95" s="10"/>
    </row>
    <row r="96" spans="1:35">
      <c r="A96" s="258">
        <f t="shared" si="3"/>
        <v>1.2292666666666645</v>
      </c>
      <c r="B96" s="79">
        <v>0</v>
      </c>
      <c r="C96" s="79">
        <v>0</v>
      </c>
      <c r="D96" s="79">
        <v>0</v>
      </c>
      <c r="E96" s="79">
        <v>0</v>
      </c>
      <c r="F96" s="79">
        <v>0</v>
      </c>
      <c r="G96" s="79">
        <v>0</v>
      </c>
      <c r="H96" s="79">
        <v>0</v>
      </c>
      <c r="I96" s="79">
        <v>0</v>
      </c>
      <c r="J96" s="79">
        <v>0</v>
      </c>
      <c r="K96" s="79">
        <v>0</v>
      </c>
      <c r="L96" s="79">
        <v>0</v>
      </c>
      <c r="M96" s="79">
        <v>0</v>
      </c>
      <c r="N96" s="79">
        <v>0</v>
      </c>
      <c r="O96" s="79">
        <v>0</v>
      </c>
      <c r="P96" s="79">
        <v>0</v>
      </c>
      <c r="Q96" s="79">
        <v>0</v>
      </c>
      <c r="R96" s="79">
        <v>0</v>
      </c>
      <c r="S96" s="79">
        <v>0</v>
      </c>
      <c r="T96" s="79">
        <v>0</v>
      </c>
      <c r="U96" s="79">
        <v>0</v>
      </c>
      <c r="V96" s="79">
        <v>0</v>
      </c>
      <c r="W96" s="79">
        <v>0</v>
      </c>
      <c r="X96" s="79">
        <v>0</v>
      </c>
      <c r="Y96" s="79">
        <v>0</v>
      </c>
      <c r="Z96" s="79">
        <v>0</v>
      </c>
      <c r="AA96" s="79">
        <v>0</v>
      </c>
      <c r="AB96" s="79">
        <v>0</v>
      </c>
      <c r="AC96" s="79">
        <v>0</v>
      </c>
      <c r="AD96" s="79">
        <v>0</v>
      </c>
      <c r="AE96" s="79">
        <v>0</v>
      </c>
      <c r="AF96" s="273">
        <v>0</v>
      </c>
      <c r="AG96" s="10"/>
      <c r="AH96" s="10"/>
      <c r="AI96" s="10"/>
    </row>
    <row r="97" spans="1:35">
      <c r="A97" s="258">
        <f t="shared" si="3"/>
        <v>1.2396666666666645</v>
      </c>
      <c r="B97" s="79">
        <v>0</v>
      </c>
      <c r="C97" s="79">
        <v>0</v>
      </c>
      <c r="D97" s="79">
        <v>0</v>
      </c>
      <c r="E97" s="79">
        <v>0</v>
      </c>
      <c r="F97" s="79">
        <v>0</v>
      </c>
      <c r="G97" s="79">
        <v>0</v>
      </c>
      <c r="H97" s="79">
        <v>0</v>
      </c>
      <c r="I97" s="79">
        <v>0</v>
      </c>
      <c r="J97" s="79">
        <v>0</v>
      </c>
      <c r="K97" s="79">
        <v>0</v>
      </c>
      <c r="L97" s="79">
        <v>0</v>
      </c>
      <c r="M97" s="79">
        <v>0</v>
      </c>
      <c r="N97" s="79">
        <v>0</v>
      </c>
      <c r="O97" s="79">
        <v>0</v>
      </c>
      <c r="P97" s="79">
        <v>0</v>
      </c>
      <c r="Q97" s="79">
        <v>0</v>
      </c>
      <c r="R97" s="79">
        <v>0</v>
      </c>
      <c r="S97" s="79">
        <v>0</v>
      </c>
      <c r="T97" s="79">
        <v>0</v>
      </c>
      <c r="U97" s="79">
        <v>0</v>
      </c>
      <c r="V97" s="79">
        <v>0</v>
      </c>
      <c r="W97" s="79">
        <v>0</v>
      </c>
      <c r="X97" s="79">
        <v>0</v>
      </c>
      <c r="Y97" s="79">
        <v>0</v>
      </c>
      <c r="Z97" s="79">
        <v>0</v>
      </c>
      <c r="AA97" s="79">
        <v>0</v>
      </c>
      <c r="AB97" s="79">
        <v>0</v>
      </c>
      <c r="AC97" s="79">
        <v>0</v>
      </c>
      <c r="AD97" s="79">
        <v>0</v>
      </c>
      <c r="AE97" s="79">
        <v>0</v>
      </c>
      <c r="AF97" s="273">
        <v>0</v>
      </c>
      <c r="AG97" s="10"/>
      <c r="AH97" s="10"/>
      <c r="AI97" s="10"/>
    </row>
    <row r="98" spans="1:35">
      <c r="A98" s="258">
        <f t="shared" si="3"/>
        <v>1.2500666666666644</v>
      </c>
      <c r="B98" s="79">
        <v>0</v>
      </c>
      <c r="C98" s="79">
        <v>0</v>
      </c>
      <c r="D98" s="79">
        <v>0</v>
      </c>
      <c r="E98" s="79">
        <v>0</v>
      </c>
      <c r="F98" s="79">
        <v>0</v>
      </c>
      <c r="G98" s="79">
        <v>0</v>
      </c>
      <c r="H98" s="79">
        <v>0</v>
      </c>
      <c r="I98" s="79">
        <v>0</v>
      </c>
      <c r="J98" s="79">
        <v>0</v>
      </c>
      <c r="K98" s="79">
        <v>0</v>
      </c>
      <c r="L98" s="79">
        <v>0</v>
      </c>
      <c r="M98" s="79">
        <v>0</v>
      </c>
      <c r="N98" s="79">
        <v>0</v>
      </c>
      <c r="O98" s="79">
        <v>0</v>
      </c>
      <c r="P98" s="79">
        <v>0</v>
      </c>
      <c r="Q98" s="79">
        <v>0</v>
      </c>
      <c r="R98" s="79">
        <v>0</v>
      </c>
      <c r="S98" s="79">
        <v>0</v>
      </c>
      <c r="T98" s="79">
        <v>0</v>
      </c>
      <c r="U98" s="79">
        <v>0</v>
      </c>
      <c r="V98" s="79">
        <v>0</v>
      </c>
      <c r="W98" s="79">
        <v>0</v>
      </c>
      <c r="X98" s="79">
        <v>0</v>
      </c>
      <c r="Y98" s="79">
        <v>0</v>
      </c>
      <c r="Z98" s="79">
        <v>0</v>
      </c>
      <c r="AA98" s="79">
        <v>0</v>
      </c>
      <c r="AB98" s="79">
        <v>0</v>
      </c>
      <c r="AC98" s="79">
        <v>0</v>
      </c>
      <c r="AD98" s="79">
        <v>0</v>
      </c>
      <c r="AE98" s="79">
        <v>0</v>
      </c>
      <c r="AF98" s="273">
        <v>0</v>
      </c>
      <c r="AG98" s="10"/>
      <c r="AH98" s="10"/>
      <c r="AI98" s="10"/>
    </row>
    <row r="99" spans="1:35">
      <c r="A99" s="258">
        <f t="shared" si="3"/>
        <v>1.2604666666666644</v>
      </c>
      <c r="B99" s="79">
        <v>0</v>
      </c>
      <c r="C99" s="79">
        <v>0</v>
      </c>
      <c r="D99" s="79">
        <v>0</v>
      </c>
      <c r="E99" s="79">
        <v>0</v>
      </c>
      <c r="F99" s="79">
        <v>0</v>
      </c>
      <c r="G99" s="79">
        <v>0</v>
      </c>
      <c r="H99" s="79">
        <v>0</v>
      </c>
      <c r="I99" s="79">
        <v>0</v>
      </c>
      <c r="J99" s="79">
        <v>0</v>
      </c>
      <c r="K99" s="79">
        <v>0</v>
      </c>
      <c r="L99" s="79">
        <v>0</v>
      </c>
      <c r="M99" s="79">
        <v>0</v>
      </c>
      <c r="N99" s="79">
        <v>0</v>
      </c>
      <c r="O99" s="79">
        <v>0</v>
      </c>
      <c r="P99" s="79">
        <v>0</v>
      </c>
      <c r="Q99" s="79">
        <v>0</v>
      </c>
      <c r="R99" s="79">
        <v>0</v>
      </c>
      <c r="S99" s="79">
        <v>0</v>
      </c>
      <c r="T99" s="79">
        <v>0</v>
      </c>
      <c r="U99" s="79">
        <v>0</v>
      </c>
      <c r="V99" s="79">
        <v>0</v>
      </c>
      <c r="W99" s="79">
        <v>0</v>
      </c>
      <c r="X99" s="79">
        <v>0</v>
      </c>
      <c r="Y99" s="79">
        <v>0</v>
      </c>
      <c r="Z99" s="79">
        <v>0</v>
      </c>
      <c r="AA99" s="79">
        <v>0</v>
      </c>
      <c r="AB99" s="79">
        <v>0</v>
      </c>
      <c r="AC99" s="79">
        <v>0</v>
      </c>
      <c r="AD99" s="79">
        <v>0</v>
      </c>
      <c r="AE99" s="79">
        <v>0</v>
      </c>
      <c r="AF99" s="273">
        <v>0</v>
      </c>
      <c r="AG99" s="10"/>
      <c r="AH99" s="10"/>
      <c r="AI99" s="10"/>
    </row>
    <row r="100" spans="1:35">
      <c r="A100" s="258">
        <f t="shared" si="3"/>
        <v>1.2708666666666644</v>
      </c>
      <c r="B100" s="79">
        <v>0</v>
      </c>
      <c r="C100" s="79">
        <v>0</v>
      </c>
      <c r="D100" s="79">
        <v>0</v>
      </c>
      <c r="E100" s="79">
        <v>0</v>
      </c>
      <c r="F100" s="79">
        <v>0</v>
      </c>
      <c r="G100" s="79">
        <v>0</v>
      </c>
      <c r="H100" s="79">
        <v>0</v>
      </c>
      <c r="I100" s="79">
        <v>0</v>
      </c>
      <c r="J100" s="79">
        <v>0</v>
      </c>
      <c r="K100" s="79">
        <v>0</v>
      </c>
      <c r="L100" s="79">
        <v>0</v>
      </c>
      <c r="M100" s="79">
        <v>0</v>
      </c>
      <c r="N100" s="79">
        <v>0</v>
      </c>
      <c r="O100" s="79">
        <v>0</v>
      </c>
      <c r="P100" s="79">
        <v>0</v>
      </c>
      <c r="Q100" s="79">
        <v>0</v>
      </c>
      <c r="R100" s="79">
        <v>0</v>
      </c>
      <c r="S100" s="79">
        <v>0</v>
      </c>
      <c r="T100" s="79">
        <v>0</v>
      </c>
      <c r="U100" s="79">
        <v>0</v>
      </c>
      <c r="V100" s="79">
        <v>0</v>
      </c>
      <c r="W100" s="79">
        <v>0</v>
      </c>
      <c r="X100" s="79">
        <v>0</v>
      </c>
      <c r="Y100" s="79">
        <v>0</v>
      </c>
      <c r="Z100" s="79">
        <v>0</v>
      </c>
      <c r="AA100" s="79">
        <v>0</v>
      </c>
      <c r="AB100" s="79">
        <v>0</v>
      </c>
      <c r="AC100" s="79">
        <v>0</v>
      </c>
      <c r="AD100" s="79">
        <v>0</v>
      </c>
      <c r="AE100" s="79">
        <v>0</v>
      </c>
      <c r="AF100" s="273">
        <v>0</v>
      </c>
      <c r="AG100" s="10"/>
      <c r="AH100" s="10"/>
      <c r="AI100" s="10"/>
    </row>
    <row r="101" spans="1:35" ht="15" thickBot="1">
      <c r="A101" s="258">
        <f t="shared" si="3"/>
        <v>1.2812666666666643</v>
      </c>
      <c r="B101" s="79">
        <v>0</v>
      </c>
      <c r="C101" s="79">
        <v>0</v>
      </c>
      <c r="D101" s="79">
        <v>0</v>
      </c>
      <c r="E101" s="79">
        <v>0</v>
      </c>
      <c r="F101" s="79">
        <v>0</v>
      </c>
      <c r="G101" s="79">
        <v>0</v>
      </c>
      <c r="H101" s="79">
        <v>0</v>
      </c>
      <c r="I101" s="79">
        <v>0</v>
      </c>
      <c r="J101" s="79">
        <v>0</v>
      </c>
      <c r="K101" s="79">
        <v>0</v>
      </c>
      <c r="L101" s="79">
        <v>0</v>
      </c>
      <c r="M101" s="79">
        <v>0</v>
      </c>
      <c r="N101" s="79">
        <v>0</v>
      </c>
      <c r="O101" s="79">
        <v>0</v>
      </c>
      <c r="P101" s="79">
        <v>0</v>
      </c>
      <c r="Q101" s="79">
        <v>0</v>
      </c>
      <c r="R101" s="79">
        <v>0</v>
      </c>
      <c r="S101" s="79">
        <v>0</v>
      </c>
      <c r="T101" s="79">
        <v>0</v>
      </c>
      <c r="U101" s="79">
        <v>0</v>
      </c>
      <c r="V101" s="79">
        <v>0</v>
      </c>
      <c r="W101" s="79">
        <v>0</v>
      </c>
      <c r="X101" s="79">
        <v>0</v>
      </c>
      <c r="Y101" s="79">
        <v>0</v>
      </c>
      <c r="Z101" s="79">
        <v>0</v>
      </c>
      <c r="AA101" s="79">
        <v>0</v>
      </c>
      <c r="AB101" s="79">
        <v>0</v>
      </c>
      <c r="AC101" s="79">
        <v>0</v>
      </c>
      <c r="AD101" s="79">
        <v>0</v>
      </c>
      <c r="AE101" s="79">
        <v>0</v>
      </c>
      <c r="AF101" s="273">
        <v>0</v>
      </c>
      <c r="AG101" s="10"/>
      <c r="AH101" s="10"/>
      <c r="AI101" s="10"/>
    </row>
    <row r="102" spans="1:35" ht="15" thickBot="1">
      <c r="A102" s="264" t="s">
        <v>9</v>
      </c>
      <c r="B102" s="265">
        <v>8198.7899999999991</v>
      </c>
      <c r="C102" s="265">
        <v>11088.579999999998</v>
      </c>
      <c r="D102" s="265">
        <v>8669.4800000000014</v>
      </c>
      <c r="E102" s="265">
        <v>12465.499999999998</v>
      </c>
      <c r="F102" s="265">
        <v>14610.569999999994</v>
      </c>
      <c r="G102" s="265">
        <v>11682.29</v>
      </c>
      <c r="H102" s="265">
        <v>7565.6100000000006</v>
      </c>
      <c r="I102" s="265">
        <v>6798.67</v>
      </c>
      <c r="J102" s="265">
        <v>10747.82</v>
      </c>
      <c r="K102" s="265">
        <v>7641.880000000001</v>
      </c>
      <c r="L102" s="265">
        <v>11051.380000000003</v>
      </c>
      <c r="M102" s="265">
        <v>13478.459999999997</v>
      </c>
      <c r="N102" s="265">
        <v>11228.229999999998</v>
      </c>
      <c r="O102" s="265">
        <v>6503.0300000000007</v>
      </c>
      <c r="P102" s="265">
        <v>7187.52</v>
      </c>
      <c r="Q102" s="265">
        <v>10018.059999999996</v>
      </c>
      <c r="R102" s="265">
        <v>8365.1299999999956</v>
      </c>
      <c r="S102" s="265">
        <v>12792.550000000001</v>
      </c>
      <c r="T102" s="265">
        <v>13222.359999999997</v>
      </c>
      <c r="U102" s="265">
        <v>11244.979999999998</v>
      </c>
      <c r="V102" s="265">
        <v>8708.1200000000008</v>
      </c>
      <c r="W102" s="265">
        <v>9711.0500000000011</v>
      </c>
      <c r="X102" s="265">
        <v>10980.869999999995</v>
      </c>
      <c r="Y102" s="265">
        <v>6347.6699999999992</v>
      </c>
      <c r="Z102" s="265">
        <v>6189.5400000000018</v>
      </c>
      <c r="AA102" s="265">
        <v>11788.89</v>
      </c>
      <c r="AB102" s="265">
        <v>9876.8399999999965</v>
      </c>
      <c r="AC102" s="265">
        <v>9362.6500000000033</v>
      </c>
      <c r="AD102" s="265">
        <v>10460.1</v>
      </c>
      <c r="AE102" s="265">
        <v>10680.71</v>
      </c>
      <c r="AF102" s="266">
        <v>7597.98</v>
      </c>
      <c r="AG102" s="10"/>
      <c r="AH102" s="10"/>
      <c r="AI102" s="10"/>
    </row>
    <row r="103" spans="1:35">
      <c r="A103" s="261">
        <v>0.29166666666666669</v>
      </c>
      <c r="B103" s="262">
        <v>0</v>
      </c>
      <c r="C103" s="262">
        <v>0</v>
      </c>
      <c r="D103" s="262">
        <v>0</v>
      </c>
      <c r="E103" s="262">
        <v>0</v>
      </c>
      <c r="F103" s="262">
        <v>0</v>
      </c>
      <c r="G103" s="262">
        <v>0</v>
      </c>
      <c r="H103" s="262">
        <v>0</v>
      </c>
      <c r="I103" s="262">
        <v>0</v>
      </c>
      <c r="J103" s="262">
        <v>0</v>
      </c>
      <c r="K103" s="262">
        <v>0</v>
      </c>
      <c r="L103" s="262">
        <v>0</v>
      </c>
      <c r="M103" s="262">
        <v>0</v>
      </c>
      <c r="N103" s="262">
        <v>0</v>
      </c>
      <c r="O103" s="262">
        <v>0</v>
      </c>
      <c r="P103" s="262">
        <v>0</v>
      </c>
      <c r="Q103" s="262">
        <v>0</v>
      </c>
      <c r="R103" s="262">
        <v>0</v>
      </c>
      <c r="S103" s="262">
        <v>0</v>
      </c>
      <c r="T103" s="262">
        <v>0</v>
      </c>
      <c r="U103" s="262">
        <v>0</v>
      </c>
      <c r="V103" s="262">
        <v>0</v>
      </c>
      <c r="W103" s="262">
        <v>0</v>
      </c>
      <c r="X103" s="262">
        <v>0</v>
      </c>
      <c r="Y103" s="262">
        <v>0</v>
      </c>
      <c r="Z103" s="262">
        <v>0</v>
      </c>
      <c r="AA103" s="262">
        <v>0</v>
      </c>
      <c r="AB103" s="262">
        <v>0</v>
      </c>
      <c r="AC103" s="262">
        <v>0</v>
      </c>
      <c r="AD103" s="262">
        <v>0</v>
      </c>
      <c r="AE103" s="262">
        <v>0</v>
      </c>
      <c r="AF103" s="263">
        <v>0</v>
      </c>
      <c r="AG103" s="10"/>
      <c r="AH103" s="10"/>
      <c r="AI103" s="10"/>
    </row>
    <row r="104" spans="1:35">
      <c r="A104" s="255">
        <f t="shared" ref="A104:A111" si="4">A103+0.0105</f>
        <v>0.30216666666666669</v>
      </c>
      <c r="B104" s="254">
        <v>0</v>
      </c>
      <c r="C104" s="254">
        <v>0</v>
      </c>
      <c r="D104" s="254">
        <v>0</v>
      </c>
      <c r="E104" s="254">
        <v>0</v>
      </c>
      <c r="F104" s="254">
        <v>0</v>
      </c>
      <c r="G104" s="254">
        <v>0</v>
      </c>
      <c r="H104" s="254">
        <v>0</v>
      </c>
      <c r="I104" s="254">
        <v>0</v>
      </c>
      <c r="J104" s="254">
        <v>0</v>
      </c>
      <c r="K104" s="254">
        <v>0</v>
      </c>
      <c r="L104" s="254">
        <v>0</v>
      </c>
      <c r="M104" s="254">
        <v>0</v>
      </c>
      <c r="N104" s="254">
        <v>0</v>
      </c>
      <c r="O104" s="254">
        <v>0</v>
      </c>
      <c r="P104" s="254">
        <v>0</v>
      </c>
      <c r="Q104" s="254">
        <v>0</v>
      </c>
      <c r="R104" s="254">
        <v>0</v>
      </c>
      <c r="S104" s="254">
        <v>0</v>
      </c>
      <c r="T104" s="254">
        <v>0</v>
      </c>
      <c r="U104" s="254">
        <v>0</v>
      </c>
      <c r="V104" s="254">
        <v>0</v>
      </c>
      <c r="W104" s="254">
        <v>0</v>
      </c>
      <c r="X104" s="254">
        <v>0</v>
      </c>
      <c r="Y104" s="254">
        <v>0</v>
      </c>
      <c r="Z104" s="254">
        <v>0</v>
      </c>
      <c r="AA104" s="254">
        <v>0</v>
      </c>
      <c r="AB104" s="254">
        <v>0</v>
      </c>
      <c r="AC104" s="254">
        <v>0</v>
      </c>
      <c r="AD104" s="254">
        <v>0</v>
      </c>
      <c r="AE104" s="254">
        <v>0</v>
      </c>
      <c r="AF104" s="256">
        <v>0</v>
      </c>
      <c r="AG104" s="10"/>
      <c r="AH104" s="10"/>
      <c r="AI104" s="10"/>
    </row>
    <row r="105" spans="1:35">
      <c r="A105" s="255">
        <f t="shared" si="4"/>
        <v>0.3126666666666667</v>
      </c>
      <c r="B105" s="254">
        <v>0</v>
      </c>
      <c r="C105" s="254">
        <v>0</v>
      </c>
      <c r="D105" s="254">
        <v>0</v>
      </c>
      <c r="E105" s="254">
        <v>0</v>
      </c>
      <c r="F105" s="254">
        <v>0</v>
      </c>
      <c r="G105" s="254">
        <v>0</v>
      </c>
      <c r="H105" s="254">
        <v>0</v>
      </c>
      <c r="I105" s="254">
        <v>0</v>
      </c>
      <c r="J105" s="254">
        <v>0</v>
      </c>
      <c r="K105" s="254">
        <v>0</v>
      </c>
      <c r="L105" s="254">
        <v>0</v>
      </c>
      <c r="M105" s="254">
        <v>0</v>
      </c>
      <c r="N105" s="254">
        <v>0</v>
      </c>
      <c r="O105" s="254">
        <v>0</v>
      </c>
      <c r="P105" s="254">
        <v>0</v>
      </c>
      <c r="Q105" s="254">
        <v>0</v>
      </c>
      <c r="R105" s="254">
        <v>0</v>
      </c>
      <c r="S105" s="254">
        <v>0</v>
      </c>
      <c r="T105" s="254">
        <v>0</v>
      </c>
      <c r="U105" s="254">
        <v>0</v>
      </c>
      <c r="V105" s="254">
        <v>0</v>
      </c>
      <c r="W105" s="254">
        <v>0</v>
      </c>
      <c r="X105" s="254">
        <v>0</v>
      </c>
      <c r="Y105" s="254">
        <v>0</v>
      </c>
      <c r="Z105" s="254">
        <v>0</v>
      </c>
      <c r="AA105" s="254">
        <v>0</v>
      </c>
      <c r="AB105" s="254">
        <v>0</v>
      </c>
      <c r="AC105" s="254">
        <v>0</v>
      </c>
      <c r="AD105" s="254">
        <v>0</v>
      </c>
      <c r="AE105" s="254">
        <v>0</v>
      </c>
      <c r="AF105" s="256">
        <v>0</v>
      </c>
      <c r="AG105" s="10"/>
      <c r="AH105" s="10"/>
      <c r="AI105" s="10"/>
    </row>
    <row r="106" spans="1:35">
      <c r="A106" s="255">
        <f t="shared" si="4"/>
        <v>0.32316666666666671</v>
      </c>
      <c r="B106" s="254">
        <v>0</v>
      </c>
      <c r="C106" s="254">
        <v>0</v>
      </c>
      <c r="D106" s="254">
        <v>0</v>
      </c>
      <c r="E106" s="254">
        <v>0</v>
      </c>
      <c r="F106" s="254">
        <v>0</v>
      </c>
      <c r="G106" s="254">
        <v>0</v>
      </c>
      <c r="H106" s="254">
        <v>0</v>
      </c>
      <c r="I106" s="254">
        <v>0</v>
      </c>
      <c r="J106" s="254">
        <v>0</v>
      </c>
      <c r="K106" s="254">
        <v>0</v>
      </c>
      <c r="L106" s="254">
        <v>0</v>
      </c>
      <c r="M106" s="254">
        <v>0</v>
      </c>
      <c r="N106" s="254">
        <v>0</v>
      </c>
      <c r="O106" s="254">
        <v>0</v>
      </c>
      <c r="P106" s="254">
        <v>0.91</v>
      </c>
      <c r="Q106" s="254">
        <v>0</v>
      </c>
      <c r="R106" s="254">
        <v>0</v>
      </c>
      <c r="S106" s="254">
        <v>0</v>
      </c>
      <c r="T106" s="254">
        <v>0</v>
      </c>
      <c r="U106" s="254">
        <v>0</v>
      </c>
      <c r="V106" s="254">
        <v>0</v>
      </c>
      <c r="W106" s="254">
        <v>0</v>
      </c>
      <c r="X106" s="254">
        <v>0</v>
      </c>
      <c r="Y106" s="254">
        <v>0</v>
      </c>
      <c r="Z106" s="254">
        <v>0</v>
      </c>
      <c r="AA106" s="254">
        <v>0</v>
      </c>
      <c r="AB106" s="254">
        <v>0</v>
      </c>
      <c r="AC106" s="254">
        <v>0</v>
      </c>
      <c r="AD106" s="254">
        <v>0</v>
      </c>
      <c r="AE106" s="254">
        <v>0</v>
      </c>
      <c r="AF106" s="256">
        <v>0</v>
      </c>
      <c r="AG106" s="10"/>
      <c r="AH106" s="10"/>
      <c r="AI106" s="10"/>
    </row>
    <row r="107" spans="1:35">
      <c r="A107" s="255">
        <f t="shared" si="4"/>
        <v>0.33366666666666672</v>
      </c>
      <c r="B107" s="254">
        <v>14.82</v>
      </c>
      <c r="C107" s="254">
        <v>20.82</v>
      </c>
      <c r="D107" s="254">
        <v>4.54</v>
      </c>
      <c r="E107" s="254">
        <v>12.83</v>
      </c>
      <c r="F107" s="254">
        <v>0</v>
      </c>
      <c r="G107" s="254">
        <v>5.97</v>
      </c>
      <c r="H107" s="254">
        <v>9.99</v>
      </c>
      <c r="I107" s="254">
        <v>5.45</v>
      </c>
      <c r="J107" s="254">
        <v>2.3199999999999998</v>
      </c>
      <c r="K107" s="254">
        <v>16.82</v>
      </c>
      <c r="L107" s="254">
        <v>0</v>
      </c>
      <c r="M107" s="254">
        <v>0</v>
      </c>
      <c r="N107" s="254">
        <v>0</v>
      </c>
      <c r="O107" s="254">
        <v>13.63</v>
      </c>
      <c r="P107" s="254">
        <v>10.9</v>
      </c>
      <c r="Q107" s="254">
        <v>8.18</v>
      </c>
      <c r="R107" s="254">
        <v>24.18</v>
      </c>
      <c r="S107" s="254">
        <v>24.08</v>
      </c>
      <c r="T107" s="254">
        <v>0</v>
      </c>
      <c r="U107" s="254">
        <v>0</v>
      </c>
      <c r="V107" s="254">
        <v>16.350000000000001</v>
      </c>
      <c r="W107" s="254">
        <v>8.6300000000000008</v>
      </c>
      <c r="X107" s="254">
        <v>0</v>
      </c>
      <c r="Y107" s="254">
        <v>9.91</v>
      </c>
      <c r="Z107" s="254">
        <v>0</v>
      </c>
      <c r="AA107" s="254">
        <v>20.96</v>
      </c>
      <c r="AB107" s="254">
        <v>0</v>
      </c>
      <c r="AC107" s="254">
        <v>8.6300000000000008</v>
      </c>
      <c r="AD107" s="254">
        <v>0</v>
      </c>
      <c r="AE107" s="254">
        <v>14</v>
      </c>
      <c r="AF107" s="256">
        <v>10.44</v>
      </c>
      <c r="AG107" s="10"/>
      <c r="AH107" s="10"/>
      <c r="AI107" s="10"/>
    </row>
    <row r="108" spans="1:35">
      <c r="A108" s="255">
        <f t="shared" si="4"/>
        <v>0.34416666666666673</v>
      </c>
      <c r="B108" s="254">
        <v>8.18</v>
      </c>
      <c r="C108" s="254">
        <v>23.17</v>
      </c>
      <c r="D108" s="254">
        <v>11.82</v>
      </c>
      <c r="E108" s="254">
        <v>32.82</v>
      </c>
      <c r="F108" s="254">
        <v>9.09</v>
      </c>
      <c r="G108" s="254">
        <v>0</v>
      </c>
      <c r="H108" s="254">
        <v>8.6300000000000008</v>
      </c>
      <c r="I108" s="254">
        <v>8.68</v>
      </c>
      <c r="J108" s="254">
        <v>10.45</v>
      </c>
      <c r="K108" s="254">
        <v>23.94</v>
      </c>
      <c r="L108" s="254">
        <v>0</v>
      </c>
      <c r="M108" s="254">
        <v>0</v>
      </c>
      <c r="N108" s="254">
        <v>0</v>
      </c>
      <c r="O108" s="254">
        <v>13.22</v>
      </c>
      <c r="P108" s="254">
        <v>29.59</v>
      </c>
      <c r="Q108" s="254">
        <v>10.86</v>
      </c>
      <c r="R108" s="254">
        <v>13.22</v>
      </c>
      <c r="S108" s="254">
        <v>4.99</v>
      </c>
      <c r="T108" s="254">
        <v>20.45</v>
      </c>
      <c r="U108" s="254">
        <v>8.18</v>
      </c>
      <c r="V108" s="254">
        <v>0</v>
      </c>
      <c r="W108" s="254">
        <v>2.27</v>
      </c>
      <c r="X108" s="254">
        <v>3.63</v>
      </c>
      <c r="Y108" s="254">
        <v>0</v>
      </c>
      <c r="Z108" s="254">
        <v>0</v>
      </c>
      <c r="AA108" s="254">
        <v>0</v>
      </c>
      <c r="AB108" s="254">
        <v>0</v>
      </c>
      <c r="AC108" s="254">
        <v>9.99</v>
      </c>
      <c r="AD108" s="254">
        <v>10.98</v>
      </c>
      <c r="AE108" s="254">
        <v>40.29</v>
      </c>
      <c r="AF108" s="256">
        <v>4.09</v>
      </c>
      <c r="AG108" s="10"/>
      <c r="AH108" s="10"/>
      <c r="AI108" s="10"/>
    </row>
    <row r="109" spans="1:35">
      <c r="A109" s="255">
        <f t="shared" si="4"/>
        <v>0.35466666666666674</v>
      </c>
      <c r="B109" s="254">
        <v>20.97</v>
      </c>
      <c r="C109" s="254">
        <v>37.67</v>
      </c>
      <c r="D109" s="254">
        <v>35.630000000000003</v>
      </c>
      <c r="E109" s="254">
        <v>39.25</v>
      </c>
      <c r="F109" s="254">
        <v>1.82</v>
      </c>
      <c r="G109" s="254">
        <v>8.5399999999999991</v>
      </c>
      <c r="H109" s="254">
        <v>10</v>
      </c>
      <c r="I109" s="254">
        <v>24.17</v>
      </c>
      <c r="J109" s="254">
        <v>16.82</v>
      </c>
      <c r="K109" s="254">
        <v>18.09</v>
      </c>
      <c r="L109" s="254">
        <v>15.73</v>
      </c>
      <c r="M109" s="254">
        <v>16.36</v>
      </c>
      <c r="N109" s="254">
        <v>0</v>
      </c>
      <c r="O109" s="254">
        <v>26.94</v>
      </c>
      <c r="P109" s="254">
        <v>4.54</v>
      </c>
      <c r="Q109" s="254">
        <v>4.54</v>
      </c>
      <c r="R109" s="254">
        <v>16.91</v>
      </c>
      <c r="S109" s="254">
        <v>18.170000000000002</v>
      </c>
      <c r="T109" s="254">
        <v>0</v>
      </c>
      <c r="U109" s="254">
        <v>1.36</v>
      </c>
      <c r="V109" s="254">
        <v>23.22</v>
      </c>
      <c r="W109" s="254">
        <v>0</v>
      </c>
      <c r="X109" s="254">
        <v>6.81</v>
      </c>
      <c r="Y109" s="254">
        <v>8.09</v>
      </c>
      <c r="Z109" s="254">
        <v>0</v>
      </c>
      <c r="AA109" s="254">
        <v>4.54</v>
      </c>
      <c r="AB109" s="254">
        <v>4.54</v>
      </c>
      <c r="AC109" s="254">
        <v>11.36</v>
      </c>
      <c r="AD109" s="254">
        <v>3.18</v>
      </c>
      <c r="AE109" s="254">
        <v>0</v>
      </c>
      <c r="AF109" s="256">
        <v>8.18</v>
      </c>
      <c r="AG109" s="10"/>
      <c r="AH109" s="10"/>
      <c r="AI109" s="10"/>
    </row>
    <row r="110" spans="1:35">
      <c r="A110" s="255">
        <f t="shared" si="4"/>
        <v>0.36516666666666675</v>
      </c>
      <c r="B110" s="254">
        <v>8.17</v>
      </c>
      <c r="C110" s="254">
        <v>17.72</v>
      </c>
      <c r="D110" s="254">
        <v>17.670000000000002</v>
      </c>
      <c r="E110" s="254">
        <v>10.26</v>
      </c>
      <c r="F110" s="254">
        <v>5</v>
      </c>
      <c r="G110" s="254">
        <v>13.63</v>
      </c>
      <c r="H110" s="254">
        <v>0</v>
      </c>
      <c r="I110" s="254">
        <v>19.09</v>
      </c>
      <c r="J110" s="254">
        <v>8.64</v>
      </c>
      <c r="K110" s="254">
        <v>19.95</v>
      </c>
      <c r="L110" s="254">
        <v>3.45</v>
      </c>
      <c r="M110" s="254">
        <v>9.3000000000000007</v>
      </c>
      <c r="N110" s="254">
        <v>1.82</v>
      </c>
      <c r="O110" s="254">
        <v>19.54</v>
      </c>
      <c r="P110" s="254">
        <v>10.44</v>
      </c>
      <c r="Q110" s="254">
        <v>0</v>
      </c>
      <c r="R110" s="254">
        <v>31.25</v>
      </c>
      <c r="S110" s="254">
        <v>42.26</v>
      </c>
      <c r="T110" s="254">
        <v>6.45</v>
      </c>
      <c r="U110" s="254">
        <v>4.54</v>
      </c>
      <c r="V110" s="254">
        <v>0.91</v>
      </c>
      <c r="W110" s="254">
        <v>2.27</v>
      </c>
      <c r="X110" s="254">
        <v>14.36</v>
      </c>
      <c r="Y110" s="254">
        <v>7.72</v>
      </c>
      <c r="Z110" s="254">
        <v>0</v>
      </c>
      <c r="AA110" s="254">
        <v>0</v>
      </c>
      <c r="AB110" s="254">
        <v>3.18</v>
      </c>
      <c r="AC110" s="254">
        <v>27.89</v>
      </c>
      <c r="AD110" s="254">
        <v>0.91</v>
      </c>
      <c r="AE110" s="254">
        <v>33.89</v>
      </c>
      <c r="AF110" s="256">
        <v>8.17</v>
      </c>
      <c r="AG110" s="10"/>
      <c r="AH110" s="10"/>
      <c r="AI110" s="10"/>
    </row>
    <row r="111" spans="1:35">
      <c r="A111" s="255">
        <f t="shared" si="4"/>
        <v>0.37566666666666676</v>
      </c>
      <c r="B111" s="254">
        <v>29.08</v>
      </c>
      <c r="C111" s="254">
        <v>22.19</v>
      </c>
      <c r="D111" s="254">
        <v>40.909999999999997</v>
      </c>
      <c r="E111" s="254">
        <v>19.21</v>
      </c>
      <c r="F111" s="254">
        <v>2.27</v>
      </c>
      <c r="G111" s="254">
        <v>4.54</v>
      </c>
      <c r="H111" s="254">
        <v>7.77</v>
      </c>
      <c r="I111" s="254">
        <v>30.54</v>
      </c>
      <c r="J111" s="254">
        <v>25.04</v>
      </c>
      <c r="K111" s="254">
        <v>25.83</v>
      </c>
      <c r="L111" s="254">
        <v>30.89</v>
      </c>
      <c r="M111" s="254">
        <v>11.35</v>
      </c>
      <c r="N111" s="254">
        <v>0</v>
      </c>
      <c r="O111" s="254">
        <v>9.09</v>
      </c>
      <c r="P111" s="254">
        <v>9.09</v>
      </c>
      <c r="Q111" s="254">
        <v>10.44</v>
      </c>
      <c r="R111" s="254">
        <v>14.55</v>
      </c>
      <c r="S111" s="254">
        <v>24.51</v>
      </c>
      <c r="T111" s="254">
        <v>26.05</v>
      </c>
      <c r="U111" s="254">
        <v>1.82</v>
      </c>
      <c r="V111" s="254">
        <v>2.73</v>
      </c>
      <c r="W111" s="254">
        <v>19.809999999999999</v>
      </c>
      <c r="X111" s="254">
        <v>5.55</v>
      </c>
      <c r="Y111" s="254">
        <v>10</v>
      </c>
      <c r="Z111" s="254">
        <v>0</v>
      </c>
      <c r="AA111" s="254">
        <v>9.09</v>
      </c>
      <c r="AB111" s="254">
        <v>30.46</v>
      </c>
      <c r="AC111" s="254">
        <v>4.54</v>
      </c>
      <c r="AD111" s="254">
        <v>27.19</v>
      </c>
      <c r="AE111" s="254">
        <v>19.260000000000002</v>
      </c>
      <c r="AF111" s="256">
        <v>12.27</v>
      </c>
      <c r="AG111" s="10"/>
      <c r="AH111" s="10"/>
      <c r="AI111" s="10"/>
    </row>
    <row r="112" spans="1:35">
      <c r="A112" s="255">
        <f t="shared" ref="A112:A151" si="5">A111+0.0104</f>
        <v>0.38606666666666678</v>
      </c>
      <c r="B112" s="254">
        <v>5</v>
      </c>
      <c r="C112" s="254">
        <v>28.17</v>
      </c>
      <c r="D112" s="254">
        <v>6.36</v>
      </c>
      <c r="E112" s="254">
        <v>6.37</v>
      </c>
      <c r="F112" s="254">
        <v>8.09</v>
      </c>
      <c r="G112" s="254">
        <v>9.09</v>
      </c>
      <c r="H112" s="254">
        <v>14.62</v>
      </c>
      <c r="I112" s="254">
        <v>6.04</v>
      </c>
      <c r="J112" s="254">
        <v>5.46</v>
      </c>
      <c r="K112" s="254">
        <v>40.36</v>
      </c>
      <c r="L112" s="254">
        <v>0.91</v>
      </c>
      <c r="M112" s="254">
        <v>35.86</v>
      </c>
      <c r="N112" s="254">
        <v>0</v>
      </c>
      <c r="O112" s="254">
        <v>13.74</v>
      </c>
      <c r="P112" s="254">
        <v>19.54</v>
      </c>
      <c r="Q112" s="254">
        <v>6.36</v>
      </c>
      <c r="R112" s="254">
        <v>0</v>
      </c>
      <c r="S112" s="254">
        <v>45.22</v>
      </c>
      <c r="T112" s="254">
        <v>19.09</v>
      </c>
      <c r="U112" s="254">
        <v>15</v>
      </c>
      <c r="V112" s="254">
        <v>0</v>
      </c>
      <c r="W112" s="254">
        <v>9.44</v>
      </c>
      <c r="X112" s="254">
        <v>12.54</v>
      </c>
      <c r="Y112" s="254">
        <v>4.54</v>
      </c>
      <c r="Z112" s="254">
        <v>0</v>
      </c>
      <c r="AA112" s="254">
        <v>5</v>
      </c>
      <c r="AB112" s="254">
        <v>15.91</v>
      </c>
      <c r="AC112" s="254">
        <v>1.82</v>
      </c>
      <c r="AD112" s="254">
        <v>8.65</v>
      </c>
      <c r="AE112" s="254">
        <v>9.08</v>
      </c>
      <c r="AF112" s="256">
        <v>0</v>
      </c>
      <c r="AG112" s="10"/>
      <c r="AH112" s="10"/>
      <c r="AI112" s="10"/>
    </row>
    <row r="113" spans="1:35">
      <c r="A113" s="255">
        <f t="shared" si="5"/>
        <v>0.3964666666666668</v>
      </c>
      <c r="B113" s="254">
        <v>3.63</v>
      </c>
      <c r="C113" s="254">
        <v>18.93</v>
      </c>
      <c r="D113" s="254">
        <v>10.96</v>
      </c>
      <c r="E113" s="254">
        <v>20.85</v>
      </c>
      <c r="F113" s="254">
        <v>40.450000000000003</v>
      </c>
      <c r="G113" s="254">
        <v>6.37</v>
      </c>
      <c r="H113" s="254">
        <v>24.98</v>
      </c>
      <c r="I113" s="254">
        <v>15.5</v>
      </c>
      <c r="J113" s="254">
        <v>0</v>
      </c>
      <c r="K113" s="254">
        <v>10.119999999999999</v>
      </c>
      <c r="L113" s="254">
        <v>1.82</v>
      </c>
      <c r="M113" s="254">
        <v>48.74</v>
      </c>
      <c r="N113" s="254">
        <v>22.64</v>
      </c>
      <c r="O113" s="254">
        <v>19.510000000000002</v>
      </c>
      <c r="P113" s="254">
        <v>9.6300000000000008</v>
      </c>
      <c r="Q113" s="254">
        <v>5.45</v>
      </c>
      <c r="R113" s="254">
        <v>21.36</v>
      </c>
      <c r="S113" s="254">
        <v>1.36</v>
      </c>
      <c r="T113" s="254">
        <v>20.170000000000002</v>
      </c>
      <c r="U113" s="254">
        <v>36.35</v>
      </c>
      <c r="V113" s="254">
        <v>19.96</v>
      </c>
      <c r="W113" s="254">
        <v>4.54</v>
      </c>
      <c r="X113" s="254">
        <v>7.72</v>
      </c>
      <c r="Y113" s="254">
        <v>14.08</v>
      </c>
      <c r="Z113" s="254">
        <v>0</v>
      </c>
      <c r="AA113" s="254">
        <v>0</v>
      </c>
      <c r="AB113" s="254">
        <v>0</v>
      </c>
      <c r="AC113" s="254">
        <v>3.64</v>
      </c>
      <c r="AD113" s="254">
        <v>2.73</v>
      </c>
      <c r="AE113" s="254">
        <v>7.73</v>
      </c>
      <c r="AF113" s="256">
        <v>20</v>
      </c>
      <c r="AG113" s="10"/>
      <c r="AH113" s="10"/>
      <c r="AI113" s="10"/>
    </row>
    <row r="114" spans="1:35">
      <c r="A114" s="255">
        <f t="shared" si="5"/>
        <v>0.40686666666666682</v>
      </c>
      <c r="B114" s="254">
        <v>17.260000000000002</v>
      </c>
      <c r="C114" s="254">
        <v>13.82</v>
      </c>
      <c r="D114" s="254">
        <v>16.920000000000002</v>
      </c>
      <c r="E114" s="254">
        <v>9.27</v>
      </c>
      <c r="F114" s="254">
        <v>14.54</v>
      </c>
      <c r="G114" s="254">
        <v>33.270000000000003</v>
      </c>
      <c r="H114" s="254">
        <v>2.73</v>
      </c>
      <c r="I114" s="254">
        <v>14.99</v>
      </c>
      <c r="J114" s="254">
        <v>0</v>
      </c>
      <c r="K114" s="254">
        <v>0</v>
      </c>
      <c r="L114" s="254">
        <v>1.82</v>
      </c>
      <c r="M114" s="254">
        <v>8.65</v>
      </c>
      <c r="N114" s="254">
        <v>11.36</v>
      </c>
      <c r="O114" s="254">
        <v>11.81</v>
      </c>
      <c r="P114" s="254">
        <v>12.27</v>
      </c>
      <c r="Q114" s="254">
        <v>19.96</v>
      </c>
      <c r="R114" s="254">
        <v>0.91</v>
      </c>
      <c r="S114" s="254">
        <v>13.17</v>
      </c>
      <c r="T114" s="254">
        <v>10.1</v>
      </c>
      <c r="U114" s="254">
        <v>32.31</v>
      </c>
      <c r="V114" s="254">
        <v>15</v>
      </c>
      <c r="W114" s="254">
        <v>15</v>
      </c>
      <c r="X114" s="254">
        <v>18.63</v>
      </c>
      <c r="Y114" s="254">
        <v>13.63</v>
      </c>
      <c r="Z114" s="254">
        <v>0</v>
      </c>
      <c r="AA114" s="254">
        <v>15.45</v>
      </c>
      <c r="AB114" s="254">
        <v>38.729999999999997</v>
      </c>
      <c r="AC114" s="254">
        <v>4.54</v>
      </c>
      <c r="AD114" s="254">
        <v>0</v>
      </c>
      <c r="AE114" s="254">
        <v>19.36</v>
      </c>
      <c r="AF114" s="256">
        <v>0</v>
      </c>
      <c r="AG114" s="10"/>
      <c r="AH114" s="10"/>
      <c r="AI114" s="10"/>
    </row>
    <row r="115" spans="1:35">
      <c r="A115" s="255">
        <f t="shared" si="5"/>
        <v>0.41726666666666684</v>
      </c>
      <c r="B115" s="254">
        <v>4.09</v>
      </c>
      <c r="C115" s="254">
        <v>11.35</v>
      </c>
      <c r="D115" s="254">
        <v>17.62</v>
      </c>
      <c r="E115" s="254">
        <v>20.9</v>
      </c>
      <c r="F115" s="254">
        <v>13.18</v>
      </c>
      <c r="G115" s="254">
        <v>39.479999999999997</v>
      </c>
      <c r="H115" s="254">
        <v>21.46</v>
      </c>
      <c r="I115" s="254">
        <v>7.55</v>
      </c>
      <c r="J115" s="254">
        <v>40.97</v>
      </c>
      <c r="K115" s="254">
        <v>4.1399999999999997</v>
      </c>
      <c r="L115" s="254">
        <v>5</v>
      </c>
      <c r="M115" s="254">
        <v>20.63</v>
      </c>
      <c r="N115" s="254">
        <v>8.5399999999999991</v>
      </c>
      <c r="O115" s="254">
        <v>23.61</v>
      </c>
      <c r="P115" s="254">
        <v>17.41</v>
      </c>
      <c r="Q115" s="254">
        <v>10</v>
      </c>
      <c r="R115" s="254">
        <v>62.36</v>
      </c>
      <c r="S115" s="254">
        <v>4.66</v>
      </c>
      <c r="T115" s="254">
        <v>60.04</v>
      </c>
      <c r="U115" s="254">
        <v>9.5399999999999991</v>
      </c>
      <c r="V115" s="254">
        <v>6.81</v>
      </c>
      <c r="W115" s="254">
        <v>0</v>
      </c>
      <c r="X115" s="254">
        <v>28.01</v>
      </c>
      <c r="Y115" s="254">
        <v>6.82</v>
      </c>
      <c r="Z115" s="254">
        <v>0</v>
      </c>
      <c r="AA115" s="254">
        <v>8.6300000000000008</v>
      </c>
      <c r="AB115" s="254">
        <v>0.91</v>
      </c>
      <c r="AC115" s="254">
        <v>48.63</v>
      </c>
      <c r="AD115" s="254">
        <v>35.35</v>
      </c>
      <c r="AE115" s="254">
        <v>7.55</v>
      </c>
      <c r="AF115" s="256">
        <v>30.86</v>
      </c>
      <c r="AG115" s="10"/>
      <c r="AH115" s="10"/>
      <c r="AI115" s="10"/>
    </row>
    <row r="116" spans="1:35">
      <c r="A116" s="257">
        <f t="shared" si="5"/>
        <v>0.42766666666666686</v>
      </c>
      <c r="B116" s="254">
        <v>14.99</v>
      </c>
      <c r="C116" s="254">
        <v>2.78</v>
      </c>
      <c r="D116" s="254">
        <v>22.39</v>
      </c>
      <c r="E116" s="254">
        <v>26.67</v>
      </c>
      <c r="F116" s="254">
        <v>9.4600000000000009</v>
      </c>
      <c r="G116" s="254">
        <v>31.32</v>
      </c>
      <c r="H116" s="254">
        <v>10.45</v>
      </c>
      <c r="I116" s="254">
        <v>35.119999999999997</v>
      </c>
      <c r="J116" s="254">
        <v>9.6199999999999992</v>
      </c>
      <c r="K116" s="254">
        <v>31.42</v>
      </c>
      <c r="L116" s="254">
        <v>16.36</v>
      </c>
      <c r="M116" s="254">
        <v>18.440000000000001</v>
      </c>
      <c r="N116" s="254">
        <v>25.45</v>
      </c>
      <c r="O116" s="254">
        <v>30.32</v>
      </c>
      <c r="P116" s="254">
        <v>10</v>
      </c>
      <c r="Q116" s="254">
        <v>14.08</v>
      </c>
      <c r="R116" s="254">
        <v>25.86</v>
      </c>
      <c r="S116" s="254">
        <v>31.54</v>
      </c>
      <c r="T116" s="254">
        <v>18.170000000000002</v>
      </c>
      <c r="U116" s="254">
        <v>1.82</v>
      </c>
      <c r="V116" s="254">
        <v>9.09</v>
      </c>
      <c r="W116" s="254">
        <v>21.36</v>
      </c>
      <c r="X116" s="254">
        <v>17.22</v>
      </c>
      <c r="Y116" s="254">
        <v>19.170000000000002</v>
      </c>
      <c r="Z116" s="254">
        <v>0</v>
      </c>
      <c r="AA116" s="254">
        <v>0</v>
      </c>
      <c r="AB116" s="254">
        <v>18.18</v>
      </c>
      <c r="AC116" s="254">
        <v>17.72</v>
      </c>
      <c r="AD116" s="254">
        <v>19.010000000000002</v>
      </c>
      <c r="AE116" s="254">
        <v>11.37</v>
      </c>
      <c r="AF116" s="256">
        <v>0</v>
      </c>
      <c r="AG116" s="10"/>
      <c r="AH116" s="10"/>
      <c r="AI116" s="10"/>
    </row>
    <row r="117" spans="1:35">
      <c r="A117" s="257">
        <f t="shared" si="5"/>
        <v>0.43806666666666688</v>
      </c>
      <c r="B117" s="254">
        <v>27.09</v>
      </c>
      <c r="C117" s="254">
        <v>31.27</v>
      </c>
      <c r="D117" s="254">
        <v>37.090000000000003</v>
      </c>
      <c r="E117" s="254">
        <v>12.72</v>
      </c>
      <c r="F117" s="254">
        <v>10.91</v>
      </c>
      <c r="G117" s="254">
        <v>44.53</v>
      </c>
      <c r="H117" s="254">
        <v>13.36</v>
      </c>
      <c r="I117" s="254">
        <v>4.54</v>
      </c>
      <c r="J117" s="254">
        <v>4.54</v>
      </c>
      <c r="K117" s="254">
        <v>14.67</v>
      </c>
      <c r="L117" s="254">
        <v>13.45</v>
      </c>
      <c r="M117" s="254">
        <v>32.380000000000003</v>
      </c>
      <c r="N117" s="254">
        <v>23.77</v>
      </c>
      <c r="O117" s="254">
        <v>15.58</v>
      </c>
      <c r="P117" s="254">
        <v>10.27</v>
      </c>
      <c r="Q117" s="254">
        <v>16.55</v>
      </c>
      <c r="R117" s="254">
        <v>27.26</v>
      </c>
      <c r="S117" s="254">
        <v>25.45</v>
      </c>
      <c r="T117" s="254">
        <v>0.91</v>
      </c>
      <c r="U117" s="254">
        <v>27.27</v>
      </c>
      <c r="V117" s="254">
        <v>26.07</v>
      </c>
      <c r="W117" s="254">
        <v>21.82</v>
      </c>
      <c r="X117" s="254">
        <v>19.45</v>
      </c>
      <c r="Y117" s="254">
        <v>0</v>
      </c>
      <c r="Z117" s="254">
        <v>0</v>
      </c>
      <c r="AA117" s="254">
        <v>25.54</v>
      </c>
      <c r="AB117" s="254">
        <v>12.23</v>
      </c>
      <c r="AC117" s="254">
        <v>15.45</v>
      </c>
      <c r="AD117" s="254">
        <v>17.77</v>
      </c>
      <c r="AE117" s="254">
        <v>21.73</v>
      </c>
      <c r="AF117" s="256">
        <v>0</v>
      </c>
      <c r="AG117" s="10"/>
      <c r="AH117" s="10"/>
      <c r="AI117" s="10"/>
    </row>
    <row r="118" spans="1:35">
      <c r="A118" s="257">
        <f t="shared" si="5"/>
        <v>0.4484666666666669</v>
      </c>
      <c r="B118" s="254">
        <v>32.090000000000003</v>
      </c>
      <c r="C118" s="254">
        <v>44.22</v>
      </c>
      <c r="D118" s="254">
        <v>4.54</v>
      </c>
      <c r="E118" s="254">
        <v>8.6300000000000008</v>
      </c>
      <c r="F118" s="254">
        <v>16.73</v>
      </c>
      <c r="G118" s="254">
        <v>11.36</v>
      </c>
      <c r="H118" s="254">
        <v>26.03</v>
      </c>
      <c r="I118" s="254">
        <v>42.86</v>
      </c>
      <c r="J118" s="254">
        <v>22.29</v>
      </c>
      <c r="K118" s="254">
        <v>7.27</v>
      </c>
      <c r="L118" s="254">
        <v>20.54</v>
      </c>
      <c r="M118" s="254">
        <v>9.1999999999999993</v>
      </c>
      <c r="N118" s="254">
        <v>3.73</v>
      </c>
      <c r="O118" s="254">
        <v>29.36</v>
      </c>
      <c r="P118" s="254">
        <v>9.1</v>
      </c>
      <c r="Q118" s="254">
        <v>40.9</v>
      </c>
      <c r="R118" s="254">
        <v>14.81</v>
      </c>
      <c r="S118" s="254">
        <v>18.09</v>
      </c>
      <c r="T118" s="254">
        <v>38.76</v>
      </c>
      <c r="U118" s="254">
        <v>0.91</v>
      </c>
      <c r="V118" s="254">
        <v>9.99</v>
      </c>
      <c r="W118" s="254">
        <v>0</v>
      </c>
      <c r="X118" s="254">
        <v>4.8600000000000003</v>
      </c>
      <c r="Y118" s="254">
        <v>23.35</v>
      </c>
      <c r="Z118" s="254">
        <v>0</v>
      </c>
      <c r="AA118" s="254">
        <v>34.58</v>
      </c>
      <c r="AB118" s="254">
        <v>33.49</v>
      </c>
      <c r="AC118" s="254">
        <v>41.8</v>
      </c>
      <c r="AD118" s="254">
        <v>0</v>
      </c>
      <c r="AE118" s="254">
        <v>17.93</v>
      </c>
      <c r="AF118" s="256">
        <v>7.27</v>
      </c>
      <c r="AG118" s="10"/>
      <c r="AH118" s="10"/>
      <c r="AI118" s="10"/>
    </row>
    <row r="119" spans="1:35">
      <c r="A119" s="257">
        <f t="shared" si="5"/>
        <v>0.45886666666666692</v>
      </c>
      <c r="B119" s="254">
        <v>66.11</v>
      </c>
      <c r="C119" s="254">
        <v>71.709999999999994</v>
      </c>
      <c r="D119" s="254">
        <v>42.25</v>
      </c>
      <c r="E119" s="254">
        <v>47.73</v>
      </c>
      <c r="F119" s="254">
        <v>44.87</v>
      </c>
      <c r="G119" s="254">
        <v>3.82</v>
      </c>
      <c r="H119" s="254">
        <v>0</v>
      </c>
      <c r="I119" s="254">
        <v>46.62</v>
      </c>
      <c r="J119" s="254">
        <v>34.549999999999997</v>
      </c>
      <c r="K119" s="254">
        <v>18.47</v>
      </c>
      <c r="L119" s="254">
        <v>77.31</v>
      </c>
      <c r="M119" s="254">
        <v>94.11</v>
      </c>
      <c r="N119" s="254">
        <v>44.4</v>
      </c>
      <c r="O119" s="254">
        <v>27.41</v>
      </c>
      <c r="P119" s="254">
        <v>9.7200000000000006</v>
      </c>
      <c r="Q119" s="254">
        <v>33.659999999999997</v>
      </c>
      <c r="R119" s="254">
        <v>49.78</v>
      </c>
      <c r="S119" s="254">
        <v>49.38</v>
      </c>
      <c r="T119" s="254">
        <v>35.450000000000003</v>
      </c>
      <c r="U119" s="254">
        <v>9.09</v>
      </c>
      <c r="V119" s="254">
        <v>55.37</v>
      </c>
      <c r="W119" s="254">
        <v>21.91</v>
      </c>
      <c r="X119" s="254">
        <v>34.159999999999997</v>
      </c>
      <c r="Y119" s="254">
        <v>39.270000000000003</v>
      </c>
      <c r="Z119" s="254">
        <v>0</v>
      </c>
      <c r="AA119" s="254">
        <v>0</v>
      </c>
      <c r="AB119" s="254">
        <v>4.55</v>
      </c>
      <c r="AC119" s="254">
        <v>23.32</v>
      </c>
      <c r="AD119" s="254">
        <v>0</v>
      </c>
      <c r="AE119" s="254">
        <v>4.3600000000000003</v>
      </c>
      <c r="AF119" s="256">
        <v>60.08</v>
      </c>
      <c r="AG119" s="10"/>
      <c r="AH119" s="10"/>
      <c r="AI119" s="10"/>
    </row>
    <row r="120" spans="1:35">
      <c r="A120" s="257">
        <f t="shared" si="5"/>
        <v>0.46926666666666694</v>
      </c>
      <c r="B120" s="254">
        <v>64.819999999999993</v>
      </c>
      <c r="C120" s="254">
        <v>110.88</v>
      </c>
      <c r="D120" s="254">
        <v>86.45</v>
      </c>
      <c r="E120" s="254">
        <v>24.91</v>
      </c>
      <c r="F120" s="254">
        <v>55.02</v>
      </c>
      <c r="G120" s="254">
        <v>95.12</v>
      </c>
      <c r="H120" s="254">
        <v>33.729999999999997</v>
      </c>
      <c r="I120" s="254">
        <v>23.23</v>
      </c>
      <c r="J120" s="254">
        <v>69.61</v>
      </c>
      <c r="K120" s="254">
        <v>48.36</v>
      </c>
      <c r="L120" s="254">
        <v>38.56</v>
      </c>
      <c r="M120" s="254">
        <v>26.9</v>
      </c>
      <c r="N120" s="254">
        <v>49.55</v>
      </c>
      <c r="O120" s="254">
        <v>36.700000000000003</v>
      </c>
      <c r="P120" s="254">
        <v>23.71</v>
      </c>
      <c r="Q120" s="254">
        <v>20.22</v>
      </c>
      <c r="R120" s="254">
        <v>63.62</v>
      </c>
      <c r="S120" s="254">
        <v>45.27</v>
      </c>
      <c r="T120" s="254">
        <v>93.07</v>
      </c>
      <c r="U120" s="254">
        <v>73.39</v>
      </c>
      <c r="V120" s="254">
        <v>60.19</v>
      </c>
      <c r="W120" s="254">
        <v>34.409999999999997</v>
      </c>
      <c r="X120" s="254">
        <v>33.270000000000003</v>
      </c>
      <c r="Y120" s="254">
        <v>22.19</v>
      </c>
      <c r="Z120" s="254">
        <v>0</v>
      </c>
      <c r="AA120" s="254">
        <v>17.510000000000002</v>
      </c>
      <c r="AB120" s="254">
        <v>19.309999999999999</v>
      </c>
      <c r="AC120" s="254">
        <v>41.1</v>
      </c>
      <c r="AD120" s="254">
        <v>20.95</v>
      </c>
      <c r="AE120" s="254">
        <v>50.58</v>
      </c>
      <c r="AF120" s="256">
        <v>23.7</v>
      </c>
      <c r="AG120" s="10"/>
      <c r="AH120" s="10"/>
      <c r="AI120" s="10"/>
    </row>
    <row r="121" spans="1:35">
      <c r="A121" s="257">
        <f t="shared" si="5"/>
        <v>0.47966666666666696</v>
      </c>
      <c r="B121" s="254">
        <v>73.33</v>
      </c>
      <c r="C121" s="254">
        <v>195.26</v>
      </c>
      <c r="D121" s="254">
        <v>141.84</v>
      </c>
      <c r="E121" s="254">
        <v>153.25</v>
      </c>
      <c r="F121" s="254">
        <v>80.709999999999994</v>
      </c>
      <c r="G121" s="254">
        <v>89.09</v>
      </c>
      <c r="H121" s="254">
        <v>85.64</v>
      </c>
      <c r="I121" s="254">
        <v>102.56</v>
      </c>
      <c r="J121" s="254">
        <v>147.81</v>
      </c>
      <c r="K121" s="254">
        <v>52.33</v>
      </c>
      <c r="L121" s="254">
        <v>218.66</v>
      </c>
      <c r="M121" s="254">
        <v>100.59</v>
      </c>
      <c r="N121" s="254">
        <v>218.3</v>
      </c>
      <c r="O121" s="254">
        <v>45.38</v>
      </c>
      <c r="P121" s="254">
        <v>69.66</v>
      </c>
      <c r="Q121" s="254">
        <v>165.58</v>
      </c>
      <c r="R121" s="254">
        <v>68.23</v>
      </c>
      <c r="S121" s="254">
        <v>103.1</v>
      </c>
      <c r="T121" s="254">
        <v>102.92</v>
      </c>
      <c r="U121" s="254">
        <v>72.069999999999993</v>
      </c>
      <c r="V121" s="254">
        <v>52.87</v>
      </c>
      <c r="W121" s="254">
        <v>43.82</v>
      </c>
      <c r="X121" s="254">
        <v>84.79</v>
      </c>
      <c r="Y121" s="254">
        <v>141.72</v>
      </c>
      <c r="Z121" s="254">
        <v>0</v>
      </c>
      <c r="AA121" s="254">
        <v>89.2</v>
      </c>
      <c r="AB121" s="254">
        <v>42.78</v>
      </c>
      <c r="AC121" s="254">
        <v>32.450000000000003</v>
      </c>
      <c r="AD121" s="254">
        <v>38.68</v>
      </c>
      <c r="AE121" s="254">
        <v>84.2</v>
      </c>
      <c r="AF121" s="256">
        <v>40.72</v>
      </c>
      <c r="AG121" s="10"/>
      <c r="AH121" s="10"/>
      <c r="AI121" s="10"/>
    </row>
    <row r="122" spans="1:35">
      <c r="A122" s="257">
        <f t="shared" si="5"/>
        <v>0.49006666666666698</v>
      </c>
      <c r="B122" s="254">
        <v>220.13</v>
      </c>
      <c r="C122" s="254">
        <v>319.83</v>
      </c>
      <c r="D122" s="254">
        <v>154.52000000000001</v>
      </c>
      <c r="E122" s="254">
        <v>240.13</v>
      </c>
      <c r="F122" s="254">
        <v>227.42</v>
      </c>
      <c r="G122" s="254">
        <v>47.38</v>
      </c>
      <c r="H122" s="254">
        <v>309.73</v>
      </c>
      <c r="I122" s="254">
        <v>126.07</v>
      </c>
      <c r="J122" s="254">
        <v>394.68</v>
      </c>
      <c r="K122" s="254">
        <v>147.77000000000001</v>
      </c>
      <c r="L122" s="254">
        <v>238.22</v>
      </c>
      <c r="M122" s="254">
        <v>243.28</v>
      </c>
      <c r="N122" s="254">
        <v>258.29000000000002</v>
      </c>
      <c r="O122" s="254">
        <v>140.01</v>
      </c>
      <c r="P122" s="254">
        <v>209.36</v>
      </c>
      <c r="Q122" s="254">
        <v>295.36</v>
      </c>
      <c r="R122" s="254">
        <v>252.28</v>
      </c>
      <c r="S122" s="254">
        <v>230.58</v>
      </c>
      <c r="T122" s="254">
        <v>191</v>
      </c>
      <c r="U122" s="254">
        <v>76.290000000000006</v>
      </c>
      <c r="V122" s="254">
        <v>107.46</v>
      </c>
      <c r="W122" s="254">
        <v>114.52</v>
      </c>
      <c r="X122" s="254">
        <v>82.09</v>
      </c>
      <c r="Y122" s="254">
        <v>108.3</v>
      </c>
      <c r="Z122" s="254">
        <v>42.61</v>
      </c>
      <c r="AA122" s="254">
        <v>130.61000000000001</v>
      </c>
      <c r="AB122" s="254">
        <v>11.82</v>
      </c>
      <c r="AC122" s="254">
        <v>135.93</v>
      </c>
      <c r="AD122" s="254">
        <v>116.3</v>
      </c>
      <c r="AE122" s="254">
        <v>187.88</v>
      </c>
      <c r="AF122" s="256">
        <v>142.46</v>
      </c>
      <c r="AG122" s="10"/>
      <c r="AH122" s="10"/>
      <c r="AI122" s="10"/>
    </row>
    <row r="123" spans="1:35">
      <c r="A123" s="257">
        <f t="shared" si="5"/>
        <v>0.50046666666666695</v>
      </c>
      <c r="B123" s="254">
        <v>328.62</v>
      </c>
      <c r="C123" s="254">
        <v>574.98</v>
      </c>
      <c r="D123" s="254">
        <v>418.94</v>
      </c>
      <c r="E123" s="254">
        <v>300.79000000000002</v>
      </c>
      <c r="F123" s="254">
        <v>437.83</v>
      </c>
      <c r="G123" s="254">
        <v>127.3</v>
      </c>
      <c r="H123" s="254">
        <v>387.81</v>
      </c>
      <c r="I123" s="254">
        <v>365.52</v>
      </c>
      <c r="J123" s="254">
        <v>476.68</v>
      </c>
      <c r="K123" s="254">
        <v>420.01</v>
      </c>
      <c r="L123" s="254">
        <v>270.35000000000002</v>
      </c>
      <c r="M123" s="254">
        <v>403.4</v>
      </c>
      <c r="N123" s="254">
        <v>144.11000000000001</v>
      </c>
      <c r="O123" s="254">
        <v>278.01</v>
      </c>
      <c r="P123" s="254">
        <v>241.42</v>
      </c>
      <c r="Q123" s="254">
        <v>331.76</v>
      </c>
      <c r="R123" s="254">
        <v>397.3</v>
      </c>
      <c r="S123" s="254">
        <v>303.99</v>
      </c>
      <c r="T123" s="254">
        <v>234.87</v>
      </c>
      <c r="U123" s="254">
        <v>118.16</v>
      </c>
      <c r="V123" s="254">
        <v>305.73</v>
      </c>
      <c r="W123" s="254">
        <v>142.69999999999999</v>
      </c>
      <c r="X123" s="254">
        <v>217.31</v>
      </c>
      <c r="Y123" s="254">
        <v>229.81</v>
      </c>
      <c r="Z123" s="254">
        <v>82.5</v>
      </c>
      <c r="AA123" s="254">
        <v>177.33</v>
      </c>
      <c r="AB123" s="254">
        <v>82.54</v>
      </c>
      <c r="AC123" s="254">
        <v>292.76</v>
      </c>
      <c r="AD123" s="254">
        <v>208.14</v>
      </c>
      <c r="AE123" s="254">
        <v>264.18</v>
      </c>
      <c r="AF123" s="256">
        <v>303.89</v>
      </c>
      <c r="AG123" s="10"/>
      <c r="AH123" s="10"/>
      <c r="AI123" s="10"/>
    </row>
    <row r="124" spans="1:35">
      <c r="A124" s="257">
        <f t="shared" si="5"/>
        <v>0.51086666666666691</v>
      </c>
      <c r="B124" s="254">
        <v>310.81</v>
      </c>
      <c r="C124" s="254">
        <v>571.52</v>
      </c>
      <c r="D124" s="254">
        <v>567.64</v>
      </c>
      <c r="E124" s="254">
        <v>348</v>
      </c>
      <c r="F124" s="254">
        <v>655.65</v>
      </c>
      <c r="G124" s="254">
        <v>360.28</v>
      </c>
      <c r="H124" s="254">
        <v>407.18</v>
      </c>
      <c r="I124" s="254">
        <v>278.88</v>
      </c>
      <c r="J124" s="254">
        <v>461.31</v>
      </c>
      <c r="K124" s="254">
        <v>357.03</v>
      </c>
      <c r="L124" s="254">
        <v>514.35</v>
      </c>
      <c r="M124" s="254">
        <v>325.06</v>
      </c>
      <c r="N124" s="254">
        <v>100.86</v>
      </c>
      <c r="O124" s="254">
        <v>231.56</v>
      </c>
      <c r="P124" s="254">
        <v>285.33999999999997</v>
      </c>
      <c r="Q124" s="254">
        <v>570.91</v>
      </c>
      <c r="R124" s="254">
        <v>412.75</v>
      </c>
      <c r="S124" s="254">
        <v>432</v>
      </c>
      <c r="T124" s="254">
        <v>327.91</v>
      </c>
      <c r="U124" s="254">
        <v>211.76</v>
      </c>
      <c r="V124" s="254">
        <v>377.56</v>
      </c>
      <c r="W124" s="254">
        <v>455.55</v>
      </c>
      <c r="X124" s="254">
        <v>556.6</v>
      </c>
      <c r="Y124" s="254">
        <v>390.73</v>
      </c>
      <c r="Z124" s="254">
        <v>111.45</v>
      </c>
      <c r="AA124" s="254">
        <v>230.94</v>
      </c>
      <c r="AB124" s="254">
        <v>113.38</v>
      </c>
      <c r="AC124" s="254">
        <v>340.63</v>
      </c>
      <c r="AD124" s="254">
        <v>255.29</v>
      </c>
      <c r="AE124" s="254">
        <v>247.1</v>
      </c>
      <c r="AF124" s="256">
        <v>289.04000000000002</v>
      </c>
      <c r="AG124" s="10"/>
      <c r="AH124" s="10"/>
      <c r="AI124" s="10"/>
    </row>
    <row r="125" spans="1:35">
      <c r="A125" s="257">
        <f t="shared" si="5"/>
        <v>0.52126666666666688</v>
      </c>
      <c r="B125" s="254">
        <v>356.92</v>
      </c>
      <c r="C125" s="254">
        <v>429.7</v>
      </c>
      <c r="D125" s="254">
        <v>504.93</v>
      </c>
      <c r="E125" s="254">
        <v>399.53</v>
      </c>
      <c r="F125" s="254">
        <v>384.54</v>
      </c>
      <c r="G125" s="254">
        <v>251.14</v>
      </c>
      <c r="H125" s="254">
        <v>265.82</v>
      </c>
      <c r="I125" s="254">
        <v>278.79000000000002</v>
      </c>
      <c r="J125" s="254">
        <v>511.98</v>
      </c>
      <c r="K125" s="254">
        <v>321.18</v>
      </c>
      <c r="L125" s="254">
        <v>344.68</v>
      </c>
      <c r="M125" s="254">
        <v>445</v>
      </c>
      <c r="N125" s="254">
        <v>277.75</v>
      </c>
      <c r="O125" s="254">
        <v>317.33999999999997</v>
      </c>
      <c r="P125" s="254">
        <v>342.95</v>
      </c>
      <c r="Q125" s="254">
        <v>418.12</v>
      </c>
      <c r="R125" s="254">
        <v>326.8</v>
      </c>
      <c r="S125" s="254">
        <v>213.89</v>
      </c>
      <c r="T125" s="254">
        <v>449.49</v>
      </c>
      <c r="U125" s="254">
        <v>214.64</v>
      </c>
      <c r="V125" s="254">
        <v>349.01</v>
      </c>
      <c r="W125" s="254">
        <v>308.93</v>
      </c>
      <c r="X125" s="254">
        <v>456.3</v>
      </c>
      <c r="Y125" s="254">
        <v>342.99</v>
      </c>
      <c r="Z125" s="254">
        <v>54.9</v>
      </c>
      <c r="AA125" s="254">
        <v>106.53</v>
      </c>
      <c r="AB125" s="254">
        <v>189.67</v>
      </c>
      <c r="AC125" s="254">
        <v>180.41</v>
      </c>
      <c r="AD125" s="254">
        <v>350.15</v>
      </c>
      <c r="AE125" s="254">
        <v>410.17</v>
      </c>
      <c r="AF125" s="256">
        <v>255.4</v>
      </c>
      <c r="AG125" s="10"/>
      <c r="AH125" s="10"/>
      <c r="AI125" s="10"/>
    </row>
    <row r="126" spans="1:35">
      <c r="A126" s="257">
        <f t="shared" si="5"/>
        <v>0.53166666666666684</v>
      </c>
      <c r="B126" s="254">
        <v>284.45999999999998</v>
      </c>
      <c r="C126" s="254">
        <v>535.95000000000005</v>
      </c>
      <c r="D126" s="254">
        <v>322.97000000000003</v>
      </c>
      <c r="E126" s="254">
        <v>441.71</v>
      </c>
      <c r="F126" s="254">
        <v>577.75</v>
      </c>
      <c r="G126" s="254">
        <v>356.62</v>
      </c>
      <c r="H126" s="254">
        <v>289.20999999999998</v>
      </c>
      <c r="I126" s="254">
        <v>312.33</v>
      </c>
      <c r="J126" s="254">
        <v>544.47</v>
      </c>
      <c r="K126" s="254">
        <v>303.25</v>
      </c>
      <c r="L126" s="254">
        <v>507.9</v>
      </c>
      <c r="M126" s="254">
        <v>373.02</v>
      </c>
      <c r="N126" s="254">
        <v>330.55</v>
      </c>
      <c r="O126" s="254">
        <v>405.54</v>
      </c>
      <c r="P126" s="254">
        <v>213.77</v>
      </c>
      <c r="Q126" s="254">
        <v>527.66999999999996</v>
      </c>
      <c r="R126" s="254">
        <v>330.06</v>
      </c>
      <c r="S126" s="254">
        <v>330.38</v>
      </c>
      <c r="T126" s="254">
        <v>519.12</v>
      </c>
      <c r="U126" s="254">
        <v>181.57</v>
      </c>
      <c r="V126" s="254">
        <v>450.25</v>
      </c>
      <c r="W126" s="254">
        <v>425.99</v>
      </c>
      <c r="X126" s="254">
        <v>364.59</v>
      </c>
      <c r="Y126" s="254">
        <v>314.75</v>
      </c>
      <c r="Z126" s="254">
        <v>62.49</v>
      </c>
      <c r="AA126" s="254">
        <v>122.81</v>
      </c>
      <c r="AB126" s="254">
        <v>218.04</v>
      </c>
      <c r="AC126" s="254">
        <v>221.72</v>
      </c>
      <c r="AD126" s="254">
        <v>236.17</v>
      </c>
      <c r="AE126" s="254">
        <v>229.06</v>
      </c>
      <c r="AF126" s="256">
        <v>378.9</v>
      </c>
      <c r="AG126" s="10"/>
      <c r="AH126" s="10"/>
      <c r="AI126" s="10"/>
    </row>
    <row r="127" spans="1:35">
      <c r="A127" s="257">
        <f t="shared" si="5"/>
        <v>0.54206666666666681</v>
      </c>
      <c r="B127" s="254">
        <v>181.05</v>
      </c>
      <c r="C127" s="254">
        <v>485.2</v>
      </c>
      <c r="D127" s="254">
        <v>366.14</v>
      </c>
      <c r="E127" s="254">
        <v>346.47</v>
      </c>
      <c r="F127" s="254">
        <v>437.21</v>
      </c>
      <c r="G127" s="254">
        <v>484.18</v>
      </c>
      <c r="H127" s="254">
        <v>146.27000000000001</v>
      </c>
      <c r="I127" s="254">
        <v>260.25</v>
      </c>
      <c r="J127" s="254">
        <v>350.91</v>
      </c>
      <c r="K127" s="254">
        <v>203.7</v>
      </c>
      <c r="L127" s="254">
        <v>381.64</v>
      </c>
      <c r="M127" s="254">
        <v>415.72</v>
      </c>
      <c r="N127" s="254">
        <v>225.45</v>
      </c>
      <c r="O127" s="254">
        <v>373</v>
      </c>
      <c r="P127" s="254">
        <v>247.07</v>
      </c>
      <c r="Q127" s="254">
        <v>376.12</v>
      </c>
      <c r="R127" s="254">
        <v>277.8</v>
      </c>
      <c r="S127" s="254">
        <v>366.28</v>
      </c>
      <c r="T127" s="254">
        <v>272.62</v>
      </c>
      <c r="U127" s="254">
        <v>312.16000000000003</v>
      </c>
      <c r="V127" s="254">
        <v>401.94</v>
      </c>
      <c r="W127" s="254">
        <v>253.77</v>
      </c>
      <c r="X127" s="254">
        <v>376.6</v>
      </c>
      <c r="Y127" s="254">
        <v>355.46</v>
      </c>
      <c r="Z127" s="254">
        <v>177.53</v>
      </c>
      <c r="AA127" s="254">
        <v>275.45999999999998</v>
      </c>
      <c r="AB127" s="254">
        <v>132</v>
      </c>
      <c r="AC127" s="254">
        <v>341.25</v>
      </c>
      <c r="AD127" s="254">
        <v>277.07</v>
      </c>
      <c r="AE127" s="254">
        <v>474.09</v>
      </c>
      <c r="AF127" s="256">
        <v>405.02</v>
      </c>
      <c r="AG127" s="10"/>
      <c r="AH127" s="10"/>
      <c r="AI127" s="10"/>
    </row>
    <row r="128" spans="1:35">
      <c r="A128" s="257">
        <f t="shared" si="5"/>
        <v>0.55246666666666677</v>
      </c>
      <c r="B128" s="254">
        <v>202.57</v>
      </c>
      <c r="C128" s="254">
        <v>366.46</v>
      </c>
      <c r="D128" s="254">
        <v>328.74</v>
      </c>
      <c r="E128" s="254">
        <v>393.74</v>
      </c>
      <c r="F128" s="254">
        <v>542.72</v>
      </c>
      <c r="G128" s="254">
        <v>285.95999999999998</v>
      </c>
      <c r="H128" s="254">
        <v>275.37</v>
      </c>
      <c r="I128" s="254">
        <v>206.78</v>
      </c>
      <c r="J128" s="254">
        <v>269.42</v>
      </c>
      <c r="K128" s="254">
        <v>209.63</v>
      </c>
      <c r="L128" s="254">
        <v>235.14</v>
      </c>
      <c r="M128" s="254">
        <v>261.58</v>
      </c>
      <c r="N128" s="254">
        <v>316.72000000000003</v>
      </c>
      <c r="O128" s="254">
        <v>268.26</v>
      </c>
      <c r="P128" s="254">
        <v>228.7</v>
      </c>
      <c r="Q128" s="254">
        <v>387.96</v>
      </c>
      <c r="R128" s="254">
        <v>209.17</v>
      </c>
      <c r="S128" s="254">
        <v>209.4</v>
      </c>
      <c r="T128" s="254">
        <v>451.32</v>
      </c>
      <c r="U128" s="254">
        <v>325.70999999999998</v>
      </c>
      <c r="V128" s="254">
        <v>345.93</v>
      </c>
      <c r="W128" s="254">
        <v>440.85</v>
      </c>
      <c r="X128" s="254">
        <v>363.03</v>
      </c>
      <c r="Y128" s="254">
        <v>357.69</v>
      </c>
      <c r="Z128" s="254">
        <v>32.630000000000003</v>
      </c>
      <c r="AA128" s="254">
        <v>138.57</v>
      </c>
      <c r="AB128" s="254">
        <v>343.45</v>
      </c>
      <c r="AC128" s="254">
        <v>365.37</v>
      </c>
      <c r="AD128" s="254">
        <v>296.45</v>
      </c>
      <c r="AE128" s="254">
        <v>310.11</v>
      </c>
      <c r="AF128" s="256">
        <v>180.08</v>
      </c>
      <c r="AG128" s="10"/>
      <c r="AH128" s="10"/>
      <c r="AI128" s="10"/>
    </row>
    <row r="129" spans="1:35">
      <c r="A129" s="257">
        <f t="shared" si="5"/>
        <v>0.56286666666666674</v>
      </c>
      <c r="B129" s="254">
        <v>139.41</v>
      </c>
      <c r="C129" s="254">
        <v>268.79000000000002</v>
      </c>
      <c r="D129" s="254">
        <v>197.08</v>
      </c>
      <c r="E129" s="254">
        <v>282.62</v>
      </c>
      <c r="F129" s="254">
        <v>450.58</v>
      </c>
      <c r="G129" s="254">
        <v>358.14</v>
      </c>
      <c r="H129" s="254">
        <v>252.29</v>
      </c>
      <c r="I129" s="254">
        <v>84.97</v>
      </c>
      <c r="J129" s="254">
        <v>215.58</v>
      </c>
      <c r="K129" s="254">
        <v>113.91</v>
      </c>
      <c r="L129" s="254">
        <v>411.23</v>
      </c>
      <c r="M129" s="254">
        <v>286.83999999999997</v>
      </c>
      <c r="N129" s="254">
        <v>375.53</v>
      </c>
      <c r="O129" s="254">
        <v>97.46</v>
      </c>
      <c r="P129" s="254">
        <v>182.02</v>
      </c>
      <c r="Q129" s="254">
        <v>206.38</v>
      </c>
      <c r="R129" s="254">
        <v>234.21</v>
      </c>
      <c r="S129" s="254">
        <v>171.85</v>
      </c>
      <c r="T129" s="254">
        <v>324.62</v>
      </c>
      <c r="U129" s="254">
        <v>278.56</v>
      </c>
      <c r="V129" s="254">
        <v>248.1</v>
      </c>
      <c r="W129" s="254">
        <v>271.12</v>
      </c>
      <c r="X129" s="254">
        <v>353.58</v>
      </c>
      <c r="Y129" s="254">
        <v>179.37</v>
      </c>
      <c r="Z129" s="254">
        <v>105.82</v>
      </c>
      <c r="AA129" s="254">
        <v>236.06</v>
      </c>
      <c r="AB129" s="254">
        <v>248.35</v>
      </c>
      <c r="AC129" s="254">
        <v>389.25</v>
      </c>
      <c r="AD129" s="254">
        <v>251.01</v>
      </c>
      <c r="AE129" s="254">
        <v>243.76</v>
      </c>
      <c r="AF129" s="256">
        <v>319.41000000000003</v>
      </c>
      <c r="AG129" s="10"/>
      <c r="AH129" s="10"/>
      <c r="AI129" s="10"/>
    </row>
    <row r="130" spans="1:35">
      <c r="A130" s="257">
        <f t="shared" si="5"/>
        <v>0.5732666666666667</v>
      </c>
      <c r="B130" s="254">
        <v>156.85</v>
      </c>
      <c r="C130" s="254">
        <v>117.12</v>
      </c>
      <c r="D130" s="254">
        <v>208.53</v>
      </c>
      <c r="E130" s="254">
        <v>191.62</v>
      </c>
      <c r="F130" s="254">
        <v>455.03</v>
      </c>
      <c r="G130" s="254">
        <v>342.08</v>
      </c>
      <c r="H130" s="254">
        <v>233.22</v>
      </c>
      <c r="I130" s="254">
        <v>195.34</v>
      </c>
      <c r="J130" s="254">
        <v>117.21</v>
      </c>
      <c r="K130" s="254">
        <v>149.11000000000001</v>
      </c>
      <c r="L130" s="254">
        <v>274.27</v>
      </c>
      <c r="M130" s="254">
        <v>422.77</v>
      </c>
      <c r="N130" s="254">
        <v>333.15</v>
      </c>
      <c r="O130" s="254">
        <v>145.99</v>
      </c>
      <c r="P130" s="254">
        <v>91.95</v>
      </c>
      <c r="Q130" s="254">
        <v>187.04</v>
      </c>
      <c r="R130" s="254">
        <v>185.16</v>
      </c>
      <c r="S130" s="254">
        <v>148.46</v>
      </c>
      <c r="T130" s="254">
        <v>336.71</v>
      </c>
      <c r="U130" s="254">
        <v>225.68</v>
      </c>
      <c r="V130" s="254">
        <v>164.56</v>
      </c>
      <c r="W130" s="254">
        <v>196.72</v>
      </c>
      <c r="X130" s="254">
        <v>164.16</v>
      </c>
      <c r="Y130" s="254">
        <v>170.78</v>
      </c>
      <c r="Z130" s="254">
        <v>141.46</v>
      </c>
      <c r="AA130" s="254">
        <v>242.59</v>
      </c>
      <c r="AB130" s="254">
        <v>144.96</v>
      </c>
      <c r="AC130" s="254">
        <v>286.83999999999997</v>
      </c>
      <c r="AD130" s="254">
        <v>175.57</v>
      </c>
      <c r="AE130" s="254">
        <v>230.94</v>
      </c>
      <c r="AF130" s="256">
        <v>177.55</v>
      </c>
      <c r="AG130" s="10"/>
      <c r="AH130" s="10"/>
      <c r="AI130" s="10"/>
    </row>
    <row r="131" spans="1:35">
      <c r="A131" s="257">
        <f t="shared" si="5"/>
        <v>0.58366666666666667</v>
      </c>
      <c r="B131" s="254">
        <v>55.63</v>
      </c>
      <c r="C131" s="254">
        <v>158.18</v>
      </c>
      <c r="D131" s="254">
        <v>145.43</v>
      </c>
      <c r="E131" s="254">
        <v>249.06</v>
      </c>
      <c r="F131" s="254">
        <v>255.45</v>
      </c>
      <c r="G131" s="254">
        <v>237.54</v>
      </c>
      <c r="H131" s="254">
        <v>61.02</v>
      </c>
      <c r="I131" s="254">
        <v>162.76</v>
      </c>
      <c r="J131" s="254">
        <v>104.52</v>
      </c>
      <c r="K131" s="254">
        <v>134.03</v>
      </c>
      <c r="L131" s="254">
        <v>111.26</v>
      </c>
      <c r="M131" s="254">
        <v>287.12</v>
      </c>
      <c r="N131" s="254">
        <v>288.69</v>
      </c>
      <c r="O131" s="254">
        <v>76.239999999999995</v>
      </c>
      <c r="P131" s="254">
        <v>177.52</v>
      </c>
      <c r="Q131" s="254">
        <v>100.02</v>
      </c>
      <c r="R131" s="254">
        <v>76.650000000000006</v>
      </c>
      <c r="S131" s="254">
        <v>238.75</v>
      </c>
      <c r="T131" s="254">
        <v>163.44999999999999</v>
      </c>
      <c r="U131" s="254">
        <v>175.01</v>
      </c>
      <c r="V131" s="254">
        <v>236.32</v>
      </c>
      <c r="W131" s="254">
        <v>200.5</v>
      </c>
      <c r="X131" s="254">
        <v>142.96</v>
      </c>
      <c r="Y131" s="254">
        <v>163.63999999999999</v>
      </c>
      <c r="Z131" s="254">
        <v>124.06</v>
      </c>
      <c r="AA131" s="254">
        <v>295.8</v>
      </c>
      <c r="AB131" s="254">
        <v>128.02000000000001</v>
      </c>
      <c r="AC131" s="254">
        <v>139.52000000000001</v>
      </c>
      <c r="AD131" s="254">
        <v>149.26</v>
      </c>
      <c r="AE131" s="254">
        <v>147.26</v>
      </c>
      <c r="AF131" s="256">
        <v>279.83999999999997</v>
      </c>
      <c r="AG131" s="10"/>
      <c r="AH131" s="10"/>
      <c r="AI131" s="10"/>
    </row>
    <row r="132" spans="1:35">
      <c r="A132" s="257">
        <f t="shared" si="5"/>
        <v>0.59406666666666663</v>
      </c>
      <c r="B132" s="254">
        <v>88.15</v>
      </c>
      <c r="C132" s="254">
        <v>204.6</v>
      </c>
      <c r="D132" s="254">
        <v>88.68</v>
      </c>
      <c r="E132" s="254">
        <v>171.44</v>
      </c>
      <c r="F132" s="254">
        <v>363.46</v>
      </c>
      <c r="G132" s="254">
        <v>252.08</v>
      </c>
      <c r="H132" s="254">
        <v>107.11</v>
      </c>
      <c r="I132" s="254">
        <v>91.63</v>
      </c>
      <c r="J132" s="254">
        <v>115.78</v>
      </c>
      <c r="K132" s="254">
        <v>99.31</v>
      </c>
      <c r="L132" s="254">
        <v>65.41</v>
      </c>
      <c r="M132" s="254">
        <v>351.98</v>
      </c>
      <c r="N132" s="254">
        <v>272.85000000000002</v>
      </c>
      <c r="O132" s="254">
        <v>59.36</v>
      </c>
      <c r="P132" s="254">
        <v>82.93</v>
      </c>
      <c r="Q132" s="254">
        <v>174.67</v>
      </c>
      <c r="R132" s="254">
        <v>84.78</v>
      </c>
      <c r="S132" s="254">
        <v>112.32</v>
      </c>
      <c r="T132" s="254">
        <v>270.52999999999997</v>
      </c>
      <c r="U132" s="254">
        <v>125.87</v>
      </c>
      <c r="V132" s="254">
        <v>243.84</v>
      </c>
      <c r="W132" s="254">
        <v>157.78</v>
      </c>
      <c r="X132" s="254">
        <v>306.29000000000002</v>
      </c>
      <c r="Y132" s="254">
        <v>253.72</v>
      </c>
      <c r="Z132" s="254">
        <v>52.06</v>
      </c>
      <c r="AA132" s="254">
        <v>182.02</v>
      </c>
      <c r="AB132" s="254">
        <v>265.43</v>
      </c>
      <c r="AC132" s="254">
        <v>186.65</v>
      </c>
      <c r="AD132" s="254">
        <v>125.82</v>
      </c>
      <c r="AE132" s="254">
        <v>254.22</v>
      </c>
      <c r="AF132" s="256">
        <v>289.7</v>
      </c>
      <c r="AG132" s="10"/>
      <c r="AH132" s="10"/>
      <c r="AI132" s="10"/>
    </row>
    <row r="133" spans="1:35">
      <c r="A133" s="257">
        <f t="shared" si="5"/>
        <v>0.6044666666666666</v>
      </c>
      <c r="B133" s="254">
        <v>31.78</v>
      </c>
      <c r="C133" s="254">
        <v>65.09</v>
      </c>
      <c r="D133" s="254">
        <v>55.46</v>
      </c>
      <c r="E133" s="254">
        <v>59.15</v>
      </c>
      <c r="F133" s="254">
        <v>267.60000000000002</v>
      </c>
      <c r="G133" s="254">
        <v>226.12</v>
      </c>
      <c r="H133" s="254">
        <v>156.51</v>
      </c>
      <c r="I133" s="254">
        <v>144.61000000000001</v>
      </c>
      <c r="J133" s="254">
        <v>121.85</v>
      </c>
      <c r="K133" s="254">
        <v>87.8</v>
      </c>
      <c r="L133" s="254">
        <v>134.91</v>
      </c>
      <c r="M133" s="254">
        <v>283.05</v>
      </c>
      <c r="N133" s="254">
        <v>101.96</v>
      </c>
      <c r="O133" s="254">
        <v>71.44</v>
      </c>
      <c r="P133" s="254">
        <v>71.2</v>
      </c>
      <c r="Q133" s="254">
        <v>87.82</v>
      </c>
      <c r="R133" s="254">
        <v>109.46</v>
      </c>
      <c r="S133" s="254">
        <v>184.25</v>
      </c>
      <c r="T133" s="254">
        <v>258.79000000000002</v>
      </c>
      <c r="U133" s="254">
        <v>86.09</v>
      </c>
      <c r="V133" s="254">
        <v>185.82</v>
      </c>
      <c r="W133" s="254">
        <v>46.08</v>
      </c>
      <c r="X133" s="254">
        <v>112.57</v>
      </c>
      <c r="Y133" s="254">
        <v>187.23</v>
      </c>
      <c r="Z133" s="254">
        <v>188.69</v>
      </c>
      <c r="AA133" s="254">
        <v>262.94</v>
      </c>
      <c r="AB133" s="254">
        <v>38.340000000000003</v>
      </c>
      <c r="AC133" s="254">
        <v>123.64</v>
      </c>
      <c r="AD133" s="254">
        <v>135.02000000000001</v>
      </c>
      <c r="AE133" s="254">
        <v>111.89</v>
      </c>
      <c r="AF133" s="256">
        <v>255.37</v>
      </c>
      <c r="AG133" s="10"/>
      <c r="AH133" s="10"/>
      <c r="AI133" s="10"/>
    </row>
    <row r="134" spans="1:35">
      <c r="A134" s="257">
        <f t="shared" si="5"/>
        <v>0.61486666666666656</v>
      </c>
      <c r="B134" s="254">
        <v>11.81</v>
      </c>
      <c r="C134" s="254">
        <v>71.349999999999994</v>
      </c>
      <c r="D134" s="254">
        <v>73.349999999999994</v>
      </c>
      <c r="E134" s="254">
        <v>110.61</v>
      </c>
      <c r="F134" s="254">
        <v>228.03</v>
      </c>
      <c r="G134" s="254">
        <v>211.87</v>
      </c>
      <c r="H134" s="254">
        <v>86.13</v>
      </c>
      <c r="I134" s="254">
        <v>63.77</v>
      </c>
      <c r="J134" s="254">
        <v>74.27</v>
      </c>
      <c r="K134" s="254">
        <v>115.64</v>
      </c>
      <c r="L134" s="254">
        <v>92.7</v>
      </c>
      <c r="M134" s="254">
        <v>136.09</v>
      </c>
      <c r="N134" s="254">
        <v>119.81</v>
      </c>
      <c r="O134" s="254">
        <v>56.36</v>
      </c>
      <c r="P134" s="254">
        <v>129.57</v>
      </c>
      <c r="Q134" s="254">
        <v>110.02</v>
      </c>
      <c r="R134" s="254">
        <v>152.02000000000001</v>
      </c>
      <c r="S134" s="254">
        <v>40.85</v>
      </c>
      <c r="T134" s="254">
        <v>176.38</v>
      </c>
      <c r="U134" s="254">
        <v>130.06</v>
      </c>
      <c r="V134" s="254">
        <v>163.52000000000001</v>
      </c>
      <c r="W134" s="254">
        <v>106.09</v>
      </c>
      <c r="X134" s="254">
        <v>118.43</v>
      </c>
      <c r="Y134" s="254">
        <v>136.4</v>
      </c>
      <c r="Z134" s="254">
        <v>57.32</v>
      </c>
      <c r="AA134" s="254">
        <v>244.6</v>
      </c>
      <c r="AB134" s="254">
        <v>91.72</v>
      </c>
      <c r="AC134" s="254">
        <v>140.38</v>
      </c>
      <c r="AD134" s="254">
        <v>200.47</v>
      </c>
      <c r="AE134" s="254">
        <v>181.8</v>
      </c>
      <c r="AF134" s="256">
        <v>121</v>
      </c>
      <c r="AG134" s="10"/>
      <c r="AH134" s="10"/>
      <c r="AI134" s="10"/>
    </row>
    <row r="135" spans="1:35">
      <c r="A135" s="257">
        <f t="shared" si="5"/>
        <v>0.62526666666666653</v>
      </c>
      <c r="B135" s="254">
        <v>106.66</v>
      </c>
      <c r="C135" s="254">
        <v>69.34</v>
      </c>
      <c r="D135" s="254">
        <v>82.71</v>
      </c>
      <c r="E135" s="254">
        <v>97.74</v>
      </c>
      <c r="F135" s="254">
        <v>208.85</v>
      </c>
      <c r="G135" s="254">
        <v>179.48</v>
      </c>
      <c r="H135" s="254">
        <v>91.93</v>
      </c>
      <c r="I135" s="254">
        <v>57.46</v>
      </c>
      <c r="J135" s="254">
        <v>50.18</v>
      </c>
      <c r="K135" s="254">
        <v>139.6</v>
      </c>
      <c r="L135" s="254">
        <v>88.35</v>
      </c>
      <c r="M135" s="254">
        <v>74.16</v>
      </c>
      <c r="N135" s="254">
        <v>135.57</v>
      </c>
      <c r="O135" s="254">
        <v>27.59</v>
      </c>
      <c r="P135" s="254">
        <v>82.03</v>
      </c>
      <c r="Q135" s="254">
        <v>59.99</v>
      </c>
      <c r="R135" s="254">
        <v>54.49</v>
      </c>
      <c r="S135" s="254">
        <v>98.29</v>
      </c>
      <c r="T135" s="254">
        <v>102.54</v>
      </c>
      <c r="U135" s="254">
        <v>122.77</v>
      </c>
      <c r="V135" s="254">
        <v>68.13</v>
      </c>
      <c r="W135" s="254">
        <v>135.69999999999999</v>
      </c>
      <c r="X135" s="254">
        <v>75.2</v>
      </c>
      <c r="Y135" s="254">
        <v>122.51</v>
      </c>
      <c r="Z135" s="254">
        <v>155.16999999999999</v>
      </c>
      <c r="AA135" s="254">
        <v>155.01</v>
      </c>
      <c r="AB135" s="254">
        <v>102.52</v>
      </c>
      <c r="AC135" s="254">
        <v>61.82</v>
      </c>
      <c r="AD135" s="254">
        <v>165.28</v>
      </c>
      <c r="AE135" s="254">
        <v>135.72</v>
      </c>
      <c r="AF135" s="256">
        <v>271.99</v>
      </c>
      <c r="AG135" s="10"/>
      <c r="AH135" s="10"/>
      <c r="AI135" s="10"/>
    </row>
    <row r="136" spans="1:35">
      <c r="A136" s="257">
        <f t="shared" si="5"/>
        <v>0.63566666666666649</v>
      </c>
      <c r="B136" s="254">
        <v>53.24</v>
      </c>
      <c r="C136" s="254">
        <v>73.77</v>
      </c>
      <c r="D136" s="254">
        <v>31</v>
      </c>
      <c r="E136" s="254">
        <v>107.14</v>
      </c>
      <c r="F136" s="254">
        <v>226.01</v>
      </c>
      <c r="G136" s="254">
        <v>209.96</v>
      </c>
      <c r="H136" s="254">
        <v>120.76</v>
      </c>
      <c r="I136" s="254">
        <v>53.38</v>
      </c>
      <c r="J136" s="254">
        <v>103.57</v>
      </c>
      <c r="K136" s="254">
        <v>45.53</v>
      </c>
      <c r="L136" s="254">
        <v>161.11000000000001</v>
      </c>
      <c r="M136" s="254">
        <v>85.38</v>
      </c>
      <c r="N136" s="254">
        <v>89.76</v>
      </c>
      <c r="O136" s="254">
        <v>138.69999999999999</v>
      </c>
      <c r="P136" s="254">
        <v>66.040000000000006</v>
      </c>
      <c r="Q136" s="254">
        <v>99.86</v>
      </c>
      <c r="R136" s="254">
        <v>68.900000000000006</v>
      </c>
      <c r="S136" s="254">
        <v>124.24</v>
      </c>
      <c r="T136" s="254">
        <v>145.27000000000001</v>
      </c>
      <c r="U136" s="254">
        <v>169.77</v>
      </c>
      <c r="V136" s="254">
        <v>126.45</v>
      </c>
      <c r="W136" s="254">
        <v>55.45</v>
      </c>
      <c r="X136" s="254">
        <v>134.59</v>
      </c>
      <c r="Y136" s="254">
        <v>93.96</v>
      </c>
      <c r="Z136" s="254">
        <v>140.09</v>
      </c>
      <c r="AA136" s="254">
        <v>104</v>
      </c>
      <c r="AB136" s="254">
        <v>89.57</v>
      </c>
      <c r="AC136" s="254">
        <v>153.88999999999999</v>
      </c>
      <c r="AD136" s="254">
        <v>114.5</v>
      </c>
      <c r="AE136" s="254">
        <v>110.51</v>
      </c>
      <c r="AF136" s="256">
        <v>107.84</v>
      </c>
      <c r="AG136" s="10"/>
      <c r="AH136" s="10"/>
      <c r="AI136" s="10"/>
    </row>
    <row r="137" spans="1:35">
      <c r="A137" s="257">
        <f t="shared" si="5"/>
        <v>0.64606666666666646</v>
      </c>
      <c r="B137" s="254">
        <v>95.95</v>
      </c>
      <c r="C137" s="254">
        <v>81.86</v>
      </c>
      <c r="D137" s="254">
        <v>79.650000000000006</v>
      </c>
      <c r="E137" s="254">
        <v>72.98</v>
      </c>
      <c r="F137" s="254">
        <v>113.5</v>
      </c>
      <c r="G137" s="254">
        <v>111.9</v>
      </c>
      <c r="H137" s="254">
        <v>104.73</v>
      </c>
      <c r="I137" s="254">
        <v>131.58000000000001</v>
      </c>
      <c r="J137" s="254">
        <v>131.80000000000001</v>
      </c>
      <c r="K137" s="254">
        <v>18.41</v>
      </c>
      <c r="L137" s="254">
        <v>18.440000000000001</v>
      </c>
      <c r="M137" s="254">
        <v>183.32</v>
      </c>
      <c r="N137" s="254">
        <v>113.41</v>
      </c>
      <c r="O137" s="254">
        <v>33.75</v>
      </c>
      <c r="P137" s="254">
        <v>6.52</v>
      </c>
      <c r="Q137" s="254">
        <v>35.57</v>
      </c>
      <c r="R137" s="254">
        <v>105.22</v>
      </c>
      <c r="S137" s="254">
        <v>92.77</v>
      </c>
      <c r="T137" s="254">
        <v>216.16</v>
      </c>
      <c r="U137" s="254">
        <v>76.400000000000006</v>
      </c>
      <c r="V137" s="254">
        <v>83.68</v>
      </c>
      <c r="W137" s="254">
        <v>65.930000000000007</v>
      </c>
      <c r="X137" s="254">
        <v>102.1</v>
      </c>
      <c r="Y137" s="254">
        <v>75.3</v>
      </c>
      <c r="Z137" s="254">
        <v>113.2</v>
      </c>
      <c r="AA137" s="254">
        <v>153.36000000000001</v>
      </c>
      <c r="AB137" s="254">
        <v>60.71</v>
      </c>
      <c r="AC137" s="254">
        <v>112.87</v>
      </c>
      <c r="AD137" s="254">
        <v>74.3</v>
      </c>
      <c r="AE137" s="254">
        <v>48.06</v>
      </c>
      <c r="AF137" s="256">
        <v>130.99</v>
      </c>
      <c r="AG137" s="10"/>
      <c r="AH137" s="10"/>
      <c r="AI137" s="10"/>
    </row>
    <row r="138" spans="1:35">
      <c r="A138" s="257">
        <f t="shared" si="5"/>
        <v>0.65646666666666642</v>
      </c>
      <c r="B138" s="254">
        <v>46.73</v>
      </c>
      <c r="C138" s="254">
        <v>74.959999999999994</v>
      </c>
      <c r="D138" s="254">
        <v>91.73</v>
      </c>
      <c r="E138" s="254">
        <v>50.68</v>
      </c>
      <c r="F138" s="254">
        <v>281.5</v>
      </c>
      <c r="G138" s="254">
        <v>59.14</v>
      </c>
      <c r="H138" s="254">
        <v>89.43</v>
      </c>
      <c r="I138" s="254">
        <v>76.900000000000006</v>
      </c>
      <c r="J138" s="254">
        <v>83.16</v>
      </c>
      <c r="K138" s="254">
        <v>55.4</v>
      </c>
      <c r="L138" s="254">
        <v>60.4</v>
      </c>
      <c r="M138" s="254">
        <v>175.38</v>
      </c>
      <c r="N138" s="254">
        <v>37.909999999999997</v>
      </c>
      <c r="O138" s="254">
        <v>53.69</v>
      </c>
      <c r="P138" s="254">
        <v>99.9</v>
      </c>
      <c r="Q138" s="254">
        <v>63.64</v>
      </c>
      <c r="R138" s="254">
        <v>53.33</v>
      </c>
      <c r="S138" s="254">
        <v>63.3</v>
      </c>
      <c r="T138" s="254">
        <v>127.98</v>
      </c>
      <c r="U138" s="254">
        <v>73.209999999999994</v>
      </c>
      <c r="V138" s="254">
        <v>133.54</v>
      </c>
      <c r="W138" s="254">
        <v>18.68</v>
      </c>
      <c r="X138" s="254">
        <v>158.63</v>
      </c>
      <c r="Y138" s="254">
        <v>62.78</v>
      </c>
      <c r="Z138" s="254">
        <v>108.98</v>
      </c>
      <c r="AA138" s="254">
        <v>134.34</v>
      </c>
      <c r="AB138" s="254">
        <v>76.36</v>
      </c>
      <c r="AC138" s="254">
        <v>135.91</v>
      </c>
      <c r="AD138" s="254">
        <v>112.35</v>
      </c>
      <c r="AE138" s="254">
        <v>93.19</v>
      </c>
      <c r="AF138" s="256">
        <v>81.13</v>
      </c>
      <c r="AG138" s="10"/>
      <c r="AH138" s="10"/>
      <c r="AI138" s="10"/>
    </row>
    <row r="139" spans="1:35">
      <c r="A139" s="257">
        <f t="shared" si="5"/>
        <v>0.66686666666666639</v>
      </c>
      <c r="B139" s="254">
        <v>25.57</v>
      </c>
      <c r="C139" s="254">
        <v>57.65</v>
      </c>
      <c r="D139" s="254">
        <v>50.78</v>
      </c>
      <c r="E139" s="254">
        <v>60.6</v>
      </c>
      <c r="F139" s="254">
        <v>151.25</v>
      </c>
      <c r="G139" s="254">
        <v>147.38999999999999</v>
      </c>
      <c r="H139" s="254">
        <v>83.44</v>
      </c>
      <c r="I139" s="254">
        <v>43.27</v>
      </c>
      <c r="J139" s="254">
        <v>94.33</v>
      </c>
      <c r="K139" s="254">
        <v>54.77</v>
      </c>
      <c r="L139" s="254">
        <v>84.29</v>
      </c>
      <c r="M139" s="254">
        <v>218.29</v>
      </c>
      <c r="N139" s="254">
        <v>43.84</v>
      </c>
      <c r="O139" s="254">
        <v>69.31</v>
      </c>
      <c r="P139" s="254">
        <v>14.52</v>
      </c>
      <c r="Q139" s="254">
        <v>51.15</v>
      </c>
      <c r="R139" s="254">
        <v>76.25</v>
      </c>
      <c r="S139" s="254">
        <v>103.52</v>
      </c>
      <c r="T139" s="254">
        <v>70.17</v>
      </c>
      <c r="U139" s="254">
        <v>131.01</v>
      </c>
      <c r="V139" s="254">
        <v>130.4</v>
      </c>
      <c r="W139" s="254">
        <v>91.12</v>
      </c>
      <c r="X139" s="254">
        <v>107.93</v>
      </c>
      <c r="Y139" s="254">
        <v>53.62</v>
      </c>
      <c r="Z139" s="254">
        <v>101.14</v>
      </c>
      <c r="AA139" s="254">
        <v>156.62</v>
      </c>
      <c r="AB139" s="254">
        <v>124.58</v>
      </c>
      <c r="AC139" s="254">
        <v>128.02000000000001</v>
      </c>
      <c r="AD139" s="254">
        <v>124.75</v>
      </c>
      <c r="AE139" s="254">
        <v>183.16</v>
      </c>
      <c r="AF139" s="256">
        <v>101.3</v>
      </c>
      <c r="AG139" s="10"/>
      <c r="AH139" s="10"/>
      <c r="AI139" s="10"/>
    </row>
    <row r="140" spans="1:35">
      <c r="A140" s="257">
        <f t="shared" si="5"/>
        <v>0.67726666666666635</v>
      </c>
      <c r="B140" s="254">
        <v>94.83</v>
      </c>
      <c r="C140" s="254">
        <v>110.18</v>
      </c>
      <c r="D140" s="254">
        <v>46.12</v>
      </c>
      <c r="E140" s="254">
        <v>41.55</v>
      </c>
      <c r="F140" s="254">
        <v>66.77</v>
      </c>
      <c r="G140" s="254">
        <v>152.25</v>
      </c>
      <c r="H140" s="254">
        <v>93.16</v>
      </c>
      <c r="I140" s="254">
        <v>75.44</v>
      </c>
      <c r="J140" s="254">
        <v>64.58</v>
      </c>
      <c r="K140" s="254">
        <v>51.22</v>
      </c>
      <c r="L140" s="254">
        <v>85.56</v>
      </c>
      <c r="M140" s="254">
        <v>101.99</v>
      </c>
      <c r="N140" s="254">
        <v>163.91</v>
      </c>
      <c r="O140" s="254">
        <v>47.24</v>
      </c>
      <c r="P140" s="254">
        <v>48.7</v>
      </c>
      <c r="Q140" s="254">
        <v>29.55</v>
      </c>
      <c r="R140" s="254">
        <v>81.459999999999994</v>
      </c>
      <c r="S140" s="254">
        <v>98.53</v>
      </c>
      <c r="T140" s="254">
        <v>65.58</v>
      </c>
      <c r="U140" s="254">
        <v>126.28</v>
      </c>
      <c r="V140" s="254">
        <v>123.89</v>
      </c>
      <c r="W140" s="254">
        <v>71.7</v>
      </c>
      <c r="X140" s="254">
        <v>49.58</v>
      </c>
      <c r="Y140" s="254">
        <v>32.18</v>
      </c>
      <c r="Z140" s="254">
        <v>102.97</v>
      </c>
      <c r="AA140" s="254">
        <v>110.78</v>
      </c>
      <c r="AB140" s="254">
        <v>85.1</v>
      </c>
      <c r="AC140" s="254">
        <v>37.46</v>
      </c>
      <c r="AD140" s="254">
        <v>46.68</v>
      </c>
      <c r="AE140" s="254">
        <v>159.59</v>
      </c>
      <c r="AF140" s="256">
        <v>101.6</v>
      </c>
      <c r="AG140" s="10"/>
      <c r="AH140" s="10"/>
      <c r="AI140" s="10"/>
    </row>
    <row r="141" spans="1:35">
      <c r="A141" s="257">
        <f t="shared" si="5"/>
        <v>0.68766666666666632</v>
      </c>
      <c r="B141" s="254">
        <v>86.5</v>
      </c>
      <c r="C141" s="254">
        <v>64.16</v>
      </c>
      <c r="D141" s="254">
        <v>67.06</v>
      </c>
      <c r="E141" s="254">
        <v>44.48</v>
      </c>
      <c r="F141" s="254">
        <v>108.48</v>
      </c>
      <c r="G141" s="254">
        <v>106.3</v>
      </c>
      <c r="H141" s="254">
        <v>63.07</v>
      </c>
      <c r="I141" s="254">
        <v>41.28</v>
      </c>
      <c r="J141" s="254">
        <v>64.540000000000006</v>
      </c>
      <c r="K141" s="254">
        <v>37.700000000000003</v>
      </c>
      <c r="L141" s="254">
        <v>42.04</v>
      </c>
      <c r="M141" s="254">
        <v>175.07</v>
      </c>
      <c r="N141" s="254">
        <v>174.19</v>
      </c>
      <c r="O141" s="254">
        <v>75.260000000000005</v>
      </c>
      <c r="P141" s="254">
        <v>26.38</v>
      </c>
      <c r="Q141" s="254">
        <v>55</v>
      </c>
      <c r="R141" s="254">
        <v>60.63</v>
      </c>
      <c r="S141" s="254">
        <v>118.83</v>
      </c>
      <c r="T141" s="254">
        <v>129.03</v>
      </c>
      <c r="U141" s="254">
        <v>75.260000000000005</v>
      </c>
      <c r="V141" s="254">
        <v>82.69</v>
      </c>
      <c r="W141" s="254">
        <v>50.63</v>
      </c>
      <c r="X141" s="254">
        <v>102.78</v>
      </c>
      <c r="Y141" s="254">
        <v>66.91</v>
      </c>
      <c r="Z141" s="254">
        <v>33.19</v>
      </c>
      <c r="AA141" s="254">
        <v>120.23</v>
      </c>
      <c r="AB141" s="254">
        <v>81.8</v>
      </c>
      <c r="AC141" s="254">
        <v>77.39</v>
      </c>
      <c r="AD141" s="254">
        <v>60.91</v>
      </c>
      <c r="AE141" s="254">
        <v>76.38</v>
      </c>
      <c r="AF141" s="256">
        <v>72.349999999999994</v>
      </c>
      <c r="AG141" s="10"/>
      <c r="AH141" s="10"/>
      <c r="AI141" s="10"/>
    </row>
    <row r="142" spans="1:35">
      <c r="A142" s="257">
        <f t="shared" si="5"/>
        <v>0.69806666666666628</v>
      </c>
      <c r="B142" s="254">
        <v>19.54</v>
      </c>
      <c r="C142" s="254">
        <v>19.61</v>
      </c>
      <c r="D142" s="254">
        <v>84.9</v>
      </c>
      <c r="E142" s="254">
        <v>112.23</v>
      </c>
      <c r="F142" s="254">
        <v>99.82</v>
      </c>
      <c r="G142" s="254">
        <v>138.01</v>
      </c>
      <c r="H142" s="254">
        <v>125.01</v>
      </c>
      <c r="I142" s="254">
        <v>44</v>
      </c>
      <c r="J142" s="254">
        <v>43.01</v>
      </c>
      <c r="K142" s="254">
        <v>105.5</v>
      </c>
      <c r="L142" s="254">
        <v>49.54</v>
      </c>
      <c r="M142" s="254">
        <v>152.71</v>
      </c>
      <c r="N142" s="254">
        <v>119.35</v>
      </c>
      <c r="O142" s="254">
        <v>60.93</v>
      </c>
      <c r="P142" s="254">
        <v>42.36</v>
      </c>
      <c r="Q142" s="254">
        <v>43.61</v>
      </c>
      <c r="R142" s="254">
        <v>38.14</v>
      </c>
      <c r="S142" s="254">
        <v>81.53</v>
      </c>
      <c r="T142" s="254">
        <v>59.51</v>
      </c>
      <c r="U142" s="254">
        <v>86.34</v>
      </c>
      <c r="V142" s="254">
        <v>51.47</v>
      </c>
      <c r="W142" s="254">
        <v>81.709999999999994</v>
      </c>
      <c r="X142" s="254">
        <v>115.5</v>
      </c>
      <c r="Y142" s="254">
        <v>58.59</v>
      </c>
      <c r="Z142" s="254">
        <v>84.14</v>
      </c>
      <c r="AA142" s="254">
        <v>58.82</v>
      </c>
      <c r="AB142" s="254">
        <v>124.69</v>
      </c>
      <c r="AC142" s="254">
        <v>62.16</v>
      </c>
      <c r="AD142" s="254">
        <v>84.38</v>
      </c>
      <c r="AE142" s="254">
        <v>134.62</v>
      </c>
      <c r="AF142" s="256">
        <v>129.21</v>
      </c>
      <c r="AG142" s="10"/>
      <c r="AH142" s="10"/>
      <c r="AI142" s="10"/>
    </row>
    <row r="143" spans="1:35">
      <c r="A143" s="257">
        <f t="shared" si="5"/>
        <v>0.70846666666666624</v>
      </c>
      <c r="B143" s="254">
        <v>38.08</v>
      </c>
      <c r="C143" s="254">
        <v>36.15</v>
      </c>
      <c r="D143" s="254">
        <v>66.010000000000005</v>
      </c>
      <c r="E143" s="254">
        <v>97.32</v>
      </c>
      <c r="F143" s="254">
        <v>58.11</v>
      </c>
      <c r="G143" s="254">
        <v>104.89</v>
      </c>
      <c r="H143" s="254">
        <v>51.88</v>
      </c>
      <c r="I143" s="254">
        <v>34.64</v>
      </c>
      <c r="J143" s="254">
        <v>78</v>
      </c>
      <c r="K143" s="254">
        <v>22.76</v>
      </c>
      <c r="L143" s="254">
        <v>102.25</v>
      </c>
      <c r="M143" s="254">
        <v>101.08</v>
      </c>
      <c r="N143" s="254">
        <v>113.47</v>
      </c>
      <c r="O143" s="254">
        <v>55.07</v>
      </c>
      <c r="P143" s="254">
        <v>63.74</v>
      </c>
      <c r="Q143" s="254">
        <v>21.49</v>
      </c>
      <c r="R143" s="254">
        <v>86.03</v>
      </c>
      <c r="S143" s="254">
        <v>52.9</v>
      </c>
      <c r="T143" s="254">
        <v>83.63</v>
      </c>
      <c r="U143" s="254">
        <v>102.02</v>
      </c>
      <c r="V143" s="254">
        <v>63.26</v>
      </c>
      <c r="W143" s="254">
        <v>53.36</v>
      </c>
      <c r="X143" s="254">
        <v>44.18</v>
      </c>
      <c r="Y143" s="254">
        <v>20.45</v>
      </c>
      <c r="Z143" s="254">
        <v>36.549999999999997</v>
      </c>
      <c r="AA143" s="254">
        <v>147.94</v>
      </c>
      <c r="AB143" s="254">
        <v>99.9</v>
      </c>
      <c r="AC143" s="254">
        <v>113.17</v>
      </c>
      <c r="AD143" s="254">
        <v>82.85</v>
      </c>
      <c r="AE143" s="254">
        <v>106.12</v>
      </c>
      <c r="AF143" s="256">
        <v>74.08</v>
      </c>
      <c r="AG143" s="10"/>
      <c r="AH143" s="10"/>
      <c r="AI143" s="10"/>
    </row>
    <row r="144" spans="1:35">
      <c r="A144" s="257">
        <f t="shared" si="5"/>
        <v>0.71886666666666621</v>
      </c>
      <c r="B144" s="254">
        <v>81.17</v>
      </c>
      <c r="C144" s="254">
        <v>104.41</v>
      </c>
      <c r="D144" s="254">
        <v>44.72</v>
      </c>
      <c r="E144" s="254">
        <v>18</v>
      </c>
      <c r="F144" s="254">
        <v>153.77000000000001</v>
      </c>
      <c r="G144" s="254">
        <v>128.19999999999999</v>
      </c>
      <c r="H144" s="254">
        <v>69.64</v>
      </c>
      <c r="I144" s="254">
        <v>54.57</v>
      </c>
      <c r="J144" s="254">
        <v>82.21</v>
      </c>
      <c r="K144" s="254">
        <v>43.96</v>
      </c>
      <c r="L144" s="254">
        <v>71.989999999999995</v>
      </c>
      <c r="M144" s="254">
        <v>77.73</v>
      </c>
      <c r="N144" s="254">
        <v>168.47</v>
      </c>
      <c r="O144" s="254">
        <v>58.6</v>
      </c>
      <c r="P144" s="254">
        <v>29.28</v>
      </c>
      <c r="Q144" s="254">
        <v>62.64</v>
      </c>
      <c r="R144" s="254">
        <v>43.73</v>
      </c>
      <c r="S144" s="254">
        <v>32.090000000000003</v>
      </c>
      <c r="T144" s="254">
        <v>72.94</v>
      </c>
      <c r="U144" s="254">
        <v>105.81</v>
      </c>
      <c r="V144" s="254">
        <v>56.3</v>
      </c>
      <c r="W144" s="254">
        <v>126.32</v>
      </c>
      <c r="X144" s="254">
        <v>57.87</v>
      </c>
      <c r="Y144" s="254">
        <v>40.86</v>
      </c>
      <c r="Z144" s="254">
        <v>43.89</v>
      </c>
      <c r="AA144" s="254">
        <v>78.760000000000005</v>
      </c>
      <c r="AB144" s="254">
        <v>79.84</v>
      </c>
      <c r="AC144" s="254">
        <v>104.63</v>
      </c>
      <c r="AD144" s="254">
        <v>68.239999999999995</v>
      </c>
      <c r="AE144" s="254">
        <v>60.54</v>
      </c>
      <c r="AF144" s="256">
        <v>129.84</v>
      </c>
      <c r="AG144" s="10"/>
      <c r="AH144" s="10"/>
      <c r="AI144" s="10"/>
    </row>
    <row r="145" spans="1:35">
      <c r="A145" s="257">
        <f t="shared" si="5"/>
        <v>0.72926666666666617</v>
      </c>
      <c r="B145" s="254">
        <v>78.819999999999993</v>
      </c>
      <c r="C145" s="254">
        <v>155.27000000000001</v>
      </c>
      <c r="D145" s="254">
        <v>53.81</v>
      </c>
      <c r="E145" s="254">
        <v>62.29</v>
      </c>
      <c r="F145" s="254">
        <v>62.83</v>
      </c>
      <c r="G145" s="254">
        <v>146.37</v>
      </c>
      <c r="H145" s="254">
        <v>79.78</v>
      </c>
      <c r="I145" s="254">
        <v>70.08</v>
      </c>
      <c r="J145" s="254">
        <v>56.95</v>
      </c>
      <c r="K145" s="254">
        <v>94.65</v>
      </c>
      <c r="L145" s="254">
        <v>67.08</v>
      </c>
      <c r="M145" s="254">
        <v>88.65</v>
      </c>
      <c r="N145" s="254">
        <v>107.17</v>
      </c>
      <c r="O145" s="254">
        <v>64.88</v>
      </c>
      <c r="P145" s="254">
        <v>59.46</v>
      </c>
      <c r="Q145" s="254">
        <v>44.8</v>
      </c>
      <c r="R145" s="254">
        <v>33.659999999999997</v>
      </c>
      <c r="S145" s="254">
        <v>142.59</v>
      </c>
      <c r="T145" s="254">
        <v>98.96</v>
      </c>
      <c r="U145" s="254">
        <v>64.739999999999995</v>
      </c>
      <c r="V145" s="254">
        <v>26.39</v>
      </c>
      <c r="W145" s="254">
        <v>120.65</v>
      </c>
      <c r="X145" s="254">
        <v>47.65</v>
      </c>
      <c r="Y145" s="254">
        <v>56.83</v>
      </c>
      <c r="Z145" s="254">
        <v>82.98</v>
      </c>
      <c r="AA145" s="254">
        <v>213.42</v>
      </c>
      <c r="AB145" s="254">
        <v>123.41</v>
      </c>
      <c r="AC145" s="254">
        <v>35.270000000000003</v>
      </c>
      <c r="AD145" s="254">
        <v>51.79</v>
      </c>
      <c r="AE145" s="254">
        <v>63.26</v>
      </c>
      <c r="AF145" s="256">
        <v>157.58000000000001</v>
      </c>
      <c r="AG145" s="10"/>
      <c r="AH145" s="10"/>
      <c r="AI145" s="10"/>
    </row>
    <row r="146" spans="1:35">
      <c r="A146" s="257">
        <f t="shared" si="5"/>
        <v>0.73966666666666614</v>
      </c>
      <c r="B146" s="254">
        <v>62.57</v>
      </c>
      <c r="C146" s="254">
        <v>100.88</v>
      </c>
      <c r="D146" s="254">
        <v>158.37</v>
      </c>
      <c r="E146" s="254">
        <v>110.83</v>
      </c>
      <c r="F146" s="254">
        <v>140.85</v>
      </c>
      <c r="G146" s="254">
        <v>110.51</v>
      </c>
      <c r="H146" s="254">
        <v>69.319999999999993</v>
      </c>
      <c r="I146" s="254">
        <v>86.55</v>
      </c>
      <c r="J146" s="254">
        <v>56.66</v>
      </c>
      <c r="K146" s="254">
        <v>40.14</v>
      </c>
      <c r="L146" s="254">
        <v>78.569999999999993</v>
      </c>
      <c r="M146" s="254">
        <v>59.62</v>
      </c>
      <c r="N146" s="254">
        <v>92.18</v>
      </c>
      <c r="O146" s="254">
        <v>40.299999999999997</v>
      </c>
      <c r="P146" s="254">
        <v>45.57</v>
      </c>
      <c r="Q146" s="254">
        <v>32.19</v>
      </c>
      <c r="R146" s="254">
        <v>29.3</v>
      </c>
      <c r="S146" s="254">
        <v>101.98</v>
      </c>
      <c r="T146" s="254">
        <v>49.44</v>
      </c>
      <c r="U146" s="254">
        <v>108.55</v>
      </c>
      <c r="V146" s="254">
        <v>20.260000000000002</v>
      </c>
      <c r="W146" s="254">
        <v>153.19</v>
      </c>
      <c r="X146" s="254">
        <v>68.599999999999994</v>
      </c>
      <c r="Y146" s="254">
        <v>36.68</v>
      </c>
      <c r="Z146" s="254">
        <v>105.02</v>
      </c>
      <c r="AA146" s="254">
        <v>157.47999999999999</v>
      </c>
      <c r="AB146" s="254">
        <v>135.66</v>
      </c>
      <c r="AC146" s="254">
        <v>108.27</v>
      </c>
      <c r="AD146" s="254">
        <v>34.25</v>
      </c>
      <c r="AE146" s="254">
        <v>164.31</v>
      </c>
      <c r="AF146" s="256">
        <v>72.91</v>
      </c>
      <c r="AG146" s="10"/>
      <c r="AH146" s="10"/>
      <c r="AI146" s="10"/>
    </row>
    <row r="147" spans="1:35">
      <c r="A147" s="257">
        <f t="shared" si="5"/>
        <v>0.7500666666666661</v>
      </c>
      <c r="B147" s="254">
        <v>87.03</v>
      </c>
      <c r="C147" s="254">
        <v>70.66</v>
      </c>
      <c r="D147" s="254">
        <v>128.91999999999999</v>
      </c>
      <c r="E147" s="254">
        <v>104.96</v>
      </c>
      <c r="F147" s="254">
        <v>91.98</v>
      </c>
      <c r="G147" s="254">
        <v>183.82</v>
      </c>
      <c r="H147" s="254">
        <v>7.72</v>
      </c>
      <c r="I147" s="254">
        <v>120.18</v>
      </c>
      <c r="J147" s="254">
        <v>122.52</v>
      </c>
      <c r="K147" s="254">
        <v>41.19</v>
      </c>
      <c r="L147" s="254">
        <v>68.959999999999994</v>
      </c>
      <c r="M147" s="254">
        <v>103.82</v>
      </c>
      <c r="N147" s="254">
        <v>159.66</v>
      </c>
      <c r="O147" s="254">
        <v>46.64</v>
      </c>
      <c r="P147" s="254">
        <v>72.28</v>
      </c>
      <c r="Q147" s="254">
        <v>59.57</v>
      </c>
      <c r="R147" s="254">
        <v>58.42</v>
      </c>
      <c r="S147" s="254">
        <v>78.16</v>
      </c>
      <c r="T147" s="254">
        <v>102.45</v>
      </c>
      <c r="U147" s="254">
        <v>100.76</v>
      </c>
      <c r="V147" s="254">
        <v>88.37</v>
      </c>
      <c r="W147" s="254">
        <v>78.41</v>
      </c>
      <c r="X147" s="254">
        <v>30.18</v>
      </c>
      <c r="Y147" s="254">
        <v>65.180000000000007</v>
      </c>
      <c r="Z147" s="254">
        <v>114.59</v>
      </c>
      <c r="AA147" s="254">
        <v>94.59</v>
      </c>
      <c r="AB147" s="254">
        <v>141.47999999999999</v>
      </c>
      <c r="AC147" s="254">
        <v>116.22</v>
      </c>
      <c r="AD147" s="254">
        <v>81.39</v>
      </c>
      <c r="AE147" s="254">
        <v>83.78</v>
      </c>
      <c r="AF147" s="256">
        <v>37.770000000000003</v>
      </c>
      <c r="AG147" s="10"/>
      <c r="AH147" s="10"/>
      <c r="AI147" s="10"/>
    </row>
    <row r="148" spans="1:35">
      <c r="A148" s="257">
        <f t="shared" si="5"/>
        <v>0.76046666666666607</v>
      </c>
      <c r="B148" s="254">
        <v>140.1</v>
      </c>
      <c r="C148" s="254">
        <v>107.56</v>
      </c>
      <c r="D148" s="254">
        <v>150.72999999999999</v>
      </c>
      <c r="E148" s="254">
        <v>79.48</v>
      </c>
      <c r="F148" s="254">
        <v>174.27</v>
      </c>
      <c r="G148" s="254">
        <v>191.09</v>
      </c>
      <c r="H148" s="254">
        <v>119.31</v>
      </c>
      <c r="I148" s="254">
        <v>48.73</v>
      </c>
      <c r="J148" s="254">
        <v>71.52</v>
      </c>
      <c r="K148" s="254">
        <v>141.13</v>
      </c>
      <c r="L148" s="254">
        <v>179.57</v>
      </c>
      <c r="M148" s="254">
        <v>26.78</v>
      </c>
      <c r="N148" s="254">
        <v>101.98</v>
      </c>
      <c r="O148" s="254">
        <v>47.33</v>
      </c>
      <c r="P148" s="254">
        <v>48.83</v>
      </c>
      <c r="Q148" s="254">
        <v>38.520000000000003</v>
      </c>
      <c r="R148" s="254">
        <v>160.76</v>
      </c>
      <c r="S148" s="254">
        <v>173.53</v>
      </c>
      <c r="T148" s="254">
        <v>193.57</v>
      </c>
      <c r="U148" s="254">
        <v>173.09</v>
      </c>
      <c r="V148" s="254">
        <v>97.54</v>
      </c>
      <c r="W148" s="254">
        <v>102.08</v>
      </c>
      <c r="X148" s="254">
        <v>90.43</v>
      </c>
      <c r="Y148" s="254">
        <v>78.44</v>
      </c>
      <c r="Z148" s="254">
        <v>84.4</v>
      </c>
      <c r="AA148" s="254">
        <v>83.29</v>
      </c>
      <c r="AB148" s="254">
        <v>97.64</v>
      </c>
      <c r="AC148" s="254">
        <v>130.47</v>
      </c>
      <c r="AD148" s="254">
        <v>56.07</v>
      </c>
      <c r="AE148" s="254">
        <v>49.03</v>
      </c>
      <c r="AF148" s="256">
        <v>107.4</v>
      </c>
      <c r="AG148" s="10"/>
      <c r="AH148" s="10"/>
      <c r="AI148" s="10"/>
    </row>
    <row r="149" spans="1:35">
      <c r="A149" s="257">
        <f t="shared" si="5"/>
        <v>0.77086666666666603</v>
      </c>
      <c r="B149" s="254">
        <v>96.09</v>
      </c>
      <c r="C149" s="254">
        <v>201.05</v>
      </c>
      <c r="D149" s="254">
        <v>116.46</v>
      </c>
      <c r="E149" s="254">
        <v>193.32</v>
      </c>
      <c r="F149" s="254">
        <v>108.09</v>
      </c>
      <c r="G149" s="254">
        <v>233.31</v>
      </c>
      <c r="H149" s="254">
        <v>76.87</v>
      </c>
      <c r="I149" s="254">
        <v>222.82</v>
      </c>
      <c r="J149" s="254">
        <v>235.37</v>
      </c>
      <c r="K149" s="254">
        <v>173.34</v>
      </c>
      <c r="L149" s="254">
        <v>138.46</v>
      </c>
      <c r="M149" s="254">
        <v>162.80000000000001</v>
      </c>
      <c r="N149" s="254">
        <v>98.79</v>
      </c>
      <c r="O149" s="254">
        <v>145.26</v>
      </c>
      <c r="P149" s="254">
        <v>73.27</v>
      </c>
      <c r="Q149" s="254">
        <v>196.83</v>
      </c>
      <c r="R149" s="254">
        <v>190.92</v>
      </c>
      <c r="S149" s="254">
        <v>230.32</v>
      </c>
      <c r="T149" s="254">
        <v>263.98</v>
      </c>
      <c r="U149" s="254">
        <v>153.63</v>
      </c>
      <c r="V149" s="254">
        <v>99.86</v>
      </c>
      <c r="W149" s="254">
        <v>167.69</v>
      </c>
      <c r="X149" s="254">
        <v>147.4</v>
      </c>
      <c r="Y149" s="254">
        <v>73.98</v>
      </c>
      <c r="Z149" s="254">
        <v>144.31</v>
      </c>
      <c r="AA149" s="254">
        <v>169.18</v>
      </c>
      <c r="AB149" s="254">
        <v>187.37</v>
      </c>
      <c r="AC149" s="254">
        <v>61.68</v>
      </c>
      <c r="AD149" s="254">
        <v>146.9</v>
      </c>
      <c r="AE149" s="254">
        <v>131.96</v>
      </c>
      <c r="AF149" s="256">
        <v>68.290000000000006</v>
      </c>
      <c r="AG149" s="10"/>
      <c r="AH149" s="10"/>
      <c r="AI149" s="10"/>
    </row>
    <row r="150" spans="1:35">
      <c r="A150" s="257">
        <f t="shared" si="5"/>
        <v>0.781266666666666</v>
      </c>
      <c r="B150" s="254">
        <v>112.93</v>
      </c>
      <c r="C150" s="254">
        <v>168.23</v>
      </c>
      <c r="D150" s="254">
        <v>149.63999999999999</v>
      </c>
      <c r="E150" s="254">
        <v>404.07</v>
      </c>
      <c r="F150" s="254">
        <v>231.42</v>
      </c>
      <c r="G150" s="254">
        <v>199.35</v>
      </c>
      <c r="H150" s="254">
        <v>101</v>
      </c>
      <c r="I150" s="254">
        <v>176.36</v>
      </c>
      <c r="J150" s="254">
        <v>236.19</v>
      </c>
      <c r="K150" s="254">
        <v>264.16000000000003</v>
      </c>
      <c r="L150" s="254">
        <v>281.36</v>
      </c>
      <c r="M150" s="254">
        <v>356.42</v>
      </c>
      <c r="N150" s="254">
        <v>182.49</v>
      </c>
      <c r="O150" s="254">
        <v>121.61</v>
      </c>
      <c r="P150" s="254">
        <v>104.28</v>
      </c>
      <c r="Q150" s="254">
        <v>239.49</v>
      </c>
      <c r="R150" s="254">
        <v>222.15</v>
      </c>
      <c r="S150" s="254">
        <v>211.89</v>
      </c>
      <c r="T150" s="254">
        <v>288.31</v>
      </c>
      <c r="U150" s="254">
        <v>283.68</v>
      </c>
      <c r="V150" s="254">
        <v>140.08000000000001</v>
      </c>
      <c r="W150" s="254">
        <v>164.63</v>
      </c>
      <c r="X150" s="254">
        <v>182.08</v>
      </c>
      <c r="Y150" s="254">
        <v>82.19</v>
      </c>
      <c r="Z150" s="254">
        <v>114.78</v>
      </c>
      <c r="AA150" s="254">
        <v>245.54</v>
      </c>
      <c r="AB150" s="254">
        <v>274.27999999999997</v>
      </c>
      <c r="AC150" s="254">
        <v>184.84</v>
      </c>
      <c r="AD150" s="254">
        <v>190.26</v>
      </c>
      <c r="AE150" s="254">
        <v>263.52999999999997</v>
      </c>
      <c r="AF150" s="256">
        <v>94.77</v>
      </c>
      <c r="AG150" s="10"/>
      <c r="AH150" s="10"/>
      <c r="AI150" s="10"/>
    </row>
    <row r="151" spans="1:35">
      <c r="A151" s="257">
        <f t="shared" si="5"/>
        <v>0.79166666666666596</v>
      </c>
      <c r="B151" s="254">
        <v>94.86</v>
      </c>
      <c r="C151" s="254">
        <v>285.52</v>
      </c>
      <c r="D151" s="254">
        <v>287.7</v>
      </c>
      <c r="E151" s="254">
        <v>295.41000000000003</v>
      </c>
      <c r="F151" s="254">
        <v>294.91000000000003</v>
      </c>
      <c r="G151" s="254">
        <v>382.32</v>
      </c>
      <c r="H151" s="254">
        <v>168.74</v>
      </c>
      <c r="I151" s="254">
        <v>246.68</v>
      </c>
      <c r="J151" s="254">
        <v>236.68</v>
      </c>
      <c r="K151" s="254">
        <v>264.27999999999997</v>
      </c>
      <c r="L151" s="254">
        <v>422.39</v>
      </c>
      <c r="M151" s="254">
        <v>284.66000000000003</v>
      </c>
      <c r="N151" s="254">
        <v>384.41</v>
      </c>
      <c r="O151" s="254">
        <v>178.49</v>
      </c>
      <c r="P151" s="254">
        <v>143.29</v>
      </c>
      <c r="Q151" s="254">
        <v>242.83</v>
      </c>
      <c r="R151" s="254">
        <v>221.64</v>
      </c>
      <c r="S151" s="254">
        <v>408.38</v>
      </c>
      <c r="T151" s="254">
        <v>321.41000000000003</v>
      </c>
      <c r="U151" s="254">
        <v>209.55</v>
      </c>
      <c r="V151" s="254">
        <v>225.46</v>
      </c>
      <c r="W151" s="254">
        <v>248.51</v>
      </c>
      <c r="X151" s="254">
        <v>174.82</v>
      </c>
      <c r="Y151" s="254">
        <v>56.52</v>
      </c>
      <c r="Z151" s="254">
        <v>146.08000000000001</v>
      </c>
      <c r="AA151" s="254">
        <v>280.16000000000003</v>
      </c>
      <c r="AB151" s="254">
        <v>212.77</v>
      </c>
      <c r="AC151" s="254">
        <v>336.69</v>
      </c>
      <c r="AD151" s="254">
        <v>173.74</v>
      </c>
      <c r="AE151" s="254">
        <v>217.04</v>
      </c>
      <c r="AF151" s="256">
        <v>138.6</v>
      </c>
      <c r="AG151" s="10"/>
      <c r="AH151" s="10"/>
      <c r="AI151" s="10"/>
    </row>
    <row r="152" spans="1:35">
      <c r="A152" s="257">
        <f t="shared" ref="A152:A159" si="6">A151+0.0105</f>
        <v>0.80216666666666592</v>
      </c>
      <c r="B152" s="254">
        <v>329.96</v>
      </c>
      <c r="C152" s="254">
        <v>340.73</v>
      </c>
      <c r="D152" s="254">
        <v>362.22</v>
      </c>
      <c r="E152" s="254">
        <v>443.86</v>
      </c>
      <c r="F152" s="254">
        <v>423.66</v>
      </c>
      <c r="G152" s="254">
        <v>459.79</v>
      </c>
      <c r="H152" s="254">
        <v>178.42</v>
      </c>
      <c r="I152" s="254">
        <v>218.16</v>
      </c>
      <c r="J152" s="254">
        <v>284.57</v>
      </c>
      <c r="K152" s="254">
        <v>189.4</v>
      </c>
      <c r="L152" s="254">
        <v>365.32</v>
      </c>
      <c r="M152" s="254">
        <v>379.2</v>
      </c>
      <c r="N152" s="254">
        <v>306.39999999999998</v>
      </c>
      <c r="O152" s="254">
        <v>162.85</v>
      </c>
      <c r="P152" s="254">
        <v>240.48</v>
      </c>
      <c r="Q152" s="254">
        <v>247.98</v>
      </c>
      <c r="R152" s="254">
        <v>319.26</v>
      </c>
      <c r="S152" s="254">
        <v>361.78</v>
      </c>
      <c r="T152" s="254">
        <v>303.12</v>
      </c>
      <c r="U152" s="254">
        <v>275.35000000000002</v>
      </c>
      <c r="V152" s="254">
        <v>236.62</v>
      </c>
      <c r="W152" s="254">
        <v>263.74</v>
      </c>
      <c r="X152" s="254">
        <v>276.52999999999997</v>
      </c>
      <c r="Y152" s="254">
        <v>4</v>
      </c>
      <c r="Z152" s="254">
        <v>187.71</v>
      </c>
      <c r="AA152" s="254">
        <v>322.06</v>
      </c>
      <c r="AB152" s="254">
        <v>367.51</v>
      </c>
      <c r="AC152" s="254">
        <v>107.96</v>
      </c>
      <c r="AD152" s="254">
        <v>181.77</v>
      </c>
      <c r="AE152" s="254">
        <v>253.66</v>
      </c>
      <c r="AF152" s="256">
        <v>147.18</v>
      </c>
      <c r="AG152" s="10"/>
      <c r="AH152" s="10"/>
      <c r="AI152" s="10"/>
    </row>
    <row r="153" spans="1:35">
      <c r="A153" s="257">
        <f t="shared" si="6"/>
        <v>0.81266666666666587</v>
      </c>
      <c r="B153" s="254">
        <v>305.45</v>
      </c>
      <c r="C153" s="254">
        <v>262.38</v>
      </c>
      <c r="D153" s="254">
        <v>452.47</v>
      </c>
      <c r="E153" s="254">
        <v>516.53</v>
      </c>
      <c r="F153" s="254">
        <v>416.98</v>
      </c>
      <c r="G153" s="254">
        <v>367.12</v>
      </c>
      <c r="H153" s="254">
        <v>195.07</v>
      </c>
      <c r="I153" s="254">
        <v>241.47</v>
      </c>
      <c r="J153" s="254">
        <v>226.42</v>
      </c>
      <c r="K153" s="254">
        <v>262.3</v>
      </c>
      <c r="L153" s="254">
        <v>390.5</v>
      </c>
      <c r="M153" s="254">
        <v>419.25</v>
      </c>
      <c r="N153" s="254">
        <v>433.53</v>
      </c>
      <c r="O153" s="254">
        <v>223.78</v>
      </c>
      <c r="P153" s="254">
        <v>267.76</v>
      </c>
      <c r="Q153" s="254">
        <v>325.94</v>
      </c>
      <c r="R153" s="254">
        <v>244.58</v>
      </c>
      <c r="S153" s="254">
        <v>382.7</v>
      </c>
      <c r="T153" s="254">
        <v>376.44</v>
      </c>
      <c r="U153" s="254">
        <v>414.16</v>
      </c>
      <c r="V153" s="254">
        <v>286.41000000000003</v>
      </c>
      <c r="W153" s="254">
        <v>415.67</v>
      </c>
      <c r="X153" s="254">
        <v>335.81</v>
      </c>
      <c r="Y153" s="254">
        <v>0</v>
      </c>
      <c r="Z153" s="254">
        <v>266.02</v>
      </c>
      <c r="AA153" s="254">
        <v>307.61</v>
      </c>
      <c r="AB153" s="254">
        <v>463.19</v>
      </c>
      <c r="AC153" s="254">
        <v>345.22</v>
      </c>
      <c r="AD153" s="254">
        <v>246.73</v>
      </c>
      <c r="AE153" s="254">
        <v>291.61</v>
      </c>
      <c r="AF153" s="256">
        <v>126.87</v>
      </c>
      <c r="AG153" s="10"/>
      <c r="AH153" s="10"/>
      <c r="AI153" s="10"/>
    </row>
    <row r="154" spans="1:35">
      <c r="A154" s="257">
        <f t="shared" si="6"/>
        <v>0.82316666666666582</v>
      </c>
      <c r="B154" s="254">
        <v>290.69</v>
      </c>
      <c r="C154" s="254">
        <v>361.76</v>
      </c>
      <c r="D154" s="254">
        <v>296.83</v>
      </c>
      <c r="E154" s="254">
        <v>479.64</v>
      </c>
      <c r="F154" s="254">
        <v>438.31</v>
      </c>
      <c r="G154" s="254">
        <v>467.94</v>
      </c>
      <c r="H154" s="254">
        <v>158.71</v>
      </c>
      <c r="I154" s="254">
        <v>332.11</v>
      </c>
      <c r="J154" s="254">
        <v>428.98</v>
      </c>
      <c r="K154" s="254">
        <v>240.71</v>
      </c>
      <c r="L154" s="254">
        <v>360.42</v>
      </c>
      <c r="M154" s="254">
        <v>300.10000000000002</v>
      </c>
      <c r="N154" s="254">
        <v>580.32000000000005</v>
      </c>
      <c r="O154" s="254">
        <v>179.41</v>
      </c>
      <c r="P154" s="254">
        <v>203.49</v>
      </c>
      <c r="Q154" s="254">
        <v>347.74</v>
      </c>
      <c r="R154" s="254">
        <v>189.84</v>
      </c>
      <c r="S154" s="254">
        <v>644.26</v>
      </c>
      <c r="T154" s="254">
        <v>295.92</v>
      </c>
      <c r="U154" s="254">
        <v>406.8</v>
      </c>
      <c r="V154" s="254">
        <v>260.95</v>
      </c>
      <c r="W154" s="254">
        <v>194.24</v>
      </c>
      <c r="X154" s="254">
        <v>285.95999999999998</v>
      </c>
      <c r="Y154" s="254">
        <v>0</v>
      </c>
      <c r="Z154" s="254">
        <v>311.12</v>
      </c>
      <c r="AA154" s="254">
        <v>255.7</v>
      </c>
      <c r="AB154" s="254">
        <v>409.13</v>
      </c>
      <c r="AC154" s="254">
        <v>413.35</v>
      </c>
      <c r="AD154" s="254">
        <v>201.22</v>
      </c>
      <c r="AE154" s="254">
        <v>363.86</v>
      </c>
      <c r="AF154" s="256">
        <v>6</v>
      </c>
      <c r="AG154" s="10"/>
      <c r="AH154" s="10"/>
      <c r="AI154" s="10"/>
    </row>
    <row r="155" spans="1:35">
      <c r="A155" s="257">
        <f t="shared" si="6"/>
        <v>0.83366666666666578</v>
      </c>
      <c r="B155" s="254">
        <v>197</v>
      </c>
      <c r="C155" s="254">
        <v>278.61</v>
      </c>
      <c r="D155" s="254">
        <v>364.83</v>
      </c>
      <c r="E155" s="254">
        <v>501.79</v>
      </c>
      <c r="F155" s="254">
        <v>499.2</v>
      </c>
      <c r="G155" s="254">
        <v>404.91</v>
      </c>
      <c r="H155" s="254">
        <v>250.36</v>
      </c>
      <c r="I155" s="254">
        <v>312.17</v>
      </c>
      <c r="J155" s="254">
        <v>334.94</v>
      </c>
      <c r="K155" s="254">
        <v>274.26</v>
      </c>
      <c r="L155" s="254">
        <v>454.02</v>
      </c>
      <c r="M155" s="254">
        <v>430.05</v>
      </c>
      <c r="N155" s="254">
        <v>338.52</v>
      </c>
      <c r="O155" s="254">
        <v>133.72999999999999</v>
      </c>
      <c r="P155" s="254">
        <v>189.1</v>
      </c>
      <c r="Q155" s="254">
        <v>355.82</v>
      </c>
      <c r="R155" s="254">
        <v>311.79000000000002</v>
      </c>
      <c r="S155" s="254">
        <v>390.69</v>
      </c>
      <c r="T155" s="254">
        <v>276.91000000000003</v>
      </c>
      <c r="U155" s="254">
        <v>576.23</v>
      </c>
      <c r="V155" s="254">
        <v>214.18</v>
      </c>
      <c r="W155" s="254">
        <v>345.41</v>
      </c>
      <c r="X155" s="254">
        <v>286.04000000000002</v>
      </c>
      <c r="Y155" s="254">
        <v>0</v>
      </c>
      <c r="Z155" s="254">
        <v>321.18</v>
      </c>
      <c r="AA155" s="254">
        <v>274.22000000000003</v>
      </c>
      <c r="AB155" s="254">
        <v>291.5</v>
      </c>
      <c r="AC155" s="254">
        <v>202.5</v>
      </c>
      <c r="AD155" s="254">
        <v>203.01</v>
      </c>
      <c r="AE155" s="254">
        <v>309.2</v>
      </c>
      <c r="AF155" s="256">
        <v>0</v>
      </c>
      <c r="AG155" s="10"/>
      <c r="AH155" s="10"/>
      <c r="AI155" s="10"/>
    </row>
    <row r="156" spans="1:35">
      <c r="A156" s="257">
        <f t="shared" si="6"/>
        <v>0.84416666666666573</v>
      </c>
      <c r="B156" s="254">
        <v>292.12</v>
      </c>
      <c r="C156" s="254">
        <v>344.62</v>
      </c>
      <c r="D156" s="254">
        <v>480.51</v>
      </c>
      <c r="E156" s="254">
        <v>552.99</v>
      </c>
      <c r="F156" s="254">
        <v>520.80999999999995</v>
      </c>
      <c r="G156" s="254">
        <v>427.94</v>
      </c>
      <c r="H156" s="254">
        <v>325.23</v>
      </c>
      <c r="I156" s="254">
        <v>266.89</v>
      </c>
      <c r="J156" s="254">
        <v>355.63</v>
      </c>
      <c r="K156" s="254">
        <v>186.92</v>
      </c>
      <c r="L156" s="254">
        <v>391.38</v>
      </c>
      <c r="M156" s="254">
        <v>332.51</v>
      </c>
      <c r="N156" s="254">
        <v>306.67</v>
      </c>
      <c r="O156" s="254">
        <v>284.33999999999997</v>
      </c>
      <c r="P156" s="254">
        <v>190.49</v>
      </c>
      <c r="Q156" s="254">
        <v>321.39999999999998</v>
      </c>
      <c r="R156" s="254">
        <v>346.83</v>
      </c>
      <c r="S156" s="254">
        <v>379.37</v>
      </c>
      <c r="T156" s="254">
        <v>400.49</v>
      </c>
      <c r="U156" s="254">
        <v>340.06</v>
      </c>
      <c r="V156" s="254">
        <v>314.42</v>
      </c>
      <c r="W156" s="254">
        <v>339.8</v>
      </c>
      <c r="X156" s="254">
        <v>250.32</v>
      </c>
      <c r="Y156" s="254">
        <v>0</v>
      </c>
      <c r="Z156" s="254">
        <v>348.45</v>
      </c>
      <c r="AA156" s="254">
        <v>282.49</v>
      </c>
      <c r="AB156" s="254">
        <v>347.79</v>
      </c>
      <c r="AC156" s="254">
        <v>223.26</v>
      </c>
      <c r="AD156" s="254">
        <v>326.91000000000003</v>
      </c>
      <c r="AE156" s="254">
        <v>437.23</v>
      </c>
      <c r="AF156" s="256">
        <v>0</v>
      </c>
      <c r="AG156" s="10"/>
      <c r="AH156" s="10"/>
      <c r="AI156" s="10"/>
    </row>
    <row r="157" spans="1:35">
      <c r="A157" s="257">
        <f t="shared" si="6"/>
        <v>0.85466666666666569</v>
      </c>
      <c r="B157" s="254">
        <v>218.64</v>
      </c>
      <c r="C157" s="254">
        <v>345.06</v>
      </c>
      <c r="D157" s="254">
        <v>396.02</v>
      </c>
      <c r="E157" s="254">
        <v>596.86</v>
      </c>
      <c r="F157" s="254">
        <v>437.7</v>
      </c>
      <c r="G157" s="254">
        <v>343.57</v>
      </c>
      <c r="H157" s="254">
        <v>187.61</v>
      </c>
      <c r="I157" s="254">
        <v>195.17</v>
      </c>
      <c r="J157" s="254">
        <v>169.02</v>
      </c>
      <c r="K157" s="254">
        <v>310.79000000000002</v>
      </c>
      <c r="L157" s="254">
        <v>564.41999999999996</v>
      </c>
      <c r="M157" s="254">
        <v>331.28</v>
      </c>
      <c r="N157" s="254">
        <v>176.98</v>
      </c>
      <c r="O157" s="254">
        <v>201.37</v>
      </c>
      <c r="P157" s="254">
        <v>219.03</v>
      </c>
      <c r="Q157" s="254">
        <v>162.1</v>
      </c>
      <c r="R157" s="254">
        <v>384.25</v>
      </c>
      <c r="S157" s="254">
        <v>520.32000000000005</v>
      </c>
      <c r="T157" s="254">
        <v>397.98</v>
      </c>
      <c r="U157" s="254">
        <v>255.96</v>
      </c>
      <c r="V157" s="254">
        <v>167.34</v>
      </c>
      <c r="W157" s="254">
        <v>186.7</v>
      </c>
      <c r="X157" s="254">
        <v>361.41</v>
      </c>
      <c r="Y157" s="254">
        <v>0</v>
      </c>
      <c r="Z157" s="254">
        <v>294.36</v>
      </c>
      <c r="AA157" s="254">
        <v>310.23</v>
      </c>
      <c r="AB157" s="254">
        <v>287.24</v>
      </c>
      <c r="AC157" s="254">
        <v>196.66</v>
      </c>
      <c r="AD157" s="254">
        <v>394.44</v>
      </c>
      <c r="AE157" s="254">
        <v>382.14</v>
      </c>
      <c r="AF157" s="256">
        <v>0</v>
      </c>
      <c r="AG157" s="10"/>
      <c r="AH157" s="10"/>
      <c r="AI157" s="10"/>
    </row>
    <row r="158" spans="1:35">
      <c r="A158" s="257">
        <f t="shared" si="6"/>
        <v>0.86516666666666564</v>
      </c>
      <c r="B158" s="254">
        <v>209.05</v>
      </c>
      <c r="C158" s="254">
        <v>110.99</v>
      </c>
      <c r="D158" s="254">
        <v>211.57</v>
      </c>
      <c r="E158" s="254">
        <v>527.76</v>
      </c>
      <c r="F158" s="254">
        <v>363.55</v>
      </c>
      <c r="G158" s="254">
        <v>236.01</v>
      </c>
      <c r="H158" s="254">
        <v>127.52</v>
      </c>
      <c r="I158" s="254">
        <v>191.98</v>
      </c>
      <c r="J158" s="254">
        <v>134.04</v>
      </c>
      <c r="K158" s="254">
        <v>274.13</v>
      </c>
      <c r="L158" s="254">
        <v>548.79</v>
      </c>
      <c r="M158" s="254">
        <v>403.18</v>
      </c>
      <c r="N158" s="254">
        <v>239.52</v>
      </c>
      <c r="O158" s="254">
        <v>168.81</v>
      </c>
      <c r="P158" s="254">
        <v>235.42</v>
      </c>
      <c r="Q158" s="254">
        <v>165.81</v>
      </c>
      <c r="R158" s="254">
        <v>304.16000000000003</v>
      </c>
      <c r="S158" s="254">
        <v>368.3</v>
      </c>
      <c r="T158" s="254">
        <v>283.52999999999997</v>
      </c>
      <c r="U158" s="254">
        <v>282.18</v>
      </c>
      <c r="V158" s="254">
        <v>256.94</v>
      </c>
      <c r="W158" s="254">
        <v>193.27</v>
      </c>
      <c r="X158" s="254">
        <v>212.05</v>
      </c>
      <c r="Y158" s="254">
        <v>0</v>
      </c>
      <c r="Z158" s="254">
        <v>164.82</v>
      </c>
      <c r="AA158" s="254">
        <v>415.55</v>
      </c>
      <c r="AB158" s="254">
        <v>266.66000000000003</v>
      </c>
      <c r="AC158" s="254">
        <v>184.59</v>
      </c>
      <c r="AD158" s="254">
        <v>308.77</v>
      </c>
      <c r="AE158" s="254">
        <v>331.81</v>
      </c>
      <c r="AF158" s="256">
        <v>0</v>
      </c>
      <c r="AG158" s="10"/>
      <c r="AH158" s="10"/>
      <c r="AI158" s="10"/>
    </row>
    <row r="159" spans="1:35">
      <c r="A159" s="257">
        <f t="shared" si="6"/>
        <v>0.87566666666666559</v>
      </c>
      <c r="B159" s="254">
        <v>229.22</v>
      </c>
      <c r="C159" s="254">
        <v>170.73</v>
      </c>
      <c r="D159" s="254">
        <v>316.89</v>
      </c>
      <c r="E159" s="254">
        <v>459.3</v>
      </c>
      <c r="F159" s="254">
        <v>283.16000000000003</v>
      </c>
      <c r="G159" s="254">
        <v>188.85</v>
      </c>
      <c r="H159" s="254">
        <v>123.81</v>
      </c>
      <c r="I159" s="254">
        <v>105.41</v>
      </c>
      <c r="J159" s="254">
        <v>287.89</v>
      </c>
      <c r="K159" s="254">
        <v>94.37</v>
      </c>
      <c r="L159" s="254">
        <v>291.52999999999997</v>
      </c>
      <c r="M159" s="254">
        <v>468.47</v>
      </c>
      <c r="N159" s="254">
        <v>124.38</v>
      </c>
      <c r="O159" s="254">
        <v>131.88999999999999</v>
      </c>
      <c r="P159" s="254">
        <v>123.25</v>
      </c>
      <c r="Q159" s="254">
        <v>246.84</v>
      </c>
      <c r="R159" s="254">
        <v>200.47</v>
      </c>
      <c r="S159" s="254">
        <v>513.71</v>
      </c>
      <c r="T159" s="254">
        <v>325.82</v>
      </c>
      <c r="U159" s="254">
        <v>191.89</v>
      </c>
      <c r="V159" s="254">
        <v>211.49</v>
      </c>
      <c r="W159" s="254">
        <v>204.33</v>
      </c>
      <c r="X159" s="254">
        <v>260.94</v>
      </c>
      <c r="Y159" s="254">
        <v>0</v>
      </c>
      <c r="Z159" s="254">
        <v>140.91</v>
      </c>
      <c r="AA159" s="254">
        <v>283.39</v>
      </c>
      <c r="AB159" s="254">
        <v>150.55000000000001</v>
      </c>
      <c r="AC159" s="254">
        <v>237.49</v>
      </c>
      <c r="AD159" s="254">
        <v>249.68</v>
      </c>
      <c r="AE159" s="254">
        <v>299.79000000000002</v>
      </c>
      <c r="AF159" s="256">
        <v>0</v>
      </c>
      <c r="AG159" s="10"/>
      <c r="AH159" s="10"/>
      <c r="AI159" s="10"/>
    </row>
    <row r="160" spans="1:35">
      <c r="A160" s="257">
        <f t="shared" ref="A160:A198" si="7">A159+0.0104</f>
        <v>0.88606666666666556</v>
      </c>
      <c r="B160" s="254">
        <v>217.35</v>
      </c>
      <c r="C160" s="254">
        <v>103.35</v>
      </c>
      <c r="D160" s="254">
        <v>92.29</v>
      </c>
      <c r="E160" s="254">
        <v>322.26</v>
      </c>
      <c r="F160" s="254">
        <v>323.58999999999997</v>
      </c>
      <c r="G160" s="254">
        <v>305.45999999999998</v>
      </c>
      <c r="H160" s="254">
        <v>140</v>
      </c>
      <c r="I160" s="254">
        <v>142.37</v>
      </c>
      <c r="J160" s="254">
        <v>136.99</v>
      </c>
      <c r="K160" s="254">
        <v>145.99</v>
      </c>
      <c r="L160" s="254">
        <v>270.36</v>
      </c>
      <c r="M160" s="254">
        <v>353.1</v>
      </c>
      <c r="N160" s="254">
        <v>109.15</v>
      </c>
      <c r="O160" s="254">
        <v>147.66</v>
      </c>
      <c r="P160" s="254">
        <v>198.56</v>
      </c>
      <c r="Q160" s="254">
        <v>215.86</v>
      </c>
      <c r="R160" s="254">
        <v>204.74</v>
      </c>
      <c r="S160" s="254">
        <v>345.86</v>
      </c>
      <c r="T160" s="254">
        <v>221.76</v>
      </c>
      <c r="U160" s="254">
        <v>259.10000000000002</v>
      </c>
      <c r="V160" s="254">
        <v>150.27000000000001</v>
      </c>
      <c r="W160" s="254">
        <v>293.56</v>
      </c>
      <c r="X160" s="254">
        <v>272.13</v>
      </c>
      <c r="Y160" s="254">
        <v>0</v>
      </c>
      <c r="Z160" s="254">
        <v>133.30000000000001</v>
      </c>
      <c r="AA160" s="254">
        <v>243.93</v>
      </c>
      <c r="AB160" s="254">
        <v>182.35</v>
      </c>
      <c r="AC160" s="254">
        <v>229.53</v>
      </c>
      <c r="AD160" s="254">
        <v>219.59</v>
      </c>
      <c r="AE160" s="254">
        <v>245.39</v>
      </c>
      <c r="AF160" s="256">
        <v>0</v>
      </c>
      <c r="AG160" s="10"/>
      <c r="AH160" s="10"/>
      <c r="AI160" s="10"/>
    </row>
    <row r="161" spans="1:35">
      <c r="A161" s="257">
        <f t="shared" si="7"/>
        <v>0.89646666666666552</v>
      </c>
      <c r="B161" s="254">
        <v>106.63</v>
      </c>
      <c r="C161" s="254">
        <v>334.99</v>
      </c>
      <c r="D161" s="254">
        <v>96.28</v>
      </c>
      <c r="E161" s="254">
        <v>218.34</v>
      </c>
      <c r="F161" s="254">
        <v>268.12</v>
      </c>
      <c r="G161" s="254">
        <v>241.83</v>
      </c>
      <c r="H161" s="254">
        <v>211.89</v>
      </c>
      <c r="I161" s="254">
        <v>163.56</v>
      </c>
      <c r="J161" s="254">
        <v>106.06</v>
      </c>
      <c r="K161" s="254">
        <v>224.67</v>
      </c>
      <c r="L161" s="254">
        <v>339.62</v>
      </c>
      <c r="M161" s="254">
        <v>253.18</v>
      </c>
      <c r="N161" s="254">
        <v>118.55</v>
      </c>
      <c r="O161" s="254">
        <v>53.16</v>
      </c>
      <c r="P161" s="254">
        <v>68.95</v>
      </c>
      <c r="Q161" s="254">
        <v>193.03</v>
      </c>
      <c r="R161" s="254">
        <v>213.8</v>
      </c>
      <c r="S161" s="254">
        <v>341.44</v>
      </c>
      <c r="T161" s="254">
        <v>255.33</v>
      </c>
      <c r="U161" s="254">
        <v>235.33</v>
      </c>
      <c r="V161" s="254">
        <v>110.7</v>
      </c>
      <c r="W161" s="254">
        <v>164.11</v>
      </c>
      <c r="X161" s="254">
        <v>120.61</v>
      </c>
      <c r="Y161" s="254">
        <v>0</v>
      </c>
      <c r="Z161" s="254">
        <v>194.67</v>
      </c>
      <c r="AA161" s="254">
        <v>152.75</v>
      </c>
      <c r="AB161" s="254">
        <v>213.32</v>
      </c>
      <c r="AC161" s="254">
        <v>107.53</v>
      </c>
      <c r="AD161" s="254">
        <v>224.44</v>
      </c>
      <c r="AE161" s="254">
        <v>183.08</v>
      </c>
      <c r="AF161" s="256">
        <v>0</v>
      </c>
      <c r="AG161" s="10"/>
      <c r="AH161" s="10"/>
      <c r="AI161" s="10"/>
    </row>
    <row r="162" spans="1:35">
      <c r="A162" s="257">
        <f t="shared" si="7"/>
        <v>0.90686666666666549</v>
      </c>
      <c r="B162" s="254">
        <v>88.29</v>
      </c>
      <c r="C162" s="254">
        <v>176.77</v>
      </c>
      <c r="D162" s="254">
        <v>91.27</v>
      </c>
      <c r="E162" s="254">
        <v>268.14</v>
      </c>
      <c r="F162" s="254">
        <v>364.89</v>
      </c>
      <c r="G162" s="254">
        <v>131.41</v>
      </c>
      <c r="H162" s="254">
        <v>95.57</v>
      </c>
      <c r="I162" s="254">
        <v>80.44</v>
      </c>
      <c r="J162" s="254">
        <v>18.14</v>
      </c>
      <c r="K162" s="254">
        <v>100.32</v>
      </c>
      <c r="L162" s="254">
        <v>224.66</v>
      </c>
      <c r="M162" s="254">
        <v>138.69</v>
      </c>
      <c r="N162" s="254">
        <v>194.88</v>
      </c>
      <c r="O162" s="254">
        <v>27.31</v>
      </c>
      <c r="P162" s="254">
        <v>149.63</v>
      </c>
      <c r="Q162" s="254">
        <v>133.97999999999999</v>
      </c>
      <c r="R162" s="254">
        <v>204.42</v>
      </c>
      <c r="S162" s="254">
        <v>226.4</v>
      </c>
      <c r="T162" s="254">
        <v>178.93</v>
      </c>
      <c r="U162" s="254">
        <v>216.79</v>
      </c>
      <c r="V162" s="254">
        <v>249.08</v>
      </c>
      <c r="W162" s="254">
        <v>122.81</v>
      </c>
      <c r="X162" s="254">
        <v>153.91999999999999</v>
      </c>
      <c r="Y162" s="254">
        <v>0</v>
      </c>
      <c r="Z162" s="254">
        <v>107</v>
      </c>
      <c r="AA162" s="254">
        <v>259.33999999999997</v>
      </c>
      <c r="AB162" s="254">
        <v>85.46</v>
      </c>
      <c r="AC162" s="254">
        <v>137.12</v>
      </c>
      <c r="AD162" s="254">
        <v>97.21</v>
      </c>
      <c r="AE162" s="254">
        <v>169.22</v>
      </c>
      <c r="AF162" s="256">
        <v>0</v>
      </c>
      <c r="AG162" s="10"/>
      <c r="AH162" s="10"/>
      <c r="AI162" s="10"/>
    </row>
    <row r="163" spans="1:35">
      <c r="A163" s="257">
        <f t="shared" si="7"/>
        <v>0.91726666666666545</v>
      </c>
      <c r="B163" s="254">
        <v>164.59</v>
      </c>
      <c r="C163" s="254">
        <v>174.82</v>
      </c>
      <c r="D163" s="254">
        <v>166.66</v>
      </c>
      <c r="E163" s="254">
        <v>195.43</v>
      </c>
      <c r="F163" s="254">
        <v>143.76</v>
      </c>
      <c r="G163" s="254">
        <v>185.58</v>
      </c>
      <c r="H163" s="254">
        <v>95.54</v>
      </c>
      <c r="I163" s="254">
        <v>138.33000000000001</v>
      </c>
      <c r="J163" s="254">
        <v>112.21</v>
      </c>
      <c r="K163" s="254">
        <v>107.27</v>
      </c>
      <c r="L163" s="254">
        <v>126.8</v>
      </c>
      <c r="M163" s="254">
        <v>189.71</v>
      </c>
      <c r="N163" s="254">
        <v>148.35</v>
      </c>
      <c r="O163" s="254">
        <v>94.5</v>
      </c>
      <c r="P163" s="254">
        <v>143.79</v>
      </c>
      <c r="Q163" s="254">
        <v>90.96</v>
      </c>
      <c r="R163" s="254">
        <v>187.4</v>
      </c>
      <c r="S163" s="254">
        <v>308.11</v>
      </c>
      <c r="T163" s="254">
        <v>131.36000000000001</v>
      </c>
      <c r="U163" s="254">
        <v>201.69</v>
      </c>
      <c r="V163" s="254">
        <v>61.68</v>
      </c>
      <c r="W163" s="254">
        <v>178.76</v>
      </c>
      <c r="X163" s="254">
        <v>154.94999999999999</v>
      </c>
      <c r="Y163" s="254">
        <v>0</v>
      </c>
      <c r="Z163" s="254">
        <v>235.12</v>
      </c>
      <c r="AA163" s="254">
        <v>178.43</v>
      </c>
      <c r="AB163" s="254">
        <v>171.77</v>
      </c>
      <c r="AC163" s="254">
        <v>65.56</v>
      </c>
      <c r="AD163" s="254">
        <v>201.03</v>
      </c>
      <c r="AE163" s="254">
        <v>186.6</v>
      </c>
      <c r="AF163" s="256">
        <v>0</v>
      </c>
      <c r="AG163" s="10"/>
      <c r="AH163" s="10"/>
      <c r="AI163" s="10"/>
    </row>
    <row r="164" spans="1:35">
      <c r="A164" s="257">
        <f t="shared" si="7"/>
        <v>0.92766666666666542</v>
      </c>
      <c r="B164" s="254">
        <v>63.99</v>
      </c>
      <c r="C164" s="254">
        <v>126.79</v>
      </c>
      <c r="D164" s="254">
        <v>186.48</v>
      </c>
      <c r="E164" s="254">
        <v>220.63</v>
      </c>
      <c r="F164" s="254">
        <v>154.56</v>
      </c>
      <c r="G164" s="254">
        <v>133.21</v>
      </c>
      <c r="H164" s="254">
        <v>48.51</v>
      </c>
      <c r="I164" s="254">
        <v>79.400000000000006</v>
      </c>
      <c r="J164" s="254">
        <v>141.36000000000001</v>
      </c>
      <c r="K164" s="254">
        <v>53.03</v>
      </c>
      <c r="L164" s="254">
        <v>120.62</v>
      </c>
      <c r="M164" s="254">
        <v>215.64</v>
      </c>
      <c r="N164" s="254">
        <v>72.040000000000006</v>
      </c>
      <c r="O164" s="254">
        <v>67.89</v>
      </c>
      <c r="P164" s="254">
        <v>154.97</v>
      </c>
      <c r="Q164" s="254">
        <v>135.13999999999999</v>
      </c>
      <c r="R164" s="254">
        <v>164.67</v>
      </c>
      <c r="S164" s="254">
        <v>305.14</v>
      </c>
      <c r="T164" s="254">
        <v>237.8</v>
      </c>
      <c r="U164" s="254">
        <v>133.36000000000001</v>
      </c>
      <c r="V164" s="254">
        <v>95.39</v>
      </c>
      <c r="W164" s="254">
        <v>232.51</v>
      </c>
      <c r="X164" s="254">
        <v>157.35</v>
      </c>
      <c r="Y164" s="254">
        <v>0</v>
      </c>
      <c r="Z164" s="254">
        <v>149.65</v>
      </c>
      <c r="AA164" s="254">
        <v>216.1</v>
      </c>
      <c r="AB164" s="254">
        <v>169.54</v>
      </c>
      <c r="AC164" s="254">
        <v>100.92</v>
      </c>
      <c r="AD164" s="254">
        <v>140.33000000000001</v>
      </c>
      <c r="AE164" s="254">
        <v>178.09</v>
      </c>
      <c r="AF164" s="256">
        <v>0</v>
      </c>
      <c r="AG164" s="10"/>
      <c r="AH164" s="10"/>
      <c r="AI164" s="10"/>
    </row>
    <row r="165" spans="1:35">
      <c r="A165" s="257">
        <f t="shared" si="7"/>
        <v>0.93806666666666538</v>
      </c>
      <c r="B165" s="254">
        <v>114.71</v>
      </c>
      <c r="C165" s="254">
        <v>246.71</v>
      </c>
      <c r="D165" s="254">
        <v>101.34</v>
      </c>
      <c r="E165" s="254">
        <v>271.73</v>
      </c>
      <c r="F165" s="254">
        <v>181.86</v>
      </c>
      <c r="G165" s="254">
        <v>89.5</v>
      </c>
      <c r="H165" s="254">
        <v>53</v>
      </c>
      <c r="I165" s="254">
        <v>76.319999999999993</v>
      </c>
      <c r="J165" s="254">
        <v>80.55</v>
      </c>
      <c r="K165" s="254">
        <v>134.44999999999999</v>
      </c>
      <c r="L165" s="254">
        <v>240.07</v>
      </c>
      <c r="M165" s="254">
        <v>187.68</v>
      </c>
      <c r="N165" s="254">
        <v>7.32</v>
      </c>
      <c r="O165" s="254">
        <v>42.05</v>
      </c>
      <c r="P165" s="254">
        <v>93.28</v>
      </c>
      <c r="Q165" s="254">
        <v>112.28</v>
      </c>
      <c r="R165" s="254">
        <v>84.78</v>
      </c>
      <c r="S165" s="254">
        <v>287.93</v>
      </c>
      <c r="T165" s="254">
        <v>92.97</v>
      </c>
      <c r="U165" s="254">
        <v>116.74</v>
      </c>
      <c r="V165" s="254">
        <v>148.97999999999999</v>
      </c>
      <c r="W165" s="254">
        <v>124.17</v>
      </c>
      <c r="X165" s="254">
        <v>69.98</v>
      </c>
      <c r="Y165" s="254">
        <v>0</v>
      </c>
      <c r="Z165" s="254">
        <v>151.36000000000001</v>
      </c>
      <c r="AA165" s="254">
        <v>232</v>
      </c>
      <c r="AB165" s="254">
        <v>158.21</v>
      </c>
      <c r="AC165" s="254">
        <v>138.29</v>
      </c>
      <c r="AD165" s="254">
        <v>160.78</v>
      </c>
      <c r="AE165" s="254">
        <v>162.02000000000001</v>
      </c>
      <c r="AF165" s="256">
        <v>0</v>
      </c>
      <c r="AG165" s="10"/>
      <c r="AH165" s="10"/>
      <c r="AI165" s="10"/>
    </row>
    <row r="166" spans="1:35">
      <c r="A166" s="257">
        <f t="shared" si="7"/>
        <v>0.94846666666666535</v>
      </c>
      <c r="B166" s="254">
        <v>139.21</v>
      </c>
      <c r="C166" s="254">
        <v>85.96</v>
      </c>
      <c r="D166" s="254">
        <v>125.01</v>
      </c>
      <c r="E166" s="254">
        <v>211.48</v>
      </c>
      <c r="F166" s="254">
        <v>106.67</v>
      </c>
      <c r="G166" s="254">
        <v>80.69</v>
      </c>
      <c r="H166" s="254">
        <v>62.06</v>
      </c>
      <c r="I166" s="254">
        <v>74.05</v>
      </c>
      <c r="J166" s="254">
        <v>38.9</v>
      </c>
      <c r="K166" s="254">
        <v>51.84</v>
      </c>
      <c r="L166" s="254">
        <v>145.07</v>
      </c>
      <c r="M166" s="254">
        <v>94.38</v>
      </c>
      <c r="N166" s="254">
        <v>118.47</v>
      </c>
      <c r="O166" s="254">
        <v>62.72</v>
      </c>
      <c r="P166" s="254">
        <v>53.19</v>
      </c>
      <c r="Q166" s="254">
        <v>164.31</v>
      </c>
      <c r="R166" s="254">
        <v>78.09</v>
      </c>
      <c r="S166" s="254">
        <v>134.69</v>
      </c>
      <c r="T166" s="254">
        <v>90.77</v>
      </c>
      <c r="U166" s="254">
        <v>183.88</v>
      </c>
      <c r="V166" s="254">
        <v>78.650000000000006</v>
      </c>
      <c r="W166" s="254">
        <v>116.37</v>
      </c>
      <c r="X166" s="254">
        <v>175.53</v>
      </c>
      <c r="Y166" s="254">
        <v>0</v>
      </c>
      <c r="Z166" s="254">
        <v>64.56</v>
      </c>
      <c r="AA166" s="254">
        <v>221.88</v>
      </c>
      <c r="AB166" s="254">
        <v>164.04</v>
      </c>
      <c r="AC166" s="254">
        <v>163.69</v>
      </c>
      <c r="AD166" s="254">
        <v>192.32</v>
      </c>
      <c r="AE166" s="254">
        <v>177.82</v>
      </c>
      <c r="AF166" s="256">
        <v>0</v>
      </c>
      <c r="AG166" s="10"/>
      <c r="AH166" s="10"/>
      <c r="AI166" s="10"/>
    </row>
    <row r="167" spans="1:35">
      <c r="A167" s="257">
        <f t="shared" si="7"/>
        <v>0.95886666666666531</v>
      </c>
      <c r="B167" s="254">
        <v>108.37</v>
      </c>
      <c r="C167" s="254">
        <v>72.83</v>
      </c>
      <c r="D167" s="254">
        <v>85.2</v>
      </c>
      <c r="E167" s="254">
        <v>198.19</v>
      </c>
      <c r="F167" s="254">
        <v>46.13</v>
      </c>
      <c r="G167" s="254">
        <v>146.43</v>
      </c>
      <c r="H167" s="254">
        <v>82.61</v>
      </c>
      <c r="I167" s="254">
        <v>128.59</v>
      </c>
      <c r="J167" s="254">
        <v>50.41</v>
      </c>
      <c r="K167" s="254">
        <v>40.369999999999997</v>
      </c>
      <c r="L167" s="254">
        <v>184.32</v>
      </c>
      <c r="M167" s="254">
        <v>171.76</v>
      </c>
      <c r="N167" s="254">
        <v>71.36</v>
      </c>
      <c r="O167" s="254">
        <v>84.83</v>
      </c>
      <c r="P167" s="254">
        <v>46.51</v>
      </c>
      <c r="Q167" s="254">
        <v>82.45</v>
      </c>
      <c r="R167" s="254">
        <v>154.96</v>
      </c>
      <c r="S167" s="254">
        <v>161.47999999999999</v>
      </c>
      <c r="T167" s="254">
        <v>213.41</v>
      </c>
      <c r="U167" s="254">
        <v>166.39</v>
      </c>
      <c r="V167" s="254">
        <v>88.34</v>
      </c>
      <c r="W167" s="254">
        <v>142.12</v>
      </c>
      <c r="X167" s="254">
        <v>119.7</v>
      </c>
      <c r="Y167" s="254">
        <v>0</v>
      </c>
      <c r="Z167" s="254">
        <v>151.71</v>
      </c>
      <c r="AA167" s="254">
        <v>158.30000000000001</v>
      </c>
      <c r="AB167" s="254">
        <v>67.42</v>
      </c>
      <c r="AC167" s="254">
        <v>135.27000000000001</v>
      </c>
      <c r="AD167" s="254">
        <v>72.209999999999994</v>
      </c>
      <c r="AE167" s="254">
        <v>69.849999999999994</v>
      </c>
      <c r="AF167" s="256">
        <v>0</v>
      </c>
      <c r="AG167" s="10"/>
      <c r="AH167" s="10"/>
      <c r="AI167" s="10"/>
    </row>
    <row r="168" spans="1:35">
      <c r="A168" s="257">
        <f t="shared" si="7"/>
        <v>0.96926666666666528</v>
      </c>
      <c r="B168" s="254">
        <v>55.42</v>
      </c>
      <c r="C168" s="254">
        <v>152.04</v>
      </c>
      <c r="D168" s="254">
        <v>67.180000000000007</v>
      </c>
      <c r="E168" s="254">
        <v>154.21</v>
      </c>
      <c r="F168" s="254">
        <v>169.06</v>
      </c>
      <c r="G168" s="254">
        <v>80.7</v>
      </c>
      <c r="H168" s="254">
        <v>102.73</v>
      </c>
      <c r="I168" s="254">
        <v>103.17</v>
      </c>
      <c r="J168" s="254">
        <v>59.77</v>
      </c>
      <c r="K168" s="254">
        <v>109.46</v>
      </c>
      <c r="L168" s="254">
        <v>25.99</v>
      </c>
      <c r="M168" s="254">
        <v>122.93</v>
      </c>
      <c r="N168" s="254">
        <v>62.22</v>
      </c>
      <c r="O168" s="254">
        <v>30.71</v>
      </c>
      <c r="P168" s="254">
        <v>75.55</v>
      </c>
      <c r="Q168" s="254">
        <v>135.35</v>
      </c>
      <c r="R168" s="254">
        <v>97.98</v>
      </c>
      <c r="S168" s="254">
        <v>58.75</v>
      </c>
      <c r="T168" s="254">
        <v>88.91</v>
      </c>
      <c r="U168" s="254">
        <v>83.24</v>
      </c>
      <c r="V168" s="254">
        <v>110.73</v>
      </c>
      <c r="W168" s="254">
        <v>13.46</v>
      </c>
      <c r="X168" s="254">
        <v>30.91</v>
      </c>
      <c r="Y168" s="254">
        <v>0</v>
      </c>
      <c r="Z168" s="254">
        <v>213.78</v>
      </c>
      <c r="AA168" s="254">
        <v>118.88</v>
      </c>
      <c r="AB168" s="254">
        <v>41.45</v>
      </c>
      <c r="AC168" s="254">
        <v>106.82</v>
      </c>
      <c r="AD168" s="254">
        <v>45.65</v>
      </c>
      <c r="AE168" s="254">
        <v>103.1</v>
      </c>
      <c r="AF168" s="256">
        <v>0</v>
      </c>
      <c r="AG168" s="10"/>
      <c r="AH168" s="10"/>
      <c r="AI168" s="10"/>
    </row>
    <row r="169" spans="1:35">
      <c r="A169" s="257">
        <f t="shared" si="7"/>
        <v>0.97966666666666524</v>
      </c>
      <c r="B169" s="254">
        <v>79.58</v>
      </c>
      <c r="C169" s="254">
        <v>118.69</v>
      </c>
      <c r="D169" s="254">
        <v>96.26</v>
      </c>
      <c r="E169" s="254">
        <v>148.82</v>
      </c>
      <c r="F169" s="254">
        <v>104.59</v>
      </c>
      <c r="G169" s="254">
        <v>100.45</v>
      </c>
      <c r="H169" s="254">
        <v>79.52</v>
      </c>
      <c r="I169" s="254">
        <v>110.08</v>
      </c>
      <c r="J169" s="254">
        <v>90.77</v>
      </c>
      <c r="K169" s="254">
        <v>80.55</v>
      </c>
      <c r="L169" s="254">
        <v>113.5</v>
      </c>
      <c r="M169" s="254">
        <v>108.37</v>
      </c>
      <c r="N169" s="254">
        <v>139.08000000000001</v>
      </c>
      <c r="O169" s="254">
        <v>71.989999999999995</v>
      </c>
      <c r="P169" s="254">
        <v>99.78</v>
      </c>
      <c r="Q169" s="254">
        <v>60.4</v>
      </c>
      <c r="R169" s="254">
        <v>128.18</v>
      </c>
      <c r="S169" s="254">
        <v>59.31</v>
      </c>
      <c r="T169" s="254">
        <v>71.45</v>
      </c>
      <c r="U169" s="254">
        <v>70.680000000000007</v>
      </c>
      <c r="V169" s="254">
        <v>129.75</v>
      </c>
      <c r="W169" s="254">
        <v>94.46</v>
      </c>
      <c r="X169" s="254">
        <v>42.2</v>
      </c>
      <c r="Y169" s="254">
        <v>0</v>
      </c>
      <c r="Z169" s="254">
        <v>59.23</v>
      </c>
      <c r="AA169" s="254">
        <v>94.46</v>
      </c>
      <c r="AB169" s="254">
        <v>79.150000000000006</v>
      </c>
      <c r="AC169" s="254">
        <v>126.57</v>
      </c>
      <c r="AD169" s="254">
        <v>130.43</v>
      </c>
      <c r="AE169" s="254">
        <v>143.12</v>
      </c>
      <c r="AF169" s="256">
        <v>0</v>
      </c>
      <c r="AG169" s="10"/>
      <c r="AH169" s="10"/>
      <c r="AI169" s="10"/>
    </row>
    <row r="170" spans="1:35">
      <c r="A170" s="257">
        <f t="shared" si="7"/>
        <v>0.99006666666666521</v>
      </c>
      <c r="B170" s="254">
        <v>61.58</v>
      </c>
      <c r="C170" s="254">
        <v>123.34</v>
      </c>
      <c r="D170" s="254">
        <v>107.64</v>
      </c>
      <c r="E170" s="254">
        <v>86.19</v>
      </c>
      <c r="F170" s="254">
        <v>93.06</v>
      </c>
      <c r="G170" s="254">
        <v>110.86</v>
      </c>
      <c r="H170" s="254">
        <v>82.09</v>
      </c>
      <c r="I170" s="254">
        <v>135.4</v>
      </c>
      <c r="J170" s="254">
        <v>72.86</v>
      </c>
      <c r="K170" s="254">
        <v>114.64</v>
      </c>
      <c r="L170" s="254">
        <v>138.86000000000001</v>
      </c>
      <c r="M170" s="254">
        <v>165.84</v>
      </c>
      <c r="N170" s="254">
        <v>117.68</v>
      </c>
      <c r="O170" s="254">
        <v>86.67</v>
      </c>
      <c r="P170" s="254">
        <v>113.22</v>
      </c>
      <c r="Q170" s="254">
        <v>109.13</v>
      </c>
      <c r="R170" s="254">
        <v>115.88</v>
      </c>
      <c r="S170" s="254">
        <v>47.05</v>
      </c>
      <c r="T170" s="254">
        <v>138.49</v>
      </c>
      <c r="U170" s="254">
        <v>21</v>
      </c>
      <c r="V170" s="254">
        <v>103.91</v>
      </c>
      <c r="W170" s="254">
        <v>82.07</v>
      </c>
      <c r="X170" s="254">
        <v>153.68</v>
      </c>
      <c r="Y170" s="254">
        <v>0</v>
      </c>
      <c r="Z170" s="254">
        <v>84.08</v>
      </c>
      <c r="AA170" s="254">
        <v>123.99</v>
      </c>
      <c r="AB170" s="254">
        <v>107.55</v>
      </c>
      <c r="AC170" s="254">
        <v>80.38</v>
      </c>
      <c r="AD170" s="254">
        <v>98.26</v>
      </c>
      <c r="AE170" s="254">
        <v>115.38</v>
      </c>
      <c r="AF170" s="256">
        <v>0</v>
      </c>
      <c r="AG170" s="10"/>
      <c r="AH170" s="10"/>
      <c r="AI170" s="10"/>
    </row>
    <row r="171" spans="1:35">
      <c r="A171" s="257">
        <f t="shared" si="7"/>
        <v>1.0004666666666653</v>
      </c>
      <c r="B171" s="254">
        <v>86.06</v>
      </c>
      <c r="C171" s="254">
        <v>72.59</v>
      </c>
      <c r="D171" s="254">
        <v>89.49</v>
      </c>
      <c r="E171" s="254">
        <v>186.69</v>
      </c>
      <c r="F171" s="254">
        <v>123.78</v>
      </c>
      <c r="G171" s="254">
        <v>59.46</v>
      </c>
      <c r="H171" s="254">
        <v>81.99</v>
      </c>
      <c r="I171" s="254">
        <v>59.04</v>
      </c>
      <c r="J171" s="254">
        <v>85.72</v>
      </c>
      <c r="K171" s="254">
        <v>74.48</v>
      </c>
      <c r="L171" s="254">
        <v>125.18</v>
      </c>
      <c r="M171" s="254">
        <v>169.77</v>
      </c>
      <c r="N171" s="254">
        <v>60.8</v>
      </c>
      <c r="O171" s="254">
        <v>92.78</v>
      </c>
      <c r="P171" s="254">
        <v>62.88</v>
      </c>
      <c r="Q171" s="254">
        <v>133.72</v>
      </c>
      <c r="R171" s="254">
        <v>114.55</v>
      </c>
      <c r="S171" s="254">
        <v>128.24</v>
      </c>
      <c r="T171" s="254">
        <v>104.5</v>
      </c>
      <c r="U171" s="254">
        <v>132.77000000000001</v>
      </c>
      <c r="V171" s="254">
        <v>132.72999999999999</v>
      </c>
      <c r="W171" s="254">
        <v>181.31</v>
      </c>
      <c r="X171" s="254">
        <v>110.86</v>
      </c>
      <c r="Y171" s="254">
        <v>0</v>
      </c>
      <c r="Z171" s="254">
        <v>184.86</v>
      </c>
      <c r="AA171" s="254">
        <v>126.61</v>
      </c>
      <c r="AB171" s="254">
        <v>102.87</v>
      </c>
      <c r="AC171" s="254">
        <v>86.37</v>
      </c>
      <c r="AD171" s="254">
        <v>129.41999999999999</v>
      </c>
      <c r="AE171" s="254">
        <v>153.34</v>
      </c>
      <c r="AF171" s="256">
        <v>0</v>
      </c>
      <c r="AG171" s="10"/>
      <c r="AH171" s="10"/>
      <c r="AI171" s="10"/>
    </row>
    <row r="172" spans="1:35">
      <c r="A172" s="257">
        <f t="shared" si="7"/>
        <v>1.0108666666666652</v>
      </c>
      <c r="B172" s="254">
        <v>65</v>
      </c>
      <c r="C172" s="254">
        <v>69.64</v>
      </c>
      <c r="D172" s="254">
        <v>56.6</v>
      </c>
      <c r="E172" s="254">
        <v>116.85</v>
      </c>
      <c r="F172" s="254">
        <v>140.27000000000001</v>
      </c>
      <c r="G172" s="254">
        <v>230.17</v>
      </c>
      <c r="H172" s="254">
        <v>94.2</v>
      </c>
      <c r="I172" s="254">
        <v>68.81</v>
      </c>
      <c r="J172" s="254">
        <v>87.46</v>
      </c>
      <c r="K172" s="254">
        <v>72.239999999999995</v>
      </c>
      <c r="L172" s="254">
        <v>184.49</v>
      </c>
      <c r="M172" s="254">
        <v>127.1</v>
      </c>
      <c r="N172" s="254">
        <v>37.96</v>
      </c>
      <c r="O172" s="254">
        <v>107.24</v>
      </c>
      <c r="P172" s="254">
        <v>113.51</v>
      </c>
      <c r="Q172" s="254">
        <v>172.64</v>
      </c>
      <c r="R172" s="254">
        <v>101.77</v>
      </c>
      <c r="S172" s="254">
        <v>120.83</v>
      </c>
      <c r="T172" s="254">
        <v>144.47999999999999</v>
      </c>
      <c r="U172" s="254">
        <v>77.14</v>
      </c>
      <c r="V172" s="254">
        <v>86.33</v>
      </c>
      <c r="W172" s="254">
        <v>142.18</v>
      </c>
      <c r="X172" s="254">
        <v>113.23</v>
      </c>
      <c r="Y172" s="254">
        <v>0</v>
      </c>
      <c r="Z172" s="254">
        <v>118.9</v>
      </c>
      <c r="AA172" s="254">
        <v>60.08</v>
      </c>
      <c r="AB172" s="254">
        <v>122.59</v>
      </c>
      <c r="AC172" s="254">
        <v>70.010000000000005</v>
      </c>
      <c r="AD172" s="254">
        <v>151.13</v>
      </c>
      <c r="AE172" s="254">
        <v>118.14</v>
      </c>
      <c r="AF172" s="256">
        <v>0</v>
      </c>
      <c r="AG172" s="10"/>
      <c r="AH172" s="10"/>
      <c r="AI172" s="10"/>
    </row>
    <row r="173" spans="1:35">
      <c r="A173" s="257">
        <f t="shared" si="7"/>
        <v>1.0212666666666652</v>
      </c>
      <c r="B173" s="254">
        <v>27.73</v>
      </c>
      <c r="C173" s="254">
        <v>61.5</v>
      </c>
      <c r="D173" s="254">
        <v>52.87</v>
      </c>
      <c r="E173" s="254">
        <v>139.41</v>
      </c>
      <c r="F173" s="254">
        <v>124.45</v>
      </c>
      <c r="G173" s="254">
        <v>74.319999999999993</v>
      </c>
      <c r="H173" s="254">
        <v>87.19</v>
      </c>
      <c r="I173" s="254">
        <v>56.32</v>
      </c>
      <c r="J173" s="254">
        <v>69.13</v>
      </c>
      <c r="K173" s="254">
        <v>91.97</v>
      </c>
      <c r="L173" s="254">
        <v>148.96</v>
      </c>
      <c r="M173" s="254">
        <v>126.61</v>
      </c>
      <c r="N173" s="254">
        <v>50.47</v>
      </c>
      <c r="O173" s="254">
        <v>80.180000000000007</v>
      </c>
      <c r="P173" s="254">
        <v>91.29</v>
      </c>
      <c r="Q173" s="254">
        <v>89.31</v>
      </c>
      <c r="R173" s="254">
        <v>75.209999999999994</v>
      </c>
      <c r="S173" s="254">
        <v>129.35</v>
      </c>
      <c r="T173" s="254">
        <v>177.74</v>
      </c>
      <c r="U173" s="254">
        <v>76.540000000000006</v>
      </c>
      <c r="V173" s="254">
        <v>80.48</v>
      </c>
      <c r="W173" s="254">
        <v>133.61000000000001</v>
      </c>
      <c r="X173" s="254">
        <v>117.18</v>
      </c>
      <c r="Y173" s="254">
        <v>0</v>
      </c>
      <c r="Z173" s="254">
        <v>141.59</v>
      </c>
      <c r="AA173" s="254">
        <v>175.54</v>
      </c>
      <c r="AB173" s="254">
        <v>124.07</v>
      </c>
      <c r="AC173" s="254">
        <v>43.9</v>
      </c>
      <c r="AD173" s="254">
        <v>102.96</v>
      </c>
      <c r="AE173" s="254">
        <v>192.47</v>
      </c>
      <c r="AF173" s="256">
        <v>0</v>
      </c>
      <c r="AG173" s="10"/>
      <c r="AH173" s="10"/>
      <c r="AI173" s="10"/>
    </row>
    <row r="174" spans="1:35">
      <c r="A174" s="257">
        <f t="shared" si="7"/>
        <v>1.0316666666666652</v>
      </c>
      <c r="B174" s="254">
        <v>44.23</v>
      </c>
      <c r="C174" s="254">
        <v>51.26</v>
      </c>
      <c r="D174" s="254">
        <v>54.36</v>
      </c>
      <c r="E174" s="254">
        <v>175.13</v>
      </c>
      <c r="F174" s="254">
        <v>173.07</v>
      </c>
      <c r="G174" s="254">
        <v>162.99</v>
      </c>
      <c r="H174" s="254">
        <v>55.03</v>
      </c>
      <c r="I174" s="254">
        <v>87.37</v>
      </c>
      <c r="J174" s="254">
        <v>47.85</v>
      </c>
      <c r="K174" s="254">
        <v>58.76</v>
      </c>
      <c r="L174" s="254">
        <v>140.66999999999999</v>
      </c>
      <c r="M174" s="254">
        <v>134.54</v>
      </c>
      <c r="N174" s="254">
        <v>106.07</v>
      </c>
      <c r="O174" s="254">
        <v>86.84</v>
      </c>
      <c r="P174" s="254">
        <v>49</v>
      </c>
      <c r="Q174" s="254">
        <v>104.63</v>
      </c>
      <c r="R174" s="254">
        <v>99.59</v>
      </c>
      <c r="S174" s="254">
        <v>111.15</v>
      </c>
      <c r="T174" s="254">
        <v>81.5</v>
      </c>
      <c r="U174" s="254">
        <v>109.75</v>
      </c>
      <c r="V174" s="254">
        <v>61.78</v>
      </c>
      <c r="W174" s="254">
        <v>72.87</v>
      </c>
      <c r="X174" s="254">
        <v>126.28</v>
      </c>
      <c r="Y174" s="254">
        <v>0</v>
      </c>
      <c r="Z174" s="254">
        <v>37.64</v>
      </c>
      <c r="AA174" s="254">
        <v>129.59</v>
      </c>
      <c r="AB174" s="254">
        <v>86.18</v>
      </c>
      <c r="AC174" s="254">
        <v>66.77</v>
      </c>
      <c r="AD174" s="254">
        <v>61.33</v>
      </c>
      <c r="AE174" s="254">
        <v>144.51</v>
      </c>
      <c r="AF174" s="256">
        <v>0</v>
      </c>
      <c r="AG174" s="10"/>
      <c r="AH174" s="10"/>
      <c r="AI174" s="10"/>
    </row>
    <row r="175" spans="1:35">
      <c r="A175" s="257">
        <f t="shared" si="7"/>
        <v>1.0420666666666651</v>
      </c>
      <c r="B175" s="254">
        <v>47.54</v>
      </c>
      <c r="C175" s="254">
        <v>43.18</v>
      </c>
      <c r="D175" s="254">
        <v>48.95</v>
      </c>
      <c r="E175" s="254">
        <v>150.55000000000001</v>
      </c>
      <c r="F175" s="254">
        <v>157.77000000000001</v>
      </c>
      <c r="G175" s="254">
        <v>143.21</v>
      </c>
      <c r="H175" s="254">
        <v>88.11</v>
      </c>
      <c r="I175" s="254">
        <v>87.14</v>
      </c>
      <c r="J175" s="254">
        <v>86.95</v>
      </c>
      <c r="K175" s="254">
        <v>104.44</v>
      </c>
      <c r="L175" s="254">
        <v>129.27000000000001</v>
      </c>
      <c r="M175" s="254">
        <v>65.39</v>
      </c>
      <c r="N175" s="254">
        <v>56.84</v>
      </c>
      <c r="O175" s="254">
        <v>66.23</v>
      </c>
      <c r="P175" s="254">
        <v>57.91</v>
      </c>
      <c r="Q175" s="254">
        <v>73.319999999999993</v>
      </c>
      <c r="R175" s="254">
        <v>32.81</v>
      </c>
      <c r="S175" s="254">
        <v>176.86</v>
      </c>
      <c r="T175" s="254">
        <v>119.1</v>
      </c>
      <c r="U175" s="254">
        <v>56.91</v>
      </c>
      <c r="V175" s="254">
        <v>13.91</v>
      </c>
      <c r="W175" s="254">
        <v>100.28</v>
      </c>
      <c r="X175" s="254">
        <v>74.37</v>
      </c>
      <c r="Y175" s="254">
        <v>0</v>
      </c>
      <c r="Z175" s="254">
        <v>105.9</v>
      </c>
      <c r="AA175" s="254">
        <v>142.33000000000001</v>
      </c>
      <c r="AB175" s="254">
        <v>94.52</v>
      </c>
      <c r="AC175" s="254">
        <v>89.56</v>
      </c>
      <c r="AD175" s="254">
        <v>79</v>
      </c>
      <c r="AE175" s="254">
        <v>35.590000000000003</v>
      </c>
      <c r="AF175" s="256">
        <v>0</v>
      </c>
      <c r="AG175" s="10"/>
      <c r="AH175" s="10"/>
      <c r="AI175" s="10"/>
    </row>
    <row r="176" spans="1:35">
      <c r="A176" s="257">
        <f t="shared" si="7"/>
        <v>1.0524666666666651</v>
      </c>
      <c r="B176" s="254">
        <v>82.17</v>
      </c>
      <c r="C176" s="254">
        <v>44.99</v>
      </c>
      <c r="D176" s="254">
        <v>67.73</v>
      </c>
      <c r="E176" s="254">
        <v>155.87</v>
      </c>
      <c r="F176" s="254">
        <v>115.46</v>
      </c>
      <c r="G176" s="254">
        <v>50.23</v>
      </c>
      <c r="H176" s="254">
        <v>69.19</v>
      </c>
      <c r="I176" s="254">
        <v>28.04</v>
      </c>
      <c r="J176" s="254">
        <v>26.59</v>
      </c>
      <c r="K176" s="254">
        <v>52.58</v>
      </c>
      <c r="L176" s="254">
        <v>147.33000000000001</v>
      </c>
      <c r="M176" s="254">
        <v>94.04</v>
      </c>
      <c r="N176" s="254">
        <v>90.34</v>
      </c>
      <c r="O176" s="254">
        <v>27.46</v>
      </c>
      <c r="P176" s="254">
        <v>51.77</v>
      </c>
      <c r="Q176" s="254">
        <v>45.04</v>
      </c>
      <c r="R176" s="254">
        <v>60.91</v>
      </c>
      <c r="S176" s="254">
        <v>89.4</v>
      </c>
      <c r="T176" s="254">
        <v>145.9</v>
      </c>
      <c r="U176" s="254">
        <v>74.900000000000006</v>
      </c>
      <c r="V176" s="254">
        <v>54.67</v>
      </c>
      <c r="W176" s="254">
        <v>128.66</v>
      </c>
      <c r="X176" s="254">
        <v>131.86000000000001</v>
      </c>
      <c r="Y176" s="254">
        <v>0</v>
      </c>
      <c r="Z176" s="254">
        <v>83</v>
      </c>
      <c r="AA176" s="254">
        <v>81.45</v>
      </c>
      <c r="AB176" s="254">
        <v>133.86000000000001</v>
      </c>
      <c r="AC176" s="254">
        <v>51.66</v>
      </c>
      <c r="AD176" s="254">
        <v>78.31</v>
      </c>
      <c r="AE176" s="254">
        <v>91.22</v>
      </c>
      <c r="AF176" s="256">
        <v>0</v>
      </c>
      <c r="AG176" s="10"/>
      <c r="AH176" s="10"/>
      <c r="AI176" s="10"/>
    </row>
    <row r="177" spans="1:35">
      <c r="A177" s="257">
        <f t="shared" si="7"/>
        <v>1.0628666666666651</v>
      </c>
      <c r="B177" s="254">
        <v>80.69</v>
      </c>
      <c r="C177" s="254">
        <v>57.19</v>
      </c>
      <c r="D177" s="254">
        <v>25.9</v>
      </c>
      <c r="E177" s="254">
        <v>121.74</v>
      </c>
      <c r="F177" s="254">
        <v>92.04</v>
      </c>
      <c r="G177" s="254">
        <v>48.05</v>
      </c>
      <c r="H177" s="254">
        <v>54.86</v>
      </c>
      <c r="I177" s="254">
        <v>97.15</v>
      </c>
      <c r="J177" s="254">
        <v>41.77</v>
      </c>
      <c r="K177" s="254">
        <v>34.94</v>
      </c>
      <c r="L177" s="254">
        <v>117.12</v>
      </c>
      <c r="M177" s="254">
        <v>152.4</v>
      </c>
      <c r="N177" s="254">
        <v>28.06</v>
      </c>
      <c r="O177" s="254">
        <v>62.17</v>
      </c>
      <c r="P177" s="254">
        <v>67.27</v>
      </c>
      <c r="Q177" s="254">
        <v>59.4</v>
      </c>
      <c r="R177" s="254">
        <v>60.19</v>
      </c>
      <c r="S177" s="254">
        <v>40.26</v>
      </c>
      <c r="T177" s="254">
        <v>138.47999999999999</v>
      </c>
      <c r="U177" s="254">
        <v>34</v>
      </c>
      <c r="V177" s="254">
        <v>10.58</v>
      </c>
      <c r="W177" s="254">
        <v>38.54</v>
      </c>
      <c r="X177" s="254">
        <v>53.75</v>
      </c>
      <c r="Y177" s="254">
        <v>0</v>
      </c>
      <c r="Z177" s="254">
        <v>50.82</v>
      </c>
      <c r="AA177" s="254">
        <v>122.37</v>
      </c>
      <c r="AB177" s="254">
        <v>94.32</v>
      </c>
      <c r="AC177" s="254">
        <v>96.05</v>
      </c>
      <c r="AD177" s="254">
        <v>122.1</v>
      </c>
      <c r="AE177" s="254">
        <v>43.05</v>
      </c>
      <c r="AF177" s="256">
        <v>0</v>
      </c>
      <c r="AG177" s="10"/>
      <c r="AH177" s="10"/>
      <c r="AI177" s="10"/>
    </row>
    <row r="178" spans="1:35">
      <c r="A178" s="257">
        <f t="shared" si="7"/>
        <v>1.073266666666665</v>
      </c>
      <c r="B178" s="254">
        <v>72.89</v>
      </c>
      <c r="C178" s="254">
        <v>47.49</v>
      </c>
      <c r="D178" s="254">
        <v>9.09</v>
      </c>
      <c r="E178" s="254">
        <v>122.94</v>
      </c>
      <c r="F178" s="254">
        <v>121.49</v>
      </c>
      <c r="G178" s="254">
        <v>75.77</v>
      </c>
      <c r="H178" s="254">
        <v>37.9</v>
      </c>
      <c r="I178" s="254">
        <v>22.9</v>
      </c>
      <c r="J178" s="254">
        <v>24.72</v>
      </c>
      <c r="K178" s="254">
        <v>14</v>
      </c>
      <c r="L178" s="254">
        <v>85.37</v>
      </c>
      <c r="M178" s="254">
        <v>122.49</v>
      </c>
      <c r="N178" s="254">
        <v>15.45</v>
      </c>
      <c r="O178" s="254">
        <v>43.99</v>
      </c>
      <c r="P178" s="254">
        <v>51.04</v>
      </c>
      <c r="Q178" s="254">
        <v>32.119999999999997</v>
      </c>
      <c r="R178" s="254">
        <v>55.42</v>
      </c>
      <c r="S178" s="254">
        <v>103.69</v>
      </c>
      <c r="T178" s="254">
        <v>148.6</v>
      </c>
      <c r="U178" s="254">
        <v>84.29</v>
      </c>
      <c r="V178" s="254">
        <v>44.8</v>
      </c>
      <c r="W178" s="254">
        <v>111.98</v>
      </c>
      <c r="X178" s="254">
        <v>63.43</v>
      </c>
      <c r="Y178" s="254">
        <v>0</v>
      </c>
      <c r="Z178" s="254">
        <v>62.49</v>
      </c>
      <c r="AA178" s="254">
        <v>169.53</v>
      </c>
      <c r="AB178" s="254">
        <v>108.77</v>
      </c>
      <c r="AC178" s="254">
        <v>144.04</v>
      </c>
      <c r="AD178" s="254">
        <v>88.03</v>
      </c>
      <c r="AE178" s="254">
        <v>18.36</v>
      </c>
      <c r="AF178" s="256">
        <v>0</v>
      </c>
      <c r="AG178" s="10"/>
      <c r="AH178" s="10"/>
      <c r="AI178" s="10"/>
    </row>
    <row r="179" spans="1:35">
      <c r="A179" s="257">
        <f t="shared" si="7"/>
        <v>1.083666666666665</v>
      </c>
      <c r="B179" s="254">
        <v>70.599999999999994</v>
      </c>
      <c r="C179" s="254">
        <v>5.09</v>
      </c>
      <c r="D179" s="254">
        <v>45.43</v>
      </c>
      <c r="E179" s="254">
        <v>94.97</v>
      </c>
      <c r="F179" s="254">
        <v>110.58</v>
      </c>
      <c r="G179" s="254">
        <v>0</v>
      </c>
      <c r="H179" s="254">
        <v>34.36</v>
      </c>
      <c r="I179" s="254">
        <v>1.91</v>
      </c>
      <c r="J179" s="254">
        <v>7.41</v>
      </c>
      <c r="K179" s="254">
        <v>96.73</v>
      </c>
      <c r="L179" s="254">
        <v>79.569999999999993</v>
      </c>
      <c r="M179" s="254">
        <v>96.21</v>
      </c>
      <c r="N179" s="254">
        <v>8.73</v>
      </c>
      <c r="O179" s="254">
        <v>30.63</v>
      </c>
      <c r="P179" s="254">
        <v>49.58</v>
      </c>
      <c r="Q179" s="254">
        <v>69.63</v>
      </c>
      <c r="R179" s="254">
        <v>68.63</v>
      </c>
      <c r="S179" s="254">
        <v>81.13</v>
      </c>
      <c r="T179" s="254">
        <v>85.05</v>
      </c>
      <c r="U179" s="254">
        <v>33.64</v>
      </c>
      <c r="V179" s="254">
        <v>42.09</v>
      </c>
      <c r="W179" s="254">
        <v>50.04</v>
      </c>
      <c r="X179" s="254">
        <v>84.17</v>
      </c>
      <c r="Y179" s="254">
        <v>0</v>
      </c>
      <c r="Z179" s="254">
        <v>134.47999999999999</v>
      </c>
      <c r="AA179" s="254">
        <v>88.42</v>
      </c>
      <c r="AB179" s="254">
        <v>56.27</v>
      </c>
      <c r="AC179" s="254">
        <v>15.63</v>
      </c>
      <c r="AD179" s="254">
        <v>40.68</v>
      </c>
      <c r="AE179" s="254">
        <v>91.48</v>
      </c>
      <c r="AF179" s="256">
        <v>0</v>
      </c>
      <c r="AG179" s="10"/>
      <c r="AH179" s="10"/>
      <c r="AI179" s="10"/>
    </row>
    <row r="180" spans="1:35">
      <c r="A180" s="257">
        <f t="shared" si="7"/>
        <v>1.094066666666665</v>
      </c>
      <c r="B180" s="254">
        <v>79.72</v>
      </c>
      <c r="C180" s="254">
        <v>43.09</v>
      </c>
      <c r="D180" s="254">
        <v>6.4</v>
      </c>
      <c r="E180" s="254">
        <v>51.08</v>
      </c>
      <c r="F180" s="254">
        <v>95.92</v>
      </c>
      <c r="G180" s="254">
        <v>50.83</v>
      </c>
      <c r="H180" s="254">
        <v>8.32</v>
      </c>
      <c r="I180" s="254">
        <v>54.18</v>
      </c>
      <c r="J180" s="254">
        <v>18.14</v>
      </c>
      <c r="K180" s="254">
        <v>26</v>
      </c>
      <c r="L180" s="254">
        <v>138.75</v>
      </c>
      <c r="M180" s="254">
        <v>90.36</v>
      </c>
      <c r="N180" s="254">
        <v>14.18</v>
      </c>
      <c r="O180" s="254">
        <v>74.73</v>
      </c>
      <c r="P180" s="254">
        <v>24.27</v>
      </c>
      <c r="Q180" s="254">
        <v>22.09</v>
      </c>
      <c r="R180" s="254">
        <v>80.349999999999994</v>
      </c>
      <c r="S180" s="254">
        <v>100.67</v>
      </c>
      <c r="T180" s="254">
        <v>73.37</v>
      </c>
      <c r="U180" s="254">
        <v>25</v>
      </c>
      <c r="V180" s="254">
        <v>52.49</v>
      </c>
      <c r="W180" s="254">
        <v>8.0399999999999991</v>
      </c>
      <c r="X180" s="254">
        <v>24.72</v>
      </c>
      <c r="Y180" s="254">
        <v>0</v>
      </c>
      <c r="Z180" s="254">
        <v>73.790000000000006</v>
      </c>
      <c r="AA180" s="254">
        <v>54</v>
      </c>
      <c r="AB180" s="254">
        <v>48.55</v>
      </c>
      <c r="AC180" s="254">
        <v>19.489999999999998</v>
      </c>
      <c r="AD180" s="254">
        <v>46.75</v>
      </c>
      <c r="AE180" s="254">
        <v>59.08</v>
      </c>
      <c r="AF180" s="256">
        <v>0</v>
      </c>
      <c r="AG180" s="10"/>
      <c r="AH180" s="10"/>
      <c r="AI180" s="10"/>
    </row>
    <row r="181" spans="1:35">
      <c r="A181" s="257">
        <f t="shared" si="7"/>
        <v>1.1044666666666649</v>
      </c>
      <c r="B181" s="254">
        <v>27.35</v>
      </c>
      <c r="C181" s="254">
        <v>44</v>
      </c>
      <c r="D181" s="254">
        <v>30.45</v>
      </c>
      <c r="E181" s="254">
        <v>97.95</v>
      </c>
      <c r="F181" s="254">
        <v>117.16</v>
      </c>
      <c r="G181" s="254">
        <v>30.31</v>
      </c>
      <c r="H181" s="254">
        <v>66.47</v>
      </c>
      <c r="I181" s="254">
        <v>88.42</v>
      </c>
      <c r="J181" s="254">
        <v>18.05</v>
      </c>
      <c r="K181" s="254">
        <v>21.82</v>
      </c>
      <c r="L181" s="254">
        <v>86.68</v>
      </c>
      <c r="M181" s="254">
        <v>97.68</v>
      </c>
      <c r="N181" s="254">
        <v>73.459999999999994</v>
      </c>
      <c r="O181" s="254">
        <v>60.67</v>
      </c>
      <c r="P181" s="254">
        <v>37.86</v>
      </c>
      <c r="Q181" s="254">
        <v>94.38</v>
      </c>
      <c r="R181" s="254">
        <v>20.28</v>
      </c>
      <c r="S181" s="254">
        <v>113.72</v>
      </c>
      <c r="T181" s="254">
        <v>96.68</v>
      </c>
      <c r="U181" s="254">
        <v>53.26</v>
      </c>
      <c r="V181" s="254">
        <v>88.12</v>
      </c>
      <c r="W181" s="254">
        <v>50.91</v>
      </c>
      <c r="X181" s="254">
        <v>36.68</v>
      </c>
      <c r="Y181" s="254">
        <v>0</v>
      </c>
      <c r="Z181" s="254">
        <v>68.58</v>
      </c>
      <c r="AA181" s="254">
        <v>80.62</v>
      </c>
      <c r="AB181" s="254">
        <v>28.14</v>
      </c>
      <c r="AC181" s="254">
        <v>21.46</v>
      </c>
      <c r="AD181" s="254">
        <v>84.22</v>
      </c>
      <c r="AE181" s="254">
        <v>85.87</v>
      </c>
      <c r="AF181" s="256">
        <v>0</v>
      </c>
      <c r="AG181" s="10"/>
      <c r="AH181" s="10"/>
      <c r="AI181" s="10"/>
    </row>
    <row r="182" spans="1:35">
      <c r="A182" s="257">
        <f t="shared" si="7"/>
        <v>1.1148666666666649</v>
      </c>
      <c r="B182" s="254">
        <v>60.82</v>
      </c>
      <c r="C182" s="254">
        <v>58.49</v>
      </c>
      <c r="D182" s="254">
        <v>16.36</v>
      </c>
      <c r="E182" s="254">
        <v>65.08</v>
      </c>
      <c r="F182" s="254">
        <v>85.36</v>
      </c>
      <c r="G182" s="254">
        <v>19.989999999999998</v>
      </c>
      <c r="H182" s="254">
        <v>15.26</v>
      </c>
      <c r="I182" s="254">
        <v>36.33</v>
      </c>
      <c r="J182" s="254">
        <v>32.409999999999997</v>
      </c>
      <c r="K182" s="254">
        <v>56.3</v>
      </c>
      <c r="L182" s="254">
        <v>25.18</v>
      </c>
      <c r="M182" s="254">
        <v>81.260000000000005</v>
      </c>
      <c r="N182" s="254">
        <v>8.7899999999999991</v>
      </c>
      <c r="O182" s="254">
        <v>61.3</v>
      </c>
      <c r="P182" s="254">
        <v>17.72</v>
      </c>
      <c r="Q182" s="254">
        <v>10.18</v>
      </c>
      <c r="R182" s="254">
        <v>48.17</v>
      </c>
      <c r="S182" s="254">
        <v>47.63</v>
      </c>
      <c r="T182" s="254">
        <v>88.41</v>
      </c>
      <c r="U182" s="254">
        <v>45.81</v>
      </c>
      <c r="V182" s="254">
        <v>77.27</v>
      </c>
      <c r="W182" s="254">
        <v>51.04</v>
      </c>
      <c r="X182" s="254">
        <v>0</v>
      </c>
      <c r="Y182" s="254">
        <v>0</v>
      </c>
      <c r="Z182" s="254">
        <v>126.68</v>
      </c>
      <c r="AA182" s="254">
        <v>110.82</v>
      </c>
      <c r="AB182" s="254">
        <v>15.91</v>
      </c>
      <c r="AC182" s="254">
        <v>54.15</v>
      </c>
      <c r="AD182" s="254">
        <v>55.3</v>
      </c>
      <c r="AE182" s="254">
        <v>18.91</v>
      </c>
      <c r="AF182" s="256">
        <v>0</v>
      </c>
      <c r="AG182" s="10"/>
      <c r="AH182" s="10"/>
      <c r="AI182" s="10"/>
    </row>
    <row r="183" spans="1:35">
      <c r="A183" s="257">
        <f t="shared" si="7"/>
        <v>1.1252666666666649</v>
      </c>
      <c r="B183" s="254">
        <v>43.46</v>
      </c>
      <c r="C183" s="254">
        <v>8.91</v>
      </c>
      <c r="D183" s="254">
        <v>79.319999999999993</v>
      </c>
      <c r="E183" s="254">
        <v>56</v>
      </c>
      <c r="F183" s="254">
        <v>116.81</v>
      </c>
      <c r="G183" s="254">
        <v>21.08</v>
      </c>
      <c r="H183" s="254">
        <v>17.55</v>
      </c>
      <c r="I183" s="254">
        <v>16.36</v>
      </c>
      <c r="J183" s="254">
        <v>19</v>
      </c>
      <c r="K183" s="254">
        <v>32.35</v>
      </c>
      <c r="L183" s="254">
        <v>56.44</v>
      </c>
      <c r="M183" s="254">
        <v>56.11</v>
      </c>
      <c r="N183" s="254">
        <v>7.18</v>
      </c>
      <c r="O183" s="254">
        <v>8.91</v>
      </c>
      <c r="P183" s="254">
        <v>10.14</v>
      </c>
      <c r="Q183" s="254">
        <v>30.32</v>
      </c>
      <c r="R183" s="254">
        <v>50.35</v>
      </c>
      <c r="S183" s="254">
        <v>36.729999999999997</v>
      </c>
      <c r="T183" s="254">
        <v>21.18</v>
      </c>
      <c r="U183" s="254">
        <v>47.58</v>
      </c>
      <c r="V183" s="254">
        <v>48.37</v>
      </c>
      <c r="W183" s="254">
        <v>45.86</v>
      </c>
      <c r="X183" s="254">
        <v>20.09</v>
      </c>
      <c r="Y183" s="254">
        <v>0</v>
      </c>
      <c r="Z183" s="254">
        <v>13</v>
      </c>
      <c r="AA183" s="254">
        <v>16.45</v>
      </c>
      <c r="AB183" s="254">
        <v>19.32</v>
      </c>
      <c r="AC183" s="254">
        <v>37.590000000000003</v>
      </c>
      <c r="AD183" s="254">
        <v>44.87</v>
      </c>
      <c r="AE183" s="254">
        <v>41.04</v>
      </c>
      <c r="AF183" s="256">
        <v>0</v>
      </c>
      <c r="AG183" s="10"/>
      <c r="AH183" s="10"/>
      <c r="AI183" s="10"/>
    </row>
    <row r="184" spans="1:35">
      <c r="A184" s="257">
        <f t="shared" si="7"/>
        <v>1.1356666666666648</v>
      </c>
      <c r="B184" s="254">
        <v>0</v>
      </c>
      <c r="C184" s="254">
        <v>71.44</v>
      </c>
      <c r="D184" s="254">
        <v>19.989999999999998</v>
      </c>
      <c r="E184" s="254">
        <v>40</v>
      </c>
      <c r="F184" s="254">
        <v>31.93</v>
      </c>
      <c r="G184" s="254">
        <v>26.45</v>
      </c>
      <c r="H184" s="254">
        <v>19.18</v>
      </c>
      <c r="I184" s="254">
        <v>56.43</v>
      </c>
      <c r="J184" s="254">
        <v>34.770000000000003</v>
      </c>
      <c r="K184" s="254">
        <v>28.2</v>
      </c>
      <c r="L184" s="254">
        <v>50.64</v>
      </c>
      <c r="M184" s="254">
        <v>54.84</v>
      </c>
      <c r="N184" s="254">
        <v>9.82</v>
      </c>
      <c r="O184" s="254">
        <v>9.4499999999999993</v>
      </c>
      <c r="P184" s="254">
        <v>8.0399999999999991</v>
      </c>
      <c r="Q184" s="254">
        <v>17</v>
      </c>
      <c r="R184" s="254">
        <v>42.31</v>
      </c>
      <c r="S184" s="254">
        <v>3.64</v>
      </c>
      <c r="T184" s="254">
        <v>57.18</v>
      </c>
      <c r="U184" s="254">
        <v>4.28</v>
      </c>
      <c r="V184" s="254">
        <v>7.64</v>
      </c>
      <c r="W184" s="254">
        <v>20.77</v>
      </c>
      <c r="X184" s="254">
        <v>13.18</v>
      </c>
      <c r="Y184" s="254">
        <v>0</v>
      </c>
      <c r="Z184" s="254">
        <v>112.68</v>
      </c>
      <c r="AA184" s="254">
        <v>30.08</v>
      </c>
      <c r="AB184" s="254">
        <v>18.82</v>
      </c>
      <c r="AC184" s="254">
        <v>41.77</v>
      </c>
      <c r="AD184" s="254">
        <v>47.78</v>
      </c>
      <c r="AE184" s="254">
        <v>79.02</v>
      </c>
      <c r="AF184" s="256">
        <v>0</v>
      </c>
      <c r="AG184" s="10"/>
      <c r="AH184" s="10"/>
      <c r="AI184" s="10"/>
    </row>
    <row r="185" spans="1:35">
      <c r="A185" s="257">
        <f t="shared" si="7"/>
        <v>1.1460666666666648</v>
      </c>
      <c r="B185" s="254">
        <v>2.65</v>
      </c>
      <c r="C185" s="254">
        <v>0</v>
      </c>
      <c r="D185" s="254">
        <v>34.270000000000003</v>
      </c>
      <c r="E185" s="254">
        <v>89.42</v>
      </c>
      <c r="F185" s="254">
        <v>54.44</v>
      </c>
      <c r="G185" s="254">
        <v>24.23</v>
      </c>
      <c r="H185" s="254">
        <v>22.86</v>
      </c>
      <c r="I185" s="254">
        <v>26.73</v>
      </c>
      <c r="J185" s="254">
        <v>10.91</v>
      </c>
      <c r="K185" s="254">
        <v>33.130000000000003</v>
      </c>
      <c r="L185" s="254">
        <v>52.7</v>
      </c>
      <c r="M185" s="254">
        <v>63.27</v>
      </c>
      <c r="N185" s="254">
        <v>14.37</v>
      </c>
      <c r="O185" s="254">
        <v>0</v>
      </c>
      <c r="P185" s="254">
        <v>14.4</v>
      </c>
      <c r="Q185" s="254">
        <v>49.04</v>
      </c>
      <c r="R185" s="254">
        <v>29.63</v>
      </c>
      <c r="S185" s="254">
        <v>25.45</v>
      </c>
      <c r="T185" s="254">
        <v>86.6</v>
      </c>
      <c r="U185" s="254">
        <v>22.59</v>
      </c>
      <c r="V185" s="254">
        <v>0</v>
      </c>
      <c r="W185" s="254">
        <v>0</v>
      </c>
      <c r="X185" s="254">
        <v>6.91</v>
      </c>
      <c r="Y185" s="254">
        <v>0</v>
      </c>
      <c r="Z185" s="254">
        <v>69.77</v>
      </c>
      <c r="AA185" s="254">
        <v>42.24</v>
      </c>
      <c r="AB185" s="254">
        <v>29.18</v>
      </c>
      <c r="AC185" s="254">
        <v>29.39</v>
      </c>
      <c r="AD185" s="254">
        <v>14.91</v>
      </c>
      <c r="AE185" s="254">
        <v>10.039999999999999</v>
      </c>
      <c r="AF185" s="256">
        <v>0</v>
      </c>
      <c r="AG185" s="10"/>
      <c r="AH185" s="10"/>
      <c r="AI185" s="10"/>
    </row>
    <row r="186" spans="1:35">
      <c r="A186" s="257">
        <f t="shared" si="7"/>
        <v>1.1564666666666648</v>
      </c>
      <c r="B186" s="254">
        <v>26.09</v>
      </c>
      <c r="C186" s="254">
        <v>0</v>
      </c>
      <c r="D186" s="254">
        <v>0</v>
      </c>
      <c r="E186" s="254">
        <v>32.65</v>
      </c>
      <c r="F186" s="254">
        <v>55.62</v>
      </c>
      <c r="G186" s="254">
        <v>7.3</v>
      </c>
      <c r="H186" s="254">
        <v>8.5399999999999991</v>
      </c>
      <c r="I186" s="254">
        <v>21.18</v>
      </c>
      <c r="J186" s="254">
        <v>16.27</v>
      </c>
      <c r="K186" s="254">
        <v>19.37</v>
      </c>
      <c r="L186" s="254">
        <v>0</v>
      </c>
      <c r="M186" s="254">
        <v>23</v>
      </c>
      <c r="N186" s="254">
        <v>19.87</v>
      </c>
      <c r="O186" s="254">
        <v>19</v>
      </c>
      <c r="P186" s="254">
        <v>0</v>
      </c>
      <c r="Q186" s="254">
        <v>36.630000000000003</v>
      </c>
      <c r="R186" s="254">
        <v>22.27</v>
      </c>
      <c r="S186" s="254">
        <v>10.68</v>
      </c>
      <c r="T186" s="254">
        <v>61.59</v>
      </c>
      <c r="U186" s="254">
        <v>4.5</v>
      </c>
      <c r="V186" s="254">
        <v>0</v>
      </c>
      <c r="W186" s="254">
        <v>30.23</v>
      </c>
      <c r="X186" s="254">
        <v>7.64</v>
      </c>
      <c r="Y186" s="254">
        <v>0</v>
      </c>
      <c r="Z186" s="254">
        <v>97.72</v>
      </c>
      <c r="AA186" s="254">
        <v>64.53</v>
      </c>
      <c r="AB186" s="254">
        <v>50.13</v>
      </c>
      <c r="AC186" s="254">
        <v>67.47</v>
      </c>
      <c r="AD186" s="254">
        <v>16.91</v>
      </c>
      <c r="AE186" s="254">
        <v>0</v>
      </c>
      <c r="AF186" s="256">
        <v>0</v>
      </c>
      <c r="AG186" s="10"/>
      <c r="AH186" s="10"/>
      <c r="AI186" s="10"/>
    </row>
    <row r="187" spans="1:35">
      <c r="A187" s="257">
        <f t="shared" si="7"/>
        <v>1.1668666666666647</v>
      </c>
      <c r="B187" s="254">
        <v>0</v>
      </c>
      <c r="C187" s="254">
        <v>0</v>
      </c>
      <c r="D187" s="254">
        <v>0</v>
      </c>
      <c r="E187" s="254">
        <v>0</v>
      </c>
      <c r="F187" s="254">
        <v>9.5</v>
      </c>
      <c r="G187" s="254">
        <v>0</v>
      </c>
      <c r="H187" s="254">
        <v>0</v>
      </c>
      <c r="I187" s="254">
        <v>0</v>
      </c>
      <c r="J187" s="254">
        <v>0</v>
      </c>
      <c r="K187" s="254">
        <v>8.5399999999999991</v>
      </c>
      <c r="L187" s="254">
        <v>0</v>
      </c>
      <c r="M187" s="254">
        <v>0</v>
      </c>
      <c r="N187" s="254">
        <v>0</v>
      </c>
      <c r="O187" s="254">
        <v>1.82</v>
      </c>
      <c r="P187" s="254">
        <v>0</v>
      </c>
      <c r="Q187" s="254">
        <v>0</v>
      </c>
      <c r="R187" s="254">
        <v>0</v>
      </c>
      <c r="S187" s="254">
        <v>0</v>
      </c>
      <c r="T187" s="254">
        <v>0</v>
      </c>
      <c r="U187" s="254">
        <v>0</v>
      </c>
      <c r="V187" s="254">
        <v>3.73</v>
      </c>
      <c r="W187" s="254">
        <v>0</v>
      </c>
      <c r="X187" s="254">
        <v>0</v>
      </c>
      <c r="Y187" s="254">
        <v>0</v>
      </c>
      <c r="Z187" s="254">
        <v>10.64</v>
      </c>
      <c r="AA187" s="254">
        <v>0</v>
      </c>
      <c r="AB187" s="254">
        <v>8.0399999999999991</v>
      </c>
      <c r="AC187" s="254">
        <v>0</v>
      </c>
      <c r="AD187" s="254">
        <v>0</v>
      </c>
      <c r="AE187" s="254">
        <v>0</v>
      </c>
      <c r="AF187" s="256">
        <v>0</v>
      </c>
      <c r="AG187" s="10"/>
      <c r="AH187" s="10"/>
      <c r="AI187" s="10"/>
    </row>
    <row r="188" spans="1:35">
      <c r="A188" s="257">
        <f t="shared" si="7"/>
        <v>1.1772666666666647</v>
      </c>
      <c r="B188" s="254">
        <v>0</v>
      </c>
      <c r="C188" s="254">
        <v>0</v>
      </c>
      <c r="D188" s="254">
        <v>0</v>
      </c>
      <c r="E188" s="254">
        <v>0</v>
      </c>
      <c r="F188" s="254">
        <v>0</v>
      </c>
      <c r="G188" s="254">
        <v>0</v>
      </c>
      <c r="H188" s="254">
        <v>0</v>
      </c>
      <c r="I188" s="254">
        <v>0</v>
      </c>
      <c r="J188" s="254">
        <v>0</v>
      </c>
      <c r="K188" s="254">
        <v>0</v>
      </c>
      <c r="L188" s="254">
        <v>0</v>
      </c>
      <c r="M188" s="254">
        <v>0</v>
      </c>
      <c r="N188" s="254">
        <v>0</v>
      </c>
      <c r="O188" s="254">
        <v>0</v>
      </c>
      <c r="P188" s="254">
        <v>0</v>
      </c>
      <c r="Q188" s="254">
        <v>0</v>
      </c>
      <c r="R188" s="254">
        <v>0</v>
      </c>
      <c r="S188" s="254">
        <v>0</v>
      </c>
      <c r="T188" s="254">
        <v>0</v>
      </c>
      <c r="U188" s="254">
        <v>0</v>
      </c>
      <c r="V188" s="254">
        <v>0</v>
      </c>
      <c r="W188" s="254">
        <v>0</v>
      </c>
      <c r="X188" s="254">
        <v>0</v>
      </c>
      <c r="Y188" s="254">
        <v>0</v>
      </c>
      <c r="Z188" s="254">
        <v>0</v>
      </c>
      <c r="AA188" s="254">
        <v>0</v>
      </c>
      <c r="AB188" s="254">
        <v>0</v>
      </c>
      <c r="AC188" s="254">
        <v>0</v>
      </c>
      <c r="AD188" s="254">
        <v>0</v>
      </c>
      <c r="AE188" s="254">
        <v>0</v>
      </c>
      <c r="AF188" s="256">
        <v>0</v>
      </c>
      <c r="AG188" s="10"/>
      <c r="AH188" s="10"/>
      <c r="AI188" s="10"/>
    </row>
    <row r="189" spans="1:35">
      <c r="A189" s="257">
        <f t="shared" si="7"/>
        <v>1.1876666666666646</v>
      </c>
      <c r="B189" s="254">
        <v>0</v>
      </c>
      <c r="C189" s="254">
        <v>0</v>
      </c>
      <c r="D189" s="254">
        <v>0</v>
      </c>
      <c r="E189" s="254">
        <v>0</v>
      </c>
      <c r="F189" s="254">
        <v>0</v>
      </c>
      <c r="G189" s="254">
        <v>0</v>
      </c>
      <c r="H189" s="254">
        <v>0</v>
      </c>
      <c r="I189" s="254">
        <v>0</v>
      </c>
      <c r="J189" s="254">
        <v>0</v>
      </c>
      <c r="K189" s="254">
        <v>0</v>
      </c>
      <c r="L189" s="254">
        <v>0</v>
      </c>
      <c r="M189" s="254">
        <v>0</v>
      </c>
      <c r="N189" s="254">
        <v>0</v>
      </c>
      <c r="O189" s="254">
        <v>0</v>
      </c>
      <c r="P189" s="254">
        <v>0</v>
      </c>
      <c r="Q189" s="254">
        <v>0</v>
      </c>
      <c r="R189" s="254">
        <v>0</v>
      </c>
      <c r="S189" s="254">
        <v>0</v>
      </c>
      <c r="T189" s="254">
        <v>0</v>
      </c>
      <c r="U189" s="254">
        <v>0</v>
      </c>
      <c r="V189" s="254">
        <v>0</v>
      </c>
      <c r="W189" s="254">
        <v>0</v>
      </c>
      <c r="X189" s="254">
        <v>0</v>
      </c>
      <c r="Y189" s="254">
        <v>0</v>
      </c>
      <c r="Z189" s="254">
        <v>0</v>
      </c>
      <c r="AA189" s="254">
        <v>0</v>
      </c>
      <c r="AB189" s="254">
        <v>0</v>
      </c>
      <c r="AC189" s="254">
        <v>0</v>
      </c>
      <c r="AD189" s="254">
        <v>0</v>
      </c>
      <c r="AE189" s="254">
        <v>0</v>
      </c>
      <c r="AF189" s="256">
        <v>0</v>
      </c>
      <c r="AG189" s="10"/>
      <c r="AH189" s="10"/>
      <c r="AI189" s="10"/>
    </row>
    <row r="190" spans="1:35">
      <c r="A190" s="258">
        <f t="shared" si="7"/>
        <v>1.1980666666666646</v>
      </c>
      <c r="B190" s="259">
        <v>0</v>
      </c>
      <c r="C190" s="259">
        <v>0</v>
      </c>
      <c r="D190" s="259">
        <v>0</v>
      </c>
      <c r="E190" s="259">
        <v>0</v>
      </c>
      <c r="F190" s="259">
        <v>0</v>
      </c>
      <c r="G190" s="259">
        <v>0</v>
      </c>
      <c r="H190" s="259">
        <v>0</v>
      </c>
      <c r="I190" s="259">
        <v>0</v>
      </c>
      <c r="J190" s="259">
        <v>0</v>
      </c>
      <c r="K190" s="259">
        <v>0</v>
      </c>
      <c r="L190" s="259">
        <v>0</v>
      </c>
      <c r="M190" s="259">
        <v>0</v>
      </c>
      <c r="N190" s="259">
        <v>0</v>
      </c>
      <c r="O190" s="259">
        <v>0</v>
      </c>
      <c r="P190" s="259">
        <v>0</v>
      </c>
      <c r="Q190" s="259">
        <v>0</v>
      </c>
      <c r="R190" s="259">
        <v>0</v>
      </c>
      <c r="S190" s="259">
        <v>0</v>
      </c>
      <c r="T190" s="259">
        <v>0</v>
      </c>
      <c r="U190" s="259">
        <v>0</v>
      </c>
      <c r="V190" s="259">
        <v>0</v>
      </c>
      <c r="W190" s="259">
        <v>0</v>
      </c>
      <c r="X190" s="259">
        <v>0</v>
      </c>
      <c r="Y190" s="259">
        <v>0</v>
      </c>
      <c r="Z190" s="259">
        <v>0</v>
      </c>
      <c r="AA190" s="259">
        <v>0</v>
      </c>
      <c r="AB190" s="259">
        <v>0</v>
      </c>
      <c r="AC190" s="259">
        <v>0</v>
      </c>
      <c r="AD190" s="259">
        <v>0</v>
      </c>
      <c r="AE190" s="259">
        <v>0</v>
      </c>
      <c r="AF190" s="260">
        <v>0</v>
      </c>
      <c r="AG190" s="10"/>
      <c r="AH190" s="10"/>
      <c r="AI190" s="10"/>
    </row>
    <row r="191" spans="1:35">
      <c r="A191" s="258">
        <f t="shared" si="7"/>
        <v>1.2084666666666646</v>
      </c>
      <c r="B191" s="79">
        <v>0</v>
      </c>
      <c r="C191" s="79">
        <v>0</v>
      </c>
      <c r="D191" s="79">
        <v>0</v>
      </c>
      <c r="E191" s="79">
        <v>0</v>
      </c>
      <c r="F191" s="79">
        <v>0</v>
      </c>
      <c r="G191" s="79">
        <v>0</v>
      </c>
      <c r="H191" s="79">
        <v>0</v>
      </c>
      <c r="I191" s="79">
        <v>0</v>
      </c>
      <c r="J191" s="79">
        <v>0</v>
      </c>
      <c r="K191" s="79">
        <v>0</v>
      </c>
      <c r="L191" s="79">
        <v>0</v>
      </c>
      <c r="M191" s="79">
        <v>0</v>
      </c>
      <c r="N191" s="79">
        <v>0</v>
      </c>
      <c r="O191" s="79">
        <v>0</v>
      </c>
      <c r="P191" s="79">
        <v>0</v>
      </c>
      <c r="Q191" s="79">
        <v>0</v>
      </c>
      <c r="R191" s="79">
        <v>0</v>
      </c>
      <c r="S191" s="79">
        <v>0</v>
      </c>
      <c r="T191" s="79">
        <v>0</v>
      </c>
      <c r="U191" s="79">
        <v>0</v>
      </c>
      <c r="V191" s="79">
        <v>0</v>
      </c>
      <c r="W191" s="79">
        <v>0</v>
      </c>
      <c r="X191" s="79">
        <v>0</v>
      </c>
      <c r="Y191" s="79">
        <v>0</v>
      </c>
      <c r="Z191" s="79">
        <v>0</v>
      </c>
      <c r="AA191" s="79">
        <v>0</v>
      </c>
      <c r="AB191" s="79">
        <v>0</v>
      </c>
      <c r="AC191" s="79">
        <v>0</v>
      </c>
      <c r="AD191" s="79">
        <v>0</v>
      </c>
      <c r="AE191" s="79">
        <v>0</v>
      </c>
      <c r="AF191" s="273">
        <v>0</v>
      </c>
      <c r="AG191" s="10"/>
      <c r="AH191" s="10"/>
      <c r="AI191" s="10"/>
    </row>
    <row r="192" spans="1:35">
      <c r="A192" s="258">
        <f t="shared" si="7"/>
        <v>1.2188666666666645</v>
      </c>
      <c r="B192" s="79">
        <v>0</v>
      </c>
      <c r="C192" s="79">
        <v>0</v>
      </c>
      <c r="D192" s="79">
        <v>0</v>
      </c>
      <c r="E192" s="79">
        <v>0</v>
      </c>
      <c r="F192" s="79">
        <v>0</v>
      </c>
      <c r="G192" s="79">
        <v>0</v>
      </c>
      <c r="H192" s="79">
        <v>0</v>
      </c>
      <c r="I192" s="79">
        <v>0</v>
      </c>
      <c r="J192" s="79">
        <v>0</v>
      </c>
      <c r="K192" s="79">
        <v>0</v>
      </c>
      <c r="L192" s="79">
        <v>0</v>
      </c>
      <c r="M192" s="79">
        <v>0</v>
      </c>
      <c r="N192" s="79">
        <v>0</v>
      </c>
      <c r="O192" s="79">
        <v>0</v>
      </c>
      <c r="P192" s="79">
        <v>0</v>
      </c>
      <c r="Q192" s="79">
        <v>0</v>
      </c>
      <c r="R192" s="79">
        <v>0</v>
      </c>
      <c r="S192" s="79">
        <v>0</v>
      </c>
      <c r="T192" s="79">
        <v>0</v>
      </c>
      <c r="U192" s="79">
        <v>0</v>
      </c>
      <c r="V192" s="79">
        <v>0</v>
      </c>
      <c r="W192" s="79">
        <v>0</v>
      </c>
      <c r="X192" s="79">
        <v>0</v>
      </c>
      <c r="Y192" s="79">
        <v>0</v>
      </c>
      <c r="Z192" s="79">
        <v>0</v>
      </c>
      <c r="AA192" s="79">
        <v>0</v>
      </c>
      <c r="AB192" s="79">
        <v>0</v>
      </c>
      <c r="AC192" s="79">
        <v>0</v>
      </c>
      <c r="AD192" s="79">
        <v>0</v>
      </c>
      <c r="AE192" s="79">
        <v>0</v>
      </c>
      <c r="AF192" s="273">
        <v>0</v>
      </c>
      <c r="AG192" s="10"/>
      <c r="AH192" s="10"/>
      <c r="AI192" s="10"/>
    </row>
    <row r="193" spans="1:35">
      <c r="A193" s="258">
        <f t="shared" si="7"/>
        <v>1.2292666666666645</v>
      </c>
      <c r="B193" s="79">
        <v>0</v>
      </c>
      <c r="C193" s="79">
        <v>0</v>
      </c>
      <c r="D193" s="79">
        <v>0</v>
      </c>
      <c r="E193" s="79">
        <v>0</v>
      </c>
      <c r="F193" s="79">
        <v>0</v>
      </c>
      <c r="G193" s="79">
        <v>0</v>
      </c>
      <c r="H193" s="79">
        <v>0</v>
      </c>
      <c r="I193" s="79">
        <v>0</v>
      </c>
      <c r="J193" s="79">
        <v>0</v>
      </c>
      <c r="K193" s="79">
        <v>0</v>
      </c>
      <c r="L193" s="79">
        <v>0</v>
      </c>
      <c r="M193" s="79">
        <v>0</v>
      </c>
      <c r="N193" s="79">
        <v>0</v>
      </c>
      <c r="O193" s="79">
        <v>0</v>
      </c>
      <c r="P193" s="79">
        <v>0</v>
      </c>
      <c r="Q193" s="79">
        <v>0</v>
      </c>
      <c r="R193" s="79">
        <v>0</v>
      </c>
      <c r="S193" s="79">
        <v>0</v>
      </c>
      <c r="T193" s="79">
        <v>0</v>
      </c>
      <c r="U193" s="79">
        <v>0</v>
      </c>
      <c r="V193" s="79">
        <v>0</v>
      </c>
      <c r="W193" s="79">
        <v>0</v>
      </c>
      <c r="X193" s="79">
        <v>0</v>
      </c>
      <c r="Y193" s="79">
        <v>0</v>
      </c>
      <c r="Z193" s="79">
        <v>0</v>
      </c>
      <c r="AA193" s="79">
        <v>0</v>
      </c>
      <c r="AB193" s="79">
        <v>0</v>
      </c>
      <c r="AC193" s="79">
        <v>0</v>
      </c>
      <c r="AD193" s="79">
        <v>0</v>
      </c>
      <c r="AE193" s="79">
        <v>0</v>
      </c>
      <c r="AF193" s="273">
        <v>0</v>
      </c>
      <c r="AG193" s="10"/>
      <c r="AH193" s="10"/>
      <c r="AI193" s="10"/>
    </row>
    <row r="194" spans="1:35">
      <c r="A194" s="258">
        <f t="shared" si="7"/>
        <v>1.2396666666666645</v>
      </c>
      <c r="B194" s="79">
        <v>0</v>
      </c>
      <c r="C194" s="79">
        <v>0</v>
      </c>
      <c r="D194" s="79">
        <v>0</v>
      </c>
      <c r="E194" s="79">
        <v>0</v>
      </c>
      <c r="F194" s="79">
        <v>0</v>
      </c>
      <c r="G194" s="79">
        <v>0</v>
      </c>
      <c r="H194" s="79">
        <v>0</v>
      </c>
      <c r="I194" s="79">
        <v>0</v>
      </c>
      <c r="J194" s="79">
        <v>0</v>
      </c>
      <c r="K194" s="79">
        <v>0</v>
      </c>
      <c r="L194" s="79">
        <v>0</v>
      </c>
      <c r="M194" s="79">
        <v>0</v>
      </c>
      <c r="N194" s="79">
        <v>0</v>
      </c>
      <c r="O194" s="79">
        <v>0</v>
      </c>
      <c r="P194" s="79">
        <v>0</v>
      </c>
      <c r="Q194" s="79">
        <v>0</v>
      </c>
      <c r="R194" s="79">
        <v>0</v>
      </c>
      <c r="S194" s="79">
        <v>0</v>
      </c>
      <c r="T194" s="79">
        <v>0</v>
      </c>
      <c r="U194" s="79">
        <v>0</v>
      </c>
      <c r="V194" s="79">
        <v>0</v>
      </c>
      <c r="W194" s="79">
        <v>0</v>
      </c>
      <c r="X194" s="79">
        <v>0</v>
      </c>
      <c r="Y194" s="79">
        <v>0</v>
      </c>
      <c r="Z194" s="79">
        <v>0</v>
      </c>
      <c r="AA194" s="79">
        <v>0</v>
      </c>
      <c r="AB194" s="79">
        <v>0</v>
      </c>
      <c r="AC194" s="79">
        <v>0</v>
      </c>
      <c r="AD194" s="79">
        <v>0</v>
      </c>
      <c r="AE194" s="79">
        <v>0</v>
      </c>
      <c r="AF194" s="273">
        <v>0</v>
      </c>
      <c r="AG194" s="10"/>
      <c r="AH194" s="10"/>
      <c r="AI194" s="10"/>
    </row>
    <row r="195" spans="1:35">
      <c r="A195" s="258">
        <f t="shared" si="7"/>
        <v>1.2500666666666644</v>
      </c>
      <c r="B195" s="79">
        <v>0</v>
      </c>
      <c r="C195" s="79">
        <v>0</v>
      </c>
      <c r="D195" s="79">
        <v>0</v>
      </c>
      <c r="E195" s="79">
        <v>0</v>
      </c>
      <c r="F195" s="79">
        <v>0</v>
      </c>
      <c r="G195" s="79">
        <v>0</v>
      </c>
      <c r="H195" s="79">
        <v>0</v>
      </c>
      <c r="I195" s="79">
        <v>0</v>
      </c>
      <c r="J195" s="79">
        <v>0</v>
      </c>
      <c r="K195" s="79">
        <v>0</v>
      </c>
      <c r="L195" s="79">
        <v>0</v>
      </c>
      <c r="M195" s="79">
        <v>0</v>
      </c>
      <c r="N195" s="79">
        <v>0</v>
      </c>
      <c r="O195" s="79">
        <v>0</v>
      </c>
      <c r="P195" s="79">
        <v>0</v>
      </c>
      <c r="Q195" s="79">
        <v>0</v>
      </c>
      <c r="R195" s="79">
        <v>0</v>
      </c>
      <c r="S195" s="79">
        <v>0</v>
      </c>
      <c r="T195" s="79">
        <v>0</v>
      </c>
      <c r="U195" s="79">
        <v>0</v>
      </c>
      <c r="V195" s="79">
        <v>0</v>
      </c>
      <c r="W195" s="79">
        <v>0</v>
      </c>
      <c r="X195" s="79">
        <v>0</v>
      </c>
      <c r="Y195" s="79">
        <v>0</v>
      </c>
      <c r="Z195" s="79">
        <v>0</v>
      </c>
      <c r="AA195" s="79">
        <v>0</v>
      </c>
      <c r="AB195" s="79">
        <v>0</v>
      </c>
      <c r="AC195" s="79">
        <v>0</v>
      </c>
      <c r="AD195" s="79">
        <v>0</v>
      </c>
      <c r="AE195" s="79">
        <v>0</v>
      </c>
      <c r="AF195" s="273">
        <v>0</v>
      </c>
      <c r="AG195" s="10"/>
      <c r="AH195" s="10"/>
      <c r="AI195" s="10"/>
    </row>
    <row r="196" spans="1:35">
      <c r="A196" s="258">
        <f t="shared" si="7"/>
        <v>1.2604666666666644</v>
      </c>
      <c r="B196" s="79">
        <v>0</v>
      </c>
      <c r="C196" s="79">
        <v>0</v>
      </c>
      <c r="D196" s="79">
        <v>0</v>
      </c>
      <c r="E196" s="79">
        <v>0</v>
      </c>
      <c r="F196" s="79">
        <v>0</v>
      </c>
      <c r="G196" s="79">
        <v>0</v>
      </c>
      <c r="H196" s="79">
        <v>0</v>
      </c>
      <c r="I196" s="79">
        <v>0</v>
      </c>
      <c r="J196" s="79">
        <v>0</v>
      </c>
      <c r="K196" s="79">
        <v>0</v>
      </c>
      <c r="L196" s="79">
        <v>0</v>
      </c>
      <c r="M196" s="79">
        <v>0</v>
      </c>
      <c r="N196" s="79">
        <v>0</v>
      </c>
      <c r="O196" s="79">
        <v>0</v>
      </c>
      <c r="P196" s="79">
        <v>0</v>
      </c>
      <c r="Q196" s="79">
        <v>0</v>
      </c>
      <c r="R196" s="79">
        <v>0</v>
      </c>
      <c r="S196" s="79">
        <v>0</v>
      </c>
      <c r="T196" s="79">
        <v>0</v>
      </c>
      <c r="U196" s="79">
        <v>0</v>
      </c>
      <c r="V196" s="79">
        <v>0</v>
      </c>
      <c r="W196" s="79">
        <v>0</v>
      </c>
      <c r="X196" s="79">
        <v>0</v>
      </c>
      <c r="Y196" s="79">
        <v>0</v>
      </c>
      <c r="Z196" s="79">
        <v>0</v>
      </c>
      <c r="AA196" s="79">
        <v>0</v>
      </c>
      <c r="AB196" s="79">
        <v>0</v>
      </c>
      <c r="AC196" s="79">
        <v>0</v>
      </c>
      <c r="AD196" s="79">
        <v>0</v>
      </c>
      <c r="AE196" s="79">
        <v>0</v>
      </c>
      <c r="AF196" s="273">
        <v>0</v>
      </c>
      <c r="AG196" s="10"/>
      <c r="AH196" s="10"/>
      <c r="AI196" s="10"/>
    </row>
    <row r="197" spans="1:35">
      <c r="A197" s="258">
        <f t="shared" si="7"/>
        <v>1.2708666666666644</v>
      </c>
      <c r="B197" s="79">
        <v>0</v>
      </c>
      <c r="C197" s="79">
        <v>0</v>
      </c>
      <c r="D197" s="79">
        <v>0</v>
      </c>
      <c r="E197" s="79">
        <v>0</v>
      </c>
      <c r="F197" s="79">
        <v>0</v>
      </c>
      <c r="G197" s="79">
        <v>0</v>
      </c>
      <c r="H197" s="79">
        <v>0</v>
      </c>
      <c r="I197" s="79">
        <v>0</v>
      </c>
      <c r="J197" s="79">
        <v>0</v>
      </c>
      <c r="K197" s="79">
        <v>0</v>
      </c>
      <c r="L197" s="79">
        <v>0</v>
      </c>
      <c r="M197" s="79">
        <v>0</v>
      </c>
      <c r="N197" s="79">
        <v>0</v>
      </c>
      <c r="O197" s="79">
        <v>0</v>
      </c>
      <c r="P197" s="79">
        <v>0</v>
      </c>
      <c r="Q197" s="79">
        <v>0</v>
      </c>
      <c r="R197" s="79">
        <v>0</v>
      </c>
      <c r="S197" s="79">
        <v>0</v>
      </c>
      <c r="T197" s="79">
        <v>0</v>
      </c>
      <c r="U197" s="79">
        <v>0</v>
      </c>
      <c r="V197" s="79">
        <v>0</v>
      </c>
      <c r="W197" s="79">
        <v>0</v>
      </c>
      <c r="X197" s="79">
        <v>0</v>
      </c>
      <c r="Y197" s="79">
        <v>0</v>
      </c>
      <c r="Z197" s="79">
        <v>0</v>
      </c>
      <c r="AA197" s="79">
        <v>0</v>
      </c>
      <c r="AB197" s="79">
        <v>0</v>
      </c>
      <c r="AC197" s="79">
        <v>0</v>
      </c>
      <c r="AD197" s="79">
        <v>0</v>
      </c>
      <c r="AE197" s="79">
        <v>0</v>
      </c>
      <c r="AF197" s="273">
        <v>0</v>
      </c>
      <c r="AG197" s="10"/>
      <c r="AH197" s="10"/>
      <c r="AI197" s="10"/>
    </row>
    <row r="198" spans="1:35" ht="15" thickBot="1">
      <c r="A198" s="258">
        <f t="shared" si="7"/>
        <v>1.2812666666666643</v>
      </c>
      <c r="B198" s="79">
        <v>0</v>
      </c>
      <c r="C198" s="79">
        <v>0</v>
      </c>
      <c r="D198" s="79">
        <v>0</v>
      </c>
      <c r="E198" s="79">
        <v>0</v>
      </c>
      <c r="F198" s="79">
        <v>0</v>
      </c>
      <c r="G198" s="79">
        <v>0</v>
      </c>
      <c r="H198" s="79">
        <v>0</v>
      </c>
      <c r="I198" s="79">
        <v>0</v>
      </c>
      <c r="J198" s="79">
        <v>0</v>
      </c>
      <c r="K198" s="79">
        <v>0</v>
      </c>
      <c r="L198" s="79">
        <v>0</v>
      </c>
      <c r="M198" s="79">
        <v>0</v>
      </c>
      <c r="N198" s="79">
        <v>0</v>
      </c>
      <c r="O198" s="79">
        <v>0</v>
      </c>
      <c r="P198" s="79">
        <v>0</v>
      </c>
      <c r="Q198" s="79">
        <v>0</v>
      </c>
      <c r="R198" s="79">
        <v>0</v>
      </c>
      <c r="S198" s="79">
        <v>0</v>
      </c>
      <c r="T198" s="79">
        <v>0</v>
      </c>
      <c r="U198" s="79">
        <v>0</v>
      </c>
      <c r="V198" s="79">
        <v>0</v>
      </c>
      <c r="W198" s="79">
        <v>0</v>
      </c>
      <c r="X198" s="79">
        <v>0</v>
      </c>
      <c r="Y198" s="79">
        <v>0</v>
      </c>
      <c r="Z198" s="79">
        <v>0</v>
      </c>
      <c r="AA198" s="79">
        <v>0</v>
      </c>
      <c r="AB198" s="79">
        <v>0</v>
      </c>
      <c r="AC198" s="79">
        <v>0</v>
      </c>
      <c r="AD198" s="79">
        <v>0</v>
      </c>
      <c r="AE198" s="79">
        <v>0</v>
      </c>
      <c r="AF198" s="273">
        <v>0</v>
      </c>
      <c r="AG198" s="10"/>
      <c r="AH198" s="10"/>
      <c r="AI198" s="10"/>
    </row>
    <row r="199" spans="1:35" ht="15" thickBot="1">
      <c r="A199" s="264" t="s">
        <v>10</v>
      </c>
      <c r="B199" s="265">
        <v>8167.3400000000011</v>
      </c>
      <c r="C199" s="265">
        <v>11210.02</v>
      </c>
      <c r="D199" s="265">
        <v>10353.870000000004</v>
      </c>
      <c r="E199" s="265">
        <v>14004.099999999997</v>
      </c>
      <c r="F199" s="265">
        <v>15233.130000000003</v>
      </c>
      <c r="G199" s="265">
        <v>12247.749999999998</v>
      </c>
      <c r="H199" s="265">
        <v>8124.1099999999979</v>
      </c>
      <c r="I199" s="265">
        <v>8445.9399999999987</v>
      </c>
      <c r="J199" s="265">
        <v>9724.7099999999973</v>
      </c>
      <c r="K199" s="265">
        <v>8409.1999999999989</v>
      </c>
      <c r="L199" s="265">
        <v>12891.52</v>
      </c>
      <c r="M199" s="265">
        <v>13715.670000000002</v>
      </c>
      <c r="N199" s="265">
        <v>10109.649999999996</v>
      </c>
      <c r="O199" s="265">
        <v>7210.13</v>
      </c>
      <c r="P199" s="265">
        <v>7360.1600000000017</v>
      </c>
      <c r="Q199" s="265">
        <v>10163.329999999993</v>
      </c>
      <c r="R199" s="265">
        <v>9966.2899999999972</v>
      </c>
      <c r="S199" s="265">
        <v>12803.819999999998</v>
      </c>
      <c r="T199" s="265">
        <v>12831.119999999999</v>
      </c>
      <c r="U199" s="265">
        <v>10231.870000000003</v>
      </c>
      <c r="V199" s="265">
        <v>9577.1899999999987</v>
      </c>
      <c r="W199" s="265">
        <v>9985.5200000000041</v>
      </c>
      <c r="X199" s="265">
        <v>10299.400000000005</v>
      </c>
      <c r="Y199" s="265">
        <v>4592.3399999999992</v>
      </c>
      <c r="Z199" s="265">
        <v>8016.5699999999988</v>
      </c>
      <c r="AA199" s="265">
        <v>11286.250000000004</v>
      </c>
      <c r="AB199" s="265">
        <v>9495.0400000000009</v>
      </c>
      <c r="AC199" s="265">
        <v>9636.0099999999984</v>
      </c>
      <c r="AD199" s="265">
        <v>9489.2399999999961</v>
      </c>
      <c r="AE199" s="265">
        <v>11299.680000000002</v>
      </c>
      <c r="AF199" s="266">
        <v>5781.1400000000021</v>
      </c>
      <c r="AG199" s="10"/>
      <c r="AH199" s="10"/>
      <c r="AI199" s="10"/>
    </row>
    <row r="200" spans="1:35">
      <c r="A200" s="261">
        <v>0.29166666666666669</v>
      </c>
      <c r="B200" s="262">
        <v>0</v>
      </c>
      <c r="C200" s="262">
        <v>0</v>
      </c>
      <c r="D200" s="262">
        <v>0</v>
      </c>
      <c r="E200" s="262">
        <v>0</v>
      </c>
      <c r="F200" s="262">
        <v>0</v>
      </c>
      <c r="G200" s="262">
        <v>0</v>
      </c>
      <c r="H200" s="262">
        <v>0</v>
      </c>
      <c r="I200" s="262">
        <v>0</v>
      </c>
      <c r="J200" s="262">
        <v>0</v>
      </c>
      <c r="K200" s="262">
        <v>0</v>
      </c>
      <c r="L200" s="262">
        <v>0</v>
      </c>
      <c r="M200" s="262">
        <v>0</v>
      </c>
      <c r="N200" s="262">
        <v>0</v>
      </c>
      <c r="O200" s="262">
        <v>0</v>
      </c>
      <c r="P200" s="262">
        <v>0</v>
      </c>
      <c r="Q200" s="262">
        <v>0</v>
      </c>
      <c r="R200" s="262">
        <v>0</v>
      </c>
      <c r="S200" s="262">
        <v>0</v>
      </c>
      <c r="T200" s="262">
        <v>0</v>
      </c>
      <c r="U200" s="262">
        <v>0</v>
      </c>
      <c r="V200" s="262">
        <v>0</v>
      </c>
      <c r="W200" s="262">
        <v>0</v>
      </c>
      <c r="X200" s="262">
        <v>0</v>
      </c>
      <c r="Y200" s="262">
        <v>0</v>
      </c>
      <c r="Z200" s="262">
        <v>0</v>
      </c>
      <c r="AA200" s="262">
        <v>0</v>
      </c>
      <c r="AB200" s="262">
        <v>0</v>
      </c>
      <c r="AC200" s="262">
        <v>0</v>
      </c>
      <c r="AD200" s="262">
        <v>0</v>
      </c>
      <c r="AE200" s="262">
        <v>0</v>
      </c>
      <c r="AF200" s="263">
        <v>0</v>
      </c>
      <c r="AG200" s="10"/>
      <c r="AH200" s="10"/>
      <c r="AI200" s="10"/>
    </row>
    <row r="201" spans="1:35">
      <c r="A201" s="255">
        <f t="shared" ref="A201:A208" si="8">A200+0.0105</f>
        <v>0.30216666666666669</v>
      </c>
      <c r="B201" s="254">
        <v>0</v>
      </c>
      <c r="C201" s="254">
        <v>0</v>
      </c>
      <c r="D201" s="254">
        <v>0</v>
      </c>
      <c r="E201" s="254">
        <v>0</v>
      </c>
      <c r="F201" s="254">
        <v>0</v>
      </c>
      <c r="G201" s="254">
        <v>0</v>
      </c>
      <c r="H201" s="254">
        <v>0</v>
      </c>
      <c r="I201" s="254">
        <v>0</v>
      </c>
      <c r="J201" s="254">
        <v>0</v>
      </c>
      <c r="K201" s="254">
        <v>0</v>
      </c>
      <c r="L201" s="254">
        <v>0</v>
      </c>
      <c r="M201" s="254">
        <v>0</v>
      </c>
      <c r="N201" s="254">
        <v>0</v>
      </c>
      <c r="O201" s="254">
        <v>0</v>
      </c>
      <c r="P201" s="254">
        <v>0</v>
      </c>
      <c r="Q201" s="254">
        <v>0</v>
      </c>
      <c r="R201" s="254">
        <v>0</v>
      </c>
      <c r="S201" s="254">
        <v>0</v>
      </c>
      <c r="T201" s="254">
        <v>0</v>
      </c>
      <c r="U201" s="254">
        <v>0</v>
      </c>
      <c r="V201" s="254">
        <v>0</v>
      </c>
      <c r="W201" s="254">
        <v>0</v>
      </c>
      <c r="X201" s="254">
        <v>0</v>
      </c>
      <c r="Y201" s="254">
        <v>0</v>
      </c>
      <c r="Z201" s="254">
        <v>0</v>
      </c>
      <c r="AA201" s="254">
        <v>0</v>
      </c>
      <c r="AB201" s="254">
        <v>0</v>
      </c>
      <c r="AC201" s="254">
        <v>0</v>
      </c>
      <c r="AD201" s="254">
        <v>0</v>
      </c>
      <c r="AE201" s="254">
        <v>0</v>
      </c>
      <c r="AF201" s="256">
        <v>0</v>
      </c>
      <c r="AG201" s="10"/>
      <c r="AH201" s="10"/>
      <c r="AI201" s="10"/>
    </row>
    <row r="202" spans="1:35">
      <c r="A202" s="255">
        <f t="shared" si="8"/>
        <v>0.3126666666666667</v>
      </c>
      <c r="B202" s="254">
        <v>0</v>
      </c>
      <c r="C202" s="254">
        <v>0</v>
      </c>
      <c r="D202" s="254">
        <v>0</v>
      </c>
      <c r="E202" s="254">
        <v>0</v>
      </c>
      <c r="F202" s="254">
        <v>0</v>
      </c>
      <c r="G202" s="254">
        <v>0</v>
      </c>
      <c r="H202" s="254">
        <v>0</v>
      </c>
      <c r="I202" s="254">
        <v>0</v>
      </c>
      <c r="J202" s="254">
        <v>0</v>
      </c>
      <c r="K202" s="254">
        <v>0</v>
      </c>
      <c r="L202" s="254">
        <v>0</v>
      </c>
      <c r="M202" s="254">
        <v>0</v>
      </c>
      <c r="N202" s="254">
        <v>0</v>
      </c>
      <c r="O202" s="254">
        <v>0</v>
      </c>
      <c r="P202" s="254">
        <v>0</v>
      </c>
      <c r="Q202" s="254">
        <v>0</v>
      </c>
      <c r="R202" s="254">
        <v>0</v>
      </c>
      <c r="S202" s="254">
        <v>0</v>
      </c>
      <c r="T202" s="254">
        <v>0</v>
      </c>
      <c r="U202" s="254">
        <v>0</v>
      </c>
      <c r="V202" s="254">
        <v>0</v>
      </c>
      <c r="W202" s="254">
        <v>0</v>
      </c>
      <c r="X202" s="254">
        <v>0</v>
      </c>
      <c r="Y202" s="254">
        <v>0</v>
      </c>
      <c r="Z202" s="254">
        <v>0</v>
      </c>
      <c r="AA202" s="254">
        <v>0</v>
      </c>
      <c r="AB202" s="254">
        <v>0</v>
      </c>
      <c r="AC202" s="254">
        <v>0</v>
      </c>
      <c r="AD202" s="254">
        <v>0</v>
      </c>
      <c r="AE202" s="254">
        <v>0</v>
      </c>
      <c r="AF202" s="256">
        <v>0</v>
      </c>
      <c r="AG202" s="10"/>
      <c r="AH202" s="10"/>
      <c r="AI202" s="10"/>
    </row>
    <row r="203" spans="1:35">
      <c r="A203" s="255">
        <f t="shared" si="8"/>
        <v>0.32316666666666671</v>
      </c>
      <c r="B203" s="254">
        <v>0</v>
      </c>
      <c r="C203" s="254">
        <v>0</v>
      </c>
      <c r="D203" s="254">
        <v>0</v>
      </c>
      <c r="E203" s="254">
        <v>0</v>
      </c>
      <c r="F203" s="254">
        <v>0</v>
      </c>
      <c r="G203" s="254">
        <v>0</v>
      </c>
      <c r="H203" s="254">
        <v>0</v>
      </c>
      <c r="I203" s="254">
        <v>0</v>
      </c>
      <c r="J203" s="254">
        <v>0</v>
      </c>
      <c r="K203" s="254">
        <v>0</v>
      </c>
      <c r="L203" s="254">
        <v>0</v>
      </c>
      <c r="M203" s="254">
        <v>0</v>
      </c>
      <c r="N203" s="254">
        <v>0</v>
      </c>
      <c r="O203" s="254">
        <v>0</v>
      </c>
      <c r="P203" s="254">
        <v>0</v>
      </c>
      <c r="Q203" s="254">
        <v>0</v>
      </c>
      <c r="R203" s="254">
        <v>0</v>
      </c>
      <c r="S203" s="254">
        <v>0</v>
      </c>
      <c r="T203" s="254">
        <v>0</v>
      </c>
      <c r="U203" s="254">
        <v>0</v>
      </c>
      <c r="V203" s="254">
        <v>0</v>
      </c>
      <c r="W203" s="254">
        <v>0</v>
      </c>
      <c r="X203" s="254">
        <v>0</v>
      </c>
      <c r="Y203" s="254">
        <v>0</v>
      </c>
      <c r="Z203" s="254">
        <v>0</v>
      </c>
      <c r="AA203" s="254">
        <v>4.09</v>
      </c>
      <c r="AB203" s="254">
        <v>4.04</v>
      </c>
      <c r="AC203" s="254">
        <v>0</v>
      </c>
      <c r="AD203" s="254">
        <v>0</v>
      </c>
      <c r="AE203" s="254">
        <v>0</v>
      </c>
      <c r="AF203" s="256">
        <v>0</v>
      </c>
      <c r="AG203" s="10"/>
      <c r="AH203" s="10"/>
      <c r="AI203" s="10"/>
    </row>
    <row r="204" spans="1:35">
      <c r="A204" s="255">
        <f t="shared" si="8"/>
        <v>0.33366666666666672</v>
      </c>
      <c r="B204" s="254">
        <v>1.73</v>
      </c>
      <c r="C204" s="254">
        <v>9.58</v>
      </c>
      <c r="D204" s="254">
        <v>3.18</v>
      </c>
      <c r="E204" s="254">
        <v>0</v>
      </c>
      <c r="F204" s="254">
        <v>7.37</v>
      </c>
      <c r="G204" s="254">
        <v>4.6399999999999997</v>
      </c>
      <c r="H204" s="254">
        <v>2.31</v>
      </c>
      <c r="I204" s="254">
        <v>4.59</v>
      </c>
      <c r="J204" s="254">
        <v>13.66</v>
      </c>
      <c r="K204" s="254">
        <v>0</v>
      </c>
      <c r="L204" s="254">
        <v>0</v>
      </c>
      <c r="M204" s="254">
        <v>12.68</v>
      </c>
      <c r="N204" s="254">
        <v>10.46</v>
      </c>
      <c r="O204" s="254">
        <v>0</v>
      </c>
      <c r="P204" s="254">
        <v>0</v>
      </c>
      <c r="Q204" s="254">
        <v>0</v>
      </c>
      <c r="R204" s="254">
        <v>21.94</v>
      </c>
      <c r="S204" s="254">
        <v>11.64</v>
      </c>
      <c r="T204" s="254">
        <v>4.54</v>
      </c>
      <c r="U204" s="254">
        <v>0</v>
      </c>
      <c r="V204" s="254">
        <v>2.31</v>
      </c>
      <c r="W204" s="254">
        <v>2.3199999999999998</v>
      </c>
      <c r="X204" s="254">
        <v>6.85</v>
      </c>
      <c r="Y204" s="254">
        <v>19.22</v>
      </c>
      <c r="Z204" s="254">
        <v>0</v>
      </c>
      <c r="AA204" s="254">
        <v>3.64</v>
      </c>
      <c r="AB204" s="254">
        <v>0</v>
      </c>
      <c r="AC204" s="254">
        <v>0</v>
      </c>
      <c r="AD204" s="254">
        <v>17.27</v>
      </c>
      <c r="AE204" s="254">
        <v>23.43</v>
      </c>
      <c r="AF204" s="256">
        <v>4</v>
      </c>
      <c r="AG204" s="10"/>
      <c r="AH204" s="10"/>
      <c r="AI204" s="10"/>
    </row>
    <row r="205" spans="1:35">
      <c r="A205" s="255">
        <f t="shared" si="8"/>
        <v>0.34416666666666673</v>
      </c>
      <c r="B205" s="254">
        <v>2.27</v>
      </c>
      <c r="C205" s="254">
        <v>9.51</v>
      </c>
      <c r="D205" s="254">
        <v>9.09</v>
      </c>
      <c r="E205" s="254">
        <v>12.27</v>
      </c>
      <c r="F205" s="254">
        <v>15.35</v>
      </c>
      <c r="G205" s="254">
        <v>0</v>
      </c>
      <c r="H205" s="254">
        <v>1.36</v>
      </c>
      <c r="I205" s="254">
        <v>11.91</v>
      </c>
      <c r="J205" s="254">
        <v>1.36</v>
      </c>
      <c r="K205" s="254">
        <v>5.45</v>
      </c>
      <c r="L205" s="254">
        <v>24.25</v>
      </c>
      <c r="M205" s="254">
        <v>25.24</v>
      </c>
      <c r="N205" s="254">
        <v>0</v>
      </c>
      <c r="O205" s="254">
        <v>9.09</v>
      </c>
      <c r="P205" s="254">
        <v>6.81</v>
      </c>
      <c r="Q205" s="254">
        <v>2.27</v>
      </c>
      <c r="R205" s="254">
        <v>9.08</v>
      </c>
      <c r="S205" s="254">
        <v>4.54</v>
      </c>
      <c r="T205" s="254">
        <v>0</v>
      </c>
      <c r="U205" s="254">
        <v>4.54</v>
      </c>
      <c r="V205" s="254">
        <v>27.37</v>
      </c>
      <c r="W205" s="254">
        <v>0</v>
      </c>
      <c r="X205" s="254">
        <v>15.9</v>
      </c>
      <c r="Y205" s="254">
        <v>4.13</v>
      </c>
      <c r="Z205" s="254">
        <v>0</v>
      </c>
      <c r="AA205" s="254">
        <v>0</v>
      </c>
      <c r="AB205" s="254">
        <v>3.18</v>
      </c>
      <c r="AC205" s="254">
        <v>4.54</v>
      </c>
      <c r="AD205" s="254">
        <v>1.36</v>
      </c>
      <c r="AE205" s="254">
        <v>0</v>
      </c>
      <c r="AF205" s="256">
        <v>19.95</v>
      </c>
      <c r="AG205" s="10"/>
      <c r="AH205" s="10"/>
      <c r="AI205" s="10"/>
    </row>
    <row r="206" spans="1:35">
      <c r="A206" s="255">
        <f t="shared" si="8"/>
        <v>0.35466666666666674</v>
      </c>
      <c r="B206" s="254">
        <v>12.67</v>
      </c>
      <c r="C206" s="254">
        <v>2.73</v>
      </c>
      <c r="D206" s="254">
        <v>30.01</v>
      </c>
      <c r="E206" s="254">
        <v>21.62</v>
      </c>
      <c r="F206" s="254">
        <v>8.6300000000000008</v>
      </c>
      <c r="G206" s="254">
        <v>0</v>
      </c>
      <c r="H206" s="254">
        <v>1.36</v>
      </c>
      <c r="I206" s="254">
        <v>3.64</v>
      </c>
      <c r="J206" s="254">
        <v>5.59</v>
      </c>
      <c r="K206" s="254">
        <v>7.23</v>
      </c>
      <c r="L206" s="254">
        <v>6.36</v>
      </c>
      <c r="M206" s="254">
        <v>11.82</v>
      </c>
      <c r="N206" s="254">
        <v>9.09</v>
      </c>
      <c r="O206" s="254">
        <v>7.9</v>
      </c>
      <c r="P206" s="254">
        <v>0</v>
      </c>
      <c r="Q206" s="254">
        <v>4.54</v>
      </c>
      <c r="R206" s="254">
        <v>9.58</v>
      </c>
      <c r="S206" s="254">
        <v>0</v>
      </c>
      <c r="T206" s="254">
        <v>23.72</v>
      </c>
      <c r="U206" s="254">
        <v>1.73</v>
      </c>
      <c r="V206" s="254">
        <v>1.36</v>
      </c>
      <c r="W206" s="254">
        <v>23.64</v>
      </c>
      <c r="X206" s="254">
        <v>5.37</v>
      </c>
      <c r="Y206" s="254">
        <v>6.82</v>
      </c>
      <c r="Z206" s="254">
        <v>0</v>
      </c>
      <c r="AA206" s="254">
        <v>0.91</v>
      </c>
      <c r="AB206" s="254">
        <v>0</v>
      </c>
      <c r="AC206" s="254">
        <v>4.54</v>
      </c>
      <c r="AD206" s="254">
        <v>6.82</v>
      </c>
      <c r="AE206" s="254">
        <v>13.63</v>
      </c>
      <c r="AF206" s="256">
        <v>0.91</v>
      </c>
      <c r="AG206" s="10"/>
      <c r="AH206" s="10"/>
      <c r="AI206" s="10"/>
    </row>
    <row r="207" spans="1:35">
      <c r="A207" s="255">
        <f t="shared" si="8"/>
        <v>0.36516666666666675</v>
      </c>
      <c r="B207" s="254">
        <v>9.09</v>
      </c>
      <c r="C207" s="254">
        <v>0</v>
      </c>
      <c r="D207" s="254">
        <v>1.36</v>
      </c>
      <c r="E207" s="254">
        <v>10.82</v>
      </c>
      <c r="F207" s="254">
        <v>40.08</v>
      </c>
      <c r="G207" s="254">
        <v>0.91</v>
      </c>
      <c r="H207" s="254">
        <v>9.09</v>
      </c>
      <c r="I207" s="254">
        <v>9.14</v>
      </c>
      <c r="J207" s="254">
        <v>1.36</v>
      </c>
      <c r="K207" s="254">
        <v>12.91</v>
      </c>
      <c r="L207" s="254">
        <v>7.81</v>
      </c>
      <c r="M207" s="254">
        <v>6.52</v>
      </c>
      <c r="N207" s="254">
        <v>18.36</v>
      </c>
      <c r="O207" s="254">
        <v>9.09</v>
      </c>
      <c r="P207" s="254">
        <v>4.54</v>
      </c>
      <c r="Q207" s="254">
        <v>0.91</v>
      </c>
      <c r="R207" s="254">
        <v>6.36</v>
      </c>
      <c r="S207" s="254">
        <v>10.9</v>
      </c>
      <c r="T207" s="254">
        <v>0</v>
      </c>
      <c r="U207" s="254">
        <v>0</v>
      </c>
      <c r="V207" s="254">
        <v>2.27</v>
      </c>
      <c r="W207" s="254">
        <v>0</v>
      </c>
      <c r="X207" s="254">
        <v>6.82</v>
      </c>
      <c r="Y207" s="254">
        <v>0</v>
      </c>
      <c r="Z207" s="254">
        <v>0</v>
      </c>
      <c r="AA207" s="254">
        <v>2.27</v>
      </c>
      <c r="AB207" s="254">
        <v>7.83</v>
      </c>
      <c r="AC207" s="254">
        <v>12.77</v>
      </c>
      <c r="AD207" s="254">
        <v>0</v>
      </c>
      <c r="AE207" s="254">
        <v>0</v>
      </c>
      <c r="AF207" s="256">
        <v>9.08</v>
      </c>
      <c r="AG207" s="10"/>
      <c r="AH207" s="10"/>
      <c r="AI207" s="10"/>
    </row>
    <row r="208" spans="1:35">
      <c r="A208" s="255">
        <f t="shared" si="8"/>
        <v>0.37566666666666676</v>
      </c>
      <c r="B208" s="254">
        <v>23.54</v>
      </c>
      <c r="C208" s="254">
        <v>27.23</v>
      </c>
      <c r="D208" s="254">
        <v>15</v>
      </c>
      <c r="E208" s="254">
        <v>21.55</v>
      </c>
      <c r="F208" s="254">
        <v>13.99</v>
      </c>
      <c r="G208" s="254">
        <v>0</v>
      </c>
      <c r="H208" s="254">
        <v>5.27</v>
      </c>
      <c r="I208" s="254">
        <v>17.260000000000002</v>
      </c>
      <c r="J208" s="254">
        <v>15.11</v>
      </c>
      <c r="K208" s="254">
        <v>7.27</v>
      </c>
      <c r="L208" s="254">
        <v>24.48</v>
      </c>
      <c r="M208" s="254">
        <v>33.97</v>
      </c>
      <c r="N208" s="254">
        <v>6.86</v>
      </c>
      <c r="O208" s="254">
        <v>12.27</v>
      </c>
      <c r="P208" s="254">
        <v>5.45</v>
      </c>
      <c r="Q208" s="254">
        <v>18.170000000000002</v>
      </c>
      <c r="R208" s="254">
        <v>5.45</v>
      </c>
      <c r="S208" s="254">
        <v>2.64</v>
      </c>
      <c r="T208" s="254">
        <v>4.54</v>
      </c>
      <c r="U208" s="254">
        <v>7.73</v>
      </c>
      <c r="V208" s="254">
        <v>1.36</v>
      </c>
      <c r="W208" s="254">
        <v>10.9</v>
      </c>
      <c r="X208" s="254">
        <v>15.86</v>
      </c>
      <c r="Y208" s="254">
        <v>7.27</v>
      </c>
      <c r="Z208" s="254">
        <v>0</v>
      </c>
      <c r="AA208" s="254">
        <v>38.479999999999997</v>
      </c>
      <c r="AB208" s="254">
        <v>17.309999999999999</v>
      </c>
      <c r="AC208" s="254">
        <v>1.82</v>
      </c>
      <c r="AD208" s="254">
        <v>19.8</v>
      </c>
      <c r="AE208" s="254">
        <v>5.45</v>
      </c>
      <c r="AF208" s="256">
        <v>9.08</v>
      </c>
      <c r="AG208" s="10"/>
      <c r="AH208" s="10"/>
      <c r="AI208" s="10"/>
    </row>
    <row r="209" spans="1:35">
      <c r="A209" s="255">
        <f t="shared" ref="A209:A248" si="9">A208+0.0104</f>
        <v>0.38606666666666678</v>
      </c>
      <c r="B209" s="254">
        <v>0</v>
      </c>
      <c r="C209" s="254">
        <v>17.23</v>
      </c>
      <c r="D209" s="254">
        <v>26.09</v>
      </c>
      <c r="E209" s="254">
        <v>8.27</v>
      </c>
      <c r="F209" s="254">
        <v>23.17</v>
      </c>
      <c r="G209" s="254">
        <v>4.09</v>
      </c>
      <c r="H209" s="254">
        <v>21.71</v>
      </c>
      <c r="I209" s="254">
        <v>0</v>
      </c>
      <c r="J209" s="254">
        <v>8.18</v>
      </c>
      <c r="K209" s="254">
        <v>1.36</v>
      </c>
      <c r="L209" s="254">
        <v>9.11</v>
      </c>
      <c r="M209" s="254">
        <v>26.9</v>
      </c>
      <c r="N209" s="254">
        <v>4.55</v>
      </c>
      <c r="O209" s="254">
        <v>19.09</v>
      </c>
      <c r="P209" s="254">
        <v>29.02</v>
      </c>
      <c r="Q209" s="254">
        <v>37.06</v>
      </c>
      <c r="R209" s="254">
        <v>14.54</v>
      </c>
      <c r="S209" s="254">
        <v>0</v>
      </c>
      <c r="T209" s="254">
        <v>10.35</v>
      </c>
      <c r="U209" s="254">
        <v>11.54</v>
      </c>
      <c r="V209" s="254">
        <v>1.36</v>
      </c>
      <c r="W209" s="254">
        <v>4.7</v>
      </c>
      <c r="X209" s="254">
        <v>4.09</v>
      </c>
      <c r="Y209" s="254">
        <v>6.09</v>
      </c>
      <c r="Z209" s="254">
        <v>0</v>
      </c>
      <c r="AA209" s="254">
        <v>0.91</v>
      </c>
      <c r="AB209" s="254">
        <v>0</v>
      </c>
      <c r="AC209" s="254">
        <v>6.82</v>
      </c>
      <c r="AD209" s="254">
        <v>3.59</v>
      </c>
      <c r="AE209" s="254">
        <v>40.35</v>
      </c>
      <c r="AF209" s="256">
        <v>19.54</v>
      </c>
      <c r="AG209" s="10"/>
      <c r="AH209" s="10"/>
      <c r="AI209" s="10"/>
    </row>
    <row r="210" spans="1:35">
      <c r="A210" s="255">
        <f t="shared" si="9"/>
        <v>0.3964666666666668</v>
      </c>
      <c r="B210" s="254">
        <v>11.35</v>
      </c>
      <c r="C210" s="254">
        <v>9.58</v>
      </c>
      <c r="D210" s="254">
        <v>1.36</v>
      </c>
      <c r="E210" s="254">
        <v>9.08</v>
      </c>
      <c r="F210" s="254">
        <v>29.55</v>
      </c>
      <c r="G210" s="254">
        <v>16.48</v>
      </c>
      <c r="H210" s="254">
        <v>6.36</v>
      </c>
      <c r="I210" s="254">
        <v>19.2</v>
      </c>
      <c r="J210" s="254">
        <v>27.21</v>
      </c>
      <c r="K210" s="254">
        <v>9.09</v>
      </c>
      <c r="L210" s="254">
        <v>27.26</v>
      </c>
      <c r="M210" s="254">
        <v>1.82</v>
      </c>
      <c r="N210" s="254">
        <v>4.54</v>
      </c>
      <c r="O210" s="254">
        <v>6.36</v>
      </c>
      <c r="P210" s="254">
        <v>6.27</v>
      </c>
      <c r="Q210" s="254">
        <v>9.99</v>
      </c>
      <c r="R210" s="254">
        <v>2.27</v>
      </c>
      <c r="S210" s="254">
        <v>9.5399999999999991</v>
      </c>
      <c r="T210" s="254">
        <v>3.59</v>
      </c>
      <c r="U210" s="254">
        <v>7.64</v>
      </c>
      <c r="V210" s="254">
        <v>7.23</v>
      </c>
      <c r="W210" s="254">
        <v>19.64</v>
      </c>
      <c r="X210" s="254">
        <v>29.41</v>
      </c>
      <c r="Y210" s="254">
        <v>0.91</v>
      </c>
      <c r="Z210" s="254">
        <v>0</v>
      </c>
      <c r="AA210" s="254">
        <v>8.91</v>
      </c>
      <c r="AB210" s="254">
        <v>0</v>
      </c>
      <c r="AC210" s="254">
        <v>0.91</v>
      </c>
      <c r="AD210" s="254">
        <v>5.45</v>
      </c>
      <c r="AE210" s="254">
        <v>20.170000000000002</v>
      </c>
      <c r="AF210" s="256">
        <v>16.37</v>
      </c>
      <c r="AG210" s="10"/>
      <c r="AH210" s="10"/>
      <c r="AI210" s="10"/>
    </row>
    <row r="211" spans="1:35">
      <c r="A211" s="255">
        <f t="shared" si="9"/>
        <v>0.40686666666666682</v>
      </c>
      <c r="B211" s="254">
        <v>14.95</v>
      </c>
      <c r="C211" s="254">
        <v>4.54</v>
      </c>
      <c r="D211" s="254">
        <v>1.82</v>
      </c>
      <c r="E211" s="254">
        <v>4.54</v>
      </c>
      <c r="F211" s="254">
        <v>11.65</v>
      </c>
      <c r="G211" s="254">
        <v>14.91</v>
      </c>
      <c r="H211" s="254">
        <v>4.54</v>
      </c>
      <c r="I211" s="254">
        <v>1.82</v>
      </c>
      <c r="J211" s="254">
        <v>28.62</v>
      </c>
      <c r="K211" s="254">
        <v>26.36</v>
      </c>
      <c r="L211" s="254">
        <v>21.92</v>
      </c>
      <c r="M211" s="254">
        <v>3.18</v>
      </c>
      <c r="N211" s="254">
        <v>4.68</v>
      </c>
      <c r="O211" s="254">
        <v>9.08</v>
      </c>
      <c r="P211" s="254">
        <v>0</v>
      </c>
      <c r="Q211" s="254">
        <v>13.64</v>
      </c>
      <c r="R211" s="254">
        <v>22.5</v>
      </c>
      <c r="S211" s="254">
        <v>0</v>
      </c>
      <c r="T211" s="254">
        <v>0</v>
      </c>
      <c r="U211" s="254">
        <v>13.74</v>
      </c>
      <c r="V211" s="254">
        <v>0</v>
      </c>
      <c r="W211" s="254">
        <v>4.5</v>
      </c>
      <c r="X211" s="254">
        <v>9.5399999999999991</v>
      </c>
      <c r="Y211" s="254">
        <v>2.27</v>
      </c>
      <c r="Z211" s="254">
        <v>0</v>
      </c>
      <c r="AA211" s="254">
        <v>0.91</v>
      </c>
      <c r="AB211" s="254">
        <v>11.73</v>
      </c>
      <c r="AC211" s="254">
        <v>0</v>
      </c>
      <c r="AD211" s="254">
        <v>21.53</v>
      </c>
      <c r="AE211" s="254">
        <v>24.54</v>
      </c>
      <c r="AF211" s="256">
        <v>2.27</v>
      </c>
      <c r="AG211" s="10"/>
      <c r="AH211" s="10"/>
      <c r="AI211" s="10"/>
    </row>
    <row r="212" spans="1:35">
      <c r="A212" s="255">
        <f t="shared" si="9"/>
        <v>0.41726666666666684</v>
      </c>
      <c r="B212" s="254">
        <v>11.36</v>
      </c>
      <c r="C212" s="254">
        <v>37.03</v>
      </c>
      <c r="D212" s="254">
        <v>11.56</v>
      </c>
      <c r="E212" s="254">
        <v>8.18</v>
      </c>
      <c r="F212" s="254">
        <v>17</v>
      </c>
      <c r="G212" s="254">
        <v>16.27</v>
      </c>
      <c r="H212" s="254">
        <v>15.45</v>
      </c>
      <c r="I212" s="254">
        <v>1.82</v>
      </c>
      <c r="J212" s="254">
        <v>22.94</v>
      </c>
      <c r="K212" s="254">
        <v>2.73</v>
      </c>
      <c r="L212" s="254">
        <v>16.73</v>
      </c>
      <c r="M212" s="254">
        <v>5.45</v>
      </c>
      <c r="N212" s="254">
        <v>5.45</v>
      </c>
      <c r="O212" s="254">
        <v>15.35</v>
      </c>
      <c r="P212" s="254">
        <v>2.27</v>
      </c>
      <c r="Q212" s="254">
        <v>21.11</v>
      </c>
      <c r="R212" s="254">
        <v>21.36</v>
      </c>
      <c r="S212" s="254">
        <v>4.54</v>
      </c>
      <c r="T212" s="254">
        <v>31.48</v>
      </c>
      <c r="U212" s="254">
        <v>24.08</v>
      </c>
      <c r="V212" s="254">
        <v>7.18</v>
      </c>
      <c r="W212" s="254">
        <v>0</v>
      </c>
      <c r="X212" s="254">
        <v>14.18</v>
      </c>
      <c r="Y212" s="254">
        <v>0</v>
      </c>
      <c r="Z212" s="254">
        <v>0</v>
      </c>
      <c r="AA212" s="254">
        <v>14.91</v>
      </c>
      <c r="AB212" s="254">
        <v>42.43</v>
      </c>
      <c r="AC212" s="254">
        <v>2.64</v>
      </c>
      <c r="AD212" s="254">
        <v>0</v>
      </c>
      <c r="AE212" s="254">
        <v>21.18</v>
      </c>
      <c r="AF212" s="256">
        <v>2.27</v>
      </c>
      <c r="AG212" s="10"/>
      <c r="AH212" s="10"/>
      <c r="AI212" s="10"/>
    </row>
    <row r="213" spans="1:35">
      <c r="A213" s="257">
        <f t="shared" si="9"/>
        <v>0.42766666666666686</v>
      </c>
      <c r="B213" s="254">
        <v>10.23</v>
      </c>
      <c r="C213" s="254">
        <v>18.82</v>
      </c>
      <c r="D213" s="254">
        <v>0</v>
      </c>
      <c r="E213" s="254">
        <v>14.54</v>
      </c>
      <c r="F213" s="254">
        <v>5.45</v>
      </c>
      <c r="G213" s="254">
        <v>24.73</v>
      </c>
      <c r="H213" s="254">
        <v>42.71</v>
      </c>
      <c r="I213" s="254">
        <v>15.77</v>
      </c>
      <c r="J213" s="254">
        <v>12.32</v>
      </c>
      <c r="K213" s="254">
        <v>9.09</v>
      </c>
      <c r="L213" s="254">
        <v>4.54</v>
      </c>
      <c r="M213" s="254">
        <v>22.66</v>
      </c>
      <c r="N213" s="254">
        <v>29.09</v>
      </c>
      <c r="O213" s="254">
        <v>9.09</v>
      </c>
      <c r="P213" s="254">
        <v>8.09</v>
      </c>
      <c r="Q213" s="254">
        <v>18.63</v>
      </c>
      <c r="R213" s="254">
        <v>4.54</v>
      </c>
      <c r="S213" s="254">
        <v>39.54</v>
      </c>
      <c r="T213" s="254">
        <v>0</v>
      </c>
      <c r="U213" s="254">
        <v>17.27</v>
      </c>
      <c r="V213" s="254">
        <v>17.27</v>
      </c>
      <c r="W213" s="254">
        <v>16.52</v>
      </c>
      <c r="X213" s="254">
        <v>34.68</v>
      </c>
      <c r="Y213" s="254">
        <v>22.48</v>
      </c>
      <c r="Z213" s="254">
        <v>0</v>
      </c>
      <c r="AA213" s="254">
        <v>18.18</v>
      </c>
      <c r="AB213" s="254">
        <v>0.91</v>
      </c>
      <c r="AC213" s="254">
        <v>4.54</v>
      </c>
      <c r="AD213" s="254">
        <v>4.54</v>
      </c>
      <c r="AE213" s="254">
        <v>13</v>
      </c>
      <c r="AF213" s="256">
        <v>34.97</v>
      </c>
      <c r="AG213" s="10"/>
      <c r="AH213" s="10"/>
      <c r="AI213" s="10"/>
    </row>
    <row r="214" spans="1:35">
      <c r="A214" s="257">
        <f t="shared" si="9"/>
        <v>0.43806666666666688</v>
      </c>
      <c r="B214" s="254">
        <v>7.72</v>
      </c>
      <c r="C214" s="254">
        <v>15.45</v>
      </c>
      <c r="D214" s="254">
        <v>24.71</v>
      </c>
      <c r="E214" s="254">
        <v>11.91</v>
      </c>
      <c r="F214" s="254">
        <v>2.73</v>
      </c>
      <c r="G214" s="254">
        <v>0</v>
      </c>
      <c r="H214" s="254">
        <v>16.989999999999998</v>
      </c>
      <c r="I214" s="254">
        <v>20</v>
      </c>
      <c r="J214" s="254">
        <v>0.91</v>
      </c>
      <c r="K214" s="254">
        <v>8.18</v>
      </c>
      <c r="L214" s="254">
        <v>-0.9</v>
      </c>
      <c r="M214" s="254">
        <v>15.45</v>
      </c>
      <c r="N214" s="254">
        <v>15.6</v>
      </c>
      <c r="O214" s="254">
        <v>1.36</v>
      </c>
      <c r="P214" s="254">
        <v>0</v>
      </c>
      <c r="Q214" s="254">
        <v>15.45</v>
      </c>
      <c r="R214" s="254">
        <v>0</v>
      </c>
      <c r="S214" s="254">
        <v>10.9</v>
      </c>
      <c r="T214" s="254">
        <v>0</v>
      </c>
      <c r="U214" s="254">
        <v>22.55</v>
      </c>
      <c r="V214" s="254">
        <v>31.45</v>
      </c>
      <c r="W214" s="254">
        <v>5.41</v>
      </c>
      <c r="X214" s="254">
        <v>10</v>
      </c>
      <c r="Y214" s="254">
        <v>33.17</v>
      </c>
      <c r="Z214" s="254">
        <v>0</v>
      </c>
      <c r="AA214" s="254">
        <v>17.73</v>
      </c>
      <c r="AB214" s="254">
        <v>20.36</v>
      </c>
      <c r="AC214" s="254">
        <v>24.07</v>
      </c>
      <c r="AD214" s="254">
        <v>30.45</v>
      </c>
      <c r="AE214" s="254">
        <v>2.27</v>
      </c>
      <c r="AF214" s="256">
        <v>4.54</v>
      </c>
      <c r="AG214" s="10"/>
      <c r="AH214" s="10"/>
      <c r="AI214" s="10"/>
    </row>
    <row r="215" spans="1:35">
      <c r="A215" s="257">
        <f t="shared" si="9"/>
        <v>0.4484666666666669</v>
      </c>
      <c r="B215" s="254">
        <v>7.59</v>
      </c>
      <c r="C215" s="254">
        <v>7.64</v>
      </c>
      <c r="D215" s="254">
        <v>16.72</v>
      </c>
      <c r="E215" s="254">
        <v>20.68</v>
      </c>
      <c r="F215" s="254">
        <v>0</v>
      </c>
      <c r="G215" s="254">
        <v>38.380000000000003</v>
      </c>
      <c r="H215" s="254">
        <v>5.45</v>
      </c>
      <c r="I215" s="254">
        <v>4.55</v>
      </c>
      <c r="J215" s="254">
        <v>21.18</v>
      </c>
      <c r="K215" s="254">
        <v>10.9</v>
      </c>
      <c r="L215" s="254">
        <v>35.78</v>
      </c>
      <c r="M215" s="254">
        <v>49.08</v>
      </c>
      <c r="N215" s="254">
        <v>24.01</v>
      </c>
      <c r="O215" s="254">
        <v>0</v>
      </c>
      <c r="P215" s="254">
        <v>11.73</v>
      </c>
      <c r="Q215" s="254">
        <v>12.38</v>
      </c>
      <c r="R215" s="254">
        <v>18.899999999999999</v>
      </c>
      <c r="S215" s="254">
        <v>6.66</v>
      </c>
      <c r="T215" s="254">
        <v>44.02</v>
      </c>
      <c r="U215" s="254">
        <v>9.18</v>
      </c>
      <c r="V215" s="254">
        <v>0.91</v>
      </c>
      <c r="W215" s="254">
        <v>1.73</v>
      </c>
      <c r="X215" s="254">
        <v>3.55</v>
      </c>
      <c r="Y215" s="254">
        <v>28.89</v>
      </c>
      <c r="Z215" s="254">
        <v>0</v>
      </c>
      <c r="AA215" s="254">
        <v>0</v>
      </c>
      <c r="AB215" s="254">
        <v>23.93</v>
      </c>
      <c r="AC215" s="254">
        <v>0</v>
      </c>
      <c r="AD215" s="254">
        <v>5.41</v>
      </c>
      <c r="AE215" s="254">
        <v>9.07</v>
      </c>
      <c r="AF215" s="256">
        <v>13.64</v>
      </c>
      <c r="AG215" s="10"/>
      <c r="AH215" s="10"/>
      <c r="AI215" s="10"/>
    </row>
    <row r="216" spans="1:35">
      <c r="A216" s="257">
        <f t="shared" si="9"/>
        <v>0.45886666666666692</v>
      </c>
      <c r="B216" s="254">
        <v>0.91</v>
      </c>
      <c r="C216" s="254">
        <v>47.98</v>
      </c>
      <c r="D216" s="254">
        <v>20.14</v>
      </c>
      <c r="E216" s="254">
        <v>16.54</v>
      </c>
      <c r="F216" s="254">
        <v>25.36</v>
      </c>
      <c r="G216" s="254">
        <v>27.64</v>
      </c>
      <c r="H216" s="254">
        <v>39.72</v>
      </c>
      <c r="I216" s="254">
        <v>3.81</v>
      </c>
      <c r="J216" s="254">
        <v>27.44</v>
      </c>
      <c r="K216" s="254">
        <v>18.02</v>
      </c>
      <c r="L216" s="254">
        <v>3.18</v>
      </c>
      <c r="M216" s="254">
        <v>9</v>
      </c>
      <c r="N216" s="254">
        <v>0</v>
      </c>
      <c r="O216" s="254">
        <v>13</v>
      </c>
      <c r="P216" s="254">
        <v>25.73</v>
      </c>
      <c r="Q216" s="254">
        <v>16.59</v>
      </c>
      <c r="R216" s="254">
        <v>2.27</v>
      </c>
      <c r="S216" s="254">
        <v>64.53</v>
      </c>
      <c r="T216" s="254">
        <v>9.23</v>
      </c>
      <c r="U216" s="254">
        <v>25.95</v>
      </c>
      <c r="V216" s="254">
        <v>0.91</v>
      </c>
      <c r="W216" s="254">
        <v>0</v>
      </c>
      <c r="X216" s="254">
        <v>71.180000000000007</v>
      </c>
      <c r="Y216" s="254">
        <v>16.84</v>
      </c>
      <c r="Z216" s="254">
        <v>0</v>
      </c>
      <c r="AA216" s="254">
        <v>0</v>
      </c>
      <c r="AB216" s="254">
        <v>0</v>
      </c>
      <c r="AC216" s="254">
        <v>0</v>
      </c>
      <c r="AD216" s="254">
        <v>19.27</v>
      </c>
      <c r="AE216" s="254">
        <v>5.66</v>
      </c>
      <c r="AF216" s="256">
        <v>33.049999999999997</v>
      </c>
      <c r="AG216" s="10"/>
      <c r="AH216" s="10"/>
      <c r="AI216" s="10"/>
    </row>
    <row r="217" spans="1:35">
      <c r="A217" s="257">
        <f t="shared" si="9"/>
        <v>0.46926666666666694</v>
      </c>
      <c r="B217" s="254">
        <v>3.04</v>
      </c>
      <c r="C217" s="254">
        <v>55.26</v>
      </c>
      <c r="D217" s="254">
        <v>22.77</v>
      </c>
      <c r="E217" s="254">
        <v>41.82</v>
      </c>
      <c r="F217" s="254">
        <v>36.200000000000003</v>
      </c>
      <c r="G217" s="254">
        <v>11.85</v>
      </c>
      <c r="H217" s="254">
        <v>10.68</v>
      </c>
      <c r="I217" s="254">
        <v>13.54</v>
      </c>
      <c r="J217" s="254">
        <v>53.83</v>
      </c>
      <c r="K217" s="254">
        <v>4.5</v>
      </c>
      <c r="L217" s="254">
        <v>31.5</v>
      </c>
      <c r="M217" s="254">
        <v>33.47</v>
      </c>
      <c r="N217" s="254">
        <v>26.18</v>
      </c>
      <c r="O217" s="254">
        <v>38.14</v>
      </c>
      <c r="P217" s="254">
        <v>131.81</v>
      </c>
      <c r="Q217" s="254">
        <v>47.04</v>
      </c>
      <c r="R217" s="254">
        <v>2.91</v>
      </c>
      <c r="S217" s="254">
        <v>7.82</v>
      </c>
      <c r="T217" s="254">
        <v>46.79</v>
      </c>
      <c r="U217" s="254">
        <v>44.27</v>
      </c>
      <c r="V217" s="254">
        <v>46.83</v>
      </c>
      <c r="W217" s="254">
        <v>31.27</v>
      </c>
      <c r="X217" s="254">
        <v>35.270000000000003</v>
      </c>
      <c r="Y217" s="254">
        <v>10.68</v>
      </c>
      <c r="Z217" s="254">
        <v>0</v>
      </c>
      <c r="AA217" s="254">
        <v>20.75</v>
      </c>
      <c r="AB217" s="254">
        <v>20.5</v>
      </c>
      <c r="AC217" s="254">
        <v>35.56</v>
      </c>
      <c r="AD217" s="254">
        <v>53.84</v>
      </c>
      <c r="AE217" s="254">
        <v>25.11</v>
      </c>
      <c r="AF217" s="256">
        <v>31.43</v>
      </c>
      <c r="AG217" s="10"/>
      <c r="AH217" s="10"/>
      <c r="AI217" s="10"/>
    </row>
    <row r="218" spans="1:35">
      <c r="A218" s="257">
        <f t="shared" si="9"/>
        <v>0.47966666666666696</v>
      </c>
      <c r="B218" s="254">
        <v>155.44999999999999</v>
      </c>
      <c r="C218" s="254">
        <v>57.64</v>
      </c>
      <c r="D218" s="254">
        <v>69.56</v>
      </c>
      <c r="E218" s="254">
        <v>51.45</v>
      </c>
      <c r="F218" s="254">
        <v>167.93</v>
      </c>
      <c r="G218" s="254">
        <v>13.18</v>
      </c>
      <c r="H218" s="254">
        <v>46.82</v>
      </c>
      <c r="I218" s="254">
        <v>65.45</v>
      </c>
      <c r="J218" s="254">
        <v>66.16</v>
      </c>
      <c r="K218" s="254">
        <v>68.14</v>
      </c>
      <c r="L218" s="254">
        <v>117.25</v>
      </c>
      <c r="M218" s="254">
        <v>153.33000000000001</v>
      </c>
      <c r="N218" s="254">
        <v>2.27</v>
      </c>
      <c r="O218" s="254">
        <v>96.77</v>
      </c>
      <c r="P218" s="254">
        <v>34.17</v>
      </c>
      <c r="Q218" s="254">
        <v>46.91</v>
      </c>
      <c r="R218" s="254">
        <v>34.49</v>
      </c>
      <c r="S218" s="254">
        <v>115.45</v>
      </c>
      <c r="T218" s="254">
        <v>119.9</v>
      </c>
      <c r="U218" s="254">
        <v>16</v>
      </c>
      <c r="V218" s="254">
        <v>79.959999999999994</v>
      </c>
      <c r="W218" s="254">
        <v>53.63</v>
      </c>
      <c r="X218" s="254">
        <v>72.75</v>
      </c>
      <c r="Y218" s="254">
        <v>77.62</v>
      </c>
      <c r="Z218" s="254">
        <v>0</v>
      </c>
      <c r="AA218" s="254">
        <v>26</v>
      </c>
      <c r="AB218" s="254">
        <v>57.84</v>
      </c>
      <c r="AC218" s="254">
        <v>27.54</v>
      </c>
      <c r="AD218" s="254">
        <v>37.99</v>
      </c>
      <c r="AE218" s="254">
        <v>109.6</v>
      </c>
      <c r="AF218" s="256">
        <v>44.26</v>
      </c>
      <c r="AG218" s="10"/>
      <c r="AH218" s="10"/>
      <c r="AI218" s="10"/>
    </row>
    <row r="219" spans="1:35">
      <c r="A219" s="257">
        <f t="shared" si="9"/>
        <v>0.49006666666666698</v>
      </c>
      <c r="B219" s="254">
        <v>105.45</v>
      </c>
      <c r="C219" s="254">
        <v>160.9</v>
      </c>
      <c r="D219" s="254">
        <v>238.95</v>
      </c>
      <c r="E219" s="254">
        <v>60.73</v>
      </c>
      <c r="F219" s="254">
        <v>104.95</v>
      </c>
      <c r="G219" s="254">
        <v>118.77</v>
      </c>
      <c r="H219" s="254">
        <v>177.99</v>
      </c>
      <c r="I219" s="254">
        <v>107.72</v>
      </c>
      <c r="J219" s="254">
        <v>140.88</v>
      </c>
      <c r="K219" s="254">
        <v>242.44</v>
      </c>
      <c r="L219" s="254">
        <v>223.32</v>
      </c>
      <c r="M219" s="254">
        <v>165.19</v>
      </c>
      <c r="N219" s="254">
        <v>31.54</v>
      </c>
      <c r="O219" s="254">
        <v>111.26</v>
      </c>
      <c r="P219" s="254">
        <v>105.97</v>
      </c>
      <c r="Q219" s="254">
        <v>131.26</v>
      </c>
      <c r="R219" s="254">
        <v>84.2</v>
      </c>
      <c r="S219" s="254">
        <v>93.79</v>
      </c>
      <c r="T219" s="254">
        <v>92.39</v>
      </c>
      <c r="U219" s="254">
        <v>84.95</v>
      </c>
      <c r="V219" s="254">
        <v>153.68</v>
      </c>
      <c r="W219" s="254">
        <v>151.91999999999999</v>
      </c>
      <c r="X219" s="254">
        <v>217.83</v>
      </c>
      <c r="Y219" s="254">
        <v>67.88</v>
      </c>
      <c r="Z219" s="254">
        <v>0</v>
      </c>
      <c r="AA219" s="254">
        <v>11.09</v>
      </c>
      <c r="AB219" s="254">
        <v>104.47</v>
      </c>
      <c r="AC219" s="254">
        <v>155.03</v>
      </c>
      <c r="AD219" s="254">
        <v>83.68</v>
      </c>
      <c r="AE219" s="254">
        <v>113.59</v>
      </c>
      <c r="AF219" s="256">
        <v>113.68</v>
      </c>
      <c r="AG219" s="10"/>
      <c r="AH219" s="10"/>
      <c r="AI219" s="10"/>
    </row>
    <row r="220" spans="1:35">
      <c r="A220" s="257">
        <f t="shared" si="9"/>
        <v>0.50046666666666695</v>
      </c>
      <c r="B220" s="254">
        <v>308.92</v>
      </c>
      <c r="C220" s="254">
        <v>382.66</v>
      </c>
      <c r="D220" s="254">
        <v>311.33</v>
      </c>
      <c r="E220" s="254">
        <v>317.07</v>
      </c>
      <c r="F220" s="254">
        <v>199.25</v>
      </c>
      <c r="G220" s="254">
        <v>127.14</v>
      </c>
      <c r="H220" s="254">
        <v>418.47</v>
      </c>
      <c r="I220" s="254">
        <v>255.17</v>
      </c>
      <c r="J220" s="254">
        <v>561.82000000000005</v>
      </c>
      <c r="K220" s="254">
        <v>401.41</v>
      </c>
      <c r="L220" s="254">
        <v>322.58</v>
      </c>
      <c r="M220" s="254">
        <v>238.76</v>
      </c>
      <c r="N220" s="254">
        <v>98.67</v>
      </c>
      <c r="O220" s="254">
        <v>326.01</v>
      </c>
      <c r="P220" s="254">
        <v>208.95</v>
      </c>
      <c r="Q220" s="254">
        <v>558.80999999999995</v>
      </c>
      <c r="R220" s="254">
        <v>384.25</v>
      </c>
      <c r="S220" s="254">
        <v>341.71</v>
      </c>
      <c r="T220" s="254">
        <v>287.41000000000003</v>
      </c>
      <c r="U220" s="254">
        <v>126.02</v>
      </c>
      <c r="V220" s="254">
        <v>232.16</v>
      </c>
      <c r="W220" s="254">
        <v>283.56</v>
      </c>
      <c r="X220" s="254">
        <v>280.8</v>
      </c>
      <c r="Y220" s="254">
        <v>149.13999999999999</v>
      </c>
      <c r="Z220" s="254">
        <v>119.17</v>
      </c>
      <c r="AA220" s="254">
        <v>119.13</v>
      </c>
      <c r="AB220" s="254">
        <v>91.02</v>
      </c>
      <c r="AC220" s="254">
        <v>206.72</v>
      </c>
      <c r="AD220" s="254">
        <v>172.84</v>
      </c>
      <c r="AE220" s="254">
        <v>293.82</v>
      </c>
      <c r="AF220" s="256">
        <v>236.39</v>
      </c>
      <c r="AG220" s="10"/>
      <c r="AH220" s="10"/>
      <c r="AI220" s="10"/>
    </row>
    <row r="221" spans="1:35">
      <c r="A221" s="257">
        <f t="shared" si="9"/>
        <v>0.51086666666666691</v>
      </c>
      <c r="B221" s="254">
        <v>434.08</v>
      </c>
      <c r="C221" s="254">
        <v>553.36</v>
      </c>
      <c r="D221" s="254">
        <v>467.24</v>
      </c>
      <c r="E221" s="254">
        <v>448.68</v>
      </c>
      <c r="F221" s="254">
        <v>304.72000000000003</v>
      </c>
      <c r="G221" s="254">
        <v>87.44</v>
      </c>
      <c r="H221" s="254">
        <v>422.78</v>
      </c>
      <c r="I221" s="254">
        <v>458.94</v>
      </c>
      <c r="J221" s="254">
        <v>502.32</v>
      </c>
      <c r="K221" s="254">
        <v>411.13</v>
      </c>
      <c r="L221" s="254">
        <v>349.79</v>
      </c>
      <c r="M221" s="254">
        <v>383.8</v>
      </c>
      <c r="N221" s="254">
        <v>213.54</v>
      </c>
      <c r="O221" s="254">
        <v>347.56</v>
      </c>
      <c r="P221" s="254">
        <v>519.41999999999996</v>
      </c>
      <c r="Q221" s="254">
        <v>479.54</v>
      </c>
      <c r="R221" s="254">
        <v>492.59</v>
      </c>
      <c r="S221" s="254">
        <v>248.26</v>
      </c>
      <c r="T221" s="254">
        <v>287.85000000000002</v>
      </c>
      <c r="U221" s="254">
        <v>214.22</v>
      </c>
      <c r="V221" s="254">
        <v>293.22000000000003</v>
      </c>
      <c r="W221" s="254">
        <v>243.65</v>
      </c>
      <c r="X221" s="254">
        <v>455.74</v>
      </c>
      <c r="Y221" s="254">
        <v>199.76</v>
      </c>
      <c r="Z221" s="254">
        <v>75.430000000000007</v>
      </c>
      <c r="AA221" s="254">
        <v>186.93</v>
      </c>
      <c r="AB221" s="254">
        <v>158.88</v>
      </c>
      <c r="AC221" s="254">
        <v>372.82</v>
      </c>
      <c r="AD221" s="254">
        <v>209.19</v>
      </c>
      <c r="AE221" s="254">
        <v>342.3</v>
      </c>
      <c r="AF221" s="256">
        <v>293.32</v>
      </c>
      <c r="AG221" s="10"/>
      <c r="AH221" s="10"/>
      <c r="AI221" s="10"/>
    </row>
    <row r="222" spans="1:35">
      <c r="A222" s="257">
        <f t="shared" si="9"/>
        <v>0.52126666666666688</v>
      </c>
      <c r="B222" s="254">
        <v>381.33</v>
      </c>
      <c r="C222" s="254">
        <v>646.04</v>
      </c>
      <c r="D222" s="254">
        <v>433.91</v>
      </c>
      <c r="E222" s="254">
        <v>370.7</v>
      </c>
      <c r="F222" s="254">
        <v>493.43</v>
      </c>
      <c r="G222" s="254">
        <v>304.67</v>
      </c>
      <c r="H222" s="254">
        <v>484.88</v>
      </c>
      <c r="I222" s="254">
        <v>520.87</v>
      </c>
      <c r="J222" s="254">
        <v>555.83000000000004</v>
      </c>
      <c r="K222" s="254">
        <v>368.19</v>
      </c>
      <c r="L222" s="254">
        <v>470.86</v>
      </c>
      <c r="M222" s="254">
        <v>276.14</v>
      </c>
      <c r="N222" s="254">
        <v>271.8</v>
      </c>
      <c r="O222" s="254">
        <v>319.95999999999998</v>
      </c>
      <c r="P222" s="254">
        <v>464.44</v>
      </c>
      <c r="Q222" s="254">
        <v>582.47</v>
      </c>
      <c r="R222" s="254">
        <v>464.45</v>
      </c>
      <c r="S222" s="254">
        <v>419.19</v>
      </c>
      <c r="T222" s="254">
        <v>319.57</v>
      </c>
      <c r="U222" s="254">
        <v>121.25</v>
      </c>
      <c r="V222" s="254">
        <v>374.25</v>
      </c>
      <c r="W222" s="254">
        <v>504.32</v>
      </c>
      <c r="X222" s="254">
        <v>391.97</v>
      </c>
      <c r="Y222" s="254">
        <v>394.89</v>
      </c>
      <c r="Z222" s="254">
        <v>44.8</v>
      </c>
      <c r="AA222" s="254">
        <v>107.44</v>
      </c>
      <c r="AB222" s="254">
        <v>144.12</v>
      </c>
      <c r="AC222" s="254">
        <v>277.45</v>
      </c>
      <c r="AD222" s="254">
        <v>415.23</v>
      </c>
      <c r="AE222" s="254">
        <v>325.68</v>
      </c>
      <c r="AF222" s="256">
        <v>306.58999999999997</v>
      </c>
      <c r="AG222" s="10"/>
      <c r="AH222" s="10"/>
      <c r="AI222" s="10"/>
    </row>
    <row r="223" spans="1:35">
      <c r="A223" s="257">
        <f t="shared" si="9"/>
        <v>0.53166666666666684</v>
      </c>
      <c r="B223" s="254">
        <v>365.97</v>
      </c>
      <c r="C223" s="254">
        <v>678.76</v>
      </c>
      <c r="D223" s="254">
        <v>360.89</v>
      </c>
      <c r="E223" s="254">
        <v>388.07</v>
      </c>
      <c r="F223" s="254">
        <v>374.94</v>
      </c>
      <c r="G223" s="254">
        <v>218.83</v>
      </c>
      <c r="H223" s="254">
        <v>492.03</v>
      </c>
      <c r="I223" s="254">
        <v>411.31</v>
      </c>
      <c r="J223" s="254">
        <v>525.03</v>
      </c>
      <c r="K223" s="254">
        <v>468.84</v>
      </c>
      <c r="L223" s="254">
        <v>339.43</v>
      </c>
      <c r="M223" s="254">
        <v>404.7</v>
      </c>
      <c r="N223" s="254">
        <v>283.31</v>
      </c>
      <c r="O223" s="254">
        <v>341.27</v>
      </c>
      <c r="P223" s="254">
        <v>379.7</v>
      </c>
      <c r="Q223" s="254">
        <v>668.29</v>
      </c>
      <c r="R223" s="254">
        <v>468.52</v>
      </c>
      <c r="S223" s="254">
        <v>484.89</v>
      </c>
      <c r="T223" s="254">
        <v>264.98</v>
      </c>
      <c r="U223" s="254">
        <v>172.63</v>
      </c>
      <c r="V223" s="254">
        <v>302.27999999999997</v>
      </c>
      <c r="W223" s="254">
        <v>388.95</v>
      </c>
      <c r="X223" s="254">
        <v>513.41999999999996</v>
      </c>
      <c r="Y223" s="254">
        <v>297.70999999999998</v>
      </c>
      <c r="Z223" s="254">
        <v>67.7</v>
      </c>
      <c r="AA223" s="254">
        <v>180.12</v>
      </c>
      <c r="AB223" s="254">
        <v>171.72</v>
      </c>
      <c r="AC223" s="254">
        <v>287.33999999999997</v>
      </c>
      <c r="AD223" s="254">
        <v>427.46</v>
      </c>
      <c r="AE223" s="254">
        <v>348.57</v>
      </c>
      <c r="AF223" s="256">
        <v>324.24</v>
      </c>
      <c r="AG223" s="10"/>
      <c r="AH223" s="10"/>
      <c r="AI223" s="10"/>
    </row>
    <row r="224" spans="1:35">
      <c r="A224" s="257">
        <f t="shared" si="9"/>
        <v>0.54206666666666681</v>
      </c>
      <c r="B224" s="254">
        <v>322.55</v>
      </c>
      <c r="C224" s="254">
        <v>537.77</v>
      </c>
      <c r="D224" s="254">
        <v>438.78</v>
      </c>
      <c r="E224" s="254">
        <v>344.85</v>
      </c>
      <c r="F224" s="254">
        <v>455.31</v>
      </c>
      <c r="G224" s="254">
        <v>218.52</v>
      </c>
      <c r="H224" s="254">
        <v>250.29</v>
      </c>
      <c r="I224" s="254">
        <v>418.32</v>
      </c>
      <c r="J224" s="254">
        <v>553.91</v>
      </c>
      <c r="K224" s="254">
        <v>412.43</v>
      </c>
      <c r="L224" s="254">
        <v>431.72</v>
      </c>
      <c r="M224" s="254">
        <v>432.24</v>
      </c>
      <c r="N224" s="254">
        <v>256.27999999999997</v>
      </c>
      <c r="O224" s="254">
        <v>201.41</v>
      </c>
      <c r="P224" s="254">
        <v>263.60000000000002</v>
      </c>
      <c r="Q224" s="254">
        <v>463.52</v>
      </c>
      <c r="R224" s="254">
        <v>223.61</v>
      </c>
      <c r="S224" s="254">
        <v>560.79</v>
      </c>
      <c r="T224" s="254">
        <v>387.17</v>
      </c>
      <c r="U224" s="254">
        <v>237.26</v>
      </c>
      <c r="V224" s="254">
        <v>306.14</v>
      </c>
      <c r="W224" s="254">
        <v>208.38</v>
      </c>
      <c r="X224" s="254">
        <v>363.81</v>
      </c>
      <c r="Y224" s="254">
        <v>342.98</v>
      </c>
      <c r="Z224" s="254">
        <v>205.13</v>
      </c>
      <c r="AA224" s="254">
        <v>176.46</v>
      </c>
      <c r="AB224" s="254">
        <v>101.77</v>
      </c>
      <c r="AC224" s="254">
        <v>323.39</v>
      </c>
      <c r="AD224" s="254">
        <v>340.52</v>
      </c>
      <c r="AE224" s="254">
        <v>366.09</v>
      </c>
      <c r="AF224" s="256">
        <v>175.87</v>
      </c>
      <c r="AG224" s="10"/>
      <c r="AH224" s="10"/>
      <c r="AI224" s="10"/>
    </row>
    <row r="225" spans="1:35">
      <c r="A225" s="257">
        <f t="shared" si="9"/>
        <v>0.55246666666666677</v>
      </c>
      <c r="B225" s="254">
        <v>330</v>
      </c>
      <c r="C225" s="254">
        <v>300.38</v>
      </c>
      <c r="D225" s="254">
        <v>277.47000000000003</v>
      </c>
      <c r="E225" s="254">
        <v>348.34</v>
      </c>
      <c r="F225" s="254">
        <v>378.53</v>
      </c>
      <c r="G225" s="254">
        <v>268.61</v>
      </c>
      <c r="H225" s="254">
        <v>258.32</v>
      </c>
      <c r="I225" s="254">
        <v>275.63</v>
      </c>
      <c r="J225" s="254">
        <v>356.61</v>
      </c>
      <c r="K225" s="254">
        <v>343.92</v>
      </c>
      <c r="L225" s="254">
        <v>395.56</v>
      </c>
      <c r="M225" s="254">
        <v>475.07</v>
      </c>
      <c r="N225" s="254">
        <v>277.97000000000003</v>
      </c>
      <c r="O225" s="254">
        <v>212.27</v>
      </c>
      <c r="P225" s="254">
        <v>355.89</v>
      </c>
      <c r="Q225" s="254">
        <v>411.99</v>
      </c>
      <c r="R225" s="254">
        <v>226.42</v>
      </c>
      <c r="S225" s="254">
        <v>238.76</v>
      </c>
      <c r="T225" s="254">
        <v>365.44</v>
      </c>
      <c r="U225" s="254">
        <v>254.2</v>
      </c>
      <c r="V225" s="254">
        <v>345.81</v>
      </c>
      <c r="W225" s="254">
        <v>191.37</v>
      </c>
      <c r="X225" s="254">
        <v>240.1</v>
      </c>
      <c r="Y225" s="254">
        <v>272.16000000000003</v>
      </c>
      <c r="Z225" s="254">
        <v>74.95</v>
      </c>
      <c r="AA225" s="254">
        <v>261.01</v>
      </c>
      <c r="AB225" s="254">
        <v>67.37</v>
      </c>
      <c r="AC225" s="254">
        <v>219.27</v>
      </c>
      <c r="AD225" s="254">
        <v>436.01</v>
      </c>
      <c r="AE225" s="254">
        <v>403.05</v>
      </c>
      <c r="AF225" s="256">
        <v>238.98</v>
      </c>
      <c r="AG225" s="10"/>
      <c r="AH225" s="10"/>
      <c r="AI225" s="10"/>
    </row>
    <row r="226" spans="1:35">
      <c r="A226" s="257">
        <f t="shared" si="9"/>
        <v>0.56286666666666674</v>
      </c>
      <c r="B226" s="254">
        <v>184.03</v>
      </c>
      <c r="C226" s="254">
        <v>189.28</v>
      </c>
      <c r="D226" s="254">
        <v>371.42</v>
      </c>
      <c r="E226" s="254">
        <v>262.74</v>
      </c>
      <c r="F226" s="254">
        <v>285.98</v>
      </c>
      <c r="G226" s="254">
        <v>199.04</v>
      </c>
      <c r="H226" s="254">
        <v>241.95</v>
      </c>
      <c r="I226" s="254">
        <v>97.82</v>
      </c>
      <c r="J226" s="254">
        <v>343.47</v>
      </c>
      <c r="K226" s="254">
        <v>111.68</v>
      </c>
      <c r="L226" s="254">
        <v>266.70999999999998</v>
      </c>
      <c r="M226" s="254">
        <v>369.87</v>
      </c>
      <c r="N226" s="254">
        <v>196.48</v>
      </c>
      <c r="O226" s="254">
        <v>112.9</v>
      </c>
      <c r="P226" s="254">
        <v>177.72</v>
      </c>
      <c r="Q226" s="254">
        <v>292.35000000000002</v>
      </c>
      <c r="R226" s="254">
        <v>229.73</v>
      </c>
      <c r="S226" s="254">
        <v>274.48</v>
      </c>
      <c r="T226" s="254">
        <v>422.87</v>
      </c>
      <c r="U226" s="254">
        <v>180.99</v>
      </c>
      <c r="V226" s="254">
        <v>240.73</v>
      </c>
      <c r="W226" s="254">
        <v>196.03</v>
      </c>
      <c r="X226" s="254">
        <v>208.39</v>
      </c>
      <c r="Y226" s="254">
        <v>286.43</v>
      </c>
      <c r="Z226" s="254">
        <v>107.71</v>
      </c>
      <c r="AA226" s="254">
        <v>245.94</v>
      </c>
      <c r="AB226" s="254">
        <v>184.37</v>
      </c>
      <c r="AC226" s="254">
        <v>222.51</v>
      </c>
      <c r="AD226" s="254">
        <v>167.74</v>
      </c>
      <c r="AE226" s="254">
        <v>126.78</v>
      </c>
      <c r="AF226" s="256">
        <v>273.12</v>
      </c>
      <c r="AG226" s="10"/>
      <c r="AH226" s="10"/>
      <c r="AI226" s="10"/>
    </row>
    <row r="227" spans="1:35">
      <c r="A227" s="257">
        <f t="shared" si="9"/>
        <v>0.5732666666666667</v>
      </c>
      <c r="B227" s="254">
        <v>158.21</v>
      </c>
      <c r="C227" s="254">
        <v>186.36</v>
      </c>
      <c r="D227" s="254">
        <v>125.04</v>
      </c>
      <c r="E227" s="254">
        <v>101.47</v>
      </c>
      <c r="F227" s="254">
        <v>259.51</v>
      </c>
      <c r="G227" s="254">
        <v>155.88</v>
      </c>
      <c r="H227" s="254">
        <v>149.22999999999999</v>
      </c>
      <c r="I227" s="254">
        <v>140.13999999999999</v>
      </c>
      <c r="J227" s="254">
        <v>127.49</v>
      </c>
      <c r="K227" s="254">
        <v>129.91999999999999</v>
      </c>
      <c r="L227" s="254">
        <v>143.49</v>
      </c>
      <c r="M227" s="254">
        <v>360.75</v>
      </c>
      <c r="N227" s="254">
        <v>308.11</v>
      </c>
      <c r="O227" s="254">
        <v>99.48</v>
      </c>
      <c r="P227" s="254">
        <v>99.15</v>
      </c>
      <c r="Q227" s="254">
        <v>298.14999999999998</v>
      </c>
      <c r="R227" s="254">
        <v>97.82</v>
      </c>
      <c r="S227" s="254">
        <v>182.61</v>
      </c>
      <c r="T227" s="254">
        <v>336.08</v>
      </c>
      <c r="U227" s="254">
        <v>264.5</v>
      </c>
      <c r="V227" s="254">
        <v>127.84</v>
      </c>
      <c r="W227" s="254">
        <v>222.58</v>
      </c>
      <c r="X227" s="254">
        <v>210.95</v>
      </c>
      <c r="Y227" s="254">
        <v>188.89</v>
      </c>
      <c r="Z227" s="254">
        <v>84.69</v>
      </c>
      <c r="AA227" s="254">
        <v>256.08</v>
      </c>
      <c r="AB227" s="254">
        <v>283.77999999999997</v>
      </c>
      <c r="AC227" s="254">
        <v>216.1</v>
      </c>
      <c r="AD227" s="254">
        <v>150.22999999999999</v>
      </c>
      <c r="AE227" s="254">
        <v>179.3</v>
      </c>
      <c r="AF227" s="256">
        <v>163.63</v>
      </c>
      <c r="AG227" s="10"/>
      <c r="AH227" s="10"/>
      <c r="AI227" s="10"/>
    </row>
    <row r="228" spans="1:35">
      <c r="A228" s="257">
        <f t="shared" si="9"/>
        <v>0.58366666666666667</v>
      </c>
      <c r="B228" s="254">
        <v>173.56</v>
      </c>
      <c r="C228" s="254">
        <v>193.51</v>
      </c>
      <c r="D228" s="254">
        <v>109.64</v>
      </c>
      <c r="E228" s="254">
        <v>101.26</v>
      </c>
      <c r="F228" s="254">
        <v>240.36</v>
      </c>
      <c r="G228" s="254">
        <v>235.82</v>
      </c>
      <c r="H228" s="254">
        <v>90.77</v>
      </c>
      <c r="I228" s="254">
        <v>90.64</v>
      </c>
      <c r="J228" s="254">
        <v>93.1</v>
      </c>
      <c r="K228" s="254">
        <v>96.21</v>
      </c>
      <c r="L228" s="254">
        <v>163.74</v>
      </c>
      <c r="M228" s="254">
        <v>199.48</v>
      </c>
      <c r="N228" s="254">
        <v>286.66000000000003</v>
      </c>
      <c r="O228" s="254">
        <v>114.19</v>
      </c>
      <c r="P228" s="254">
        <v>169.93</v>
      </c>
      <c r="Q228" s="254">
        <v>151.71</v>
      </c>
      <c r="R228" s="254">
        <v>98.8</v>
      </c>
      <c r="S228" s="254">
        <v>129.59</v>
      </c>
      <c r="T228" s="254">
        <v>247.1</v>
      </c>
      <c r="U228" s="254">
        <v>213.54</v>
      </c>
      <c r="V228" s="254">
        <v>136.97</v>
      </c>
      <c r="W228" s="254">
        <v>183.06</v>
      </c>
      <c r="X228" s="254">
        <v>181.25</v>
      </c>
      <c r="Y228" s="254">
        <v>148.51</v>
      </c>
      <c r="Z228" s="254">
        <v>123.2</v>
      </c>
      <c r="AA228" s="254">
        <v>157.66999999999999</v>
      </c>
      <c r="AB228" s="254">
        <v>143.32</v>
      </c>
      <c r="AC228" s="254">
        <v>189.27</v>
      </c>
      <c r="AD228" s="254">
        <v>78.67</v>
      </c>
      <c r="AE228" s="254">
        <v>116.4</v>
      </c>
      <c r="AF228" s="256">
        <v>108.54</v>
      </c>
      <c r="AG228" s="10"/>
      <c r="AH228" s="10"/>
      <c r="AI228" s="10"/>
    </row>
    <row r="229" spans="1:35">
      <c r="A229" s="257">
        <f t="shared" si="9"/>
        <v>0.59406666666666663</v>
      </c>
      <c r="B229" s="254">
        <v>115.7</v>
      </c>
      <c r="C229" s="254">
        <v>109.46</v>
      </c>
      <c r="D229" s="254">
        <v>91.29</v>
      </c>
      <c r="E229" s="254">
        <v>171.45</v>
      </c>
      <c r="F229" s="254">
        <v>237.58</v>
      </c>
      <c r="G229" s="254">
        <v>203.1</v>
      </c>
      <c r="H229" s="254">
        <v>75.650000000000006</v>
      </c>
      <c r="I229" s="254">
        <v>94.16</v>
      </c>
      <c r="J229" s="254">
        <v>178.13</v>
      </c>
      <c r="K229" s="254">
        <v>153.79</v>
      </c>
      <c r="L229" s="254">
        <v>69.56</v>
      </c>
      <c r="M229" s="254">
        <v>230.11</v>
      </c>
      <c r="N229" s="254">
        <v>253.51</v>
      </c>
      <c r="O229" s="254">
        <v>42.36</v>
      </c>
      <c r="P229" s="254">
        <v>68.47</v>
      </c>
      <c r="Q229" s="254">
        <v>88.75</v>
      </c>
      <c r="R229" s="254">
        <v>180.04</v>
      </c>
      <c r="S229" s="254">
        <v>75.86</v>
      </c>
      <c r="T229" s="254">
        <v>287.58</v>
      </c>
      <c r="U229" s="254">
        <v>144.9</v>
      </c>
      <c r="V229" s="254">
        <v>126.83</v>
      </c>
      <c r="W229" s="254">
        <v>114.78</v>
      </c>
      <c r="X229" s="254">
        <v>105.15</v>
      </c>
      <c r="Y229" s="254">
        <v>127.38</v>
      </c>
      <c r="Z229" s="254">
        <v>108.41</v>
      </c>
      <c r="AA229" s="254">
        <v>160.32</v>
      </c>
      <c r="AB229" s="254">
        <v>134.6</v>
      </c>
      <c r="AC229" s="254">
        <v>85.11</v>
      </c>
      <c r="AD229" s="254">
        <v>68.040000000000006</v>
      </c>
      <c r="AE229" s="254">
        <v>131.11000000000001</v>
      </c>
      <c r="AF229" s="256">
        <v>88.42</v>
      </c>
      <c r="AG229" s="10"/>
      <c r="AH229" s="10"/>
      <c r="AI229" s="10"/>
    </row>
    <row r="230" spans="1:35">
      <c r="A230" s="257">
        <f t="shared" si="9"/>
        <v>0.6044666666666666</v>
      </c>
      <c r="B230" s="254">
        <v>72.97</v>
      </c>
      <c r="C230" s="254">
        <v>28.23</v>
      </c>
      <c r="D230" s="254">
        <v>114.24</v>
      </c>
      <c r="E230" s="254">
        <v>183.65</v>
      </c>
      <c r="F230" s="254">
        <v>219.55</v>
      </c>
      <c r="G230" s="254">
        <v>125.08</v>
      </c>
      <c r="H230" s="254">
        <v>52.22</v>
      </c>
      <c r="I230" s="254">
        <v>106.71</v>
      </c>
      <c r="J230" s="254">
        <v>107.85</v>
      </c>
      <c r="K230" s="254">
        <v>131.61000000000001</v>
      </c>
      <c r="L230" s="254">
        <v>101.5</v>
      </c>
      <c r="M230" s="254">
        <v>163.36000000000001</v>
      </c>
      <c r="N230" s="254">
        <v>128.79</v>
      </c>
      <c r="O230" s="254">
        <v>126.89</v>
      </c>
      <c r="P230" s="254">
        <v>118.4</v>
      </c>
      <c r="Q230" s="254">
        <v>145.16</v>
      </c>
      <c r="R230" s="254">
        <v>145.29</v>
      </c>
      <c r="S230" s="254">
        <v>94.95</v>
      </c>
      <c r="T230" s="254">
        <v>171.36</v>
      </c>
      <c r="U230" s="254">
        <v>85.39</v>
      </c>
      <c r="V230" s="254">
        <v>53.38</v>
      </c>
      <c r="W230" s="254">
        <v>97.78</v>
      </c>
      <c r="X230" s="254">
        <v>121.48</v>
      </c>
      <c r="Y230" s="254">
        <v>135.88999999999999</v>
      </c>
      <c r="Z230" s="254">
        <v>190.19</v>
      </c>
      <c r="AA230" s="254">
        <v>128.32</v>
      </c>
      <c r="AB230" s="254">
        <v>120.33</v>
      </c>
      <c r="AC230" s="254">
        <v>69.63</v>
      </c>
      <c r="AD230" s="254">
        <v>117.76</v>
      </c>
      <c r="AE230" s="254">
        <v>116.56</v>
      </c>
      <c r="AF230" s="256">
        <v>139.97999999999999</v>
      </c>
      <c r="AG230" s="10"/>
      <c r="AH230" s="10"/>
      <c r="AI230" s="10"/>
    </row>
    <row r="231" spans="1:35">
      <c r="A231" s="257">
        <f t="shared" si="9"/>
        <v>0.61486666666666656</v>
      </c>
      <c r="B231" s="254">
        <v>23.09</v>
      </c>
      <c r="C231" s="254">
        <v>64.459999999999994</v>
      </c>
      <c r="D231" s="254">
        <v>43.05</v>
      </c>
      <c r="E231" s="254">
        <v>63.54</v>
      </c>
      <c r="F231" s="254">
        <v>154.31</v>
      </c>
      <c r="G231" s="254">
        <v>163.38</v>
      </c>
      <c r="H231" s="254">
        <v>86.59</v>
      </c>
      <c r="I231" s="254">
        <v>95.68</v>
      </c>
      <c r="J231" s="254">
        <v>92.23</v>
      </c>
      <c r="K231" s="254">
        <v>65.75</v>
      </c>
      <c r="L231" s="254">
        <v>88.81</v>
      </c>
      <c r="M231" s="254">
        <v>291.68</v>
      </c>
      <c r="N231" s="254">
        <v>27.32</v>
      </c>
      <c r="O231" s="254">
        <v>92.3</v>
      </c>
      <c r="P231" s="254">
        <v>86.14</v>
      </c>
      <c r="Q231" s="254">
        <v>73.63</v>
      </c>
      <c r="R231" s="254">
        <v>131.29</v>
      </c>
      <c r="S231" s="254">
        <v>80.86</v>
      </c>
      <c r="T231" s="254">
        <v>180.79</v>
      </c>
      <c r="U231" s="254">
        <v>192.27</v>
      </c>
      <c r="V231" s="254">
        <v>131.66999999999999</v>
      </c>
      <c r="W231" s="254">
        <v>158.58000000000001</v>
      </c>
      <c r="X231" s="254">
        <v>124.01</v>
      </c>
      <c r="Y231" s="254">
        <v>56.67</v>
      </c>
      <c r="Z231" s="254">
        <v>68.78</v>
      </c>
      <c r="AA231" s="254">
        <v>134.22</v>
      </c>
      <c r="AB231" s="254">
        <v>197.19</v>
      </c>
      <c r="AC231" s="254">
        <v>75.73</v>
      </c>
      <c r="AD231" s="254">
        <v>47.98</v>
      </c>
      <c r="AE231" s="254">
        <v>99.34</v>
      </c>
      <c r="AF231" s="256">
        <v>148.87</v>
      </c>
      <c r="AG231" s="10"/>
      <c r="AH231" s="10"/>
      <c r="AI231" s="10"/>
    </row>
    <row r="232" spans="1:35">
      <c r="A232" s="257">
        <f t="shared" si="9"/>
        <v>0.62526666666666653</v>
      </c>
      <c r="B232" s="254">
        <v>72.08</v>
      </c>
      <c r="C232" s="254">
        <v>40.409999999999997</v>
      </c>
      <c r="D232" s="254">
        <v>104.61</v>
      </c>
      <c r="E232" s="254">
        <v>93.18</v>
      </c>
      <c r="F232" s="254">
        <v>134.53</v>
      </c>
      <c r="G232" s="254">
        <v>93.61</v>
      </c>
      <c r="H232" s="254">
        <v>66.08</v>
      </c>
      <c r="I232" s="254">
        <v>69.45</v>
      </c>
      <c r="J232" s="254">
        <v>125.05</v>
      </c>
      <c r="K232" s="254">
        <v>49.3</v>
      </c>
      <c r="L232" s="254">
        <v>128.97999999999999</v>
      </c>
      <c r="M232" s="254">
        <v>189.59</v>
      </c>
      <c r="N232" s="254">
        <v>126.88</v>
      </c>
      <c r="O232" s="254">
        <v>62.27</v>
      </c>
      <c r="P232" s="254">
        <v>68.58</v>
      </c>
      <c r="Q232" s="254">
        <v>84.7</v>
      </c>
      <c r="R232" s="254">
        <v>100.15</v>
      </c>
      <c r="S232" s="254">
        <v>82.52</v>
      </c>
      <c r="T232" s="254">
        <v>115.35</v>
      </c>
      <c r="U232" s="254">
        <v>169.58</v>
      </c>
      <c r="V232" s="254">
        <v>79.53</v>
      </c>
      <c r="W232" s="254">
        <v>102.38</v>
      </c>
      <c r="X232" s="254">
        <v>53.93</v>
      </c>
      <c r="Y232" s="254">
        <v>106.34</v>
      </c>
      <c r="Z232" s="254">
        <v>49.18</v>
      </c>
      <c r="AA232" s="254">
        <v>128.91</v>
      </c>
      <c r="AB232" s="254">
        <v>152.38</v>
      </c>
      <c r="AC232" s="254">
        <v>74.87</v>
      </c>
      <c r="AD232" s="254">
        <v>84.94</v>
      </c>
      <c r="AE232" s="254">
        <v>200.37</v>
      </c>
      <c r="AF232" s="256">
        <v>128.26</v>
      </c>
      <c r="AG232" s="10"/>
      <c r="AH232" s="10"/>
      <c r="AI232" s="10"/>
    </row>
    <row r="233" spans="1:35">
      <c r="A233" s="257">
        <f t="shared" si="9"/>
        <v>0.63566666666666649</v>
      </c>
      <c r="B233" s="254">
        <v>55.02</v>
      </c>
      <c r="C233" s="254">
        <v>62.83</v>
      </c>
      <c r="D233" s="254">
        <v>114.51</v>
      </c>
      <c r="E233" s="254">
        <v>87.49</v>
      </c>
      <c r="F233" s="254">
        <v>240.15</v>
      </c>
      <c r="G233" s="254">
        <v>45.37</v>
      </c>
      <c r="H233" s="254">
        <v>115.36</v>
      </c>
      <c r="I233" s="254">
        <v>30.45</v>
      </c>
      <c r="J233" s="254">
        <v>35.81</v>
      </c>
      <c r="K233" s="254">
        <v>143.37</v>
      </c>
      <c r="L233" s="254">
        <v>51.99</v>
      </c>
      <c r="M233" s="254">
        <v>157.72999999999999</v>
      </c>
      <c r="N233" s="254">
        <v>112.57</v>
      </c>
      <c r="O233" s="254">
        <v>82.9</v>
      </c>
      <c r="P233" s="254">
        <v>77.67</v>
      </c>
      <c r="Q233" s="254">
        <v>77.5</v>
      </c>
      <c r="R233" s="254">
        <v>26.78</v>
      </c>
      <c r="S233" s="254">
        <v>59.36</v>
      </c>
      <c r="T233" s="254">
        <v>104.12</v>
      </c>
      <c r="U233" s="254">
        <v>60.19</v>
      </c>
      <c r="V233" s="254">
        <v>100.67</v>
      </c>
      <c r="W233" s="254">
        <v>57.88</v>
      </c>
      <c r="X233" s="254">
        <v>88.21</v>
      </c>
      <c r="Y233" s="254">
        <v>107.35</v>
      </c>
      <c r="Z233" s="254">
        <v>33.630000000000003</v>
      </c>
      <c r="AA233" s="254">
        <v>64.989999999999995</v>
      </c>
      <c r="AB233" s="254">
        <v>78.19</v>
      </c>
      <c r="AC233" s="254">
        <v>64.09</v>
      </c>
      <c r="AD233" s="254">
        <v>132.63</v>
      </c>
      <c r="AE233" s="254">
        <v>65.819999999999993</v>
      </c>
      <c r="AF233" s="256">
        <v>87.4</v>
      </c>
      <c r="AG233" s="10"/>
      <c r="AH233" s="10"/>
      <c r="AI233" s="10"/>
    </row>
    <row r="234" spans="1:35">
      <c r="A234" s="257">
        <f t="shared" si="9"/>
        <v>0.64606666666666646</v>
      </c>
      <c r="B234" s="254">
        <v>67.73</v>
      </c>
      <c r="C234" s="254">
        <v>66.03</v>
      </c>
      <c r="D234" s="254">
        <v>64.36</v>
      </c>
      <c r="E234" s="254">
        <v>118.41</v>
      </c>
      <c r="F234" s="254">
        <v>236.67</v>
      </c>
      <c r="G234" s="254">
        <v>113.33</v>
      </c>
      <c r="H234" s="254">
        <v>24.86</v>
      </c>
      <c r="I234" s="254">
        <v>81.95</v>
      </c>
      <c r="J234" s="254">
        <v>104.12</v>
      </c>
      <c r="K234" s="254">
        <v>42.52</v>
      </c>
      <c r="L234" s="254">
        <v>60.63</v>
      </c>
      <c r="M234" s="254">
        <v>119.67</v>
      </c>
      <c r="N234" s="254">
        <v>76.12</v>
      </c>
      <c r="O234" s="254">
        <v>38.31</v>
      </c>
      <c r="P234" s="254">
        <v>51.38</v>
      </c>
      <c r="Q234" s="254">
        <v>11.67</v>
      </c>
      <c r="R234" s="254">
        <v>55.46</v>
      </c>
      <c r="S234" s="254">
        <v>126.79</v>
      </c>
      <c r="T234" s="254">
        <v>178.28</v>
      </c>
      <c r="U234" s="254">
        <v>110.75</v>
      </c>
      <c r="V234" s="254">
        <v>97.82</v>
      </c>
      <c r="W234" s="254">
        <v>90.01</v>
      </c>
      <c r="X234" s="254">
        <v>71.55</v>
      </c>
      <c r="Y234" s="254">
        <v>44.59</v>
      </c>
      <c r="Z234" s="254">
        <v>72.69</v>
      </c>
      <c r="AA234" s="254">
        <v>65.87</v>
      </c>
      <c r="AB234" s="254">
        <v>207.91</v>
      </c>
      <c r="AC234" s="254">
        <v>173.99</v>
      </c>
      <c r="AD234" s="254">
        <v>58.02</v>
      </c>
      <c r="AE234" s="254">
        <v>89.15</v>
      </c>
      <c r="AF234" s="256">
        <v>75.87</v>
      </c>
      <c r="AG234" s="10"/>
      <c r="AH234" s="10"/>
      <c r="AI234" s="10"/>
    </row>
    <row r="235" spans="1:35">
      <c r="A235" s="257">
        <f t="shared" si="9"/>
        <v>0.65646666666666642</v>
      </c>
      <c r="B235" s="254">
        <v>66.540000000000006</v>
      </c>
      <c r="C235" s="254">
        <v>56.47</v>
      </c>
      <c r="D235" s="254">
        <v>87.53</v>
      </c>
      <c r="E235" s="254">
        <v>13.5</v>
      </c>
      <c r="F235" s="254">
        <v>106.67</v>
      </c>
      <c r="G235" s="254">
        <v>135.09</v>
      </c>
      <c r="H235" s="254">
        <v>36.479999999999997</v>
      </c>
      <c r="I235" s="254">
        <v>48.67</v>
      </c>
      <c r="J235" s="254">
        <v>110.74</v>
      </c>
      <c r="K235" s="254">
        <v>54.17</v>
      </c>
      <c r="L235" s="254">
        <v>73.67</v>
      </c>
      <c r="M235" s="254">
        <v>187.7</v>
      </c>
      <c r="N235" s="254">
        <v>147.91</v>
      </c>
      <c r="O235" s="254">
        <v>62.39</v>
      </c>
      <c r="P235" s="254">
        <v>8.5399999999999991</v>
      </c>
      <c r="Q235" s="254">
        <v>83.54</v>
      </c>
      <c r="R235" s="254">
        <v>63.62</v>
      </c>
      <c r="S235" s="254">
        <v>58.61</v>
      </c>
      <c r="T235" s="254">
        <v>118.63</v>
      </c>
      <c r="U235" s="254">
        <v>159.53</v>
      </c>
      <c r="V235" s="254">
        <v>122.98</v>
      </c>
      <c r="W235" s="254">
        <v>78.709999999999994</v>
      </c>
      <c r="X235" s="254">
        <v>80.17</v>
      </c>
      <c r="Y235" s="254">
        <v>69.16</v>
      </c>
      <c r="Z235" s="254">
        <v>48.52</v>
      </c>
      <c r="AA235" s="254">
        <v>62.58</v>
      </c>
      <c r="AB235" s="254">
        <v>122.1</v>
      </c>
      <c r="AC235" s="254">
        <v>46.08</v>
      </c>
      <c r="AD235" s="254">
        <v>101</v>
      </c>
      <c r="AE235" s="254">
        <v>166.32</v>
      </c>
      <c r="AF235" s="256">
        <v>54.66</v>
      </c>
      <c r="AG235" s="10"/>
      <c r="AH235" s="10"/>
      <c r="AI235" s="10"/>
    </row>
    <row r="236" spans="1:35">
      <c r="A236" s="257">
        <f t="shared" si="9"/>
        <v>0.66686666666666639</v>
      </c>
      <c r="B236" s="254">
        <v>32.880000000000003</v>
      </c>
      <c r="C236" s="254">
        <v>77.319999999999993</v>
      </c>
      <c r="D236" s="254">
        <v>52.75</v>
      </c>
      <c r="E236" s="254">
        <v>54.81</v>
      </c>
      <c r="F236" s="254">
        <v>137.29</v>
      </c>
      <c r="G236" s="254">
        <v>121.63</v>
      </c>
      <c r="H236" s="254">
        <v>67.03</v>
      </c>
      <c r="I236" s="254">
        <v>35.869999999999997</v>
      </c>
      <c r="J236" s="254">
        <v>67.23</v>
      </c>
      <c r="K236" s="254">
        <v>38.380000000000003</v>
      </c>
      <c r="L236" s="254">
        <v>46.62</v>
      </c>
      <c r="M236" s="254">
        <v>115.01</v>
      </c>
      <c r="N236" s="254">
        <v>35.590000000000003</v>
      </c>
      <c r="O236" s="254">
        <v>20.64</v>
      </c>
      <c r="P236" s="254">
        <v>60.09</v>
      </c>
      <c r="Q236" s="254">
        <v>87.81</v>
      </c>
      <c r="R236" s="254">
        <v>3.64</v>
      </c>
      <c r="S236" s="254">
        <v>57.98</v>
      </c>
      <c r="T236" s="254">
        <v>127.65</v>
      </c>
      <c r="U236" s="254">
        <v>152.33000000000001</v>
      </c>
      <c r="V236" s="254">
        <v>51.95</v>
      </c>
      <c r="W236" s="254">
        <v>103.4</v>
      </c>
      <c r="X236" s="254">
        <v>64.69</v>
      </c>
      <c r="Y236" s="254">
        <v>35.35</v>
      </c>
      <c r="Z236" s="254">
        <v>89.26</v>
      </c>
      <c r="AA236" s="254">
        <v>52.09</v>
      </c>
      <c r="AB236" s="254">
        <v>88.09</v>
      </c>
      <c r="AC236" s="254">
        <v>68.62</v>
      </c>
      <c r="AD236" s="254">
        <v>21.31</v>
      </c>
      <c r="AE236" s="254">
        <v>83.48</v>
      </c>
      <c r="AF236" s="256">
        <v>42.09</v>
      </c>
      <c r="AG236" s="10"/>
      <c r="AH236" s="10"/>
      <c r="AI236" s="10"/>
    </row>
    <row r="237" spans="1:35">
      <c r="A237" s="257">
        <f t="shared" si="9"/>
        <v>0.67726666666666635</v>
      </c>
      <c r="B237" s="254">
        <v>22.36</v>
      </c>
      <c r="C237" s="254">
        <v>50.32</v>
      </c>
      <c r="D237" s="254">
        <v>52.27</v>
      </c>
      <c r="E237" s="254">
        <v>68.09</v>
      </c>
      <c r="F237" s="254">
        <v>90.28</v>
      </c>
      <c r="G237" s="254">
        <v>123.31</v>
      </c>
      <c r="H237" s="254">
        <v>24.91</v>
      </c>
      <c r="I237" s="254">
        <v>27.79</v>
      </c>
      <c r="J237" s="254">
        <v>81.83</v>
      </c>
      <c r="K237" s="254">
        <v>32.369999999999997</v>
      </c>
      <c r="L237" s="254">
        <v>23.39</v>
      </c>
      <c r="M237" s="254">
        <v>98.22</v>
      </c>
      <c r="N237" s="254">
        <v>122.98</v>
      </c>
      <c r="O237" s="254">
        <v>11.41</v>
      </c>
      <c r="P237" s="254">
        <v>38.68</v>
      </c>
      <c r="Q237" s="254">
        <v>38.56</v>
      </c>
      <c r="R237" s="254">
        <v>41.96</v>
      </c>
      <c r="S237" s="254">
        <v>62.76</v>
      </c>
      <c r="T237" s="254">
        <v>130.62</v>
      </c>
      <c r="U237" s="254">
        <v>88.87</v>
      </c>
      <c r="V237" s="254">
        <v>72.03</v>
      </c>
      <c r="W237" s="254">
        <v>126.62</v>
      </c>
      <c r="X237" s="254">
        <v>85.64</v>
      </c>
      <c r="Y237" s="254">
        <v>68.95</v>
      </c>
      <c r="Z237" s="254">
        <v>49.95</v>
      </c>
      <c r="AA237" s="254">
        <v>42.5</v>
      </c>
      <c r="AB237" s="254">
        <v>103.42</v>
      </c>
      <c r="AC237" s="254">
        <v>131.25</v>
      </c>
      <c r="AD237" s="254">
        <v>110.14</v>
      </c>
      <c r="AE237" s="254">
        <v>52.18</v>
      </c>
      <c r="AF237" s="256">
        <v>114.88</v>
      </c>
      <c r="AG237" s="10"/>
      <c r="AH237" s="10"/>
      <c r="AI237" s="10"/>
    </row>
    <row r="238" spans="1:35">
      <c r="A238" s="257">
        <f t="shared" si="9"/>
        <v>0.68766666666666632</v>
      </c>
      <c r="B238" s="254">
        <v>47.22</v>
      </c>
      <c r="C238" s="254">
        <v>45.64</v>
      </c>
      <c r="D238" s="254">
        <v>36.21</v>
      </c>
      <c r="E238" s="254">
        <v>66.8</v>
      </c>
      <c r="F238" s="254">
        <v>96.4</v>
      </c>
      <c r="G238" s="254">
        <v>101.43</v>
      </c>
      <c r="H238" s="254">
        <v>37.07</v>
      </c>
      <c r="I238" s="254">
        <v>37</v>
      </c>
      <c r="J238" s="254">
        <v>54.89</v>
      </c>
      <c r="K238" s="254">
        <v>81.36</v>
      </c>
      <c r="L238" s="254">
        <v>42.84</v>
      </c>
      <c r="M238" s="254">
        <v>73.87</v>
      </c>
      <c r="N238" s="254">
        <v>101.28</v>
      </c>
      <c r="O238" s="254">
        <v>28.94</v>
      </c>
      <c r="P238" s="254">
        <v>20.36</v>
      </c>
      <c r="Q238" s="254">
        <v>18.59</v>
      </c>
      <c r="R238" s="254">
        <v>35.33</v>
      </c>
      <c r="S238" s="254">
        <v>17.18</v>
      </c>
      <c r="T238" s="254">
        <v>139.27000000000001</v>
      </c>
      <c r="U238" s="254">
        <v>64.900000000000006</v>
      </c>
      <c r="V238" s="254">
        <v>68.290000000000006</v>
      </c>
      <c r="W238" s="254">
        <v>56.07</v>
      </c>
      <c r="X238" s="254">
        <v>138.61000000000001</v>
      </c>
      <c r="Y238" s="254">
        <v>62.96</v>
      </c>
      <c r="Z238" s="254">
        <v>32.5</v>
      </c>
      <c r="AA238" s="254">
        <v>112.69</v>
      </c>
      <c r="AB238" s="254">
        <v>83.81</v>
      </c>
      <c r="AC238" s="254">
        <v>93.29</v>
      </c>
      <c r="AD238" s="254">
        <v>88.32</v>
      </c>
      <c r="AE238" s="254">
        <v>108.04</v>
      </c>
      <c r="AF238" s="256">
        <v>151.16</v>
      </c>
      <c r="AG238" s="10"/>
      <c r="AH238" s="10"/>
      <c r="AI238" s="10"/>
    </row>
    <row r="239" spans="1:35">
      <c r="A239" s="257">
        <f t="shared" si="9"/>
        <v>0.69806666666666628</v>
      </c>
      <c r="B239" s="254">
        <v>27.83</v>
      </c>
      <c r="C239" s="254">
        <v>60.04</v>
      </c>
      <c r="D239" s="254">
        <v>44.02</v>
      </c>
      <c r="E239" s="254">
        <v>131.07</v>
      </c>
      <c r="F239" s="254">
        <v>73.23</v>
      </c>
      <c r="G239" s="254">
        <v>80.62</v>
      </c>
      <c r="H239" s="254">
        <v>55.82</v>
      </c>
      <c r="I239" s="254">
        <v>42.18</v>
      </c>
      <c r="J239" s="254">
        <v>55.99</v>
      </c>
      <c r="K239" s="254">
        <v>60.01</v>
      </c>
      <c r="L239" s="254">
        <v>29.73</v>
      </c>
      <c r="M239" s="254">
        <v>52.59</v>
      </c>
      <c r="N239" s="254">
        <v>66.239999999999995</v>
      </c>
      <c r="O239" s="254">
        <v>76.680000000000007</v>
      </c>
      <c r="P239" s="254">
        <v>10.18</v>
      </c>
      <c r="Q239" s="254">
        <v>23.86</v>
      </c>
      <c r="R239" s="254">
        <v>12.54</v>
      </c>
      <c r="S239" s="254">
        <v>68.87</v>
      </c>
      <c r="T239" s="254">
        <v>225.22</v>
      </c>
      <c r="U239" s="254">
        <v>82.23</v>
      </c>
      <c r="V239" s="254">
        <v>96.42</v>
      </c>
      <c r="W239" s="254">
        <v>91.03</v>
      </c>
      <c r="X239" s="254">
        <v>111.39</v>
      </c>
      <c r="Y239" s="254">
        <v>30.84</v>
      </c>
      <c r="Z239" s="254">
        <v>56.88</v>
      </c>
      <c r="AA239" s="254">
        <v>64.099999999999994</v>
      </c>
      <c r="AB239" s="254">
        <v>102.18</v>
      </c>
      <c r="AC239" s="254">
        <v>70.38</v>
      </c>
      <c r="AD239" s="254">
        <v>33.01</v>
      </c>
      <c r="AE239" s="254">
        <v>106.41</v>
      </c>
      <c r="AF239" s="256">
        <v>62.98</v>
      </c>
      <c r="AG239" s="10"/>
      <c r="AH239" s="10"/>
      <c r="AI239" s="10"/>
    </row>
    <row r="240" spans="1:35">
      <c r="A240" s="257">
        <f t="shared" si="9"/>
        <v>0.70846666666666624</v>
      </c>
      <c r="B240" s="254">
        <v>13.22</v>
      </c>
      <c r="C240" s="254">
        <v>30.12</v>
      </c>
      <c r="D240" s="254">
        <v>58.18</v>
      </c>
      <c r="E240" s="254">
        <v>38.28</v>
      </c>
      <c r="F240" s="254">
        <v>69.260000000000005</v>
      </c>
      <c r="G240" s="254">
        <v>154.16999999999999</v>
      </c>
      <c r="H240" s="254">
        <v>48.94</v>
      </c>
      <c r="I240" s="254">
        <v>14.32</v>
      </c>
      <c r="J240" s="254">
        <v>124.98</v>
      </c>
      <c r="K240" s="254">
        <v>49.34</v>
      </c>
      <c r="L240" s="254">
        <v>39.29</v>
      </c>
      <c r="M240" s="254">
        <v>77.239999999999995</v>
      </c>
      <c r="N240" s="254">
        <v>23.59</v>
      </c>
      <c r="O240" s="254">
        <v>52.7</v>
      </c>
      <c r="P240" s="254">
        <v>37.79</v>
      </c>
      <c r="Q240" s="254">
        <v>10.54</v>
      </c>
      <c r="R240" s="254">
        <v>87.29</v>
      </c>
      <c r="S240" s="254">
        <v>82.39</v>
      </c>
      <c r="T240" s="254">
        <v>105.52</v>
      </c>
      <c r="U240" s="254">
        <v>79.14</v>
      </c>
      <c r="V240" s="254">
        <v>25.96</v>
      </c>
      <c r="W240" s="254">
        <v>22.86</v>
      </c>
      <c r="X240" s="254">
        <v>98.3</v>
      </c>
      <c r="Y240" s="254">
        <v>0</v>
      </c>
      <c r="Z240" s="254">
        <v>76.12</v>
      </c>
      <c r="AA240" s="254">
        <v>69.73</v>
      </c>
      <c r="AB240" s="254">
        <v>170.13</v>
      </c>
      <c r="AC240" s="254">
        <v>67.61</v>
      </c>
      <c r="AD240" s="254">
        <v>38.28</v>
      </c>
      <c r="AE240" s="254">
        <v>82.13</v>
      </c>
      <c r="AF240" s="256">
        <v>57.51</v>
      </c>
      <c r="AG240" s="10"/>
      <c r="AH240" s="10"/>
      <c r="AI240" s="10"/>
    </row>
    <row r="241" spans="1:35">
      <c r="A241" s="257">
        <f t="shared" si="9"/>
        <v>0.71886666666666621</v>
      </c>
      <c r="B241" s="254">
        <v>27.99</v>
      </c>
      <c r="C241" s="254">
        <v>10.62</v>
      </c>
      <c r="D241" s="254">
        <v>115.47</v>
      </c>
      <c r="E241" s="254">
        <v>29.84</v>
      </c>
      <c r="F241" s="254">
        <v>117.18</v>
      </c>
      <c r="G241" s="254">
        <v>67.290000000000006</v>
      </c>
      <c r="H241" s="254">
        <v>79.64</v>
      </c>
      <c r="I241" s="254">
        <v>37.94</v>
      </c>
      <c r="J241" s="254">
        <v>16.73</v>
      </c>
      <c r="K241" s="254">
        <v>39.79</v>
      </c>
      <c r="L241" s="254">
        <v>37.909999999999997</v>
      </c>
      <c r="M241" s="254">
        <v>78.680000000000007</v>
      </c>
      <c r="N241" s="254">
        <v>103.18</v>
      </c>
      <c r="O241" s="254">
        <v>90.17</v>
      </c>
      <c r="P241" s="254">
        <v>41.6</v>
      </c>
      <c r="Q241" s="254">
        <v>29.64</v>
      </c>
      <c r="R241" s="254">
        <v>58.04</v>
      </c>
      <c r="S241" s="254">
        <v>94.18</v>
      </c>
      <c r="T241" s="254">
        <v>111.78</v>
      </c>
      <c r="U241" s="254">
        <v>129.18</v>
      </c>
      <c r="V241" s="254">
        <v>61.91</v>
      </c>
      <c r="W241" s="254">
        <v>51.28</v>
      </c>
      <c r="X241" s="254">
        <v>107.31</v>
      </c>
      <c r="Y241" s="254">
        <v>0</v>
      </c>
      <c r="Z241" s="254">
        <v>54.37</v>
      </c>
      <c r="AA241" s="254">
        <v>82.04</v>
      </c>
      <c r="AB241" s="254">
        <v>59.82</v>
      </c>
      <c r="AC241" s="254">
        <v>64.63</v>
      </c>
      <c r="AD241" s="254">
        <v>69.510000000000005</v>
      </c>
      <c r="AE241" s="254">
        <v>61.44</v>
      </c>
      <c r="AF241" s="256">
        <v>25.23</v>
      </c>
      <c r="AG241" s="10"/>
      <c r="AH241" s="10"/>
      <c r="AI241" s="10"/>
    </row>
    <row r="242" spans="1:35">
      <c r="A242" s="257">
        <f t="shared" si="9"/>
        <v>0.72926666666666617</v>
      </c>
      <c r="B242" s="254">
        <v>53.73</v>
      </c>
      <c r="C242" s="254">
        <v>39.729999999999997</v>
      </c>
      <c r="D242" s="254">
        <v>71.709999999999994</v>
      </c>
      <c r="E242" s="254">
        <v>69.260000000000005</v>
      </c>
      <c r="F242" s="254">
        <v>32.229999999999997</v>
      </c>
      <c r="G242" s="254">
        <v>63.85</v>
      </c>
      <c r="H242" s="254">
        <v>40.630000000000003</v>
      </c>
      <c r="I242" s="254">
        <v>50.79</v>
      </c>
      <c r="J242" s="254">
        <v>74.41</v>
      </c>
      <c r="K242" s="254">
        <v>66.2</v>
      </c>
      <c r="L242" s="254">
        <v>30.26</v>
      </c>
      <c r="M242" s="254">
        <v>119.97</v>
      </c>
      <c r="N242" s="254">
        <v>171.56</v>
      </c>
      <c r="O242" s="254">
        <v>95.83</v>
      </c>
      <c r="P242" s="254">
        <v>26.93</v>
      </c>
      <c r="Q242" s="254">
        <v>54.8</v>
      </c>
      <c r="R242" s="254">
        <v>29.82</v>
      </c>
      <c r="S242" s="254">
        <v>46.25</v>
      </c>
      <c r="T242" s="254">
        <v>115.07</v>
      </c>
      <c r="U242" s="254">
        <v>45.88</v>
      </c>
      <c r="V242" s="254">
        <v>35.33</v>
      </c>
      <c r="W242" s="254">
        <v>19.18</v>
      </c>
      <c r="X242" s="254">
        <v>21.39</v>
      </c>
      <c r="Y242" s="254">
        <v>0</v>
      </c>
      <c r="Z242" s="254">
        <v>65.45</v>
      </c>
      <c r="AA242" s="254">
        <v>63.64</v>
      </c>
      <c r="AB242" s="254">
        <v>78.44</v>
      </c>
      <c r="AC242" s="254">
        <v>96.89</v>
      </c>
      <c r="AD242" s="254">
        <v>36.54</v>
      </c>
      <c r="AE242" s="254">
        <v>33.94</v>
      </c>
      <c r="AF242" s="256">
        <v>88.44</v>
      </c>
      <c r="AG242" s="10"/>
      <c r="AH242" s="10"/>
      <c r="AI242" s="10"/>
    </row>
    <row r="243" spans="1:35">
      <c r="A243" s="257">
        <f t="shared" si="9"/>
        <v>0.73966666666666614</v>
      </c>
      <c r="B243" s="254">
        <v>54.98</v>
      </c>
      <c r="C243" s="254">
        <v>40.619999999999997</v>
      </c>
      <c r="D243" s="254">
        <v>57.63</v>
      </c>
      <c r="E243" s="254">
        <v>59.15</v>
      </c>
      <c r="F243" s="254">
        <v>122</v>
      </c>
      <c r="G243" s="254">
        <v>158.29</v>
      </c>
      <c r="H243" s="254">
        <v>55.85</v>
      </c>
      <c r="I243" s="254">
        <v>41.72</v>
      </c>
      <c r="J243" s="254">
        <v>41.99</v>
      </c>
      <c r="K243" s="254">
        <v>14.75</v>
      </c>
      <c r="L243" s="254">
        <v>74.67</v>
      </c>
      <c r="M243" s="254">
        <v>128.93</v>
      </c>
      <c r="N243" s="254">
        <v>137.63999999999999</v>
      </c>
      <c r="O243" s="254">
        <v>11.03</v>
      </c>
      <c r="P243" s="254">
        <v>91.53</v>
      </c>
      <c r="Q243" s="254">
        <v>0</v>
      </c>
      <c r="R243" s="254">
        <v>53.35</v>
      </c>
      <c r="S243" s="254">
        <v>47.93</v>
      </c>
      <c r="T243" s="254">
        <v>104.94</v>
      </c>
      <c r="U243" s="254">
        <v>158.61000000000001</v>
      </c>
      <c r="V243" s="254">
        <v>21.1</v>
      </c>
      <c r="W243" s="254">
        <v>50.9</v>
      </c>
      <c r="X243" s="254">
        <v>27.25</v>
      </c>
      <c r="Y243" s="254">
        <v>0</v>
      </c>
      <c r="Z243" s="254">
        <v>27.31</v>
      </c>
      <c r="AA243" s="254">
        <v>37.33</v>
      </c>
      <c r="AB243" s="254">
        <v>49.99</v>
      </c>
      <c r="AC243" s="254">
        <v>90.92</v>
      </c>
      <c r="AD243" s="254">
        <v>71.55</v>
      </c>
      <c r="AE243" s="254">
        <v>69.62</v>
      </c>
      <c r="AF243" s="256">
        <v>36.81</v>
      </c>
      <c r="AG243" s="10"/>
      <c r="AH243" s="10"/>
      <c r="AI243" s="10"/>
    </row>
    <row r="244" spans="1:35">
      <c r="A244" s="257">
        <f t="shared" si="9"/>
        <v>0.7500666666666661</v>
      </c>
      <c r="B244" s="254">
        <v>6.36</v>
      </c>
      <c r="C244" s="254">
        <v>74.099999999999994</v>
      </c>
      <c r="D244" s="254">
        <v>108.94</v>
      </c>
      <c r="E244" s="254">
        <v>48.13</v>
      </c>
      <c r="F244" s="254">
        <v>116.14</v>
      </c>
      <c r="G244" s="254">
        <v>139.63</v>
      </c>
      <c r="H244" s="254">
        <v>115.46</v>
      </c>
      <c r="I244" s="254">
        <v>50.76</v>
      </c>
      <c r="J244" s="254">
        <v>66.44</v>
      </c>
      <c r="K244" s="254">
        <v>75.209999999999994</v>
      </c>
      <c r="L244" s="254">
        <v>103.76</v>
      </c>
      <c r="M244" s="254">
        <v>111.5</v>
      </c>
      <c r="N244" s="254">
        <v>192.58</v>
      </c>
      <c r="O244" s="254">
        <v>22.59</v>
      </c>
      <c r="P244" s="254">
        <v>64.77</v>
      </c>
      <c r="Q244" s="254">
        <v>105.91</v>
      </c>
      <c r="R244" s="254">
        <v>88.05</v>
      </c>
      <c r="S244" s="254">
        <v>86.84</v>
      </c>
      <c r="T244" s="254">
        <v>71.09</v>
      </c>
      <c r="U244" s="254">
        <v>55.64</v>
      </c>
      <c r="V244" s="254">
        <v>26.43</v>
      </c>
      <c r="W244" s="254">
        <v>26.36</v>
      </c>
      <c r="X244" s="254">
        <v>57.87</v>
      </c>
      <c r="Y244" s="254">
        <v>0</v>
      </c>
      <c r="Z244" s="254">
        <v>105.05</v>
      </c>
      <c r="AA244" s="254">
        <v>90.2</v>
      </c>
      <c r="AB244" s="254">
        <v>144.75</v>
      </c>
      <c r="AC244" s="254">
        <v>44.83</v>
      </c>
      <c r="AD244" s="254">
        <v>74.14</v>
      </c>
      <c r="AE244" s="254">
        <v>102.16</v>
      </c>
      <c r="AF244" s="256">
        <v>0</v>
      </c>
      <c r="AG244" s="10"/>
      <c r="AH244" s="10"/>
      <c r="AI244" s="10"/>
    </row>
    <row r="245" spans="1:35">
      <c r="A245" s="257">
        <f t="shared" si="9"/>
        <v>0.76046666666666607</v>
      </c>
      <c r="B245" s="254">
        <v>158.71</v>
      </c>
      <c r="C245" s="254">
        <v>71.86</v>
      </c>
      <c r="D245" s="254">
        <v>174.74</v>
      </c>
      <c r="E245" s="254">
        <v>201.4</v>
      </c>
      <c r="F245" s="254">
        <v>224.52</v>
      </c>
      <c r="G245" s="254">
        <v>169.55</v>
      </c>
      <c r="H245" s="254">
        <v>123.22</v>
      </c>
      <c r="I245" s="254">
        <v>109.62</v>
      </c>
      <c r="J245" s="254">
        <v>100.94</v>
      </c>
      <c r="K245" s="254">
        <v>102.71</v>
      </c>
      <c r="L245" s="254">
        <v>127.98</v>
      </c>
      <c r="M245" s="254">
        <v>54.47</v>
      </c>
      <c r="N245" s="254">
        <v>159.97999999999999</v>
      </c>
      <c r="O245" s="254">
        <v>32.130000000000003</v>
      </c>
      <c r="P245" s="254">
        <v>96.95</v>
      </c>
      <c r="Q245" s="254">
        <v>79.94</v>
      </c>
      <c r="R245" s="254">
        <v>91.68</v>
      </c>
      <c r="S245" s="254">
        <v>62.97</v>
      </c>
      <c r="T245" s="254">
        <v>125.16</v>
      </c>
      <c r="U245" s="254">
        <v>193.09</v>
      </c>
      <c r="V245" s="254">
        <v>56.03</v>
      </c>
      <c r="W245" s="254">
        <v>67.959999999999994</v>
      </c>
      <c r="X245" s="254">
        <v>102.22</v>
      </c>
      <c r="Y245" s="254">
        <v>0</v>
      </c>
      <c r="Z245" s="254">
        <v>88.28</v>
      </c>
      <c r="AA245" s="254">
        <v>173.77</v>
      </c>
      <c r="AB245" s="254">
        <v>202.07</v>
      </c>
      <c r="AC245" s="254">
        <v>107.03</v>
      </c>
      <c r="AD245" s="254">
        <v>81.819999999999993</v>
      </c>
      <c r="AE245" s="254">
        <v>32.270000000000003</v>
      </c>
      <c r="AF245" s="256">
        <v>0</v>
      </c>
      <c r="AG245" s="10"/>
      <c r="AH245" s="10"/>
      <c r="AI245" s="10"/>
    </row>
    <row r="246" spans="1:35">
      <c r="A246" s="257">
        <f t="shared" si="9"/>
        <v>0.77086666666666603</v>
      </c>
      <c r="B246" s="254">
        <v>139.43</v>
      </c>
      <c r="C246" s="254">
        <v>135.13999999999999</v>
      </c>
      <c r="D246" s="254">
        <v>171.99</v>
      </c>
      <c r="E246" s="254">
        <v>63.46</v>
      </c>
      <c r="F246" s="254">
        <v>159.37</v>
      </c>
      <c r="G246" s="254">
        <v>203.72</v>
      </c>
      <c r="H246" s="254">
        <v>48.54</v>
      </c>
      <c r="I246" s="254">
        <v>122.34</v>
      </c>
      <c r="J246" s="254">
        <v>162.24</v>
      </c>
      <c r="K246" s="254">
        <v>143.47</v>
      </c>
      <c r="L246" s="254">
        <v>154.79</v>
      </c>
      <c r="M246" s="254">
        <v>161.83000000000001</v>
      </c>
      <c r="N246" s="254">
        <v>229.14</v>
      </c>
      <c r="O246" s="254">
        <v>89.05</v>
      </c>
      <c r="P246" s="254">
        <v>134.41999999999999</v>
      </c>
      <c r="Q246" s="254">
        <v>152.5</v>
      </c>
      <c r="R246" s="254">
        <v>103.86</v>
      </c>
      <c r="S246" s="254">
        <v>219.26</v>
      </c>
      <c r="T246" s="254">
        <v>99.68</v>
      </c>
      <c r="U246" s="254">
        <v>268.42</v>
      </c>
      <c r="V246" s="254">
        <v>85.05</v>
      </c>
      <c r="W246" s="254">
        <v>74.510000000000005</v>
      </c>
      <c r="X246" s="254">
        <v>166.4</v>
      </c>
      <c r="Y246" s="254">
        <v>0</v>
      </c>
      <c r="Z246" s="254">
        <v>88.21</v>
      </c>
      <c r="AA246" s="254">
        <v>184.01</v>
      </c>
      <c r="AB246" s="254">
        <v>122.61</v>
      </c>
      <c r="AC246" s="254">
        <v>94.49</v>
      </c>
      <c r="AD246" s="254">
        <v>37.79</v>
      </c>
      <c r="AE246" s="254">
        <v>44.85</v>
      </c>
      <c r="AF246" s="256">
        <v>0</v>
      </c>
      <c r="AG246" s="10"/>
      <c r="AH246" s="10"/>
      <c r="AI246" s="10"/>
    </row>
    <row r="247" spans="1:35">
      <c r="A247" s="257">
        <f t="shared" si="9"/>
        <v>0.781266666666666</v>
      </c>
      <c r="B247" s="254">
        <v>111.22</v>
      </c>
      <c r="C247" s="254">
        <v>143.97999999999999</v>
      </c>
      <c r="D247" s="254">
        <v>171.42</v>
      </c>
      <c r="E247" s="254">
        <v>204.89</v>
      </c>
      <c r="F247" s="254">
        <v>100.64</v>
      </c>
      <c r="G247" s="254">
        <v>187.23</v>
      </c>
      <c r="H247" s="254">
        <v>85.14</v>
      </c>
      <c r="I247" s="254">
        <v>86.34</v>
      </c>
      <c r="J247" s="254">
        <v>185.88</v>
      </c>
      <c r="K247" s="254">
        <v>266.63</v>
      </c>
      <c r="L247" s="254">
        <v>116.29</v>
      </c>
      <c r="M247" s="254">
        <v>149.74</v>
      </c>
      <c r="N247" s="254">
        <v>238.46</v>
      </c>
      <c r="O247" s="254">
        <v>124.37</v>
      </c>
      <c r="P247" s="254">
        <v>106.33</v>
      </c>
      <c r="Q247" s="254">
        <v>168.15</v>
      </c>
      <c r="R247" s="254">
        <v>103.01</v>
      </c>
      <c r="S247" s="254">
        <v>270.23</v>
      </c>
      <c r="T247" s="254">
        <v>242.28</v>
      </c>
      <c r="U247" s="254">
        <v>131.91</v>
      </c>
      <c r="V247" s="254">
        <v>93.45</v>
      </c>
      <c r="W247" s="254">
        <v>187.35</v>
      </c>
      <c r="X247" s="254">
        <v>115.45</v>
      </c>
      <c r="Y247" s="254">
        <v>0</v>
      </c>
      <c r="Z247" s="254">
        <v>96.3</v>
      </c>
      <c r="AA247" s="254">
        <v>175.11</v>
      </c>
      <c r="AB247" s="254">
        <v>242.43</v>
      </c>
      <c r="AC247" s="254">
        <v>201.01</v>
      </c>
      <c r="AD247" s="254">
        <v>133.5</v>
      </c>
      <c r="AE247" s="254">
        <v>181.78</v>
      </c>
      <c r="AF247" s="256">
        <v>0</v>
      </c>
      <c r="AG247" s="10"/>
      <c r="AH247" s="10"/>
      <c r="AI247" s="10"/>
    </row>
    <row r="248" spans="1:35">
      <c r="A248" s="257">
        <f t="shared" si="9"/>
        <v>0.79166666666666596</v>
      </c>
      <c r="B248" s="254">
        <v>108.34</v>
      </c>
      <c r="C248" s="254">
        <v>293.05</v>
      </c>
      <c r="D248" s="254">
        <v>290.58999999999997</v>
      </c>
      <c r="E248" s="254">
        <v>273.62</v>
      </c>
      <c r="F248" s="254">
        <v>193.15</v>
      </c>
      <c r="G248" s="254">
        <v>344.79</v>
      </c>
      <c r="H248" s="254">
        <v>175.15</v>
      </c>
      <c r="I248" s="254">
        <v>253.69</v>
      </c>
      <c r="J248" s="254">
        <v>117.72</v>
      </c>
      <c r="K248" s="254">
        <v>154.61000000000001</v>
      </c>
      <c r="L248" s="254">
        <v>279.51</v>
      </c>
      <c r="M248" s="254">
        <v>189.84</v>
      </c>
      <c r="N248" s="254">
        <v>178.59</v>
      </c>
      <c r="O248" s="254">
        <v>144.88</v>
      </c>
      <c r="P248" s="254">
        <v>207.28</v>
      </c>
      <c r="Q248" s="254">
        <v>188.26</v>
      </c>
      <c r="R248" s="254">
        <v>209.16</v>
      </c>
      <c r="S248" s="254">
        <v>250.43</v>
      </c>
      <c r="T248" s="254">
        <v>172.84</v>
      </c>
      <c r="U248" s="254">
        <v>247</v>
      </c>
      <c r="V248" s="254">
        <v>185.84</v>
      </c>
      <c r="W248" s="254">
        <v>160.85</v>
      </c>
      <c r="X248" s="254">
        <v>152.16999999999999</v>
      </c>
      <c r="Y248" s="254">
        <v>0</v>
      </c>
      <c r="Z248" s="254">
        <v>122.79</v>
      </c>
      <c r="AA248" s="254">
        <v>262.95999999999998</v>
      </c>
      <c r="AB248" s="254">
        <v>196.59</v>
      </c>
      <c r="AC248" s="254">
        <v>193.16</v>
      </c>
      <c r="AD248" s="254">
        <v>94.26</v>
      </c>
      <c r="AE248" s="254">
        <v>186.03</v>
      </c>
      <c r="AF248" s="256">
        <v>0</v>
      </c>
      <c r="AG248" s="10"/>
      <c r="AH248" s="10"/>
      <c r="AI248" s="10"/>
    </row>
    <row r="249" spans="1:35">
      <c r="A249" s="257">
        <f t="shared" ref="A249:A256" si="10">A248+0.0105</f>
        <v>0.80216666666666592</v>
      </c>
      <c r="B249" s="254">
        <v>222.52</v>
      </c>
      <c r="C249" s="254">
        <v>322.86</v>
      </c>
      <c r="D249" s="254">
        <v>223.13</v>
      </c>
      <c r="E249" s="254">
        <v>273.44</v>
      </c>
      <c r="F249" s="254">
        <v>313.35000000000002</v>
      </c>
      <c r="G249" s="254">
        <v>344.74</v>
      </c>
      <c r="H249" s="254">
        <v>216.62</v>
      </c>
      <c r="I249" s="254">
        <v>184.62</v>
      </c>
      <c r="J249" s="254">
        <v>175.33</v>
      </c>
      <c r="K249" s="254">
        <v>232.91</v>
      </c>
      <c r="L249" s="254">
        <v>347.07</v>
      </c>
      <c r="M249" s="254">
        <v>332.26</v>
      </c>
      <c r="N249" s="254">
        <v>259.06</v>
      </c>
      <c r="O249" s="254">
        <v>158.56</v>
      </c>
      <c r="P249" s="254">
        <v>215.83</v>
      </c>
      <c r="Q249" s="254">
        <v>199.91</v>
      </c>
      <c r="R249" s="254">
        <v>230.16</v>
      </c>
      <c r="S249" s="254">
        <v>302.63</v>
      </c>
      <c r="T249" s="254">
        <v>360.25</v>
      </c>
      <c r="U249" s="254">
        <v>292.83</v>
      </c>
      <c r="V249" s="254">
        <v>230.4</v>
      </c>
      <c r="W249" s="254">
        <v>238.12</v>
      </c>
      <c r="X249" s="254">
        <v>255.57</v>
      </c>
      <c r="Y249" s="254">
        <v>0</v>
      </c>
      <c r="Z249" s="254">
        <v>126.61</v>
      </c>
      <c r="AA249" s="254">
        <v>191.46</v>
      </c>
      <c r="AB249" s="254">
        <v>244.33</v>
      </c>
      <c r="AC249" s="254">
        <v>121.74</v>
      </c>
      <c r="AD249" s="254">
        <v>144.68</v>
      </c>
      <c r="AE249" s="254">
        <v>271.64999999999998</v>
      </c>
      <c r="AF249" s="256">
        <v>0</v>
      </c>
      <c r="AG249" s="10"/>
      <c r="AH249" s="10"/>
      <c r="AI249" s="10"/>
    </row>
    <row r="250" spans="1:35">
      <c r="A250" s="257">
        <f t="shared" si="10"/>
        <v>0.81266666666666587</v>
      </c>
      <c r="B250" s="254">
        <v>354.63</v>
      </c>
      <c r="C250" s="254">
        <v>263.11</v>
      </c>
      <c r="D250" s="254">
        <v>306.32</v>
      </c>
      <c r="E250" s="254">
        <v>425.35</v>
      </c>
      <c r="F250" s="254">
        <v>313.36</v>
      </c>
      <c r="G250" s="254">
        <v>324.33999999999997</v>
      </c>
      <c r="H250" s="254">
        <v>223.28</v>
      </c>
      <c r="I250" s="254">
        <v>134.31</v>
      </c>
      <c r="J250" s="254">
        <v>138.72999999999999</v>
      </c>
      <c r="K250" s="254">
        <v>245.07</v>
      </c>
      <c r="L250" s="254">
        <v>315.64</v>
      </c>
      <c r="M250" s="254">
        <v>231.78</v>
      </c>
      <c r="N250" s="254">
        <v>317.49</v>
      </c>
      <c r="O250" s="254">
        <v>229.95</v>
      </c>
      <c r="P250" s="254">
        <v>215.12</v>
      </c>
      <c r="Q250" s="254">
        <v>134.58000000000001</v>
      </c>
      <c r="R250" s="254">
        <v>157.43</v>
      </c>
      <c r="S250" s="254">
        <v>291.79000000000002</v>
      </c>
      <c r="T250" s="254">
        <v>219.61</v>
      </c>
      <c r="U250" s="254">
        <v>191.53</v>
      </c>
      <c r="V250" s="254">
        <v>219.22</v>
      </c>
      <c r="W250" s="254">
        <v>161.33000000000001</v>
      </c>
      <c r="X250" s="254">
        <v>333.19</v>
      </c>
      <c r="Y250" s="254">
        <v>0</v>
      </c>
      <c r="Z250" s="254">
        <v>121.64</v>
      </c>
      <c r="AA250" s="254">
        <v>133.21</v>
      </c>
      <c r="AB250" s="254">
        <v>252.07</v>
      </c>
      <c r="AC250" s="254">
        <v>138.74</v>
      </c>
      <c r="AD250" s="254">
        <v>109.37</v>
      </c>
      <c r="AE250" s="254">
        <v>246.12</v>
      </c>
      <c r="AF250" s="256">
        <v>0</v>
      </c>
      <c r="AG250" s="10"/>
      <c r="AH250" s="10"/>
      <c r="AI250" s="10"/>
    </row>
    <row r="251" spans="1:35">
      <c r="A251" s="257">
        <f t="shared" si="10"/>
        <v>0.82316666666666582</v>
      </c>
      <c r="B251" s="254">
        <v>151.24</v>
      </c>
      <c r="C251" s="254">
        <v>159.61000000000001</v>
      </c>
      <c r="D251" s="254">
        <v>104.77</v>
      </c>
      <c r="E251" s="254">
        <v>211.38</v>
      </c>
      <c r="F251" s="254">
        <v>286.22000000000003</v>
      </c>
      <c r="G251" s="254">
        <v>215</v>
      </c>
      <c r="H251" s="254">
        <v>238.32</v>
      </c>
      <c r="I251" s="254">
        <v>179.05</v>
      </c>
      <c r="J251" s="254">
        <v>206.37</v>
      </c>
      <c r="K251" s="254">
        <v>265.39</v>
      </c>
      <c r="L251" s="254">
        <v>350.14</v>
      </c>
      <c r="M251" s="254">
        <v>261.5</v>
      </c>
      <c r="N251" s="254">
        <v>243.75</v>
      </c>
      <c r="O251" s="254">
        <v>131.03</v>
      </c>
      <c r="P251" s="254">
        <v>280.48</v>
      </c>
      <c r="Q251" s="254">
        <v>283.45999999999998</v>
      </c>
      <c r="R251" s="254">
        <v>229.66</v>
      </c>
      <c r="S251" s="254">
        <v>291.5</v>
      </c>
      <c r="T251" s="254">
        <v>238.51</v>
      </c>
      <c r="U251" s="254">
        <v>270.2</v>
      </c>
      <c r="V251" s="254">
        <v>238.48</v>
      </c>
      <c r="W251" s="254">
        <v>222.29</v>
      </c>
      <c r="X251" s="254">
        <v>210.47</v>
      </c>
      <c r="Y251" s="254">
        <v>0</v>
      </c>
      <c r="Z251" s="254">
        <v>98.89</v>
      </c>
      <c r="AA251" s="254">
        <v>208.75</v>
      </c>
      <c r="AB251" s="254">
        <v>292.95999999999998</v>
      </c>
      <c r="AC251" s="254">
        <v>109.24</v>
      </c>
      <c r="AD251" s="254">
        <v>280.11</v>
      </c>
      <c r="AE251" s="254">
        <v>233.19</v>
      </c>
      <c r="AF251" s="256">
        <v>0</v>
      </c>
      <c r="AG251" s="10"/>
      <c r="AH251" s="10"/>
      <c r="AI251" s="10"/>
    </row>
    <row r="252" spans="1:35">
      <c r="A252" s="257">
        <f t="shared" si="10"/>
        <v>0.83366666666666578</v>
      </c>
      <c r="B252" s="254">
        <v>243.35</v>
      </c>
      <c r="C252" s="254">
        <v>255.61</v>
      </c>
      <c r="D252" s="254">
        <v>289.22000000000003</v>
      </c>
      <c r="E252" s="254">
        <v>325.63</v>
      </c>
      <c r="F252" s="254">
        <v>213.01</v>
      </c>
      <c r="G252" s="254">
        <v>301.37</v>
      </c>
      <c r="H252" s="254">
        <v>228.49</v>
      </c>
      <c r="I252" s="254">
        <v>126.67</v>
      </c>
      <c r="J252" s="254">
        <v>183.14</v>
      </c>
      <c r="K252" s="254">
        <v>225.77</v>
      </c>
      <c r="L252" s="254">
        <v>330.05</v>
      </c>
      <c r="M252" s="254">
        <v>261.39</v>
      </c>
      <c r="N252" s="254">
        <v>142.44</v>
      </c>
      <c r="O252" s="254">
        <v>139.05000000000001</v>
      </c>
      <c r="P252" s="254">
        <v>94.32</v>
      </c>
      <c r="Q252" s="254">
        <v>146.97999999999999</v>
      </c>
      <c r="R252" s="254">
        <v>126.72</v>
      </c>
      <c r="S252" s="254">
        <v>233.94</v>
      </c>
      <c r="T252" s="254">
        <v>253.81</v>
      </c>
      <c r="U252" s="254">
        <v>344.03</v>
      </c>
      <c r="V252" s="254">
        <v>267.37</v>
      </c>
      <c r="W252" s="254">
        <v>155.69</v>
      </c>
      <c r="X252" s="254">
        <v>192.79</v>
      </c>
      <c r="Y252" s="254">
        <v>0</v>
      </c>
      <c r="Z252" s="254">
        <v>277.77999999999997</v>
      </c>
      <c r="AA252" s="254">
        <v>377.77</v>
      </c>
      <c r="AB252" s="254">
        <v>393.95</v>
      </c>
      <c r="AC252" s="254">
        <v>197.51</v>
      </c>
      <c r="AD252" s="254">
        <v>245.68</v>
      </c>
      <c r="AE252" s="254">
        <v>206.77</v>
      </c>
      <c r="AF252" s="256">
        <v>0</v>
      </c>
      <c r="AG252" s="10"/>
      <c r="AH252" s="10"/>
      <c r="AI252" s="10"/>
    </row>
    <row r="253" spans="1:35">
      <c r="A253" s="257">
        <f t="shared" si="10"/>
        <v>0.84416666666666573</v>
      </c>
      <c r="B253" s="254">
        <v>274.06</v>
      </c>
      <c r="C253" s="254">
        <v>281.04000000000002</v>
      </c>
      <c r="D253" s="254">
        <v>107.37</v>
      </c>
      <c r="E253" s="254">
        <v>195.83</v>
      </c>
      <c r="F253" s="254">
        <v>289.37</v>
      </c>
      <c r="G253" s="254">
        <v>172.13</v>
      </c>
      <c r="H253" s="254">
        <v>244.79</v>
      </c>
      <c r="I253" s="254">
        <v>191.59</v>
      </c>
      <c r="J253" s="254">
        <v>321.17</v>
      </c>
      <c r="K253" s="254">
        <v>277.2</v>
      </c>
      <c r="L253" s="254">
        <v>406.6</v>
      </c>
      <c r="M253" s="254">
        <v>232.53</v>
      </c>
      <c r="N253" s="254">
        <v>179.7</v>
      </c>
      <c r="O253" s="254">
        <v>136.83000000000001</v>
      </c>
      <c r="P253" s="254">
        <v>119.04</v>
      </c>
      <c r="Q253" s="254">
        <v>162.58000000000001</v>
      </c>
      <c r="R253" s="254">
        <v>257.10000000000002</v>
      </c>
      <c r="S253" s="254">
        <v>254.31</v>
      </c>
      <c r="T253" s="254">
        <v>207.23</v>
      </c>
      <c r="U253" s="254">
        <v>226.59</v>
      </c>
      <c r="V253" s="254">
        <v>267.52</v>
      </c>
      <c r="W253" s="254">
        <v>101.48</v>
      </c>
      <c r="X253" s="254">
        <v>262.86</v>
      </c>
      <c r="Y253" s="254">
        <v>0</v>
      </c>
      <c r="Z253" s="254">
        <v>258.3</v>
      </c>
      <c r="AA253" s="254">
        <v>254.6</v>
      </c>
      <c r="AB253" s="254">
        <v>233.45</v>
      </c>
      <c r="AC253" s="254">
        <v>126.73</v>
      </c>
      <c r="AD253" s="254">
        <v>150.08000000000001</v>
      </c>
      <c r="AE253" s="254">
        <v>187.65</v>
      </c>
      <c r="AF253" s="256">
        <v>0</v>
      </c>
      <c r="AG253" s="10"/>
      <c r="AH253" s="10"/>
      <c r="AI253" s="10"/>
    </row>
    <row r="254" spans="1:35">
      <c r="A254" s="257">
        <f t="shared" si="10"/>
        <v>0.85466666666666569</v>
      </c>
      <c r="B254" s="254">
        <v>109.78</v>
      </c>
      <c r="C254" s="254">
        <v>139.52000000000001</v>
      </c>
      <c r="D254" s="254">
        <v>153.52000000000001</v>
      </c>
      <c r="E254" s="254">
        <v>388.99</v>
      </c>
      <c r="F254" s="254">
        <v>359.46</v>
      </c>
      <c r="G254" s="254">
        <v>243.63</v>
      </c>
      <c r="H254" s="254">
        <v>91.15</v>
      </c>
      <c r="I254" s="254">
        <v>215.51</v>
      </c>
      <c r="J254" s="254">
        <v>250.3</v>
      </c>
      <c r="K254" s="254">
        <v>210.05</v>
      </c>
      <c r="L254" s="254">
        <v>295.57</v>
      </c>
      <c r="M254" s="254">
        <v>280.22000000000003</v>
      </c>
      <c r="N254" s="254">
        <v>242.73</v>
      </c>
      <c r="O254" s="254">
        <v>173.45</v>
      </c>
      <c r="P254" s="254">
        <v>51.07</v>
      </c>
      <c r="Q254" s="254">
        <v>178.31</v>
      </c>
      <c r="R254" s="254">
        <v>300.62</v>
      </c>
      <c r="S254" s="254">
        <v>299.02999999999997</v>
      </c>
      <c r="T254" s="254">
        <v>139.22999999999999</v>
      </c>
      <c r="U254" s="254">
        <v>159.6</v>
      </c>
      <c r="V254" s="254">
        <v>124.87</v>
      </c>
      <c r="W254" s="254">
        <v>80.010000000000005</v>
      </c>
      <c r="X254" s="254">
        <v>255.16</v>
      </c>
      <c r="Y254" s="254">
        <v>0</v>
      </c>
      <c r="Z254" s="254">
        <v>157.69999999999999</v>
      </c>
      <c r="AA254" s="254">
        <v>376.42</v>
      </c>
      <c r="AB254" s="254">
        <v>267.87</v>
      </c>
      <c r="AC254" s="254">
        <v>138.22</v>
      </c>
      <c r="AD254" s="254">
        <v>137.41</v>
      </c>
      <c r="AE254" s="254">
        <v>49.32</v>
      </c>
      <c r="AF254" s="256">
        <v>0</v>
      </c>
      <c r="AG254" s="10"/>
      <c r="AH254" s="10"/>
      <c r="AI254" s="10"/>
    </row>
    <row r="255" spans="1:35">
      <c r="A255" s="257">
        <f t="shared" si="10"/>
        <v>0.86516666666666564</v>
      </c>
      <c r="B255" s="254">
        <v>119.64</v>
      </c>
      <c r="C255" s="254">
        <v>165.66</v>
      </c>
      <c r="D255" s="254">
        <v>68.849999999999994</v>
      </c>
      <c r="E255" s="254">
        <v>306.33999999999997</v>
      </c>
      <c r="F255" s="254">
        <v>365.73</v>
      </c>
      <c r="G255" s="254">
        <v>148.02000000000001</v>
      </c>
      <c r="H255" s="254">
        <v>129.18</v>
      </c>
      <c r="I255" s="254">
        <v>136.55000000000001</v>
      </c>
      <c r="J255" s="254">
        <v>208.27</v>
      </c>
      <c r="K255" s="254">
        <v>87.26</v>
      </c>
      <c r="L255" s="254">
        <v>264.69</v>
      </c>
      <c r="M255" s="254">
        <v>207.83</v>
      </c>
      <c r="N255" s="254">
        <v>88.17</v>
      </c>
      <c r="O255" s="254">
        <v>82</v>
      </c>
      <c r="P255" s="254">
        <v>110.65</v>
      </c>
      <c r="Q255" s="254">
        <v>218.19</v>
      </c>
      <c r="R255" s="254">
        <v>130.81</v>
      </c>
      <c r="S255" s="254">
        <v>232.87</v>
      </c>
      <c r="T255" s="254">
        <v>167.62</v>
      </c>
      <c r="U255" s="254">
        <v>211.54</v>
      </c>
      <c r="V255" s="254">
        <v>220.59</v>
      </c>
      <c r="W255" s="254">
        <v>138.52000000000001</v>
      </c>
      <c r="X255" s="254">
        <v>190.32</v>
      </c>
      <c r="Y255" s="254">
        <v>0</v>
      </c>
      <c r="Z255" s="254">
        <v>146.57</v>
      </c>
      <c r="AA255" s="254">
        <v>134.85</v>
      </c>
      <c r="AB255" s="254">
        <v>235.72</v>
      </c>
      <c r="AC255" s="254">
        <v>90.43</v>
      </c>
      <c r="AD255" s="254">
        <v>83.09</v>
      </c>
      <c r="AE255" s="254">
        <v>284.16000000000003</v>
      </c>
      <c r="AF255" s="256">
        <v>0</v>
      </c>
      <c r="AG255" s="10"/>
      <c r="AH255" s="10"/>
      <c r="AI255" s="10"/>
    </row>
    <row r="256" spans="1:35">
      <c r="A256" s="257">
        <f t="shared" si="10"/>
        <v>0.87566666666666559</v>
      </c>
      <c r="B256" s="254">
        <v>84.95</v>
      </c>
      <c r="C256" s="254">
        <v>158.4</v>
      </c>
      <c r="D256" s="254">
        <v>87.7</v>
      </c>
      <c r="E256" s="254">
        <v>280.55</v>
      </c>
      <c r="F256" s="254">
        <v>220.09</v>
      </c>
      <c r="G256" s="254">
        <v>153.54</v>
      </c>
      <c r="H256" s="254">
        <v>96.73</v>
      </c>
      <c r="I256" s="254">
        <v>79.010000000000005</v>
      </c>
      <c r="J256" s="254">
        <v>124.52</v>
      </c>
      <c r="K256" s="254">
        <v>132.93</v>
      </c>
      <c r="L256" s="254">
        <v>249.48</v>
      </c>
      <c r="M256" s="254">
        <v>209.08</v>
      </c>
      <c r="N256" s="254">
        <v>173.13</v>
      </c>
      <c r="O256" s="254">
        <v>120.73</v>
      </c>
      <c r="P256" s="254">
        <v>55.88</v>
      </c>
      <c r="Q256" s="254">
        <v>72.8</v>
      </c>
      <c r="R256" s="254">
        <v>219.25</v>
      </c>
      <c r="S256" s="254">
        <v>201.12</v>
      </c>
      <c r="T256" s="254">
        <v>210.11</v>
      </c>
      <c r="U256" s="254">
        <v>255.85</v>
      </c>
      <c r="V256" s="254">
        <v>178.87</v>
      </c>
      <c r="W256" s="254">
        <v>206.27</v>
      </c>
      <c r="X256" s="254">
        <v>179.39</v>
      </c>
      <c r="Y256" s="254">
        <v>0</v>
      </c>
      <c r="Z256" s="254">
        <v>63.15</v>
      </c>
      <c r="AA256" s="254">
        <v>107.3</v>
      </c>
      <c r="AB256" s="254">
        <v>212.71</v>
      </c>
      <c r="AC256" s="254">
        <v>94.83</v>
      </c>
      <c r="AD256" s="254">
        <v>159.65</v>
      </c>
      <c r="AE256" s="254">
        <v>197.1</v>
      </c>
      <c r="AF256" s="256">
        <v>0</v>
      </c>
      <c r="AG256" s="10"/>
      <c r="AH256" s="10"/>
      <c r="AI256" s="10"/>
    </row>
    <row r="257" spans="1:35">
      <c r="A257" s="257">
        <f t="shared" ref="A257:A295" si="11">A256+0.0104</f>
        <v>0.88606666666666556</v>
      </c>
      <c r="B257" s="254">
        <v>162.52000000000001</v>
      </c>
      <c r="C257" s="254">
        <v>81.650000000000006</v>
      </c>
      <c r="D257" s="254">
        <v>112.49</v>
      </c>
      <c r="E257" s="254">
        <v>177.63</v>
      </c>
      <c r="F257" s="254">
        <v>210.28</v>
      </c>
      <c r="G257" s="254">
        <v>73.569999999999993</v>
      </c>
      <c r="H257" s="254">
        <v>80.39</v>
      </c>
      <c r="I257" s="254">
        <v>5.82</v>
      </c>
      <c r="J257" s="254">
        <v>76.05</v>
      </c>
      <c r="K257" s="254">
        <v>99.07</v>
      </c>
      <c r="L257" s="254">
        <v>190.25</v>
      </c>
      <c r="M257" s="254">
        <v>210.29</v>
      </c>
      <c r="N257" s="254">
        <v>62.01</v>
      </c>
      <c r="O257" s="254">
        <v>81.56</v>
      </c>
      <c r="P257" s="254">
        <v>202.98</v>
      </c>
      <c r="Q257" s="254">
        <v>122.84</v>
      </c>
      <c r="R257" s="254">
        <v>48.79</v>
      </c>
      <c r="S257" s="254">
        <v>123.96</v>
      </c>
      <c r="T257" s="254">
        <v>165.45</v>
      </c>
      <c r="U257" s="254">
        <v>129.16</v>
      </c>
      <c r="V257" s="254">
        <v>64.569999999999993</v>
      </c>
      <c r="W257" s="254">
        <v>203.05</v>
      </c>
      <c r="X257" s="254">
        <v>180.39</v>
      </c>
      <c r="Y257" s="254">
        <v>0</v>
      </c>
      <c r="Z257" s="254">
        <v>168.78</v>
      </c>
      <c r="AA257" s="254">
        <v>76.34</v>
      </c>
      <c r="AB257" s="254">
        <v>83.35</v>
      </c>
      <c r="AC257" s="254">
        <v>51.93</v>
      </c>
      <c r="AD257" s="254">
        <v>95.13</v>
      </c>
      <c r="AE257" s="254">
        <v>104.22</v>
      </c>
      <c r="AF257" s="256">
        <v>0</v>
      </c>
      <c r="AG257" s="10"/>
      <c r="AH257" s="10"/>
      <c r="AI257" s="10"/>
    </row>
    <row r="258" spans="1:35">
      <c r="A258" s="257">
        <f t="shared" si="11"/>
        <v>0.89646666666666552</v>
      </c>
      <c r="B258" s="254">
        <v>57.41</v>
      </c>
      <c r="C258" s="254">
        <v>120.46</v>
      </c>
      <c r="D258" s="254">
        <v>34.81</v>
      </c>
      <c r="E258" s="254">
        <v>154.72999999999999</v>
      </c>
      <c r="F258" s="254">
        <v>97.45</v>
      </c>
      <c r="G258" s="254">
        <v>193.52</v>
      </c>
      <c r="H258" s="254">
        <v>118.06</v>
      </c>
      <c r="I258" s="254">
        <v>84.5</v>
      </c>
      <c r="J258" s="254">
        <v>120.58</v>
      </c>
      <c r="K258" s="254">
        <v>48.72</v>
      </c>
      <c r="L258" s="254">
        <v>133.22</v>
      </c>
      <c r="M258" s="254">
        <v>149.4</v>
      </c>
      <c r="N258" s="254">
        <v>68.77</v>
      </c>
      <c r="O258" s="254">
        <v>101.76</v>
      </c>
      <c r="P258" s="254">
        <v>68.040000000000006</v>
      </c>
      <c r="Q258" s="254">
        <v>54.98</v>
      </c>
      <c r="R258" s="254">
        <v>27.47</v>
      </c>
      <c r="S258" s="254">
        <v>220.81</v>
      </c>
      <c r="T258" s="254">
        <v>198.44</v>
      </c>
      <c r="U258" s="254">
        <v>58.13</v>
      </c>
      <c r="V258" s="254">
        <v>83.17</v>
      </c>
      <c r="W258" s="254">
        <v>160.29</v>
      </c>
      <c r="X258" s="254">
        <v>66.31</v>
      </c>
      <c r="Y258" s="254">
        <v>0</v>
      </c>
      <c r="Z258" s="254">
        <v>150.66</v>
      </c>
      <c r="AA258" s="254">
        <v>160.29</v>
      </c>
      <c r="AB258" s="254">
        <v>56.53</v>
      </c>
      <c r="AC258" s="254">
        <v>55.92</v>
      </c>
      <c r="AD258" s="254">
        <v>85.16</v>
      </c>
      <c r="AE258" s="254">
        <v>90.32</v>
      </c>
      <c r="AF258" s="256">
        <v>0</v>
      </c>
      <c r="AG258" s="10"/>
      <c r="AH258" s="10"/>
      <c r="AI258" s="10"/>
    </row>
    <row r="259" spans="1:35">
      <c r="A259" s="257">
        <f t="shared" si="11"/>
        <v>0.90686666666666549</v>
      </c>
      <c r="B259" s="254">
        <v>98.49</v>
      </c>
      <c r="C259" s="254">
        <v>69.58</v>
      </c>
      <c r="D259" s="254">
        <v>89.81</v>
      </c>
      <c r="E259" s="254">
        <v>96.87</v>
      </c>
      <c r="F259" s="254">
        <v>99.48</v>
      </c>
      <c r="G259" s="254">
        <v>125.06</v>
      </c>
      <c r="H259" s="254">
        <v>62.99</v>
      </c>
      <c r="I259" s="254">
        <v>17</v>
      </c>
      <c r="J259" s="254">
        <v>114.5</v>
      </c>
      <c r="K259" s="254">
        <v>92.74</v>
      </c>
      <c r="L259" s="254">
        <v>113.13</v>
      </c>
      <c r="M259" s="254">
        <v>199.39</v>
      </c>
      <c r="N259" s="254">
        <v>47.39</v>
      </c>
      <c r="O259" s="254">
        <v>51.93</v>
      </c>
      <c r="P259" s="254">
        <v>95.82</v>
      </c>
      <c r="Q259" s="254">
        <v>45.45</v>
      </c>
      <c r="R259" s="254">
        <v>49.58</v>
      </c>
      <c r="S259" s="254">
        <v>97.8</v>
      </c>
      <c r="T259" s="254">
        <v>132.93</v>
      </c>
      <c r="U259" s="254">
        <v>48.49</v>
      </c>
      <c r="V259" s="254">
        <v>91.69</v>
      </c>
      <c r="W259" s="254">
        <v>122.33</v>
      </c>
      <c r="X259" s="254">
        <v>97.16</v>
      </c>
      <c r="Y259" s="254">
        <v>0</v>
      </c>
      <c r="Z259" s="254">
        <v>97.55</v>
      </c>
      <c r="AA259" s="254">
        <v>58.02</v>
      </c>
      <c r="AB259" s="254">
        <v>86.23</v>
      </c>
      <c r="AC259" s="254">
        <v>16.46</v>
      </c>
      <c r="AD259" s="254">
        <v>113.9</v>
      </c>
      <c r="AE259" s="254">
        <v>138.81</v>
      </c>
      <c r="AF259" s="256">
        <v>0</v>
      </c>
      <c r="AG259" s="10"/>
      <c r="AH259" s="10"/>
      <c r="AI259" s="10"/>
    </row>
    <row r="260" spans="1:35">
      <c r="A260" s="257">
        <f t="shared" si="11"/>
        <v>0.91726666666666545</v>
      </c>
      <c r="B260" s="254">
        <v>12.72</v>
      </c>
      <c r="C260" s="254">
        <v>40.74</v>
      </c>
      <c r="D260" s="254">
        <v>136.44</v>
      </c>
      <c r="E260" s="254">
        <v>71.09</v>
      </c>
      <c r="F260" s="254">
        <v>157.28</v>
      </c>
      <c r="G260" s="254">
        <v>134.77000000000001</v>
      </c>
      <c r="H260" s="254">
        <v>37.4</v>
      </c>
      <c r="I260" s="254">
        <v>45.12</v>
      </c>
      <c r="J260" s="254">
        <v>58.73</v>
      </c>
      <c r="K260" s="254">
        <v>148.28</v>
      </c>
      <c r="L260" s="254">
        <v>107.22</v>
      </c>
      <c r="M260" s="254">
        <v>87.69</v>
      </c>
      <c r="N260" s="254">
        <v>18.75</v>
      </c>
      <c r="O260" s="254">
        <v>71.48</v>
      </c>
      <c r="P260" s="254">
        <v>27.4</v>
      </c>
      <c r="Q260" s="254">
        <v>51.37</v>
      </c>
      <c r="R260" s="254">
        <v>117.61</v>
      </c>
      <c r="S260" s="254">
        <v>145.06</v>
      </c>
      <c r="T260" s="254">
        <v>49.43</v>
      </c>
      <c r="U260" s="254">
        <v>130.99</v>
      </c>
      <c r="V260" s="254">
        <v>76.36</v>
      </c>
      <c r="W260" s="254">
        <v>21.82</v>
      </c>
      <c r="X260" s="254">
        <v>89.27</v>
      </c>
      <c r="Y260" s="254">
        <v>0</v>
      </c>
      <c r="Z260" s="254">
        <v>147.72999999999999</v>
      </c>
      <c r="AA260" s="254">
        <v>79.03</v>
      </c>
      <c r="AB260" s="254">
        <v>71.44</v>
      </c>
      <c r="AC260" s="254">
        <v>77.8</v>
      </c>
      <c r="AD260" s="254">
        <v>144.55000000000001</v>
      </c>
      <c r="AE260" s="254">
        <v>75.48</v>
      </c>
      <c r="AF260" s="256">
        <v>0</v>
      </c>
      <c r="AG260" s="10"/>
      <c r="AH260" s="10"/>
      <c r="AI260" s="10"/>
    </row>
    <row r="261" spans="1:35">
      <c r="A261" s="257">
        <f t="shared" si="11"/>
        <v>0.92766666666666542</v>
      </c>
      <c r="B261" s="254">
        <v>45.09</v>
      </c>
      <c r="C261" s="254">
        <v>64.53</v>
      </c>
      <c r="D261" s="254">
        <v>79.42</v>
      </c>
      <c r="E261" s="254">
        <v>176.78</v>
      </c>
      <c r="F261" s="254">
        <v>40.68</v>
      </c>
      <c r="G261" s="254">
        <v>38.69</v>
      </c>
      <c r="H261" s="254">
        <v>37.86</v>
      </c>
      <c r="I261" s="254">
        <v>49.11</v>
      </c>
      <c r="J261" s="254">
        <v>37.07</v>
      </c>
      <c r="K261" s="254">
        <v>115.65</v>
      </c>
      <c r="L261" s="254">
        <v>86.23</v>
      </c>
      <c r="M261" s="254">
        <v>28.73</v>
      </c>
      <c r="N261" s="254">
        <v>38.78</v>
      </c>
      <c r="O261" s="254">
        <v>63.33</v>
      </c>
      <c r="P261" s="254">
        <v>67.2</v>
      </c>
      <c r="Q261" s="254">
        <v>49.45</v>
      </c>
      <c r="R261" s="254">
        <v>54.76</v>
      </c>
      <c r="S261" s="254">
        <v>171.61</v>
      </c>
      <c r="T261" s="254">
        <v>93.2</v>
      </c>
      <c r="U261" s="254">
        <v>83.13</v>
      </c>
      <c r="V261" s="254">
        <v>80.77</v>
      </c>
      <c r="W261" s="254">
        <v>99.52</v>
      </c>
      <c r="X261" s="254">
        <v>68.45</v>
      </c>
      <c r="Y261" s="254">
        <v>0</v>
      </c>
      <c r="Z261" s="254">
        <v>109.26</v>
      </c>
      <c r="AA261" s="254">
        <v>36.69</v>
      </c>
      <c r="AB261" s="254">
        <v>76.760000000000005</v>
      </c>
      <c r="AC261" s="254">
        <v>42.27</v>
      </c>
      <c r="AD261" s="254">
        <v>27.67</v>
      </c>
      <c r="AE261" s="254">
        <v>80.209999999999994</v>
      </c>
      <c r="AF261" s="256">
        <v>0</v>
      </c>
      <c r="AG261" s="10"/>
      <c r="AH261" s="10"/>
      <c r="AI261" s="10"/>
    </row>
    <row r="262" spans="1:35">
      <c r="A262" s="257">
        <f t="shared" si="11"/>
        <v>0.93806666666666538</v>
      </c>
      <c r="B262" s="254">
        <v>54.41</v>
      </c>
      <c r="C262" s="254">
        <v>115.35</v>
      </c>
      <c r="D262" s="254">
        <v>94.81</v>
      </c>
      <c r="E262" s="254">
        <v>80.52</v>
      </c>
      <c r="F262" s="254">
        <v>52.45</v>
      </c>
      <c r="G262" s="254">
        <v>53.44</v>
      </c>
      <c r="H262" s="254">
        <v>76.63</v>
      </c>
      <c r="I262" s="254">
        <v>52.77</v>
      </c>
      <c r="J262" s="254">
        <v>112.25</v>
      </c>
      <c r="K262" s="254">
        <v>31.78</v>
      </c>
      <c r="L262" s="254">
        <v>163.16999999999999</v>
      </c>
      <c r="M262" s="254">
        <v>141</v>
      </c>
      <c r="N262" s="254">
        <v>63.59</v>
      </c>
      <c r="O262" s="254">
        <v>57.85</v>
      </c>
      <c r="P262" s="254">
        <v>27.91</v>
      </c>
      <c r="Q262" s="254">
        <v>134.5</v>
      </c>
      <c r="R262" s="254">
        <v>132.34</v>
      </c>
      <c r="S262" s="254">
        <v>268.39</v>
      </c>
      <c r="T262" s="254">
        <v>34.14</v>
      </c>
      <c r="U262" s="254">
        <v>85.28</v>
      </c>
      <c r="V262" s="254">
        <v>78.27</v>
      </c>
      <c r="W262" s="254">
        <v>66.06</v>
      </c>
      <c r="X262" s="254">
        <v>40.86</v>
      </c>
      <c r="Y262" s="254">
        <v>0</v>
      </c>
      <c r="Z262" s="254">
        <v>45.51</v>
      </c>
      <c r="AA262" s="254">
        <v>48.13</v>
      </c>
      <c r="AB262" s="254">
        <v>90.49</v>
      </c>
      <c r="AC262" s="254">
        <v>71.36</v>
      </c>
      <c r="AD262" s="254">
        <v>23.74</v>
      </c>
      <c r="AE262" s="254">
        <v>115.74</v>
      </c>
      <c r="AF262" s="256">
        <v>0</v>
      </c>
      <c r="AG262" s="10"/>
      <c r="AH262" s="10"/>
      <c r="AI262" s="10"/>
    </row>
    <row r="263" spans="1:35">
      <c r="A263" s="257">
        <f t="shared" si="11"/>
        <v>0.94846666666666535</v>
      </c>
      <c r="B263" s="254">
        <v>41.58</v>
      </c>
      <c r="C263" s="254">
        <v>59.95</v>
      </c>
      <c r="D263" s="254">
        <v>73.209999999999994</v>
      </c>
      <c r="E263" s="254">
        <v>103.46</v>
      </c>
      <c r="F263" s="254">
        <v>81.709999999999994</v>
      </c>
      <c r="G263" s="254">
        <v>42.93</v>
      </c>
      <c r="H263" s="254">
        <v>58.57</v>
      </c>
      <c r="I263" s="254">
        <v>82.67</v>
      </c>
      <c r="J263" s="254">
        <v>70.849999999999994</v>
      </c>
      <c r="K263" s="254">
        <v>14.18</v>
      </c>
      <c r="L263" s="254">
        <v>133.84</v>
      </c>
      <c r="M263" s="254">
        <v>22.58</v>
      </c>
      <c r="N263" s="254">
        <v>67.36</v>
      </c>
      <c r="O263" s="254">
        <v>62.06</v>
      </c>
      <c r="P263" s="254">
        <v>56.85</v>
      </c>
      <c r="Q263" s="254">
        <v>48.4</v>
      </c>
      <c r="R263" s="254">
        <v>36.46</v>
      </c>
      <c r="S263" s="254">
        <v>148.12</v>
      </c>
      <c r="T263" s="254">
        <v>83.17</v>
      </c>
      <c r="U263" s="254">
        <v>33.17</v>
      </c>
      <c r="V263" s="254">
        <v>35.49</v>
      </c>
      <c r="W263" s="254">
        <v>37.82</v>
      </c>
      <c r="X263" s="254">
        <v>44.18</v>
      </c>
      <c r="Y263" s="254">
        <v>0</v>
      </c>
      <c r="Z263" s="254">
        <v>34.590000000000003</v>
      </c>
      <c r="AA263" s="254">
        <v>115.65</v>
      </c>
      <c r="AB263" s="254">
        <v>38.31</v>
      </c>
      <c r="AC263" s="254">
        <v>46.45</v>
      </c>
      <c r="AD263" s="254">
        <v>59.37</v>
      </c>
      <c r="AE263" s="254">
        <v>18.37</v>
      </c>
      <c r="AF263" s="256">
        <v>0</v>
      </c>
      <c r="AG263" s="10"/>
      <c r="AH263" s="10"/>
      <c r="AI263" s="10"/>
    </row>
    <row r="264" spans="1:35">
      <c r="A264" s="257">
        <f t="shared" si="11"/>
        <v>0.95886666666666531</v>
      </c>
      <c r="B264" s="254">
        <v>87.08</v>
      </c>
      <c r="C264" s="254">
        <v>38.14</v>
      </c>
      <c r="D264" s="254">
        <v>46.22</v>
      </c>
      <c r="E264" s="254">
        <v>11.11</v>
      </c>
      <c r="F264" s="254">
        <v>179.03</v>
      </c>
      <c r="G264" s="254">
        <v>38.18</v>
      </c>
      <c r="H264" s="254">
        <v>15.72</v>
      </c>
      <c r="I264" s="254">
        <v>49.45</v>
      </c>
      <c r="J264" s="254">
        <v>19.53</v>
      </c>
      <c r="K264" s="254">
        <v>26.16</v>
      </c>
      <c r="L264" s="254">
        <v>6.04</v>
      </c>
      <c r="M264" s="254">
        <v>8.5399999999999991</v>
      </c>
      <c r="N264" s="254">
        <v>47.13</v>
      </c>
      <c r="O264" s="254">
        <v>25.45</v>
      </c>
      <c r="P264" s="254">
        <v>37.590000000000003</v>
      </c>
      <c r="Q264" s="254">
        <v>62.75</v>
      </c>
      <c r="R264" s="254">
        <v>23.91</v>
      </c>
      <c r="S264" s="254">
        <v>54.73</v>
      </c>
      <c r="T264" s="254">
        <v>25.22</v>
      </c>
      <c r="U264" s="254">
        <v>68.73</v>
      </c>
      <c r="V264" s="254">
        <v>31.81</v>
      </c>
      <c r="W264" s="254">
        <v>2.91</v>
      </c>
      <c r="X264" s="254">
        <v>60.08</v>
      </c>
      <c r="Y264" s="254">
        <v>0</v>
      </c>
      <c r="Z264" s="254">
        <v>91.36</v>
      </c>
      <c r="AA264" s="254">
        <v>36.36</v>
      </c>
      <c r="AB264" s="254">
        <v>55.54</v>
      </c>
      <c r="AC264" s="254">
        <v>79.900000000000006</v>
      </c>
      <c r="AD264" s="254">
        <v>40.82</v>
      </c>
      <c r="AE264" s="254">
        <v>38</v>
      </c>
      <c r="AF264" s="256">
        <v>0</v>
      </c>
      <c r="AG264" s="10"/>
      <c r="AH264" s="10"/>
      <c r="AI264" s="10"/>
    </row>
    <row r="265" spans="1:35">
      <c r="A265" s="257">
        <f t="shared" si="11"/>
        <v>0.96926666666666528</v>
      </c>
      <c r="B265" s="254">
        <v>49.95</v>
      </c>
      <c r="C265" s="254">
        <v>41.62</v>
      </c>
      <c r="D265" s="254">
        <v>18.18</v>
      </c>
      <c r="E265" s="254">
        <v>69.819999999999993</v>
      </c>
      <c r="F265" s="254">
        <v>26.45</v>
      </c>
      <c r="G265" s="254">
        <v>29.18</v>
      </c>
      <c r="H265" s="254">
        <v>25.09</v>
      </c>
      <c r="I265" s="254">
        <v>67.91</v>
      </c>
      <c r="J265" s="254">
        <v>39.72</v>
      </c>
      <c r="K265" s="254">
        <v>42.65</v>
      </c>
      <c r="L265" s="254">
        <v>35.270000000000003</v>
      </c>
      <c r="M265" s="254">
        <v>38.909999999999997</v>
      </c>
      <c r="N265" s="254">
        <v>19.64</v>
      </c>
      <c r="O265" s="254">
        <v>31.22</v>
      </c>
      <c r="P265" s="254">
        <v>94.99</v>
      </c>
      <c r="Q265" s="254">
        <v>56.61</v>
      </c>
      <c r="R265" s="254">
        <v>84.42</v>
      </c>
      <c r="S265" s="254">
        <v>107.53</v>
      </c>
      <c r="T265" s="254">
        <v>80.09</v>
      </c>
      <c r="U265" s="254">
        <v>41.18</v>
      </c>
      <c r="V265" s="254">
        <v>26.63</v>
      </c>
      <c r="W265" s="254">
        <v>47.46</v>
      </c>
      <c r="X265" s="254">
        <v>20.309999999999999</v>
      </c>
      <c r="Y265" s="254">
        <v>0</v>
      </c>
      <c r="Z265" s="254">
        <v>19.75</v>
      </c>
      <c r="AA265" s="254">
        <v>58.98</v>
      </c>
      <c r="AB265" s="254">
        <v>37.090000000000003</v>
      </c>
      <c r="AC265" s="254">
        <v>72.099999999999994</v>
      </c>
      <c r="AD265" s="254">
        <v>34.630000000000003</v>
      </c>
      <c r="AE265" s="254">
        <v>70.709999999999994</v>
      </c>
      <c r="AF265" s="256">
        <v>0</v>
      </c>
      <c r="AG265" s="10"/>
      <c r="AH265" s="10"/>
      <c r="AI265" s="10"/>
    </row>
    <row r="266" spans="1:35">
      <c r="A266" s="257">
        <f t="shared" si="11"/>
        <v>0.97966666666666524</v>
      </c>
      <c r="B266" s="254">
        <v>64.91</v>
      </c>
      <c r="C266" s="254">
        <v>42.05</v>
      </c>
      <c r="D266" s="254">
        <v>75.239999999999995</v>
      </c>
      <c r="E266" s="254">
        <v>55.27</v>
      </c>
      <c r="F266" s="254">
        <v>67.930000000000007</v>
      </c>
      <c r="G266" s="254">
        <v>25.18</v>
      </c>
      <c r="H266" s="254">
        <v>24.66</v>
      </c>
      <c r="I266" s="254">
        <v>66.31</v>
      </c>
      <c r="J266" s="254">
        <v>30.08</v>
      </c>
      <c r="K266" s="254">
        <v>38.03</v>
      </c>
      <c r="L266" s="254">
        <v>50.4</v>
      </c>
      <c r="M266" s="254">
        <v>82.85</v>
      </c>
      <c r="N266" s="254">
        <v>49.36</v>
      </c>
      <c r="O266" s="254">
        <v>6.91</v>
      </c>
      <c r="P266" s="254">
        <v>14.18</v>
      </c>
      <c r="Q266" s="254">
        <v>80.099999999999994</v>
      </c>
      <c r="R266" s="254">
        <v>88.85</v>
      </c>
      <c r="S266" s="254">
        <v>23.05</v>
      </c>
      <c r="T266" s="254">
        <v>57.15</v>
      </c>
      <c r="U266" s="254">
        <v>65.66</v>
      </c>
      <c r="V266" s="254">
        <v>53.65</v>
      </c>
      <c r="W266" s="254">
        <v>32.159999999999997</v>
      </c>
      <c r="X266" s="254">
        <v>2.73</v>
      </c>
      <c r="Y266" s="254">
        <v>0</v>
      </c>
      <c r="Z266" s="254">
        <v>39.380000000000003</v>
      </c>
      <c r="AA266" s="254">
        <v>28.54</v>
      </c>
      <c r="AB266" s="254">
        <v>107.11</v>
      </c>
      <c r="AC266" s="254">
        <v>23.82</v>
      </c>
      <c r="AD266" s="254">
        <v>17.739999999999998</v>
      </c>
      <c r="AE266" s="254">
        <v>91.05</v>
      </c>
      <c r="AF266" s="256">
        <v>0</v>
      </c>
      <c r="AG266" s="10"/>
      <c r="AH266" s="10"/>
      <c r="AI266" s="10"/>
    </row>
    <row r="267" spans="1:35">
      <c r="A267" s="257">
        <f t="shared" si="11"/>
        <v>0.99006666666666521</v>
      </c>
      <c r="B267" s="254">
        <v>16.63</v>
      </c>
      <c r="C267" s="254">
        <v>13.77</v>
      </c>
      <c r="D267" s="254">
        <v>11.68</v>
      </c>
      <c r="E267" s="254">
        <v>48.53</v>
      </c>
      <c r="F267" s="254">
        <v>61.64</v>
      </c>
      <c r="G267" s="254">
        <v>28.84</v>
      </c>
      <c r="H267" s="254">
        <v>31.84</v>
      </c>
      <c r="I267" s="254">
        <v>65.680000000000007</v>
      </c>
      <c r="J267" s="254">
        <v>55.18</v>
      </c>
      <c r="K267" s="254">
        <v>22.27</v>
      </c>
      <c r="L267" s="254">
        <v>50.19</v>
      </c>
      <c r="M267" s="254">
        <v>82.64</v>
      </c>
      <c r="N267" s="254">
        <v>70.87</v>
      </c>
      <c r="O267" s="254">
        <v>27.4</v>
      </c>
      <c r="P267" s="254">
        <v>33.32</v>
      </c>
      <c r="Q267" s="254">
        <v>44.27</v>
      </c>
      <c r="R267" s="254">
        <v>36.409999999999997</v>
      </c>
      <c r="S267" s="254">
        <v>51</v>
      </c>
      <c r="T267" s="254">
        <v>46.38</v>
      </c>
      <c r="U267" s="254">
        <v>48.01</v>
      </c>
      <c r="V267" s="254">
        <v>23.63</v>
      </c>
      <c r="W267" s="254">
        <v>16.91</v>
      </c>
      <c r="X267" s="254">
        <v>6.32</v>
      </c>
      <c r="Y267" s="254">
        <v>0</v>
      </c>
      <c r="Z267" s="254">
        <v>111.26</v>
      </c>
      <c r="AA267" s="254">
        <v>31.29</v>
      </c>
      <c r="AB267" s="254">
        <v>30.91</v>
      </c>
      <c r="AC267" s="254">
        <v>75.78</v>
      </c>
      <c r="AD267" s="254">
        <v>90.67</v>
      </c>
      <c r="AE267" s="254">
        <v>59.76</v>
      </c>
      <c r="AF267" s="256">
        <v>0</v>
      </c>
      <c r="AG267" s="10"/>
      <c r="AH267" s="10"/>
      <c r="AI267" s="10"/>
    </row>
    <row r="268" spans="1:35">
      <c r="A268" s="257">
        <f t="shared" si="11"/>
        <v>1.0004666666666653</v>
      </c>
      <c r="B268" s="254">
        <v>0</v>
      </c>
      <c r="C268" s="254">
        <v>43.91</v>
      </c>
      <c r="D268" s="254">
        <v>45.21</v>
      </c>
      <c r="E268" s="254">
        <v>73.73</v>
      </c>
      <c r="F268" s="254">
        <v>97.54</v>
      </c>
      <c r="G268" s="254">
        <v>44</v>
      </c>
      <c r="H268" s="254">
        <v>25.45</v>
      </c>
      <c r="I268" s="254">
        <v>6.09</v>
      </c>
      <c r="J268" s="254">
        <v>68.459999999999994</v>
      </c>
      <c r="K268" s="254">
        <v>64.19</v>
      </c>
      <c r="L268" s="254">
        <v>67.03</v>
      </c>
      <c r="M268" s="254">
        <v>101.82</v>
      </c>
      <c r="N268" s="254">
        <v>32.35</v>
      </c>
      <c r="O268" s="254">
        <v>0</v>
      </c>
      <c r="P268" s="254">
        <v>51.63</v>
      </c>
      <c r="Q268" s="254">
        <v>87.54</v>
      </c>
      <c r="R268" s="254">
        <v>36</v>
      </c>
      <c r="S268" s="254">
        <v>114.28</v>
      </c>
      <c r="T268" s="254">
        <v>45.99</v>
      </c>
      <c r="U268" s="254">
        <v>37.81</v>
      </c>
      <c r="V268" s="254">
        <v>30.72</v>
      </c>
      <c r="W268" s="254">
        <v>19.27</v>
      </c>
      <c r="X268" s="254">
        <v>98.27</v>
      </c>
      <c r="Y268" s="254">
        <v>0</v>
      </c>
      <c r="Z268" s="254">
        <v>31.86</v>
      </c>
      <c r="AA268" s="254">
        <v>34.64</v>
      </c>
      <c r="AB268" s="254">
        <v>36.729999999999997</v>
      </c>
      <c r="AC268" s="254">
        <v>33.4</v>
      </c>
      <c r="AD268" s="254">
        <v>58.73</v>
      </c>
      <c r="AE268" s="254">
        <v>28.64</v>
      </c>
      <c r="AF268" s="256">
        <v>0</v>
      </c>
      <c r="AG268" s="10"/>
      <c r="AH268" s="10"/>
      <c r="AI268" s="10"/>
    </row>
    <row r="269" spans="1:35">
      <c r="A269" s="257">
        <f t="shared" si="11"/>
        <v>1.0108666666666652</v>
      </c>
      <c r="B269" s="254">
        <v>16.23</v>
      </c>
      <c r="C269" s="254">
        <v>45.63</v>
      </c>
      <c r="D269" s="254">
        <v>64.900000000000006</v>
      </c>
      <c r="E269" s="254">
        <v>28.09</v>
      </c>
      <c r="F269" s="254">
        <v>26.73</v>
      </c>
      <c r="G269" s="254">
        <v>35.58</v>
      </c>
      <c r="H269" s="254">
        <v>52.73</v>
      </c>
      <c r="I269" s="254">
        <v>68.180000000000007</v>
      </c>
      <c r="J269" s="254">
        <v>20.04</v>
      </c>
      <c r="K269" s="254">
        <v>9.27</v>
      </c>
      <c r="L269" s="254">
        <v>102.44</v>
      </c>
      <c r="M269" s="254">
        <v>67.06</v>
      </c>
      <c r="N269" s="254">
        <v>62.81</v>
      </c>
      <c r="O269" s="254">
        <v>25.91</v>
      </c>
      <c r="P269" s="254">
        <v>7.45</v>
      </c>
      <c r="Q269" s="254">
        <v>38.89</v>
      </c>
      <c r="R269" s="254">
        <v>39.25</v>
      </c>
      <c r="S269" s="254">
        <v>49.8</v>
      </c>
      <c r="T269" s="254">
        <v>20.100000000000001</v>
      </c>
      <c r="U269" s="254">
        <v>39.5</v>
      </c>
      <c r="V269" s="254">
        <v>40.369999999999997</v>
      </c>
      <c r="W269" s="254">
        <v>34.54</v>
      </c>
      <c r="X269" s="254">
        <v>40.270000000000003</v>
      </c>
      <c r="Y269" s="254">
        <v>0</v>
      </c>
      <c r="Z269" s="254">
        <v>22.09</v>
      </c>
      <c r="AA269" s="254">
        <v>61.25</v>
      </c>
      <c r="AB269" s="254">
        <v>39.68</v>
      </c>
      <c r="AC269" s="254">
        <v>23.81</v>
      </c>
      <c r="AD269" s="254">
        <v>23.82</v>
      </c>
      <c r="AE269" s="254">
        <v>77.599999999999994</v>
      </c>
      <c r="AF269" s="256">
        <v>0</v>
      </c>
      <c r="AG269" s="10"/>
      <c r="AH269" s="10"/>
      <c r="AI269" s="10"/>
    </row>
    <row r="270" spans="1:35">
      <c r="A270" s="257">
        <f t="shared" si="11"/>
        <v>1.0212666666666652</v>
      </c>
      <c r="B270" s="254">
        <v>18.54</v>
      </c>
      <c r="C270" s="254">
        <v>32.65</v>
      </c>
      <c r="D270" s="254">
        <v>81.09</v>
      </c>
      <c r="E270" s="254">
        <v>85.41</v>
      </c>
      <c r="F270" s="254">
        <v>53.57</v>
      </c>
      <c r="G270" s="254">
        <v>47.81</v>
      </c>
      <c r="H270" s="254">
        <v>17</v>
      </c>
      <c r="I270" s="254">
        <v>10.68</v>
      </c>
      <c r="J270" s="254">
        <v>16.64</v>
      </c>
      <c r="K270" s="254">
        <v>16.18</v>
      </c>
      <c r="L270" s="254">
        <v>64.14</v>
      </c>
      <c r="M270" s="254">
        <v>58.62</v>
      </c>
      <c r="N270" s="254">
        <v>23.27</v>
      </c>
      <c r="O270" s="254">
        <v>11.64</v>
      </c>
      <c r="P270" s="254">
        <v>21.87</v>
      </c>
      <c r="Q270" s="254">
        <v>37.29</v>
      </c>
      <c r="R270" s="254">
        <v>14.64</v>
      </c>
      <c r="S270" s="254">
        <v>63.3</v>
      </c>
      <c r="T270" s="254">
        <v>0</v>
      </c>
      <c r="U270" s="254">
        <v>66.95</v>
      </c>
      <c r="V270" s="254">
        <v>36.86</v>
      </c>
      <c r="W270" s="254">
        <v>61.55</v>
      </c>
      <c r="X270" s="254">
        <v>20.7</v>
      </c>
      <c r="Y270" s="254">
        <v>0</v>
      </c>
      <c r="Z270" s="254">
        <v>6</v>
      </c>
      <c r="AA270" s="254">
        <v>50.1</v>
      </c>
      <c r="AB270" s="254">
        <v>33.4</v>
      </c>
      <c r="AC270" s="254">
        <v>77.89</v>
      </c>
      <c r="AD270" s="254">
        <v>24.41</v>
      </c>
      <c r="AE270" s="254">
        <v>95.99</v>
      </c>
      <c r="AF270" s="256">
        <v>0</v>
      </c>
      <c r="AG270" s="10"/>
      <c r="AH270" s="10"/>
      <c r="AI270" s="10"/>
    </row>
    <row r="271" spans="1:35">
      <c r="A271" s="257">
        <f t="shared" si="11"/>
        <v>1.0316666666666652</v>
      </c>
      <c r="B271" s="254">
        <v>38.549999999999997</v>
      </c>
      <c r="C271" s="254">
        <v>20.64</v>
      </c>
      <c r="D271" s="254">
        <v>6.27</v>
      </c>
      <c r="E271" s="254">
        <v>43.81</v>
      </c>
      <c r="F271" s="254">
        <v>31.73</v>
      </c>
      <c r="G271" s="254">
        <v>10.91</v>
      </c>
      <c r="H271" s="254">
        <v>5.54</v>
      </c>
      <c r="I271" s="254">
        <v>8.09</v>
      </c>
      <c r="J271" s="254">
        <v>49.19</v>
      </c>
      <c r="K271" s="254">
        <v>66.41</v>
      </c>
      <c r="L271" s="254">
        <v>41.66</v>
      </c>
      <c r="M271" s="254">
        <v>50.54</v>
      </c>
      <c r="N271" s="254">
        <v>15.91</v>
      </c>
      <c r="O271" s="254">
        <v>8.09</v>
      </c>
      <c r="P271" s="254">
        <v>50.95</v>
      </c>
      <c r="Q271" s="254">
        <v>7.36</v>
      </c>
      <c r="R271" s="254">
        <v>49.36</v>
      </c>
      <c r="S271" s="254">
        <v>135.68</v>
      </c>
      <c r="T271" s="254">
        <v>42.13</v>
      </c>
      <c r="U271" s="254">
        <v>36.28</v>
      </c>
      <c r="V271" s="254">
        <v>17.46</v>
      </c>
      <c r="W271" s="254">
        <v>14.37</v>
      </c>
      <c r="X271" s="254">
        <v>23.86</v>
      </c>
      <c r="Y271" s="254">
        <v>0</v>
      </c>
      <c r="Z271" s="254">
        <v>50</v>
      </c>
      <c r="AA271" s="254">
        <v>55.18</v>
      </c>
      <c r="AB271" s="254">
        <v>86.16</v>
      </c>
      <c r="AC271" s="254">
        <v>34</v>
      </c>
      <c r="AD271" s="254">
        <v>18.27</v>
      </c>
      <c r="AE271" s="254">
        <v>58.4</v>
      </c>
      <c r="AF271" s="256">
        <v>0</v>
      </c>
      <c r="AG271" s="10"/>
      <c r="AH271" s="10"/>
      <c r="AI271" s="10"/>
    </row>
    <row r="272" spans="1:35">
      <c r="A272" s="257">
        <f t="shared" si="11"/>
        <v>1.0420666666666651</v>
      </c>
      <c r="B272" s="254">
        <v>15.82</v>
      </c>
      <c r="C272" s="254">
        <v>31</v>
      </c>
      <c r="D272" s="254">
        <v>0</v>
      </c>
      <c r="E272" s="254">
        <v>5.82</v>
      </c>
      <c r="F272" s="254">
        <v>65</v>
      </c>
      <c r="G272" s="254">
        <v>0</v>
      </c>
      <c r="H272" s="254">
        <v>17.45</v>
      </c>
      <c r="I272" s="254">
        <v>9.18</v>
      </c>
      <c r="J272" s="254">
        <v>7.36</v>
      </c>
      <c r="K272" s="254">
        <v>8.09</v>
      </c>
      <c r="L272" s="254">
        <v>35.36</v>
      </c>
      <c r="M272" s="254">
        <v>16.82</v>
      </c>
      <c r="N272" s="254">
        <v>9.82</v>
      </c>
      <c r="O272" s="254">
        <v>14.37</v>
      </c>
      <c r="P272" s="254">
        <v>41.81</v>
      </c>
      <c r="Q272" s="254">
        <v>0</v>
      </c>
      <c r="R272" s="254">
        <v>51</v>
      </c>
      <c r="S272" s="254">
        <v>31.27</v>
      </c>
      <c r="T272" s="254">
        <v>18.91</v>
      </c>
      <c r="U272" s="254">
        <v>23.77</v>
      </c>
      <c r="V272" s="254">
        <v>19.72</v>
      </c>
      <c r="W272" s="254">
        <v>4.3600000000000003</v>
      </c>
      <c r="X272" s="254">
        <v>2.27</v>
      </c>
      <c r="Y272" s="254">
        <v>0</v>
      </c>
      <c r="Z272" s="254">
        <v>44</v>
      </c>
      <c r="AA272" s="254">
        <v>26</v>
      </c>
      <c r="AB272" s="254">
        <v>37.36</v>
      </c>
      <c r="AC272" s="254">
        <v>11.82</v>
      </c>
      <c r="AD272" s="254">
        <v>1.82</v>
      </c>
      <c r="AE272" s="254">
        <v>23.54</v>
      </c>
      <c r="AF272" s="256">
        <v>0</v>
      </c>
      <c r="AG272" s="10"/>
      <c r="AH272" s="10"/>
      <c r="AI272" s="10"/>
    </row>
    <row r="273" spans="1:35">
      <c r="A273" s="257">
        <f t="shared" si="11"/>
        <v>1.0524666666666651</v>
      </c>
      <c r="B273" s="254">
        <v>0</v>
      </c>
      <c r="C273" s="254">
        <v>0</v>
      </c>
      <c r="D273" s="254">
        <v>17.18</v>
      </c>
      <c r="E273" s="254">
        <v>36.950000000000003</v>
      </c>
      <c r="F273" s="254">
        <v>23</v>
      </c>
      <c r="G273" s="254">
        <v>20.260000000000002</v>
      </c>
      <c r="H273" s="254">
        <v>0</v>
      </c>
      <c r="I273" s="254">
        <v>28.64</v>
      </c>
      <c r="J273" s="254">
        <v>5.41</v>
      </c>
      <c r="K273" s="254">
        <v>21.45</v>
      </c>
      <c r="L273" s="254">
        <v>7.36</v>
      </c>
      <c r="M273" s="254">
        <v>45.84</v>
      </c>
      <c r="N273" s="254">
        <v>17.45</v>
      </c>
      <c r="O273" s="254">
        <v>8.5399999999999991</v>
      </c>
      <c r="P273" s="254">
        <v>0</v>
      </c>
      <c r="Q273" s="254">
        <v>32.81</v>
      </c>
      <c r="R273" s="254">
        <v>0</v>
      </c>
      <c r="S273" s="254">
        <v>28.91</v>
      </c>
      <c r="T273" s="254">
        <v>0</v>
      </c>
      <c r="U273" s="254">
        <v>34.36</v>
      </c>
      <c r="V273" s="254">
        <v>0</v>
      </c>
      <c r="W273" s="254">
        <v>0</v>
      </c>
      <c r="X273" s="254">
        <v>0</v>
      </c>
      <c r="Y273" s="254">
        <v>0</v>
      </c>
      <c r="Z273" s="254">
        <v>7.27</v>
      </c>
      <c r="AA273" s="254">
        <v>57.54</v>
      </c>
      <c r="AB273" s="254">
        <v>6.27</v>
      </c>
      <c r="AC273" s="254">
        <v>11.13</v>
      </c>
      <c r="AD273" s="254">
        <v>13.82</v>
      </c>
      <c r="AE273" s="254">
        <v>62.57</v>
      </c>
      <c r="AF273" s="256">
        <v>0</v>
      </c>
      <c r="AG273" s="10"/>
      <c r="AH273" s="10"/>
      <c r="AI273" s="10"/>
    </row>
    <row r="274" spans="1:35">
      <c r="A274" s="257">
        <f t="shared" si="11"/>
        <v>1.0628666666666651</v>
      </c>
      <c r="B274" s="254">
        <v>40.840000000000003</v>
      </c>
      <c r="C274" s="254">
        <v>28.46</v>
      </c>
      <c r="D274" s="254">
        <v>36.17</v>
      </c>
      <c r="E274" s="254">
        <v>61.28</v>
      </c>
      <c r="F274" s="254">
        <v>52.37</v>
      </c>
      <c r="G274" s="254">
        <v>7.5</v>
      </c>
      <c r="H274" s="254">
        <v>0</v>
      </c>
      <c r="I274" s="254">
        <v>0</v>
      </c>
      <c r="J274" s="254">
        <v>7.36</v>
      </c>
      <c r="K274" s="254">
        <v>0</v>
      </c>
      <c r="L274" s="254">
        <v>0</v>
      </c>
      <c r="M274" s="254">
        <v>35.090000000000003</v>
      </c>
      <c r="N274" s="254">
        <v>12.58</v>
      </c>
      <c r="O274" s="254">
        <v>0</v>
      </c>
      <c r="P274" s="254">
        <v>0</v>
      </c>
      <c r="Q274" s="254">
        <v>0</v>
      </c>
      <c r="R274" s="254">
        <v>23.36</v>
      </c>
      <c r="S274" s="254">
        <v>24.39</v>
      </c>
      <c r="T274" s="254">
        <v>54.81</v>
      </c>
      <c r="U274" s="254">
        <v>0</v>
      </c>
      <c r="V274" s="254">
        <v>11.09</v>
      </c>
      <c r="W274" s="254">
        <v>26.96</v>
      </c>
      <c r="X274" s="254">
        <v>0</v>
      </c>
      <c r="Y274" s="254">
        <v>0</v>
      </c>
      <c r="Z274" s="254">
        <v>0</v>
      </c>
      <c r="AA274" s="254">
        <v>53.74</v>
      </c>
      <c r="AB274" s="254">
        <v>13.36</v>
      </c>
      <c r="AC274" s="254">
        <v>22.82</v>
      </c>
      <c r="AD274" s="254">
        <v>10.36</v>
      </c>
      <c r="AE274" s="254">
        <v>19.59</v>
      </c>
      <c r="AF274" s="256">
        <v>0</v>
      </c>
      <c r="AG274" s="10"/>
      <c r="AH274" s="10"/>
      <c r="AI274" s="10"/>
    </row>
    <row r="275" spans="1:35">
      <c r="A275" s="257">
        <f t="shared" si="11"/>
        <v>1.073266666666665</v>
      </c>
      <c r="B275" s="254">
        <v>0</v>
      </c>
      <c r="C275" s="254">
        <v>5.09</v>
      </c>
      <c r="D275" s="254">
        <v>0</v>
      </c>
      <c r="E275" s="254">
        <v>32.01</v>
      </c>
      <c r="F275" s="254">
        <v>31.9</v>
      </c>
      <c r="G275" s="254">
        <v>14.9</v>
      </c>
      <c r="H275" s="254">
        <v>3.82</v>
      </c>
      <c r="I275" s="254">
        <v>0</v>
      </c>
      <c r="J275" s="254">
        <v>0</v>
      </c>
      <c r="K275" s="254">
        <v>4.5</v>
      </c>
      <c r="L275" s="254">
        <v>25.23</v>
      </c>
      <c r="M275" s="254">
        <v>10.95</v>
      </c>
      <c r="N275" s="254">
        <v>0</v>
      </c>
      <c r="O275" s="254">
        <v>0</v>
      </c>
      <c r="P275" s="254">
        <v>0</v>
      </c>
      <c r="Q275" s="254">
        <v>0</v>
      </c>
      <c r="R275" s="254">
        <v>16.18</v>
      </c>
      <c r="S275" s="254">
        <v>49.8</v>
      </c>
      <c r="T275" s="254">
        <v>29.73</v>
      </c>
      <c r="U275" s="254">
        <v>0</v>
      </c>
      <c r="V275" s="254">
        <v>0</v>
      </c>
      <c r="W275" s="254">
        <v>0</v>
      </c>
      <c r="X275" s="254">
        <v>6.09</v>
      </c>
      <c r="Y275" s="254">
        <v>0</v>
      </c>
      <c r="Z275" s="254">
        <v>0</v>
      </c>
      <c r="AA275" s="254">
        <v>11.64</v>
      </c>
      <c r="AB275" s="254">
        <v>12.36</v>
      </c>
      <c r="AC275" s="254">
        <v>7.27</v>
      </c>
      <c r="AD275" s="254">
        <v>6.09</v>
      </c>
      <c r="AE275" s="254">
        <v>18.54</v>
      </c>
      <c r="AF275" s="256">
        <v>0</v>
      </c>
      <c r="AG275" s="10"/>
      <c r="AH275" s="10"/>
      <c r="AI275" s="10"/>
    </row>
    <row r="276" spans="1:35">
      <c r="A276" s="257">
        <f t="shared" si="11"/>
        <v>1.083666666666665</v>
      </c>
      <c r="B276" s="254">
        <v>0</v>
      </c>
      <c r="C276" s="254">
        <v>0</v>
      </c>
      <c r="D276" s="254">
        <v>0</v>
      </c>
      <c r="E276" s="254">
        <v>8.82</v>
      </c>
      <c r="F276" s="254">
        <v>0</v>
      </c>
      <c r="G276" s="254">
        <v>0</v>
      </c>
      <c r="H276" s="254">
        <v>0</v>
      </c>
      <c r="I276" s="254">
        <v>0</v>
      </c>
      <c r="J276" s="254">
        <v>0</v>
      </c>
      <c r="K276" s="254">
        <v>0</v>
      </c>
      <c r="L276" s="254">
        <v>0</v>
      </c>
      <c r="M276" s="254">
        <v>0</v>
      </c>
      <c r="N276" s="254">
        <v>0</v>
      </c>
      <c r="O276" s="254">
        <v>0</v>
      </c>
      <c r="P276" s="254">
        <v>0</v>
      </c>
      <c r="Q276" s="254">
        <v>0</v>
      </c>
      <c r="R276" s="254">
        <v>0</v>
      </c>
      <c r="S276" s="254">
        <v>0</v>
      </c>
      <c r="T276" s="254">
        <v>0</v>
      </c>
      <c r="U276" s="254">
        <v>0</v>
      </c>
      <c r="V276" s="254">
        <v>0</v>
      </c>
      <c r="W276" s="254">
        <v>0</v>
      </c>
      <c r="X276" s="254">
        <v>0</v>
      </c>
      <c r="Y276" s="254">
        <v>0</v>
      </c>
      <c r="Z276" s="254">
        <v>0</v>
      </c>
      <c r="AA276" s="254">
        <v>0</v>
      </c>
      <c r="AB276" s="254">
        <v>0</v>
      </c>
      <c r="AC276" s="254">
        <v>0</v>
      </c>
      <c r="AD276" s="254">
        <v>0</v>
      </c>
      <c r="AE276" s="254">
        <v>0</v>
      </c>
      <c r="AF276" s="256">
        <v>0</v>
      </c>
      <c r="AG276" s="10"/>
      <c r="AH276" s="10"/>
      <c r="AI276" s="10"/>
    </row>
    <row r="277" spans="1:35">
      <c r="A277" s="257">
        <f t="shared" si="11"/>
        <v>1.094066666666665</v>
      </c>
      <c r="B277" s="254">
        <v>0</v>
      </c>
      <c r="C277" s="254">
        <v>0</v>
      </c>
      <c r="D277" s="254">
        <v>0</v>
      </c>
      <c r="E277" s="254">
        <v>0</v>
      </c>
      <c r="F277" s="254">
        <v>0</v>
      </c>
      <c r="G277" s="254">
        <v>0</v>
      </c>
      <c r="H277" s="254">
        <v>0</v>
      </c>
      <c r="I277" s="254">
        <v>0</v>
      </c>
      <c r="J277" s="254">
        <v>0</v>
      </c>
      <c r="K277" s="254">
        <v>0</v>
      </c>
      <c r="L277" s="254">
        <v>0</v>
      </c>
      <c r="M277" s="254">
        <v>0</v>
      </c>
      <c r="N277" s="254">
        <v>0</v>
      </c>
      <c r="O277" s="254">
        <v>0</v>
      </c>
      <c r="P277" s="254">
        <v>0</v>
      </c>
      <c r="Q277" s="254">
        <v>0</v>
      </c>
      <c r="R277" s="254">
        <v>0</v>
      </c>
      <c r="S277" s="254">
        <v>0</v>
      </c>
      <c r="T277" s="254">
        <v>0</v>
      </c>
      <c r="U277" s="254">
        <v>0</v>
      </c>
      <c r="V277" s="254">
        <v>0</v>
      </c>
      <c r="W277" s="254">
        <v>0</v>
      </c>
      <c r="X277" s="254">
        <v>0</v>
      </c>
      <c r="Y277" s="254">
        <v>0</v>
      </c>
      <c r="Z277" s="254">
        <v>0</v>
      </c>
      <c r="AA277" s="254">
        <v>0</v>
      </c>
      <c r="AB277" s="254">
        <v>0</v>
      </c>
      <c r="AC277" s="254">
        <v>0</v>
      </c>
      <c r="AD277" s="254">
        <v>0</v>
      </c>
      <c r="AE277" s="254">
        <v>0</v>
      </c>
      <c r="AF277" s="256">
        <v>0</v>
      </c>
      <c r="AG277" s="10"/>
      <c r="AH277" s="10"/>
      <c r="AI277" s="10"/>
    </row>
    <row r="278" spans="1:35">
      <c r="A278" s="257">
        <f t="shared" si="11"/>
        <v>1.1044666666666649</v>
      </c>
      <c r="B278" s="254">
        <v>0</v>
      </c>
      <c r="C278" s="254">
        <v>0</v>
      </c>
      <c r="D278" s="254">
        <v>0</v>
      </c>
      <c r="E278" s="254">
        <v>0</v>
      </c>
      <c r="F278" s="254">
        <v>0</v>
      </c>
      <c r="G278" s="254">
        <v>0</v>
      </c>
      <c r="H278" s="254">
        <v>0</v>
      </c>
      <c r="I278" s="254">
        <v>0</v>
      </c>
      <c r="J278" s="254">
        <v>0</v>
      </c>
      <c r="K278" s="254">
        <v>0</v>
      </c>
      <c r="L278" s="254">
        <v>0</v>
      </c>
      <c r="M278" s="254">
        <v>0</v>
      </c>
      <c r="N278" s="254">
        <v>0</v>
      </c>
      <c r="O278" s="254">
        <v>0</v>
      </c>
      <c r="P278" s="254">
        <v>0</v>
      </c>
      <c r="Q278" s="254">
        <v>0</v>
      </c>
      <c r="R278" s="254">
        <v>0</v>
      </c>
      <c r="S278" s="254">
        <v>0</v>
      </c>
      <c r="T278" s="254">
        <v>0</v>
      </c>
      <c r="U278" s="254">
        <v>0</v>
      </c>
      <c r="V278" s="254">
        <v>0</v>
      </c>
      <c r="W278" s="254">
        <v>0</v>
      </c>
      <c r="X278" s="254">
        <v>0</v>
      </c>
      <c r="Y278" s="254">
        <v>0</v>
      </c>
      <c r="Z278" s="254">
        <v>0</v>
      </c>
      <c r="AA278" s="254">
        <v>0</v>
      </c>
      <c r="AB278" s="254">
        <v>0</v>
      </c>
      <c r="AC278" s="254">
        <v>0</v>
      </c>
      <c r="AD278" s="254">
        <v>0</v>
      </c>
      <c r="AE278" s="254">
        <v>0</v>
      </c>
      <c r="AF278" s="256">
        <v>0</v>
      </c>
      <c r="AG278" s="10"/>
      <c r="AH278" s="10"/>
      <c r="AI278" s="10"/>
    </row>
    <row r="279" spans="1:35">
      <c r="A279" s="257">
        <f t="shared" si="11"/>
        <v>1.1148666666666649</v>
      </c>
      <c r="B279" s="254">
        <v>0</v>
      </c>
      <c r="C279" s="254">
        <v>0</v>
      </c>
      <c r="D279" s="254">
        <v>0</v>
      </c>
      <c r="E279" s="254">
        <v>0</v>
      </c>
      <c r="F279" s="254">
        <v>0</v>
      </c>
      <c r="G279" s="254">
        <v>0</v>
      </c>
      <c r="H279" s="254">
        <v>0</v>
      </c>
      <c r="I279" s="254">
        <v>0</v>
      </c>
      <c r="J279" s="254">
        <v>0</v>
      </c>
      <c r="K279" s="254">
        <v>0</v>
      </c>
      <c r="L279" s="254">
        <v>0</v>
      </c>
      <c r="M279" s="254">
        <v>0</v>
      </c>
      <c r="N279" s="254">
        <v>0</v>
      </c>
      <c r="O279" s="254">
        <v>0</v>
      </c>
      <c r="P279" s="254">
        <v>0</v>
      </c>
      <c r="Q279" s="254">
        <v>0</v>
      </c>
      <c r="R279" s="254">
        <v>0</v>
      </c>
      <c r="S279" s="254">
        <v>0</v>
      </c>
      <c r="T279" s="254">
        <v>0</v>
      </c>
      <c r="U279" s="254">
        <v>0</v>
      </c>
      <c r="V279" s="254">
        <v>0</v>
      </c>
      <c r="W279" s="254">
        <v>0</v>
      </c>
      <c r="X279" s="254">
        <v>0</v>
      </c>
      <c r="Y279" s="254">
        <v>0</v>
      </c>
      <c r="Z279" s="254">
        <v>0</v>
      </c>
      <c r="AA279" s="254">
        <v>0</v>
      </c>
      <c r="AB279" s="254">
        <v>0</v>
      </c>
      <c r="AC279" s="254">
        <v>0</v>
      </c>
      <c r="AD279" s="254">
        <v>0</v>
      </c>
      <c r="AE279" s="254">
        <v>0</v>
      </c>
      <c r="AF279" s="256">
        <v>0</v>
      </c>
      <c r="AG279" s="10"/>
      <c r="AH279" s="10"/>
      <c r="AI279" s="10"/>
    </row>
    <row r="280" spans="1:35">
      <c r="A280" s="257">
        <f t="shared" si="11"/>
        <v>1.1252666666666649</v>
      </c>
      <c r="B280" s="254">
        <v>0</v>
      </c>
      <c r="C280" s="254">
        <v>0</v>
      </c>
      <c r="D280" s="254">
        <v>0</v>
      </c>
      <c r="E280" s="254">
        <v>0</v>
      </c>
      <c r="F280" s="254">
        <v>0</v>
      </c>
      <c r="G280" s="254">
        <v>0</v>
      </c>
      <c r="H280" s="254">
        <v>0</v>
      </c>
      <c r="I280" s="254">
        <v>0</v>
      </c>
      <c r="J280" s="254">
        <v>0</v>
      </c>
      <c r="K280" s="254">
        <v>0</v>
      </c>
      <c r="L280" s="254">
        <v>0</v>
      </c>
      <c r="M280" s="254">
        <v>0</v>
      </c>
      <c r="N280" s="254">
        <v>0</v>
      </c>
      <c r="O280" s="254">
        <v>0</v>
      </c>
      <c r="P280" s="254">
        <v>0</v>
      </c>
      <c r="Q280" s="254">
        <v>0</v>
      </c>
      <c r="R280" s="254">
        <v>0</v>
      </c>
      <c r="S280" s="254">
        <v>0</v>
      </c>
      <c r="T280" s="254">
        <v>0</v>
      </c>
      <c r="U280" s="254">
        <v>0</v>
      </c>
      <c r="V280" s="254">
        <v>0</v>
      </c>
      <c r="W280" s="254">
        <v>0</v>
      </c>
      <c r="X280" s="254">
        <v>0</v>
      </c>
      <c r="Y280" s="254">
        <v>0</v>
      </c>
      <c r="Z280" s="254">
        <v>0</v>
      </c>
      <c r="AA280" s="254">
        <v>0</v>
      </c>
      <c r="AB280" s="254">
        <v>0</v>
      </c>
      <c r="AC280" s="254">
        <v>0</v>
      </c>
      <c r="AD280" s="254">
        <v>0</v>
      </c>
      <c r="AE280" s="254">
        <v>0</v>
      </c>
      <c r="AF280" s="256">
        <v>0</v>
      </c>
      <c r="AG280" s="10"/>
      <c r="AH280" s="10"/>
      <c r="AI280" s="10"/>
    </row>
    <row r="281" spans="1:35">
      <c r="A281" s="257">
        <f t="shared" si="11"/>
        <v>1.1356666666666648</v>
      </c>
      <c r="B281" s="254">
        <v>0</v>
      </c>
      <c r="C281" s="254">
        <v>0</v>
      </c>
      <c r="D281" s="254">
        <v>0</v>
      </c>
      <c r="E281" s="254">
        <v>0</v>
      </c>
      <c r="F281" s="254">
        <v>0</v>
      </c>
      <c r="G281" s="254">
        <v>0</v>
      </c>
      <c r="H281" s="254">
        <v>0</v>
      </c>
      <c r="I281" s="254">
        <v>0</v>
      </c>
      <c r="J281" s="254">
        <v>0</v>
      </c>
      <c r="K281" s="254">
        <v>0</v>
      </c>
      <c r="L281" s="254">
        <v>0</v>
      </c>
      <c r="M281" s="254">
        <v>0</v>
      </c>
      <c r="N281" s="254">
        <v>0</v>
      </c>
      <c r="O281" s="254">
        <v>0</v>
      </c>
      <c r="P281" s="254">
        <v>0</v>
      </c>
      <c r="Q281" s="254">
        <v>0</v>
      </c>
      <c r="R281" s="254">
        <v>0</v>
      </c>
      <c r="S281" s="254">
        <v>0</v>
      </c>
      <c r="T281" s="254">
        <v>0</v>
      </c>
      <c r="U281" s="254">
        <v>0</v>
      </c>
      <c r="V281" s="254">
        <v>0</v>
      </c>
      <c r="W281" s="254">
        <v>0</v>
      </c>
      <c r="X281" s="254">
        <v>0</v>
      </c>
      <c r="Y281" s="254">
        <v>0</v>
      </c>
      <c r="Z281" s="254">
        <v>0</v>
      </c>
      <c r="AA281" s="254">
        <v>0</v>
      </c>
      <c r="AB281" s="254">
        <v>0</v>
      </c>
      <c r="AC281" s="254">
        <v>0</v>
      </c>
      <c r="AD281" s="254">
        <v>0</v>
      </c>
      <c r="AE281" s="254">
        <v>0</v>
      </c>
      <c r="AF281" s="256">
        <v>0</v>
      </c>
      <c r="AG281" s="10"/>
      <c r="AH281" s="10"/>
      <c r="AI281" s="10"/>
    </row>
    <row r="282" spans="1:35">
      <c r="A282" s="257">
        <f t="shared" si="11"/>
        <v>1.1460666666666648</v>
      </c>
      <c r="B282" s="254">
        <v>0</v>
      </c>
      <c r="C282" s="254">
        <v>0</v>
      </c>
      <c r="D282" s="254">
        <v>0</v>
      </c>
      <c r="E282" s="254">
        <v>0</v>
      </c>
      <c r="F282" s="254">
        <v>0</v>
      </c>
      <c r="G282" s="254">
        <v>0</v>
      </c>
      <c r="H282" s="254">
        <v>0</v>
      </c>
      <c r="I282" s="254">
        <v>0</v>
      </c>
      <c r="J282" s="254">
        <v>3.18</v>
      </c>
      <c r="K282" s="254">
        <v>0</v>
      </c>
      <c r="L282" s="254">
        <v>0</v>
      </c>
      <c r="M282" s="254">
        <v>0</v>
      </c>
      <c r="N282" s="254">
        <v>0</v>
      </c>
      <c r="O282" s="254">
        <v>0</v>
      </c>
      <c r="P282" s="254">
        <v>0</v>
      </c>
      <c r="Q282" s="254">
        <v>0</v>
      </c>
      <c r="R282" s="254">
        <v>0</v>
      </c>
      <c r="S282" s="254">
        <v>0</v>
      </c>
      <c r="T282" s="254">
        <v>0</v>
      </c>
      <c r="U282" s="254">
        <v>0</v>
      </c>
      <c r="V282" s="254">
        <v>0</v>
      </c>
      <c r="W282" s="254">
        <v>0</v>
      </c>
      <c r="X282" s="254">
        <v>0</v>
      </c>
      <c r="Y282" s="254">
        <v>0</v>
      </c>
      <c r="Z282" s="254">
        <v>0</v>
      </c>
      <c r="AA282" s="254">
        <v>0</v>
      </c>
      <c r="AB282" s="254">
        <v>0</v>
      </c>
      <c r="AC282" s="254">
        <v>0</v>
      </c>
      <c r="AD282" s="254">
        <v>0</v>
      </c>
      <c r="AE282" s="254">
        <v>0</v>
      </c>
      <c r="AF282" s="256">
        <v>0</v>
      </c>
      <c r="AG282" s="10"/>
      <c r="AH282" s="10"/>
      <c r="AI282" s="10"/>
    </row>
    <row r="283" spans="1:35">
      <c r="A283" s="257">
        <f t="shared" si="11"/>
        <v>1.1564666666666648</v>
      </c>
      <c r="B283" s="254">
        <v>0</v>
      </c>
      <c r="C283" s="254">
        <v>0</v>
      </c>
      <c r="D283" s="254">
        <v>0</v>
      </c>
      <c r="E283" s="254">
        <v>0</v>
      </c>
      <c r="F283" s="254">
        <v>0</v>
      </c>
      <c r="G283" s="254">
        <v>0</v>
      </c>
      <c r="H283" s="254">
        <v>0</v>
      </c>
      <c r="I283" s="254">
        <v>0</v>
      </c>
      <c r="J283" s="254">
        <v>0</v>
      </c>
      <c r="K283" s="254">
        <v>0</v>
      </c>
      <c r="L283" s="254">
        <v>0</v>
      </c>
      <c r="M283" s="254">
        <v>0</v>
      </c>
      <c r="N283" s="254">
        <v>0</v>
      </c>
      <c r="O283" s="254">
        <v>0</v>
      </c>
      <c r="P283" s="254">
        <v>0</v>
      </c>
      <c r="Q283" s="254">
        <v>0</v>
      </c>
      <c r="R283" s="254">
        <v>0</v>
      </c>
      <c r="S283" s="254">
        <v>0</v>
      </c>
      <c r="T283" s="254">
        <v>0</v>
      </c>
      <c r="U283" s="254">
        <v>0</v>
      </c>
      <c r="V283" s="254">
        <v>0</v>
      </c>
      <c r="W283" s="254">
        <v>0</v>
      </c>
      <c r="X283" s="254">
        <v>0</v>
      </c>
      <c r="Y283" s="254">
        <v>0</v>
      </c>
      <c r="Z283" s="254">
        <v>0</v>
      </c>
      <c r="AA283" s="254">
        <v>0</v>
      </c>
      <c r="AB283" s="254">
        <v>0</v>
      </c>
      <c r="AC283" s="254">
        <v>0</v>
      </c>
      <c r="AD283" s="254">
        <v>0</v>
      </c>
      <c r="AE283" s="254">
        <v>0</v>
      </c>
      <c r="AF283" s="256">
        <v>0</v>
      </c>
      <c r="AG283" s="10"/>
      <c r="AH283" s="10"/>
      <c r="AI283" s="10"/>
    </row>
    <row r="284" spans="1:35">
      <c r="A284" s="257">
        <f t="shared" si="11"/>
        <v>1.1668666666666647</v>
      </c>
      <c r="B284" s="254">
        <v>0</v>
      </c>
      <c r="C284" s="254">
        <v>0</v>
      </c>
      <c r="D284" s="254">
        <v>0</v>
      </c>
      <c r="E284" s="254">
        <v>0</v>
      </c>
      <c r="F284" s="254">
        <v>0</v>
      </c>
      <c r="G284" s="254">
        <v>0</v>
      </c>
      <c r="H284" s="254">
        <v>0</v>
      </c>
      <c r="I284" s="254">
        <v>0</v>
      </c>
      <c r="J284" s="254">
        <v>0</v>
      </c>
      <c r="K284" s="254">
        <v>0</v>
      </c>
      <c r="L284" s="254">
        <v>0</v>
      </c>
      <c r="M284" s="254">
        <v>0</v>
      </c>
      <c r="N284" s="254">
        <v>0</v>
      </c>
      <c r="O284" s="254">
        <v>0</v>
      </c>
      <c r="P284" s="254">
        <v>0</v>
      </c>
      <c r="Q284" s="254">
        <v>0</v>
      </c>
      <c r="R284" s="254">
        <v>0</v>
      </c>
      <c r="S284" s="254">
        <v>0</v>
      </c>
      <c r="T284" s="254">
        <v>0</v>
      </c>
      <c r="U284" s="254">
        <v>0</v>
      </c>
      <c r="V284" s="254">
        <v>0</v>
      </c>
      <c r="W284" s="254">
        <v>0</v>
      </c>
      <c r="X284" s="254">
        <v>0</v>
      </c>
      <c r="Y284" s="254">
        <v>0</v>
      </c>
      <c r="Z284" s="254">
        <v>0</v>
      </c>
      <c r="AA284" s="254">
        <v>0</v>
      </c>
      <c r="AB284" s="254">
        <v>0</v>
      </c>
      <c r="AC284" s="254">
        <v>0</v>
      </c>
      <c r="AD284" s="254">
        <v>0</v>
      </c>
      <c r="AE284" s="254">
        <v>0</v>
      </c>
      <c r="AF284" s="256">
        <v>0</v>
      </c>
      <c r="AG284" s="10"/>
      <c r="AH284" s="10"/>
      <c r="AI284" s="10"/>
    </row>
    <row r="285" spans="1:35">
      <c r="A285" s="257">
        <f t="shared" si="11"/>
        <v>1.1772666666666647</v>
      </c>
      <c r="B285" s="254">
        <v>0</v>
      </c>
      <c r="C285" s="254">
        <v>0</v>
      </c>
      <c r="D285" s="254">
        <v>0</v>
      </c>
      <c r="E285" s="254">
        <v>0</v>
      </c>
      <c r="F285" s="254">
        <v>0</v>
      </c>
      <c r="G285" s="254">
        <v>0</v>
      </c>
      <c r="H285" s="254">
        <v>0</v>
      </c>
      <c r="I285" s="254">
        <v>0</v>
      </c>
      <c r="J285" s="254">
        <v>0</v>
      </c>
      <c r="K285" s="254">
        <v>0</v>
      </c>
      <c r="L285" s="254">
        <v>0</v>
      </c>
      <c r="M285" s="254">
        <v>0</v>
      </c>
      <c r="N285" s="254">
        <v>0</v>
      </c>
      <c r="O285" s="254">
        <v>0</v>
      </c>
      <c r="P285" s="254">
        <v>0</v>
      </c>
      <c r="Q285" s="254">
        <v>0</v>
      </c>
      <c r="R285" s="254">
        <v>0</v>
      </c>
      <c r="S285" s="254">
        <v>0</v>
      </c>
      <c r="T285" s="254">
        <v>0</v>
      </c>
      <c r="U285" s="254">
        <v>0</v>
      </c>
      <c r="V285" s="254">
        <v>0</v>
      </c>
      <c r="W285" s="254">
        <v>0</v>
      </c>
      <c r="X285" s="254">
        <v>0</v>
      </c>
      <c r="Y285" s="254">
        <v>0</v>
      </c>
      <c r="Z285" s="254">
        <v>0</v>
      </c>
      <c r="AA285" s="254">
        <v>0</v>
      </c>
      <c r="AB285" s="254">
        <v>0</v>
      </c>
      <c r="AC285" s="254">
        <v>0</v>
      </c>
      <c r="AD285" s="254">
        <v>0</v>
      </c>
      <c r="AE285" s="254">
        <v>0</v>
      </c>
      <c r="AF285" s="256">
        <v>0</v>
      </c>
      <c r="AG285" s="10"/>
      <c r="AH285" s="10"/>
      <c r="AI285" s="10"/>
    </row>
    <row r="286" spans="1:35">
      <c r="A286" s="257">
        <f t="shared" si="11"/>
        <v>1.1876666666666646</v>
      </c>
      <c r="B286" s="254">
        <v>0</v>
      </c>
      <c r="C286" s="254">
        <v>0</v>
      </c>
      <c r="D286" s="254">
        <v>0</v>
      </c>
      <c r="E286" s="254">
        <v>0</v>
      </c>
      <c r="F286" s="254">
        <v>0</v>
      </c>
      <c r="G286" s="254">
        <v>0</v>
      </c>
      <c r="H286" s="254">
        <v>0</v>
      </c>
      <c r="I286" s="254">
        <v>0</v>
      </c>
      <c r="J286" s="254">
        <v>0</v>
      </c>
      <c r="K286" s="254">
        <v>0</v>
      </c>
      <c r="L286" s="254">
        <v>0</v>
      </c>
      <c r="M286" s="254">
        <v>0</v>
      </c>
      <c r="N286" s="254">
        <v>0</v>
      </c>
      <c r="O286" s="254">
        <v>0</v>
      </c>
      <c r="P286" s="254">
        <v>0</v>
      </c>
      <c r="Q286" s="254">
        <v>0</v>
      </c>
      <c r="R286" s="254">
        <v>0</v>
      </c>
      <c r="S286" s="254">
        <v>0</v>
      </c>
      <c r="T286" s="254">
        <v>0</v>
      </c>
      <c r="U286" s="254">
        <v>0</v>
      </c>
      <c r="V286" s="254">
        <v>0</v>
      </c>
      <c r="W286" s="254">
        <v>0</v>
      </c>
      <c r="X286" s="254">
        <v>0</v>
      </c>
      <c r="Y286" s="254">
        <v>0</v>
      </c>
      <c r="Z286" s="254">
        <v>0</v>
      </c>
      <c r="AA286" s="254">
        <v>0</v>
      </c>
      <c r="AB286" s="254">
        <v>0</v>
      </c>
      <c r="AC286" s="254">
        <v>0</v>
      </c>
      <c r="AD286" s="254">
        <v>0</v>
      </c>
      <c r="AE286" s="254">
        <v>0</v>
      </c>
      <c r="AF286" s="256">
        <v>0</v>
      </c>
      <c r="AG286" s="10"/>
      <c r="AH286" s="10"/>
      <c r="AI286" s="10"/>
    </row>
    <row r="287" spans="1:35">
      <c r="A287" s="258">
        <f t="shared" si="11"/>
        <v>1.1980666666666646</v>
      </c>
      <c r="B287" s="259">
        <v>0</v>
      </c>
      <c r="C287" s="259">
        <v>0</v>
      </c>
      <c r="D287" s="259">
        <v>0</v>
      </c>
      <c r="E287" s="259">
        <v>0</v>
      </c>
      <c r="F287" s="259">
        <v>0</v>
      </c>
      <c r="G287" s="259">
        <v>0</v>
      </c>
      <c r="H287" s="259">
        <v>0</v>
      </c>
      <c r="I287" s="259">
        <v>0</v>
      </c>
      <c r="J287" s="259">
        <v>0</v>
      </c>
      <c r="K287" s="259">
        <v>0</v>
      </c>
      <c r="L287" s="259">
        <v>0</v>
      </c>
      <c r="M287" s="259">
        <v>0</v>
      </c>
      <c r="N287" s="259">
        <v>0</v>
      </c>
      <c r="O287" s="259">
        <v>0</v>
      </c>
      <c r="P287" s="259">
        <v>0</v>
      </c>
      <c r="Q287" s="259">
        <v>0</v>
      </c>
      <c r="R287" s="259">
        <v>0</v>
      </c>
      <c r="S287" s="259">
        <v>0</v>
      </c>
      <c r="T287" s="259">
        <v>0</v>
      </c>
      <c r="U287" s="259">
        <v>0</v>
      </c>
      <c r="V287" s="259">
        <v>0</v>
      </c>
      <c r="W287" s="259">
        <v>0</v>
      </c>
      <c r="X287" s="259">
        <v>0</v>
      </c>
      <c r="Y287" s="259">
        <v>0</v>
      </c>
      <c r="Z287" s="259">
        <v>0</v>
      </c>
      <c r="AA287" s="259">
        <v>0</v>
      </c>
      <c r="AB287" s="259">
        <v>0</v>
      </c>
      <c r="AC287" s="259">
        <v>0</v>
      </c>
      <c r="AD287" s="259">
        <v>0</v>
      </c>
      <c r="AE287" s="259">
        <v>0</v>
      </c>
      <c r="AF287" s="260">
        <v>0</v>
      </c>
      <c r="AG287" s="10"/>
      <c r="AH287" s="10"/>
      <c r="AI287" s="10"/>
    </row>
    <row r="288" spans="1:35">
      <c r="A288" s="258">
        <f t="shared" si="11"/>
        <v>1.2084666666666646</v>
      </c>
      <c r="B288" s="79">
        <v>0</v>
      </c>
      <c r="C288" s="79">
        <v>0</v>
      </c>
      <c r="D288" s="79">
        <v>0</v>
      </c>
      <c r="E288" s="79">
        <v>0</v>
      </c>
      <c r="F288" s="79">
        <v>0</v>
      </c>
      <c r="G288" s="79">
        <v>0</v>
      </c>
      <c r="H288" s="79">
        <v>0</v>
      </c>
      <c r="I288" s="79">
        <v>0</v>
      </c>
      <c r="J288" s="79">
        <v>0</v>
      </c>
      <c r="K288" s="79">
        <v>0</v>
      </c>
      <c r="L288" s="79">
        <v>0</v>
      </c>
      <c r="M288" s="79">
        <v>0</v>
      </c>
      <c r="N288" s="79">
        <v>0</v>
      </c>
      <c r="O288" s="79">
        <v>0</v>
      </c>
      <c r="P288" s="79">
        <v>0</v>
      </c>
      <c r="Q288" s="79">
        <v>0</v>
      </c>
      <c r="R288" s="79">
        <v>0</v>
      </c>
      <c r="S288" s="79">
        <v>0</v>
      </c>
      <c r="T288" s="79">
        <v>0</v>
      </c>
      <c r="U288" s="79">
        <v>0</v>
      </c>
      <c r="V288" s="79">
        <v>0</v>
      </c>
      <c r="W288" s="79">
        <v>0</v>
      </c>
      <c r="X288" s="79">
        <v>0</v>
      </c>
      <c r="Y288" s="79">
        <v>0</v>
      </c>
      <c r="Z288" s="79">
        <v>0</v>
      </c>
      <c r="AA288" s="79">
        <v>0</v>
      </c>
      <c r="AB288" s="79">
        <v>0</v>
      </c>
      <c r="AC288" s="79">
        <v>0</v>
      </c>
      <c r="AD288" s="79">
        <v>0</v>
      </c>
      <c r="AE288" s="79">
        <v>0</v>
      </c>
      <c r="AF288" s="273">
        <v>0</v>
      </c>
      <c r="AG288" s="10"/>
      <c r="AH288" s="10"/>
      <c r="AI288" s="10"/>
    </row>
    <row r="289" spans="1:35">
      <c r="A289" s="258">
        <f t="shared" si="11"/>
        <v>1.2188666666666645</v>
      </c>
      <c r="B289" s="79">
        <v>0</v>
      </c>
      <c r="C289" s="79">
        <v>0</v>
      </c>
      <c r="D289" s="79">
        <v>0</v>
      </c>
      <c r="E289" s="79">
        <v>0</v>
      </c>
      <c r="F289" s="79">
        <v>0</v>
      </c>
      <c r="G289" s="79">
        <v>0</v>
      </c>
      <c r="H289" s="79">
        <v>0</v>
      </c>
      <c r="I289" s="79">
        <v>0</v>
      </c>
      <c r="J289" s="79">
        <v>0</v>
      </c>
      <c r="K289" s="79">
        <v>0</v>
      </c>
      <c r="L289" s="79">
        <v>0</v>
      </c>
      <c r="M289" s="79">
        <v>0</v>
      </c>
      <c r="N289" s="79">
        <v>0</v>
      </c>
      <c r="O289" s="79">
        <v>0</v>
      </c>
      <c r="P289" s="79">
        <v>0</v>
      </c>
      <c r="Q289" s="79">
        <v>0</v>
      </c>
      <c r="R289" s="79">
        <v>0</v>
      </c>
      <c r="S289" s="79">
        <v>0</v>
      </c>
      <c r="T289" s="79">
        <v>0</v>
      </c>
      <c r="U289" s="79">
        <v>0</v>
      </c>
      <c r="V289" s="79">
        <v>0</v>
      </c>
      <c r="W289" s="79">
        <v>0</v>
      </c>
      <c r="X289" s="79">
        <v>0</v>
      </c>
      <c r="Y289" s="79">
        <v>0</v>
      </c>
      <c r="Z289" s="79">
        <v>0</v>
      </c>
      <c r="AA289" s="79">
        <v>0</v>
      </c>
      <c r="AB289" s="79">
        <v>0</v>
      </c>
      <c r="AC289" s="79">
        <v>0</v>
      </c>
      <c r="AD289" s="79">
        <v>0</v>
      </c>
      <c r="AE289" s="79">
        <v>0</v>
      </c>
      <c r="AF289" s="273">
        <v>0</v>
      </c>
      <c r="AG289" s="10"/>
      <c r="AH289" s="10"/>
      <c r="AI289" s="10"/>
    </row>
    <row r="290" spans="1:35">
      <c r="A290" s="258">
        <f t="shared" si="11"/>
        <v>1.2292666666666645</v>
      </c>
      <c r="B290" s="79">
        <v>0</v>
      </c>
      <c r="C290" s="79">
        <v>0</v>
      </c>
      <c r="D290" s="79">
        <v>0</v>
      </c>
      <c r="E290" s="79">
        <v>0</v>
      </c>
      <c r="F290" s="79">
        <v>0</v>
      </c>
      <c r="G290" s="79">
        <v>0</v>
      </c>
      <c r="H290" s="79">
        <v>0</v>
      </c>
      <c r="I290" s="79">
        <v>0</v>
      </c>
      <c r="J290" s="79">
        <v>0</v>
      </c>
      <c r="K290" s="79">
        <v>0</v>
      </c>
      <c r="L290" s="79">
        <v>0</v>
      </c>
      <c r="M290" s="79">
        <v>0</v>
      </c>
      <c r="N290" s="79">
        <v>0</v>
      </c>
      <c r="O290" s="79">
        <v>0</v>
      </c>
      <c r="P290" s="79">
        <v>0</v>
      </c>
      <c r="Q290" s="79">
        <v>0</v>
      </c>
      <c r="R290" s="79">
        <v>0</v>
      </c>
      <c r="S290" s="79">
        <v>0</v>
      </c>
      <c r="T290" s="79">
        <v>0</v>
      </c>
      <c r="U290" s="79">
        <v>0</v>
      </c>
      <c r="V290" s="79">
        <v>0</v>
      </c>
      <c r="W290" s="79">
        <v>0</v>
      </c>
      <c r="X290" s="79">
        <v>0</v>
      </c>
      <c r="Y290" s="79">
        <v>0</v>
      </c>
      <c r="Z290" s="79">
        <v>0</v>
      </c>
      <c r="AA290" s="79">
        <v>0</v>
      </c>
      <c r="AB290" s="79">
        <v>0</v>
      </c>
      <c r="AC290" s="79">
        <v>0</v>
      </c>
      <c r="AD290" s="79">
        <v>0</v>
      </c>
      <c r="AE290" s="79">
        <v>0</v>
      </c>
      <c r="AF290" s="273">
        <v>0</v>
      </c>
      <c r="AG290" s="10"/>
      <c r="AH290" s="10"/>
      <c r="AI290" s="10"/>
    </row>
    <row r="291" spans="1:35">
      <c r="A291" s="258">
        <f t="shared" si="11"/>
        <v>1.2396666666666645</v>
      </c>
      <c r="B291" s="79">
        <v>0</v>
      </c>
      <c r="C291" s="79">
        <v>0</v>
      </c>
      <c r="D291" s="79">
        <v>0</v>
      </c>
      <c r="E291" s="79">
        <v>0</v>
      </c>
      <c r="F291" s="79">
        <v>0</v>
      </c>
      <c r="G291" s="79">
        <v>0</v>
      </c>
      <c r="H291" s="79">
        <v>0</v>
      </c>
      <c r="I291" s="79">
        <v>0</v>
      </c>
      <c r="J291" s="79">
        <v>0</v>
      </c>
      <c r="K291" s="79">
        <v>0</v>
      </c>
      <c r="L291" s="79">
        <v>0</v>
      </c>
      <c r="M291" s="79">
        <v>0</v>
      </c>
      <c r="N291" s="79">
        <v>0</v>
      </c>
      <c r="O291" s="79">
        <v>0</v>
      </c>
      <c r="P291" s="79">
        <v>0</v>
      </c>
      <c r="Q291" s="79">
        <v>0</v>
      </c>
      <c r="R291" s="79">
        <v>0</v>
      </c>
      <c r="S291" s="79">
        <v>0</v>
      </c>
      <c r="T291" s="79">
        <v>0</v>
      </c>
      <c r="U291" s="79">
        <v>0</v>
      </c>
      <c r="V291" s="79">
        <v>0</v>
      </c>
      <c r="W291" s="79">
        <v>0</v>
      </c>
      <c r="X291" s="79">
        <v>0</v>
      </c>
      <c r="Y291" s="79">
        <v>0</v>
      </c>
      <c r="Z291" s="79">
        <v>0</v>
      </c>
      <c r="AA291" s="79">
        <v>0</v>
      </c>
      <c r="AB291" s="79">
        <v>0</v>
      </c>
      <c r="AC291" s="79">
        <v>0</v>
      </c>
      <c r="AD291" s="79">
        <v>0</v>
      </c>
      <c r="AE291" s="79">
        <v>0</v>
      </c>
      <c r="AF291" s="273">
        <v>0</v>
      </c>
      <c r="AG291" s="10"/>
      <c r="AH291" s="10"/>
      <c r="AI291" s="10"/>
    </row>
    <row r="292" spans="1:35">
      <c r="A292" s="258">
        <f t="shared" si="11"/>
        <v>1.2500666666666644</v>
      </c>
      <c r="B292" s="79">
        <v>0</v>
      </c>
      <c r="C292" s="79">
        <v>0</v>
      </c>
      <c r="D292" s="79">
        <v>0</v>
      </c>
      <c r="E292" s="79">
        <v>0</v>
      </c>
      <c r="F292" s="79">
        <v>0</v>
      </c>
      <c r="G292" s="79">
        <v>0</v>
      </c>
      <c r="H292" s="79">
        <v>0</v>
      </c>
      <c r="I292" s="79">
        <v>0</v>
      </c>
      <c r="J292" s="79">
        <v>0</v>
      </c>
      <c r="K292" s="79">
        <v>0</v>
      </c>
      <c r="L292" s="79">
        <v>0</v>
      </c>
      <c r="M292" s="79">
        <v>0</v>
      </c>
      <c r="N292" s="79">
        <v>0</v>
      </c>
      <c r="O292" s="79">
        <v>0</v>
      </c>
      <c r="P292" s="79">
        <v>0</v>
      </c>
      <c r="Q292" s="79">
        <v>0</v>
      </c>
      <c r="R292" s="79">
        <v>0</v>
      </c>
      <c r="S292" s="79">
        <v>0</v>
      </c>
      <c r="T292" s="79">
        <v>0</v>
      </c>
      <c r="U292" s="79">
        <v>0</v>
      </c>
      <c r="V292" s="79">
        <v>0</v>
      </c>
      <c r="W292" s="79">
        <v>0</v>
      </c>
      <c r="X292" s="79">
        <v>0</v>
      </c>
      <c r="Y292" s="79">
        <v>0</v>
      </c>
      <c r="Z292" s="79">
        <v>0</v>
      </c>
      <c r="AA292" s="79">
        <v>0</v>
      </c>
      <c r="AB292" s="79">
        <v>0</v>
      </c>
      <c r="AC292" s="79">
        <v>0</v>
      </c>
      <c r="AD292" s="79">
        <v>0</v>
      </c>
      <c r="AE292" s="79">
        <v>0</v>
      </c>
      <c r="AF292" s="273">
        <v>0</v>
      </c>
      <c r="AG292" s="10"/>
      <c r="AH292" s="10"/>
      <c r="AI292" s="10"/>
    </row>
    <row r="293" spans="1:35">
      <c r="A293" s="258">
        <f t="shared" si="11"/>
        <v>1.2604666666666644</v>
      </c>
      <c r="B293" s="79">
        <v>0</v>
      </c>
      <c r="C293" s="79">
        <v>0</v>
      </c>
      <c r="D293" s="79">
        <v>0</v>
      </c>
      <c r="E293" s="79">
        <v>0</v>
      </c>
      <c r="F293" s="79">
        <v>0</v>
      </c>
      <c r="G293" s="79">
        <v>0</v>
      </c>
      <c r="H293" s="79">
        <v>0</v>
      </c>
      <c r="I293" s="79">
        <v>0</v>
      </c>
      <c r="J293" s="79">
        <v>0</v>
      </c>
      <c r="K293" s="79">
        <v>0</v>
      </c>
      <c r="L293" s="79">
        <v>0</v>
      </c>
      <c r="M293" s="79">
        <v>0</v>
      </c>
      <c r="N293" s="79">
        <v>0</v>
      </c>
      <c r="O293" s="79">
        <v>0</v>
      </c>
      <c r="P293" s="79">
        <v>0</v>
      </c>
      <c r="Q293" s="79">
        <v>0</v>
      </c>
      <c r="R293" s="79">
        <v>0</v>
      </c>
      <c r="S293" s="79">
        <v>0</v>
      </c>
      <c r="T293" s="79">
        <v>0</v>
      </c>
      <c r="U293" s="79">
        <v>0</v>
      </c>
      <c r="V293" s="79">
        <v>0</v>
      </c>
      <c r="W293" s="79">
        <v>0</v>
      </c>
      <c r="X293" s="79">
        <v>0</v>
      </c>
      <c r="Y293" s="79">
        <v>0</v>
      </c>
      <c r="Z293" s="79">
        <v>0</v>
      </c>
      <c r="AA293" s="79">
        <v>0</v>
      </c>
      <c r="AB293" s="79">
        <v>0</v>
      </c>
      <c r="AC293" s="79">
        <v>0</v>
      </c>
      <c r="AD293" s="79">
        <v>0</v>
      </c>
      <c r="AE293" s="79">
        <v>0</v>
      </c>
      <c r="AF293" s="273">
        <v>0</v>
      </c>
      <c r="AG293" s="10"/>
      <c r="AH293" s="10"/>
      <c r="AI293" s="10"/>
    </row>
    <row r="294" spans="1:35">
      <c r="A294" s="258">
        <f t="shared" si="11"/>
        <v>1.2708666666666644</v>
      </c>
      <c r="B294" s="79">
        <v>0</v>
      </c>
      <c r="C294" s="79">
        <v>0</v>
      </c>
      <c r="D294" s="79">
        <v>0</v>
      </c>
      <c r="E294" s="79">
        <v>0</v>
      </c>
      <c r="F294" s="79">
        <v>0</v>
      </c>
      <c r="G294" s="79">
        <v>0</v>
      </c>
      <c r="H294" s="79">
        <v>0</v>
      </c>
      <c r="I294" s="79">
        <v>0</v>
      </c>
      <c r="J294" s="79">
        <v>0</v>
      </c>
      <c r="K294" s="79">
        <v>0</v>
      </c>
      <c r="L294" s="79">
        <v>0</v>
      </c>
      <c r="M294" s="79">
        <v>0</v>
      </c>
      <c r="N294" s="79">
        <v>0</v>
      </c>
      <c r="O294" s="79">
        <v>0</v>
      </c>
      <c r="P294" s="79">
        <v>0</v>
      </c>
      <c r="Q294" s="79">
        <v>0</v>
      </c>
      <c r="R294" s="79">
        <v>0</v>
      </c>
      <c r="S294" s="79">
        <v>0</v>
      </c>
      <c r="T294" s="79">
        <v>0</v>
      </c>
      <c r="U294" s="79">
        <v>0</v>
      </c>
      <c r="V294" s="79">
        <v>0</v>
      </c>
      <c r="W294" s="79">
        <v>0</v>
      </c>
      <c r="X294" s="79">
        <v>0</v>
      </c>
      <c r="Y294" s="79">
        <v>0</v>
      </c>
      <c r="Z294" s="79">
        <v>0</v>
      </c>
      <c r="AA294" s="79">
        <v>0</v>
      </c>
      <c r="AB294" s="79">
        <v>0</v>
      </c>
      <c r="AC294" s="79">
        <v>0</v>
      </c>
      <c r="AD294" s="79">
        <v>0</v>
      </c>
      <c r="AE294" s="79">
        <v>0</v>
      </c>
      <c r="AF294" s="273">
        <v>0</v>
      </c>
      <c r="AG294" s="10"/>
      <c r="AH294" s="10"/>
      <c r="AI294" s="10"/>
    </row>
    <row r="295" spans="1:35" ht="15" thickBot="1">
      <c r="A295" s="258">
        <f t="shared" si="11"/>
        <v>1.2812666666666643</v>
      </c>
      <c r="B295" s="79">
        <v>0</v>
      </c>
      <c r="C295" s="79">
        <v>0</v>
      </c>
      <c r="D295" s="79">
        <v>0</v>
      </c>
      <c r="E295" s="79">
        <v>0</v>
      </c>
      <c r="F295" s="79">
        <v>0</v>
      </c>
      <c r="G295" s="79">
        <v>0</v>
      </c>
      <c r="H295" s="79">
        <v>0</v>
      </c>
      <c r="I295" s="79">
        <v>0</v>
      </c>
      <c r="J295" s="79">
        <v>0</v>
      </c>
      <c r="K295" s="79">
        <v>0</v>
      </c>
      <c r="L295" s="79">
        <v>0</v>
      </c>
      <c r="M295" s="79">
        <v>0</v>
      </c>
      <c r="N295" s="79">
        <v>0</v>
      </c>
      <c r="O295" s="79">
        <v>0</v>
      </c>
      <c r="P295" s="79">
        <v>0</v>
      </c>
      <c r="Q295" s="79">
        <v>0</v>
      </c>
      <c r="R295" s="79">
        <v>0</v>
      </c>
      <c r="S295" s="79">
        <v>0</v>
      </c>
      <c r="T295" s="79">
        <v>0</v>
      </c>
      <c r="U295" s="79">
        <v>0</v>
      </c>
      <c r="V295" s="79">
        <v>0</v>
      </c>
      <c r="W295" s="79">
        <v>0</v>
      </c>
      <c r="X295" s="79">
        <v>0</v>
      </c>
      <c r="Y295" s="79">
        <v>0</v>
      </c>
      <c r="Z295" s="79">
        <v>0</v>
      </c>
      <c r="AA295" s="79">
        <v>0</v>
      </c>
      <c r="AB295" s="79">
        <v>0</v>
      </c>
      <c r="AC295" s="79">
        <v>0</v>
      </c>
      <c r="AD295" s="79">
        <v>0</v>
      </c>
      <c r="AE295" s="79">
        <v>0</v>
      </c>
      <c r="AF295" s="273">
        <v>0</v>
      </c>
      <c r="AG295" s="10"/>
      <c r="AH295" s="10"/>
      <c r="AI295" s="10"/>
    </row>
    <row r="296" spans="1:35" ht="15" thickBot="1">
      <c r="A296" s="264" t="s">
        <v>11</v>
      </c>
      <c r="B296" s="265">
        <v>6694.34</v>
      </c>
      <c r="C296" s="265">
        <v>8290.6999999999953</v>
      </c>
      <c r="D296" s="265">
        <v>7777.5600000000049</v>
      </c>
      <c r="E296" s="265">
        <v>8866.44</v>
      </c>
      <c r="F296" s="265">
        <v>10179.400000000003</v>
      </c>
      <c r="G296" s="265">
        <v>7769.3600000000015</v>
      </c>
      <c r="H296" s="265">
        <v>6790.9299999999985</v>
      </c>
      <c r="I296" s="265">
        <v>6371.0000000000018</v>
      </c>
      <c r="J296" s="265">
        <v>8491.5399999999991</v>
      </c>
      <c r="K296" s="265">
        <v>7488.9400000000005</v>
      </c>
      <c r="L296" s="265">
        <v>9090.0700000000015</v>
      </c>
      <c r="M296" s="265">
        <v>9923.6500000000033</v>
      </c>
      <c r="N296" s="265">
        <v>7393.7200000000012</v>
      </c>
      <c r="O296" s="265">
        <v>5561.84</v>
      </c>
      <c r="P296" s="265">
        <v>6469.1299999999965</v>
      </c>
      <c r="Q296" s="265">
        <v>8177.7099999999991</v>
      </c>
      <c r="R296" s="265">
        <v>7149.0800000000017</v>
      </c>
      <c r="S296" s="265">
        <v>9225.67</v>
      </c>
      <c r="T296" s="265">
        <v>9209.8899999999976</v>
      </c>
      <c r="U296" s="265">
        <v>7678.36</v>
      </c>
      <c r="V296" s="265">
        <v>6883.1</v>
      </c>
      <c r="W296" s="265">
        <v>6761.6600000000026</v>
      </c>
      <c r="X296" s="265">
        <v>8040.170000000001</v>
      </c>
      <c r="Y296" s="265">
        <v>3430.22</v>
      </c>
      <c r="Z296" s="265">
        <v>4854.340000000002</v>
      </c>
      <c r="AA296" s="265">
        <v>6878.71</v>
      </c>
      <c r="AB296" s="265">
        <v>7450.0499999999975</v>
      </c>
      <c r="AC296" s="265">
        <v>6362.63</v>
      </c>
      <c r="AD296" s="265">
        <v>6410.1999999999989</v>
      </c>
      <c r="AE296" s="265">
        <v>7885.54</v>
      </c>
      <c r="AF296" s="266">
        <v>3782.28</v>
      </c>
      <c r="AG296" s="10"/>
      <c r="AH296" s="10"/>
      <c r="AI296" s="10"/>
    </row>
    <row r="297" spans="1:35">
      <c r="A297" s="261">
        <v>0.29166666666666669</v>
      </c>
      <c r="B297" s="262">
        <v>0</v>
      </c>
      <c r="C297" s="262">
        <v>0</v>
      </c>
      <c r="D297" s="262">
        <v>0</v>
      </c>
      <c r="E297" s="262">
        <v>0</v>
      </c>
      <c r="F297" s="262">
        <v>0</v>
      </c>
      <c r="G297" s="262">
        <v>0</v>
      </c>
      <c r="H297" s="262">
        <v>0</v>
      </c>
      <c r="I297" s="262">
        <v>0</v>
      </c>
      <c r="J297" s="262">
        <v>0</v>
      </c>
      <c r="K297" s="262">
        <v>0</v>
      </c>
      <c r="L297" s="262">
        <v>0</v>
      </c>
      <c r="M297" s="262">
        <v>0</v>
      </c>
      <c r="N297" s="262">
        <v>0</v>
      </c>
      <c r="O297" s="262">
        <v>0</v>
      </c>
      <c r="P297" s="262">
        <v>0</v>
      </c>
      <c r="Q297" s="262">
        <v>0</v>
      </c>
      <c r="R297" s="262">
        <v>0</v>
      </c>
      <c r="S297" s="262">
        <v>0</v>
      </c>
      <c r="T297" s="262">
        <v>0</v>
      </c>
      <c r="U297" s="262">
        <v>0</v>
      </c>
      <c r="V297" s="262">
        <v>0</v>
      </c>
      <c r="W297" s="262">
        <v>0</v>
      </c>
      <c r="X297" s="262">
        <v>0</v>
      </c>
      <c r="Y297" s="262">
        <v>0</v>
      </c>
      <c r="Z297" s="262">
        <v>0</v>
      </c>
      <c r="AA297" s="262">
        <v>0</v>
      </c>
      <c r="AB297" s="262">
        <v>0</v>
      </c>
      <c r="AC297" s="262">
        <v>0</v>
      </c>
      <c r="AD297" s="262">
        <v>0</v>
      </c>
      <c r="AE297" s="262">
        <v>0</v>
      </c>
      <c r="AF297" s="263">
        <v>0</v>
      </c>
      <c r="AG297" s="10"/>
      <c r="AH297" s="10"/>
      <c r="AI297" s="10"/>
    </row>
    <row r="298" spans="1:35">
      <c r="A298" s="255">
        <f t="shared" ref="A298:A305" si="12">A297+0.0105</f>
        <v>0.30216666666666669</v>
      </c>
      <c r="B298" s="254">
        <v>0</v>
      </c>
      <c r="C298" s="254">
        <v>0</v>
      </c>
      <c r="D298" s="254">
        <v>0</v>
      </c>
      <c r="E298" s="254">
        <v>0</v>
      </c>
      <c r="F298" s="254">
        <v>0</v>
      </c>
      <c r="G298" s="254">
        <v>0</v>
      </c>
      <c r="H298" s="254">
        <v>0</v>
      </c>
      <c r="I298" s="254">
        <v>0</v>
      </c>
      <c r="J298" s="254">
        <v>0</v>
      </c>
      <c r="K298" s="254">
        <v>0</v>
      </c>
      <c r="L298" s="254">
        <v>0</v>
      </c>
      <c r="M298" s="254">
        <v>0</v>
      </c>
      <c r="N298" s="254">
        <v>0</v>
      </c>
      <c r="O298" s="254">
        <v>0</v>
      </c>
      <c r="P298" s="254">
        <v>0</v>
      </c>
      <c r="Q298" s="254">
        <v>0</v>
      </c>
      <c r="R298" s="254">
        <v>0</v>
      </c>
      <c r="S298" s="254">
        <v>0</v>
      </c>
      <c r="T298" s="254">
        <v>0</v>
      </c>
      <c r="U298" s="254">
        <v>0</v>
      </c>
      <c r="V298" s="254">
        <v>0</v>
      </c>
      <c r="W298" s="254">
        <v>0</v>
      </c>
      <c r="X298" s="254">
        <v>0</v>
      </c>
      <c r="Y298" s="254">
        <v>0</v>
      </c>
      <c r="Z298" s="254">
        <v>0</v>
      </c>
      <c r="AA298" s="254">
        <v>0</v>
      </c>
      <c r="AB298" s="254">
        <v>0</v>
      </c>
      <c r="AC298" s="254">
        <v>0</v>
      </c>
      <c r="AD298" s="254">
        <v>0</v>
      </c>
      <c r="AE298" s="254">
        <v>0</v>
      </c>
      <c r="AF298" s="256">
        <v>0</v>
      </c>
      <c r="AG298" s="10"/>
      <c r="AH298" s="10"/>
      <c r="AI298" s="10"/>
    </row>
    <row r="299" spans="1:35">
      <c r="A299" s="255">
        <f t="shared" si="12"/>
        <v>0.3126666666666667</v>
      </c>
      <c r="B299" s="254">
        <v>0</v>
      </c>
      <c r="C299" s="254">
        <v>0</v>
      </c>
      <c r="D299" s="254">
        <v>0</v>
      </c>
      <c r="E299" s="254">
        <v>0</v>
      </c>
      <c r="F299" s="254">
        <v>0</v>
      </c>
      <c r="G299" s="254">
        <v>0</v>
      </c>
      <c r="H299" s="254">
        <v>0</v>
      </c>
      <c r="I299" s="254">
        <v>0</v>
      </c>
      <c r="J299" s="254">
        <v>0</v>
      </c>
      <c r="K299" s="254">
        <v>0</v>
      </c>
      <c r="L299" s="254">
        <v>0</v>
      </c>
      <c r="M299" s="254">
        <v>0</v>
      </c>
      <c r="N299" s="254">
        <v>0</v>
      </c>
      <c r="O299" s="254">
        <v>0</v>
      </c>
      <c r="P299" s="254">
        <v>0</v>
      </c>
      <c r="Q299" s="254">
        <v>0</v>
      </c>
      <c r="R299" s="254">
        <v>0</v>
      </c>
      <c r="S299" s="254">
        <v>0</v>
      </c>
      <c r="T299" s="254">
        <v>0</v>
      </c>
      <c r="U299" s="254">
        <v>0</v>
      </c>
      <c r="V299" s="254">
        <v>0</v>
      </c>
      <c r="W299" s="254">
        <v>0</v>
      </c>
      <c r="X299" s="254">
        <v>0</v>
      </c>
      <c r="Y299" s="254">
        <v>0</v>
      </c>
      <c r="Z299" s="254">
        <v>0</v>
      </c>
      <c r="AA299" s="254">
        <v>0</v>
      </c>
      <c r="AB299" s="254">
        <v>0</v>
      </c>
      <c r="AC299" s="254">
        <v>0</v>
      </c>
      <c r="AD299" s="254">
        <v>0</v>
      </c>
      <c r="AE299" s="254">
        <v>0</v>
      </c>
      <c r="AF299" s="256">
        <v>0</v>
      </c>
      <c r="AG299" s="10"/>
      <c r="AH299" s="10"/>
      <c r="AI299" s="10"/>
    </row>
    <row r="300" spans="1:35">
      <c r="A300" s="255">
        <f t="shared" si="12"/>
        <v>0.32316666666666671</v>
      </c>
      <c r="B300" s="254">
        <v>2.27</v>
      </c>
      <c r="C300" s="254">
        <v>0</v>
      </c>
      <c r="D300" s="254">
        <v>0</v>
      </c>
      <c r="E300" s="254">
        <v>0</v>
      </c>
      <c r="F300" s="254">
        <v>0</v>
      </c>
      <c r="G300" s="254">
        <v>0</v>
      </c>
      <c r="H300" s="254">
        <v>0</v>
      </c>
      <c r="I300" s="254">
        <v>0</v>
      </c>
      <c r="J300" s="254">
        <v>0</v>
      </c>
      <c r="K300" s="254">
        <v>0</v>
      </c>
      <c r="L300" s="254">
        <v>0</v>
      </c>
      <c r="M300" s="254">
        <v>0</v>
      </c>
      <c r="N300" s="254">
        <v>0</v>
      </c>
      <c r="O300" s="254">
        <v>0</v>
      </c>
      <c r="P300" s="254">
        <v>0</v>
      </c>
      <c r="Q300" s="254">
        <v>0</v>
      </c>
      <c r="R300" s="254">
        <v>0</v>
      </c>
      <c r="S300" s="254">
        <v>0</v>
      </c>
      <c r="T300" s="254">
        <v>0</v>
      </c>
      <c r="U300" s="254">
        <v>0</v>
      </c>
      <c r="V300" s="254">
        <v>0</v>
      </c>
      <c r="W300" s="254">
        <v>0</v>
      </c>
      <c r="X300" s="254">
        <v>0</v>
      </c>
      <c r="Y300" s="254">
        <v>0</v>
      </c>
      <c r="Z300" s="254">
        <v>0</v>
      </c>
      <c r="AA300" s="254">
        <v>0</v>
      </c>
      <c r="AB300" s="254">
        <v>0</v>
      </c>
      <c r="AC300" s="254">
        <v>0</v>
      </c>
      <c r="AD300" s="254">
        <v>0</v>
      </c>
      <c r="AE300" s="254">
        <v>0</v>
      </c>
      <c r="AF300" s="256">
        <v>0</v>
      </c>
      <c r="AG300" s="10"/>
      <c r="AH300" s="10"/>
      <c r="AI300" s="10"/>
    </row>
    <row r="301" spans="1:35">
      <c r="A301" s="255">
        <f t="shared" si="12"/>
        <v>0.33366666666666672</v>
      </c>
      <c r="B301" s="254">
        <v>3.18</v>
      </c>
      <c r="C301" s="254">
        <v>0</v>
      </c>
      <c r="D301" s="254">
        <v>1.45</v>
      </c>
      <c r="E301" s="254">
        <v>18.18</v>
      </c>
      <c r="F301" s="254">
        <v>0</v>
      </c>
      <c r="G301" s="254">
        <v>0</v>
      </c>
      <c r="H301" s="254">
        <v>0</v>
      </c>
      <c r="I301" s="254">
        <v>4.54</v>
      </c>
      <c r="J301" s="254">
        <v>2.54</v>
      </c>
      <c r="K301" s="254">
        <v>0</v>
      </c>
      <c r="L301" s="254">
        <v>0</v>
      </c>
      <c r="M301" s="254">
        <v>0</v>
      </c>
      <c r="N301" s="254">
        <v>0</v>
      </c>
      <c r="O301" s="254">
        <v>0</v>
      </c>
      <c r="P301" s="254">
        <v>0</v>
      </c>
      <c r="Q301" s="254">
        <v>0</v>
      </c>
      <c r="R301" s="254">
        <v>7.64</v>
      </c>
      <c r="S301" s="254">
        <v>4.91</v>
      </c>
      <c r="T301" s="254">
        <v>1.82</v>
      </c>
      <c r="U301" s="254">
        <v>0</v>
      </c>
      <c r="V301" s="254">
        <v>0</v>
      </c>
      <c r="W301" s="254">
        <v>0</v>
      </c>
      <c r="X301" s="254">
        <v>0</v>
      </c>
      <c r="Y301" s="254">
        <v>12.26</v>
      </c>
      <c r="Z301" s="254">
        <v>0</v>
      </c>
      <c r="AA301" s="254">
        <v>0</v>
      </c>
      <c r="AB301" s="254">
        <v>0</v>
      </c>
      <c r="AC301" s="254">
        <v>0</v>
      </c>
      <c r="AD301" s="254">
        <v>0</v>
      </c>
      <c r="AE301" s="254">
        <v>1.73</v>
      </c>
      <c r="AF301" s="256">
        <v>0</v>
      </c>
      <c r="AG301" s="10"/>
      <c r="AH301" s="10"/>
      <c r="AI301" s="10"/>
    </row>
    <row r="302" spans="1:35">
      <c r="A302" s="255">
        <f t="shared" si="12"/>
        <v>0.34416666666666673</v>
      </c>
      <c r="B302" s="254">
        <v>0</v>
      </c>
      <c r="C302" s="254">
        <v>3.82</v>
      </c>
      <c r="D302" s="254">
        <v>1.73</v>
      </c>
      <c r="E302" s="254">
        <v>3.4</v>
      </c>
      <c r="F302" s="254">
        <v>0</v>
      </c>
      <c r="G302" s="254">
        <v>0</v>
      </c>
      <c r="H302" s="254">
        <v>4.04</v>
      </c>
      <c r="I302" s="254">
        <v>5.91</v>
      </c>
      <c r="J302" s="254">
        <v>0</v>
      </c>
      <c r="K302" s="254">
        <v>14.08</v>
      </c>
      <c r="L302" s="254">
        <v>18.89</v>
      </c>
      <c r="M302" s="254">
        <v>2.27</v>
      </c>
      <c r="N302" s="254">
        <v>0</v>
      </c>
      <c r="O302" s="254">
        <v>0</v>
      </c>
      <c r="P302" s="254">
        <v>2.27</v>
      </c>
      <c r="Q302" s="254">
        <v>0</v>
      </c>
      <c r="R302" s="254">
        <v>13.28</v>
      </c>
      <c r="S302" s="254">
        <v>28.88</v>
      </c>
      <c r="T302" s="254">
        <v>9.09</v>
      </c>
      <c r="U302" s="254">
        <v>0</v>
      </c>
      <c r="V302" s="254">
        <v>0</v>
      </c>
      <c r="W302" s="254">
        <v>7.73</v>
      </c>
      <c r="X302" s="254">
        <v>2.64</v>
      </c>
      <c r="Y302" s="254">
        <v>9.36</v>
      </c>
      <c r="Z302" s="254">
        <v>0</v>
      </c>
      <c r="AA302" s="254">
        <v>3.49</v>
      </c>
      <c r="AB302" s="254">
        <v>0</v>
      </c>
      <c r="AC302" s="254">
        <v>0</v>
      </c>
      <c r="AD302" s="254">
        <v>8.23</v>
      </c>
      <c r="AE302" s="254">
        <v>4.09</v>
      </c>
      <c r="AF302" s="256">
        <v>3.18</v>
      </c>
      <c r="AG302" s="10"/>
      <c r="AH302" s="10"/>
      <c r="AI302" s="10"/>
    </row>
    <row r="303" spans="1:35">
      <c r="A303" s="255">
        <f t="shared" si="12"/>
        <v>0.35466666666666674</v>
      </c>
      <c r="B303" s="254">
        <v>4.37</v>
      </c>
      <c r="C303" s="254">
        <v>1.82</v>
      </c>
      <c r="D303" s="254">
        <v>0</v>
      </c>
      <c r="E303" s="254">
        <v>9.7200000000000006</v>
      </c>
      <c r="F303" s="254">
        <v>0</v>
      </c>
      <c r="G303" s="254">
        <v>0</v>
      </c>
      <c r="H303" s="254">
        <v>0</v>
      </c>
      <c r="I303" s="254">
        <v>0.91</v>
      </c>
      <c r="J303" s="254">
        <v>1.73</v>
      </c>
      <c r="K303" s="254">
        <v>5.79</v>
      </c>
      <c r="L303" s="254">
        <v>2.82</v>
      </c>
      <c r="M303" s="254">
        <v>24.73</v>
      </c>
      <c r="N303" s="254">
        <v>0</v>
      </c>
      <c r="O303" s="254">
        <v>0</v>
      </c>
      <c r="P303" s="254">
        <v>1.82</v>
      </c>
      <c r="Q303" s="254">
        <v>3.99</v>
      </c>
      <c r="R303" s="254">
        <v>17.87</v>
      </c>
      <c r="S303" s="254">
        <v>9.64</v>
      </c>
      <c r="T303" s="254">
        <v>12.73</v>
      </c>
      <c r="U303" s="254">
        <v>0</v>
      </c>
      <c r="V303" s="254">
        <v>17.28</v>
      </c>
      <c r="W303" s="254">
        <v>0</v>
      </c>
      <c r="X303" s="254">
        <v>1.76</v>
      </c>
      <c r="Y303" s="254">
        <v>20.82</v>
      </c>
      <c r="Z303" s="254">
        <v>0</v>
      </c>
      <c r="AA303" s="254">
        <v>3.45</v>
      </c>
      <c r="AB303" s="254">
        <v>0</v>
      </c>
      <c r="AC303" s="254">
        <v>12.64</v>
      </c>
      <c r="AD303" s="254">
        <v>15.9</v>
      </c>
      <c r="AE303" s="254">
        <v>3.24</v>
      </c>
      <c r="AF303" s="256">
        <v>1.63</v>
      </c>
      <c r="AG303" s="10"/>
      <c r="AH303" s="10"/>
      <c r="AI303" s="10"/>
    </row>
    <row r="304" spans="1:35">
      <c r="A304" s="255">
        <f t="shared" si="12"/>
        <v>0.36516666666666675</v>
      </c>
      <c r="B304" s="254">
        <v>19.21</v>
      </c>
      <c r="C304" s="254">
        <v>3.18</v>
      </c>
      <c r="D304" s="254">
        <v>9.18</v>
      </c>
      <c r="E304" s="254">
        <v>22.55</v>
      </c>
      <c r="F304" s="254">
        <v>7.27</v>
      </c>
      <c r="G304" s="254">
        <v>0</v>
      </c>
      <c r="H304" s="254">
        <v>6.54</v>
      </c>
      <c r="I304" s="254">
        <v>12.27</v>
      </c>
      <c r="J304" s="254">
        <v>3.09</v>
      </c>
      <c r="K304" s="254">
        <v>15.85</v>
      </c>
      <c r="L304" s="254">
        <v>0</v>
      </c>
      <c r="M304" s="254">
        <v>30.72</v>
      </c>
      <c r="N304" s="254">
        <v>6.54</v>
      </c>
      <c r="O304" s="254">
        <v>0.91</v>
      </c>
      <c r="P304" s="254">
        <v>14.82</v>
      </c>
      <c r="Q304" s="254">
        <v>13.71</v>
      </c>
      <c r="R304" s="254">
        <v>14.54</v>
      </c>
      <c r="S304" s="254">
        <v>21.81</v>
      </c>
      <c r="T304" s="254">
        <v>16.03</v>
      </c>
      <c r="U304" s="254">
        <v>0</v>
      </c>
      <c r="V304" s="254">
        <v>9.09</v>
      </c>
      <c r="W304" s="254">
        <v>2.27</v>
      </c>
      <c r="X304" s="254">
        <v>21.96</v>
      </c>
      <c r="Y304" s="254">
        <v>24.67</v>
      </c>
      <c r="Z304" s="254">
        <v>0</v>
      </c>
      <c r="AA304" s="254">
        <v>0</v>
      </c>
      <c r="AB304" s="254">
        <v>0</v>
      </c>
      <c r="AC304" s="254">
        <v>19.989999999999998</v>
      </c>
      <c r="AD304" s="254">
        <v>1.59</v>
      </c>
      <c r="AE304" s="254">
        <v>32.71</v>
      </c>
      <c r="AF304" s="256">
        <v>3.09</v>
      </c>
      <c r="AG304" s="10"/>
      <c r="AH304" s="10"/>
      <c r="AI304" s="10"/>
    </row>
    <row r="305" spans="1:35">
      <c r="A305" s="255">
        <f t="shared" si="12"/>
        <v>0.37566666666666676</v>
      </c>
      <c r="B305" s="254">
        <v>29.92</v>
      </c>
      <c r="C305" s="254">
        <v>32.58</v>
      </c>
      <c r="D305" s="254">
        <v>16.36</v>
      </c>
      <c r="E305" s="254">
        <v>7.72</v>
      </c>
      <c r="F305" s="254">
        <v>11.03</v>
      </c>
      <c r="G305" s="254">
        <v>0</v>
      </c>
      <c r="H305" s="254">
        <v>41.03</v>
      </c>
      <c r="I305" s="254">
        <v>20.91</v>
      </c>
      <c r="J305" s="254">
        <v>6.56</v>
      </c>
      <c r="K305" s="254">
        <v>23.81</v>
      </c>
      <c r="L305" s="254">
        <v>33.1</v>
      </c>
      <c r="M305" s="254">
        <v>68.22</v>
      </c>
      <c r="N305" s="254">
        <v>2.27</v>
      </c>
      <c r="O305" s="254">
        <v>8.2799999999999994</v>
      </c>
      <c r="P305" s="254">
        <v>13.45</v>
      </c>
      <c r="Q305" s="254">
        <v>11.59</v>
      </c>
      <c r="R305" s="254">
        <v>4.74</v>
      </c>
      <c r="S305" s="254">
        <v>21.02</v>
      </c>
      <c r="T305" s="254">
        <v>20.77</v>
      </c>
      <c r="U305" s="254">
        <v>0</v>
      </c>
      <c r="V305" s="254">
        <v>25.42</v>
      </c>
      <c r="W305" s="254">
        <v>34.9</v>
      </c>
      <c r="X305" s="254">
        <v>31.04</v>
      </c>
      <c r="Y305" s="254">
        <v>24.38</v>
      </c>
      <c r="Z305" s="254">
        <v>0</v>
      </c>
      <c r="AA305" s="254">
        <v>30.59</v>
      </c>
      <c r="AB305" s="254">
        <v>9.09</v>
      </c>
      <c r="AC305" s="254">
        <v>47.27</v>
      </c>
      <c r="AD305" s="254">
        <v>22.91</v>
      </c>
      <c r="AE305" s="254">
        <v>41.78</v>
      </c>
      <c r="AF305" s="256">
        <v>20.96</v>
      </c>
      <c r="AG305" s="10"/>
      <c r="AH305" s="10"/>
      <c r="AI305" s="10"/>
    </row>
    <row r="306" spans="1:35">
      <c r="A306" s="255">
        <f t="shared" ref="A306:A345" si="13">A305+0.0104</f>
        <v>0.38606666666666678</v>
      </c>
      <c r="B306" s="254">
        <v>50.06</v>
      </c>
      <c r="C306" s="254">
        <v>15.53</v>
      </c>
      <c r="D306" s="254">
        <v>21.08</v>
      </c>
      <c r="E306" s="254">
        <v>13.54</v>
      </c>
      <c r="F306" s="254">
        <v>27.31</v>
      </c>
      <c r="G306" s="254">
        <v>7.46</v>
      </c>
      <c r="H306" s="254">
        <v>22.42</v>
      </c>
      <c r="I306" s="254">
        <v>60.98</v>
      </c>
      <c r="J306" s="254">
        <v>17.63</v>
      </c>
      <c r="K306" s="254">
        <v>34.11</v>
      </c>
      <c r="L306" s="254">
        <v>23.81</v>
      </c>
      <c r="M306" s="254">
        <v>34.380000000000003</v>
      </c>
      <c r="N306" s="254">
        <v>9.08</v>
      </c>
      <c r="O306" s="254">
        <v>27.25</v>
      </c>
      <c r="P306" s="254">
        <v>42.31</v>
      </c>
      <c r="Q306" s="254">
        <v>64.78</v>
      </c>
      <c r="R306" s="254">
        <v>32.57</v>
      </c>
      <c r="S306" s="254">
        <v>47.98</v>
      </c>
      <c r="T306" s="254">
        <v>40.049999999999997</v>
      </c>
      <c r="U306" s="254">
        <v>22.64</v>
      </c>
      <c r="V306" s="254">
        <v>18.75</v>
      </c>
      <c r="W306" s="254">
        <v>47.03</v>
      </c>
      <c r="X306" s="254">
        <v>33.299999999999997</v>
      </c>
      <c r="Y306" s="254">
        <v>30.8</v>
      </c>
      <c r="Z306" s="254">
        <v>0</v>
      </c>
      <c r="AA306" s="254">
        <v>57.89</v>
      </c>
      <c r="AB306" s="254">
        <v>16.54</v>
      </c>
      <c r="AC306" s="254">
        <v>48.29</v>
      </c>
      <c r="AD306" s="254">
        <v>18.21</v>
      </c>
      <c r="AE306" s="254">
        <v>25.33</v>
      </c>
      <c r="AF306" s="256">
        <v>34.92</v>
      </c>
      <c r="AG306" s="10"/>
      <c r="AH306" s="10"/>
      <c r="AI306" s="10"/>
    </row>
    <row r="307" spans="1:35">
      <c r="A307" s="255">
        <f t="shared" si="13"/>
        <v>0.3964666666666668</v>
      </c>
      <c r="B307" s="254">
        <v>20.079999999999998</v>
      </c>
      <c r="C307" s="254">
        <v>34.200000000000003</v>
      </c>
      <c r="D307" s="254">
        <v>59.66</v>
      </c>
      <c r="E307" s="254">
        <v>64.319999999999993</v>
      </c>
      <c r="F307" s="254">
        <v>56.16</v>
      </c>
      <c r="G307" s="254">
        <v>48.38</v>
      </c>
      <c r="H307" s="254">
        <v>64.53</v>
      </c>
      <c r="I307" s="254">
        <v>77.72</v>
      </c>
      <c r="J307" s="254">
        <v>24.54</v>
      </c>
      <c r="K307" s="254">
        <v>24.09</v>
      </c>
      <c r="L307" s="254">
        <v>40.020000000000003</v>
      </c>
      <c r="M307" s="254">
        <v>94.58</v>
      </c>
      <c r="N307" s="254">
        <v>43.8</v>
      </c>
      <c r="O307" s="254">
        <v>24.35</v>
      </c>
      <c r="P307" s="254">
        <v>47.75</v>
      </c>
      <c r="Q307" s="254">
        <v>56.03</v>
      </c>
      <c r="R307" s="254">
        <v>90.37</v>
      </c>
      <c r="S307" s="254">
        <v>36.9</v>
      </c>
      <c r="T307" s="254">
        <v>29.81</v>
      </c>
      <c r="U307" s="254">
        <v>45.07</v>
      </c>
      <c r="V307" s="254">
        <v>56.43</v>
      </c>
      <c r="W307" s="254">
        <v>45.02</v>
      </c>
      <c r="X307" s="254">
        <v>58.54</v>
      </c>
      <c r="Y307" s="254">
        <v>63.61</v>
      </c>
      <c r="Z307" s="254">
        <v>0</v>
      </c>
      <c r="AA307" s="254">
        <v>43.26</v>
      </c>
      <c r="AB307" s="254">
        <v>47.15</v>
      </c>
      <c r="AC307" s="254">
        <v>51.41</v>
      </c>
      <c r="AD307" s="254">
        <v>43.58</v>
      </c>
      <c r="AE307" s="254">
        <v>19.59</v>
      </c>
      <c r="AF307" s="256">
        <v>51.25</v>
      </c>
      <c r="AG307" s="10"/>
      <c r="AH307" s="10"/>
      <c r="AI307" s="10"/>
    </row>
    <row r="308" spans="1:35">
      <c r="A308" s="255">
        <f t="shared" si="13"/>
        <v>0.40686666666666682</v>
      </c>
      <c r="B308" s="254">
        <v>51.41</v>
      </c>
      <c r="C308" s="254">
        <v>41.78</v>
      </c>
      <c r="D308" s="254">
        <v>42.94</v>
      </c>
      <c r="E308" s="254">
        <v>28.6</v>
      </c>
      <c r="F308" s="254">
        <v>36.54</v>
      </c>
      <c r="G308" s="254">
        <v>26.12</v>
      </c>
      <c r="H308" s="254">
        <v>62.79</v>
      </c>
      <c r="I308" s="254">
        <v>50.89</v>
      </c>
      <c r="J308" s="254">
        <v>45.6</v>
      </c>
      <c r="K308" s="254">
        <v>59.77</v>
      </c>
      <c r="L308" s="254">
        <v>51.41</v>
      </c>
      <c r="M308" s="254">
        <v>42.31</v>
      </c>
      <c r="N308" s="254">
        <v>51.86</v>
      </c>
      <c r="O308" s="254">
        <v>51.78</v>
      </c>
      <c r="P308" s="254">
        <v>32.799999999999997</v>
      </c>
      <c r="Q308" s="254">
        <v>73.540000000000006</v>
      </c>
      <c r="R308" s="254">
        <v>69.91</v>
      </c>
      <c r="S308" s="254">
        <v>34.97</v>
      </c>
      <c r="T308" s="254">
        <v>32.270000000000003</v>
      </c>
      <c r="U308" s="254">
        <v>40.39</v>
      </c>
      <c r="V308" s="254">
        <v>72.87</v>
      </c>
      <c r="W308" s="254">
        <v>23.18</v>
      </c>
      <c r="X308" s="254">
        <v>48.83</v>
      </c>
      <c r="Y308" s="254">
        <v>21.82</v>
      </c>
      <c r="Z308" s="254">
        <v>0</v>
      </c>
      <c r="AA308" s="254">
        <v>57.04</v>
      </c>
      <c r="AB308" s="254">
        <v>45.19</v>
      </c>
      <c r="AC308" s="254">
        <v>45.01</v>
      </c>
      <c r="AD308" s="254">
        <v>30.71</v>
      </c>
      <c r="AE308" s="254">
        <v>61.25</v>
      </c>
      <c r="AF308" s="256">
        <v>53.2</v>
      </c>
      <c r="AG308" s="10"/>
      <c r="AH308" s="10"/>
      <c r="AI308" s="10"/>
    </row>
    <row r="309" spans="1:35">
      <c r="A309" s="255">
        <f t="shared" si="13"/>
        <v>0.41726666666666684</v>
      </c>
      <c r="B309" s="254">
        <v>24.93</v>
      </c>
      <c r="C309" s="254">
        <v>24.78</v>
      </c>
      <c r="D309" s="254">
        <v>51.53</v>
      </c>
      <c r="E309" s="254">
        <v>36.729999999999997</v>
      </c>
      <c r="F309" s="254">
        <v>31.16</v>
      </c>
      <c r="G309" s="254">
        <v>38.619999999999997</v>
      </c>
      <c r="H309" s="254">
        <v>19.36</v>
      </c>
      <c r="I309" s="254">
        <v>33.89</v>
      </c>
      <c r="J309" s="254">
        <v>56.13</v>
      </c>
      <c r="K309" s="254">
        <v>33.71</v>
      </c>
      <c r="L309" s="254">
        <v>43.93</v>
      </c>
      <c r="M309" s="254">
        <v>44.44</v>
      </c>
      <c r="N309" s="254">
        <v>33.25</v>
      </c>
      <c r="O309" s="254">
        <v>34.11</v>
      </c>
      <c r="P309" s="254">
        <v>13.55</v>
      </c>
      <c r="Q309" s="254">
        <v>24.72</v>
      </c>
      <c r="R309" s="254">
        <v>30.92</v>
      </c>
      <c r="S309" s="254">
        <v>62.16</v>
      </c>
      <c r="T309" s="254">
        <v>28.21</v>
      </c>
      <c r="U309" s="254">
        <v>85.88</v>
      </c>
      <c r="V309" s="254">
        <v>82.11</v>
      </c>
      <c r="W309" s="254">
        <v>27.3</v>
      </c>
      <c r="X309" s="254">
        <v>17.22</v>
      </c>
      <c r="Y309" s="254">
        <v>23.09</v>
      </c>
      <c r="Z309" s="254">
        <v>0</v>
      </c>
      <c r="AA309" s="254">
        <v>23.54</v>
      </c>
      <c r="AB309" s="254">
        <v>30.1</v>
      </c>
      <c r="AC309" s="254">
        <v>12.67</v>
      </c>
      <c r="AD309" s="254">
        <v>9.42</v>
      </c>
      <c r="AE309" s="254">
        <v>54.58</v>
      </c>
      <c r="AF309" s="256">
        <v>33.99</v>
      </c>
      <c r="AG309" s="10"/>
      <c r="AH309" s="10"/>
      <c r="AI309" s="10"/>
    </row>
    <row r="310" spans="1:35">
      <c r="A310" s="257">
        <f t="shared" si="13"/>
        <v>0.42766666666666686</v>
      </c>
      <c r="B310" s="254">
        <v>28.35</v>
      </c>
      <c r="C310" s="254">
        <v>35.93</v>
      </c>
      <c r="D310" s="254">
        <v>14.99</v>
      </c>
      <c r="E310" s="254">
        <v>10.91</v>
      </c>
      <c r="F310" s="254">
        <v>57.08</v>
      </c>
      <c r="G310" s="254">
        <v>21.72</v>
      </c>
      <c r="H310" s="254">
        <v>74.45</v>
      </c>
      <c r="I310" s="254">
        <v>16.32</v>
      </c>
      <c r="J310" s="254">
        <v>53.93</v>
      </c>
      <c r="K310" s="254">
        <v>40.44</v>
      </c>
      <c r="L310" s="254">
        <v>45.09</v>
      </c>
      <c r="M310" s="254">
        <v>43.86</v>
      </c>
      <c r="N310" s="254">
        <v>25.39</v>
      </c>
      <c r="O310" s="254">
        <v>22.27</v>
      </c>
      <c r="P310" s="254">
        <v>39.950000000000003</v>
      </c>
      <c r="Q310" s="254">
        <v>13.52</v>
      </c>
      <c r="R310" s="254">
        <v>26.81</v>
      </c>
      <c r="S310" s="254">
        <v>66.010000000000005</v>
      </c>
      <c r="T310" s="254">
        <v>42.97</v>
      </c>
      <c r="U310" s="254">
        <v>24.67</v>
      </c>
      <c r="V310" s="254">
        <v>46.71</v>
      </c>
      <c r="W310" s="254">
        <v>25.5</v>
      </c>
      <c r="X310" s="254">
        <v>47.25</v>
      </c>
      <c r="Y310" s="254">
        <v>32.89</v>
      </c>
      <c r="Z310" s="254">
        <v>0</v>
      </c>
      <c r="AA310" s="254">
        <v>43.76</v>
      </c>
      <c r="AB310" s="254">
        <v>6.45</v>
      </c>
      <c r="AC310" s="254">
        <v>41.66</v>
      </c>
      <c r="AD310" s="254">
        <v>27.9</v>
      </c>
      <c r="AE310" s="254">
        <v>42.1</v>
      </c>
      <c r="AF310" s="256">
        <v>38.82</v>
      </c>
      <c r="AG310" s="10"/>
      <c r="AH310" s="10"/>
      <c r="AI310" s="10"/>
    </row>
    <row r="311" spans="1:35">
      <c r="A311" s="257">
        <f t="shared" si="13"/>
        <v>0.43806666666666688</v>
      </c>
      <c r="B311" s="254">
        <v>27.97</v>
      </c>
      <c r="C311" s="254">
        <v>40.03</v>
      </c>
      <c r="D311" s="254">
        <v>40.700000000000003</v>
      </c>
      <c r="E311" s="254">
        <v>91.47</v>
      </c>
      <c r="F311" s="254">
        <v>38.86</v>
      </c>
      <c r="G311" s="254">
        <v>34.65</v>
      </c>
      <c r="H311" s="254">
        <v>44.33</v>
      </c>
      <c r="I311" s="254">
        <v>21.54</v>
      </c>
      <c r="J311" s="254">
        <v>43.03</v>
      </c>
      <c r="K311" s="254">
        <v>47.45</v>
      </c>
      <c r="L311" s="254">
        <v>31.81</v>
      </c>
      <c r="M311" s="254">
        <v>53.83</v>
      </c>
      <c r="N311" s="254">
        <v>32.159999999999997</v>
      </c>
      <c r="O311" s="254">
        <v>43.97</v>
      </c>
      <c r="P311" s="254">
        <v>74.62</v>
      </c>
      <c r="Q311" s="254">
        <v>45.59</v>
      </c>
      <c r="R311" s="254">
        <v>25.9</v>
      </c>
      <c r="S311" s="254">
        <v>32</v>
      </c>
      <c r="T311" s="254">
        <v>106.26</v>
      </c>
      <c r="U311" s="254">
        <v>61.37</v>
      </c>
      <c r="V311" s="254">
        <v>58.7</v>
      </c>
      <c r="W311" s="254">
        <v>28.36</v>
      </c>
      <c r="X311" s="254">
        <v>54.91</v>
      </c>
      <c r="Y311" s="254">
        <v>54.32</v>
      </c>
      <c r="Z311" s="254">
        <v>0</v>
      </c>
      <c r="AA311" s="254">
        <v>31.09</v>
      </c>
      <c r="AB311" s="254">
        <v>23.27</v>
      </c>
      <c r="AC311" s="254">
        <v>25.18</v>
      </c>
      <c r="AD311" s="254">
        <v>7.27</v>
      </c>
      <c r="AE311" s="254">
        <v>60.17</v>
      </c>
      <c r="AF311" s="256">
        <v>58.99</v>
      </c>
      <c r="AG311" s="10"/>
      <c r="AH311" s="10"/>
      <c r="AI311" s="10"/>
    </row>
    <row r="312" spans="1:35">
      <c r="A312" s="257">
        <f t="shared" si="13"/>
        <v>0.4484666666666669</v>
      </c>
      <c r="B312" s="254">
        <v>41.55</v>
      </c>
      <c r="C312" s="254">
        <v>22.51</v>
      </c>
      <c r="D312" s="254">
        <v>51.85</v>
      </c>
      <c r="E312" s="254">
        <v>51.36</v>
      </c>
      <c r="F312" s="254">
        <v>92.88</v>
      </c>
      <c r="G312" s="254">
        <v>57.83</v>
      </c>
      <c r="H312" s="254">
        <v>60.79</v>
      </c>
      <c r="I312" s="254">
        <v>9.09</v>
      </c>
      <c r="J312" s="254">
        <v>20.87</v>
      </c>
      <c r="K312" s="254">
        <v>85.1</v>
      </c>
      <c r="L312" s="254">
        <v>29.86</v>
      </c>
      <c r="M312" s="254">
        <v>39.979999999999997</v>
      </c>
      <c r="N312" s="254">
        <v>42.49</v>
      </c>
      <c r="O312" s="254">
        <v>36.21</v>
      </c>
      <c r="P312" s="254">
        <v>16.12</v>
      </c>
      <c r="Q312" s="254">
        <v>39.520000000000003</v>
      </c>
      <c r="R312" s="254">
        <v>17.63</v>
      </c>
      <c r="S312" s="254">
        <v>61.6</v>
      </c>
      <c r="T312" s="254">
        <v>58.71</v>
      </c>
      <c r="U312" s="254">
        <v>57.71</v>
      </c>
      <c r="V312" s="254">
        <v>62.05</v>
      </c>
      <c r="W312" s="254">
        <v>67.94</v>
      </c>
      <c r="X312" s="254">
        <v>44.65</v>
      </c>
      <c r="Y312" s="254">
        <v>70.97</v>
      </c>
      <c r="Z312" s="254">
        <v>0</v>
      </c>
      <c r="AA312" s="254">
        <v>47.37</v>
      </c>
      <c r="AB312" s="254">
        <v>57.02</v>
      </c>
      <c r="AC312" s="254">
        <v>46.37</v>
      </c>
      <c r="AD312" s="254">
        <v>28.72</v>
      </c>
      <c r="AE312" s="254">
        <v>70.88</v>
      </c>
      <c r="AF312" s="256">
        <v>61.09</v>
      </c>
      <c r="AG312" s="10"/>
      <c r="AH312" s="10"/>
      <c r="AI312" s="10"/>
    </row>
    <row r="313" spans="1:35">
      <c r="A313" s="257">
        <f t="shared" si="13"/>
        <v>0.45886666666666692</v>
      </c>
      <c r="B313" s="254">
        <v>56.95</v>
      </c>
      <c r="C313" s="254">
        <v>25.72</v>
      </c>
      <c r="D313" s="254">
        <v>63.36</v>
      </c>
      <c r="E313" s="254">
        <v>62.18</v>
      </c>
      <c r="F313" s="254">
        <v>155.6</v>
      </c>
      <c r="G313" s="254">
        <v>57.09</v>
      </c>
      <c r="H313" s="254">
        <v>55.6</v>
      </c>
      <c r="I313" s="254">
        <v>86.39</v>
      </c>
      <c r="J313" s="254">
        <v>46.22</v>
      </c>
      <c r="K313" s="254">
        <v>32.590000000000003</v>
      </c>
      <c r="L313" s="254">
        <v>53.05</v>
      </c>
      <c r="M313" s="254">
        <v>133.9</v>
      </c>
      <c r="N313" s="254">
        <v>25.41</v>
      </c>
      <c r="O313" s="254">
        <v>43.82</v>
      </c>
      <c r="P313" s="254">
        <v>46.99</v>
      </c>
      <c r="Q313" s="254">
        <v>67.08</v>
      </c>
      <c r="R313" s="254">
        <v>73.64</v>
      </c>
      <c r="S313" s="254">
        <v>63.3</v>
      </c>
      <c r="T313" s="254">
        <v>110.34</v>
      </c>
      <c r="U313" s="254">
        <v>56.31</v>
      </c>
      <c r="V313" s="254">
        <v>108.81</v>
      </c>
      <c r="W313" s="254">
        <v>47.74</v>
      </c>
      <c r="X313" s="254">
        <v>135.16</v>
      </c>
      <c r="Y313" s="254">
        <v>92.3</v>
      </c>
      <c r="Z313" s="254">
        <v>0</v>
      </c>
      <c r="AA313" s="254">
        <v>120.61</v>
      </c>
      <c r="AB313" s="254">
        <v>28.45</v>
      </c>
      <c r="AC313" s="254">
        <v>106.92</v>
      </c>
      <c r="AD313" s="254">
        <v>53.55</v>
      </c>
      <c r="AE313" s="254">
        <v>56.96</v>
      </c>
      <c r="AF313" s="256">
        <v>40.630000000000003</v>
      </c>
      <c r="AG313" s="10"/>
      <c r="AH313" s="10"/>
      <c r="AI313" s="10"/>
    </row>
    <row r="314" spans="1:35">
      <c r="A314" s="257">
        <f t="shared" si="13"/>
        <v>0.46926666666666694</v>
      </c>
      <c r="B314" s="254">
        <v>87.71</v>
      </c>
      <c r="C314" s="254">
        <v>26</v>
      </c>
      <c r="D314" s="254">
        <v>117.37</v>
      </c>
      <c r="E314" s="254">
        <v>87.55</v>
      </c>
      <c r="F314" s="254">
        <v>87.11</v>
      </c>
      <c r="G314" s="254">
        <v>73.239999999999995</v>
      </c>
      <c r="H314" s="254">
        <v>78.89</v>
      </c>
      <c r="I314" s="254">
        <v>154.03</v>
      </c>
      <c r="J314" s="254">
        <v>170.33</v>
      </c>
      <c r="K314" s="254">
        <v>36.83</v>
      </c>
      <c r="L314" s="254">
        <v>116.73</v>
      </c>
      <c r="M314" s="254">
        <v>226.33</v>
      </c>
      <c r="N314" s="254">
        <v>135.57</v>
      </c>
      <c r="O314" s="254">
        <v>101.18</v>
      </c>
      <c r="P314" s="254">
        <v>76.599999999999994</v>
      </c>
      <c r="Q314" s="254">
        <v>150.37</v>
      </c>
      <c r="R314" s="254">
        <v>140.44999999999999</v>
      </c>
      <c r="S314" s="254">
        <v>103.07</v>
      </c>
      <c r="T314" s="254">
        <v>122.99</v>
      </c>
      <c r="U314" s="254">
        <v>111.29</v>
      </c>
      <c r="V314" s="254">
        <v>155.77000000000001</v>
      </c>
      <c r="W314" s="254">
        <v>134.74</v>
      </c>
      <c r="X314" s="254">
        <v>220.43</v>
      </c>
      <c r="Y314" s="254">
        <v>111.65</v>
      </c>
      <c r="Z314" s="254">
        <v>0</v>
      </c>
      <c r="AA314" s="254">
        <v>78.39</v>
      </c>
      <c r="AB314" s="254">
        <v>58.14</v>
      </c>
      <c r="AC314" s="254">
        <v>129.6</v>
      </c>
      <c r="AD314" s="254">
        <v>112.35</v>
      </c>
      <c r="AE314" s="254">
        <v>112.14</v>
      </c>
      <c r="AF314" s="256">
        <v>110.71</v>
      </c>
      <c r="AG314" s="10"/>
      <c r="AH314" s="10"/>
      <c r="AI314" s="10"/>
    </row>
    <row r="315" spans="1:35">
      <c r="A315" s="257">
        <f t="shared" si="13"/>
        <v>0.47966666666666696</v>
      </c>
      <c r="B315" s="254">
        <v>85.96</v>
      </c>
      <c r="C315" s="254">
        <v>106.66</v>
      </c>
      <c r="D315" s="254">
        <v>159.99</v>
      </c>
      <c r="E315" s="254">
        <v>137.51</v>
      </c>
      <c r="F315" s="254">
        <v>325.45999999999998</v>
      </c>
      <c r="G315" s="254">
        <v>122.92</v>
      </c>
      <c r="H315" s="254">
        <v>89.64</v>
      </c>
      <c r="I315" s="254">
        <v>170.63</v>
      </c>
      <c r="J315" s="254">
        <v>80.87</v>
      </c>
      <c r="K315" s="254">
        <v>173.29</v>
      </c>
      <c r="L315" s="254">
        <v>157.41999999999999</v>
      </c>
      <c r="M315" s="254">
        <v>226.51</v>
      </c>
      <c r="N315" s="254">
        <v>61.52</v>
      </c>
      <c r="O315" s="254">
        <v>125.26</v>
      </c>
      <c r="P315" s="254">
        <v>127.03</v>
      </c>
      <c r="Q315" s="254">
        <v>203.56</v>
      </c>
      <c r="R315" s="254">
        <v>174.3</v>
      </c>
      <c r="S315" s="254">
        <v>143.49</v>
      </c>
      <c r="T315" s="254">
        <v>278.82</v>
      </c>
      <c r="U315" s="254">
        <v>185.93</v>
      </c>
      <c r="V315" s="254">
        <v>274.45999999999998</v>
      </c>
      <c r="W315" s="254">
        <v>158.03</v>
      </c>
      <c r="X315" s="254">
        <v>198.75</v>
      </c>
      <c r="Y315" s="254">
        <v>243.84</v>
      </c>
      <c r="Z315" s="254">
        <v>0</v>
      </c>
      <c r="AA315" s="254">
        <v>248.36</v>
      </c>
      <c r="AB315" s="254">
        <v>73.66</v>
      </c>
      <c r="AC315" s="254">
        <v>173.89</v>
      </c>
      <c r="AD315" s="254">
        <v>139.59</v>
      </c>
      <c r="AE315" s="254">
        <v>213.14</v>
      </c>
      <c r="AF315" s="256">
        <v>135.94999999999999</v>
      </c>
      <c r="AG315" s="10"/>
      <c r="AH315" s="10"/>
      <c r="AI315" s="10"/>
    </row>
    <row r="316" spans="1:35">
      <c r="A316" s="257">
        <f t="shared" si="13"/>
        <v>0.49006666666666698</v>
      </c>
      <c r="B316" s="254">
        <v>139.94</v>
      </c>
      <c r="C316" s="254">
        <v>171.46</v>
      </c>
      <c r="D316" s="254">
        <v>157.56</v>
      </c>
      <c r="E316" s="254">
        <v>228.84</v>
      </c>
      <c r="F316" s="254">
        <v>317.08</v>
      </c>
      <c r="G316" s="254">
        <v>190.36</v>
      </c>
      <c r="H316" s="254">
        <v>187.58</v>
      </c>
      <c r="I316" s="254">
        <v>124.89</v>
      </c>
      <c r="J316" s="254">
        <v>306.5</v>
      </c>
      <c r="K316" s="254">
        <v>209.49</v>
      </c>
      <c r="L316" s="254">
        <v>158.22</v>
      </c>
      <c r="M316" s="254">
        <v>389.98</v>
      </c>
      <c r="N316" s="254">
        <v>202.49</v>
      </c>
      <c r="O316" s="254">
        <v>218.41</v>
      </c>
      <c r="P316" s="254">
        <v>186.16</v>
      </c>
      <c r="Q316" s="254">
        <v>158.53</v>
      </c>
      <c r="R316" s="254">
        <v>187.6</v>
      </c>
      <c r="S316" s="254">
        <v>177.43</v>
      </c>
      <c r="T316" s="254">
        <v>313.23</v>
      </c>
      <c r="U316" s="254">
        <v>325.43</v>
      </c>
      <c r="V316" s="254">
        <v>410.73</v>
      </c>
      <c r="W316" s="254">
        <v>343.8</v>
      </c>
      <c r="X316" s="254">
        <v>491.64</v>
      </c>
      <c r="Y316" s="254">
        <v>205.04</v>
      </c>
      <c r="Z316" s="254">
        <v>0</v>
      </c>
      <c r="AA316" s="254">
        <v>269.26</v>
      </c>
      <c r="AB316" s="254">
        <v>169.84</v>
      </c>
      <c r="AC316" s="254">
        <v>300.39999999999998</v>
      </c>
      <c r="AD316" s="254">
        <v>221.86</v>
      </c>
      <c r="AE316" s="254">
        <v>406.26</v>
      </c>
      <c r="AF316" s="256">
        <v>242.19</v>
      </c>
      <c r="AG316" s="10"/>
      <c r="AH316" s="10"/>
      <c r="AI316" s="10"/>
    </row>
    <row r="317" spans="1:35">
      <c r="A317" s="257">
        <f t="shared" si="13"/>
        <v>0.50046666666666695</v>
      </c>
      <c r="B317" s="254">
        <v>333.97</v>
      </c>
      <c r="C317" s="254">
        <v>332.11</v>
      </c>
      <c r="D317" s="254">
        <v>113.55</v>
      </c>
      <c r="E317" s="254">
        <v>330.59</v>
      </c>
      <c r="F317" s="254">
        <v>731.45</v>
      </c>
      <c r="G317" s="254">
        <v>309.75</v>
      </c>
      <c r="H317" s="254">
        <v>298.17</v>
      </c>
      <c r="I317" s="254">
        <v>349.32</v>
      </c>
      <c r="J317" s="254">
        <v>391.42</v>
      </c>
      <c r="K317" s="254">
        <v>280.39</v>
      </c>
      <c r="L317" s="254">
        <v>239.91</v>
      </c>
      <c r="M317" s="254">
        <v>672.59</v>
      </c>
      <c r="N317" s="254">
        <v>325.94</v>
      </c>
      <c r="O317" s="254">
        <v>329.56</v>
      </c>
      <c r="P317" s="254">
        <v>311.75</v>
      </c>
      <c r="Q317" s="254">
        <v>328.59</v>
      </c>
      <c r="R317" s="254">
        <v>271.91000000000003</v>
      </c>
      <c r="S317" s="254">
        <v>271.76</v>
      </c>
      <c r="T317" s="254">
        <v>453.89</v>
      </c>
      <c r="U317" s="254">
        <v>417.09</v>
      </c>
      <c r="V317" s="254">
        <v>511.2</v>
      </c>
      <c r="W317" s="254">
        <v>592.96</v>
      </c>
      <c r="X317" s="254">
        <v>533.75</v>
      </c>
      <c r="Y317" s="254">
        <v>353.57</v>
      </c>
      <c r="Z317" s="254">
        <v>70.819999999999993</v>
      </c>
      <c r="AA317" s="254">
        <v>605.28</v>
      </c>
      <c r="AB317" s="254">
        <v>234.95</v>
      </c>
      <c r="AC317" s="254">
        <v>470.69</v>
      </c>
      <c r="AD317" s="254">
        <v>518.11</v>
      </c>
      <c r="AE317" s="254">
        <v>538.73</v>
      </c>
      <c r="AF317" s="256">
        <v>347.26</v>
      </c>
      <c r="AG317" s="10"/>
      <c r="AH317" s="10"/>
      <c r="AI317" s="10"/>
    </row>
    <row r="318" spans="1:35">
      <c r="A318" s="257">
        <f t="shared" si="13"/>
        <v>0.51086666666666691</v>
      </c>
      <c r="B318" s="254">
        <v>376.47</v>
      </c>
      <c r="C318" s="254">
        <v>493.91</v>
      </c>
      <c r="D318" s="254">
        <v>578.44000000000005</v>
      </c>
      <c r="E318" s="254">
        <v>552.05999999999995</v>
      </c>
      <c r="F318" s="254">
        <v>762.59</v>
      </c>
      <c r="G318" s="254">
        <v>525.84</v>
      </c>
      <c r="H318" s="254">
        <v>419.31</v>
      </c>
      <c r="I318" s="254">
        <v>330.58</v>
      </c>
      <c r="J318" s="254">
        <v>509.41</v>
      </c>
      <c r="K318" s="254">
        <v>436.56</v>
      </c>
      <c r="L318" s="254">
        <v>434.54</v>
      </c>
      <c r="M318" s="254">
        <v>786.25</v>
      </c>
      <c r="N318" s="254">
        <v>428.33</v>
      </c>
      <c r="O318" s="254">
        <v>551.77</v>
      </c>
      <c r="P318" s="254">
        <v>361.92</v>
      </c>
      <c r="Q318" s="254">
        <v>397.6</v>
      </c>
      <c r="R318" s="254">
        <v>464.3</v>
      </c>
      <c r="S318" s="254">
        <v>445.63</v>
      </c>
      <c r="T318" s="254">
        <v>603.63</v>
      </c>
      <c r="U318" s="254">
        <v>527.26</v>
      </c>
      <c r="V318" s="254">
        <v>585.41999999999996</v>
      </c>
      <c r="W318" s="254">
        <v>652.09</v>
      </c>
      <c r="X318" s="254">
        <v>631.94000000000005</v>
      </c>
      <c r="Y318" s="254">
        <v>483.29</v>
      </c>
      <c r="Z318" s="254">
        <v>89.23</v>
      </c>
      <c r="AA318" s="254">
        <v>498.25</v>
      </c>
      <c r="AB318" s="254">
        <v>161.6</v>
      </c>
      <c r="AC318" s="254">
        <v>495.71</v>
      </c>
      <c r="AD318" s="254">
        <v>519.92999999999995</v>
      </c>
      <c r="AE318" s="254">
        <v>649.21</v>
      </c>
      <c r="AF318" s="256">
        <v>408.5</v>
      </c>
      <c r="AG318" s="10"/>
      <c r="AH318" s="10"/>
      <c r="AI318" s="10"/>
    </row>
    <row r="319" spans="1:35">
      <c r="A319" s="257">
        <f t="shared" si="13"/>
        <v>0.52126666666666688</v>
      </c>
      <c r="B319" s="254">
        <v>439.43</v>
      </c>
      <c r="C319" s="254">
        <v>500.64</v>
      </c>
      <c r="D319" s="254">
        <v>381.79</v>
      </c>
      <c r="E319" s="254">
        <v>465.36</v>
      </c>
      <c r="F319" s="254">
        <v>763.56</v>
      </c>
      <c r="G319" s="254">
        <v>526.6</v>
      </c>
      <c r="H319" s="254">
        <v>484.5</v>
      </c>
      <c r="I319" s="254">
        <v>511.01</v>
      </c>
      <c r="J319" s="254">
        <v>539.04999999999995</v>
      </c>
      <c r="K319" s="254">
        <v>557.79</v>
      </c>
      <c r="L319" s="254">
        <v>578.41</v>
      </c>
      <c r="M319" s="254">
        <v>777.36</v>
      </c>
      <c r="N319" s="254">
        <v>501.4</v>
      </c>
      <c r="O319" s="254">
        <v>383.41</v>
      </c>
      <c r="P319" s="254">
        <v>445.71</v>
      </c>
      <c r="Q319" s="254">
        <v>528.61</v>
      </c>
      <c r="R319" s="254">
        <v>499.52</v>
      </c>
      <c r="S319" s="254">
        <v>459.98</v>
      </c>
      <c r="T319" s="254">
        <v>605.14</v>
      </c>
      <c r="U319" s="254">
        <v>461.41</v>
      </c>
      <c r="V319" s="254">
        <v>542.55999999999995</v>
      </c>
      <c r="W319" s="254">
        <v>810.95</v>
      </c>
      <c r="X319" s="254">
        <v>592.82000000000005</v>
      </c>
      <c r="Y319" s="254">
        <v>431.14</v>
      </c>
      <c r="Z319" s="254">
        <v>28.91</v>
      </c>
      <c r="AA319" s="254">
        <v>689.25</v>
      </c>
      <c r="AB319" s="254">
        <v>155.69</v>
      </c>
      <c r="AC319" s="254">
        <v>597.96</v>
      </c>
      <c r="AD319" s="254">
        <v>503.12</v>
      </c>
      <c r="AE319" s="254">
        <v>476.73</v>
      </c>
      <c r="AF319" s="256">
        <v>501.57</v>
      </c>
      <c r="AG319" s="10"/>
      <c r="AH319" s="10"/>
      <c r="AI319" s="10"/>
    </row>
    <row r="320" spans="1:35">
      <c r="A320" s="257">
        <f t="shared" si="13"/>
        <v>0.53166666666666684</v>
      </c>
      <c r="B320" s="254">
        <v>402.06</v>
      </c>
      <c r="C320" s="254">
        <v>639.54</v>
      </c>
      <c r="D320" s="254">
        <v>464.24</v>
      </c>
      <c r="E320" s="254">
        <v>435.08</v>
      </c>
      <c r="F320" s="254">
        <v>764.37</v>
      </c>
      <c r="G320" s="254">
        <v>476.07</v>
      </c>
      <c r="H320" s="254">
        <v>464.16</v>
      </c>
      <c r="I320" s="254">
        <v>343.05</v>
      </c>
      <c r="J320" s="254">
        <v>519.1</v>
      </c>
      <c r="K320" s="254">
        <v>561.62</v>
      </c>
      <c r="L320" s="254">
        <v>674.2</v>
      </c>
      <c r="M320" s="254">
        <v>675.42</v>
      </c>
      <c r="N320" s="254">
        <v>428.08</v>
      </c>
      <c r="O320" s="254">
        <v>398.73</v>
      </c>
      <c r="P320" s="254">
        <v>380.2</v>
      </c>
      <c r="Q320" s="254">
        <v>702.75</v>
      </c>
      <c r="R320" s="254">
        <v>424.8</v>
      </c>
      <c r="S320" s="254">
        <v>545.74</v>
      </c>
      <c r="T320" s="254">
        <v>752.18</v>
      </c>
      <c r="U320" s="254">
        <v>360.7</v>
      </c>
      <c r="V320" s="254">
        <v>760.81</v>
      </c>
      <c r="W320" s="254">
        <v>682.41</v>
      </c>
      <c r="X320" s="254">
        <v>791.58</v>
      </c>
      <c r="Y320" s="254">
        <v>457.7</v>
      </c>
      <c r="Z320" s="254">
        <v>75.260000000000005</v>
      </c>
      <c r="AA320" s="254">
        <v>533.72</v>
      </c>
      <c r="AB320" s="254">
        <v>198.9</v>
      </c>
      <c r="AC320" s="254">
        <v>623.47</v>
      </c>
      <c r="AD320" s="254">
        <v>835.1</v>
      </c>
      <c r="AE320" s="254">
        <v>552.54</v>
      </c>
      <c r="AF320" s="256">
        <v>534.85</v>
      </c>
      <c r="AG320" s="10"/>
      <c r="AH320" s="10"/>
      <c r="AI320" s="10"/>
    </row>
    <row r="321" spans="1:35">
      <c r="A321" s="257">
        <f t="shared" si="13"/>
        <v>0.54206666666666681</v>
      </c>
      <c r="B321" s="254">
        <v>507.31</v>
      </c>
      <c r="C321" s="254">
        <v>511.74</v>
      </c>
      <c r="D321" s="254">
        <v>353.03</v>
      </c>
      <c r="E321" s="254">
        <v>427.29</v>
      </c>
      <c r="F321" s="254">
        <v>639.11</v>
      </c>
      <c r="G321" s="254">
        <v>530.71</v>
      </c>
      <c r="H321" s="254">
        <v>527.4</v>
      </c>
      <c r="I321" s="254">
        <v>472.39</v>
      </c>
      <c r="J321" s="254">
        <v>614.53</v>
      </c>
      <c r="K321" s="254">
        <v>457.25</v>
      </c>
      <c r="L321" s="254">
        <v>618.03</v>
      </c>
      <c r="M321" s="254">
        <v>907.17</v>
      </c>
      <c r="N321" s="254">
        <v>550.33000000000004</v>
      </c>
      <c r="O321" s="254">
        <v>577.04</v>
      </c>
      <c r="P321" s="254">
        <v>502.3</v>
      </c>
      <c r="Q321" s="254">
        <v>711.94</v>
      </c>
      <c r="R321" s="254">
        <v>586.69000000000005</v>
      </c>
      <c r="S321" s="254">
        <v>521.62</v>
      </c>
      <c r="T321" s="254">
        <v>814.65</v>
      </c>
      <c r="U321" s="254">
        <v>468.24</v>
      </c>
      <c r="V321" s="254">
        <v>821.05</v>
      </c>
      <c r="W321" s="254">
        <v>753.59</v>
      </c>
      <c r="X321" s="254">
        <v>901.51</v>
      </c>
      <c r="Y321" s="254">
        <v>535.04</v>
      </c>
      <c r="Z321" s="254">
        <v>83.37</v>
      </c>
      <c r="AA321" s="254">
        <v>467.33</v>
      </c>
      <c r="AB321" s="254">
        <v>351.25</v>
      </c>
      <c r="AC321" s="254">
        <v>683.4</v>
      </c>
      <c r="AD321" s="254">
        <v>598.71</v>
      </c>
      <c r="AE321" s="254">
        <v>642.23</v>
      </c>
      <c r="AF321" s="256">
        <v>537.39</v>
      </c>
      <c r="AG321" s="10"/>
      <c r="AH321" s="10"/>
      <c r="AI321" s="10"/>
    </row>
    <row r="322" spans="1:35">
      <c r="A322" s="257">
        <f t="shared" si="13"/>
        <v>0.55246666666666677</v>
      </c>
      <c r="B322" s="254">
        <v>426.6</v>
      </c>
      <c r="C322" s="254">
        <v>610.71</v>
      </c>
      <c r="D322" s="254">
        <v>505.69</v>
      </c>
      <c r="E322" s="254">
        <v>447.72</v>
      </c>
      <c r="F322" s="254">
        <v>956.17</v>
      </c>
      <c r="G322" s="254">
        <v>427.2</v>
      </c>
      <c r="H322" s="254">
        <v>459.23</v>
      </c>
      <c r="I322" s="254">
        <v>416</v>
      </c>
      <c r="J322" s="254">
        <v>465.37</v>
      </c>
      <c r="K322" s="254">
        <v>427.33</v>
      </c>
      <c r="L322" s="254">
        <v>493.52</v>
      </c>
      <c r="M322" s="254">
        <v>830.3</v>
      </c>
      <c r="N322" s="254">
        <v>529.11</v>
      </c>
      <c r="O322" s="254">
        <v>322.66000000000003</v>
      </c>
      <c r="P322" s="254">
        <v>411.2</v>
      </c>
      <c r="Q322" s="254">
        <v>588.59</v>
      </c>
      <c r="R322" s="254">
        <v>511.5</v>
      </c>
      <c r="S322" s="254">
        <v>449.61</v>
      </c>
      <c r="T322" s="254">
        <v>635.01</v>
      </c>
      <c r="U322" s="254">
        <v>662.34</v>
      </c>
      <c r="V322" s="254">
        <v>690.26</v>
      </c>
      <c r="W322" s="254">
        <v>733.28</v>
      </c>
      <c r="X322" s="254">
        <v>616.86</v>
      </c>
      <c r="Y322" s="254">
        <v>517.47</v>
      </c>
      <c r="Z322" s="254">
        <v>74.16</v>
      </c>
      <c r="AA322" s="254">
        <v>800.27</v>
      </c>
      <c r="AB322" s="254">
        <v>217.01</v>
      </c>
      <c r="AC322" s="254">
        <v>471.05</v>
      </c>
      <c r="AD322" s="254">
        <v>603.94000000000005</v>
      </c>
      <c r="AE322" s="254">
        <v>707.14</v>
      </c>
      <c r="AF322" s="256">
        <v>463.45</v>
      </c>
      <c r="AG322" s="10"/>
      <c r="AH322" s="10"/>
      <c r="AI322" s="10"/>
    </row>
    <row r="323" spans="1:35">
      <c r="A323" s="257">
        <f t="shared" si="13"/>
        <v>0.56286666666666674</v>
      </c>
      <c r="B323" s="254">
        <v>393.93</v>
      </c>
      <c r="C323" s="254">
        <v>494.91</v>
      </c>
      <c r="D323" s="254">
        <v>277.94</v>
      </c>
      <c r="E323" s="254">
        <v>466.63</v>
      </c>
      <c r="F323" s="254">
        <v>614.30999999999995</v>
      </c>
      <c r="G323" s="254">
        <v>471.94</v>
      </c>
      <c r="H323" s="254">
        <v>404.65</v>
      </c>
      <c r="I323" s="254">
        <v>143.16999999999999</v>
      </c>
      <c r="J323" s="254">
        <v>490.51</v>
      </c>
      <c r="K323" s="254">
        <v>251.96</v>
      </c>
      <c r="L323" s="254">
        <v>260.69</v>
      </c>
      <c r="M323" s="254">
        <v>752.02</v>
      </c>
      <c r="N323" s="254">
        <v>623.23</v>
      </c>
      <c r="O323" s="254">
        <v>490.23</v>
      </c>
      <c r="P323" s="254">
        <v>310.39</v>
      </c>
      <c r="Q323" s="254">
        <v>498.2</v>
      </c>
      <c r="R323" s="254">
        <v>492.8</v>
      </c>
      <c r="S323" s="254">
        <v>394.97</v>
      </c>
      <c r="T323" s="254">
        <v>785.43</v>
      </c>
      <c r="U323" s="254">
        <v>701.24</v>
      </c>
      <c r="V323" s="254">
        <v>723.44</v>
      </c>
      <c r="W323" s="254">
        <v>886.4</v>
      </c>
      <c r="X323" s="254">
        <v>903.91</v>
      </c>
      <c r="Y323" s="254">
        <v>501.46</v>
      </c>
      <c r="Z323" s="254">
        <v>142.06</v>
      </c>
      <c r="AA323" s="254">
        <v>625.41999999999996</v>
      </c>
      <c r="AB323" s="254">
        <v>285.60000000000002</v>
      </c>
      <c r="AC323" s="254">
        <v>519.37</v>
      </c>
      <c r="AD323" s="254">
        <v>684.48</v>
      </c>
      <c r="AE323" s="254">
        <v>461.08</v>
      </c>
      <c r="AF323" s="256">
        <v>563.88</v>
      </c>
      <c r="AG323" s="10"/>
      <c r="AH323" s="10"/>
      <c r="AI323" s="10"/>
    </row>
    <row r="324" spans="1:35">
      <c r="A324" s="257">
        <f t="shared" si="13"/>
        <v>0.5732666666666667</v>
      </c>
      <c r="B324" s="254">
        <v>306.02999999999997</v>
      </c>
      <c r="C324" s="254">
        <v>439.27</v>
      </c>
      <c r="D324" s="254">
        <v>283.5</v>
      </c>
      <c r="E324" s="254">
        <v>347.58</v>
      </c>
      <c r="F324" s="254">
        <v>843.76</v>
      </c>
      <c r="G324" s="254">
        <v>450.31</v>
      </c>
      <c r="H324" s="254">
        <v>377.75</v>
      </c>
      <c r="I324" s="254">
        <v>250.78</v>
      </c>
      <c r="J324" s="254">
        <v>446.83</v>
      </c>
      <c r="K324" s="254">
        <v>345.12</v>
      </c>
      <c r="L324" s="254">
        <v>345.56</v>
      </c>
      <c r="M324" s="254">
        <v>721.82</v>
      </c>
      <c r="N324" s="254">
        <v>504.99</v>
      </c>
      <c r="O324" s="254">
        <v>478.94</v>
      </c>
      <c r="P324" s="254">
        <v>217.89</v>
      </c>
      <c r="Q324" s="254">
        <v>382.51</v>
      </c>
      <c r="R324" s="254">
        <v>378.92</v>
      </c>
      <c r="S324" s="254">
        <v>400.19</v>
      </c>
      <c r="T324" s="254">
        <v>551.95000000000005</v>
      </c>
      <c r="U324" s="254">
        <v>423.35</v>
      </c>
      <c r="V324" s="254">
        <v>513.37</v>
      </c>
      <c r="W324" s="254">
        <v>615.29</v>
      </c>
      <c r="X324" s="254">
        <v>744.48</v>
      </c>
      <c r="Y324" s="254">
        <v>479.73</v>
      </c>
      <c r="Z324" s="254">
        <v>48.32</v>
      </c>
      <c r="AA324" s="254">
        <v>580.34</v>
      </c>
      <c r="AB324" s="254">
        <v>385.92</v>
      </c>
      <c r="AC324" s="254">
        <v>579.15</v>
      </c>
      <c r="AD324" s="254">
        <v>712.6</v>
      </c>
      <c r="AE324" s="254">
        <v>581.07000000000005</v>
      </c>
      <c r="AF324" s="256">
        <v>395.06</v>
      </c>
      <c r="AG324" s="10"/>
      <c r="AH324" s="10"/>
      <c r="AI324" s="10"/>
    </row>
    <row r="325" spans="1:35">
      <c r="A325" s="257">
        <f t="shared" si="13"/>
        <v>0.58366666666666667</v>
      </c>
      <c r="B325" s="254">
        <v>256.66000000000003</v>
      </c>
      <c r="C325" s="254">
        <v>286.31</v>
      </c>
      <c r="D325" s="254">
        <v>223.14</v>
      </c>
      <c r="E325" s="254">
        <v>235.03</v>
      </c>
      <c r="F325" s="254">
        <v>754.5</v>
      </c>
      <c r="G325" s="254">
        <v>428.61</v>
      </c>
      <c r="H325" s="254">
        <v>238.79</v>
      </c>
      <c r="I325" s="254">
        <v>304.68</v>
      </c>
      <c r="J325" s="254">
        <v>297.52</v>
      </c>
      <c r="K325" s="254">
        <v>312.92</v>
      </c>
      <c r="L325" s="254">
        <v>269.63</v>
      </c>
      <c r="M325" s="254">
        <v>651.75</v>
      </c>
      <c r="N325" s="254">
        <v>522.52</v>
      </c>
      <c r="O325" s="254">
        <v>292.54000000000002</v>
      </c>
      <c r="P325" s="254">
        <v>311.14</v>
      </c>
      <c r="Q325" s="254">
        <v>450.38</v>
      </c>
      <c r="R325" s="254">
        <v>386.33</v>
      </c>
      <c r="S325" s="254">
        <v>314.72000000000003</v>
      </c>
      <c r="T325" s="254">
        <v>725.49</v>
      </c>
      <c r="U325" s="254">
        <v>531.91999999999996</v>
      </c>
      <c r="V325" s="254">
        <v>456.36</v>
      </c>
      <c r="W325" s="254">
        <v>559.94000000000005</v>
      </c>
      <c r="X325" s="254">
        <v>625.04999999999995</v>
      </c>
      <c r="Y325" s="254">
        <v>505.23</v>
      </c>
      <c r="Z325" s="254">
        <v>93.9</v>
      </c>
      <c r="AA325" s="254">
        <v>624.51</v>
      </c>
      <c r="AB325" s="254">
        <v>377.65</v>
      </c>
      <c r="AC325" s="254">
        <v>541.77</v>
      </c>
      <c r="AD325" s="254">
        <v>488.4</v>
      </c>
      <c r="AE325" s="254">
        <v>489.18</v>
      </c>
      <c r="AF325" s="256">
        <v>558.37</v>
      </c>
      <c r="AG325" s="10"/>
      <c r="AH325" s="10"/>
      <c r="AI325" s="10"/>
    </row>
    <row r="326" spans="1:35">
      <c r="A326" s="257">
        <f t="shared" si="13"/>
        <v>0.59406666666666663</v>
      </c>
      <c r="B326" s="254">
        <v>190.33</v>
      </c>
      <c r="C326" s="254">
        <v>229.55</v>
      </c>
      <c r="D326" s="254">
        <v>245.38</v>
      </c>
      <c r="E326" s="254">
        <v>274.42</v>
      </c>
      <c r="F326" s="254">
        <v>571.55999999999995</v>
      </c>
      <c r="G326" s="254">
        <v>522.82000000000005</v>
      </c>
      <c r="H326" s="254">
        <v>280.08</v>
      </c>
      <c r="I326" s="254">
        <v>236.63</v>
      </c>
      <c r="J326" s="254">
        <v>340.27</v>
      </c>
      <c r="K326" s="254">
        <v>246.25</v>
      </c>
      <c r="L326" s="254">
        <v>342.46</v>
      </c>
      <c r="M326" s="254">
        <v>707.51</v>
      </c>
      <c r="N326" s="254">
        <v>467.89</v>
      </c>
      <c r="O326" s="254">
        <v>285.64</v>
      </c>
      <c r="P326" s="254">
        <v>252.15</v>
      </c>
      <c r="Q326" s="254">
        <v>281.56</v>
      </c>
      <c r="R326" s="254">
        <v>226.26</v>
      </c>
      <c r="S326" s="254">
        <v>209.57</v>
      </c>
      <c r="T326" s="254">
        <v>564.58000000000004</v>
      </c>
      <c r="U326" s="254">
        <v>563.62</v>
      </c>
      <c r="V326" s="254">
        <v>509.5</v>
      </c>
      <c r="W326" s="254">
        <v>537.91</v>
      </c>
      <c r="X326" s="254">
        <v>585.54</v>
      </c>
      <c r="Y326" s="254">
        <v>368.81</v>
      </c>
      <c r="Z326" s="254">
        <v>86.42</v>
      </c>
      <c r="AA326" s="254">
        <v>550.58000000000004</v>
      </c>
      <c r="AB326" s="254">
        <v>434.26</v>
      </c>
      <c r="AC326" s="254">
        <v>318.39999999999998</v>
      </c>
      <c r="AD326" s="254">
        <v>525.08000000000004</v>
      </c>
      <c r="AE326" s="254">
        <v>548.42999999999995</v>
      </c>
      <c r="AF326" s="256">
        <v>444.25</v>
      </c>
      <c r="AG326" s="10"/>
      <c r="AH326" s="10"/>
      <c r="AI326" s="10"/>
    </row>
    <row r="327" spans="1:35">
      <c r="A327" s="257">
        <f t="shared" si="13"/>
        <v>0.6044666666666666</v>
      </c>
      <c r="B327" s="254">
        <v>186.47</v>
      </c>
      <c r="C327" s="254">
        <v>281.7</v>
      </c>
      <c r="D327" s="254">
        <v>232.22</v>
      </c>
      <c r="E327" s="254">
        <v>341.75</v>
      </c>
      <c r="F327" s="254">
        <v>675.53</v>
      </c>
      <c r="G327" s="254">
        <v>490.32</v>
      </c>
      <c r="H327" s="254">
        <v>203.15</v>
      </c>
      <c r="I327" s="254">
        <v>187.49</v>
      </c>
      <c r="J327" s="254">
        <v>313.14</v>
      </c>
      <c r="K327" s="254">
        <v>217.93</v>
      </c>
      <c r="L327" s="254">
        <v>241.35</v>
      </c>
      <c r="M327" s="254">
        <v>552.23</v>
      </c>
      <c r="N327" s="254">
        <v>390.98</v>
      </c>
      <c r="O327" s="254">
        <v>219.58</v>
      </c>
      <c r="P327" s="254">
        <v>272.25</v>
      </c>
      <c r="Q327" s="254">
        <v>498.49</v>
      </c>
      <c r="R327" s="254">
        <v>238.07</v>
      </c>
      <c r="S327" s="254">
        <v>350.3</v>
      </c>
      <c r="T327" s="254">
        <v>525.12</v>
      </c>
      <c r="U327" s="254">
        <v>447.3</v>
      </c>
      <c r="V327" s="254">
        <v>531.26</v>
      </c>
      <c r="W327" s="254">
        <v>460.99</v>
      </c>
      <c r="X327" s="254">
        <v>409.85</v>
      </c>
      <c r="Y327" s="254">
        <v>447.97</v>
      </c>
      <c r="Z327" s="254">
        <v>177.18</v>
      </c>
      <c r="AA327" s="254">
        <v>608.91</v>
      </c>
      <c r="AB327" s="254">
        <v>235.23</v>
      </c>
      <c r="AC327" s="254">
        <v>414.52</v>
      </c>
      <c r="AD327" s="254">
        <v>267.06</v>
      </c>
      <c r="AE327" s="254">
        <v>459.76</v>
      </c>
      <c r="AF327" s="256">
        <v>295.51</v>
      </c>
      <c r="AG327" s="10"/>
      <c r="AH327" s="10"/>
      <c r="AI327" s="10"/>
    </row>
    <row r="328" spans="1:35">
      <c r="A328" s="257">
        <f t="shared" si="13"/>
        <v>0.61486666666666656</v>
      </c>
      <c r="B328" s="254">
        <v>183.08</v>
      </c>
      <c r="C328" s="254">
        <v>213.31</v>
      </c>
      <c r="D328" s="254">
        <v>115.09</v>
      </c>
      <c r="E328" s="254">
        <v>161.28</v>
      </c>
      <c r="F328" s="254">
        <v>606.14</v>
      </c>
      <c r="G328" s="254">
        <v>471.43</v>
      </c>
      <c r="H328" s="254">
        <v>277.72000000000003</v>
      </c>
      <c r="I328" s="254">
        <v>187.78</v>
      </c>
      <c r="J328" s="254">
        <v>298.08999999999997</v>
      </c>
      <c r="K328" s="254">
        <v>281.85000000000002</v>
      </c>
      <c r="L328" s="254">
        <v>223.9</v>
      </c>
      <c r="M328" s="254">
        <v>554.70000000000005</v>
      </c>
      <c r="N328" s="254">
        <v>413.77</v>
      </c>
      <c r="O328" s="254">
        <v>234.38</v>
      </c>
      <c r="P328" s="254">
        <v>217.95</v>
      </c>
      <c r="Q328" s="254">
        <v>206.77</v>
      </c>
      <c r="R328" s="254">
        <v>271.43</v>
      </c>
      <c r="S328" s="254">
        <v>247.43</v>
      </c>
      <c r="T328" s="254">
        <v>632.20000000000005</v>
      </c>
      <c r="U328" s="254">
        <v>486.03</v>
      </c>
      <c r="V328" s="254">
        <v>384.52</v>
      </c>
      <c r="W328" s="254">
        <v>497.42</v>
      </c>
      <c r="X328" s="254">
        <v>431.43</v>
      </c>
      <c r="Y328" s="254">
        <v>342.83</v>
      </c>
      <c r="Z328" s="254">
        <v>54.78</v>
      </c>
      <c r="AA328" s="254">
        <v>598.33000000000004</v>
      </c>
      <c r="AB328" s="254">
        <v>281.26</v>
      </c>
      <c r="AC328" s="254">
        <v>409.37</v>
      </c>
      <c r="AD328" s="254">
        <v>390.42</v>
      </c>
      <c r="AE328" s="254">
        <v>487.64</v>
      </c>
      <c r="AF328" s="256">
        <v>325.45</v>
      </c>
      <c r="AG328" s="10"/>
      <c r="AH328" s="10"/>
      <c r="AI328" s="10"/>
    </row>
    <row r="329" spans="1:35">
      <c r="A329" s="257">
        <f t="shared" si="13"/>
        <v>0.62526666666666653</v>
      </c>
      <c r="B329" s="254">
        <v>239.43</v>
      </c>
      <c r="C329" s="254">
        <v>264.19</v>
      </c>
      <c r="D329" s="254">
        <v>302.33</v>
      </c>
      <c r="E329" s="254">
        <v>233.17</v>
      </c>
      <c r="F329" s="254">
        <v>671.59</v>
      </c>
      <c r="G329" s="254">
        <v>348.93</v>
      </c>
      <c r="H329" s="254">
        <v>166.3</v>
      </c>
      <c r="I329" s="254">
        <v>229.85</v>
      </c>
      <c r="J329" s="254">
        <v>247.31</v>
      </c>
      <c r="K329" s="254">
        <v>217.91</v>
      </c>
      <c r="L329" s="254">
        <v>235.65</v>
      </c>
      <c r="M329" s="254">
        <v>631.08000000000004</v>
      </c>
      <c r="N329" s="254">
        <v>448.69</v>
      </c>
      <c r="O329" s="254">
        <v>336.92</v>
      </c>
      <c r="P329" s="254">
        <v>186.88</v>
      </c>
      <c r="Q329" s="254">
        <v>306.86</v>
      </c>
      <c r="R329" s="254">
        <v>239.88</v>
      </c>
      <c r="S329" s="254">
        <v>273.20999999999998</v>
      </c>
      <c r="T329" s="254">
        <v>505.17</v>
      </c>
      <c r="U329" s="254">
        <v>494.72</v>
      </c>
      <c r="V329" s="254">
        <v>388.02</v>
      </c>
      <c r="W329" s="254">
        <v>424.2</v>
      </c>
      <c r="X329" s="254">
        <v>508.67</v>
      </c>
      <c r="Y329" s="254">
        <v>445.19</v>
      </c>
      <c r="Z329" s="254">
        <v>192.47</v>
      </c>
      <c r="AA329" s="254">
        <v>472.71</v>
      </c>
      <c r="AB329" s="254">
        <v>404.24</v>
      </c>
      <c r="AC329" s="254">
        <v>331.14</v>
      </c>
      <c r="AD329" s="254">
        <v>454.44</v>
      </c>
      <c r="AE329" s="254">
        <v>402.54</v>
      </c>
      <c r="AF329" s="256">
        <v>285.72000000000003</v>
      </c>
      <c r="AG329" s="10"/>
      <c r="AH329" s="10"/>
      <c r="AI329" s="10"/>
    </row>
    <row r="330" spans="1:35">
      <c r="A330" s="257">
        <f t="shared" si="13"/>
        <v>0.63566666666666649</v>
      </c>
      <c r="B330" s="254">
        <v>202.91</v>
      </c>
      <c r="C330" s="254">
        <v>294.23</v>
      </c>
      <c r="D330" s="254">
        <v>178.61</v>
      </c>
      <c r="E330" s="254">
        <v>255.34</v>
      </c>
      <c r="F330" s="254">
        <v>613.19000000000005</v>
      </c>
      <c r="G330" s="254">
        <v>440.64</v>
      </c>
      <c r="H330" s="254">
        <v>202.63</v>
      </c>
      <c r="I330" s="254">
        <v>132.31</v>
      </c>
      <c r="J330" s="254">
        <v>396.27</v>
      </c>
      <c r="K330" s="254">
        <v>254.88</v>
      </c>
      <c r="L330" s="254">
        <v>232.57</v>
      </c>
      <c r="M330" s="254">
        <v>571.87</v>
      </c>
      <c r="N330" s="254">
        <v>378.8</v>
      </c>
      <c r="O330" s="254">
        <v>256.77</v>
      </c>
      <c r="P330" s="254">
        <v>283.19</v>
      </c>
      <c r="Q330" s="254">
        <v>262.58</v>
      </c>
      <c r="R330" s="254">
        <v>189.47</v>
      </c>
      <c r="S330" s="254">
        <v>203.84</v>
      </c>
      <c r="T330" s="254">
        <v>621.11</v>
      </c>
      <c r="U330" s="254">
        <v>509.17</v>
      </c>
      <c r="V330" s="254">
        <v>483.46</v>
      </c>
      <c r="W330" s="254">
        <v>473.73</v>
      </c>
      <c r="X330" s="254">
        <v>373.01</v>
      </c>
      <c r="Y330" s="254">
        <v>387.01</v>
      </c>
      <c r="Z330" s="254">
        <v>68.56</v>
      </c>
      <c r="AA330" s="254">
        <v>491.81</v>
      </c>
      <c r="AB330" s="254">
        <v>317.94</v>
      </c>
      <c r="AC330" s="254">
        <v>297.69</v>
      </c>
      <c r="AD330" s="254">
        <v>317.16000000000003</v>
      </c>
      <c r="AE330" s="254">
        <v>521.27</v>
      </c>
      <c r="AF330" s="256">
        <v>327.22000000000003</v>
      </c>
      <c r="AG330" s="10"/>
      <c r="AH330" s="10"/>
      <c r="AI330" s="10"/>
    </row>
    <row r="331" spans="1:35">
      <c r="A331" s="257">
        <f t="shared" si="13"/>
        <v>0.64606666666666646</v>
      </c>
      <c r="B331" s="254">
        <v>93</v>
      </c>
      <c r="C331" s="254">
        <v>226.66</v>
      </c>
      <c r="D331" s="254">
        <v>144.97999999999999</v>
      </c>
      <c r="E331" s="254">
        <v>235.79</v>
      </c>
      <c r="F331" s="254">
        <v>381.02</v>
      </c>
      <c r="G331" s="254">
        <v>423.31</v>
      </c>
      <c r="H331" s="254">
        <v>204.21</v>
      </c>
      <c r="I331" s="254">
        <v>171.72</v>
      </c>
      <c r="J331" s="254">
        <v>228.41</v>
      </c>
      <c r="K331" s="254">
        <v>202.35</v>
      </c>
      <c r="L331" s="254">
        <v>185.43</v>
      </c>
      <c r="M331" s="254">
        <v>556.16</v>
      </c>
      <c r="N331" s="254">
        <v>420.3</v>
      </c>
      <c r="O331" s="254">
        <v>194.99</v>
      </c>
      <c r="P331" s="254">
        <v>253.35</v>
      </c>
      <c r="Q331" s="254">
        <v>273.52999999999997</v>
      </c>
      <c r="R331" s="254">
        <v>230.57</v>
      </c>
      <c r="S331" s="254">
        <v>263.67</v>
      </c>
      <c r="T331" s="254">
        <v>533.57000000000005</v>
      </c>
      <c r="U331" s="254">
        <v>552.85</v>
      </c>
      <c r="V331" s="254">
        <v>466.82</v>
      </c>
      <c r="W331" s="254">
        <v>507.44</v>
      </c>
      <c r="X331" s="254">
        <v>406.76</v>
      </c>
      <c r="Y331" s="254">
        <v>317.98</v>
      </c>
      <c r="Z331" s="254">
        <v>129.52000000000001</v>
      </c>
      <c r="AA331" s="254">
        <v>493.11</v>
      </c>
      <c r="AB331" s="254">
        <v>398.16</v>
      </c>
      <c r="AC331" s="254">
        <v>349.38</v>
      </c>
      <c r="AD331" s="254">
        <v>429.14</v>
      </c>
      <c r="AE331" s="254">
        <v>464.19</v>
      </c>
      <c r="AF331" s="256">
        <v>246.18</v>
      </c>
      <c r="AG331" s="10"/>
      <c r="AH331" s="10"/>
      <c r="AI331" s="10"/>
    </row>
    <row r="332" spans="1:35">
      <c r="A332" s="257">
        <f t="shared" si="13"/>
        <v>0.65646666666666642</v>
      </c>
      <c r="B332" s="254">
        <v>198.62</v>
      </c>
      <c r="C332" s="254">
        <v>329.77</v>
      </c>
      <c r="D332" s="254">
        <v>151.99</v>
      </c>
      <c r="E332" s="254">
        <v>190.63</v>
      </c>
      <c r="F332" s="254">
        <v>476.99</v>
      </c>
      <c r="G332" s="254">
        <v>432.47</v>
      </c>
      <c r="H332" s="254">
        <v>199.36</v>
      </c>
      <c r="I332" s="254">
        <v>212.62</v>
      </c>
      <c r="J332" s="254">
        <v>331.35</v>
      </c>
      <c r="K332" s="254">
        <v>152.38</v>
      </c>
      <c r="L332" s="254">
        <v>175.1</v>
      </c>
      <c r="M332" s="254">
        <v>402.6</v>
      </c>
      <c r="N332" s="254">
        <v>285.74</v>
      </c>
      <c r="O332" s="254">
        <v>184.8</v>
      </c>
      <c r="P332" s="254">
        <v>135.18</v>
      </c>
      <c r="Q332" s="254">
        <v>293.42</v>
      </c>
      <c r="R332" s="254">
        <v>218.84</v>
      </c>
      <c r="S332" s="254">
        <v>198.34</v>
      </c>
      <c r="T332" s="254">
        <v>461.37</v>
      </c>
      <c r="U332" s="254">
        <v>412.8</v>
      </c>
      <c r="V332" s="254">
        <v>461.37</v>
      </c>
      <c r="W332" s="254">
        <v>463.52</v>
      </c>
      <c r="X332" s="254">
        <v>440.23</v>
      </c>
      <c r="Y332" s="254">
        <v>306.44</v>
      </c>
      <c r="Z332" s="254">
        <v>145.19999999999999</v>
      </c>
      <c r="AA332" s="254">
        <v>556.53</v>
      </c>
      <c r="AB332" s="254">
        <v>302.44</v>
      </c>
      <c r="AC332" s="254">
        <v>341.95</v>
      </c>
      <c r="AD332" s="254">
        <v>386.57</v>
      </c>
      <c r="AE332" s="254">
        <v>460.73</v>
      </c>
      <c r="AF332" s="256">
        <v>433.16</v>
      </c>
      <c r="AG332" s="10"/>
      <c r="AH332" s="10"/>
      <c r="AI332" s="10"/>
    </row>
    <row r="333" spans="1:35">
      <c r="A333" s="257">
        <f t="shared" si="13"/>
        <v>0.66686666666666639</v>
      </c>
      <c r="B333" s="254">
        <v>171.36</v>
      </c>
      <c r="C333" s="254">
        <v>294.98</v>
      </c>
      <c r="D333" s="254">
        <v>156.78</v>
      </c>
      <c r="E333" s="254">
        <v>169.63</v>
      </c>
      <c r="F333" s="254">
        <v>404.62</v>
      </c>
      <c r="G333" s="254">
        <v>296.99</v>
      </c>
      <c r="H333" s="254">
        <v>199.52</v>
      </c>
      <c r="I333" s="254">
        <v>228.24</v>
      </c>
      <c r="J333" s="254">
        <v>227.1</v>
      </c>
      <c r="K333" s="254">
        <v>187.54</v>
      </c>
      <c r="L333" s="254">
        <v>142.84</v>
      </c>
      <c r="M333" s="254">
        <v>561.79</v>
      </c>
      <c r="N333" s="254">
        <v>386.55</v>
      </c>
      <c r="O333" s="254">
        <v>244.62</v>
      </c>
      <c r="P333" s="254">
        <v>106.58</v>
      </c>
      <c r="Q333" s="254">
        <v>339.79</v>
      </c>
      <c r="R333" s="254">
        <v>266.98</v>
      </c>
      <c r="S333" s="254">
        <v>235.16</v>
      </c>
      <c r="T333" s="254">
        <v>406.67</v>
      </c>
      <c r="U333" s="254">
        <v>423.95</v>
      </c>
      <c r="V333" s="254">
        <v>363.99</v>
      </c>
      <c r="W333" s="254">
        <v>257.25</v>
      </c>
      <c r="X333" s="254">
        <v>280.14999999999998</v>
      </c>
      <c r="Y333" s="254">
        <v>200.5</v>
      </c>
      <c r="Z333" s="254">
        <v>130.65</v>
      </c>
      <c r="AA333" s="254">
        <v>322.38</v>
      </c>
      <c r="AB333" s="254">
        <v>334.32</v>
      </c>
      <c r="AC333" s="254">
        <v>430.91</v>
      </c>
      <c r="AD333" s="254">
        <v>330.99</v>
      </c>
      <c r="AE333" s="254">
        <v>417.15</v>
      </c>
      <c r="AF333" s="256">
        <v>304.70999999999998</v>
      </c>
      <c r="AG333" s="10"/>
      <c r="AH333" s="10"/>
      <c r="AI333" s="10"/>
    </row>
    <row r="334" spans="1:35">
      <c r="A334" s="257">
        <f t="shared" si="13"/>
        <v>0.67726666666666635</v>
      </c>
      <c r="B334" s="254">
        <v>179.62</v>
      </c>
      <c r="C334" s="254">
        <v>337.39</v>
      </c>
      <c r="D334" s="254">
        <v>184.41</v>
      </c>
      <c r="E334" s="254">
        <v>201.06</v>
      </c>
      <c r="F334" s="254">
        <v>531.48</v>
      </c>
      <c r="G334" s="254">
        <v>320.72000000000003</v>
      </c>
      <c r="H334" s="254">
        <v>200.42</v>
      </c>
      <c r="I334" s="254">
        <v>156.09</v>
      </c>
      <c r="J334" s="254">
        <v>352.06</v>
      </c>
      <c r="K334" s="254">
        <v>228.89</v>
      </c>
      <c r="L334" s="254">
        <v>198.35</v>
      </c>
      <c r="M334" s="254">
        <v>463.37</v>
      </c>
      <c r="N334" s="254">
        <v>433.95</v>
      </c>
      <c r="O334" s="254">
        <v>161.08000000000001</v>
      </c>
      <c r="P334" s="254">
        <v>164.15</v>
      </c>
      <c r="Q334" s="254">
        <v>292.36</v>
      </c>
      <c r="R334" s="254">
        <v>167.72</v>
      </c>
      <c r="S334" s="254">
        <v>217.59</v>
      </c>
      <c r="T334" s="254">
        <v>459.63</v>
      </c>
      <c r="U334" s="254">
        <v>356.09</v>
      </c>
      <c r="V334" s="254">
        <v>443.49</v>
      </c>
      <c r="W334" s="254">
        <v>378.41</v>
      </c>
      <c r="X334" s="254">
        <v>401.99</v>
      </c>
      <c r="Y334" s="254">
        <v>258.86</v>
      </c>
      <c r="Z334" s="254">
        <v>82.41</v>
      </c>
      <c r="AA334" s="254">
        <v>445.14</v>
      </c>
      <c r="AB334" s="254">
        <v>339.22</v>
      </c>
      <c r="AC334" s="254">
        <v>420.87</v>
      </c>
      <c r="AD334" s="254">
        <v>392.48</v>
      </c>
      <c r="AE334" s="254">
        <v>401.18</v>
      </c>
      <c r="AF334" s="256">
        <v>287.3</v>
      </c>
      <c r="AG334" s="10"/>
      <c r="AH334" s="10"/>
      <c r="AI334" s="10"/>
    </row>
    <row r="335" spans="1:35">
      <c r="A335" s="257">
        <f t="shared" si="13"/>
        <v>0.68766666666666632</v>
      </c>
      <c r="B335" s="254">
        <v>168.75</v>
      </c>
      <c r="C335" s="254">
        <v>302.27999999999997</v>
      </c>
      <c r="D335" s="254">
        <v>161.38</v>
      </c>
      <c r="E335" s="254">
        <v>124.73</v>
      </c>
      <c r="F335" s="254">
        <v>356.84</v>
      </c>
      <c r="G335" s="254">
        <v>347.87</v>
      </c>
      <c r="H335" s="254">
        <v>164.53</v>
      </c>
      <c r="I335" s="254">
        <v>177.41</v>
      </c>
      <c r="J335" s="254">
        <v>203.26</v>
      </c>
      <c r="K335" s="254">
        <v>182.68</v>
      </c>
      <c r="L335" s="254">
        <v>269.13</v>
      </c>
      <c r="M335" s="254">
        <v>416.17</v>
      </c>
      <c r="N335" s="254">
        <v>256.57</v>
      </c>
      <c r="O335" s="254">
        <v>184.83</v>
      </c>
      <c r="P335" s="254">
        <v>204.6</v>
      </c>
      <c r="Q335" s="254">
        <v>269.24</v>
      </c>
      <c r="R335" s="254">
        <v>121.59</v>
      </c>
      <c r="S335" s="254">
        <v>198.52</v>
      </c>
      <c r="T335" s="254">
        <v>516.52</v>
      </c>
      <c r="U335" s="254">
        <v>368.56</v>
      </c>
      <c r="V335" s="254">
        <v>374.85</v>
      </c>
      <c r="W335" s="254">
        <v>380.73</v>
      </c>
      <c r="X335" s="254">
        <v>377.29</v>
      </c>
      <c r="Y335" s="254">
        <v>303.39999999999998</v>
      </c>
      <c r="Z335" s="254">
        <v>47.73</v>
      </c>
      <c r="AA335" s="254">
        <v>491.44</v>
      </c>
      <c r="AB335" s="254">
        <v>277.5</v>
      </c>
      <c r="AC335" s="254">
        <v>363.66</v>
      </c>
      <c r="AD335" s="254">
        <v>255.06</v>
      </c>
      <c r="AE335" s="254">
        <v>237.32</v>
      </c>
      <c r="AF335" s="256">
        <v>239.04</v>
      </c>
      <c r="AG335" s="10"/>
      <c r="AH335" s="10"/>
      <c r="AI335" s="10"/>
    </row>
    <row r="336" spans="1:35">
      <c r="A336" s="257">
        <f t="shared" si="13"/>
        <v>0.69806666666666628</v>
      </c>
      <c r="B336" s="254">
        <v>182.54</v>
      </c>
      <c r="C336" s="254">
        <v>210.13</v>
      </c>
      <c r="D336" s="254">
        <v>126.36</v>
      </c>
      <c r="E336" s="254">
        <v>199.11</v>
      </c>
      <c r="F336" s="254">
        <v>439.34</v>
      </c>
      <c r="G336" s="254">
        <v>356.67</v>
      </c>
      <c r="H336" s="254">
        <v>194.32</v>
      </c>
      <c r="I336" s="254">
        <v>164.79</v>
      </c>
      <c r="J336" s="254">
        <v>290.13</v>
      </c>
      <c r="K336" s="254">
        <v>222.85</v>
      </c>
      <c r="L336" s="254">
        <v>185.03</v>
      </c>
      <c r="M336" s="254">
        <v>483.4</v>
      </c>
      <c r="N336" s="254">
        <v>354.45</v>
      </c>
      <c r="O336" s="254">
        <v>219.47</v>
      </c>
      <c r="P336" s="254">
        <v>133.88</v>
      </c>
      <c r="Q336" s="254">
        <v>260.52</v>
      </c>
      <c r="R336" s="254">
        <v>267.98</v>
      </c>
      <c r="S336" s="254">
        <v>313.24</v>
      </c>
      <c r="T336" s="254">
        <v>369.11</v>
      </c>
      <c r="U336" s="254">
        <v>407.94</v>
      </c>
      <c r="V336" s="254">
        <v>383.85</v>
      </c>
      <c r="W336" s="254">
        <v>321.44</v>
      </c>
      <c r="X336" s="254">
        <v>374.65</v>
      </c>
      <c r="Y336" s="254">
        <v>264.17</v>
      </c>
      <c r="Z336" s="254">
        <v>22.76</v>
      </c>
      <c r="AA336" s="254">
        <v>354.33</v>
      </c>
      <c r="AB336" s="254">
        <v>271.19</v>
      </c>
      <c r="AC336" s="254">
        <v>411.17</v>
      </c>
      <c r="AD336" s="254">
        <v>398.84</v>
      </c>
      <c r="AE336" s="254">
        <v>371.98</v>
      </c>
      <c r="AF336" s="256">
        <v>303.94</v>
      </c>
      <c r="AG336" s="10"/>
      <c r="AH336" s="10"/>
      <c r="AI336" s="10"/>
    </row>
    <row r="337" spans="1:35">
      <c r="A337" s="257">
        <f t="shared" si="13"/>
        <v>0.70846666666666624</v>
      </c>
      <c r="B337" s="254">
        <v>198.76</v>
      </c>
      <c r="C337" s="254">
        <v>244.76</v>
      </c>
      <c r="D337" s="254">
        <v>145.80000000000001</v>
      </c>
      <c r="E337" s="254">
        <v>243.4</v>
      </c>
      <c r="F337" s="254">
        <v>523.65</v>
      </c>
      <c r="G337" s="254">
        <v>417.12</v>
      </c>
      <c r="H337" s="254">
        <v>170.94</v>
      </c>
      <c r="I337" s="254">
        <v>196.99</v>
      </c>
      <c r="J337" s="254">
        <v>309.49</v>
      </c>
      <c r="K337" s="254">
        <v>149</v>
      </c>
      <c r="L337" s="254">
        <v>153.52000000000001</v>
      </c>
      <c r="M337" s="254">
        <v>375.5</v>
      </c>
      <c r="N337" s="254">
        <v>339</v>
      </c>
      <c r="O337" s="254">
        <v>235.48</v>
      </c>
      <c r="P337" s="254">
        <v>110.07</v>
      </c>
      <c r="Q337" s="254">
        <v>187.95</v>
      </c>
      <c r="R337" s="254">
        <v>197.13</v>
      </c>
      <c r="S337" s="254">
        <v>213.97</v>
      </c>
      <c r="T337" s="254">
        <v>559.77</v>
      </c>
      <c r="U337" s="254">
        <v>290.79000000000002</v>
      </c>
      <c r="V337" s="254">
        <v>257.88</v>
      </c>
      <c r="W337" s="254">
        <v>400</v>
      </c>
      <c r="X337" s="254">
        <v>300.45999999999998</v>
      </c>
      <c r="Y337" s="254">
        <v>330.69</v>
      </c>
      <c r="Z337" s="254">
        <v>18.02</v>
      </c>
      <c r="AA337" s="254">
        <v>516.39</v>
      </c>
      <c r="AB337" s="254">
        <v>282.08</v>
      </c>
      <c r="AC337" s="254">
        <v>317.19</v>
      </c>
      <c r="AD337" s="254">
        <v>237.68</v>
      </c>
      <c r="AE337" s="254">
        <v>364.39</v>
      </c>
      <c r="AF337" s="256">
        <v>204.94</v>
      </c>
      <c r="AG337" s="10"/>
      <c r="AH337" s="10"/>
      <c r="AI337" s="10"/>
    </row>
    <row r="338" spans="1:35">
      <c r="A338" s="257">
        <f t="shared" si="13"/>
        <v>0.71886666666666621</v>
      </c>
      <c r="B338" s="254">
        <v>91.29</v>
      </c>
      <c r="C338" s="254">
        <v>257.51</v>
      </c>
      <c r="D338" s="254">
        <v>109.17</v>
      </c>
      <c r="E338" s="254">
        <v>85.49</v>
      </c>
      <c r="F338" s="254">
        <v>425.07</v>
      </c>
      <c r="G338" s="254">
        <v>261.14999999999998</v>
      </c>
      <c r="H338" s="254">
        <v>181.88</v>
      </c>
      <c r="I338" s="254">
        <v>152.94</v>
      </c>
      <c r="J338" s="254">
        <v>240.32</v>
      </c>
      <c r="K338" s="254">
        <v>128.65</v>
      </c>
      <c r="L338" s="254">
        <v>176.71</v>
      </c>
      <c r="M338" s="254">
        <v>350.6</v>
      </c>
      <c r="N338" s="254">
        <v>313.2</v>
      </c>
      <c r="O338" s="254">
        <v>218.8</v>
      </c>
      <c r="P338" s="254">
        <v>141.93</v>
      </c>
      <c r="Q338" s="254">
        <v>316.01</v>
      </c>
      <c r="R338" s="254">
        <v>136.69</v>
      </c>
      <c r="S338" s="254">
        <v>193.83</v>
      </c>
      <c r="T338" s="254">
        <v>345.56</v>
      </c>
      <c r="U338" s="254">
        <v>517.71</v>
      </c>
      <c r="V338" s="254">
        <v>394.58</v>
      </c>
      <c r="W338" s="254">
        <v>270.60000000000002</v>
      </c>
      <c r="X338" s="254">
        <v>371.76</v>
      </c>
      <c r="Y338" s="254">
        <v>279.77</v>
      </c>
      <c r="Z338" s="254">
        <v>84.09</v>
      </c>
      <c r="AA338" s="254">
        <v>440.4</v>
      </c>
      <c r="AB338" s="254">
        <v>224.82</v>
      </c>
      <c r="AC338" s="254">
        <v>424.81</v>
      </c>
      <c r="AD338" s="254">
        <v>240.86</v>
      </c>
      <c r="AE338" s="254">
        <v>264.77999999999997</v>
      </c>
      <c r="AF338" s="256">
        <v>246.73</v>
      </c>
      <c r="AG338" s="10"/>
      <c r="AH338" s="10"/>
      <c r="AI338" s="10"/>
    </row>
    <row r="339" spans="1:35">
      <c r="A339" s="257">
        <f t="shared" si="13"/>
        <v>0.72926666666666617</v>
      </c>
      <c r="B339" s="254">
        <v>152.72999999999999</v>
      </c>
      <c r="C339" s="254">
        <v>225.46</v>
      </c>
      <c r="D339" s="254">
        <v>179.06</v>
      </c>
      <c r="E339" s="254">
        <v>118.89</v>
      </c>
      <c r="F339" s="254">
        <v>379.22</v>
      </c>
      <c r="G339" s="254">
        <v>451.18</v>
      </c>
      <c r="H339" s="254">
        <v>197.12</v>
      </c>
      <c r="I339" s="254">
        <v>117.74</v>
      </c>
      <c r="J339" s="254">
        <v>231.53</v>
      </c>
      <c r="K339" s="254">
        <v>176.18</v>
      </c>
      <c r="L339" s="254">
        <v>184.02</v>
      </c>
      <c r="M339" s="254">
        <v>471.01</v>
      </c>
      <c r="N339" s="254">
        <v>301.89999999999998</v>
      </c>
      <c r="O339" s="254">
        <v>140.85</v>
      </c>
      <c r="P339" s="254">
        <v>139.06</v>
      </c>
      <c r="Q339" s="254">
        <v>225.7</v>
      </c>
      <c r="R339" s="254">
        <v>88.42</v>
      </c>
      <c r="S339" s="254">
        <v>278.25</v>
      </c>
      <c r="T339" s="254">
        <v>451.2</v>
      </c>
      <c r="U339" s="254">
        <v>393.6</v>
      </c>
      <c r="V339" s="254">
        <v>261.88</v>
      </c>
      <c r="W339" s="254">
        <v>292.5</v>
      </c>
      <c r="X339" s="254">
        <v>390.41</v>
      </c>
      <c r="Y339" s="254">
        <v>257.07</v>
      </c>
      <c r="Z339" s="254">
        <v>54.19</v>
      </c>
      <c r="AA339" s="254">
        <v>438.53</v>
      </c>
      <c r="AB339" s="254">
        <v>245.94</v>
      </c>
      <c r="AC339" s="254">
        <v>411.24</v>
      </c>
      <c r="AD339" s="254">
        <v>258.25</v>
      </c>
      <c r="AE339" s="254">
        <v>351.12</v>
      </c>
      <c r="AF339" s="256">
        <v>194.57</v>
      </c>
      <c r="AG339" s="10"/>
      <c r="AH339" s="10"/>
      <c r="AI339" s="10"/>
    </row>
    <row r="340" spans="1:35">
      <c r="A340" s="257">
        <f t="shared" si="13"/>
        <v>0.73966666666666614</v>
      </c>
      <c r="B340" s="254">
        <v>78.47</v>
      </c>
      <c r="C340" s="254">
        <v>165.76</v>
      </c>
      <c r="D340" s="254">
        <v>69.52</v>
      </c>
      <c r="E340" s="254">
        <v>174.08</v>
      </c>
      <c r="F340" s="254">
        <v>357.13</v>
      </c>
      <c r="G340" s="254">
        <v>318.69</v>
      </c>
      <c r="H340" s="254">
        <v>245.57</v>
      </c>
      <c r="I340" s="254">
        <v>127.11</v>
      </c>
      <c r="J340" s="254">
        <v>243.2</v>
      </c>
      <c r="K340" s="254">
        <v>235.89</v>
      </c>
      <c r="L340" s="254">
        <v>134.19</v>
      </c>
      <c r="M340" s="254">
        <v>441.46</v>
      </c>
      <c r="N340" s="254">
        <v>344.84</v>
      </c>
      <c r="O340" s="254">
        <v>159.94999999999999</v>
      </c>
      <c r="P340" s="254">
        <v>92.35</v>
      </c>
      <c r="Q340" s="254">
        <v>221.72</v>
      </c>
      <c r="R340" s="254">
        <v>125.63</v>
      </c>
      <c r="S340" s="254">
        <v>275.58999999999997</v>
      </c>
      <c r="T340" s="254">
        <v>315.36</v>
      </c>
      <c r="U340" s="254">
        <v>261.83</v>
      </c>
      <c r="V340" s="254">
        <v>313.22000000000003</v>
      </c>
      <c r="W340" s="254">
        <v>315.14999999999998</v>
      </c>
      <c r="X340" s="254">
        <v>311.3</v>
      </c>
      <c r="Y340" s="254">
        <v>333.26</v>
      </c>
      <c r="Z340" s="254">
        <v>83.25</v>
      </c>
      <c r="AA340" s="254">
        <v>341.03</v>
      </c>
      <c r="AB340" s="254">
        <v>224.01</v>
      </c>
      <c r="AC340" s="254">
        <v>258.07</v>
      </c>
      <c r="AD340" s="254">
        <v>280.44</v>
      </c>
      <c r="AE340" s="254">
        <v>343.52</v>
      </c>
      <c r="AF340" s="256">
        <v>204.94</v>
      </c>
      <c r="AG340" s="10"/>
      <c r="AH340" s="10"/>
      <c r="AI340" s="10"/>
    </row>
    <row r="341" spans="1:35">
      <c r="A341" s="257">
        <f t="shared" si="13"/>
        <v>0.7500666666666661</v>
      </c>
      <c r="B341" s="254">
        <v>58.77</v>
      </c>
      <c r="C341" s="254">
        <v>231.96</v>
      </c>
      <c r="D341" s="254">
        <v>210.49</v>
      </c>
      <c r="E341" s="254">
        <v>209.09</v>
      </c>
      <c r="F341" s="254">
        <v>406.16</v>
      </c>
      <c r="G341" s="254">
        <v>286.24</v>
      </c>
      <c r="H341" s="254">
        <v>154.77000000000001</v>
      </c>
      <c r="I341" s="254">
        <v>111.06</v>
      </c>
      <c r="J341" s="254">
        <v>215.22</v>
      </c>
      <c r="K341" s="254">
        <v>175.88</v>
      </c>
      <c r="L341" s="254">
        <v>193.59</v>
      </c>
      <c r="M341" s="254">
        <v>457.67</v>
      </c>
      <c r="N341" s="254">
        <v>239.12</v>
      </c>
      <c r="O341" s="254">
        <v>199.41</v>
      </c>
      <c r="P341" s="254">
        <v>124.65</v>
      </c>
      <c r="Q341" s="254">
        <v>199.32</v>
      </c>
      <c r="R341" s="254">
        <v>184.75</v>
      </c>
      <c r="S341" s="254">
        <v>139.03</v>
      </c>
      <c r="T341" s="254">
        <v>391.68</v>
      </c>
      <c r="U341" s="254">
        <v>376.32</v>
      </c>
      <c r="V341" s="254">
        <v>329.63</v>
      </c>
      <c r="W341" s="254">
        <v>337.4</v>
      </c>
      <c r="X341" s="254">
        <v>280.48</v>
      </c>
      <c r="Y341" s="254">
        <v>282.86</v>
      </c>
      <c r="Z341" s="254">
        <v>95.8</v>
      </c>
      <c r="AA341" s="254">
        <v>353.44</v>
      </c>
      <c r="AB341" s="254">
        <v>342.48</v>
      </c>
      <c r="AC341" s="254">
        <v>271.98</v>
      </c>
      <c r="AD341" s="254">
        <v>283.58</v>
      </c>
      <c r="AE341" s="254">
        <v>288.14</v>
      </c>
      <c r="AF341" s="256">
        <v>250.01</v>
      </c>
      <c r="AG341" s="10"/>
      <c r="AH341" s="10"/>
      <c r="AI341" s="10"/>
    </row>
    <row r="342" spans="1:35">
      <c r="A342" s="257">
        <f t="shared" si="13"/>
        <v>0.76046666666666607</v>
      </c>
      <c r="B342" s="254">
        <v>168.6</v>
      </c>
      <c r="C342" s="254">
        <v>266.67</v>
      </c>
      <c r="D342" s="254">
        <v>137.4</v>
      </c>
      <c r="E342" s="254">
        <v>153.34</v>
      </c>
      <c r="F342" s="254">
        <v>520.94000000000005</v>
      </c>
      <c r="G342" s="254">
        <v>324.81</v>
      </c>
      <c r="H342" s="254">
        <v>111.68</v>
      </c>
      <c r="I342" s="254">
        <v>84.36</v>
      </c>
      <c r="J342" s="254">
        <v>220.06</v>
      </c>
      <c r="K342" s="254">
        <v>143.63999999999999</v>
      </c>
      <c r="L342" s="254">
        <v>219.37</v>
      </c>
      <c r="M342" s="254">
        <v>438.81</v>
      </c>
      <c r="N342" s="254">
        <v>320.75</v>
      </c>
      <c r="O342" s="254">
        <v>224.54</v>
      </c>
      <c r="P342" s="254">
        <v>199.93</v>
      </c>
      <c r="Q342" s="254">
        <v>221.22</v>
      </c>
      <c r="R342" s="254">
        <v>109.37</v>
      </c>
      <c r="S342" s="254">
        <v>289.18</v>
      </c>
      <c r="T342" s="254">
        <v>400.01</v>
      </c>
      <c r="U342" s="254">
        <v>346.45</v>
      </c>
      <c r="V342" s="254">
        <v>339.61</v>
      </c>
      <c r="W342" s="254">
        <v>263.42</v>
      </c>
      <c r="X342" s="254">
        <v>189.69</v>
      </c>
      <c r="Y342" s="254">
        <v>293.06</v>
      </c>
      <c r="Z342" s="254">
        <v>76.010000000000005</v>
      </c>
      <c r="AA342" s="254">
        <v>400.29</v>
      </c>
      <c r="AB342" s="254">
        <v>263.48</v>
      </c>
      <c r="AC342" s="254">
        <v>327.10000000000002</v>
      </c>
      <c r="AD342" s="254">
        <v>257.56</v>
      </c>
      <c r="AE342" s="254">
        <v>297.64</v>
      </c>
      <c r="AF342" s="256">
        <v>311.17</v>
      </c>
      <c r="AG342" s="10"/>
      <c r="AH342" s="10"/>
      <c r="AI342" s="10"/>
    </row>
    <row r="343" spans="1:35">
      <c r="A343" s="257">
        <f t="shared" si="13"/>
        <v>0.77086666666666603</v>
      </c>
      <c r="B343" s="254">
        <v>96.07</v>
      </c>
      <c r="C343" s="254">
        <v>187.45</v>
      </c>
      <c r="D343" s="254">
        <v>114.43</v>
      </c>
      <c r="E343" s="254">
        <v>294.83999999999997</v>
      </c>
      <c r="F343" s="254">
        <v>388.98</v>
      </c>
      <c r="G343" s="254">
        <v>241.07</v>
      </c>
      <c r="H343" s="254">
        <v>117.08</v>
      </c>
      <c r="I343" s="254">
        <v>207.23</v>
      </c>
      <c r="J343" s="254">
        <v>164.13</v>
      </c>
      <c r="K343" s="254">
        <v>158.66</v>
      </c>
      <c r="L343" s="254">
        <v>178.72</v>
      </c>
      <c r="M343" s="254">
        <v>391.76</v>
      </c>
      <c r="N343" s="254">
        <v>238.35</v>
      </c>
      <c r="O343" s="254">
        <v>143.37</v>
      </c>
      <c r="P343" s="254">
        <v>211.78</v>
      </c>
      <c r="Q343" s="254">
        <v>279.2</v>
      </c>
      <c r="R343" s="254">
        <v>142.04</v>
      </c>
      <c r="S343" s="254">
        <v>227.99</v>
      </c>
      <c r="T343" s="254">
        <v>473.1</v>
      </c>
      <c r="U343" s="254">
        <v>351.57</v>
      </c>
      <c r="V343" s="254">
        <v>182.09</v>
      </c>
      <c r="W343" s="254">
        <v>346.53</v>
      </c>
      <c r="X343" s="254">
        <v>319.45999999999998</v>
      </c>
      <c r="Y343" s="254">
        <v>205.01</v>
      </c>
      <c r="Z343" s="254">
        <v>72.11</v>
      </c>
      <c r="AA343" s="254">
        <v>304.92</v>
      </c>
      <c r="AB343" s="254">
        <v>300.14999999999998</v>
      </c>
      <c r="AC343" s="254">
        <v>283.45999999999998</v>
      </c>
      <c r="AD343" s="254">
        <v>197.85</v>
      </c>
      <c r="AE343" s="254">
        <v>259.14</v>
      </c>
      <c r="AF343" s="256">
        <v>140.28</v>
      </c>
      <c r="AG343" s="10"/>
      <c r="AH343" s="10"/>
      <c r="AI343" s="10"/>
    </row>
    <row r="344" spans="1:35">
      <c r="A344" s="257">
        <f t="shared" si="13"/>
        <v>0.781266666666666</v>
      </c>
      <c r="B344" s="254">
        <v>162.58000000000001</v>
      </c>
      <c r="C344" s="254">
        <v>149.79</v>
      </c>
      <c r="D344" s="254">
        <v>313.14</v>
      </c>
      <c r="E344" s="254">
        <v>359.63</v>
      </c>
      <c r="F344" s="254">
        <v>484.19</v>
      </c>
      <c r="G344" s="254">
        <v>345.19</v>
      </c>
      <c r="H344" s="254">
        <v>108.93</v>
      </c>
      <c r="I344" s="254">
        <v>139.12</v>
      </c>
      <c r="J344" s="254">
        <v>198.94</v>
      </c>
      <c r="K344" s="254">
        <v>264.74</v>
      </c>
      <c r="L344" s="254">
        <v>287.75</v>
      </c>
      <c r="M344" s="254">
        <v>381.04</v>
      </c>
      <c r="N344" s="254">
        <v>359.2</v>
      </c>
      <c r="O344" s="254">
        <v>152</v>
      </c>
      <c r="P344" s="254">
        <v>132.38</v>
      </c>
      <c r="Q344" s="254">
        <v>255.72</v>
      </c>
      <c r="R344" s="254">
        <v>279.57</v>
      </c>
      <c r="S344" s="254">
        <v>309.63</v>
      </c>
      <c r="T344" s="254">
        <v>338.95</v>
      </c>
      <c r="U344" s="254">
        <v>388.64</v>
      </c>
      <c r="V344" s="254">
        <v>192.7</v>
      </c>
      <c r="W344" s="254">
        <v>282.10000000000002</v>
      </c>
      <c r="X344" s="254">
        <v>293.08</v>
      </c>
      <c r="Y344" s="254">
        <v>173.01</v>
      </c>
      <c r="Z344" s="254">
        <v>44.96</v>
      </c>
      <c r="AA344" s="254">
        <v>293.17</v>
      </c>
      <c r="AB344" s="254">
        <v>235.62</v>
      </c>
      <c r="AC344" s="254">
        <v>302.74</v>
      </c>
      <c r="AD344" s="254">
        <v>328.12</v>
      </c>
      <c r="AE344" s="254">
        <v>224.65</v>
      </c>
      <c r="AF344" s="256">
        <v>102.47</v>
      </c>
      <c r="AG344" s="10"/>
      <c r="AH344" s="10"/>
      <c r="AI344" s="10"/>
    </row>
    <row r="345" spans="1:35">
      <c r="A345" s="257">
        <f t="shared" si="13"/>
        <v>0.79166666666666596</v>
      </c>
      <c r="B345" s="254">
        <v>188.97</v>
      </c>
      <c r="C345" s="254">
        <v>219.33</v>
      </c>
      <c r="D345" s="254">
        <v>177.86</v>
      </c>
      <c r="E345" s="254">
        <v>236.32</v>
      </c>
      <c r="F345" s="254">
        <v>444.94</v>
      </c>
      <c r="G345" s="254">
        <v>270.67</v>
      </c>
      <c r="H345" s="254">
        <v>202.62</v>
      </c>
      <c r="I345" s="254">
        <v>218.12</v>
      </c>
      <c r="J345" s="254">
        <v>262.05</v>
      </c>
      <c r="K345" s="254">
        <v>166.83</v>
      </c>
      <c r="L345" s="254">
        <v>234.4</v>
      </c>
      <c r="M345" s="254">
        <v>275.89</v>
      </c>
      <c r="N345" s="254">
        <v>286.18</v>
      </c>
      <c r="O345" s="254">
        <v>180.77</v>
      </c>
      <c r="P345" s="254">
        <v>135.29</v>
      </c>
      <c r="Q345" s="254">
        <v>280.52</v>
      </c>
      <c r="R345" s="254">
        <v>236.05</v>
      </c>
      <c r="S345" s="254">
        <v>204.52</v>
      </c>
      <c r="T345" s="254">
        <v>255.05</v>
      </c>
      <c r="U345" s="254">
        <v>288.92</v>
      </c>
      <c r="V345" s="254">
        <v>222.81</v>
      </c>
      <c r="W345" s="254">
        <v>286.14</v>
      </c>
      <c r="X345" s="254">
        <v>292.27</v>
      </c>
      <c r="Y345" s="254">
        <v>46.09</v>
      </c>
      <c r="Z345" s="254">
        <v>79.61</v>
      </c>
      <c r="AA345" s="254">
        <v>370.38</v>
      </c>
      <c r="AB345" s="254">
        <v>317.76</v>
      </c>
      <c r="AC345" s="254">
        <v>273.81</v>
      </c>
      <c r="AD345" s="254">
        <v>295.67</v>
      </c>
      <c r="AE345" s="254">
        <v>311.57</v>
      </c>
      <c r="AF345" s="256">
        <v>101.71</v>
      </c>
      <c r="AG345" s="10"/>
      <c r="AH345" s="10"/>
      <c r="AI345" s="10"/>
    </row>
    <row r="346" spans="1:35">
      <c r="A346" s="257">
        <f t="shared" ref="A346:A353" si="14">A345+0.0105</f>
        <v>0.80216666666666592</v>
      </c>
      <c r="B346" s="254">
        <v>275.81</v>
      </c>
      <c r="C346" s="254">
        <v>206.54</v>
      </c>
      <c r="D346" s="254">
        <v>157.24</v>
      </c>
      <c r="E346" s="254">
        <v>252.14</v>
      </c>
      <c r="F346" s="254">
        <v>442.64</v>
      </c>
      <c r="G346" s="254">
        <v>305.07</v>
      </c>
      <c r="H346" s="254">
        <v>188.67</v>
      </c>
      <c r="I346" s="254">
        <v>164.16</v>
      </c>
      <c r="J346" s="254">
        <v>276.76</v>
      </c>
      <c r="K346" s="254">
        <v>158.88999999999999</v>
      </c>
      <c r="L346" s="254">
        <v>336.68</v>
      </c>
      <c r="M346" s="254">
        <v>350.86</v>
      </c>
      <c r="N346" s="254">
        <v>211.69</v>
      </c>
      <c r="O346" s="254">
        <v>116</v>
      </c>
      <c r="P346" s="254">
        <v>165.77</v>
      </c>
      <c r="Q346" s="254">
        <v>363.06</v>
      </c>
      <c r="R346" s="254">
        <v>160.55000000000001</v>
      </c>
      <c r="S346" s="254">
        <v>229.03</v>
      </c>
      <c r="T346" s="254">
        <v>403.53</v>
      </c>
      <c r="U346" s="254">
        <v>236.22</v>
      </c>
      <c r="V346" s="254">
        <v>233.07</v>
      </c>
      <c r="W346" s="254">
        <v>343.74</v>
      </c>
      <c r="X346" s="254">
        <v>400.97</v>
      </c>
      <c r="Y346" s="254">
        <v>0</v>
      </c>
      <c r="Z346" s="254">
        <v>53.05</v>
      </c>
      <c r="AA346" s="254">
        <v>274.58999999999997</v>
      </c>
      <c r="AB346" s="254">
        <v>225.4</v>
      </c>
      <c r="AC346" s="254">
        <v>287.63</v>
      </c>
      <c r="AD346" s="254">
        <v>258.91000000000003</v>
      </c>
      <c r="AE346" s="254">
        <v>432.33</v>
      </c>
      <c r="AF346" s="256">
        <v>0</v>
      </c>
      <c r="AG346" s="10"/>
      <c r="AH346" s="10"/>
      <c r="AI346" s="10"/>
    </row>
    <row r="347" spans="1:35">
      <c r="A347" s="257">
        <f t="shared" si="14"/>
        <v>0.81266666666666587</v>
      </c>
      <c r="B347" s="254">
        <v>208.32</v>
      </c>
      <c r="C347" s="254">
        <v>230.48</v>
      </c>
      <c r="D347" s="254">
        <v>266.23</v>
      </c>
      <c r="E347" s="254">
        <v>227.94</v>
      </c>
      <c r="F347" s="254">
        <v>324.31</v>
      </c>
      <c r="G347" s="254">
        <v>191.25</v>
      </c>
      <c r="H347" s="254">
        <v>260.04000000000002</v>
      </c>
      <c r="I347" s="254">
        <v>185.2</v>
      </c>
      <c r="J347" s="254">
        <v>289.54000000000002</v>
      </c>
      <c r="K347" s="254">
        <v>176.65</v>
      </c>
      <c r="L347" s="254">
        <v>207.02</v>
      </c>
      <c r="M347" s="254">
        <v>287.29000000000002</v>
      </c>
      <c r="N347" s="254">
        <v>125.58</v>
      </c>
      <c r="O347" s="254">
        <v>174.08</v>
      </c>
      <c r="P347" s="254">
        <v>181.27</v>
      </c>
      <c r="Q347" s="254">
        <v>330.09</v>
      </c>
      <c r="R347" s="254">
        <v>239.36</v>
      </c>
      <c r="S347" s="254">
        <v>207.49</v>
      </c>
      <c r="T347" s="254">
        <v>382.09</v>
      </c>
      <c r="U347" s="254">
        <v>142.19999999999999</v>
      </c>
      <c r="V347" s="254">
        <v>280.11</v>
      </c>
      <c r="W347" s="254">
        <v>316.26</v>
      </c>
      <c r="X347" s="254">
        <v>299.01</v>
      </c>
      <c r="Y347" s="254">
        <v>0</v>
      </c>
      <c r="Z347" s="254">
        <v>104.04</v>
      </c>
      <c r="AA347" s="254">
        <v>388.84</v>
      </c>
      <c r="AB347" s="254">
        <v>54.82</v>
      </c>
      <c r="AC347" s="254">
        <v>309.85000000000002</v>
      </c>
      <c r="AD347" s="254">
        <v>325.64999999999998</v>
      </c>
      <c r="AE347" s="254">
        <v>262.64</v>
      </c>
      <c r="AF347" s="256">
        <v>0</v>
      </c>
      <c r="AG347" s="10"/>
      <c r="AH347" s="10"/>
      <c r="AI347" s="10"/>
    </row>
    <row r="348" spans="1:35">
      <c r="A348" s="257">
        <f t="shared" si="14"/>
        <v>0.82316666666666582</v>
      </c>
      <c r="B348" s="254">
        <v>166.89</v>
      </c>
      <c r="C348" s="254">
        <v>245.58</v>
      </c>
      <c r="D348" s="254">
        <v>180.15</v>
      </c>
      <c r="E348" s="254">
        <v>282.3</v>
      </c>
      <c r="F348" s="254">
        <v>533.03</v>
      </c>
      <c r="G348" s="254">
        <v>211.01</v>
      </c>
      <c r="H348" s="254">
        <v>138.13</v>
      </c>
      <c r="I348" s="254">
        <v>131.93</v>
      </c>
      <c r="J348" s="254">
        <v>230.54</v>
      </c>
      <c r="K348" s="254">
        <v>176.78</v>
      </c>
      <c r="L348" s="254">
        <v>413.35</v>
      </c>
      <c r="M348" s="254">
        <v>322.14</v>
      </c>
      <c r="N348" s="254">
        <v>56.45</v>
      </c>
      <c r="O348" s="254">
        <v>119.4</v>
      </c>
      <c r="P348" s="254">
        <v>145.49</v>
      </c>
      <c r="Q348" s="254">
        <v>313.23</v>
      </c>
      <c r="R348" s="254">
        <v>208.95</v>
      </c>
      <c r="S348" s="254">
        <v>287.83999999999997</v>
      </c>
      <c r="T348" s="254">
        <v>383.71</v>
      </c>
      <c r="U348" s="254">
        <v>156.22999999999999</v>
      </c>
      <c r="V348" s="254">
        <v>209.81</v>
      </c>
      <c r="W348" s="254">
        <v>344.08</v>
      </c>
      <c r="X348" s="254">
        <v>317.11</v>
      </c>
      <c r="Y348" s="254">
        <v>0</v>
      </c>
      <c r="Z348" s="254">
        <v>124.59</v>
      </c>
      <c r="AA348" s="254">
        <v>283.8</v>
      </c>
      <c r="AB348" s="254">
        <v>76.55</v>
      </c>
      <c r="AC348" s="254">
        <v>268.79000000000002</v>
      </c>
      <c r="AD348" s="254">
        <v>300.57</v>
      </c>
      <c r="AE348" s="254">
        <v>335.44</v>
      </c>
      <c r="AF348" s="256">
        <v>0</v>
      </c>
      <c r="AG348" s="10"/>
      <c r="AH348" s="10"/>
      <c r="AI348" s="10"/>
    </row>
    <row r="349" spans="1:35">
      <c r="A349" s="257">
        <f t="shared" si="14"/>
        <v>0.83366666666666578</v>
      </c>
      <c r="B349" s="254">
        <v>214.88</v>
      </c>
      <c r="C349" s="254">
        <v>179.75</v>
      </c>
      <c r="D349" s="254">
        <v>226.8</v>
      </c>
      <c r="E349" s="254">
        <v>316.58</v>
      </c>
      <c r="F349" s="254">
        <v>450.24</v>
      </c>
      <c r="G349" s="254">
        <v>77.67</v>
      </c>
      <c r="H349" s="254">
        <v>123.21</v>
      </c>
      <c r="I349" s="254">
        <v>159.28</v>
      </c>
      <c r="J349" s="254">
        <v>208.68</v>
      </c>
      <c r="K349" s="254">
        <v>229.41</v>
      </c>
      <c r="L349" s="254">
        <v>231.69</v>
      </c>
      <c r="M349" s="254">
        <v>392.08</v>
      </c>
      <c r="N349" s="254">
        <v>120.91</v>
      </c>
      <c r="O349" s="254">
        <v>118.93</v>
      </c>
      <c r="P349" s="254">
        <v>165.18</v>
      </c>
      <c r="Q349" s="254">
        <v>368.99</v>
      </c>
      <c r="R349" s="254">
        <v>189.71</v>
      </c>
      <c r="S349" s="254">
        <v>288.17</v>
      </c>
      <c r="T349" s="254">
        <v>348.99</v>
      </c>
      <c r="U349" s="254">
        <v>186.7</v>
      </c>
      <c r="V349" s="254">
        <v>154.59</v>
      </c>
      <c r="W349" s="254">
        <v>196.07</v>
      </c>
      <c r="X349" s="254">
        <v>267.85000000000002</v>
      </c>
      <c r="Y349" s="254">
        <v>0</v>
      </c>
      <c r="Z349" s="254">
        <v>72.17</v>
      </c>
      <c r="AA349" s="254">
        <v>320.42</v>
      </c>
      <c r="AB349" s="254">
        <v>170.11</v>
      </c>
      <c r="AC349" s="254">
        <v>207.15</v>
      </c>
      <c r="AD349" s="254">
        <v>273.25</v>
      </c>
      <c r="AE349" s="254">
        <v>230.71</v>
      </c>
      <c r="AF349" s="256">
        <v>0</v>
      </c>
      <c r="AG349" s="10"/>
      <c r="AH349" s="10"/>
      <c r="AI349" s="10"/>
    </row>
    <row r="350" spans="1:35">
      <c r="A350" s="257">
        <f t="shared" si="14"/>
        <v>0.84416666666666573</v>
      </c>
      <c r="B350" s="254">
        <v>140.69999999999999</v>
      </c>
      <c r="C350" s="254">
        <v>136.35</v>
      </c>
      <c r="D350" s="254">
        <v>153.76</v>
      </c>
      <c r="E350" s="254">
        <v>375.15</v>
      </c>
      <c r="F350" s="254">
        <v>245.44</v>
      </c>
      <c r="G350" s="254">
        <v>94.49</v>
      </c>
      <c r="H350" s="254">
        <v>201.27</v>
      </c>
      <c r="I350" s="254">
        <v>236.79</v>
      </c>
      <c r="J350" s="254">
        <v>257.33</v>
      </c>
      <c r="K350" s="254">
        <v>346.15</v>
      </c>
      <c r="L350" s="254">
        <v>285.01</v>
      </c>
      <c r="M350" s="254">
        <v>359.03</v>
      </c>
      <c r="N350" s="254">
        <v>30.75</v>
      </c>
      <c r="O350" s="254">
        <v>189.95</v>
      </c>
      <c r="P350" s="254">
        <v>117.34</v>
      </c>
      <c r="Q350" s="254">
        <v>269.60000000000002</v>
      </c>
      <c r="R350" s="254">
        <v>174.07</v>
      </c>
      <c r="S350" s="254">
        <v>358.83</v>
      </c>
      <c r="T350" s="254">
        <v>434.33</v>
      </c>
      <c r="U350" s="254">
        <v>185.32</v>
      </c>
      <c r="V350" s="254">
        <v>252.42</v>
      </c>
      <c r="W350" s="254">
        <v>299.51</v>
      </c>
      <c r="X350" s="254">
        <v>258.72000000000003</v>
      </c>
      <c r="Y350" s="254">
        <v>0</v>
      </c>
      <c r="Z350" s="254">
        <v>91.8</v>
      </c>
      <c r="AA350" s="254">
        <v>330.91</v>
      </c>
      <c r="AB350" s="254">
        <v>134.33000000000001</v>
      </c>
      <c r="AC350" s="254">
        <v>199.55</v>
      </c>
      <c r="AD350" s="254">
        <v>211.02</v>
      </c>
      <c r="AE350" s="254">
        <v>248.19</v>
      </c>
      <c r="AF350" s="256">
        <v>0</v>
      </c>
      <c r="AG350" s="10"/>
      <c r="AH350" s="10"/>
      <c r="AI350" s="10"/>
    </row>
    <row r="351" spans="1:35">
      <c r="A351" s="257">
        <f t="shared" si="14"/>
        <v>0.85466666666666569</v>
      </c>
      <c r="B351" s="254">
        <v>161.34</v>
      </c>
      <c r="C351" s="254">
        <v>159.12</v>
      </c>
      <c r="D351" s="254">
        <v>111.14</v>
      </c>
      <c r="E351" s="254">
        <v>322.32</v>
      </c>
      <c r="F351" s="254">
        <v>366.75</v>
      </c>
      <c r="G351" s="254">
        <v>188.6</v>
      </c>
      <c r="H351" s="254">
        <v>99.07</v>
      </c>
      <c r="I351" s="254">
        <v>160.82</v>
      </c>
      <c r="J351" s="254">
        <v>140.85</v>
      </c>
      <c r="K351" s="254">
        <v>47.8</v>
      </c>
      <c r="L351" s="254">
        <v>205.6</v>
      </c>
      <c r="M351" s="254">
        <v>357.38</v>
      </c>
      <c r="N351" s="254">
        <v>0</v>
      </c>
      <c r="O351" s="254">
        <v>158.86000000000001</v>
      </c>
      <c r="P351" s="254">
        <v>172.27</v>
      </c>
      <c r="Q351" s="254">
        <v>172.52</v>
      </c>
      <c r="R351" s="254">
        <v>139.01</v>
      </c>
      <c r="S351" s="254">
        <v>142.22</v>
      </c>
      <c r="T351" s="254">
        <v>350.73</v>
      </c>
      <c r="U351" s="254">
        <v>152.72999999999999</v>
      </c>
      <c r="V351" s="254">
        <v>69</v>
      </c>
      <c r="W351" s="254">
        <v>243.45</v>
      </c>
      <c r="X351" s="254">
        <v>256.06</v>
      </c>
      <c r="Y351" s="254">
        <v>0</v>
      </c>
      <c r="Z351" s="254">
        <v>44.73</v>
      </c>
      <c r="AA351" s="254">
        <v>251.28</v>
      </c>
      <c r="AB351" s="254">
        <v>79.63</v>
      </c>
      <c r="AC351" s="254">
        <v>175.38</v>
      </c>
      <c r="AD351" s="254">
        <v>248.47</v>
      </c>
      <c r="AE351" s="254">
        <v>237.95</v>
      </c>
      <c r="AF351" s="256">
        <v>0</v>
      </c>
      <c r="AG351" s="10"/>
      <c r="AH351" s="10"/>
      <c r="AI351" s="10"/>
    </row>
    <row r="352" spans="1:35">
      <c r="A352" s="257">
        <f t="shared" si="14"/>
        <v>0.86516666666666564</v>
      </c>
      <c r="B352" s="254">
        <v>83.91</v>
      </c>
      <c r="C352" s="254">
        <v>142.52000000000001</v>
      </c>
      <c r="D352" s="254">
        <v>79.790000000000006</v>
      </c>
      <c r="E352" s="254">
        <v>180.74</v>
      </c>
      <c r="F352" s="254">
        <v>414.88</v>
      </c>
      <c r="G352" s="254">
        <v>30.46</v>
      </c>
      <c r="H352" s="254">
        <v>53.21</v>
      </c>
      <c r="I352" s="254">
        <v>39.82</v>
      </c>
      <c r="J352" s="254">
        <v>107.12</v>
      </c>
      <c r="K352" s="254">
        <v>93.95</v>
      </c>
      <c r="L352" s="254">
        <v>111.78</v>
      </c>
      <c r="M352" s="254">
        <v>351.88</v>
      </c>
      <c r="N352" s="254">
        <v>50.82</v>
      </c>
      <c r="O352" s="254">
        <v>103.49</v>
      </c>
      <c r="P352" s="254">
        <v>93.01</v>
      </c>
      <c r="Q352" s="254">
        <v>142.38999999999999</v>
      </c>
      <c r="R352" s="254">
        <v>100.81</v>
      </c>
      <c r="S352" s="254">
        <v>236.76</v>
      </c>
      <c r="T352" s="254">
        <v>426.65</v>
      </c>
      <c r="U352" s="254">
        <v>144.13</v>
      </c>
      <c r="V352" s="254">
        <v>119.33</v>
      </c>
      <c r="W352" s="254">
        <v>116.51</v>
      </c>
      <c r="X352" s="254">
        <v>126.89</v>
      </c>
      <c r="Y352" s="254">
        <v>0</v>
      </c>
      <c r="Z352" s="254">
        <v>86.46</v>
      </c>
      <c r="AA352" s="254">
        <v>219.3</v>
      </c>
      <c r="AB352" s="254">
        <v>92.66</v>
      </c>
      <c r="AC352" s="254">
        <v>122.76</v>
      </c>
      <c r="AD352" s="254">
        <v>186.11</v>
      </c>
      <c r="AE352" s="254">
        <v>180.18</v>
      </c>
      <c r="AF352" s="256">
        <v>0</v>
      </c>
      <c r="AG352" s="10"/>
      <c r="AH352" s="10"/>
      <c r="AI352" s="10"/>
    </row>
    <row r="353" spans="1:35">
      <c r="A353" s="257">
        <f t="shared" si="14"/>
        <v>0.87566666666666559</v>
      </c>
      <c r="B353" s="254">
        <v>78.58</v>
      </c>
      <c r="C353" s="254">
        <v>97.76</v>
      </c>
      <c r="D353" s="254">
        <v>24.78</v>
      </c>
      <c r="E353" s="254">
        <v>188.07</v>
      </c>
      <c r="F353" s="254">
        <v>226.95</v>
      </c>
      <c r="G353" s="254">
        <v>82.56</v>
      </c>
      <c r="H353" s="254">
        <v>19.399999999999999</v>
      </c>
      <c r="I353" s="254">
        <v>30.9</v>
      </c>
      <c r="J353" s="254">
        <v>61.24</v>
      </c>
      <c r="K353" s="254">
        <v>25.9</v>
      </c>
      <c r="L353" s="254">
        <v>107.96</v>
      </c>
      <c r="M353" s="254">
        <v>263.70999999999998</v>
      </c>
      <c r="N353" s="254">
        <v>87.73</v>
      </c>
      <c r="O353" s="254">
        <v>85.66</v>
      </c>
      <c r="P353" s="254">
        <v>8.27</v>
      </c>
      <c r="Q353" s="254">
        <v>34.22</v>
      </c>
      <c r="R353" s="254">
        <v>58.78</v>
      </c>
      <c r="S353" s="254">
        <v>93.7</v>
      </c>
      <c r="T353" s="254">
        <v>339.36</v>
      </c>
      <c r="U353" s="254">
        <v>143.84</v>
      </c>
      <c r="V353" s="254">
        <v>79.69</v>
      </c>
      <c r="W353" s="254">
        <v>198.26</v>
      </c>
      <c r="X353" s="254">
        <v>240.27</v>
      </c>
      <c r="Y353" s="254">
        <v>0</v>
      </c>
      <c r="Z353" s="254">
        <v>61.57</v>
      </c>
      <c r="AA353" s="254">
        <v>195.72</v>
      </c>
      <c r="AB353" s="254">
        <v>119</v>
      </c>
      <c r="AC353" s="254">
        <v>136.9</v>
      </c>
      <c r="AD353" s="254">
        <v>214.06</v>
      </c>
      <c r="AE353" s="254">
        <v>214.76</v>
      </c>
      <c r="AF353" s="256">
        <v>0</v>
      </c>
      <c r="AG353" s="10"/>
      <c r="AH353" s="10"/>
      <c r="AI353" s="10"/>
    </row>
    <row r="354" spans="1:35">
      <c r="A354" s="257">
        <f t="shared" ref="A354:A392" si="15">A353+0.0104</f>
        <v>0.88606666666666556</v>
      </c>
      <c r="B354" s="254">
        <v>45.69</v>
      </c>
      <c r="C354" s="254">
        <v>10.16</v>
      </c>
      <c r="D354" s="254">
        <v>81.77</v>
      </c>
      <c r="E354" s="254">
        <v>74.38</v>
      </c>
      <c r="F354" s="254">
        <v>146.38</v>
      </c>
      <c r="G354" s="254">
        <v>99.7</v>
      </c>
      <c r="H354" s="254">
        <v>53.62</v>
      </c>
      <c r="I354" s="254">
        <v>19.27</v>
      </c>
      <c r="J354" s="254">
        <v>81.37</v>
      </c>
      <c r="K354" s="254">
        <v>41.18</v>
      </c>
      <c r="L354" s="254">
        <v>150.5</v>
      </c>
      <c r="M354" s="254">
        <v>106.47</v>
      </c>
      <c r="N354" s="254">
        <v>27.55</v>
      </c>
      <c r="O354" s="254">
        <v>76.319999999999993</v>
      </c>
      <c r="P354" s="254">
        <v>36.549999999999997</v>
      </c>
      <c r="Q354" s="254">
        <v>32.049999999999997</v>
      </c>
      <c r="R354" s="254">
        <v>69.87</v>
      </c>
      <c r="S354" s="254">
        <v>209.67</v>
      </c>
      <c r="T354" s="254">
        <v>138.66</v>
      </c>
      <c r="U354" s="254">
        <v>115.69</v>
      </c>
      <c r="V354" s="254">
        <v>109.29</v>
      </c>
      <c r="W354" s="254">
        <v>104.09</v>
      </c>
      <c r="X354" s="254">
        <v>88.65</v>
      </c>
      <c r="Y354" s="254">
        <v>0</v>
      </c>
      <c r="Z354" s="254">
        <v>57.87</v>
      </c>
      <c r="AA354" s="254">
        <v>183.76</v>
      </c>
      <c r="AB354" s="254">
        <v>115.24</v>
      </c>
      <c r="AC354" s="254">
        <v>123.49</v>
      </c>
      <c r="AD354" s="254">
        <v>198.66</v>
      </c>
      <c r="AE354" s="254">
        <v>85.1</v>
      </c>
      <c r="AF354" s="256">
        <v>0</v>
      </c>
      <c r="AG354" s="10"/>
      <c r="AH354" s="10"/>
      <c r="AI354" s="10"/>
    </row>
    <row r="355" spans="1:35">
      <c r="A355" s="257">
        <f t="shared" si="15"/>
        <v>0.89646666666666552</v>
      </c>
      <c r="B355" s="254">
        <v>69.09</v>
      </c>
      <c r="C355" s="254">
        <v>28.63</v>
      </c>
      <c r="D355" s="254">
        <v>43.28</v>
      </c>
      <c r="E355" s="254">
        <v>137.47</v>
      </c>
      <c r="F355" s="254">
        <v>159.4</v>
      </c>
      <c r="G355" s="254">
        <v>156.05000000000001</v>
      </c>
      <c r="H355" s="254">
        <v>34.18</v>
      </c>
      <c r="I355" s="254">
        <v>24</v>
      </c>
      <c r="J355" s="254">
        <v>55.72</v>
      </c>
      <c r="K355" s="254">
        <v>11.55</v>
      </c>
      <c r="L355" s="254">
        <v>70.72</v>
      </c>
      <c r="M355" s="254">
        <v>250.4</v>
      </c>
      <c r="N355" s="254">
        <v>30.64</v>
      </c>
      <c r="O355" s="254">
        <v>36.840000000000003</v>
      </c>
      <c r="P355" s="254">
        <v>46.48</v>
      </c>
      <c r="Q355" s="254">
        <v>46.82</v>
      </c>
      <c r="R355" s="254">
        <v>40.549999999999997</v>
      </c>
      <c r="S355" s="254">
        <v>110.75</v>
      </c>
      <c r="T355" s="254">
        <v>60</v>
      </c>
      <c r="U355" s="254">
        <v>64.040000000000006</v>
      </c>
      <c r="V355" s="254">
        <v>59.73</v>
      </c>
      <c r="W355" s="254">
        <v>55.6</v>
      </c>
      <c r="X355" s="254">
        <v>109.29</v>
      </c>
      <c r="Y355" s="254">
        <v>0</v>
      </c>
      <c r="Z355" s="254">
        <v>66.760000000000005</v>
      </c>
      <c r="AA355" s="254">
        <v>174.59</v>
      </c>
      <c r="AB355" s="254">
        <v>117.71</v>
      </c>
      <c r="AC355" s="254">
        <v>78.36</v>
      </c>
      <c r="AD355" s="254">
        <v>166.75</v>
      </c>
      <c r="AE355" s="254">
        <v>76.06</v>
      </c>
      <c r="AF355" s="256">
        <v>0</v>
      </c>
      <c r="AG355" s="10"/>
      <c r="AH355" s="10"/>
      <c r="AI355" s="10"/>
    </row>
    <row r="356" spans="1:35">
      <c r="A356" s="257">
        <f t="shared" si="15"/>
        <v>0.90686666666666549</v>
      </c>
      <c r="B356" s="254">
        <v>63.82</v>
      </c>
      <c r="C356" s="254">
        <v>14.32</v>
      </c>
      <c r="D356" s="254">
        <v>15.27</v>
      </c>
      <c r="E356" s="254">
        <v>111.98</v>
      </c>
      <c r="F356" s="254">
        <v>122.08</v>
      </c>
      <c r="G356" s="254">
        <v>83.5</v>
      </c>
      <c r="H356" s="254">
        <v>0</v>
      </c>
      <c r="I356" s="254">
        <v>33.630000000000003</v>
      </c>
      <c r="J356" s="254">
        <v>34.909999999999997</v>
      </c>
      <c r="K356" s="254">
        <v>80.510000000000005</v>
      </c>
      <c r="L356" s="254">
        <v>82.66</v>
      </c>
      <c r="M356" s="254">
        <v>137.81</v>
      </c>
      <c r="N356" s="254">
        <v>46.28</v>
      </c>
      <c r="O356" s="254">
        <v>46.36</v>
      </c>
      <c r="P356" s="254">
        <v>1.82</v>
      </c>
      <c r="Q356" s="254">
        <v>57.74</v>
      </c>
      <c r="R356" s="254">
        <v>39.51</v>
      </c>
      <c r="S356" s="254">
        <v>61.58</v>
      </c>
      <c r="T356" s="254">
        <v>116.56</v>
      </c>
      <c r="U356" s="254">
        <v>56.26</v>
      </c>
      <c r="V356" s="254">
        <v>59</v>
      </c>
      <c r="W356" s="254">
        <v>30.61</v>
      </c>
      <c r="X356" s="254">
        <v>75.19</v>
      </c>
      <c r="Y356" s="254">
        <v>0</v>
      </c>
      <c r="Z356" s="254">
        <v>47.21</v>
      </c>
      <c r="AA356" s="254">
        <v>53.91</v>
      </c>
      <c r="AB356" s="254">
        <v>103.89</v>
      </c>
      <c r="AC356" s="254">
        <v>79.459999999999994</v>
      </c>
      <c r="AD356" s="254">
        <v>123.47</v>
      </c>
      <c r="AE356" s="254">
        <v>68.569999999999993</v>
      </c>
      <c r="AF356" s="256">
        <v>0</v>
      </c>
      <c r="AG356" s="10"/>
      <c r="AH356" s="10"/>
      <c r="AI356" s="10"/>
    </row>
    <row r="357" spans="1:35">
      <c r="A357" s="257">
        <f t="shared" si="15"/>
        <v>0.91726666666666545</v>
      </c>
      <c r="B357" s="254">
        <v>17.89</v>
      </c>
      <c r="C357" s="254">
        <v>61.73</v>
      </c>
      <c r="D357" s="254">
        <v>48.01</v>
      </c>
      <c r="E357" s="254">
        <v>54.75</v>
      </c>
      <c r="F357" s="254">
        <v>111.08</v>
      </c>
      <c r="G357" s="254">
        <v>15.22</v>
      </c>
      <c r="H357" s="254">
        <v>51.82</v>
      </c>
      <c r="I357" s="254">
        <v>43.27</v>
      </c>
      <c r="J357" s="254">
        <v>0</v>
      </c>
      <c r="K357" s="254">
        <v>48.76</v>
      </c>
      <c r="L357" s="254">
        <v>112.76</v>
      </c>
      <c r="M357" s="254">
        <v>157.69999999999999</v>
      </c>
      <c r="N357" s="254">
        <v>24.99</v>
      </c>
      <c r="O357" s="254">
        <v>22.75</v>
      </c>
      <c r="P357" s="254">
        <v>22</v>
      </c>
      <c r="Q357" s="254">
        <v>17.28</v>
      </c>
      <c r="R357" s="254">
        <v>12.82</v>
      </c>
      <c r="S357" s="254">
        <v>50.18</v>
      </c>
      <c r="T357" s="254">
        <v>144.31</v>
      </c>
      <c r="U357" s="254">
        <v>24.62</v>
      </c>
      <c r="V357" s="254">
        <v>28.27</v>
      </c>
      <c r="W357" s="254">
        <v>32.299999999999997</v>
      </c>
      <c r="X357" s="254">
        <v>63.12</v>
      </c>
      <c r="Y357" s="254">
        <v>0</v>
      </c>
      <c r="Z357" s="254">
        <v>0</v>
      </c>
      <c r="AA357" s="254">
        <v>40.64</v>
      </c>
      <c r="AB357" s="254">
        <v>60.08</v>
      </c>
      <c r="AC357" s="254">
        <v>53.14</v>
      </c>
      <c r="AD357" s="254">
        <v>56.07</v>
      </c>
      <c r="AE357" s="254">
        <v>67.709999999999994</v>
      </c>
      <c r="AF357" s="256">
        <v>0</v>
      </c>
      <c r="AG357" s="10"/>
      <c r="AH357" s="10"/>
      <c r="AI357" s="10"/>
    </row>
    <row r="358" spans="1:35">
      <c r="A358" s="257">
        <f t="shared" si="15"/>
        <v>0.92766666666666542</v>
      </c>
      <c r="B358" s="254">
        <v>5.64</v>
      </c>
      <c r="C358" s="254">
        <v>10.82</v>
      </c>
      <c r="D358" s="254">
        <v>38.630000000000003</v>
      </c>
      <c r="E358" s="254">
        <v>78.66</v>
      </c>
      <c r="F358" s="254">
        <v>103.31</v>
      </c>
      <c r="G358" s="254">
        <v>48.04</v>
      </c>
      <c r="H358" s="254">
        <v>12</v>
      </c>
      <c r="I358" s="254">
        <v>0</v>
      </c>
      <c r="J358" s="254">
        <v>38.130000000000003</v>
      </c>
      <c r="K358" s="254">
        <v>0</v>
      </c>
      <c r="L358" s="254">
        <v>81.39</v>
      </c>
      <c r="M358" s="254">
        <v>76.790000000000006</v>
      </c>
      <c r="N358" s="254">
        <v>22.54</v>
      </c>
      <c r="O358" s="254">
        <v>7.64</v>
      </c>
      <c r="P358" s="254">
        <v>0</v>
      </c>
      <c r="Q358" s="254">
        <v>4.6399999999999997</v>
      </c>
      <c r="R358" s="254">
        <v>7.36</v>
      </c>
      <c r="S358" s="254">
        <v>68.959999999999994</v>
      </c>
      <c r="T358" s="254">
        <v>109.57</v>
      </c>
      <c r="U358" s="254">
        <v>35.32</v>
      </c>
      <c r="V358" s="254">
        <v>24.53</v>
      </c>
      <c r="W358" s="254">
        <v>89.47</v>
      </c>
      <c r="X358" s="254">
        <v>61.78</v>
      </c>
      <c r="Y358" s="254">
        <v>0</v>
      </c>
      <c r="Z358" s="254">
        <v>31.68</v>
      </c>
      <c r="AA358" s="254">
        <v>37.53</v>
      </c>
      <c r="AB358" s="254">
        <v>33.68</v>
      </c>
      <c r="AC358" s="254">
        <v>52.62</v>
      </c>
      <c r="AD358" s="254">
        <v>44.89</v>
      </c>
      <c r="AE358" s="254">
        <v>82.63</v>
      </c>
      <c r="AF358" s="256">
        <v>0</v>
      </c>
      <c r="AG358" s="10"/>
      <c r="AH358" s="10"/>
      <c r="AI358" s="10"/>
    </row>
    <row r="359" spans="1:35">
      <c r="A359" s="257">
        <f t="shared" si="15"/>
        <v>0.93806666666666538</v>
      </c>
      <c r="B359" s="254">
        <v>30.36</v>
      </c>
      <c r="C359" s="254">
        <v>22.36</v>
      </c>
      <c r="D359" s="254">
        <v>24.45</v>
      </c>
      <c r="E359" s="254">
        <v>44.46</v>
      </c>
      <c r="F359" s="254">
        <v>11.89</v>
      </c>
      <c r="G359" s="254">
        <v>24.64</v>
      </c>
      <c r="H359" s="254">
        <v>0</v>
      </c>
      <c r="I359" s="254">
        <v>0</v>
      </c>
      <c r="J359" s="254">
        <v>18.13</v>
      </c>
      <c r="K359" s="254">
        <v>0</v>
      </c>
      <c r="L359" s="254">
        <v>82.66</v>
      </c>
      <c r="M359" s="254">
        <v>17.91</v>
      </c>
      <c r="N359" s="254">
        <v>12.32</v>
      </c>
      <c r="O359" s="254">
        <v>8.09</v>
      </c>
      <c r="P359" s="254">
        <v>19.09</v>
      </c>
      <c r="Q359" s="254">
        <v>6.27</v>
      </c>
      <c r="R359" s="254">
        <v>1.82</v>
      </c>
      <c r="S359" s="254">
        <v>33.82</v>
      </c>
      <c r="T359" s="254">
        <v>24.72</v>
      </c>
      <c r="U359" s="254">
        <v>8.82</v>
      </c>
      <c r="V359" s="254">
        <v>3</v>
      </c>
      <c r="W359" s="254">
        <v>42.32</v>
      </c>
      <c r="X359" s="254">
        <v>89.53</v>
      </c>
      <c r="Y359" s="254">
        <v>0</v>
      </c>
      <c r="Z359" s="254">
        <v>0</v>
      </c>
      <c r="AA359" s="254">
        <v>4.82</v>
      </c>
      <c r="AB359" s="254">
        <v>30.98</v>
      </c>
      <c r="AC359" s="254">
        <v>19.45</v>
      </c>
      <c r="AD359" s="254">
        <v>24.98</v>
      </c>
      <c r="AE359" s="254">
        <v>55.91</v>
      </c>
      <c r="AF359" s="256">
        <v>0</v>
      </c>
      <c r="AG359" s="10"/>
      <c r="AH359" s="10"/>
      <c r="AI359" s="10"/>
    </row>
    <row r="360" spans="1:35">
      <c r="A360" s="257">
        <f t="shared" si="15"/>
        <v>0.94846666666666535</v>
      </c>
      <c r="B360" s="254">
        <v>10.82</v>
      </c>
      <c r="C360" s="254">
        <v>0</v>
      </c>
      <c r="D360" s="254">
        <v>50.05</v>
      </c>
      <c r="E360" s="254">
        <v>33.450000000000003</v>
      </c>
      <c r="F360" s="254">
        <v>42.12</v>
      </c>
      <c r="G360" s="254">
        <v>0</v>
      </c>
      <c r="H360" s="254">
        <v>0</v>
      </c>
      <c r="I360" s="254">
        <v>10.82</v>
      </c>
      <c r="J360" s="254">
        <v>31.88</v>
      </c>
      <c r="K360" s="254">
        <v>13.98</v>
      </c>
      <c r="L360" s="254">
        <v>90.94</v>
      </c>
      <c r="M360" s="254">
        <v>67.91</v>
      </c>
      <c r="N360" s="254">
        <v>0</v>
      </c>
      <c r="O360" s="254">
        <v>11.09</v>
      </c>
      <c r="P360" s="254">
        <v>0</v>
      </c>
      <c r="Q360" s="254">
        <v>1.77</v>
      </c>
      <c r="R360" s="254">
        <v>0</v>
      </c>
      <c r="S360" s="254">
        <v>74.08</v>
      </c>
      <c r="T360" s="254">
        <v>44.47</v>
      </c>
      <c r="U360" s="254">
        <v>7.27</v>
      </c>
      <c r="V360" s="254">
        <v>0</v>
      </c>
      <c r="W360" s="254">
        <v>0.91</v>
      </c>
      <c r="X360" s="254">
        <v>9.4499999999999993</v>
      </c>
      <c r="Y360" s="254">
        <v>0</v>
      </c>
      <c r="Z360" s="254">
        <v>0</v>
      </c>
      <c r="AA360" s="254">
        <v>33.130000000000003</v>
      </c>
      <c r="AB360" s="254">
        <v>0</v>
      </c>
      <c r="AC360" s="254">
        <v>9.16</v>
      </c>
      <c r="AD360" s="254">
        <v>2.73</v>
      </c>
      <c r="AE360" s="254">
        <v>28.77</v>
      </c>
      <c r="AF360" s="256">
        <v>0</v>
      </c>
      <c r="AG360" s="10"/>
      <c r="AH360" s="10"/>
      <c r="AI360" s="10"/>
    </row>
    <row r="361" spans="1:35">
      <c r="A361" s="257">
        <f t="shared" si="15"/>
        <v>0.95886666666666531</v>
      </c>
      <c r="B361" s="254">
        <v>0</v>
      </c>
      <c r="C361" s="254">
        <v>11.91</v>
      </c>
      <c r="D361" s="254">
        <v>8.36</v>
      </c>
      <c r="E361" s="254">
        <v>101.35</v>
      </c>
      <c r="F361" s="254">
        <v>27.37</v>
      </c>
      <c r="G361" s="254">
        <v>0</v>
      </c>
      <c r="H361" s="254">
        <v>20.83</v>
      </c>
      <c r="I361" s="254">
        <v>14.36</v>
      </c>
      <c r="J361" s="254">
        <v>13.64</v>
      </c>
      <c r="K361" s="254">
        <v>18.45</v>
      </c>
      <c r="L361" s="254">
        <v>90.23</v>
      </c>
      <c r="M361" s="254">
        <v>20.32</v>
      </c>
      <c r="N361" s="254">
        <v>5.41</v>
      </c>
      <c r="O361" s="254">
        <v>17.36</v>
      </c>
      <c r="P361" s="254">
        <v>0</v>
      </c>
      <c r="Q361" s="254">
        <v>6.32</v>
      </c>
      <c r="R361" s="254">
        <v>0</v>
      </c>
      <c r="S361" s="254">
        <v>22.18</v>
      </c>
      <c r="T361" s="254">
        <v>54.27</v>
      </c>
      <c r="U361" s="254">
        <v>21.82</v>
      </c>
      <c r="V361" s="254">
        <v>0</v>
      </c>
      <c r="W361" s="254">
        <v>21.44</v>
      </c>
      <c r="X361" s="254">
        <v>22.82</v>
      </c>
      <c r="Y361" s="254">
        <v>0</v>
      </c>
      <c r="Z361" s="254">
        <v>0</v>
      </c>
      <c r="AA361" s="254">
        <v>31.64</v>
      </c>
      <c r="AB361" s="254">
        <v>6.54</v>
      </c>
      <c r="AC361" s="254">
        <v>42.81</v>
      </c>
      <c r="AD361" s="254">
        <v>51.22</v>
      </c>
      <c r="AE361" s="254">
        <v>13.73</v>
      </c>
      <c r="AF361" s="256">
        <v>0</v>
      </c>
      <c r="AG361" s="10"/>
      <c r="AH361" s="10"/>
      <c r="AI361" s="10"/>
    </row>
    <row r="362" spans="1:35">
      <c r="A362" s="257">
        <f t="shared" si="15"/>
        <v>0.96926666666666528</v>
      </c>
      <c r="B362" s="254">
        <v>0</v>
      </c>
      <c r="C362" s="254">
        <v>6</v>
      </c>
      <c r="D362" s="254">
        <v>4.38</v>
      </c>
      <c r="E362" s="254">
        <v>62.36</v>
      </c>
      <c r="F362" s="254">
        <v>74.91</v>
      </c>
      <c r="G362" s="254">
        <v>8.18</v>
      </c>
      <c r="H362" s="254">
        <v>0</v>
      </c>
      <c r="I362" s="254">
        <v>19.59</v>
      </c>
      <c r="J362" s="254">
        <v>0</v>
      </c>
      <c r="K362" s="254">
        <v>16.18</v>
      </c>
      <c r="L362" s="254">
        <v>102.46</v>
      </c>
      <c r="M362" s="254">
        <v>40.36</v>
      </c>
      <c r="N362" s="254">
        <v>65.28</v>
      </c>
      <c r="O362" s="254">
        <v>5.91</v>
      </c>
      <c r="P362" s="254">
        <v>20.350000000000001</v>
      </c>
      <c r="Q362" s="254">
        <v>8.73</v>
      </c>
      <c r="R362" s="254">
        <v>10.91</v>
      </c>
      <c r="S362" s="254">
        <v>35.770000000000003</v>
      </c>
      <c r="T362" s="254">
        <v>70.73</v>
      </c>
      <c r="U362" s="254">
        <v>16.73</v>
      </c>
      <c r="V362" s="254">
        <v>0</v>
      </c>
      <c r="W362" s="254">
        <v>16</v>
      </c>
      <c r="X362" s="254">
        <v>15.07</v>
      </c>
      <c r="Y362" s="254">
        <v>0</v>
      </c>
      <c r="Z362" s="254">
        <v>0</v>
      </c>
      <c r="AA362" s="254">
        <v>9</v>
      </c>
      <c r="AB362" s="254">
        <v>5.96</v>
      </c>
      <c r="AC362" s="254">
        <v>40.090000000000003</v>
      </c>
      <c r="AD362" s="254">
        <v>14.09</v>
      </c>
      <c r="AE362" s="254">
        <v>31.22</v>
      </c>
      <c r="AF362" s="256">
        <v>0</v>
      </c>
      <c r="AG362" s="10"/>
      <c r="AH362" s="10"/>
      <c r="AI362" s="10"/>
    </row>
    <row r="363" spans="1:35">
      <c r="A363" s="257">
        <f t="shared" si="15"/>
        <v>0.97966666666666524</v>
      </c>
      <c r="B363" s="254">
        <v>0</v>
      </c>
      <c r="C363" s="254">
        <v>0</v>
      </c>
      <c r="D363" s="254">
        <v>0</v>
      </c>
      <c r="E363" s="254">
        <v>51.09</v>
      </c>
      <c r="F363" s="254">
        <v>14.86</v>
      </c>
      <c r="G363" s="254">
        <v>27</v>
      </c>
      <c r="H363" s="254">
        <v>0</v>
      </c>
      <c r="I363" s="254">
        <v>42.67</v>
      </c>
      <c r="J363" s="254">
        <v>0</v>
      </c>
      <c r="K363" s="254">
        <v>15.64</v>
      </c>
      <c r="L363" s="254">
        <v>70.650000000000006</v>
      </c>
      <c r="M363" s="254">
        <v>15.91</v>
      </c>
      <c r="N363" s="254">
        <v>0</v>
      </c>
      <c r="O363" s="254">
        <v>12.73</v>
      </c>
      <c r="P363" s="254">
        <v>0</v>
      </c>
      <c r="Q363" s="254">
        <v>13.91</v>
      </c>
      <c r="R363" s="254">
        <v>16.91</v>
      </c>
      <c r="S363" s="254">
        <v>37.64</v>
      </c>
      <c r="T363" s="254">
        <v>70.540000000000006</v>
      </c>
      <c r="U363" s="254">
        <v>0</v>
      </c>
      <c r="V363" s="254">
        <v>0</v>
      </c>
      <c r="W363" s="254">
        <v>10.09</v>
      </c>
      <c r="X363" s="254">
        <v>6.02</v>
      </c>
      <c r="Y363" s="254">
        <v>0</v>
      </c>
      <c r="Z363" s="254">
        <v>0</v>
      </c>
      <c r="AA363" s="254">
        <v>1.77</v>
      </c>
      <c r="AB363" s="254">
        <v>0</v>
      </c>
      <c r="AC363" s="254">
        <v>9.36</v>
      </c>
      <c r="AD363" s="254">
        <v>7.82</v>
      </c>
      <c r="AE363" s="254">
        <v>11.73</v>
      </c>
      <c r="AF363" s="256">
        <v>0</v>
      </c>
      <c r="AG363" s="10"/>
      <c r="AH363" s="10"/>
      <c r="AI363" s="10"/>
    </row>
    <row r="364" spans="1:35">
      <c r="A364" s="257">
        <f t="shared" si="15"/>
        <v>0.99006666666666521</v>
      </c>
      <c r="B364" s="254">
        <v>17.82</v>
      </c>
      <c r="C364" s="254">
        <v>17.04</v>
      </c>
      <c r="D364" s="254">
        <v>0</v>
      </c>
      <c r="E364" s="254">
        <v>53.77</v>
      </c>
      <c r="F364" s="254">
        <v>21.09</v>
      </c>
      <c r="G364" s="254">
        <v>0</v>
      </c>
      <c r="H364" s="254">
        <v>6.91</v>
      </c>
      <c r="I364" s="254">
        <v>25.09</v>
      </c>
      <c r="J364" s="254">
        <v>47.51</v>
      </c>
      <c r="K364" s="254">
        <v>0</v>
      </c>
      <c r="L364" s="254">
        <v>60.54</v>
      </c>
      <c r="M364" s="254">
        <v>0</v>
      </c>
      <c r="N364" s="254">
        <v>0</v>
      </c>
      <c r="O364" s="254">
        <v>35</v>
      </c>
      <c r="P364" s="254">
        <v>0</v>
      </c>
      <c r="Q364" s="254">
        <v>0</v>
      </c>
      <c r="R364" s="254">
        <v>23.08</v>
      </c>
      <c r="S364" s="254">
        <v>18.18</v>
      </c>
      <c r="T364" s="254">
        <v>19.63</v>
      </c>
      <c r="U364" s="254">
        <v>0</v>
      </c>
      <c r="V364" s="254">
        <v>0</v>
      </c>
      <c r="W364" s="254">
        <v>0</v>
      </c>
      <c r="X364" s="254">
        <v>14</v>
      </c>
      <c r="Y364" s="254">
        <v>0</v>
      </c>
      <c r="Z364" s="254">
        <v>0</v>
      </c>
      <c r="AA364" s="254">
        <v>27.63</v>
      </c>
      <c r="AB364" s="254">
        <v>0</v>
      </c>
      <c r="AC364" s="254">
        <v>31.27</v>
      </c>
      <c r="AD364" s="254">
        <v>16.95</v>
      </c>
      <c r="AE364" s="254">
        <v>1.82</v>
      </c>
      <c r="AF364" s="256">
        <v>0</v>
      </c>
      <c r="AG364" s="10"/>
      <c r="AH364" s="10"/>
      <c r="AI364" s="10"/>
    </row>
    <row r="365" spans="1:35">
      <c r="A365" s="257">
        <f t="shared" si="15"/>
        <v>1.0004666666666653</v>
      </c>
      <c r="B365" s="254">
        <v>0</v>
      </c>
      <c r="C365" s="254">
        <v>0</v>
      </c>
      <c r="D365" s="254">
        <v>0</v>
      </c>
      <c r="E365" s="254">
        <v>111.56</v>
      </c>
      <c r="F365" s="254">
        <v>50.9</v>
      </c>
      <c r="G365" s="254">
        <v>0</v>
      </c>
      <c r="H365" s="254">
        <v>27.41</v>
      </c>
      <c r="I365" s="254">
        <v>8.73</v>
      </c>
      <c r="J365" s="254">
        <v>25.27</v>
      </c>
      <c r="K365" s="254">
        <v>3.64</v>
      </c>
      <c r="L365" s="254">
        <v>39.950000000000003</v>
      </c>
      <c r="M365" s="254">
        <v>42.77</v>
      </c>
      <c r="N365" s="254">
        <v>0</v>
      </c>
      <c r="O365" s="254">
        <v>23.64</v>
      </c>
      <c r="P365" s="254">
        <v>8.91</v>
      </c>
      <c r="Q365" s="254">
        <v>25.35</v>
      </c>
      <c r="R365" s="254">
        <v>20.82</v>
      </c>
      <c r="S365" s="254">
        <v>12.81</v>
      </c>
      <c r="T365" s="254">
        <v>28.58</v>
      </c>
      <c r="U365" s="254">
        <v>16</v>
      </c>
      <c r="V365" s="254">
        <v>12.27</v>
      </c>
      <c r="W365" s="254">
        <v>28.55</v>
      </c>
      <c r="X365" s="254">
        <v>27.73</v>
      </c>
      <c r="Y365" s="254">
        <v>0</v>
      </c>
      <c r="Z365" s="254">
        <v>0</v>
      </c>
      <c r="AA365" s="254">
        <v>14</v>
      </c>
      <c r="AB365" s="254">
        <v>20.73</v>
      </c>
      <c r="AC365" s="254">
        <v>24.18</v>
      </c>
      <c r="AD365" s="254">
        <v>13.13</v>
      </c>
      <c r="AE365" s="254">
        <v>5.82</v>
      </c>
      <c r="AF365" s="256">
        <v>0</v>
      </c>
      <c r="AG365" s="10"/>
      <c r="AH365" s="10"/>
      <c r="AI365" s="10"/>
    </row>
    <row r="366" spans="1:35">
      <c r="A366" s="257">
        <f t="shared" si="15"/>
        <v>1.0108666666666652</v>
      </c>
      <c r="B366" s="254">
        <v>0</v>
      </c>
      <c r="C366" s="254">
        <v>0</v>
      </c>
      <c r="D366" s="254">
        <v>44.91</v>
      </c>
      <c r="E366" s="254">
        <v>57.09</v>
      </c>
      <c r="F366" s="254">
        <v>18.5</v>
      </c>
      <c r="G366" s="254">
        <v>0</v>
      </c>
      <c r="H366" s="254">
        <v>11.95</v>
      </c>
      <c r="I366" s="254">
        <v>0</v>
      </c>
      <c r="J366" s="254">
        <v>8.9499999999999993</v>
      </c>
      <c r="K366" s="254">
        <v>14.72</v>
      </c>
      <c r="L366" s="254">
        <v>43.92</v>
      </c>
      <c r="M366" s="254">
        <v>7.82</v>
      </c>
      <c r="N366" s="254">
        <v>26</v>
      </c>
      <c r="O366" s="254">
        <v>0.91</v>
      </c>
      <c r="P366" s="254">
        <v>0</v>
      </c>
      <c r="Q366" s="254">
        <v>32.590000000000003</v>
      </c>
      <c r="R366" s="254">
        <v>41.45</v>
      </c>
      <c r="S366" s="254">
        <v>49.63</v>
      </c>
      <c r="T366" s="254">
        <v>31.82</v>
      </c>
      <c r="U366" s="254">
        <v>13.91</v>
      </c>
      <c r="V366" s="254">
        <v>23.82</v>
      </c>
      <c r="W366" s="254">
        <v>25.91</v>
      </c>
      <c r="X366" s="254">
        <v>19.91</v>
      </c>
      <c r="Y366" s="254">
        <v>0</v>
      </c>
      <c r="Z366" s="254">
        <v>0</v>
      </c>
      <c r="AA366" s="254">
        <v>3.59</v>
      </c>
      <c r="AB366" s="254">
        <v>21.27</v>
      </c>
      <c r="AC366" s="254">
        <v>12.25</v>
      </c>
      <c r="AD366" s="254">
        <v>15.1</v>
      </c>
      <c r="AE366" s="254">
        <v>13.72</v>
      </c>
      <c r="AF366" s="256">
        <v>0</v>
      </c>
      <c r="AG366" s="10"/>
      <c r="AH366" s="10"/>
      <c r="AI366" s="10"/>
    </row>
    <row r="367" spans="1:35">
      <c r="A367" s="257">
        <f t="shared" si="15"/>
        <v>1.0212666666666652</v>
      </c>
      <c r="B367" s="254">
        <v>0</v>
      </c>
      <c r="C367" s="254">
        <v>0</v>
      </c>
      <c r="D367" s="254">
        <v>15.91</v>
      </c>
      <c r="E367" s="254">
        <v>37.4</v>
      </c>
      <c r="F367" s="254">
        <v>7.18</v>
      </c>
      <c r="G367" s="254">
        <v>0</v>
      </c>
      <c r="H367" s="254">
        <v>8.09</v>
      </c>
      <c r="I367" s="254">
        <v>0</v>
      </c>
      <c r="J367" s="254">
        <v>0</v>
      </c>
      <c r="K367" s="254">
        <v>0</v>
      </c>
      <c r="L367" s="254">
        <v>0</v>
      </c>
      <c r="M367" s="254">
        <v>16.41</v>
      </c>
      <c r="N367" s="254">
        <v>2.82</v>
      </c>
      <c r="O367" s="254">
        <v>0.91</v>
      </c>
      <c r="P367" s="254">
        <v>15.32</v>
      </c>
      <c r="Q367" s="254">
        <v>17.82</v>
      </c>
      <c r="R367" s="254">
        <v>44.01</v>
      </c>
      <c r="S367" s="254">
        <v>45.23</v>
      </c>
      <c r="T367" s="254">
        <v>41.18</v>
      </c>
      <c r="U367" s="254">
        <v>0</v>
      </c>
      <c r="V367" s="254">
        <v>27.58</v>
      </c>
      <c r="W367" s="254">
        <v>0</v>
      </c>
      <c r="X367" s="254">
        <v>0</v>
      </c>
      <c r="Y367" s="254">
        <v>0</v>
      </c>
      <c r="Z367" s="254">
        <v>0</v>
      </c>
      <c r="AA367" s="254">
        <v>0</v>
      </c>
      <c r="AB367" s="254">
        <v>0</v>
      </c>
      <c r="AC367" s="254">
        <v>0</v>
      </c>
      <c r="AD367" s="254">
        <v>0</v>
      </c>
      <c r="AE367" s="254">
        <v>17.09</v>
      </c>
      <c r="AF367" s="256">
        <v>0</v>
      </c>
      <c r="AG367" s="10"/>
      <c r="AH367" s="10"/>
      <c r="AI367" s="10"/>
    </row>
    <row r="368" spans="1:35">
      <c r="A368" s="257">
        <f t="shared" si="15"/>
        <v>1.0316666666666652</v>
      </c>
      <c r="B368" s="254">
        <v>0</v>
      </c>
      <c r="C368" s="254">
        <v>0</v>
      </c>
      <c r="D368" s="254">
        <v>0</v>
      </c>
      <c r="E368" s="254">
        <v>14.18</v>
      </c>
      <c r="F368" s="254">
        <v>0</v>
      </c>
      <c r="G368" s="254">
        <v>0</v>
      </c>
      <c r="H368" s="254">
        <v>0</v>
      </c>
      <c r="I368" s="254">
        <v>0</v>
      </c>
      <c r="J368" s="254">
        <v>0</v>
      </c>
      <c r="K368" s="254">
        <v>0</v>
      </c>
      <c r="L368" s="254">
        <v>0</v>
      </c>
      <c r="M368" s="254">
        <v>0</v>
      </c>
      <c r="N368" s="254">
        <v>0</v>
      </c>
      <c r="O368" s="254">
        <v>0</v>
      </c>
      <c r="P368" s="254">
        <v>0</v>
      </c>
      <c r="Q368" s="254">
        <v>0</v>
      </c>
      <c r="R368" s="254">
        <v>0</v>
      </c>
      <c r="S368" s="254">
        <v>0</v>
      </c>
      <c r="T368" s="254">
        <v>0</v>
      </c>
      <c r="U368" s="254">
        <v>0</v>
      </c>
      <c r="V368" s="254">
        <v>0</v>
      </c>
      <c r="W368" s="254">
        <v>0</v>
      </c>
      <c r="X368" s="254">
        <v>0</v>
      </c>
      <c r="Y368" s="254">
        <v>0</v>
      </c>
      <c r="Z368" s="254">
        <v>0</v>
      </c>
      <c r="AA368" s="254">
        <v>0</v>
      </c>
      <c r="AB368" s="254">
        <v>0</v>
      </c>
      <c r="AC368" s="254">
        <v>0</v>
      </c>
      <c r="AD368" s="254">
        <v>0</v>
      </c>
      <c r="AE368" s="254">
        <v>0</v>
      </c>
      <c r="AF368" s="256">
        <v>0</v>
      </c>
      <c r="AG368" s="10"/>
      <c r="AH368" s="10"/>
      <c r="AI368" s="10"/>
    </row>
    <row r="369" spans="1:35">
      <c r="A369" s="257">
        <f t="shared" si="15"/>
        <v>1.0420666666666651</v>
      </c>
      <c r="B369" s="254">
        <v>0</v>
      </c>
      <c r="C369" s="254">
        <v>0</v>
      </c>
      <c r="D369" s="254">
        <v>0</v>
      </c>
      <c r="E369" s="254">
        <v>0</v>
      </c>
      <c r="F369" s="254">
        <v>0</v>
      </c>
      <c r="G369" s="254">
        <v>0</v>
      </c>
      <c r="H369" s="254">
        <v>0</v>
      </c>
      <c r="I369" s="254">
        <v>0</v>
      </c>
      <c r="J369" s="254">
        <v>0</v>
      </c>
      <c r="K369" s="254">
        <v>0</v>
      </c>
      <c r="L369" s="254">
        <v>0</v>
      </c>
      <c r="M369" s="254">
        <v>0</v>
      </c>
      <c r="N369" s="254">
        <v>0</v>
      </c>
      <c r="O369" s="254">
        <v>0</v>
      </c>
      <c r="P369" s="254">
        <v>0</v>
      </c>
      <c r="Q369" s="254">
        <v>0</v>
      </c>
      <c r="R369" s="254">
        <v>0</v>
      </c>
      <c r="S369" s="254">
        <v>0</v>
      </c>
      <c r="T369" s="254">
        <v>0</v>
      </c>
      <c r="U369" s="254">
        <v>0</v>
      </c>
      <c r="V369" s="254">
        <v>0</v>
      </c>
      <c r="W369" s="254">
        <v>0</v>
      </c>
      <c r="X369" s="254">
        <v>0</v>
      </c>
      <c r="Y369" s="254">
        <v>0</v>
      </c>
      <c r="Z369" s="254">
        <v>0</v>
      </c>
      <c r="AA369" s="254">
        <v>0</v>
      </c>
      <c r="AB369" s="254">
        <v>0</v>
      </c>
      <c r="AC369" s="254">
        <v>0</v>
      </c>
      <c r="AD369" s="254">
        <v>0</v>
      </c>
      <c r="AE369" s="254">
        <v>0</v>
      </c>
      <c r="AF369" s="256">
        <v>0</v>
      </c>
      <c r="AG369" s="10"/>
      <c r="AH369" s="10"/>
      <c r="AI369" s="10"/>
    </row>
    <row r="370" spans="1:35">
      <c r="A370" s="257">
        <f t="shared" si="15"/>
        <v>1.0524666666666651</v>
      </c>
      <c r="B370" s="254">
        <v>0</v>
      </c>
      <c r="C370" s="254">
        <v>0</v>
      </c>
      <c r="D370" s="254">
        <v>0</v>
      </c>
      <c r="E370" s="254">
        <v>0</v>
      </c>
      <c r="F370" s="254">
        <v>0</v>
      </c>
      <c r="G370" s="254">
        <v>0</v>
      </c>
      <c r="H370" s="254">
        <v>0</v>
      </c>
      <c r="I370" s="254">
        <v>0</v>
      </c>
      <c r="J370" s="254">
        <v>0</v>
      </c>
      <c r="K370" s="254">
        <v>0</v>
      </c>
      <c r="L370" s="254">
        <v>0</v>
      </c>
      <c r="M370" s="254">
        <v>0</v>
      </c>
      <c r="N370" s="254">
        <v>0</v>
      </c>
      <c r="O370" s="254">
        <v>0</v>
      </c>
      <c r="P370" s="254">
        <v>0</v>
      </c>
      <c r="Q370" s="254">
        <v>0</v>
      </c>
      <c r="R370" s="254">
        <v>0</v>
      </c>
      <c r="S370" s="254">
        <v>0</v>
      </c>
      <c r="T370" s="254">
        <v>0</v>
      </c>
      <c r="U370" s="254">
        <v>0</v>
      </c>
      <c r="V370" s="254">
        <v>0</v>
      </c>
      <c r="W370" s="254">
        <v>0</v>
      </c>
      <c r="X370" s="254">
        <v>0</v>
      </c>
      <c r="Y370" s="254">
        <v>0</v>
      </c>
      <c r="Z370" s="254">
        <v>0</v>
      </c>
      <c r="AA370" s="254">
        <v>0</v>
      </c>
      <c r="AB370" s="254">
        <v>0</v>
      </c>
      <c r="AC370" s="254">
        <v>0</v>
      </c>
      <c r="AD370" s="254">
        <v>0</v>
      </c>
      <c r="AE370" s="254">
        <v>0</v>
      </c>
      <c r="AF370" s="256">
        <v>0</v>
      </c>
      <c r="AG370" s="10"/>
      <c r="AH370" s="10"/>
      <c r="AI370" s="10"/>
    </row>
    <row r="371" spans="1:35">
      <c r="A371" s="257">
        <f t="shared" si="15"/>
        <v>1.0628666666666651</v>
      </c>
      <c r="B371" s="254">
        <v>0</v>
      </c>
      <c r="C371" s="254">
        <v>0</v>
      </c>
      <c r="D371" s="254">
        <v>0</v>
      </c>
      <c r="E371" s="254">
        <v>0</v>
      </c>
      <c r="F371" s="254">
        <v>0</v>
      </c>
      <c r="G371" s="254">
        <v>0</v>
      </c>
      <c r="H371" s="254">
        <v>0</v>
      </c>
      <c r="I371" s="254">
        <v>0</v>
      </c>
      <c r="J371" s="254">
        <v>0</v>
      </c>
      <c r="K371" s="254">
        <v>0</v>
      </c>
      <c r="L371" s="254">
        <v>0</v>
      </c>
      <c r="M371" s="254">
        <v>0</v>
      </c>
      <c r="N371" s="254">
        <v>0</v>
      </c>
      <c r="O371" s="254">
        <v>0</v>
      </c>
      <c r="P371" s="254">
        <v>0</v>
      </c>
      <c r="Q371" s="254">
        <v>0</v>
      </c>
      <c r="R371" s="254">
        <v>0</v>
      </c>
      <c r="S371" s="254">
        <v>0</v>
      </c>
      <c r="T371" s="254">
        <v>0</v>
      </c>
      <c r="U371" s="254">
        <v>0</v>
      </c>
      <c r="V371" s="254">
        <v>0</v>
      </c>
      <c r="W371" s="254">
        <v>0</v>
      </c>
      <c r="X371" s="254">
        <v>0</v>
      </c>
      <c r="Y371" s="254">
        <v>0</v>
      </c>
      <c r="Z371" s="254">
        <v>0</v>
      </c>
      <c r="AA371" s="254">
        <v>0</v>
      </c>
      <c r="AB371" s="254">
        <v>0</v>
      </c>
      <c r="AC371" s="254">
        <v>0</v>
      </c>
      <c r="AD371" s="254">
        <v>0</v>
      </c>
      <c r="AE371" s="254">
        <v>0</v>
      </c>
      <c r="AF371" s="256">
        <v>0</v>
      </c>
      <c r="AG371" s="10"/>
      <c r="AH371" s="10"/>
      <c r="AI371" s="10"/>
    </row>
    <row r="372" spans="1:35">
      <c r="A372" s="257">
        <f t="shared" si="15"/>
        <v>1.073266666666665</v>
      </c>
      <c r="B372" s="254">
        <v>0</v>
      </c>
      <c r="C372" s="254">
        <v>0</v>
      </c>
      <c r="D372" s="254">
        <v>0</v>
      </c>
      <c r="E372" s="254">
        <v>0</v>
      </c>
      <c r="F372" s="254">
        <v>0</v>
      </c>
      <c r="G372" s="254">
        <v>0</v>
      </c>
      <c r="H372" s="254">
        <v>0</v>
      </c>
      <c r="I372" s="254">
        <v>0</v>
      </c>
      <c r="J372" s="254">
        <v>0</v>
      </c>
      <c r="K372" s="254">
        <v>0</v>
      </c>
      <c r="L372" s="254">
        <v>0</v>
      </c>
      <c r="M372" s="254">
        <v>0</v>
      </c>
      <c r="N372" s="254">
        <v>0</v>
      </c>
      <c r="O372" s="254">
        <v>0</v>
      </c>
      <c r="P372" s="254">
        <v>0</v>
      </c>
      <c r="Q372" s="254">
        <v>0</v>
      </c>
      <c r="R372" s="254">
        <v>0</v>
      </c>
      <c r="S372" s="254">
        <v>0</v>
      </c>
      <c r="T372" s="254">
        <v>0</v>
      </c>
      <c r="U372" s="254">
        <v>0</v>
      </c>
      <c r="V372" s="254">
        <v>0</v>
      </c>
      <c r="W372" s="254">
        <v>0</v>
      </c>
      <c r="X372" s="254">
        <v>0</v>
      </c>
      <c r="Y372" s="254">
        <v>0</v>
      </c>
      <c r="Z372" s="254">
        <v>0</v>
      </c>
      <c r="AA372" s="254">
        <v>0</v>
      </c>
      <c r="AB372" s="254">
        <v>0</v>
      </c>
      <c r="AC372" s="254">
        <v>0</v>
      </c>
      <c r="AD372" s="254">
        <v>0</v>
      </c>
      <c r="AE372" s="254">
        <v>0</v>
      </c>
      <c r="AF372" s="256">
        <v>0</v>
      </c>
      <c r="AG372" s="10"/>
      <c r="AH372" s="10"/>
      <c r="AI372" s="10"/>
    </row>
    <row r="373" spans="1:35">
      <c r="A373" s="257">
        <f t="shared" si="15"/>
        <v>1.083666666666665</v>
      </c>
      <c r="B373" s="254">
        <v>0</v>
      </c>
      <c r="C373" s="254">
        <v>0</v>
      </c>
      <c r="D373" s="254">
        <v>0</v>
      </c>
      <c r="E373" s="254">
        <v>0</v>
      </c>
      <c r="F373" s="254">
        <v>0</v>
      </c>
      <c r="G373" s="254">
        <v>0</v>
      </c>
      <c r="H373" s="254">
        <v>0</v>
      </c>
      <c r="I373" s="254">
        <v>0</v>
      </c>
      <c r="J373" s="254">
        <v>0</v>
      </c>
      <c r="K373" s="254">
        <v>0</v>
      </c>
      <c r="L373" s="254">
        <v>0</v>
      </c>
      <c r="M373" s="254">
        <v>0</v>
      </c>
      <c r="N373" s="254">
        <v>0</v>
      </c>
      <c r="O373" s="254">
        <v>0</v>
      </c>
      <c r="P373" s="254">
        <v>0</v>
      </c>
      <c r="Q373" s="254">
        <v>0</v>
      </c>
      <c r="R373" s="254">
        <v>0</v>
      </c>
      <c r="S373" s="254">
        <v>0</v>
      </c>
      <c r="T373" s="254">
        <v>0</v>
      </c>
      <c r="U373" s="254">
        <v>0</v>
      </c>
      <c r="V373" s="254">
        <v>0</v>
      </c>
      <c r="W373" s="254">
        <v>0</v>
      </c>
      <c r="X373" s="254">
        <v>0</v>
      </c>
      <c r="Y373" s="254">
        <v>0</v>
      </c>
      <c r="Z373" s="254">
        <v>0</v>
      </c>
      <c r="AA373" s="254">
        <v>0</v>
      </c>
      <c r="AB373" s="254">
        <v>0</v>
      </c>
      <c r="AC373" s="254">
        <v>0</v>
      </c>
      <c r="AD373" s="254">
        <v>0</v>
      </c>
      <c r="AE373" s="254">
        <v>0</v>
      </c>
      <c r="AF373" s="256">
        <v>0</v>
      </c>
      <c r="AG373" s="10"/>
      <c r="AH373" s="10"/>
      <c r="AI373" s="10"/>
    </row>
    <row r="374" spans="1:35">
      <c r="A374" s="257">
        <f t="shared" si="15"/>
        <v>1.094066666666665</v>
      </c>
      <c r="B374" s="254">
        <v>0</v>
      </c>
      <c r="C374" s="254">
        <v>0</v>
      </c>
      <c r="D374" s="254">
        <v>0</v>
      </c>
      <c r="E374" s="254">
        <v>0</v>
      </c>
      <c r="F374" s="254">
        <v>0</v>
      </c>
      <c r="G374" s="254">
        <v>0</v>
      </c>
      <c r="H374" s="254">
        <v>0</v>
      </c>
      <c r="I374" s="254">
        <v>0</v>
      </c>
      <c r="J374" s="254">
        <v>0</v>
      </c>
      <c r="K374" s="254">
        <v>0</v>
      </c>
      <c r="L374" s="254">
        <v>0</v>
      </c>
      <c r="M374" s="254">
        <v>0</v>
      </c>
      <c r="N374" s="254">
        <v>0</v>
      </c>
      <c r="O374" s="254">
        <v>0</v>
      </c>
      <c r="P374" s="254">
        <v>0</v>
      </c>
      <c r="Q374" s="254">
        <v>0</v>
      </c>
      <c r="R374" s="254">
        <v>0</v>
      </c>
      <c r="S374" s="254">
        <v>0</v>
      </c>
      <c r="T374" s="254">
        <v>0</v>
      </c>
      <c r="U374" s="254">
        <v>0</v>
      </c>
      <c r="V374" s="254">
        <v>0</v>
      </c>
      <c r="W374" s="254">
        <v>0</v>
      </c>
      <c r="X374" s="254">
        <v>0</v>
      </c>
      <c r="Y374" s="254">
        <v>0</v>
      </c>
      <c r="Z374" s="254">
        <v>0</v>
      </c>
      <c r="AA374" s="254">
        <v>0</v>
      </c>
      <c r="AB374" s="254">
        <v>0</v>
      </c>
      <c r="AC374" s="254">
        <v>0</v>
      </c>
      <c r="AD374" s="254">
        <v>0</v>
      </c>
      <c r="AE374" s="254">
        <v>0</v>
      </c>
      <c r="AF374" s="256">
        <v>0</v>
      </c>
      <c r="AG374" s="10"/>
      <c r="AH374" s="10"/>
      <c r="AI374" s="10"/>
    </row>
    <row r="375" spans="1:35">
      <c r="A375" s="257">
        <f t="shared" si="15"/>
        <v>1.1044666666666649</v>
      </c>
      <c r="B375" s="254">
        <v>0</v>
      </c>
      <c r="C375" s="254">
        <v>0</v>
      </c>
      <c r="D375" s="254">
        <v>0</v>
      </c>
      <c r="E375" s="254">
        <v>0</v>
      </c>
      <c r="F375" s="254">
        <v>0</v>
      </c>
      <c r="G375" s="254">
        <v>0</v>
      </c>
      <c r="H375" s="254">
        <v>0</v>
      </c>
      <c r="I375" s="254">
        <v>0</v>
      </c>
      <c r="J375" s="254">
        <v>0</v>
      </c>
      <c r="K375" s="254">
        <v>0</v>
      </c>
      <c r="L375" s="254">
        <v>0</v>
      </c>
      <c r="M375" s="254">
        <v>0</v>
      </c>
      <c r="N375" s="254">
        <v>0</v>
      </c>
      <c r="O375" s="254">
        <v>0</v>
      </c>
      <c r="P375" s="254">
        <v>0</v>
      </c>
      <c r="Q375" s="254">
        <v>0</v>
      </c>
      <c r="R375" s="254">
        <v>0</v>
      </c>
      <c r="S375" s="254">
        <v>0</v>
      </c>
      <c r="T375" s="254">
        <v>0</v>
      </c>
      <c r="U375" s="254">
        <v>0</v>
      </c>
      <c r="V375" s="254">
        <v>0</v>
      </c>
      <c r="W375" s="254">
        <v>0</v>
      </c>
      <c r="X375" s="254">
        <v>0</v>
      </c>
      <c r="Y375" s="254">
        <v>0</v>
      </c>
      <c r="Z375" s="254">
        <v>0</v>
      </c>
      <c r="AA375" s="254">
        <v>0</v>
      </c>
      <c r="AB375" s="254">
        <v>0</v>
      </c>
      <c r="AC375" s="254">
        <v>0</v>
      </c>
      <c r="AD375" s="254">
        <v>0</v>
      </c>
      <c r="AE375" s="254">
        <v>0</v>
      </c>
      <c r="AF375" s="256">
        <v>0</v>
      </c>
      <c r="AG375" s="10"/>
      <c r="AH375" s="10"/>
      <c r="AI375" s="10"/>
    </row>
    <row r="376" spans="1:35">
      <c r="A376" s="257">
        <f t="shared" si="15"/>
        <v>1.1148666666666649</v>
      </c>
      <c r="B376" s="254">
        <v>0</v>
      </c>
      <c r="C376" s="254">
        <v>0</v>
      </c>
      <c r="D376" s="254">
        <v>0</v>
      </c>
      <c r="E376" s="254">
        <v>0</v>
      </c>
      <c r="F376" s="254">
        <v>0</v>
      </c>
      <c r="G376" s="254">
        <v>0</v>
      </c>
      <c r="H376" s="254">
        <v>0</v>
      </c>
      <c r="I376" s="254">
        <v>0</v>
      </c>
      <c r="J376" s="254">
        <v>0</v>
      </c>
      <c r="K376" s="254">
        <v>0</v>
      </c>
      <c r="L376" s="254">
        <v>0</v>
      </c>
      <c r="M376" s="254">
        <v>0</v>
      </c>
      <c r="N376" s="254">
        <v>0</v>
      </c>
      <c r="O376" s="254">
        <v>0</v>
      </c>
      <c r="P376" s="254">
        <v>0</v>
      </c>
      <c r="Q376" s="254">
        <v>0</v>
      </c>
      <c r="R376" s="254">
        <v>0</v>
      </c>
      <c r="S376" s="254">
        <v>0</v>
      </c>
      <c r="T376" s="254">
        <v>0</v>
      </c>
      <c r="U376" s="254">
        <v>0</v>
      </c>
      <c r="V376" s="254">
        <v>0</v>
      </c>
      <c r="W376" s="254">
        <v>0</v>
      </c>
      <c r="X376" s="254">
        <v>0</v>
      </c>
      <c r="Y376" s="254">
        <v>0</v>
      </c>
      <c r="Z376" s="254">
        <v>0</v>
      </c>
      <c r="AA376" s="254">
        <v>0</v>
      </c>
      <c r="AB376" s="254">
        <v>0</v>
      </c>
      <c r="AC376" s="254">
        <v>0</v>
      </c>
      <c r="AD376" s="254">
        <v>0</v>
      </c>
      <c r="AE376" s="254">
        <v>0</v>
      </c>
      <c r="AF376" s="256">
        <v>0</v>
      </c>
      <c r="AG376" s="10"/>
      <c r="AH376" s="10"/>
      <c r="AI376" s="10"/>
    </row>
    <row r="377" spans="1:35">
      <c r="A377" s="257">
        <f t="shared" si="15"/>
        <v>1.1252666666666649</v>
      </c>
      <c r="B377" s="254">
        <v>0</v>
      </c>
      <c r="C377" s="254">
        <v>0</v>
      </c>
      <c r="D377" s="254">
        <v>0</v>
      </c>
      <c r="E377" s="254">
        <v>0</v>
      </c>
      <c r="F377" s="254">
        <v>0</v>
      </c>
      <c r="G377" s="254">
        <v>0</v>
      </c>
      <c r="H377" s="254">
        <v>0</v>
      </c>
      <c r="I377" s="254">
        <v>0</v>
      </c>
      <c r="J377" s="254">
        <v>0</v>
      </c>
      <c r="K377" s="254">
        <v>0</v>
      </c>
      <c r="L377" s="254">
        <v>0</v>
      </c>
      <c r="M377" s="254">
        <v>0</v>
      </c>
      <c r="N377" s="254">
        <v>0</v>
      </c>
      <c r="O377" s="254">
        <v>0</v>
      </c>
      <c r="P377" s="254">
        <v>0</v>
      </c>
      <c r="Q377" s="254">
        <v>0</v>
      </c>
      <c r="R377" s="254">
        <v>0</v>
      </c>
      <c r="S377" s="254">
        <v>0</v>
      </c>
      <c r="T377" s="254">
        <v>0</v>
      </c>
      <c r="U377" s="254">
        <v>0</v>
      </c>
      <c r="V377" s="254">
        <v>0</v>
      </c>
      <c r="W377" s="254">
        <v>0</v>
      </c>
      <c r="X377" s="254">
        <v>0</v>
      </c>
      <c r="Y377" s="254">
        <v>0</v>
      </c>
      <c r="Z377" s="254">
        <v>0</v>
      </c>
      <c r="AA377" s="254">
        <v>0</v>
      </c>
      <c r="AB377" s="254">
        <v>0</v>
      </c>
      <c r="AC377" s="254">
        <v>0</v>
      </c>
      <c r="AD377" s="254">
        <v>0</v>
      </c>
      <c r="AE377" s="254">
        <v>0</v>
      </c>
      <c r="AF377" s="256">
        <v>0</v>
      </c>
      <c r="AG377" s="10"/>
      <c r="AH377" s="10"/>
      <c r="AI377" s="10"/>
    </row>
    <row r="378" spans="1:35">
      <c r="A378" s="257">
        <f t="shared" si="15"/>
        <v>1.1356666666666648</v>
      </c>
      <c r="B378" s="254">
        <v>0</v>
      </c>
      <c r="C378" s="254">
        <v>0</v>
      </c>
      <c r="D378" s="254">
        <v>0</v>
      </c>
      <c r="E378" s="254">
        <v>0</v>
      </c>
      <c r="F378" s="254">
        <v>0</v>
      </c>
      <c r="G378" s="254">
        <v>0</v>
      </c>
      <c r="H378" s="254">
        <v>0</v>
      </c>
      <c r="I378" s="254">
        <v>0</v>
      </c>
      <c r="J378" s="254">
        <v>0</v>
      </c>
      <c r="K378" s="254">
        <v>0</v>
      </c>
      <c r="L378" s="254">
        <v>0</v>
      </c>
      <c r="M378" s="254">
        <v>0</v>
      </c>
      <c r="N378" s="254">
        <v>0</v>
      </c>
      <c r="O378" s="254">
        <v>0</v>
      </c>
      <c r="P378" s="254">
        <v>0</v>
      </c>
      <c r="Q378" s="254">
        <v>0</v>
      </c>
      <c r="R378" s="254">
        <v>0</v>
      </c>
      <c r="S378" s="254">
        <v>0</v>
      </c>
      <c r="T378" s="254">
        <v>0</v>
      </c>
      <c r="U378" s="254">
        <v>0</v>
      </c>
      <c r="V378" s="254">
        <v>0</v>
      </c>
      <c r="W378" s="254">
        <v>0</v>
      </c>
      <c r="X378" s="254">
        <v>0</v>
      </c>
      <c r="Y378" s="254">
        <v>0</v>
      </c>
      <c r="Z378" s="254">
        <v>0</v>
      </c>
      <c r="AA378" s="254">
        <v>0</v>
      </c>
      <c r="AB378" s="254">
        <v>0</v>
      </c>
      <c r="AC378" s="254">
        <v>0</v>
      </c>
      <c r="AD378" s="254">
        <v>0</v>
      </c>
      <c r="AE378" s="254">
        <v>0</v>
      </c>
      <c r="AF378" s="256">
        <v>0</v>
      </c>
      <c r="AG378" s="10"/>
      <c r="AH378" s="10"/>
      <c r="AI378" s="10"/>
    </row>
    <row r="379" spans="1:35">
      <c r="A379" s="257">
        <f t="shared" si="15"/>
        <v>1.1460666666666648</v>
      </c>
      <c r="B379" s="254">
        <v>0</v>
      </c>
      <c r="C379" s="254">
        <v>0</v>
      </c>
      <c r="D379" s="254">
        <v>0</v>
      </c>
      <c r="E379" s="254">
        <v>0</v>
      </c>
      <c r="F379" s="254">
        <v>0</v>
      </c>
      <c r="G379" s="254">
        <v>0</v>
      </c>
      <c r="H379" s="254">
        <v>0</v>
      </c>
      <c r="I379" s="254">
        <v>0</v>
      </c>
      <c r="J379" s="254">
        <v>0</v>
      </c>
      <c r="K379" s="254">
        <v>0</v>
      </c>
      <c r="L379" s="254">
        <v>0</v>
      </c>
      <c r="M379" s="254">
        <v>0</v>
      </c>
      <c r="N379" s="254">
        <v>0</v>
      </c>
      <c r="O379" s="254">
        <v>0</v>
      </c>
      <c r="P379" s="254">
        <v>0</v>
      </c>
      <c r="Q379" s="254">
        <v>0</v>
      </c>
      <c r="R379" s="254">
        <v>0</v>
      </c>
      <c r="S379" s="254">
        <v>0</v>
      </c>
      <c r="T379" s="254">
        <v>0</v>
      </c>
      <c r="U379" s="254">
        <v>0</v>
      </c>
      <c r="V379" s="254">
        <v>0</v>
      </c>
      <c r="W379" s="254">
        <v>0</v>
      </c>
      <c r="X379" s="254">
        <v>0</v>
      </c>
      <c r="Y379" s="254">
        <v>0</v>
      </c>
      <c r="Z379" s="254">
        <v>0</v>
      </c>
      <c r="AA379" s="254">
        <v>0</v>
      </c>
      <c r="AB379" s="254">
        <v>0</v>
      </c>
      <c r="AC379" s="254">
        <v>0</v>
      </c>
      <c r="AD379" s="254">
        <v>0</v>
      </c>
      <c r="AE379" s="254">
        <v>0</v>
      </c>
      <c r="AF379" s="256">
        <v>0</v>
      </c>
      <c r="AG379" s="10"/>
      <c r="AH379" s="10"/>
      <c r="AI379" s="10"/>
    </row>
    <row r="380" spans="1:35">
      <c r="A380" s="257">
        <f t="shared" si="15"/>
        <v>1.1564666666666648</v>
      </c>
      <c r="B380" s="254">
        <v>0</v>
      </c>
      <c r="C380" s="254">
        <v>0</v>
      </c>
      <c r="D380" s="254">
        <v>0</v>
      </c>
      <c r="E380" s="254">
        <v>0</v>
      </c>
      <c r="F380" s="254">
        <v>0</v>
      </c>
      <c r="G380" s="254">
        <v>0</v>
      </c>
      <c r="H380" s="254">
        <v>0</v>
      </c>
      <c r="I380" s="254">
        <v>0</v>
      </c>
      <c r="J380" s="254">
        <v>0</v>
      </c>
      <c r="K380" s="254">
        <v>0</v>
      </c>
      <c r="L380" s="254">
        <v>0</v>
      </c>
      <c r="M380" s="254">
        <v>0</v>
      </c>
      <c r="N380" s="254">
        <v>0</v>
      </c>
      <c r="O380" s="254">
        <v>0</v>
      </c>
      <c r="P380" s="254">
        <v>0</v>
      </c>
      <c r="Q380" s="254">
        <v>0</v>
      </c>
      <c r="R380" s="254">
        <v>0</v>
      </c>
      <c r="S380" s="254">
        <v>0</v>
      </c>
      <c r="T380" s="254">
        <v>0</v>
      </c>
      <c r="U380" s="254">
        <v>0</v>
      </c>
      <c r="V380" s="254">
        <v>0</v>
      </c>
      <c r="W380" s="254">
        <v>0</v>
      </c>
      <c r="X380" s="254">
        <v>0</v>
      </c>
      <c r="Y380" s="254">
        <v>0</v>
      </c>
      <c r="Z380" s="254">
        <v>0</v>
      </c>
      <c r="AA380" s="254">
        <v>0</v>
      </c>
      <c r="AB380" s="254">
        <v>0</v>
      </c>
      <c r="AC380" s="254">
        <v>0</v>
      </c>
      <c r="AD380" s="254">
        <v>0</v>
      </c>
      <c r="AE380" s="254">
        <v>0</v>
      </c>
      <c r="AF380" s="256">
        <v>0</v>
      </c>
      <c r="AG380" s="10"/>
      <c r="AH380" s="10"/>
      <c r="AI380" s="10"/>
    </row>
    <row r="381" spans="1:35">
      <c r="A381" s="257">
        <f t="shared" si="15"/>
        <v>1.1668666666666647</v>
      </c>
      <c r="B381" s="254">
        <v>0</v>
      </c>
      <c r="C381" s="254">
        <v>0</v>
      </c>
      <c r="D381" s="254">
        <v>0</v>
      </c>
      <c r="E381" s="254">
        <v>0</v>
      </c>
      <c r="F381" s="254">
        <v>0</v>
      </c>
      <c r="G381" s="254">
        <v>0</v>
      </c>
      <c r="H381" s="254">
        <v>0</v>
      </c>
      <c r="I381" s="254">
        <v>0</v>
      </c>
      <c r="J381" s="254">
        <v>0</v>
      </c>
      <c r="K381" s="254">
        <v>0</v>
      </c>
      <c r="L381" s="254">
        <v>0</v>
      </c>
      <c r="M381" s="254">
        <v>0</v>
      </c>
      <c r="N381" s="254">
        <v>0</v>
      </c>
      <c r="O381" s="254">
        <v>0</v>
      </c>
      <c r="P381" s="254">
        <v>0</v>
      </c>
      <c r="Q381" s="254">
        <v>0</v>
      </c>
      <c r="R381" s="254">
        <v>0</v>
      </c>
      <c r="S381" s="254">
        <v>0</v>
      </c>
      <c r="T381" s="254">
        <v>0</v>
      </c>
      <c r="U381" s="254">
        <v>0</v>
      </c>
      <c r="V381" s="254">
        <v>0</v>
      </c>
      <c r="W381" s="254">
        <v>0</v>
      </c>
      <c r="X381" s="254">
        <v>0</v>
      </c>
      <c r="Y381" s="254">
        <v>0</v>
      </c>
      <c r="Z381" s="254">
        <v>0</v>
      </c>
      <c r="AA381" s="254">
        <v>0</v>
      </c>
      <c r="AB381" s="254">
        <v>0</v>
      </c>
      <c r="AC381" s="254">
        <v>0</v>
      </c>
      <c r="AD381" s="254">
        <v>0</v>
      </c>
      <c r="AE381" s="254">
        <v>0</v>
      </c>
      <c r="AF381" s="256">
        <v>0</v>
      </c>
      <c r="AG381" s="10"/>
      <c r="AH381" s="10"/>
      <c r="AI381" s="10"/>
    </row>
    <row r="382" spans="1:35">
      <c r="A382" s="257">
        <f t="shared" si="15"/>
        <v>1.1772666666666647</v>
      </c>
      <c r="B382" s="254">
        <v>0</v>
      </c>
      <c r="C382" s="254">
        <v>0</v>
      </c>
      <c r="D382" s="254">
        <v>0</v>
      </c>
      <c r="E382" s="254">
        <v>0</v>
      </c>
      <c r="F382" s="254">
        <v>0</v>
      </c>
      <c r="G382" s="254">
        <v>0</v>
      </c>
      <c r="H382" s="254">
        <v>0</v>
      </c>
      <c r="I382" s="254">
        <v>0</v>
      </c>
      <c r="J382" s="254">
        <v>0</v>
      </c>
      <c r="K382" s="254">
        <v>0</v>
      </c>
      <c r="L382" s="254">
        <v>0</v>
      </c>
      <c r="M382" s="254">
        <v>0</v>
      </c>
      <c r="N382" s="254">
        <v>0</v>
      </c>
      <c r="O382" s="254">
        <v>0</v>
      </c>
      <c r="P382" s="254">
        <v>0</v>
      </c>
      <c r="Q382" s="254">
        <v>0</v>
      </c>
      <c r="R382" s="254">
        <v>0</v>
      </c>
      <c r="S382" s="254">
        <v>0</v>
      </c>
      <c r="T382" s="254">
        <v>0</v>
      </c>
      <c r="U382" s="254">
        <v>0</v>
      </c>
      <c r="V382" s="254">
        <v>0</v>
      </c>
      <c r="W382" s="254">
        <v>0</v>
      </c>
      <c r="X382" s="254">
        <v>0</v>
      </c>
      <c r="Y382" s="254">
        <v>0</v>
      </c>
      <c r="Z382" s="254">
        <v>0</v>
      </c>
      <c r="AA382" s="254">
        <v>0</v>
      </c>
      <c r="AB382" s="254">
        <v>0</v>
      </c>
      <c r="AC382" s="254">
        <v>0</v>
      </c>
      <c r="AD382" s="254">
        <v>0</v>
      </c>
      <c r="AE382" s="254">
        <v>0</v>
      </c>
      <c r="AF382" s="256">
        <v>0</v>
      </c>
      <c r="AG382" s="10"/>
      <c r="AH382" s="10"/>
      <c r="AI382" s="10"/>
    </row>
    <row r="383" spans="1:35">
      <c r="A383" s="257">
        <f t="shared" si="15"/>
        <v>1.1876666666666646</v>
      </c>
      <c r="B383" s="254">
        <v>0</v>
      </c>
      <c r="C383" s="254">
        <v>0</v>
      </c>
      <c r="D383" s="254">
        <v>0</v>
      </c>
      <c r="E383" s="254">
        <v>0</v>
      </c>
      <c r="F383" s="254">
        <v>0</v>
      </c>
      <c r="G383" s="254">
        <v>0</v>
      </c>
      <c r="H383" s="254">
        <v>0</v>
      </c>
      <c r="I383" s="254">
        <v>0</v>
      </c>
      <c r="J383" s="254">
        <v>0</v>
      </c>
      <c r="K383" s="254">
        <v>0</v>
      </c>
      <c r="L383" s="254">
        <v>0</v>
      </c>
      <c r="M383" s="254">
        <v>0</v>
      </c>
      <c r="N383" s="254">
        <v>0</v>
      </c>
      <c r="O383" s="254">
        <v>0</v>
      </c>
      <c r="P383" s="254">
        <v>0</v>
      </c>
      <c r="Q383" s="254">
        <v>0</v>
      </c>
      <c r="R383" s="254">
        <v>0</v>
      </c>
      <c r="S383" s="254">
        <v>0</v>
      </c>
      <c r="T383" s="254">
        <v>0</v>
      </c>
      <c r="U383" s="254">
        <v>0</v>
      </c>
      <c r="V383" s="254">
        <v>0</v>
      </c>
      <c r="W383" s="254">
        <v>0</v>
      </c>
      <c r="X383" s="254">
        <v>0</v>
      </c>
      <c r="Y383" s="254">
        <v>0</v>
      </c>
      <c r="Z383" s="254">
        <v>0</v>
      </c>
      <c r="AA383" s="254">
        <v>0</v>
      </c>
      <c r="AB383" s="254">
        <v>0</v>
      </c>
      <c r="AC383" s="254">
        <v>0</v>
      </c>
      <c r="AD383" s="254">
        <v>0</v>
      </c>
      <c r="AE383" s="254">
        <v>0</v>
      </c>
      <c r="AF383" s="256">
        <v>0</v>
      </c>
      <c r="AG383" s="10"/>
      <c r="AH383" s="10"/>
      <c r="AI383" s="10"/>
    </row>
    <row r="384" spans="1:35">
      <c r="A384" s="258">
        <f t="shared" si="15"/>
        <v>1.1980666666666646</v>
      </c>
      <c r="B384" s="259">
        <v>0</v>
      </c>
      <c r="C384" s="259">
        <v>0</v>
      </c>
      <c r="D384" s="259">
        <v>0</v>
      </c>
      <c r="E384" s="259">
        <v>0</v>
      </c>
      <c r="F384" s="254">
        <v>0</v>
      </c>
      <c r="G384" s="254">
        <v>0</v>
      </c>
      <c r="H384" s="259">
        <v>0</v>
      </c>
      <c r="I384" s="259">
        <v>0</v>
      </c>
      <c r="J384" s="259">
        <v>0</v>
      </c>
      <c r="K384" s="259">
        <v>0</v>
      </c>
      <c r="L384" s="259">
        <v>0</v>
      </c>
      <c r="M384" s="259">
        <v>0</v>
      </c>
      <c r="N384" s="259">
        <v>0</v>
      </c>
      <c r="O384" s="259">
        <v>0</v>
      </c>
      <c r="P384" s="259">
        <v>0</v>
      </c>
      <c r="Q384" s="259">
        <v>0</v>
      </c>
      <c r="R384" s="259">
        <v>0</v>
      </c>
      <c r="S384" s="259">
        <v>0</v>
      </c>
      <c r="T384" s="259">
        <v>0</v>
      </c>
      <c r="U384" s="259">
        <v>0</v>
      </c>
      <c r="V384" s="259">
        <v>0</v>
      </c>
      <c r="W384" s="259">
        <v>0</v>
      </c>
      <c r="X384" s="259">
        <v>0</v>
      </c>
      <c r="Y384" s="259">
        <v>0</v>
      </c>
      <c r="Z384" s="259">
        <v>0</v>
      </c>
      <c r="AA384" s="259">
        <v>0</v>
      </c>
      <c r="AB384" s="259">
        <v>0</v>
      </c>
      <c r="AC384" s="259">
        <v>0</v>
      </c>
      <c r="AD384" s="259">
        <v>0</v>
      </c>
      <c r="AE384" s="259">
        <v>0</v>
      </c>
      <c r="AF384" s="260">
        <v>0</v>
      </c>
      <c r="AG384" s="10"/>
      <c r="AH384" s="10"/>
      <c r="AI384" s="10"/>
    </row>
    <row r="385" spans="1:35">
      <c r="A385" s="258">
        <f t="shared" si="15"/>
        <v>1.2084666666666646</v>
      </c>
      <c r="B385" s="79">
        <v>0</v>
      </c>
      <c r="C385" s="79">
        <v>0</v>
      </c>
      <c r="D385" s="79">
        <v>0</v>
      </c>
      <c r="E385" s="79">
        <v>0</v>
      </c>
      <c r="F385" s="254">
        <v>0</v>
      </c>
      <c r="G385" s="254">
        <v>0</v>
      </c>
      <c r="H385" s="79">
        <v>0</v>
      </c>
      <c r="I385" s="79">
        <v>0</v>
      </c>
      <c r="J385" s="79">
        <v>0</v>
      </c>
      <c r="K385" s="79">
        <v>0</v>
      </c>
      <c r="L385" s="79">
        <v>0</v>
      </c>
      <c r="M385" s="79">
        <v>0</v>
      </c>
      <c r="N385" s="79">
        <v>0</v>
      </c>
      <c r="O385" s="79">
        <v>0</v>
      </c>
      <c r="P385" s="79">
        <v>0</v>
      </c>
      <c r="Q385" s="79">
        <v>0</v>
      </c>
      <c r="R385" s="79">
        <v>0</v>
      </c>
      <c r="S385" s="79">
        <v>0</v>
      </c>
      <c r="T385" s="79">
        <v>0</v>
      </c>
      <c r="U385" s="79">
        <v>0</v>
      </c>
      <c r="V385" s="79">
        <v>0</v>
      </c>
      <c r="W385" s="79">
        <v>0</v>
      </c>
      <c r="X385" s="79">
        <v>0</v>
      </c>
      <c r="Y385" s="79">
        <v>0</v>
      </c>
      <c r="Z385" s="79">
        <v>0</v>
      </c>
      <c r="AA385" s="79">
        <v>0</v>
      </c>
      <c r="AB385" s="79">
        <v>0</v>
      </c>
      <c r="AC385" s="79">
        <v>0</v>
      </c>
      <c r="AD385" s="79">
        <v>0</v>
      </c>
      <c r="AE385" s="79">
        <v>0</v>
      </c>
      <c r="AF385" s="273">
        <v>0</v>
      </c>
      <c r="AG385" s="10"/>
      <c r="AH385" s="10"/>
      <c r="AI385" s="10"/>
    </row>
    <row r="386" spans="1:35">
      <c r="A386" s="258">
        <f t="shared" si="15"/>
        <v>1.2188666666666645</v>
      </c>
      <c r="B386" s="79">
        <v>0</v>
      </c>
      <c r="C386" s="79">
        <v>0</v>
      </c>
      <c r="D386" s="79">
        <v>0</v>
      </c>
      <c r="E386" s="79">
        <v>0</v>
      </c>
      <c r="F386" s="254">
        <v>0</v>
      </c>
      <c r="G386" s="254">
        <v>0</v>
      </c>
      <c r="H386" s="79">
        <v>0</v>
      </c>
      <c r="I386" s="79">
        <v>0</v>
      </c>
      <c r="J386" s="79">
        <v>0</v>
      </c>
      <c r="K386" s="79">
        <v>0</v>
      </c>
      <c r="L386" s="79">
        <v>0</v>
      </c>
      <c r="M386" s="79">
        <v>0</v>
      </c>
      <c r="N386" s="79">
        <v>0</v>
      </c>
      <c r="O386" s="79">
        <v>0</v>
      </c>
      <c r="P386" s="79">
        <v>0</v>
      </c>
      <c r="Q386" s="79">
        <v>0</v>
      </c>
      <c r="R386" s="79">
        <v>0</v>
      </c>
      <c r="S386" s="79">
        <v>0</v>
      </c>
      <c r="T386" s="79">
        <v>0</v>
      </c>
      <c r="U386" s="79">
        <v>0</v>
      </c>
      <c r="V386" s="79">
        <v>0</v>
      </c>
      <c r="W386" s="79">
        <v>0</v>
      </c>
      <c r="X386" s="79">
        <v>0</v>
      </c>
      <c r="Y386" s="79">
        <v>0</v>
      </c>
      <c r="Z386" s="79">
        <v>0</v>
      </c>
      <c r="AA386" s="79">
        <v>0</v>
      </c>
      <c r="AB386" s="79">
        <v>0</v>
      </c>
      <c r="AC386" s="79">
        <v>0</v>
      </c>
      <c r="AD386" s="79">
        <v>0</v>
      </c>
      <c r="AE386" s="79">
        <v>0</v>
      </c>
      <c r="AF386" s="273">
        <v>0</v>
      </c>
      <c r="AG386" s="10"/>
      <c r="AH386" s="10"/>
      <c r="AI386" s="10"/>
    </row>
    <row r="387" spans="1:35">
      <c r="A387" s="258">
        <f t="shared" si="15"/>
        <v>1.2292666666666645</v>
      </c>
      <c r="B387" s="79">
        <v>0</v>
      </c>
      <c r="C387" s="79">
        <v>0</v>
      </c>
      <c r="D387" s="79">
        <v>0</v>
      </c>
      <c r="E387" s="79">
        <v>0</v>
      </c>
      <c r="F387" s="254">
        <v>0</v>
      </c>
      <c r="G387" s="254">
        <v>0</v>
      </c>
      <c r="H387" s="79">
        <v>0</v>
      </c>
      <c r="I387" s="79">
        <v>0</v>
      </c>
      <c r="J387" s="79">
        <v>0</v>
      </c>
      <c r="K387" s="79">
        <v>0</v>
      </c>
      <c r="L387" s="79">
        <v>0</v>
      </c>
      <c r="M387" s="79">
        <v>0</v>
      </c>
      <c r="N387" s="79">
        <v>0</v>
      </c>
      <c r="O387" s="79">
        <v>0</v>
      </c>
      <c r="P387" s="79">
        <v>0</v>
      </c>
      <c r="Q387" s="79">
        <v>0</v>
      </c>
      <c r="R387" s="79">
        <v>0</v>
      </c>
      <c r="S387" s="79">
        <v>0</v>
      </c>
      <c r="T387" s="79">
        <v>0</v>
      </c>
      <c r="U387" s="79">
        <v>0</v>
      </c>
      <c r="V387" s="79">
        <v>0</v>
      </c>
      <c r="W387" s="79">
        <v>0</v>
      </c>
      <c r="X387" s="79">
        <v>0</v>
      </c>
      <c r="Y387" s="79">
        <v>0</v>
      </c>
      <c r="Z387" s="79">
        <v>0</v>
      </c>
      <c r="AA387" s="79">
        <v>0</v>
      </c>
      <c r="AB387" s="79">
        <v>0</v>
      </c>
      <c r="AC387" s="79">
        <v>0</v>
      </c>
      <c r="AD387" s="79">
        <v>0</v>
      </c>
      <c r="AE387" s="79">
        <v>0</v>
      </c>
      <c r="AF387" s="273">
        <v>0</v>
      </c>
      <c r="AG387" s="10"/>
      <c r="AH387" s="10"/>
      <c r="AI387" s="10"/>
    </row>
    <row r="388" spans="1:35">
      <c r="A388" s="258">
        <f t="shared" si="15"/>
        <v>1.2396666666666645</v>
      </c>
      <c r="B388" s="79">
        <v>0</v>
      </c>
      <c r="C388" s="79">
        <v>0</v>
      </c>
      <c r="D388" s="79">
        <v>0</v>
      </c>
      <c r="E388" s="79">
        <v>0</v>
      </c>
      <c r="F388" s="254">
        <v>0</v>
      </c>
      <c r="G388" s="254">
        <v>0</v>
      </c>
      <c r="H388" s="79">
        <v>0</v>
      </c>
      <c r="I388" s="79">
        <v>0</v>
      </c>
      <c r="J388" s="79">
        <v>0</v>
      </c>
      <c r="K388" s="79">
        <v>0</v>
      </c>
      <c r="L388" s="79">
        <v>0</v>
      </c>
      <c r="M388" s="79">
        <v>0</v>
      </c>
      <c r="N388" s="79">
        <v>0</v>
      </c>
      <c r="O388" s="79">
        <v>0</v>
      </c>
      <c r="P388" s="79">
        <v>0</v>
      </c>
      <c r="Q388" s="79">
        <v>0</v>
      </c>
      <c r="R388" s="79">
        <v>0</v>
      </c>
      <c r="S388" s="79">
        <v>0</v>
      </c>
      <c r="T388" s="79">
        <v>0</v>
      </c>
      <c r="U388" s="79">
        <v>0</v>
      </c>
      <c r="V388" s="79">
        <v>0</v>
      </c>
      <c r="W388" s="79">
        <v>0</v>
      </c>
      <c r="X388" s="79">
        <v>0</v>
      </c>
      <c r="Y388" s="79">
        <v>0</v>
      </c>
      <c r="Z388" s="79">
        <v>0</v>
      </c>
      <c r="AA388" s="79">
        <v>0</v>
      </c>
      <c r="AB388" s="79">
        <v>0</v>
      </c>
      <c r="AC388" s="79">
        <v>0</v>
      </c>
      <c r="AD388" s="79">
        <v>0</v>
      </c>
      <c r="AE388" s="79">
        <v>0</v>
      </c>
      <c r="AF388" s="273">
        <v>0</v>
      </c>
      <c r="AG388" s="10"/>
      <c r="AH388" s="10"/>
      <c r="AI388" s="10"/>
    </row>
    <row r="389" spans="1:35">
      <c r="A389" s="258">
        <f t="shared" si="15"/>
        <v>1.2500666666666644</v>
      </c>
      <c r="B389" s="79">
        <v>0</v>
      </c>
      <c r="C389" s="79">
        <v>0</v>
      </c>
      <c r="D389" s="79">
        <v>0</v>
      </c>
      <c r="E389" s="79">
        <v>0</v>
      </c>
      <c r="F389" s="254">
        <v>0</v>
      </c>
      <c r="G389" s="254">
        <v>0</v>
      </c>
      <c r="H389" s="79">
        <v>0</v>
      </c>
      <c r="I389" s="79">
        <v>0</v>
      </c>
      <c r="J389" s="79">
        <v>0</v>
      </c>
      <c r="K389" s="79">
        <v>0</v>
      </c>
      <c r="L389" s="79">
        <v>0</v>
      </c>
      <c r="M389" s="79">
        <v>0</v>
      </c>
      <c r="N389" s="79">
        <v>0</v>
      </c>
      <c r="O389" s="79">
        <v>0</v>
      </c>
      <c r="P389" s="79">
        <v>0</v>
      </c>
      <c r="Q389" s="79">
        <v>0</v>
      </c>
      <c r="R389" s="79">
        <v>0</v>
      </c>
      <c r="S389" s="79">
        <v>0</v>
      </c>
      <c r="T389" s="79">
        <v>0</v>
      </c>
      <c r="U389" s="79">
        <v>0</v>
      </c>
      <c r="V389" s="79">
        <v>0</v>
      </c>
      <c r="W389" s="79">
        <v>0</v>
      </c>
      <c r="X389" s="79">
        <v>0</v>
      </c>
      <c r="Y389" s="79">
        <v>0</v>
      </c>
      <c r="Z389" s="79">
        <v>0</v>
      </c>
      <c r="AA389" s="79">
        <v>0</v>
      </c>
      <c r="AB389" s="79">
        <v>0</v>
      </c>
      <c r="AC389" s="79">
        <v>0</v>
      </c>
      <c r="AD389" s="79">
        <v>0</v>
      </c>
      <c r="AE389" s="79">
        <v>0</v>
      </c>
      <c r="AF389" s="273">
        <v>0</v>
      </c>
      <c r="AG389" s="10"/>
      <c r="AH389" s="10"/>
      <c r="AI389" s="10"/>
    </row>
    <row r="390" spans="1:35">
      <c r="A390" s="258">
        <f t="shared" si="15"/>
        <v>1.2604666666666644</v>
      </c>
      <c r="B390" s="79">
        <v>0</v>
      </c>
      <c r="C390" s="79">
        <v>0</v>
      </c>
      <c r="D390" s="79">
        <v>0</v>
      </c>
      <c r="E390" s="79">
        <v>0</v>
      </c>
      <c r="F390" s="254">
        <v>0</v>
      </c>
      <c r="G390" s="254">
        <v>0</v>
      </c>
      <c r="H390" s="79">
        <v>0</v>
      </c>
      <c r="I390" s="79">
        <v>0</v>
      </c>
      <c r="J390" s="79">
        <v>0</v>
      </c>
      <c r="K390" s="79">
        <v>0</v>
      </c>
      <c r="L390" s="79">
        <v>0</v>
      </c>
      <c r="M390" s="79">
        <v>0</v>
      </c>
      <c r="N390" s="79">
        <v>0</v>
      </c>
      <c r="O390" s="79">
        <v>0</v>
      </c>
      <c r="P390" s="79">
        <v>0</v>
      </c>
      <c r="Q390" s="79">
        <v>0</v>
      </c>
      <c r="R390" s="79">
        <v>0</v>
      </c>
      <c r="S390" s="79">
        <v>0</v>
      </c>
      <c r="T390" s="79">
        <v>0</v>
      </c>
      <c r="U390" s="79">
        <v>0</v>
      </c>
      <c r="V390" s="79">
        <v>0</v>
      </c>
      <c r="W390" s="79">
        <v>0</v>
      </c>
      <c r="X390" s="79">
        <v>0</v>
      </c>
      <c r="Y390" s="79">
        <v>0</v>
      </c>
      <c r="Z390" s="79">
        <v>0</v>
      </c>
      <c r="AA390" s="79">
        <v>0</v>
      </c>
      <c r="AB390" s="79">
        <v>0</v>
      </c>
      <c r="AC390" s="79">
        <v>0</v>
      </c>
      <c r="AD390" s="79">
        <v>0</v>
      </c>
      <c r="AE390" s="79">
        <v>0</v>
      </c>
      <c r="AF390" s="273">
        <v>0</v>
      </c>
      <c r="AG390" s="10"/>
      <c r="AH390" s="10"/>
      <c r="AI390" s="10"/>
    </row>
    <row r="391" spans="1:35">
      <c r="A391" s="258">
        <f t="shared" si="15"/>
        <v>1.2708666666666644</v>
      </c>
      <c r="B391" s="79">
        <v>0</v>
      </c>
      <c r="C391" s="79">
        <v>0</v>
      </c>
      <c r="D391" s="79">
        <v>0</v>
      </c>
      <c r="E391" s="79">
        <v>0</v>
      </c>
      <c r="F391" s="254">
        <v>0</v>
      </c>
      <c r="G391" s="254">
        <v>0</v>
      </c>
      <c r="H391" s="79">
        <v>0</v>
      </c>
      <c r="I391" s="79">
        <v>0</v>
      </c>
      <c r="J391" s="79">
        <v>0</v>
      </c>
      <c r="K391" s="79">
        <v>0</v>
      </c>
      <c r="L391" s="79">
        <v>0</v>
      </c>
      <c r="M391" s="79">
        <v>0</v>
      </c>
      <c r="N391" s="79">
        <v>0</v>
      </c>
      <c r="O391" s="79">
        <v>0</v>
      </c>
      <c r="P391" s="79">
        <v>0</v>
      </c>
      <c r="Q391" s="79">
        <v>0</v>
      </c>
      <c r="R391" s="79">
        <v>0</v>
      </c>
      <c r="S391" s="79">
        <v>0</v>
      </c>
      <c r="T391" s="79">
        <v>0</v>
      </c>
      <c r="U391" s="79">
        <v>0</v>
      </c>
      <c r="V391" s="79">
        <v>0</v>
      </c>
      <c r="W391" s="79">
        <v>0</v>
      </c>
      <c r="X391" s="79">
        <v>0</v>
      </c>
      <c r="Y391" s="79">
        <v>0</v>
      </c>
      <c r="Z391" s="79">
        <v>0</v>
      </c>
      <c r="AA391" s="79">
        <v>0</v>
      </c>
      <c r="AB391" s="79">
        <v>0</v>
      </c>
      <c r="AC391" s="79">
        <v>0</v>
      </c>
      <c r="AD391" s="79">
        <v>0</v>
      </c>
      <c r="AE391" s="79">
        <v>0</v>
      </c>
      <c r="AF391" s="273">
        <v>0</v>
      </c>
      <c r="AG391" s="10"/>
      <c r="AH391" s="10"/>
      <c r="AI391" s="10"/>
    </row>
    <row r="392" spans="1:35" ht="15" thickBot="1">
      <c r="A392" s="258">
        <f t="shared" si="15"/>
        <v>1.2812666666666643</v>
      </c>
      <c r="B392" s="79">
        <v>0</v>
      </c>
      <c r="C392" s="79">
        <v>0</v>
      </c>
      <c r="D392" s="79">
        <v>0</v>
      </c>
      <c r="E392" s="79">
        <v>0</v>
      </c>
      <c r="F392" s="254">
        <v>0</v>
      </c>
      <c r="G392" s="254">
        <v>0</v>
      </c>
      <c r="H392" s="79">
        <v>0</v>
      </c>
      <c r="I392" s="79">
        <v>0</v>
      </c>
      <c r="J392" s="79">
        <v>0</v>
      </c>
      <c r="K392" s="79">
        <v>0</v>
      </c>
      <c r="L392" s="79">
        <v>0</v>
      </c>
      <c r="M392" s="79">
        <v>0</v>
      </c>
      <c r="N392" s="79">
        <v>0</v>
      </c>
      <c r="O392" s="79">
        <v>0</v>
      </c>
      <c r="P392" s="79">
        <v>0</v>
      </c>
      <c r="Q392" s="79">
        <v>0</v>
      </c>
      <c r="R392" s="79">
        <v>0</v>
      </c>
      <c r="S392" s="79">
        <v>0</v>
      </c>
      <c r="T392" s="79">
        <v>0</v>
      </c>
      <c r="U392" s="79">
        <v>0</v>
      </c>
      <c r="V392" s="79">
        <v>0</v>
      </c>
      <c r="W392" s="79">
        <v>0</v>
      </c>
      <c r="X392" s="79">
        <v>0</v>
      </c>
      <c r="Y392" s="79">
        <v>0</v>
      </c>
      <c r="Z392" s="79">
        <v>0</v>
      </c>
      <c r="AA392" s="79">
        <v>0</v>
      </c>
      <c r="AB392" s="79">
        <v>0</v>
      </c>
      <c r="AC392" s="79">
        <v>0</v>
      </c>
      <c r="AD392" s="79">
        <v>0</v>
      </c>
      <c r="AE392" s="79">
        <v>0</v>
      </c>
      <c r="AF392" s="273">
        <v>0</v>
      </c>
      <c r="AG392" s="10"/>
      <c r="AH392" s="10"/>
      <c r="AI392" s="10"/>
    </row>
    <row r="393" spans="1:35" ht="15" thickBot="1">
      <c r="A393" s="264" t="s">
        <v>12</v>
      </c>
      <c r="B393" s="265">
        <v>8900.23</v>
      </c>
      <c r="C393" s="265">
        <v>11409.090000000002</v>
      </c>
      <c r="D393" s="265">
        <v>9022.3799999999992</v>
      </c>
      <c r="E393" s="265">
        <v>12013.099999999995</v>
      </c>
      <c r="F393" s="265">
        <v>21647.250000000004</v>
      </c>
      <c r="G393" s="265">
        <v>13837.150000000001</v>
      </c>
      <c r="H393" s="265">
        <v>9578.59</v>
      </c>
      <c r="I393" s="265">
        <v>8761.8199999999979</v>
      </c>
      <c r="J393" s="265">
        <v>12393.210000000003</v>
      </c>
      <c r="K393" s="265">
        <v>9982.4600000000009</v>
      </c>
      <c r="L393" s="265">
        <v>11893.200000000003</v>
      </c>
      <c r="M393" s="265">
        <v>21358.290000000008</v>
      </c>
      <c r="N393" s="265">
        <v>13013.750000000005</v>
      </c>
      <c r="O393" s="265">
        <v>10112.850000000002</v>
      </c>
      <c r="P393" s="265">
        <v>8705.4600000000009</v>
      </c>
      <c r="Q393" s="265">
        <v>13253.569999999998</v>
      </c>
      <c r="R393" s="265">
        <v>10483.730000000001</v>
      </c>
      <c r="S393" s="265">
        <v>12236.769999999999</v>
      </c>
      <c r="T393" s="265">
        <v>20301.630000000016</v>
      </c>
      <c r="U393" s="265">
        <v>15536.95</v>
      </c>
      <c r="V393" s="265">
        <v>16034.69</v>
      </c>
      <c r="W393" s="265">
        <v>17292.499999999993</v>
      </c>
      <c r="X393" s="265">
        <v>17857.899999999998</v>
      </c>
      <c r="Y393" s="265">
        <v>11150.43</v>
      </c>
      <c r="Z393" s="265">
        <v>3293.6800000000017</v>
      </c>
      <c r="AA393" s="265">
        <v>18207.159999999996</v>
      </c>
      <c r="AB393" s="265">
        <v>10434.149999999994</v>
      </c>
      <c r="AC393" s="265">
        <v>15286.979999999998</v>
      </c>
      <c r="AD393" s="265">
        <v>15487.329999999996</v>
      </c>
      <c r="AE393" s="265">
        <v>16483.079999999998</v>
      </c>
      <c r="AF393" s="266">
        <v>10450.230000000001</v>
      </c>
      <c r="AG393" s="10"/>
      <c r="AH393" s="10"/>
      <c r="AI393" s="10"/>
    </row>
    <row r="394" spans="1:35">
      <c r="A394" s="261">
        <v>0.29166666666666669</v>
      </c>
      <c r="B394" s="262">
        <v>0</v>
      </c>
      <c r="C394" s="262">
        <v>31.96</v>
      </c>
      <c r="D394" s="262">
        <v>30.99</v>
      </c>
      <c r="E394" s="262">
        <v>16.77</v>
      </c>
      <c r="F394" s="262">
        <v>0</v>
      </c>
      <c r="G394" s="262">
        <v>0</v>
      </c>
      <c r="H394" s="262">
        <v>5.82</v>
      </c>
      <c r="I394" s="262">
        <v>0</v>
      </c>
      <c r="J394" s="262">
        <v>3.14</v>
      </c>
      <c r="K394" s="262">
        <v>0</v>
      </c>
      <c r="L394" s="262">
        <v>10</v>
      </c>
      <c r="M394" s="262">
        <v>0</v>
      </c>
      <c r="N394" s="262">
        <v>0</v>
      </c>
      <c r="O394" s="262">
        <v>9.08</v>
      </c>
      <c r="P394" s="262">
        <v>0</v>
      </c>
      <c r="Q394" s="262">
        <v>16.16</v>
      </c>
      <c r="R394" s="262">
        <v>28.43</v>
      </c>
      <c r="S394" s="262">
        <v>0</v>
      </c>
      <c r="T394" s="262">
        <v>0</v>
      </c>
      <c r="U394" s="262">
        <v>4.2300000000000004</v>
      </c>
      <c r="V394" s="262">
        <v>9.09</v>
      </c>
      <c r="W394" s="262">
        <v>0</v>
      </c>
      <c r="X394" s="262">
        <v>0</v>
      </c>
      <c r="Y394" s="262">
        <v>0</v>
      </c>
      <c r="Z394" s="262">
        <v>0</v>
      </c>
      <c r="AA394" s="262">
        <v>0</v>
      </c>
      <c r="AB394" s="262">
        <v>0</v>
      </c>
      <c r="AC394" s="262">
        <v>18.170000000000002</v>
      </c>
      <c r="AD394" s="262">
        <v>2.33</v>
      </c>
      <c r="AE394" s="262">
        <v>2.27</v>
      </c>
      <c r="AF394" s="263">
        <v>0</v>
      </c>
      <c r="AG394" s="10"/>
      <c r="AH394" s="10"/>
      <c r="AI394" s="10"/>
    </row>
    <row r="395" spans="1:35">
      <c r="A395" s="255">
        <f t="shared" ref="A395:A402" si="16">A394+0.0105</f>
        <v>0.30216666666666669</v>
      </c>
      <c r="B395" s="254">
        <v>10.41</v>
      </c>
      <c r="C395" s="254">
        <v>3.63</v>
      </c>
      <c r="D395" s="254">
        <v>20.440000000000001</v>
      </c>
      <c r="E395" s="254">
        <v>4.54</v>
      </c>
      <c r="F395" s="254">
        <v>0</v>
      </c>
      <c r="G395" s="254">
        <v>5.91</v>
      </c>
      <c r="H395" s="254">
        <v>10.99</v>
      </c>
      <c r="I395" s="254">
        <v>2.73</v>
      </c>
      <c r="J395" s="254">
        <v>13.63</v>
      </c>
      <c r="K395" s="254">
        <v>0</v>
      </c>
      <c r="L395" s="254">
        <v>0</v>
      </c>
      <c r="M395" s="254">
        <v>0</v>
      </c>
      <c r="N395" s="254">
        <v>0</v>
      </c>
      <c r="O395" s="254">
        <v>14.45</v>
      </c>
      <c r="P395" s="254">
        <v>0</v>
      </c>
      <c r="Q395" s="254">
        <v>5.45</v>
      </c>
      <c r="R395" s="254">
        <v>1.73</v>
      </c>
      <c r="S395" s="254">
        <v>10.1</v>
      </c>
      <c r="T395" s="254">
        <v>0</v>
      </c>
      <c r="U395" s="254">
        <v>0</v>
      </c>
      <c r="V395" s="254">
        <v>4.67</v>
      </c>
      <c r="W395" s="254">
        <v>0</v>
      </c>
      <c r="X395" s="254">
        <v>3.24</v>
      </c>
      <c r="Y395" s="254">
        <v>3.45</v>
      </c>
      <c r="Z395" s="254">
        <v>0</v>
      </c>
      <c r="AA395" s="254">
        <v>0</v>
      </c>
      <c r="AB395" s="254">
        <v>2.27</v>
      </c>
      <c r="AC395" s="254">
        <v>0</v>
      </c>
      <c r="AD395" s="254">
        <v>0</v>
      </c>
      <c r="AE395" s="254">
        <v>3.59</v>
      </c>
      <c r="AF395" s="256">
        <v>0</v>
      </c>
      <c r="AG395" s="10"/>
      <c r="AH395" s="10"/>
      <c r="AI395" s="10"/>
    </row>
    <row r="396" spans="1:35">
      <c r="A396" s="255">
        <f t="shared" si="16"/>
        <v>0.3126666666666667</v>
      </c>
      <c r="B396" s="254">
        <v>3.64</v>
      </c>
      <c r="C396" s="254">
        <v>6.81</v>
      </c>
      <c r="D396" s="254">
        <v>22.5</v>
      </c>
      <c r="E396" s="254">
        <v>5.9</v>
      </c>
      <c r="F396" s="254">
        <v>0</v>
      </c>
      <c r="G396" s="254">
        <v>0</v>
      </c>
      <c r="H396" s="254">
        <v>21.35</v>
      </c>
      <c r="I396" s="254">
        <v>8.6300000000000008</v>
      </c>
      <c r="J396" s="254">
        <v>9.5299999999999994</v>
      </c>
      <c r="K396" s="254">
        <v>0.91</v>
      </c>
      <c r="L396" s="254">
        <v>11.01</v>
      </c>
      <c r="M396" s="254">
        <v>0</v>
      </c>
      <c r="N396" s="254">
        <v>0</v>
      </c>
      <c r="O396" s="254">
        <v>0</v>
      </c>
      <c r="P396" s="254">
        <v>1.82</v>
      </c>
      <c r="Q396" s="254">
        <v>29.78</v>
      </c>
      <c r="R396" s="254">
        <v>12.62</v>
      </c>
      <c r="S396" s="254">
        <v>7.18</v>
      </c>
      <c r="T396" s="254">
        <v>6.27</v>
      </c>
      <c r="U396" s="254">
        <v>0</v>
      </c>
      <c r="V396" s="254">
        <v>0</v>
      </c>
      <c r="W396" s="254">
        <v>8.18</v>
      </c>
      <c r="X396" s="254">
        <v>0</v>
      </c>
      <c r="Y396" s="254">
        <v>6.81</v>
      </c>
      <c r="Z396" s="254">
        <v>0</v>
      </c>
      <c r="AA396" s="254">
        <v>1.82</v>
      </c>
      <c r="AB396" s="254">
        <v>4.54</v>
      </c>
      <c r="AC396" s="254">
        <v>0</v>
      </c>
      <c r="AD396" s="254">
        <v>9.08</v>
      </c>
      <c r="AE396" s="254">
        <v>9.99</v>
      </c>
      <c r="AF396" s="256">
        <v>3.18</v>
      </c>
      <c r="AG396" s="10"/>
      <c r="AH396" s="10"/>
      <c r="AI396" s="10"/>
    </row>
    <row r="397" spans="1:35">
      <c r="A397" s="255">
        <f t="shared" si="16"/>
        <v>0.32316666666666671</v>
      </c>
      <c r="B397" s="254">
        <v>7.26</v>
      </c>
      <c r="C397" s="254">
        <v>3.63</v>
      </c>
      <c r="D397" s="254">
        <v>11.76</v>
      </c>
      <c r="E397" s="254">
        <v>31.67</v>
      </c>
      <c r="F397" s="254">
        <v>0.91</v>
      </c>
      <c r="G397" s="254">
        <v>0</v>
      </c>
      <c r="H397" s="254">
        <v>13.63</v>
      </c>
      <c r="I397" s="254">
        <v>13.09</v>
      </c>
      <c r="J397" s="254">
        <v>22.99</v>
      </c>
      <c r="K397" s="254">
        <v>4.54</v>
      </c>
      <c r="L397" s="254">
        <v>4.5</v>
      </c>
      <c r="M397" s="254">
        <v>4.54</v>
      </c>
      <c r="N397" s="254">
        <v>0</v>
      </c>
      <c r="O397" s="254">
        <v>12.17</v>
      </c>
      <c r="P397" s="254">
        <v>1.73</v>
      </c>
      <c r="Q397" s="254">
        <v>2.27</v>
      </c>
      <c r="R397" s="254">
        <v>2.27</v>
      </c>
      <c r="S397" s="254">
        <v>26.32</v>
      </c>
      <c r="T397" s="254">
        <v>10.91</v>
      </c>
      <c r="U397" s="254">
        <v>0</v>
      </c>
      <c r="V397" s="254">
        <v>3.59</v>
      </c>
      <c r="W397" s="254">
        <v>31.45</v>
      </c>
      <c r="X397" s="254">
        <v>15</v>
      </c>
      <c r="Y397" s="254">
        <v>0</v>
      </c>
      <c r="Z397" s="254">
        <v>0</v>
      </c>
      <c r="AA397" s="254">
        <v>0</v>
      </c>
      <c r="AB397" s="254">
        <v>0</v>
      </c>
      <c r="AC397" s="254">
        <v>5.45</v>
      </c>
      <c r="AD397" s="254">
        <v>5</v>
      </c>
      <c r="AE397" s="254">
        <v>0</v>
      </c>
      <c r="AF397" s="256">
        <v>5.45</v>
      </c>
      <c r="AG397" s="10"/>
      <c r="AH397" s="10"/>
      <c r="AI397" s="10"/>
    </row>
    <row r="398" spans="1:35">
      <c r="A398" s="255">
        <f t="shared" si="16"/>
        <v>0.33366666666666672</v>
      </c>
      <c r="B398" s="254">
        <v>13.32</v>
      </c>
      <c r="C398" s="254">
        <v>3.63</v>
      </c>
      <c r="D398" s="254">
        <v>16</v>
      </c>
      <c r="E398" s="254">
        <v>31.02</v>
      </c>
      <c r="F398" s="254">
        <v>0</v>
      </c>
      <c r="G398" s="254">
        <v>0</v>
      </c>
      <c r="H398" s="254">
        <v>14.53</v>
      </c>
      <c r="I398" s="254">
        <v>0</v>
      </c>
      <c r="J398" s="254">
        <v>2.27</v>
      </c>
      <c r="K398" s="254">
        <v>9.09</v>
      </c>
      <c r="L398" s="254">
        <v>12.79</v>
      </c>
      <c r="M398" s="254">
        <v>4.55</v>
      </c>
      <c r="N398" s="254">
        <v>0</v>
      </c>
      <c r="O398" s="254">
        <v>4.54</v>
      </c>
      <c r="P398" s="254">
        <v>14.08</v>
      </c>
      <c r="Q398" s="254">
        <v>10.73</v>
      </c>
      <c r="R398" s="254">
        <v>18.510000000000002</v>
      </c>
      <c r="S398" s="254">
        <v>18.489999999999998</v>
      </c>
      <c r="T398" s="254">
        <v>12.27</v>
      </c>
      <c r="U398" s="254">
        <v>5.45</v>
      </c>
      <c r="V398" s="254">
        <v>12.22</v>
      </c>
      <c r="W398" s="254">
        <v>14.1</v>
      </c>
      <c r="X398" s="254">
        <v>10.46</v>
      </c>
      <c r="Y398" s="254">
        <v>13.63</v>
      </c>
      <c r="Z398" s="254">
        <v>0</v>
      </c>
      <c r="AA398" s="254">
        <v>4.62</v>
      </c>
      <c r="AB398" s="254">
        <v>0</v>
      </c>
      <c r="AC398" s="254">
        <v>4.09</v>
      </c>
      <c r="AD398" s="254">
        <v>0.91</v>
      </c>
      <c r="AE398" s="254">
        <v>0</v>
      </c>
      <c r="AF398" s="256">
        <v>19.39</v>
      </c>
      <c r="AG398" s="10"/>
      <c r="AH398" s="10"/>
      <c r="AI398" s="10"/>
    </row>
    <row r="399" spans="1:35">
      <c r="A399" s="255">
        <f t="shared" si="16"/>
        <v>0.34416666666666673</v>
      </c>
      <c r="B399" s="254">
        <v>3.63</v>
      </c>
      <c r="C399" s="254">
        <v>13.17</v>
      </c>
      <c r="D399" s="254">
        <v>13.15</v>
      </c>
      <c r="E399" s="254">
        <v>18.53</v>
      </c>
      <c r="F399" s="254">
        <v>3.18</v>
      </c>
      <c r="G399" s="254">
        <v>0</v>
      </c>
      <c r="H399" s="254">
        <v>14.53</v>
      </c>
      <c r="I399" s="254">
        <v>6.86</v>
      </c>
      <c r="J399" s="254">
        <v>18.18</v>
      </c>
      <c r="K399" s="254">
        <v>0</v>
      </c>
      <c r="L399" s="254">
        <v>10.98</v>
      </c>
      <c r="M399" s="254">
        <v>2.27</v>
      </c>
      <c r="N399" s="254">
        <v>0</v>
      </c>
      <c r="O399" s="254">
        <v>8.27</v>
      </c>
      <c r="P399" s="254">
        <v>2.27</v>
      </c>
      <c r="Q399" s="254">
        <v>0</v>
      </c>
      <c r="R399" s="254">
        <v>2.27</v>
      </c>
      <c r="S399" s="254">
        <v>8.24</v>
      </c>
      <c r="T399" s="254">
        <v>0</v>
      </c>
      <c r="U399" s="254">
        <v>0</v>
      </c>
      <c r="V399" s="254">
        <v>2.73</v>
      </c>
      <c r="W399" s="254">
        <v>9.9</v>
      </c>
      <c r="X399" s="254">
        <v>1.82</v>
      </c>
      <c r="Y399" s="254">
        <v>38.21</v>
      </c>
      <c r="Z399" s="254">
        <v>0</v>
      </c>
      <c r="AA399" s="254">
        <v>0</v>
      </c>
      <c r="AB399" s="254">
        <v>0</v>
      </c>
      <c r="AC399" s="254">
        <v>1.82</v>
      </c>
      <c r="AD399" s="254">
        <v>0</v>
      </c>
      <c r="AE399" s="254">
        <v>11.36</v>
      </c>
      <c r="AF399" s="256">
        <v>21.89</v>
      </c>
      <c r="AG399" s="10"/>
      <c r="AH399" s="10"/>
      <c r="AI399" s="10"/>
    </row>
    <row r="400" spans="1:35">
      <c r="A400" s="255">
        <f t="shared" si="16"/>
        <v>0.35466666666666674</v>
      </c>
      <c r="B400" s="254">
        <v>11.04</v>
      </c>
      <c r="C400" s="254">
        <v>0</v>
      </c>
      <c r="D400" s="254">
        <v>4.91</v>
      </c>
      <c r="E400" s="254">
        <v>28.73</v>
      </c>
      <c r="F400" s="254">
        <v>15.45</v>
      </c>
      <c r="G400" s="254">
        <v>12.59</v>
      </c>
      <c r="H400" s="254">
        <v>14.1</v>
      </c>
      <c r="I400" s="254">
        <v>27.53</v>
      </c>
      <c r="J400" s="254">
        <v>44.54</v>
      </c>
      <c r="K400" s="254">
        <v>7.37</v>
      </c>
      <c r="L400" s="254">
        <v>3.23</v>
      </c>
      <c r="M400" s="254">
        <v>0</v>
      </c>
      <c r="N400" s="254">
        <v>2.27</v>
      </c>
      <c r="O400" s="254">
        <v>6.36</v>
      </c>
      <c r="P400" s="254">
        <v>1.73</v>
      </c>
      <c r="Q400" s="254">
        <v>7.72</v>
      </c>
      <c r="R400" s="254">
        <v>13.39</v>
      </c>
      <c r="S400" s="254">
        <v>17.510000000000002</v>
      </c>
      <c r="T400" s="254">
        <v>19.54</v>
      </c>
      <c r="U400" s="254">
        <v>0</v>
      </c>
      <c r="V400" s="254">
        <v>25.22</v>
      </c>
      <c r="W400" s="254">
        <v>2.27</v>
      </c>
      <c r="X400" s="254">
        <v>18.57</v>
      </c>
      <c r="Y400" s="254">
        <v>1.27</v>
      </c>
      <c r="Z400" s="254">
        <v>0</v>
      </c>
      <c r="AA400" s="254">
        <v>12.73</v>
      </c>
      <c r="AB400" s="254">
        <v>2.27</v>
      </c>
      <c r="AC400" s="254">
        <v>6.77</v>
      </c>
      <c r="AD400" s="254">
        <v>8.08</v>
      </c>
      <c r="AE400" s="254">
        <v>13.09</v>
      </c>
      <c r="AF400" s="256">
        <v>14.82</v>
      </c>
      <c r="AG400" s="10"/>
      <c r="AH400" s="10"/>
      <c r="AI400" s="10"/>
    </row>
    <row r="401" spans="1:35">
      <c r="A401" s="255">
        <f t="shared" si="16"/>
        <v>0.36516666666666675</v>
      </c>
      <c r="B401" s="254">
        <v>29.08</v>
      </c>
      <c r="C401" s="254">
        <v>4.09</v>
      </c>
      <c r="D401" s="254">
        <v>12.73</v>
      </c>
      <c r="E401" s="254">
        <v>22.54</v>
      </c>
      <c r="F401" s="254">
        <v>13.63</v>
      </c>
      <c r="G401" s="254">
        <v>6.73</v>
      </c>
      <c r="H401" s="254">
        <v>5.91</v>
      </c>
      <c r="I401" s="254">
        <v>8.6300000000000008</v>
      </c>
      <c r="J401" s="254">
        <v>10.94</v>
      </c>
      <c r="K401" s="254">
        <v>12.31</v>
      </c>
      <c r="L401" s="254">
        <v>8.6300000000000008</v>
      </c>
      <c r="M401" s="254">
        <v>3.26</v>
      </c>
      <c r="N401" s="254">
        <v>0</v>
      </c>
      <c r="O401" s="254">
        <v>10.9</v>
      </c>
      <c r="P401" s="254">
        <v>17.41</v>
      </c>
      <c r="Q401" s="254">
        <v>24.07</v>
      </c>
      <c r="R401" s="254">
        <v>19.62</v>
      </c>
      <c r="S401" s="254">
        <v>9.5399999999999991</v>
      </c>
      <c r="T401" s="254">
        <v>3.64</v>
      </c>
      <c r="U401" s="254">
        <v>5</v>
      </c>
      <c r="V401" s="254">
        <v>0</v>
      </c>
      <c r="W401" s="254">
        <v>2.64</v>
      </c>
      <c r="X401" s="254">
        <v>2.27</v>
      </c>
      <c r="Y401" s="254">
        <v>9.09</v>
      </c>
      <c r="Z401" s="254">
        <v>0</v>
      </c>
      <c r="AA401" s="254">
        <v>5.73</v>
      </c>
      <c r="AB401" s="254">
        <v>3.18</v>
      </c>
      <c r="AC401" s="254">
        <v>5.45</v>
      </c>
      <c r="AD401" s="254">
        <v>1.9</v>
      </c>
      <c r="AE401" s="254">
        <v>6.51</v>
      </c>
      <c r="AF401" s="256">
        <v>0</v>
      </c>
      <c r="AG401" s="10"/>
      <c r="AH401" s="10"/>
      <c r="AI401" s="10"/>
    </row>
    <row r="402" spans="1:35">
      <c r="A402" s="255">
        <f t="shared" si="16"/>
        <v>0.37566666666666676</v>
      </c>
      <c r="B402" s="254">
        <v>9.99</v>
      </c>
      <c r="C402" s="254">
        <v>14.99</v>
      </c>
      <c r="D402" s="254">
        <v>9.52</v>
      </c>
      <c r="E402" s="254">
        <v>27.49</v>
      </c>
      <c r="F402" s="254">
        <v>18.18</v>
      </c>
      <c r="G402" s="254">
        <v>2.27</v>
      </c>
      <c r="H402" s="254">
        <v>6.27</v>
      </c>
      <c r="I402" s="254">
        <v>1.91</v>
      </c>
      <c r="J402" s="254">
        <v>9.08</v>
      </c>
      <c r="K402" s="254">
        <v>25.04</v>
      </c>
      <c r="L402" s="254">
        <v>17.77</v>
      </c>
      <c r="M402" s="254">
        <v>0.91</v>
      </c>
      <c r="N402" s="254">
        <v>4.54</v>
      </c>
      <c r="O402" s="254">
        <v>19.52</v>
      </c>
      <c r="P402" s="254">
        <v>11.72</v>
      </c>
      <c r="Q402" s="254">
        <v>4.54</v>
      </c>
      <c r="R402" s="254">
        <v>10.9</v>
      </c>
      <c r="S402" s="254">
        <v>8.2200000000000006</v>
      </c>
      <c r="T402" s="254">
        <v>4.54</v>
      </c>
      <c r="U402" s="254">
        <v>4.54</v>
      </c>
      <c r="V402" s="254">
        <v>6.36</v>
      </c>
      <c r="W402" s="254">
        <v>17.27</v>
      </c>
      <c r="X402" s="254">
        <v>13.24</v>
      </c>
      <c r="Y402" s="254">
        <v>12.26</v>
      </c>
      <c r="Z402" s="254">
        <v>0</v>
      </c>
      <c r="AA402" s="254">
        <v>0</v>
      </c>
      <c r="AB402" s="254">
        <v>13.63</v>
      </c>
      <c r="AC402" s="254">
        <v>11.81</v>
      </c>
      <c r="AD402" s="254">
        <v>2.3199999999999998</v>
      </c>
      <c r="AE402" s="254">
        <v>13.81</v>
      </c>
      <c r="AF402" s="256">
        <v>12.27</v>
      </c>
      <c r="AG402" s="10"/>
      <c r="AH402" s="10"/>
      <c r="AI402" s="10"/>
    </row>
    <row r="403" spans="1:35">
      <c r="A403" s="255">
        <f t="shared" ref="A403:A442" si="17">A402+0.0104</f>
        <v>0.38606666666666678</v>
      </c>
      <c r="B403" s="254">
        <v>40.799999999999997</v>
      </c>
      <c r="C403" s="254">
        <v>21.46</v>
      </c>
      <c r="D403" s="254">
        <v>26.75</v>
      </c>
      <c r="E403" s="254">
        <v>11.27</v>
      </c>
      <c r="F403" s="254">
        <v>39.130000000000003</v>
      </c>
      <c r="G403" s="254">
        <v>47.07</v>
      </c>
      <c r="H403" s="254">
        <v>29.55</v>
      </c>
      <c r="I403" s="254">
        <v>19.09</v>
      </c>
      <c r="J403" s="254">
        <v>37.01</v>
      </c>
      <c r="K403" s="254">
        <v>14.99</v>
      </c>
      <c r="L403" s="254">
        <v>22.3</v>
      </c>
      <c r="M403" s="254">
        <v>11.82</v>
      </c>
      <c r="N403" s="254">
        <v>26.63</v>
      </c>
      <c r="O403" s="254">
        <v>7.99</v>
      </c>
      <c r="P403" s="254">
        <v>13.18</v>
      </c>
      <c r="Q403" s="254">
        <v>18.54</v>
      </c>
      <c r="R403" s="254">
        <v>8.09</v>
      </c>
      <c r="S403" s="254">
        <v>17.25</v>
      </c>
      <c r="T403" s="254">
        <v>35.72</v>
      </c>
      <c r="U403" s="254">
        <v>30.4</v>
      </c>
      <c r="V403" s="254">
        <v>17.23</v>
      </c>
      <c r="W403" s="254">
        <v>19.64</v>
      </c>
      <c r="X403" s="254">
        <v>3.23</v>
      </c>
      <c r="Y403" s="254">
        <v>7.55</v>
      </c>
      <c r="Z403" s="254">
        <v>0</v>
      </c>
      <c r="AA403" s="254">
        <v>5.36</v>
      </c>
      <c r="AB403" s="254">
        <v>10</v>
      </c>
      <c r="AC403" s="254">
        <v>10.86</v>
      </c>
      <c r="AD403" s="254">
        <v>5.45</v>
      </c>
      <c r="AE403" s="254">
        <v>11.08</v>
      </c>
      <c r="AF403" s="256">
        <v>18.28</v>
      </c>
      <c r="AG403" s="10"/>
      <c r="AH403" s="10"/>
      <c r="AI403" s="10"/>
    </row>
    <row r="404" spans="1:35">
      <c r="A404" s="255">
        <f t="shared" si="17"/>
        <v>0.3964666666666668</v>
      </c>
      <c r="B404" s="254">
        <v>30.44</v>
      </c>
      <c r="C404" s="254">
        <v>29.07</v>
      </c>
      <c r="D404" s="254">
        <v>20.100000000000001</v>
      </c>
      <c r="E404" s="254">
        <v>16.899999999999999</v>
      </c>
      <c r="F404" s="254">
        <v>27.23</v>
      </c>
      <c r="G404" s="254">
        <v>34.51</v>
      </c>
      <c r="H404" s="254">
        <v>31.43</v>
      </c>
      <c r="I404" s="254">
        <v>16.36</v>
      </c>
      <c r="J404" s="254">
        <v>16.760000000000002</v>
      </c>
      <c r="K404" s="254">
        <v>32.72</v>
      </c>
      <c r="L404" s="254">
        <v>15.2</v>
      </c>
      <c r="M404" s="254">
        <v>33.25</v>
      </c>
      <c r="N404" s="254">
        <v>7.72</v>
      </c>
      <c r="O404" s="254">
        <v>29.09</v>
      </c>
      <c r="P404" s="254">
        <v>17.690000000000001</v>
      </c>
      <c r="Q404" s="254">
        <v>33</v>
      </c>
      <c r="R404" s="254">
        <v>12.91</v>
      </c>
      <c r="S404" s="254">
        <v>22.17</v>
      </c>
      <c r="T404" s="254">
        <v>8.4600000000000009</v>
      </c>
      <c r="U404" s="254">
        <v>14.05</v>
      </c>
      <c r="V404" s="254">
        <v>9</v>
      </c>
      <c r="W404" s="254">
        <v>14.84</v>
      </c>
      <c r="X404" s="254">
        <v>17.71</v>
      </c>
      <c r="Y404" s="254">
        <v>20.58</v>
      </c>
      <c r="Z404" s="254">
        <v>0</v>
      </c>
      <c r="AA404" s="254">
        <v>11.82</v>
      </c>
      <c r="AB404" s="254">
        <v>9.09</v>
      </c>
      <c r="AC404" s="254">
        <v>4.54</v>
      </c>
      <c r="AD404" s="254">
        <v>44.11</v>
      </c>
      <c r="AE404" s="254">
        <v>14.41</v>
      </c>
      <c r="AF404" s="256">
        <v>25.5</v>
      </c>
      <c r="AG404" s="10"/>
      <c r="AH404" s="10"/>
      <c r="AI404" s="10"/>
    </row>
    <row r="405" spans="1:35">
      <c r="A405" s="255">
        <f t="shared" si="17"/>
        <v>0.40686666666666682</v>
      </c>
      <c r="B405" s="254">
        <v>15.9</v>
      </c>
      <c r="C405" s="254">
        <v>12.27</v>
      </c>
      <c r="D405" s="254">
        <v>21.8</v>
      </c>
      <c r="E405" s="254">
        <v>22.17</v>
      </c>
      <c r="F405" s="254">
        <v>20.45</v>
      </c>
      <c r="G405" s="254">
        <v>12.59</v>
      </c>
      <c r="H405" s="254">
        <v>15.46</v>
      </c>
      <c r="I405" s="254">
        <v>35.340000000000003</v>
      </c>
      <c r="J405" s="254">
        <v>22.7</v>
      </c>
      <c r="K405" s="254">
        <v>13.25</v>
      </c>
      <c r="L405" s="254">
        <v>51.67</v>
      </c>
      <c r="M405" s="254">
        <v>45.94</v>
      </c>
      <c r="N405" s="254">
        <v>12.33</v>
      </c>
      <c r="O405" s="254">
        <v>13.83</v>
      </c>
      <c r="P405" s="254">
        <v>19.07</v>
      </c>
      <c r="Q405" s="254">
        <v>30.46</v>
      </c>
      <c r="R405" s="254">
        <v>10.27</v>
      </c>
      <c r="S405" s="254">
        <v>37.5</v>
      </c>
      <c r="T405" s="254">
        <v>5.45</v>
      </c>
      <c r="U405" s="254">
        <v>1.36</v>
      </c>
      <c r="V405" s="254">
        <v>6.82</v>
      </c>
      <c r="W405" s="254">
        <v>16.09</v>
      </c>
      <c r="X405" s="254">
        <v>3.64</v>
      </c>
      <c r="Y405" s="254">
        <v>17.399999999999999</v>
      </c>
      <c r="Z405" s="254">
        <v>0</v>
      </c>
      <c r="AA405" s="254">
        <v>19.63</v>
      </c>
      <c r="AB405" s="254">
        <v>17.91</v>
      </c>
      <c r="AC405" s="254">
        <v>11.44</v>
      </c>
      <c r="AD405" s="254">
        <v>16.73</v>
      </c>
      <c r="AE405" s="254">
        <v>19</v>
      </c>
      <c r="AF405" s="256">
        <v>33.119999999999997</v>
      </c>
      <c r="AG405" s="10"/>
      <c r="AH405" s="10"/>
      <c r="AI405" s="10"/>
    </row>
    <row r="406" spans="1:35">
      <c r="A406" s="255">
        <f t="shared" si="17"/>
        <v>0.41726666666666684</v>
      </c>
      <c r="B406" s="254">
        <v>8.23</v>
      </c>
      <c r="C406" s="254">
        <v>20.9</v>
      </c>
      <c r="D406" s="254">
        <v>23.88</v>
      </c>
      <c r="E406" s="254">
        <v>20.46</v>
      </c>
      <c r="F406" s="254">
        <v>10.95</v>
      </c>
      <c r="G406" s="254">
        <v>30.49</v>
      </c>
      <c r="H406" s="254">
        <v>16.989999999999998</v>
      </c>
      <c r="I406" s="254">
        <v>22.98</v>
      </c>
      <c r="J406" s="254">
        <v>11</v>
      </c>
      <c r="K406" s="254">
        <v>31.96</v>
      </c>
      <c r="L406" s="254">
        <v>7.78</v>
      </c>
      <c r="M406" s="254">
        <v>25.78</v>
      </c>
      <c r="N406" s="254">
        <v>29.36</v>
      </c>
      <c r="O406" s="254">
        <v>17.72</v>
      </c>
      <c r="P406" s="254">
        <v>26.77</v>
      </c>
      <c r="Q406" s="254">
        <v>22.85</v>
      </c>
      <c r="R406" s="254">
        <v>9.36</v>
      </c>
      <c r="S406" s="254">
        <v>46.58</v>
      </c>
      <c r="T406" s="254">
        <v>8.18</v>
      </c>
      <c r="U406" s="254">
        <v>20</v>
      </c>
      <c r="V406" s="254">
        <v>2.27</v>
      </c>
      <c r="W406" s="254">
        <v>29.08</v>
      </c>
      <c r="X406" s="254">
        <v>40.229999999999997</v>
      </c>
      <c r="Y406" s="254">
        <v>10.37</v>
      </c>
      <c r="Z406" s="254">
        <v>0</v>
      </c>
      <c r="AA406" s="254">
        <v>6.36</v>
      </c>
      <c r="AB406" s="254">
        <v>17.36</v>
      </c>
      <c r="AC406" s="254">
        <v>4.54</v>
      </c>
      <c r="AD406" s="254">
        <v>20.22</v>
      </c>
      <c r="AE406" s="254">
        <v>45.08</v>
      </c>
      <c r="AF406" s="256">
        <v>5.45</v>
      </c>
      <c r="AG406" s="10"/>
      <c r="AH406" s="10"/>
      <c r="AI406" s="10"/>
    </row>
    <row r="407" spans="1:35">
      <c r="A407" s="257">
        <f t="shared" si="17"/>
        <v>0.42766666666666686</v>
      </c>
      <c r="B407" s="254">
        <v>10.86</v>
      </c>
      <c r="C407" s="254">
        <v>26.91</v>
      </c>
      <c r="D407" s="254">
        <v>0.91</v>
      </c>
      <c r="E407" s="254">
        <v>20.6</v>
      </c>
      <c r="F407" s="254">
        <v>28.81</v>
      </c>
      <c r="G407" s="254">
        <v>20.12</v>
      </c>
      <c r="H407" s="254">
        <v>12.83</v>
      </c>
      <c r="I407" s="254">
        <v>9.9600000000000009</v>
      </c>
      <c r="J407" s="254">
        <v>11.81</v>
      </c>
      <c r="K407" s="254">
        <v>9.09</v>
      </c>
      <c r="L407" s="254">
        <v>20.82</v>
      </c>
      <c r="M407" s="254">
        <v>11.82</v>
      </c>
      <c r="N407" s="254">
        <v>14.53</v>
      </c>
      <c r="O407" s="254">
        <v>1.9</v>
      </c>
      <c r="P407" s="254">
        <v>22.21</v>
      </c>
      <c r="Q407" s="254">
        <v>0</v>
      </c>
      <c r="R407" s="254">
        <v>9.08</v>
      </c>
      <c r="S407" s="254">
        <v>9</v>
      </c>
      <c r="T407" s="254">
        <v>20.71</v>
      </c>
      <c r="U407" s="254">
        <v>12.16</v>
      </c>
      <c r="V407" s="254">
        <v>10.98</v>
      </c>
      <c r="W407" s="254">
        <v>9.18</v>
      </c>
      <c r="X407" s="254">
        <v>0</v>
      </c>
      <c r="Y407" s="254">
        <v>6.81</v>
      </c>
      <c r="Z407" s="254">
        <v>0</v>
      </c>
      <c r="AA407" s="254">
        <v>12.68</v>
      </c>
      <c r="AB407" s="254">
        <v>11.27</v>
      </c>
      <c r="AC407" s="254">
        <v>30.46</v>
      </c>
      <c r="AD407" s="254">
        <v>31.82</v>
      </c>
      <c r="AE407" s="254">
        <v>9.09</v>
      </c>
      <c r="AF407" s="256">
        <v>2.27</v>
      </c>
      <c r="AG407" s="10"/>
      <c r="AH407" s="10"/>
      <c r="AI407" s="10"/>
    </row>
    <row r="408" spans="1:35">
      <c r="A408" s="257">
        <f t="shared" si="17"/>
        <v>0.43806666666666688</v>
      </c>
      <c r="B408" s="254">
        <v>52.48</v>
      </c>
      <c r="C408" s="254">
        <v>29.09</v>
      </c>
      <c r="D408" s="254">
        <v>3.18</v>
      </c>
      <c r="E408" s="254">
        <v>10.54</v>
      </c>
      <c r="F408" s="254">
        <v>23.71</v>
      </c>
      <c r="G408" s="254">
        <v>4.5999999999999996</v>
      </c>
      <c r="H408" s="254">
        <v>21.09</v>
      </c>
      <c r="I408" s="254">
        <v>10.45</v>
      </c>
      <c r="J408" s="254">
        <v>8.81</v>
      </c>
      <c r="K408" s="254">
        <v>11.91</v>
      </c>
      <c r="L408" s="254">
        <v>21.89</v>
      </c>
      <c r="M408" s="254">
        <v>10.45</v>
      </c>
      <c r="N408" s="254">
        <v>12.36</v>
      </c>
      <c r="O408" s="254">
        <v>41.83</v>
      </c>
      <c r="P408" s="254">
        <v>8.09</v>
      </c>
      <c r="Q408" s="254">
        <v>12.64</v>
      </c>
      <c r="R408" s="254">
        <v>30.35</v>
      </c>
      <c r="S408" s="254">
        <v>13.72</v>
      </c>
      <c r="T408" s="254">
        <v>37.619999999999997</v>
      </c>
      <c r="U408" s="254">
        <v>13.82</v>
      </c>
      <c r="V408" s="254">
        <v>9.19</v>
      </c>
      <c r="W408" s="254">
        <v>7.72</v>
      </c>
      <c r="X408" s="254">
        <v>11.36</v>
      </c>
      <c r="Y408" s="254">
        <v>6.28</v>
      </c>
      <c r="Z408" s="254">
        <v>0</v>
      </c>
      <c r="AA408" s="254">
        <v>33.630000000000003</v>
      </c>
      <c r="AB408" s="254">
        <v>41.27</v>
      </c>
      <c r="AC408" s="254">
        <v>32.26</v>
      </c>
      <c r="AD408" s="254">
        <v>5.9</v>
      </c>
      <c r="AE408" s="254">
        <v>37.729999999999997</v>
      </c>
      <c r="AF408" s="256">
        <v>9.1</v>
      </c>
      <c r="AG408" s="10"/>
      <c r="AH408" s="10"/>
      <c r="AI408" s="10"/>
    </row>
    <row r="409" spans="1:35">
      <c r="A409" s="257">
        <f t="shared" si="17"/>
        <v>0.4484666666666669</v>
      </c>
      <c r="B409" s="254">
        <v>22.18</v>
      </c>
      <c r="C409" s="254">
        <v>23.08</v>
      </c>
      <c r="D409" s="254">
        <v>7</v>
      </c>
      <c r="E409" s="254">
        <v>2.27</v>
      </c>
      <c r="F409" s="254">
        <v>13.82</v>
      </c>
      <c r="G409" s="254">
        <v>4.55</v>
      </c>
      <c r="H409" s="254">
        <v>20.9</v>
      </c>
      <c r="I409" s="254">
        <v>25.28</v>
      </c>
      <c r="J409" s="254">
        <v>31.91</v>
      </c>
      <c r="K409" s="254">
        <v>6.36</v>
      </c>
      <c r="L409" s="254">
        <v>19.11</v>
      </c>
      <c r="M409" s="254">
        <v>34.909999999999997</v>
      </c>
      <c r="N409" s="254">
        <v>12.54</v>
      </c>
      <c r="O409" s="254">
        <v>3.64</v>
      </c>
      <c r="P409" s="254">
        <v>12.35</v>
      </c>
      <c r="Q409" s="254">
        <v>18.45</v>
      </c>
      <c r="R409" s="254">
        <v>6.54</v>
      </c>
      <c r="S409" s="254">
        <v>16.54</v>
      </c>
      <c r="T409" s="254">
        <v>24.53</v>
      </c>
      <c r="U409" s="254">
        <v>25.81</v>
      </c>
      <c r="V409" s="254">
        <v>6.06</v>
      </c>
      <c r="W409" s="254">
        <v>4.09</v>
      </c>
      <c r="X409" s="254">
        <v>57.04</v>
      </c>
      <c r="Y409" s="254">
        <v>10.82</v>
      </c>
      <c r="Z409" s="254">
        <v>0</v>
      </c>
      <c r="AA409" s="254">
        <v>14.04</v>
      </c>
      <c r="AB409" s="254">
        <v>34.590000000000003</v>
      </c>
      <c r="AC409" s="254">
        <v>11.82</v>
      </c>
      <c r="AD409" s="254">
        <v>7.83</v>
      </c>
      <c r="AE409" s="254">
        <v>17.63</v>
      </c>
      <c r="AF409" s="256">
        <v>29.6</v>
      </c>
      <c r="AG409" s="10"/>
      <c r="AH409" s="10"/>
      <c r="AI409" s="10"/>
    </row>
    <row r="410" spans="1:35">
      <c r="A410" s="257">
        <f t="shared" si="17"/>
        <v>0.45886666666666692</v>
      </c>
      <c r="B410" s="254">
        <v>26.36</v>
      </c>
      <c r="C410" s="254">
        <v>21.58</v>
      </c>
      <c r="D410" s="254">
        <v>37.130000000000003</v>
      </c>
      <c r="E410" s="254">
        <v>50.77</v>
      </c>
      <c r="F410" s="254">
        <v>93.47</v>
      </c>
      <c r="G410" s="254">
        <v>53.95</v>
      </c>
      <c r="H410" s="254">
        <v>11.36</v>
      </c>
      <c r="I410" s="254">
        <v>0</v>
      </c>
      <c r="J410" s="254">
        <v>12.31</v>
      </c>
      <c r="K410" s="254">
        <v>51.5</v>
      </c>
      <c r="L410" s="254">
        <v>40.53</v>
      </c>
      <c r="M410" s="254">
        <v>3.18</v>
      </c>
      <c r="N410" s="254">
        <v>35.39</v>
      </c>
      <c r="O410" s="254">
        <v>28.18</v>
      </c>
      <c r="P410" s="254">
        <v>59.42</v>
      </c>
      <c r="Q410" s="254">
        <v>0</v>
      </c>
      <c r="R410" s="254">
        <v>3.55</v>
      </c>
      <c r="S410" s="254">
        <v>16.45</v>
      </c>
      <c r="T410" s="254">
        <v>8.73</v>
      </c>
      <c r="U410" s="254">
        <v>12.72</v>
      </c>
      <c r="V410" s="254">
        <v>30.85</v>
      </c>
      <c r="W410" s="254">
        <v>11.86</v>
      </c>
      <c r="X410" s="254">
        <v>25.87</v>
      </c>
      <c r="Y410" s="254">
        <v>18.350000000000001</v>
      </c>
      <c r="Z410" s="254">
        <v>0</v>
      </c>
      <c r="AA410" s="254">
        <v>8.1199999999999992</v>
      </c>
      <c r="AB410" s="254">
        <v>14.94</v>
      </c>
      <c r="AC410" s="254">
        <v>9.99</v>
      </c>
      <c r="AD410" s="254">
        <v>16.41</v>
      </c>
      <c r="AE410" s="254">
        <v>7.23</v>
      </c>
      <c r="AF410" s="256">
        <v>55.26</v>
      </c>
      <c r="AG410" s="10"/>
      <c r="AH410" s="10"/>
      <c r="AI410" s="10"/>
    </row>
    <row r="411" spans="1:35">
      <c r="A411" s="257">
        <f t="shared" si="17"/>
        <v>0.46926666666666694</v>
      </c>
      <c r="B411" s="254">
        <v>30.72</v>
      </c>
      <c r="C411" s="254">
        <v>34.729999999999997</v>
      </c>
      <c r="D411" s="254">
        <v>0.91</v>
      </c>
      <c r="E411" s="254">
        <v>36</v>
      </c>
      <c r="F411" s="254">
        <v>15.07</v>
      </c>
      <c r="G411" s="254">
        <v>68.040000000000006</v>
      </c>
      <c r="H411" s="254">
        <v>7.82</v>
      </c>
      <c r="I411" s="254">
        <v>29.41</v>
      </c>
      <c r="J411" s="254">
        <v>20.420000000000002</v>
      </c>
      <c r="K411" s="254">
        <v>54.43</v>
      </c>
      <c r="L411" s="254">
        <v>49.75</v>
      </c>
      <c r="M411" s="254">
        <v>113.04</v>
      </c>
      <c r="N411" s="254">
        <v>56.37</v>
      </c>
      <c r="O411" s="254">
        <v>57.44</v>
      </c>
      <c r="P411" s="254">
        <v>25.73</v>
      </c>
      <c r="Q411" s="254">
        <v>49.2</v>
      </c>
      <c r="R411" s="254">
        <v>43.45</v>
      </c>
      <c r="S411" s="254">
        <v>39.950000000000003</v>
      </c>
      <c r="T411" s="254">
        <v>67.23</v>
      </c>
      <c r="U411" s="254">
        <v>30.08</v>
      </c>
      <c r="V411" s="254">
        <v>44.99</v>
      </c>
      <c r="W411" s="254">
        <v>98.43</v>
      </c>
      <c r="X411" s="254">
        <v>12.18</v>
      </c>
      <c r="Y411" s="254">
        <v>45.4</v>
      </c>
      <c r="Z411" s="254">
        <v>0</v>
      </c>
      <c r="AA411" s="254">
        <v>12.02</v>
      </c>
      <c r="AB411" s="254">
        <v>46.24</v>
      </c>
      <c r="AC411" s="254">
        <v>7.14</v>
      </c>
      <c r="AD411" s="254">
        <v>21.66</v>
      </c>
      <c r="AE411" s="254">
        <v>50.9</v>
      </c>
      <c r="AF411" s="256">
        <v>39.049999999999997</v>
      </c>
      <c r="AG411" s="10"/>
      <c r="AH411" s="10"/>
      <c r="AI411" s="10"/>
    </row>
    <row r="412" spans="1:35">
      <c r="A412" s="257">
        <f t="shared" si="17"/>
        <v>0.47966666666666696</v>
      </c>
      <c r="B412" s="254">
        <v>32.36</v>
      </c>
      <c r="C412" s="254">
        <v>43.31</v>
      </c>
      <c r="D412" s="254">
        <v>81.22</v>
      </c>
      <c r="E412" s="254">
        <v>164.27</v>
      </c>
      <c r="F412" s="254">
        <v>95.75</v>
      </c>
      <c r="G412" s="254">
        <v>132.27000000000001</v>
      </c>
      <c r="H412" s="254">
        <v>58.37</v>
      </c>
      <c r="I412" s="254">
        <v>38.57</v>
      </c>
      <c r="J412" s="254">
        <v>53.08</v>
      </c>
      <c r="K412" s="254">
        <v>24.64</v>
      </c>
      <c r="L412" s="254">
        <v>54.66</v>
      </c>
      <c r="M412" s="254">
        <v>28.21</v>
      </c>
      <c r="N412" s="254">
        <v>129.18</v>
      </c>
      <c r="O412" s="254">
        <v>63.2</v>
      </c>
      <c r="P412" s="254">
        <v>93.39</v>
      </c>
      <c r="Q412" s="254">
        <v>26.18</v>
      </c>
      <c r="R412" s="254">
        <v>135.33000000000001</v>
      </c>
      <c r="S412" s="254">
        <v>16.91</v>
      </c>
      <c r="T412" s="254">
        <v>132.47</v>
      </c>
      <c r="U412" s="254">
        <v>48.65</v>
      </c>
      <c r="V412" s="254">
        <v>89.02</v>
      </c>
      <c r="W412" s="254">
        <v>95.76</v>
      </c>
      <c r="X412" s="254">
        <v>28.37</v>
      </c>
      <c r="Y412" s="254">
        <v>32.18</v>
      </c>
      <c r="Z412" s="254">
        <v>0</v>
      </c>
      <c r="AA412" s="254">
        <v>16.899999999999999</v>
      </c>
      <c r="AB412" s="254">
        <v>51.79</v>
      </c>
      <c r="AC412" s="254">
        <v>40.049999999999997</v>
      </c>
      <c r="AD412" s="254">
        <v>122.29</v>
      </c>
      <c r="AE412" s="254">
        <v>67.77</v>
      </c>
      <c r="AF412" s="256">
        <v>20.22</v>
      </c>
      <c r="AG412" s="10"/>
      <c r="AH412" s="10"/>
      <c r="AI412" s="10"/>
    </row>
    <row r="413" spans="1:35">
      <c r="A413" s="257">
        <f t="shared" si="17"/>
        <v>0.49006666666666698</v>
      </c>
      <c r="B413" s="254">
        <v>147.77000000000001</v>
      </c>
      <c r="C413" s="254">
        <v>198.95</v>
      </c>
      <c r="D413" s="254">
        <v>267.02</v>
      </c>
      <c r="E413" s="254">
        <v>149.16</v>
      </c>
      <c r="F413" s="254">
        <v>263.73</v>
      </c>
      <c r="G413" s="254">
        <v>58.78</v>
      </c>
      <c r="H413" s="254">
        <v>132.97999999999999</v>
      </c>
      <c r="I413" s="254">
        <v>93.83</v>
      </c>
      <c r="J413" s="254">
        <v>134.94999999999999</v>
      </c>
      <c r="K413" s="254">
        <v>193.8</v>
      </c>
      <c r="L413" s="254">
        <v>196.19</v>
      </c>
      <c r="M413" s="254">
        <v>195.91</v>
      </c>
      <c r="N413" s="254">
        <v>146.83000000000001</v>
      </c>
      <c r="O413" s="254">
        <v>161.54</v>
      </c>
      <c r="P413" s="254">
        <v>226.75</v>
      </c>
      <c r="Q413" s="254">
        <v>207.97</v>
      </c>
      <c r="R413" s="254">
        <v>143.57</v>
      </c>
      <c r="S413" s="254">
        <v>200.51</v>
      </c>
      <c r="T413" s="254">
        <v>90.49</v>
      </c>
      <c r="U413" s="254">
        <v>98.91</v>
      </c>
      <c r="V413" s="254">
        <v>253.85</v>
      </c>
      <c r="W413" s="254">
        <v>134.66999999999999</v>
      </c>
      <c r="X413" s="254">
        <v>161.56</v>
      </c>
      <c r="Y413" s="254">
        <v>86.86</v>
      </c>
      <c r="Z413" s="254">
        <v>0</v>
      </c>
      <c r="AA413" s="254">
        <v>32.369999999999997</v>
      </c>
      <c r="AB413" s="254">
        <v>40.86</v>
      </c>
      <c r="AC413" s="254">
        <v>70.62</v>
      </c>
      <c r="AD413" s="254">
        <v>127.74</v>
      </c>
      <c r="AE413" s="254">
        <v>214.05</v>
      </c>
      <c r="AF413" s="256">
        <v>61.32</v>
      </c>
      <c r="AG413" s="10"/>
      <c r="AH413" s="10"/>
      <c r="AI413" s="10"/>
    </row>
    <row r="414" spans="1:35">
      <c r="A414" s="257">
        <f t="shared" si="17"/>
        <v>0.50046666666666695</v>
      </c>
      <c r="B414" s="254">
        <v>410.48</v>
      </c>
      <c r="C414" s="254">
        <v>339.87</v>
      </c>
      <c r="D414" s="254">
        <v>467.18</v>
      </c>
      <c r="E414" s="254">
        <v>340.68</v>
      </c>
      <c r="F414" s="254">
        <v>422.43</v>
      </c>
      <c r="G414" s="254">
        <v>198.37</v>
      </c>
      <c r="H414" s="254">
        <v>439.8</v>
      </c>
      <c r="I414" s="254">
        <v>389.35</v>
      </c>
      <c r="J414" s="254">
        <v>412.29</v>
      </c>
      <c r="K414" s="254">
        <v>394.92</v>
      </c>
      <c r="L414" s="254">
        <v>253.61</v>
      </c>
      <c r="M414" s="254">
        <v>140.27000000000001</v>
      </c>
      <c r="N414" s="254">
        <v>158.87</v>
      </c>
      <c r="O414" s="254">
        <v>532.66999999999996</v>
      </c>
      <c r="P414" s="254">
        <v>491.08</v>
      </c>
      <c r="Q414" s="254">
        <v>458.8</v>
      </c>
      <c r="R414" s="254">
        <v>459.15</v>
      </c>
      <c r="S414" s="254">
        <v>412.88</v>
      </c>
      <c r="T414" s="254">
        <v>245.06</v>
      </c>
      <c r="U414" s="254">
        <v>187.52</v>
      </c>
      <c r="V414" s="254">
        <v>534.55999999999995</v>
      </c>
      <c r="W414" s="254">
        <v>433.23</v>
      </c>
      <c r="X414" s="254">
        <v>427.9</v>
      </c>
      <c r="Y414" s="254">
        <v>266.58999999999997</v>
      </c>
      <c r="Z414" s="254">
        <v>0</v>
      </c>
      <c r="AA414" s="254">
        <v>82.25</v>
      </c>
      <c r="AB414" s="254">
        <v>95.5</v>
      </c>
      <c r="AC414" s="254">
        <v>422.45</v>
      </c>
      <c r="AD414" s="254">
        <v>375</v>
      </c>
      <c r="AE414" s="254">
        <v>347.54</v>
      </c>
      <c r="AF414" s="256">
        <v>203.51</v>
      </c>
      <c r="AG414" s="10"/>
      <c r="AH414" s="10"/>
      <c r="AI414" s="10"/>
    </row>
    <row r="415" spans="1:35">
      <c r="A415" s="257">
        <f t="shared" si="17"/>
        <v>0.51086666666666691</v>
      </c>
      <c r="B415" s="254">
        <v>525.52</v>
      </c>
      <c r="C415" s="254">
        <v>504.9</v>
      </c>
      <c r="D415" s="254">
        <v>512.70000000000005</v>
      </c>
      <c r="E415" s="254">
        <v>485.89</v>
      </c>
      <c r="F415" s="254">
        <v>334.23</v>
      </c>
      <c r="G415" s="254">
        <v>303.52999999999997</v>
      </c>
      <c r="H415" s="254">
        <v>644.76</v>
      </c>
      <c r="I415" s="254">
        <v>470.92</v>
      </c>
      <c r="J415" s="254">
        <v>641.17999999999995</v>
      </c>
      <c r="K415" s="254">
        <v>530.77</v>
      </c>
      <c r="L415" s="254">
        <v>399.21</v>
      </c>
      <c r="M415" s="254">
        <v>303.10000000000002</v>
      </c>
      <c r="N415" s="254">
        <v>304.18</v>
      </c>
      <c r="O415" s="254">
        <v>529.52</v>
      </c>
      <c r="P415" s="254">
        <v>464.23</v>
      </c>
      <c r="Q415" s="254">
        <v>491.22</v>
      </c>
      <c r="R415" s="254">
        <v>489.88</v>
      </c>
      <c r="S415" s="254">
        <v>411.05</v>
      </c>
      <c r="T415" s="254">
        <v>237.32</v>
      </c>
      <c r="U415" s="254">
        <v>132.04</v>
      </c>
      <c r="V415" s="254">
        <v>485.74</v>
      </c>
      <c r="W415" s="254">
        <v>476.67</v>
      </c>
      <c r="X415" s="254">
        <v>632.51</v>
      </c>
      <c r="Y415" s="254">
        <v>250.63</v>
      </c>
      <c r="Z415" s="254">
        <v>0</v>
      </c>
      <c r="AA415" s="254">
        <v>247.49</v>
      </c>
      <c r="AB415" s="254">
        <v>143.34</v>
      </c>
      <c r="AC415" s="254">
        <v>381.22</v>
      </c>
      <c r="AD415" s="254">
        <v>397.77</v>
      </c>
      <c r="AE415" s="254">
        <v>565</v>
      </c>
      <c r="AF415" s="256">
        <v>452.1</v>
      </c>
      <c r="AG415" s="10"/>
      <c r="AH415" s="10"/>
      <c r="AI415" s="10"/>
    </row>
    <row r="416" spans="1:35">
      <c r="A416" s="257">
        <f t="shared" si="17"/>
        <v>0.52126666666666688</v>
      </c>
      <c r="B416" s="254">
        <v>609.69000000000005</v>
      </c>
      <c r="C416" s="254">
        <v>559.32000000000005</v>
      </c>
      <c r="D416" s="254">
        <v>588.34</v>
      </c>
      <c r="E416" s="254">
        <v>550.44000000000005</v>
      </c>
      <c r="F416" s="254">
        <v>561.15</v>
      </c>
      <c r="G416" s="254">
        <v>433.35</v>
      </c>
      <c r="H416" s="254">
        <v>582.12</v>
      </c>
      <c r="I416" s="254">
        <v>547.32000000000005</v>
      </c>
      <c r="J416" s="254">
        <v>827.08</v>
      </c>
      <c r="K416" s="254">
        <v>550.59</v>
      </c>
      <c r="L416" s="254">
        <v>637.01</v>
      </c>
      <c r="M416" s="254">
        <v>505</v>
      </c>
      <c r="N416" s="254">
        <v>296.5</v>
      </c>
      <c r="O416" s="254">
        <v>459.64</v>
      </c>
      <c r="P416" s="254">
        <v>480.06</v>
      </c>
      <c r="Q416" s="254">
        <v>623.04999999999995</v>
      </c>
      <c r="R416" s="254">
        <v>515.77</v>
      </c>
      <c r="S416" s="254">
        <v>515.91</v>
      </c>
      <c r="T416" s="254">
        <v>265.7</v>
      </c>
      <c r="U416" s="254">
        <v>282.66000000000003</v>
      </c>
      <c r="V416" s="254">
        <v>641.66999999999996</v>
      </c>
      <c r="W416" s="254">
        <v>611.12</v>
      </c>
      <c r="X416" s="254">
        <v>505.95</v>
      </c>
      <c r="Y416" s="254">
        <v>227.84</v>
      </c>
      <c r="Z416" s="254">
        <v>0</v>
      </c>
      <c r="AA416" s="254">
        <v>369.86</v>
      </c>
      <c r="AB416" s="254">
        <v>197.91</v>
      </c>
      <c r="AC416" s="254">
        <v>425.84</v>
      </c>
      <c r="AD416" s="254">
        <v>608.76</v>
      </c>
      <c r="AE416" s="254">
        <v>671.87</v>
      </c>
      <c r="AF416" s="256">
        <v>333.58</v>
      </c>
      <c r="AG416" s="10"/>
      <c r="AH416" s="10"/>
      <c r="AI416" s="10"/>
    </row>
    <row r="417" spans="1:35">
      <c r="A417" s="257">
        <f t="shared" si="17"/>
        <v>0.53166666666666684</v>
      </c>
      <c r="B417" s="254">
        <v>673.06</v>
      </c>
      <c r="C417" s="254">
        <v>866</v>
      </c>
      <c r="D417" s="254">
        <v>603.21</v>
      </c>
      <c r="E417" s="254">
        <v>675.17</v>
      </c>
      <c r="F417" s="254">
        <v>518.20000000000005</v>
      </c>
      <c r="G417" s="254">
        <v>360.62</v>
      </c>
      <c r="H417" s="254">
        <v>476.59</v>
      </c>
      <c r="I417" s="254">
        <v>439.91</v>
      </c>
      <c r="J417" s="254">
        <v>724.87</v>
      </c>
      <c r="K417" s="254">
        <v>519.41</v>
      </c>
      <c r="L417" s="254">
        <v>527.28</v>
      </c>
      <c r="M417" s="254">
        <v>287.45</v>
      </c>
      <c r="N417" s="254">
        <v>542.71</v>
      </c>
      <c r="O417" s="254">
        <v>633.12</v>
      </c>
      <c r="P417" s="254">
        <v>463.44</v>
      </c>
      <c r="Q417" s="254">
        <v>458.13</v>
      </c>
      <c r="R417" s="254">
        <v>482.52</v>
      </c>
      <c r="S417" s="254">
        <v>509.56</v>
      </c>
      <c r="T417" s="254">
        <v>282.67</v>
      </c>
      <c r="U417" s="254">
        <v>296.89999999999998</v>
      </c>
      <c r="V417" s="254">
        <v>688.09</v>
      </c>
      <c r="W417" s="254">
        <v>574.99</v>
      </c>
      <c r="X417" s="254">
        <v>648.4</v>
      </c>
      <c r="Y417" s="254">
        <v>306.10000000000002</v>
      </c>
      <c r="Z417" s="254">
        <v>0</v>
      </c>
      <c r="AA417" s="254">
        <v>255.07</v>
      </c>
      <c r="AB417" s="254">
        <v>248.01</v>
      </c>
      <c r="AC417" s="254">
        <v>613.16</v>
      </c>
      <c r="AD417" s="254">
        <v>519.73</v>
      </c>
      <c r="AE417" s="254">
        <v>588.30999999999995</v>
      </c>
      <c r="AF417" s="256">
        <v>431.01</v>
      </c>
      <c r="AG417" s="10"/>
      <c r="AH417" s="10"/>
      <c r="AI417" s="10"/>
    </row>
    <row r="418" spans="1:35">
      <c r="A418" s="257">
        <f t="shared" si="17"/>
        <v>0.54206666666666681</v>
      </c>
      <c r="B418" s="254">
        <v>479.94</v>
      </c>
      <c r="C418" s="254">
        <v>645.85</v>
      </c>
      <c r="D418" s="254">
        <v>716.51</v>
      </c>
      <c r="E418" s="254">
        <v>686.68</v>
      </c>
      <c r="F418" s="254">
        <v>466.22</v>
      </c>
      <c r="G418" s="254">
        <v>463.03</v>
      </c>
      <c r="H418" s="254">
        <v>405.56</v>
      </c>
      <c r="I418" s="254">
        <v>502.02</v>
      </c>
      <c r="J418" s="254">
        <v>588.14</v>
      </c>
      <c r="K418" s="254">
        <v>440.58</v>
      </c>
      <c r="L418" s="254">
        <v>610.47</v>
      </c>
      <c r="M418" s="254">
        <v>553.76</v>
      </c>
      <c r="N418" s="254">
        <v>432.94</v>
      </c>
      <c r="O418" s="254">
        <v>457.13</v>
      </c>
      <c r="P418" s="254">
        <v>564.65</v>
      </c>
      <c r="Q418" s="254">
        <v>532.74</v>
      </c>
      <c r="R418" s="254">
        <v>412.09</v>
      </c>
      <c r="S418" s="254">
        <v>441.69</v>
      </c>
      <c r="T418" s="254">
        <v>392.51</v>
      </c>
      <c r="U418" s="254">
        <v>288.70999999999998</v>
      </c>
      <c r="V418" s="254">
        <v>578.79</v>
      </c>
      <c r="W418" s="254">
        <v>497.6</v>
      </c>
      <c r="X418" s="254">
        <v>553.08000000000004</v>
      </c>
      <c r="Y418" s="254">
        <v>363.48</v>
      </c>
      <c r="Z418" s="254">
        <v>0</v>
      </c>
      <c r="AA418" s="254">
        <v>339.58</v>
      </c>
      <c r="AB418" s="254">
        <v>408.49</v>
      </c>
      <c r="AC418" s="254">
        <v>572.84</v>
      </c>
      <c r="AD418" s="254">
        <v>574.66</v>
      </c>
      <c r="AE418" s="254">
        <v>541.76</v>
      </c>
      <c r="AF418" s="256">
        <v>503.85</v>
      </c>
      <c r="AG418" s="10"/>
      <c r="AH418" s="10"/>
      <c r="AI418" s="10"/>
    </row>
    <row r="419" spans="1:35">
      <c r="A419" s="257">
        <f t="shared" si="17"/>
        <v>0.55246666666666677</v>
      </c>
      <c r="B419" s="254">
        <v>499.79</v>
      </c>
      <c r="C419" s="254">
        <v>495.27</v>
      </c>
      <c r="D419" s="254">
        <v>554.57000000000005</v>
      </c>
      <c r="E419" s="254">
        <v>479.35</v>
      </c>
      <c r="F419" s="254">
        <v>428.55</v>
      </c>
      <c r="G419" s="254">
        <v>395.17</v>
      </c>
      <c r="H419" s="254">
        <v>478.54</v>
      </c>
      <c r="I419" s="254">
        <v>432.49</v>
      </c>
      <c r="J419" s="254">
        <v>456.87</v>
      </c>
      <c r="K419" s="254">
        <v>322.93</v>
      </c>
      <c r="L419" s="254">
        <v>450.78</v>
      </c>
      <c r="M419" s="254">
        <v>452.26</v>
      </c>
      <c r="N419" s="254">
        <v>516.09</v>
      </c>
      <c r="O419" s="254">
        <v>456.76</v>
      </c>
      <c r="P419" s="254">
        <v>359.19</v>
      </c>
      <c r="Q419" s="254">
        <v>475.53</v>
      </c>
      <c r="R419" s="254">
        <v>435.01</v>
      </c>
      <c r="S419" s="254">
        <v>430.38</v>
      </c>
      <c r="T419" s="254">
        <v>505.79</v>
      </c>
      <c r="U419" s="254">
        <v>380.11</v>
      </c>
      <c r="V419" s="254">
        <v>624.45000000000005</v>
      </c>
      <c r="W419" s="254">
        <v>465.18</v>
      </c>
      <c r="X419" s="254">
        <v>438.22</v>
      </c>
      <c r="Y419" s="254">
        <v>418.52</v>
      </c>
      <c r="Z419" s="254">
        <v>0</v>
      </c>
      <c r="AA419" s="254">
        <v>221.71</v>
      </c>
      <c r="AB419" s="254">
        <v>419.89</v>
      </c>
      <c r="AC419" s="254">
        <v>485.41</v>
      </c>
      <c r="AD419" s="254">
        <v>518.88</v>
      </c>
      <c r="AE419" s="254">
        <v>560.66999999999996</v>
      </c>
      <c r="AF419" s="256">
        <v>335.38</v>
      </c>
      <c r="AG419" s="10"/>
      <c r="AH419" s="10"/>
      <c r="AI419" s="10"/>
    </row>
    <row r="420" spans="1:35">
      <c r="A420" s="257">
        <f t="shared" si="17"/>
        <v>0.56286666666666674</v>
      </c>
      <c r="B420" s="254">
        <v>314.18</v>
      </c>
      <c r="C420" s="254">
        <v>400.96</v>
      </c>
      <c r="D420" s="254">
        <v>370.15</v>
      </c>
      <c r="E420" s="254">
        <v>266.18</v>
      </c>
      <c r="F420" s="254">
        <v>368.22</v>
      </c>
      <c r="G420" s="254">
        <v>428.53</v>
      </c>
      <c r="H420" s="254">
        <v>266.07</v>
      </c>
      <c r="I420" s="254">
        <v>398.97</v>
      </c>
      <c r="J420" s="254">
        <v>300.08999999999997</v>
      </c>
      <c r="K420" s="254">
        <v>413.87</v>
      </c>
      <c r="L420" s="254">
        <v>333.04</v>
      </c>
      <c r="M420" s="254">
        <v>539.37</v>
      </c>
      <c r="N420" s="254">
        <v>379.05</v>
      </c>
      <c r="O420" s="254">
        <v>145.66</v>
      </c>
      <c r="P420" s="254">
        <v>345.56</v>
      </c>
      <c r="Q420" s="254">
        <v>502.33</v>
      </c>
      <c r="R420" s="254">
        <v>221.91</v>
      </c>
      <c r="S420" s="254">
        <v>266.49</v>
      </c>
      <c r="T420" s="254">
        <v>548.45000000000005</v>
      </c>
      <c r="U420" s="254">
        <v>342.4</v>
      </c>
      <c r="V420" s="254">
        <v>545.33000000000004</v>
      </c>
      <c r="W420" s="254">
        <v>238.68</v>
      </c>
      <c r="X420" s="254">
        <v>286.7</v>
      </c>
      <c r="Y420" s="254">
        <v>218.26</v>
      </c>
      <c r="Z420" s="254">
        <v>0</v>
      </c>
      <c r="AA420" s="254">
        <v>406.38</v>
      </c>
      <c r="AB420" s="254">
        <v>417.31</v>
      </c>
      <c r="AC420" s="254">
        <v>432.48</v>
      </c>
      <c r="AD420" s="254">
        <v>354.14</v>
      </c>
      <c r="AE420" s="254">
        <v>443.83</v>
      </c>
      <c r="AF420" s="256">
        <v>267.52999999999997</v>
      </c>
      <c r="AG420" s="10"/>
      <c r="AH420" s="10"/>
      <c r="AI420" s="10"/>
    </row>
    <row r="421" spans="1:35">
      <c r="A421" s="257">
        <f t="shared" si="17"/>
        <v>0.5732666666666667</v>
      </c>
      <c r="B421" s="254">
        <v>199.97</v>
      </c>
      <c r="C421" s="254">
        <v>298.5</v>
      </c>
      <c r="D421" s="254">
        <v>235.42</v>
      </c>
      <c r="E421" s="254">
        <v>150.29</v>
      </c>
      <c r="F421" s="254">
        <v>448.04</v>
      </c>
      <c r="G421" s="254">
        <v>234.41</v>
      </c>
      <c r="H421" s="254">
        <v>263.45</v>
      </c>
      <c r="I421" s="254">
        <v>197.31</v>
      </c>
      <c r="J421" s="254">
        <v>86.43</v>
      </c>
      <c r="K421" s="254">
        <v>223.19</v>
      </c>
      <c r="L421" s="254">
        <v>231.74</v>
      </c>
      <c r="M421" s="254">
        <v>553</v>
      </c>
      <c r="N421" s="254">
        <v>246.04</v>
      </c>
      <c r="O421" s="254">
        <v>204.68</v>
      </c>
      <c r="P421" s="254">
        <v>196.99</v>
      </c>
      <c r="Q421" s="254">
        <v>265.07</v>
      </c>
      <c r="R421" s="254">
        <v>244.82</v>
      </c>
      <c r="S421" s="254">
        <v>227.43</v>
      </c>
      <c r="T421" s="254">
        <v>243.81</v>
      </c>
      <c r="U421" s="254">
        <v>292.33999999999997</v>
      </c>
      <c r="V421" s="254">
        <v>369.87</v>
      </c>
      <c r="W421" s="254">
        <v>376.26</v>
      </c>
      <c r="X421" s="254">
        <v>271.89999999999998</v>
      </c>
      <c r="Y421" s="254">
        <v>191.81</v>
      </c>
      <c r="Z421" s="254">
        <v>0</v>
      </c>
      <c r="AA421" s="254">
        <v>380.74</v>
      </c>
      <c r="AB421" s="254">
        <v>374.58</v>
      </c>
      <c r="AC421" s="254">
        <v>619.73</v>
      </c>
      <c r="AD421" s="254">
        <v>277.42</v>
      </c>
      <c r="AE421" s="254">
        <v>486.77</v>
      </c>
      <c r="AF421" s="256">
        <v>158.86000000000001</v>
      </c>
      <c r="AG421" s="10"/>
      <c r="AH421" s="10"/>
      <c r="AI421" s="10"/>
    </row>
    <row r="422" spans="1:35">
      <c r="A422" s="257">
        <f t="shared" si="17"/>
        <v>0.58366666666666667</v>
      </c>
      <c r="B422" s="254">
        <v>97.58</v>
      </c>
      <c r="C422" s="254">
        <v>103.84</v>
      </c>
      <c r="D422" s="254">
        <v>171.03</v>
      </c>
      <c r="E422" s="254">
        <v>234.73</v>
      </c>
      <c r="F422" s="254">
        <v>456.52</v>
      </c>
      <c r="G422" s="254">
        <v>461.59</v>
      </c>
      <c r="H422" s="254">
        <v>158.72999999999999</v>
      </c>
      <c r="I422" s="254">
        <v>171.56</v>
      </c>
      <c r="J422" s="254">
        <v>196.84</v>
      </c>
      <c r="K422" s="254">
        <v>153.28</v>
      </c>
      <c r="L422" s="254">
        <v>167.17</v>
      </c>
      <c r="M422" s="254">
        <v>405.55</v>
      </c>
      <c r="N422" s="254">
        <v>295.89999999999998</v>
      </c>
      <c r="O422" s="254">
        <v>122.4</v>
      </c>
      <c r="P422" s="254">
        <v>166.25</v>
      </c>
      <c r="Q422" s="254">
        <v>168.18</v>
      </c>
      <c r="R422" s="254">
        <v>202.8</v>
      </c>
      <c r="S422" s="254">
        <v>220.03</v>
      </c>
      <c r="T422" s="254">
        <v>326.98</v>
      </c>
      <c r="U422" s="254">
        <v>367.42</v>
      </c>
      <c r="V422" s="254">
        <v>367.69</v>
      </c>
      <c r="W422" s="254">
        <v>206.72</v>
      </c>
      <c r="X422" s="254">
        <v>128.26</v>
      </c>
      <c r="Y422" s="254">
        <v>228.72</v>
      </c>
      <c r="Z422" s="254">
        <v>0</v>
      </c>
      <c r="AA422" s="254">
        <v>187.37</v>
      </c>
      <c r="AB422" s="254">
        <v>371.73</v>
      </c>
      <c r="AC422" s="254">
        <v>243.76</v>
      </c>
      <c r="AD422" s="254">
        <v>348.21</v>
      </c>
      <c r="AE422" s="254">
        <v>273.83999999999997</v>
      </c>
      <c r="AF422" s="256">
        <v>255.29</v>
      </c>
      <c r="AG422" s="10"/>
      <c r="AH422" s="10"/>
      <c r="AI422" s="10"/>
    </row>
    <row r="423" spans="1:35">
      <c r="A423" s="257">
        <f t="shared" si="17"/>
        <v>0.59406666666666663</v>
      </c>
      <c r="B423" s="254">
        <v>107.63</v>
      </c>
      <c r="C423" s="254">
        <v>85.95</v>
      </c>
      <c r="D423" s="254">
        <v>108.92</v>
      </c>
      <c r="E423" s="254">
        <v>152.16</v>
      </c>
      <c r="F423" s="254">
        <v>349.94</v>
      </c>
      <c r="G423" s="254">
        <v>457.38</v>
      </c>
      <c r="H423" s="254">
        <v>206.59</v>
      </c>
      <c r="I423" s="254">
        <v>113.3</v>
      </c>
      <c r="J423" s="254">
        <v>85.06</v>
      </c>
      <c r="K423" s="254">
        <v>130</v>
      </c>
      <c r="L423" s="254">
        <v>264.92</v>
      </c>
      <c r="M423" s="254">
        <v>336.84</v>
      </c>
      <c r="N423" s="254">
        <v>370.16</v>
      </c>
      <c r="O423" s="254">
        <v>133.72</v>
      </c>
      <c r="P423" s="254">
        <v>70.2</v>
      </c>
      <c r="Q423" s="254">
        <v>172.65</v>
      </c>
      <c r="R423" s="254">
        <v>213.18</v>
      </c>
      <c r="S423" s="254">
        <v>159.91999999999999</v>
      </c>
      <c r="T423" s="254">
        <v>446.98</v>
      </c>
      <c r="U423" s="254">
        <v>269.61</v>
      </c>
      <c r="V423" s="254">
        <v>245.2</v>
      </c>
      <c r="W423" s="254">
        <v>137.46</v>
      </c>
      <c r="X423" s="254">
        <v>167.38</v>
      </c>
      <c r="Y423" s="254">
        <v>225.22</v>
      </c>
      <c r="Z423" s="254">
        <v>0</v>
      </c>
      <c r="AA423" s="254">
        <v>298.99</v>
      </c>
      <c r="AB423" s="254">
        <v>282.2</v>
      </c>
      <c r="AC423" s="254">
        <v>334.23</v>
      </c>
      <c r="AD423" s="254">
        <v>215.67</v>
      </c>
      <c r="AE423" s="254">
        <v>197.79</v>
      </c>
      <c r="AF423" s="256">
        <v>278.70999999999998</v>
      </c>
      <c r="AG423" s="10"/>
      <c r="AH423" s="10"/>
      <c r="AI423" s="10"/>
    </row>
    <row r="424" spans="1:35">
      <c r="A424" s="257">
        <f t="shared" si="17"/>
        <v>0.6044666666666666</v>
      </c>
      <c r="B424" s="254">
        <v>175.81</v>
      </c>
      <c r="C424" s="254">
        <v>225.7</v>
      </c>
      <c r="D424" s="254">
        <v>106.94</v>
      </c>
      <c r="E424" s="254">
        <v>183.65</v>
      </c>
      <c r="F424" s="254">
        <v>501.92</v>
      </c>
      <c r="G424" s="254">
        <v>367.81</v>
      </c>
      <c r="H424" s="254">
        <v>174.02</v>
      </c>
      <c r="I424" s="254">
        <v>109.67</v>
      </c>
      <c r="J424" s="254">
        <v>88.44</v>
      </c>
      <c r="K424" s="254">
        <v>95.36</v>
      </c>
      <c r="L424" s="254">
        <v>55.03</v>
      </c>
      <c r="M424" s="254">
        <v>335.8</v>
      </c>
      <c r="N424" s="254">
        <v>214.47</v>
      </c>
      <c r="O424" s="254">
        <v>172.08</v>
      </c>
      <c r="P424" s="254">
        <v>140.31</v>
      </c>
      <c r="Q424" s="254">
        <v>132.62</v>
      </c>
      <c r="R424" s="254">
        <v>129.08000000000001</v>
      </c>
      <c r="S424" s="254">
        <v>156.03</v>
      </c>
      <c r="T424" s="254">
        <v>179.77</v>
      </c>
      <c r="U424" s="254">
        <v>263.72000000000003</v>
      </c>
      <c r="V424" s="254">
        <v>199.19</v>
      </c>
      <c r="W424" s="254">
        <v>258.61</v>
      </c>
      <c r="X424" s="254">
        <v>164.48</v>
      </c>
      <c r="Y424" s="254">
        <v>121.65</v>
      </c>
      <c r="Z424" s="254">
        <v>0</v>
      </c>
      <c r="AA424" s="254">
        <v>253.47</v>
      </c>
      <c r="AB424" s="254">
        <v>234.77</v>
      </c>
      <c r="AC424" s="254">
        <v>129.4</v>
      </c>
      <c r="AD424" s="254">
        <v>243.06</v>
      </c>
      <c r="AE424" s="254">
        <v>179.16</v>
      </c>
      <c r="AF424" s="256">
        <v>220.7</v>
      </c>
      <c r="AG424" s="10"/>
      <c r="AH424" s="10"/>
      <c r="AI424" s="10"/>
    </row>
    <row r="425" spans="1:35">
      <c r="A425" s="257">
        <f t="shared" si="17"/>
        <v>0.61486666666666656</v>
      </c>
      <c r="B425" s="254">
        <v>143.76</v>
      </c>
      <c r="C425" s="254">
        <v>126.58</v>
      </c>
      <c r="D425" s="254">
        <v>151.41</v>
      </c>
      <c r="E425" s="254">
        <v>87.34</v>
      </c>
      <c r="F425" s="254">
        <v>231.9</v>
      </c>
      <c r="G425" s="254">
        <v>309.01</v>
      </c>
      <c r="H425" s="254">
        <v>175.32</v>
      </c>
      <c r="I425" s="254">
        <v>78.900000000000006</v>
      </c>
      <c r="J425" s="254">
        <v>104.05</v>
      </c>
      <c r="K425" s="254">
        <v>112.34</v>
      </c>
      <c r="L425" s="254">
        <v>79.260000000000005</v>
      </c>
      <c r="M425" s="254">
        <v>280.11</v>
      </c>
      <c r="N425" s="254">
        <v>205.75</v>
      </c>
      <c r="O425" s="254">
        <v>37.54</v>
      </c>
      <c r="P425" s="254">
        <v>73.52</v>
      </c>
      <c r="Q425" s="254">
        <v>114.44</v>
      </c>
      <c r="R425" s="254">
        <v>107.77</v>
      </c>
      <c r="S425" s="254">
        <v>213.8</v>
      </c>
      <c r="T425" s="254">
        <v>298.29000000000002</v>
      </c>
      <c r="U425" s="254">
        <v>304.85000000000002</v>
      </c>
      <c r="V425" s="254">
        <v>268.02</v>
      </c>
      <c r="W425" s="254">
        <v>125.72</v>
      </c>
      <c r="X425" s="254">
        <v>193.68</v>
      </c>
      <c r="Y425" s="254">
        <v>106.44</v>
      </c>
      <c r="Z425" s="254">
        <v>0</v>
      </c>
      <c r="AA425" s="254">
        <v>454.55</v>
      </c>
      <c r="AB425" s="254">
        <v>211.57</v>
      </c>
      <c r="AC425" s="254">
        <v>170.18</v>
      </c>
      <c r="AD425" s="254">
        <v>248.9</v>
      </c>
      <c r="AE425" s="254">
        <v>155.43</v>
      </c>
      <c r="AF425" s="256">
        <v>251.97</v>
      </c>
      <c r="AG425" s="10"/>
      <c r="AH425" s="10"/>
      <c r="AI425" s="10"/>
    </row>
    <row r="426" spans="1:35">
      <c r="A426" s="257">
        <f t="shared" si="17"/>
        <v>0.62526666666666653</v>
      </c>
      <c r="B426" s="254">
        <v>60.11</v>
      </c>
      <c r="C426" s="254">
        <v>84.4</v>
      </c>
      <c r="D426" s="254">
        <v>82.67</v>
      </c>
      <c r="E426" s="254">
        <v>95.73</v>
      </c>
      <c r="F426" s="254">
        <v>195.86</v>
      </c>
      <c r="G426" s="254">
        <v>420.15</v>
      </c>
      <c r="H426" s="254">
        <v>78.25</v>
      </c>
      <c r="I426" s="254">
        <v>144.63999999999999</v>
      </c>
      <c r="J426" s="254">
        <v>61.8</v>
      </c>
      <c r="K426" s="254">
        <v>36.4</v>
      </c>
      <c r="L426" s="254">
        <v>67.81</v>
      </c>
      <c r="M426" s="254">
        <v>278.98</v>
      </c>
      <c r="N426" s="254">
        <v>219.64</v>
      </c>
      <c r="O426" s="254">
        <v>49.97</v>
      </c>
      <c r="P426" s="254">
        <v>115.17</v>
      </c>
      <c r="Q426" s="254">
        <v>115.13</v>
      </c>
      <c r="R426" s="254">
        <v>45.8</v>
      </c>
      <c r="S426" s="254">
        <v>101.02</v>
      </c>
      <c r="T426" s="254">
        <v>156.78</v>
      </c>
      <c r="U426" s="254">
        <v>93.74</v>
      </c>
      <c r="V426" s="254">
        <v>106.28</v>
      </c>
      <c r="W426" s="254">
        <v>188.13</v>
      </c>
      <c r="X426" s="254">
        <v>253.25</v>
      </c>
      <c r="Y426" s="254">
        <v>86.96</v>
      </c>
      <c r="Z426" s="254">
        <v>0</v>
      </c>
      <c r="AA426" s="254">
        <v>240.07</v>
      </c>
      <c r="AB426" s="254">
        <v>161.25</v>
      </c>
      <c r="AC426" s="254">
        <v>114.8</v>
      </c>
      <c r="AD426" s="254">
        <v>203.54</v>
      </c>
      <c r="AE426" s="254">
        <v>196.39</v>
      </c>
      <c r="AF426" s="256">
        <v>112.82</v>
      </c>
      <c r="AG426" s="10"/>
      <c r="AH426" s="10"/>
      <c r="AI426" s="10"/>
    </row>
    <row r="427" spans="1:35">
      <c r="A427" s="257">
        <f t="shared" si="17"/>
        <v>0.63566666666666649</v>
      </c>
      <c r="B427" s="254">
        <v>58.35</v>
      </c>
      <c r="C427" s="254">
        <v>40.93</v>
      </c>
      <c r="D427" s="254">
        <v>72.8</v>
      </c>
      <c r="E427" s="254">
        <v>71.31</v>
      </c>
      <c r="F427" s="254">
        <v>187.58</v>
      </c>
      <c r="G427" s="254">
        <v>262.47000000000003</v>
      </c>
      <c r="H427" s="254">
        <v>98.99</v>
      </c>
      <c r="I427" s="254">
        <v>75.64</v>
      </c>
      <c r="J427" s="254">
        <v>78.78</v>
      </c>
      <c r="K427" s="254">
        <v>51.68</v>
      </c>
      <c r="L427" s="254">
        <v>38.799999999999997</v>
      </c>
      <c r="M427" s="254">
        <v>316.91000000000003</v>
      </c>
      <c r="N427" s="254">
        <v>200.29</v>
      </c>
      <c r="O427" s="254">
        <v>46.14</v>
      </c>
      <c r="P427" s="254">
        <v>63.31</v>
      </c>
      <c r="Q427" s="254">
        <v>46.86</v>
      </c>
      <c r="R427" s="254">
        <v>37.369999999999997</v>
      </c>
      <c r="S427" s="254">
        <v>98.62</v>
      </c>
      <c r="T427" s="254">
        <v>257.45</v>
      </c>
      <c r="U427" s="254">
        <v>135.94999999999999</v>
      </c>
      <c r="V427" s="254">
        <v>161.79</v>
      </c>
      <c r="W427" s="254">
        <v>81.489999999999995</v>
      </c>
      <c r="X427" s="254">
        <v>157.21</v>
      </c>
      <c r="Y427" s="254">
        <v>107.73</v>
      </c>
      <c r="Z427" s="254">
        <v>0</v>
      </c>
      <c r="AA427" s="254">
        <v>219.2</v>
      </c>
      <c r="AB427" s="254">
        <v>339</v>
      </c>
      <c r="AC427" s="254">
        <v>310.2</v>
      </c>
      <c r="AD427" s="254">
        <v>189.44</v>
      </c>
      <c r="AE427" s="254">
        <v>148.38</v>
      </c>
      <c r="AF427" s="256">
        <v>136.27000000000001</v>
      </c>
      <c r="AG427" s="10"/>
      <c r="AH427" s="10"/>
      <c r="AI427" s="10"/>
    </row>
    <row r="428" spans="1:35">
      <c r="A428" s="257">
        <f t="shared" si="17"/>
        <v>0.64606666666666646</v>
      </c>
      <c r="B428" s="254">
        <v>102.22</v>
      </c>
      <c r="C428" s="254">
        <v>79.23</v>
      </c>
      <c r="D428" s="254">
        <v>89.16</v>
      </c>
      <c r="E428" s="254">
        <v>82.11</v>
      </c>
      <c r="F428" s="254">
        <v>219.05</v>
      </c>
      <c r="G428" s="254">
        <v>258.83999999999997</v>
      </c>
      <c r="H428" s="254">
        <v>136.1</v>
      </c>
      <c r="I428" s="254">
        <v>14.82</v>
      </c>
      <c r="J428" s="254">
        <v>57.79</v>
      </c>
      <c r="K428" s="254">
        <v>92.26</v>
      </c>
      <c r="L428" s="254">
        <v>55.42</v>
      </c>
      <c r="M428" s="254">
        <v>212.55</v>
      </c>
      <c r="N428" s="254">
        <v>220.48</v>
      </c>
      <c r="O428" s="254">
        <v>111.36</v>
      </c>
      <c r="P428" s="254">
        <v>96.4</v>
      </c>
      <c r="Q428" s="254">
        <v>82.67</v>
      </c>
      <c r="R428" s="254">
        <v>31.73</v>
      </c>
      <c r="S428" s="254">
        <v>147.59</v>
      </c>
      <c r="T428" s="254">
        <v>177.52</v>
      </c>
      <c r="U428" s="254">
        <v>209.36</v>
      </c>
      <c r="V428" s="254">
        <v>157.22</v>
      </c>
      <c r="W428" s="254">
        <v>123.94</v>
      </c>
      <c r="X428" s="254">
        <v>137.56</v>
      </c>
      <c r="Y428" s="254">
        <v>67.64</v>
      </c>
      <c r="Z428" s="254">
        <v>0</v>
      </c>
      <c r="AA428" s="254">
        <v>259.2</v>
      </c>
      <c r="AB428" s="254">
        <v>413.77</v>
      </c>
      <c r="AC428" s="254">
        <v>113.1</v>
      </c>
      <c r="AD428" s="254">
        <v>119.04</v>
      </c>
      <c r="AE428" s="254">
        <v>143.76</v>
      </c>
      <c r="AF428" s="256">
        <v>124.24</v>
      </c>
      <c r="AG428" s="10"/>
      <c r="AH428" s="10"/>
      <c r="AI428" s="10"/>
    </row>
    <row r="429" spans="1:35">
      <c r="A429" s="257">
        <f t="shared" si="17"/>
        <v>0.65646666666666642</v>
      </c>
      <c r="B429" s="254">
        <v>59.36</v>
      </c>
      <c r="C429" s="254">
        <v>91.4</v>
      </c>
      <c r="D429" s="254">
        <v>87.64</v>
      </c>
      <c r="E429" s="254">
        <v>101.91</v>
      </c>
      <c r="F429" s="254">
        <v>193.39</v>
      </c>
      <c r="G429" s="254">
        <v>256.04000000000002</v>
      </c>
      <c r="H429" s="254">
        <v>48.83</v>
      </c>
      <c r="I429" s="254">
        <v>55.76</v>
      </c>
      <c r="J429" s="254">
        <v>76.94</v>
      </c>
      <c r="K429" s="254">
        <v>22.58</v>
      </c>
      <c r="L429" s="254">
        <v>50.01</v>
      </c>
      <c r="M429" s="254">
        <v>175.46</v>
      </c>
      <c r="N429" s="254">
        <v>192.41</v>
      </c>
      <c r="O429" s="254">
        <v>99.63</v>
      </c>
      <c r="P429" s="254">
        <v>80.92</v>
      </c>
      <c r="Q429" s="254">
        <v>109.79</v>
      </c>
      <c r="R429" s="254">
        <v>55.43</v>
      </c>
      <c r="S429" s="254">
        <v>41.64</v>
      </c>
      <c r="T429" s="254">
        <v>214.51</v>
      </c>
      <c r="U429" s="254">
        <v>257.72000000000003</v>
      </c>
      <c r="V429" s="254">
        <v>144.33000000000001</v>
      </c>
      <c r="W429" s="254">
        <v>80.45</v>
      </c>
      <c r="X429" s="254">
        <v>144.76</v>
      </c>
      <c r="Y429" s="254">
        <v>51.21</v>
      </c>
      <c r="Z429" s="254">
        <v>0</v>
      </c>
      <c r="AA429" s="254">
        <v>365.49</v>
      </c>
      <c r="AB429" s="254">
        <v>241.94</v>
      </c>
      <c r="AC429" s="254">
        <v>118.15</v>
      </c>
      <c r="AD429" s="254">
        <v>119.43</v>
      </c>
      <c r="AE429" s="254">
        <v>147.65</v>
      </c>
      <c r="AF429" s="256">
        <v>125.14</v>
      </c>
      <c r="AG429" s="10"/>
      <c r="AH429" s="10"/>
      <c r="AI429" s="10"/>
    </row>
    <row r="430" spans="1:35">
      <c r="A430" s="257">
        <f t="shared" si="17"/>
        <v>0.66686666666666639</v>
      </c>
      <c r="B430" s="254">
        <v>65.95</v>
      </c>
      <c r="C430" s="254">
        <v>67.13</v>
      </c>
      <c r="D430" s="254">
        <v>89.63</v>
      </c>
      <c r="E430" s="254">
        <v>116.1</v>
      </c>
      <c r="F430" s="254">
        <v>257.93</v>
      </c>
      <c r="G430" s="254">
        <v>200.39</v>
      </c>
      <c r="H430" s="254">
        <v>100.89</v>
      </c>
      <c r="I430" s="254">
        <v>62.23</v>
      </c>
      <c r="J430" s="254">
        <v>37.08</v>
      </c>
      <c r="K430" s="254">
        <v>94.57</v>
      </c>
      <c r="L430" s="254">
        <v>25.63</v>
      </c>
      <c r="M430" s="254">
        <v>90.14</v>
      </c>
      <c r="N430" s="254">
        <v>269.02</v>
      </c>
      <c r="O430" s="254">
        <v>42.91</v>
      </c>
      <c r="P430" s="254">
        <v>57.38</v>
      </c>
      <c r="Q430" s="254">
        <v>76.59</v>
      </c>
      <c r="R430" s="254">
        <v>30.9</v>
      </c>
      <c r="S430" s="254">
        <v>43.09</v>
      </c>
      <c r="T430" s="254">
        <v>179.99</v>
      </c>
      <c r="U430" s="254">
        <v>218.58</v>
      </c>
      <c r="V430" s="254">
        <v>98.81</v>
      </c>
      <c r="W430" s="254">
        <v>54.68</v>
      </c>
      <c r="X430" s="254">
        <v>104.31</v>
      </c>
      <c r="Y430" s="254">
        <v>79.819999999999993</v>
      </c>
      <c r="Z430" s="254">
        <v>0</v>
      </c>
      <c r="AA430" s="254">
        <v>140.1</v>
      </c>
      <c r="AB430" s="254">
        <v>193.64</v>
      </c>
      <c r="AC430" s="254">
        <v>118.03</v>
      </c>
      <c r="AD430" s="254">
        <v>129.30000000000001</v>
      </c>
      <c r="AE430" s="254">
        <v>174.86</v>
      </c>
      <c r="AF430" s="256">
        <v>111.15</v>
      </c>
      <c r="AG430" s="10"/>
      <c r="AH430" s="10"/>
      <c r="AI430" s="10"/>
    </row>
    <row r="431" spans="1:35">
      <c r="A431" s="257">
        <f t="shared" si="17"/>
        <v>0.67726666666666635</v>
      </c>
      <c r="B431" s="254">
        <v>77.77</v>
      </c>
      <c r="C431" s="254">
        <v>42.18</v>
      </c>
      <c r="D431" s="254">
        <v>33.299999999999997</v>
      </c>
      <c r="E431" s="254">
        <v>16.73</v>
      </c>
      <c r="F431" s="254">
        <v>210.15</v>
      </c>
      <c r="G431" s="254">
        <v>202.9</v>
      </c>
      <c r="H431" s="254">
        <v>78.989999999999995</v>
      </c>
      <c r="I431" s="254">
        <v>40.869999999999997</v>
      </c>
      <c r="J431" s="254">
        <v>112.4</v>
      </c>
      <c r="K431" s="254">
        <v>42.46</v>
      </c>
      <c r="L431" s="254">
        <v>21.14</v>
      </c>
      <c r="M431" s="254">
        <v>185.98</v>
      </c>
      <c r="N431" s="254">
        <v>135.9</v>
      </c>
      <c r="O431" s="254">
        <v>29.35</v>
      </c>
      <c r="P431" s="254">
        <v>41.37</v>
      </c>
      <c r="Q431" s="254">
        <v>103.2</v>
      </c>
      <c r="R431" s="254">
        <v>74.31</v>
      </c>
      <c r="S431" s="254">
        <v>14.91</v>
      </c>
      <c r="T431" s="254">
        <v>157.54</v>
      </c>
      <c r="U431" s="254">
        <v>203.02</v>
      </c>
      <c r="V431" s="254">
        <v>96.78</v>
      </c>
      <c r="W431" s="254">
        <v>81.28</v>
      </c>
      <c r="X431" s="254">
        <v>24.63</v>
      </c>
      <c r="Y431" s="254">
        <v>27.51</v>
      </c>
      <c r="Z431" s="254">
        <v>0</v>
      </c>
      <c r="AA431" s="254">
        <v>189.13</v>
      </c>
      <c r="AB431" s="254">
        <v>198.3</v>
      </c>
      <c r="AC431" s="254">
        <v>140.44999999999999</v>
      </c>
      <c r="AD431" s="254">
        <v>132.91999999999999</v>
      </c>
      <c r="AE431" s="254">
        <v>129.15</v>
      </c>
      <c r="AF431" s="256">
        <v>60.12</v>
      </c>
      <c r="AG431" s="10"/>
      <c r="AH431" s="10"/>
      <c r="AI431" s="10"/>
    </row>
    <row r="432" spans="1:35">
      <c r="A432" s="257">
        <f t="shared" si="17"/>
        <v>0.68766666666666632</v>
      </c>
      <c r="B432" s="254">
        <v>42.77</v>
      </c>
      <c r="C432" s="254">
        <v>38.75</v>
      </c>
      <c r="D432" s="254">
        <v>114.76</v>
      </c>
      <c r="E432" s="254">
        <v>119.08</v>
      </c>
      <c r="F432" s="254">
        <v>131.07</v>
      </c>
      <c r="G432" s="254">
        <v>178.8</v>
      </c>
      <c r="H432" s="254">
        <v>31.5</v>
      </c>
      <c r="I432" s="254">
        <v>57.86</v>
      </c>
      <c r="J432" s="254">
        <v>56.6</v>
      </c>
      <c r="K432" s="254">
        <v>110.58</v>
      </c>
      <c r="L432" s="254">
        <v>58.63</v>
      </c>
      <c r="M432" s="254">
        <v>188.04</v>
      </c>
      <c r="N432" s="254">
        <v>193.49</v>
      </c>
      <c r="O432" s="254">
        <v>64.260000000000005</v>
      </c>
      <c r="P432" s="254">
        <v>64.22</v>
      </c>
      <c r="Q432" s="254">
        <v>100.54</v>
      </c>
      <c r="R432" s="254">
        <v>51.06</v>
      </c>
      <c r="S432" s="254">
        <v>55.13</v>
      </c>
      <c r="T432" s="254">
        <v>192.56</v>
      </c>
      <c r="U432" s="254">
        <v>213.96</v>
      </c>
      <c r="V432" s="254">
        <v>83.72</v>
      </c>
      <c r="W432" s="254">
        <v>50.62</v>
      </c>
      <c r="X432" s="254">
        <v>98.76</v>
      </c>
      <c r="Y432" s="254">
        <v>128.94999999999999</v>
      </c>
      <c r="Z432" s="254">
        <v>0</v>
      </c>
      <c r="AA432" s="254">
        <v>218.32</v>
      </c>
      <c r="AB432" s="254">
        <v>204.3</v>
      </c>
      <c r="AC432" s="254">
        <v>159.32</v>
      </c>
      <c r="AD432" s="254">
        <v>23.61</v>
      </c>
      <c r="AE432" s="254">
        <v>128.16</v>
      </c>
      <c r="AF432" s="256">
        <v>53.46</v>
      </c>
      <c r="AG432" s="10"/>
      <c r="AH432" s="10"/>
      <c r="AI432" s="10"/>
    </row>
    <row r="433" spans="1:35">
      <c r="A433" s="257">
        <f t="shared" si="17"/>
        <v>0.69806666666666628</v>
      </c>
      <c r="B433" s="254">
        <v>23.53</v>
      </c>
      <c r="C433" s="254">
        <v>40.75</v>
      </c>
      <c r="D433" s="254">
        <v>56.86</v>
      </c>
      <c r="E433" s="254">
        <v>49.29</v>
      </c>
      <c r="F433" s="254">
        <v>207.63</v>
      </c>
      <c r="G433" s="254">
        <v>172.44</v>
      </c>
      <c r="H433" s="254">
        <v>14.52</v>
      </c>
      <c r="I433" s="254">
        <v>38.200000000000003</v>
      </c>
      <c r="J433" s="254">
        <v>62.65</v>
      </c>
      <c r="K433" s="254">
        <v>66.37</v>
      </c>
      <c r="L433" s="254">
        <v>62.17</v>
      </c>
      <c r="M433" s="254">
        <v>127.26</v>
      </c>
      <c r="N433" s="254">
        <v>144.57</v>
      </c>
      <c r="O433" s="254">
        <v>29.95</v>
      </c>
      <c r="P433" s="254">
        <v>54.56</v>
      </c>
      <c r="Q433" s="254">
        <v>72.39</v>
      </c>
      <c r="R433" s="254">
        <v>21.95</v>
      </c>
      <c r="S433" s="254">
        <v>121.16</v>
      </c>
      <c r="T433" s="254">
        <v>63.06</v>
      </c>
      <c r="U433" s="254">
        <v>173.4</v>
      </c>
      <c r="V433" s="254">
        <v>73.7</v>
      </c>
      <c r="W433" s="254">
        <v>109.33</v>
      </c>
      <c r="X433" s="254">
        <v>96.04</v>
      </c>
      <c r="Y433" s="254">
        <v>24.67</v>
      </c>
      <c r="Z433" s="254">
        <v>0</v>
      </c>
      <c r="AA433" s="254">
        <v>132.82</v>
      </c>
      <c r="AB433" s="254">
        <v>68.650000000000006</v>
      </c>
      <c r="AC433" s="254">
        <v>84.76</v>
      </c>
      <c r="AD433" s="254">
        <v>71.17</v>
      </c>
      <c r="AE433" s="254">
        <v>103.71</v>
      </c>
      <c r="AF433" s="256">
        <v>54.33</v>
      </c>
      <c r="AG433" s="10"/>
      <c r="AH433" s="10"/>
      <c r="AI433" s="10"/>
    </row>
    <row r="434" spans="1:35">
      <c r="A434" s="257">
        <f t="shared" si="17"/>
        <v>0.70846666666666624</v>
      </c>
      <c r="B434" s="254">
        <v>79.930000000000007</v>
      </c>
      <c r="C434" s="254">
        <v>34.25</v>
      </c>
      <c r="D434" s="254">
        <v>19.97</v>
      </c>
      <c r="E434" s="254">
        <v>61.18</v>
      </c>
      <c r="F434" s="254">
        <v>272.29000000000002</v>
      </c>
      <c r="G434" s="254">
        <v>134.63999999999999</v>
      </c>
      <c r="H434" s="254">
        <v>51.55</v>
      </c>
      <c r="I434" s="254">
        <v>0</v>
      </c>
      <c r="J434" s="254">
        <v>74.42</v>
      </c>
      <c r="K434" s="254">
        <v>43.54</v>
      </c>
      <c r="L434" s="254">
        <v>47.33</v>
      </c>
      <c r="M434" s="254">
        <v>90.09</v>
      </c>
      <c r="N434" s="254">
        <v>94</v>
      </c>
      <c r="O434" s="254">
        <v>57.93</v>
      </c>
      <c r="P434" s="254">
        <v>42.68</v>
      </c>
      <c r="Q434" s="254">
        <v>40.24</v>
      </c>
      <c r="R434" s="254">
        <v>22.69</v>
      </c>
      <c r="S434" s="254">
        <v>63.41</v>
      </c>
      <c r="T434" s="254">
        <v>69.48</v>
      </c>
      <c r="U434" s="254">
        <v>175.9</v>
      </c>
      <c r="V434" s="254">
        <v>107.44</v>
      </c>
      <c r="W434" s="254">
        <v>40.78</v>
      </c>
      <c r="X434" s="254">
        <v>153.63999999999999</v>
      </c>
      <c r="Y434" s="254">
        <v>121.75</v>
      </c>
      <c r="Z434" s="254">
        <v>0</v>
      </c>
      <c r="AA434" s="254">
        <v>170.46</v>
      </c>
      <c r="AB434" s="254">
        <v>187.49</v>
      </c>
      <c r="AC434" s="254">
        <v>114.92</v>
      </c>
      <c r="AD434" s="254">
        <v>85.68</v>
      </c>
      <c r="AE434" s="254">
        <v>88.05</v>
      </c>
      <c r="AF434" s="256">
        <v>65.16</v>
      </c>
      <c r="AG434" s="10"/>
      <c r="AH434" s="10"/>
      <c r="AI434" s="10"/>
    </row>
    <row r="435" spans="1:35">
      <c r="A435" s="257">
        <f t="shared" si="17"/>
        <v>0.71886666666666621</v>
      </c>
      <c r="B435" s="254">
        <v>55.61</v>
      </c>
      <c r="C435" s="254">
        <v>77.760000000000005</v>
      </c>
      <c r="D435" s="254">
        <v>26.46</v>
      </c>
      <c r="E435" s="254">
        <v>39.229999999999997</v>
      </c>
      <c r="F435" s="254">
        <v>151.26</v>
      </c>
      <c r="G435" s="254">
        <v>106.79</v>
      </c>
      <c r="H435" s="254">
        <v>28.32</v>
      </c>
      <c r="I435" s="254">
        <v>8.6300000000000008</v>
      </c>
      <c r="J435" s="254">
        <v>19.11</v>
      </c>
      <c r="K435" s="254">
        <v>14.91</v>
      </c>
      <c r="L435" s="254">
        <v>14.07</v>
      </c>
      <c r="M435" s="254">
        <v>90.67</v>
      </c>
      <c r="N435" s="254">
        <v>120.14</v>
      </c>
      <c r="O435" s="254">
        <v>67.959999999999994</v>
      </c>
      <c r="P435" s="254">
        <v>14.09</v>
      </c>
      <c r="Q435" s="254">
        <v>52.99</v>
      </c>
      <c r="R435" s="254">
        <v>34.36</v>
      </c>
      <c r="S435" s="254">
        <v>70.349999999999994</v>
      </c>
      <c r="T435" s="254">
        <v>85.83</v>
      </c>
      <c r="U435" s="254">
        <v>181.02</v>
      </c>
      <c r="V435" s="254">
        <v>116.02</v>
      </c>
      <c r="W435" s="254">
        <v>70.13</v>
      </c>
      <c r="X435" s="254">
        <v>116.46</v>
      </c>
      <c r="Y435" s="254">
        <v>140.25</v>
      </c>
      <c r="Z435" s="254">
        <v>0</v>
      </c>
      <c r="AA435" s="254">
        <v>173.57</v>
      </c>
      <c r="AB435" s="254">
        <v>204.24</v>
      </c>
      <c r="AC435" s="254">
        <v>126.31</v>
      </c>
      <c r="AD435" s="254">
        <v>63.05</v>
      </c>
      <c r="AE435" s="254">
        <v>100.51</v>
      </c>
      <c r="AF435" s="256">
        <v>134.21</v>
      </c>
      <c r="AG435" s="10"/>
      <c r="AH435" s="10"/>
      <c r="AI435" s="10"/>
    </row>
    <row r="436" spans="1:35">
      <c r="A436" s="257">
        <f t="shared" si="17"/>
        <v>0.72926666666666617</v>
      </c>
      <c r="B436" s="254">
        <v>49.17</v>
      </c>
      <c r="C436" s="254">
        <v>18.8</v>
      </c>
      <c r="D436" s="254">
        <v>21.55</v>
      </c>
      <c r="E436" s="254">
        <v>17.260000000000002</v>
      </c>
      <c r="F436" s="254">
        <v>165.31</v>
      </c>
      <c r="G436" s="254">
        <v>51.41</v>
      </c>
      <c r="H436" s="254">
        <v>33.33</v>
      </c>
      <c r="I436" s="254">
        <v>64.42</v>
      </c>
      <c r="J436" s="254">
        <v>22.21</v>
      </c>
      <c r="K436" s="254">
        <v>5.37</v>
      </c>
      <c r="L436" s="254">
        <v>21.27</v>
      </c>
      <c r="M436" s="254">
        <v>123.17</v>
      </c>
      <c r="N436" s="254">
        <v>79.510000000000005</v>
      </c>
      <c r="O436" s="254">
        <v>22.51</v>
      </c>
      <c r="P436" s="254">
        <v>9</v>
      </c>
      <c r="Q436" s="254">
        <v>42.52</v>
      </c>
      <c r="R436" s="254">
        <v>26.81</v>
      </c>
      <c r="S436" s="254">
        <v>19.66</v>
      </c>
      <c r="T436" s="254">
        <v>133.78</v>
      </c>
      <c r="U436" s="254">
        <v>110.78</v>
      </c>
      <c r="V436" s="254">
        <v>23.13</v>
      </c>
      <c r="W436" s="254">
        <v>38.67</v>
      </c>
      <c r="X436" s="254">
        <v>72.349999999999994</v>
      </c>
      <c r="Y436" s="254">
        <v>109.73</v>
      </c>
      <c r="Z436" s="254">
        <v>0</v>
      </c>
      <c r="AA436" s="254">
        <v>223.74</v>
      </c>
      <c r="AB436" s="254">
        <v>140.41999999999999</v>
      </c>
      <c r="AC436" s="254">
        <v>88.87</v>
      </c>
      <c r="AD436" s="254">
        <v>139.56</v>
      </c>
      <c r="AE436" s="254">
        <v>44.28</v>
      </c>
      <c r="AF436" s="256">
        <v>65.72</v>
      </c>
      <c r="AG436" s="10"/>
      <c r="AH436" s="10"/>
      <c r="AI436" s="10"/>
    </row>
    <row r="437" spans="1:35">
      <c r="A437" s="257">
        <f t="shared" si="17"/>
        <v>0.73966666666666614</v>
      </c>
      <c r="B437" s="254">
        <v>37.700000000000003</v>
      </c>
      <c r="C437" s="254">
        <v>42.54</v>
      </c>
      <c r="D437" s="254">
        <v>72.45</v>
      </c>
      <c r="E437" s="254">
        <v>44.71</v>
      </c>
      <c r="F437" s="254">
        <v>132.59</v>
      </c>
      <c r="G437" s="254">
        <v>78.040000000000006</v>
      </c>
      <c r="H437" s="254">
        <v>47.48</v>
      </c>
      <c r="I437" s="254">
        <v>60.64</v>
      </c>
      <c r="J437" s="254">
        <v>50.46</v>
      </c>
      <c r="K437" s="254">
        <v>52.02</v>
      </c>
      <c r="L437" s="254">
        <v>33.950000000000003</v>
      </c>
      <c r="M437" s="254">
        <v>177.81</v>
      </c>
      <c r="N437" s="254">
        <v>75.45</v>
      </c>
      <c r="O437" s="254">
        <v>33.68</v>
      </c>
      <c r="P437" s="254">
        <v>48.53</v>
      </c>
      <c r="Q437" s="254">
        <v>46.43</v>
      </c>
      <c r="R437" s="254">
        <v>41.36</v>
      </c>
      <c r="S437" s="254">
        <v>29.36</v>
      </c>
      <c r="T437" s="254">
        <v>67.36</v>
      </c>
      <c r="U437" s="254">
        <v>114</v>
      </c>
      <c r="V437" s="254">
        <v>77.03</v>
      </c>
      <c r="W437" s="254">
        <v>44.45</v>
      </c>
      <c r="X437" s="254">
        <v>33.049999999999997</v>
      </c>
      <c r="Y437" s="254">
        <v>62.09</v>
      </c>
      <c r="Z437" s="254">
        <v>0</v>
      </c>
      <c r="AA437" s="254">
        <v>202.9</v>
      </c>
      <c r="AB437" s="254">
        <v>96.52</v>
      </c>
      <c r="AC437" s="254">
        <v>55.88</v>
      </c>
      <c r="AD437" s="254">
        <v>106.84</v>
      </c>
      <c r="AE437" s="254">
        <v>90.72</v>
      </c>
      <c r="AF437" s="256">
        <v>28.27</v>
      </c>
      <c r="AG437" s="10"/>
      <c r="AH437" s="10"/>
      <c r="AI437" s="10"/>
    </row>
    <row r="438" spans="1:35">
      <c r="A438" s="257">
        <f t="shared" si="17"/>
        <v>0.7500666666666661</v>
      </c>
      <c r="B438" s="254">
        <v>17.91</v>
      </c>
      <c r="C438" s="254">
        <v>52.84</v>
      </c>
      <c r="D438" s="254">
        <v>52.24</v>
      </c>
      <c r="E438" s="254">
        <v>65.44</v>
      </c>
      <c r="F438" s="254">
        <v>140.16999999999999</v>
      </c>
      <c r="G438" s="254">
        <v>143.96</v>
      </c>
      <c r="H438" s="254">
        <v>31.23</v>
      </c>
      <c r="I438" s="254">
        <v>28.58</v>
      </c>
      <c r="J438" s="254">
        <v>45.63</v>
      </c>
      <c r="K438" s="254">
        <v>3.82</v>
      </c>
      <c r="L438" s="254">
        <v>36.24</v>
      </c>
      <c r="M438" s="254">
        <v>97.2</v>
      </c>
      <c r="N438" s="254">
        <v>121.16</v>
      </c>
      <c r="O438" s="254">
        <v>40.33</v>
      </c>
      <c r="P438" s="254">
        <v>60.27</v>
      </c>
      <c r="Q438" s="254">
        <v>31.05</v>
      </c>
      <c r="R438" s="254">
        <v>46.03</v>
      </c>
      <c r="S438" s="254">
        <v>26.32</v>
      </c>
      <c r="T438" s="254">
        <v>72.87</v>
      </c>
      <c r="U438" s="254">
        <v>99.09</v>
      </c>
      <c r="V438" s="254">
        <v>3</v>
      </c>
      <c r="W438" s="254">
        <v>105.32</v>
      </c>
      <c r="X438" s="254">
        <v>12.18</v>
      </c>
      <c r="Y438" s="254">
        <v>0</v>
      </c>
      <c r="Z438" s="254">
        <v>0</v>
      </c>
      <c r="AA438" s="254">
        <v>87.93</v>
      </c>
      <c r="AB438" s="254">
        <v>98.62</v>
      </c>
      <c r="AC438" s="254">
        <v>53.81</v>
      </c>
      <c r="AD438" s="254">
        <v>127.07</v>
      </c>
      <c r="AE438" s="254">
        <v>76.22</v>
      </c>
      <c r="AF438" s="256">
        <v>0</v>
      </c>
      <c r="AG438" s="10"/>
      <c r="AH438" s="10"/>
      <c r="AI438" s="10"/>
    </row>
    <row r="439" spans="1:35">
      <c r="A439" s="257">
        <f t="shared" si="17"/>
        <v>0.76046666666666607</v>
      </c>
      <c r="B439" s="254">
        <v>20.54</v>
      </c>
      <c r="C439" s="254">
        <v>45.82</v>
      </c>
      <c r="D439" s="254">
        <v>35.64</v>
      </c>
      <c r="E439" s="254">
        <v>119.53</v>
      </c>
      <c r="F439" s="254">
        <v>71.239999999999995</v>
      </c>
      <c r="G439" s="254">
        <v>127.66</v>
      </c>
      <c r="H439" s="254">
        <v>72.239999999999995</v>
      </c>
      <c r="I439" s="254">
        <v>54.84</v>
      </c>
      <c r="J439" s="254">
        <v>65.260000000000005</v>
      </c>
      <c r="K439" s="254">
        <v>8.85</v>
      </c>
      <c r="L439" s="254">
        <v>41.07</v>
      </c>
      <c r="M439" s="254">
        <v>160.71</v>
      </c>
      <c r="N439" s="254">
        <v>161.44999999999999</v>
      </c>
      <c r="O439" s="254">
        <v>74.64</v>
      </c>
      <c r="P439" s="254">
        <v>27.77</v>
      </c>
      <c r="Q439" s="254">
        <v>39.479999999999997</v>
      </c>
      <c r="R439" s="254">
        <v>42.28</v>
      </c>
      <c r="S439" s="254">
        <v>23.98</v>
      </c>
      <c r="T439" s="254">
        <v>122.56</v>
      </c>
      <c r="U439" s="254">
        <v>108.96</v>
      </c>
      <c r="V439" s="254">
        <v>83.9</v>
      </c>
      <c r="W439" s="254">
        <v>32.15</v>
      </c>
      <c r="X439" s="254">
        <v>152.72999999999999</v>
      </c>
      <c r="Y439" s="254">
        <v>0</v>
      </c>
      <c r="Z439" s="254">
        <v>0</v>
      </c>
      <c r="AA439" s="254">
        <v>87.93</v>
      </c>
      <c r="AB439" s="254">
        <v>12.09</v>
      </c>
      <c r="AC439" s="254">
        <v>63.01</v>
      </c>
      <c r="AD439" s="254">
        <v>80.27</v>
      </c>
      <c r="AE439" s="254">
        <v>108.09</v>
      </c>
      <c r="AF439" s="256">
        <v>0</v>
      </c>
      <c r="AG439" s="10"/>
      <c r="AH439" s="10"/>
      <c r="AI439" s="10"/>
    </row>
    <row r="440" spans="1:35">
      <c r="A440" s="257">
        <f t="shared" si="17"/>
        <v>0.77086666666666603</v>
      </c>
      <c r="B440" s="254">
        <v>51.14</v>
      </c>
      <c r="C440" s="254">
        <v>128.53</v>
      </c>
      <c r="D440" s="254">
        <v>27.22</v>
      </c>
      <c r="E440" s="254">
        <v>264.13</v>
      </c>
      <c r="F440" s="254">
        <v>146.46</v>
      </c>
      <c r="G440" s="254">
        <v>158.99</v>
      </c>
      <c r="H440" s="254">
        <v>47.81</v>
      </c>
      <c r="I440" s="254">
        <v>59.16</v>
      </c>
      <c r="J440" s="254">
        <v>30.46</v>
      </c>
      <c r="K440" s="254">
        <v>9.4600000000000009</v>
      </c>
      <c r="L440" s="254">
        <v>111.09</v>
      </c>
      <c r="M440" s="254">
        <v>117.91</v>
      </c>
      <c r="N440" s="254">
        <v>151.04</v>
      </c>
      <c r="O440" s="254">
        <v>41.18</v>
      </c>
      <c r="P440" s="254">
        <v>22.99</v>
      </c>
      <c r="Q440" s="254">
        <v>65.86</v>
      </c>
      <c r="R440" s="254">
        <v>59.2</v>
      </c>
      <c r="S440" s="254">
        <v>36.82</v>
      </c>
      <c r="T440" s="254">
        <v>92.68</v>
      </c>
      <c r="U440" s="254">
        <v>87.87</v>
      </c>
      <c r="V440" s="254">
        <v>45.45</v>
      </c>
      <c r="W440" s="254">
        <v>105.74</v>
      </c>
      <c r="X440" s="254">
        <v>0</v>
      </c>
      <c r="Y440" s="254">
        <v>0</v>
      </c>
      <c r="Z440" s="254">
        <v>0</v>
      </c>
      <c r="AA440" s="254">
        <v>137.22999999999999</v>
      </c>
      <c r="AB440" s="254">
        <v>92.24</v>
      </c>
      <c r="AC440" s="254">
        <v>123.51</v>
      </c>
      <c r="AD440" s="254">
        <v>41.3</v>
      </c>
      <c r="AE440" s="254">
        <v>82.17</v>
      </c>
      <c r="AF440" s="256">
        <v>0</v>
      </c>
      <c r="AG440" s="10"/>
      <c r="AH440" s="10"/>
      <c r="AI440" s="10"/>
    </row>
    <row r="441" spans="1:35">
      <c r="A441" s="257">
        <f t="shared" si="17"/>
        <v>0.781266666666666</v>
      </c>
      <c r="B441" s="254">
        <v>19.02</v>
      </c>
      <c r="C441" s="254">
        <v>162.38999999999999</v>
      </c>
      <c r="D441" s="254">
        <v>55.11</v>
      </c>
      <c r="E441" s="254">
        <v>120.85</v>
      </c>
      <c r="F441" s="254">
        <v>113.89</v>
      </c>
      <c r="G441" s="254">
        <v>102.63</v>
      </c>
      <c r="H441" s="254">
        <v>27.82</v>
      </c>
      <c r="I441" s="254">
        <v>85.67</v>
      </c>
      <c r="J441" s="254">
        <v>78.69</v>
      </c>
      <c r="K441" s="254">
        <v>45.24</v>
      </c>
      <c r="L441" s="254">
        <v>85.21</v>
      </c>
      <c r="M441" s="254">
        <v>64.88</v>
      </c>
      <c r="N441" s="254">
        <v>115.54</v>
      </c>
      <c r="O441" s="254">
        <v>27</v>
      </c>
      <c r="P441" s="254">
        <v>36.369999999999997</v>
      </c>
      <c r="Q441" s="254">
        <v>114.73</v>
      </c>
      <c r="R441" s="254">
        <v>39.96</v>
      </c>
      <c r="S441" s="254">
        <v>70.27</v>
      </c>
      <c r="T441" s="254">
        <v>115.85</v>
      </c>
      <c r="U441" s="254">
        <v>92.8</v>
      </c>
      <c r="V441" s="254">
        <v>90.53</v>
      </c>
      <c r="W441" s="254">
        <v>115.33</v>
      </c>
      <c r="X441" s="254">
        <v>61.81</v>
      </c>
      <c r="Y441" s="254">
        <v>0</v>
      </c>
      <c r="Z441" s="254">
        <v>0</v>
      </c>
      <c r="AA441" s="254">
        <v>52.4</v>
      </c>
      <c r="AB441" s="254">
        <v>115.97</v>
      </c>
      <c r="AC441" s="254">
        <v>185.2</v>
      </c>
      <c r="AD441" s="254">
        <v>70.02</v>
      </c>
      <c r="AE441" s="254">
        <v>113.93</v>
      </c>
      <c r="AF441" s="256">
        <v>0</v>
      </c>
      <c r="AG441" s="10"/>
      <c r="AH441" s="10"/>
      <c r="AI441" s="10"/>
    </row>
    <row r="442" spans="1:35">
      <c r="A442" s="257">
        <f t="shared" si="17"/>
        <v>0.79166666666666596</v>
      </c>
      <c r="B442" s="254">
        <v>82.97</v>
      </c>
      <c r="C442" s="254">
        <v>61.31</v>
      </c>
      <c r="D442" s="254">
        <v>19.82</v>
      </c>
      <c r="E442" s="254">
        <v>123.45</v>
      </c>
      <c r="F442" s="254">
        <v>163.22999999999999</v>
      </c>
      <c r="G442" s="254">
        <v>82.07</v>
      </c>
      <c r="H442" s="254">
        <v>60.91</v>
      </c>
      <c r="I442" s="254">
        <v>62.86</v>
      </c>
      <c r="J442" s="254">
        <v>64.2</v>
      </c>
      <c r="K442" s="254">
        <v>89.25</v>
      </c>
      <c r="L442" s="254">
        <v>96.42</v>
      </c>
      <c r="M442" s="254">
        <v>95.89</v>
      </c>
      <c r="N442" s="254">
        <v>57</v>
      </c>
      <c r="O442" s="254">
        <v>33.340000000000003</v>
      </c>
      <c r="P442" s="254">
        <v>21.81</v>
      </c>
      <c r="Q442" s="254">
        <v>81.569999999999993</v>
      </c>
      <c r="R442" s="254">
        <v>97.11</v>
      </c>
      <c r="S442" s="254">
        <v>101.74</v>
      </c>
      <c r="T442" s="254">
        <v>106.26</v>
      </c>
      <c r="U442" s="254">
        <v>49.79</v>
      </c>
      <c r="V442" s="254">
        <v>101.19</v>
      </c>
      <c r="W442" s="254">
        <v>57.32</v>
      </c>
      <c r="X442" s="254">
        <v>49.93</v>
      </c>
      <c r="Y442" s="254">
        <v>0</v>
      </c>
      <c r="Z442" s="254">
        <v>0</v>
      </c>
      <c r="AA442" s="254">
        <v>155</v>
      </c>
      <c r="AB442" s="254">
        <v>153.88999999999999</v>
      </c>
      <c r="AC442" s="254">
        <v>120.12</v>
      </c>
      <c r="AD442" s="254">
        <v>47.68</v>
      </c>
      <c r="AE442" s="254">
        <v>121.26</v>
      </c>
      <c r="AF442" s="256">
        <v>0</v>
      </c>
      <c r="AG442" s="10"/>
      <c r="AH442" s="10"/>
      <c r="AI442" s="10"/>
    </row>
    <row r="443" spans="1:35">
      <c r="A443" s="257">
        <f t="shared" ref="A443:A450" si="18">A442+0.0105</f>
        <v>0.80216666666666592</v>
      </c>
      <c r="B443" s="254">
        <v>10.09</v>
      </c>
      <c r="C443" s="254">
        <v>28.19</v>
      </c>
      <c r="D443" s="254">
        <v>32.32</v>
      </c>
      <c r="E443" s="254">
        <v>63.99</v>
      </c>
      <c r="F443" s="254">
        <v>64.62</v>
      </c>
      <c r="G443" s="254">
        <v>83.94</v>
      </c>
      <c r="H443" s="254">
        <v>28.08</v>
      </c>
      <c r="I443" s="254">
        <v>67.2</v>
      </c>
      <c r="J443" s="254">
        <v>34.799999999999997</v>
      </c>
      <c r="K443" s="254">
        <v>67.12</v>
      </c>
      <c r="L443" s="254">
        <v>155.07</v>
      </c>
      <c r="M443" s="254">
        <v>51.35</v>
      </c>
      <c r="N443" s="254">
        <v>156.79</v>
      </c>
      <c r="O443" s="254">
        <v>76.69</v>
      </c>
      <c r="P443" s="254">
        <v>0</v>
      </c>
      <c r="Q443" s="254">
        <v>142.97</v>
      </c>
      <c r="R443" s="254">
        <v>67.5</v>
      </c>
      <c r="S443" s="254">
        <v>78.44</v>
      </c>
      <c r="T443" s="254">
        <v>69.53</v>
      </c>
      <c r="U443" s="254">
        <v>73.91</v>
      </c>
      <c r="V443" s="254">
        <v>184.03</v>
      </c>
      <c r="W443" s="254">
        <v>39.61</v>
      </c>
      <c r="X443" s="254">
        <v>30.65</v>
      </c>
      <c r="Y443" s="254">
        <v>0</v>
      </c>
      <c r="Z443" s="254">
        <v>0</v>
      </c>
      <c r="AA443" s="254">
        <v>107.61</v>
      </c>
      <c r="AB443" s="254">
        <v>102.32</v>
      </c>
      <c r="AC443" s="254">
        <v>34.39</v>
      </c>
      <c r="AD443" s="254">
        <v>180.11</v>
      </c>
      <c r="AE443" s="254">
        <v>66.569999999999993</v>
      </c>
      <c r="AF443" s="256">
        <v>0</v>
      </c>
      <c r="AG443" s="10"/>
      <c r="AH443" s="10"/>
      <c r="AI443" s="10"/>
    </row>
    <row r="444" spans="1:35">
      <c r="A444" s="257">
        <f t="shared" si="18"/>
        <v>0.81266666666666587</v>
      </c>
      <c r="B444" s="254">
        <v>33.909999999999997</v>
      </c>
      <c r="C444" s="254">
        <v>90.41</v>
      </c>
      <c r="D444" s="254">
        <v>21.99</v>
      </c>
      <c r="E444" s="254">
        <v>152.77000000000001</v>
      </c>
      <c r="F444" s="254">
        <v>133.01</v>
      </c>
      <c r="G444" s="254">
        <v>82.75</v>
      </c>
      <c r="H444" s="254">
        <v>53.44</v>
      </c>
      <c r="I444" s="254">
        <v>38.630000000000003</v>
      </c>
      <c r="J444" s="254">
        <v>160.57</v>
      </c>
      <c r="K444" s="254">
        <v>79.3</v>
      </c>
      <c r="L444" s="254">
        <v>100.97</v>
      </c>
      <c r="M444" s="254">
        <v>113.99</v>
      </c>
      <c r="N444" s="254">
        <v>141.88</v>
      </c>
      <c r="O444" s="254">
        <v>34</v>
      </c>
      <c r="P444" s="254">
        <v>11.9</v>
      </c>
      <c r="Q444" s="254">
        <v>149.63999999999999</v>
      </c>
      <c r="R444" s="254">
        <v>89.59</v>
      </c>
      <c r="S444" s="254">
        <v>68.91</v>
      </c>
      <c r="T444" s="254">
        <v>162.4</v>
      </c>
      <c r="U444" s="254">
        <v>189.19</v>
      </c>
      <c r="V444" s="254">
        <v>31.5</v>
      </c>
      <c r="W444" s="254">
        <v>77.75</v>
      </c>
      <c r="X444" s="254">
        <v>95.31</v>
      </c>
      <c r="Y444" s="254">
        <v>0</v>
      </c>
      <c r="Z444" s="254">
        <v>0</v>
      </c>
      <c r="AA444" s="254">
        <v>50.34</v>
      </c>
      <c r="AB444" s="254">
        <v>72.349999999999994</v>
      </c>
      <c r="AC444" s="254">
        <v>85.54</v>
      </c>
      <c r="AD444" s="254">
        <v>52.58</v>
      </c>
      <c r="AE444" s="254">
        <v>82.33</v>
      </c>
      <c r="AF444" s="256">
        <v>0</v>
      </c>
      <c r="AG444" s="10"/>
      <c r="AH444" s="10"/>
      <c r="AI444" s="10"/>
    </row>
    <row r="445" spans="1:35">
      <c r="A445" s="257">
        <f t="shared" si="18"/>
        <v>0.82316666666666582</v>
      </c>
      <c r="B445" s="254">
        <v>27.5</v>
      </c>
      <c r="C445" s="254">
        <v>74.59</v>
      </c>
      <c r="D445" s="254">
        <v>80.010000000000005</v>
      </c>
      <c r="E445" s="254">
        <v>45.82</v>
      </c>
      <c r="F445" s="254">
        <v>213.36</v>
      </c>
      <c r="G445" s="254">
        <v>98.56</v>
      </c>
      <c r="H445" s="254">
        <v>14.46</v>
      </c>
      <c r="I445" s="254">
        <v>65.34</v>
      </c>
      <c r="J445" s="254">
        <v>114.51</v>
      </c>
      <c r="K445" s="254">
        <v>92.02</v>
      </c>
      <c r="L445" s="254">
        <v>153.06</v>
      </c>
      <c r="M445" s="254">
        <v>73.150000000000006</v>
      </c>
      <c r="N445" s="254">
        <v>102.37</v>
      </c>
      <c r="O445" s="254">
        <v>58.28</v>
      </c>
      <c r="P445" s="254">
        <v>104.23</v>
      </c>
      <c r="Q445" s="254">
        <v>39.44</v>
      </c>
      <c r="R445" s="254">
        <v>45.76</v>
      </c>
      <c r="S445" s="254">
        <v>82.62</v>
      </c>
      <c r="T445" s="254">
        <v>124.76</v>
      </c>
      <c r="U445" s="254">
        <v>85.27</v>
      </c>
      <c r="V445" s="254">
        <v>97.02</v>
      </c>
      <c r="W445" s="254">
        <v>57.18</v>
      </c>
      <c r="X445" s="254">
        <v>89.33</v>
      </c>
      <c r="Y445" s="254">
        <v>0</v>
      </c>
      <c r="Z445" s="254">
        <v>0</v>
      </c>
      <c r="AA445" s="254">
        <v>102.12</v>
      </c>
      <c r="AB445" s="254">
        <v>108.56</v>
      </c>
      <c r="AC445" s="254">
        <v>33.18</v>
      </c>
      <c r="AD445" s="254">
        <v>62.2</v>
      </c>
      <c r="AE445" s="254">
        <v>64.349999999999994</v>
      </c>
      <c r="AF445" s="256">
        <v>0</v>
      </c>
      <c r="AG445" s="10"/>
      <c r="AH445" s="10"/>
      <c r="AI445" s="10"/>
    </row>
    <row r="446" spans="1:35">
      <c r="A446" s="257">
        <f t="shared" si="18"/>
        <v>0.83366666666666578</v>
      </c>
      <c r="B446" s="254">
        <v>91.94</v>
      </c>
      <c r="C446" s="254">
        <v>33.229999999999997</v>
      </c>
      <c r="D446" s="254">
        <v>59.91</v>
      </c>
      <c r="E446" s="254">
        <v>76.739999999999995</v>
      </c>
      <c r="F446" s="254">
        <v>157.22999999999999</v>
      </c>
      <c r="G446" s="254">
        <v>170.01</v>
      </c>
      <c r="H446" s="254">
        <v>34.299999999999997</v>
      </c>
      <c r="I446" s="254">
        <v>18.36</v>
      </c>
      <c r="J446" s="254">
        <v>29.54</v>
      </c>
      <c r="K446" s="254">
        <v>98.53</v>
      </c>
      <c r="L446" s="254">
        <v>155.59</v>
      </c>
      <c r="M446" s="254">
        <v>98.71</v>
      </c>
      <c r="N446" s="254">
        <v>239.59</v>
      </c>
      <c r="O446" s="254">
        <v>18.13</v>
      </c>
      <c r="P446" s="254">
        <v>59.55</v>
      </c>
      <c r="Q446" s="254">
        <v>28.26</v>
      </c>
      <c r="R446" s="254">
        <v>89.18</v>
      </c>
      <c r="S446" s="254">
        <v>103</v>
      </c>
      <c r="T446" s="254">
        <v>211.84</v>
      </c>
      <c r="U446" s="254">
        <v>43.91</v>
      </c>
      <c r="V446" s="254">
        <v>71.459999999999994</v>
      </c>
      <c r="W446" s="254">
        <v>66.66</v>
      </c>
      <c r="X446" s="254">
        <v>37.549999999999997</v>
      </c>
      <c r="Y446" s="254">
        <v>0</v>
      </c>
      <c r="Z446" s="254">
        <v>0</v>
      </c>
      <c r="AA446" s="254">
        <v>112.5</v>
      </c>
      <c r="AB446" s="254">
        <v>66.81</v>
      </c>
      <c r="AC446" s="254">
        <v>50.58</v>
      </c>
      <c r="AD446" s="254">
        <v>6.02</v>
      </c>
      <c r="AE446" s="254">
        <v>40.130000000000003</v>
      </c>
      <c r="AF446" s="256">
        <v>0</v>
      </c>
      <c r="AG446" s="10"/>
      <c r="AH446" s="10"/>
      <c r="AI446" s="10"/>
    </row>
    <row r="447" spans="1:35">
      <c r="A447" s="257">
        <f t="shared" si="18"/>
        <v>0.84416666666666573</v>
      </c>
      <c r="B447" s="254">
        <v>28.54</v>
      </c>
      <c r="C447" s="254">
        <v>15.37</v>
      </c>
      <c r="D447" s="254">
        <v>82.82</v>
      </c>
      <c r="E447" s="254">
        <v>124.11</v>
      </c>
      <c r="F447" s="254">
        <v>99.93</v>
      </c>
      <c r="G447" s="254">
        <v>151.87</v>
      </c>
      <c r="H447" s="254">
        <v>22.13</v>
      </c>
      <c r="I447" s="254">
        <v>22.45</v>
      </c>
      <c r="J447" s="254">
        <v>65.14</v>
      </c>
      <c r="K447" s="254">
        <v>36</v>
      </c>
      <c r="L447" s="254">
        <v>119.99</v>
      </c>
      <c r="M447" s="254">
        <v>139.72999999999999</v>
      </c>
      <c r="N447" s="254">
        <v>43.1</v>
      </c>
      <c r="O447" s="254">
        <v>73.59</v>
      </c>
      <c r="P447" s="254">
        <v>127.52</v>
      </c>
      <c r="Q447" s="254">
        <v>16.91</v>
      </c>
      <c r="R447" s="254">
        <v>18.73</v>
      </c>
      <c r="S447" s="254">
        <v>58.86</v>
      </c>
      <c r="T447" s="254">
        <v>140.63999999999999</v>
      </c>
      <c r="U447" s="254">
        <v>128.38999999999999</v>
      </c>
      <c r="V447" s="254">
        <v>179.83</v>
      </c>
      <c r="W447" s="254">
        <v>9.6300000000000008</v>
      </c>
      <c r="X447" s="254">
        <v>15.34</v>
      </c>
      <c r="Y447" s="254">
        <v>0</v>
      </c>
      <c r="Z447" s="254">
        <v>0</v>
      </c>
      <c r="AA447" s="254">
        <v>72.180000000000007</v>
      </c>
      <c r="AB447" s="254">
        <v>146.35</v>
      </c>
      <c r="AC447" s="254">
        <v>178.22</v>
      </c>
      <c r="AD447" s="254">
        <v>48.07</v>
      </c>
      <c r="AE447" s="254">
        <v>25.64</v>
      </c>
      <c r="AF447" s="256">
        <v>0</v>
      </c>
      <c r="AG447" s="10"/>
      <c r="AH447" s="10"/>
      <c r="AI447" s="10"/>
    </row>
    <row r="448" spans="1:35">
      <c r="A448" s="257">
        <f t="shared" si="18"/>
        <v>0.85466666666666569</v>
      </c>
      <c r="B448" s="254">
        <v>26.46</v>
      </c>
      <c r="C448" s="254">
        <v>47.09</v>
      </c>
      <c r="D448" s="254">
        <v>38.49</v>
      </c>
      <c r="E448" s="254">
        <v>61.27</v>
      </c>
      <c r="F448" s="254">
        <v>83.69</v>
      </c>
      <c r="G448" s="254">
        <v>79.17</v>
      </c>
      <c r="H448" s="254">
        <v>0</v>
      </c>
      <c r="I448" s="254">
        <v>72.430000000000007</v>
      </c>
      <c r="J448" s="254">
        <v>48.91</v>
      </c>
      <c r="K448" s="254">
        <v>40.36</v>
      </c>
      <c r="L448" s="254">
        <v>214.95</v>
      </c>
      <c r="M448" s="254">
        <v>112.71</v>
      </c>
      <c r="N448" s="254">
        <v>0</v>
      </c>
      <c r="O448" s="254">
        <v>8.17</v>
      </c>
      <c r="P448" s="254">
        <v>29.28</v>
      </c>
      <c r="Q448" s="254">
        <v>66.400000000000006</v>
      </c>
      <c r="R448" s="254">
        <v>14.56</v>
      </c>
      <c r="S448" s="254">
        <v>51.27</v>
      </c>
      <c r="T448" s="254">
        <v>15.09</v>
      </c>
      <c r="U448" s="254">
        <v>59.8</v>
      </c>
      <c r="V448" s="254">
        <v>71.02</v>
      </c>
      <c r="W448" s="254">
        <v>26.12</v>
      </c>
      <c r="X448" s="254">
        <v>35.71</v>
      </c>
      <c r="Y448" s="254">
        <v>0</v>
      </c>
      <c r="Z448" s="254">
        <v>0</v>
      </c>
      <c r="AA448" s="254">
        <v>49.68</v>
      </c>
      <c r="AB448" s="254">
        <v>49.32</v>
      </c>
      <c r="AC448" s="254">
        <v>40.21</v>
      </c>
      <c r="AD448" s="254">
        <v>9.4499999999999993</v>
      </c>
      <c r="AE448" s="254">
        <v>23.5</v>
      </c>
      <c r="AF448" s="256">
        <v>0</v>
      </c>
      <c r="AG448" s="10"/>
      <c r="AH448" s="10"/>
      <c r="AI448" s="10"/>
    </row>
    <row r="449" spans="1:35">
      <c r="A449" s="257">
        <f t="shared" si="18"/>
        <v>0.86516666666666564</v>
      </c>
      <c r="B449" s="254">
        <v>15.45</v>
      </c>
      <c r="C449" s="254">
        <v>7.36</v>
      </c>
      <c r="D449" s="254">
        <v>55.48</v>
      </c>
      <c r="E449" s="254">
        <v>85.18</v>
      </c>
      <c r="F449" s="254">
        <v>125.66</v>
      </c>
      <c r="G449" s="254">
        <v>38.909999999999997</v>
      </c>
      <c r="H449" s="254">
        <v>0</v>
      </c>
      <c r="I449" s="254">
        <v>43.82</v>
      </c>
      <c r="J449" s="254">
        <v>9.4600000000000009</v>
      </c>
      <c r="K449" s="254">
        <v>78.22</v>
      </c>
      <c r="L449" s="254">
        <v>43.45</v>
      </c>
      <c r="M449" s="254">
        <v>119.4</v>
      </c>
      <c r="N449" s="254">
        <v>24.36</v>
      </c>
      <c r="O449" s="254">
        <v>0</v>
      </c>
      <c r="P449" s="254">
        <v>4.82</v>
      </c>
      <c r="Q449" s="254">
        <v>0</v>
      </c>
      <c r="R449" s="254">
        <v>37.26</v>
      </c>
      <c r="S449" s="254">
        <v>71.45</v>
      </c>
      <c r="T449" s="254">
        <v>29.69</v>
      </c>
      <c r="U449" s="254">
        <v>52.09</v>
      </c>
      <c r="V449" s="254">
        <v>93.04</v>
      </c>
      <c r="W449" s="254">
        <v>61.79</v>
      </c>
      <c r="X449" s="254">
        <v>28.63</v>
      </c>
      <c r="Y449" s="254">
        <v>0</v>
      </c>
      <c r="Z449" s="254">
        <v>0</v>
      </c>
      <c r="AA449" s="254">
        <v>9.5399999999999991</v>
      </c>
      <c r="AB449" s="254">
        <v>44.31</v>
      </c>
      <c r="AC449" s="254">
        <v>41.63</v>
      </c>
      <c r="AD449" s="254">
        <v>33.18</v>
      </c>
      <c r="AE449" s="254">
        <v>63.57</v>
      </c>
      <c r="AF449" s="256">
        <v>0</v>
      </c>
      <c r="AG449" s="10"/>
      <c r="AH449" s="10"/>
      <c r="AI449" s="10"/>
    </row>
    <row r="450" spans="1:35">
      <c r="A450" s="257">
        <f t="shared" si="18"/>
        <v>0.87566666666666559</v>
      </c>
      <c r="B450" s="254">
        <v>19.899999999999999</v>
      </c>
      <c r="C450" s="254">
        <v>49.45</v>
      </c>
      <c r="D450" s="254">
        <v>25.82</v>
      </c>
      <c r="E450" s="254">
        <v>151.1</v>
      </c>
      <c r="F450" s="254">
        <v>106.73</v>
      </c>
      <c r="G450" s="254">
        <v>5.54</v>
      </c>
      <c r="H450" s="254">
        <v>17.82</v>
      </c>
      <c r="I450" s="254">
        <v>0</v>
      </c>
      <c r="J450" s="254">
        <v>45.07</v>
      </c>
      <c r="K450" s="254">
        <v>4.5</v>
      </c>
      <c r="L450" s="254">
        <v>42.09</v>
      </c>
      <c r="M450" s="254">
        <v>0</v>
      </c>
      <c r="N450" s="254">
        <v>0</v>
      </c>
      <c r="O450" s="254">
        <v>35.51</v>
      </c>
      <c r="P450" s="254">
        <v>15.73</v>
      </c>
      <c r="Q450" s="254">
        <v>20.73</v>
      </c>
      <c r="R450" s="254">
        <v>15.45</v>
      </c>
      <c r="S450" s="254">
        <v>94.97</v>
      </c>
      <c r="T450" s="254">
        <v>21.36</v>
      </c>
      <c r="U450" s="254">
        <v>35.71</v>
      </c>
      <c r="V450" s="254">
        <v>0</v>
      </c>
      <c r="W450" s="254">
        <v>17.45</v>
      </c>
      <c r="X450" s="254">
        <v>31.12</v>
      </c>
      <c r="Y450" s="254">
        <v>0</v>
      </c>
      <c r="Z450" s="254">
        <v>0</v>
      </c>
      <c r="AA450" s="254">
        <v>17.399999999999999</v>
      </c>
      <c r="AB450" s="254">
        <v>42.6</v>
      </c>
      <c r="AC450" s="254">
        <v>21.14</v>
      </c>
      <c r="AD450" s="254">
        <v>0</v>
      </c>
      <c r="AE450" s="254">
        <v>30.54</v>
      </c>
      <c r="AF450" s="256">
        <v>0</v>
      </c>
      <c r="AG450" s="10"/>
      <c r="AH450" s="10"/>
      <c r="AI450" s="10"/>
    </row>
    <row r="451" spans="1:35">
      <c r="A451" s="257">
        <f t="shared" ref="A451:A489" si="19">A450+0.0104</f>
        <v>0.88606666666666556</v>
      </c>
      <c r="B451" s="254">
        <v>39.46</v>
      </c>
      <c r="C451" s="254">
        <v>26.9</v>
      </c>
      <c r="D451" s="254">
        <v>28.55</v>
      </c>
      <c r="E451" s="254">
        <v>34.9</v>
      </c>
      <c r="F451" s="254">
        <v>0</v>
      </c>
      <c r="G451" s="254">
        <v>22.64</v>
      </c>
      <c r="H451" s="254">
        <v>0</v>
      </c>
      <c r="I451" s="254">
        <v>0</v>
      </c>
      <c r="J451" s="254">
        <v>4.5</v>
      </c>
      <c r="K451" s="254">
        <v>13.68</v>
      </c>
      <c r="L451" s="254">
        <v>27.59</v>
      </c>
      <c r="M451" s="254">
        <v>0</v>
      </c>
      <c r="N451" s="254">
        <v>16.59</v>
      </c>
      <c r="O451" s="254">
        <v>33.630000000000003</v>
      </c>
      <c r="P451" s="254">
        <v>24.57</v>
      </c>
      <c r="Q451" s="254">
        <v>0</v>
      </c>
      <c r="R451" s="254">
        <v>23</v>
      </c>
      <c r="S451" s="254">
        <v>0</v>
      </c>
      <c r="T451" s="254">
        <v>33.21</v>
      </c>
      <c r="U451" s="254">
        <v>0</v>
      </c>
      <c r="V451" s="254">
        <v>9.91</v>
      </c>
      <c r="W451" s="254">
        <v>41.55</v>
      </c>
      <c r="X451" s="254">
        <v>6.27</v>
      </c>
      <c r="Y451" s="254">
        <v>0</v>
      </c>
      <c r="Z451" s="254">
        <v>0</v>
      </c>
      <c r="AA451" s="254">
        <v>25.22</v>
      </c>
      <c r="AB451" s="254">
        <v>32.700000000000003</v>
      </c>
      <c r="AC451" s="254">
        <v>17.64</v>
      </c>
      <c r="AD451" s="254">
        <v>46.69</v>
      </c>
      <c r="AE451" s="254">
        <v>77.36</v>
      </c>
      <c r="AF451" s="256">
        <v>0</v>
      </c>
      <c r="AG451" s="10"/>
      <c r="AH451" s="10"/>
      <c r="AI451" s="10"/>
    </row>
    <row r="452" spans="1:35">
      <c r="A452" s="257">
        <f t="shared" si="19"/>
        <v>0.89646666666666552</v>
      </c>
      <c r="B452" s="254">
        <v>8.73</v>
      </c>
      <c r="C452" s="254">
        <v>23.22</v>
      </c>
      <c r="D452" s="254">
        <v>26.68</v>
      </c>
      <c r="E452" s="254">
        <v>0</v>
      </c>
      <c r="F452" s="254">
        <v>39.74</v>
      </c>
      <c r="G452" s="254">
        <v>48.37</v>
      </c>
      <c r="H452" s="254">
        <v>4.5</v>
      </c>
      <c r="I452" s="254">
        <v>0</v>
      </c>
      <c r="J452" s="254">
        <v>0</v>
      </c>
      <c r="K452" s="254">
        <v>12.73</v>
      </c>
      <c r="L452" s="254">
        <v>56.3</v>
      </c>
      <c r="M452" s="254">
        <v>31.93</v>
      </c>
      <c r="N452" s="254">
        <v>0</v>
      </c>
      <c r="O452" s="254">
        <v>1.82</v>
      </c>
      <c r="P452" s="254">
        <v>0</v>
      </c>
      <c r="Q452" s="254">
        <v>18.97</v>
      </c>
      <c r="R452" s="254">
        <v>11.84</v>
      </c>
      <c r="S452" s="254">
        <v>19.54</v>
      </c>
      <c r="T452" s="254">
        <v>15.59</v>
      </c>
      <c r="U452" s="254">
        <v>8.73</v>
      </c>
      <c r="V452" s="254">
        <v>34.54</v>
      </c>
      <c r="W452" s="254">
        <v>28.27</v>
      </c>
      <c r="X452" s="254">
        <v>0</v>
      </c>
      <c r="Y452" s="254">
        <v>0</v>
      </c>
      <c r="Z452" s="254">
        <v>0</v>
      </c>
      <c r="AA452" s="254">
        <v>0</v>
      </c>
      <c r="AB452" s="254">
        <v>7.82</v>
      </c>
      <c r="AC452" s="254">
        <v>36.99</v>
      </c>
      <c r="AD452" s="254">
        <v>10.5</v>
      </c>
      <c r="AE452" s="254">
        <v>0.36</v>
      </c>
      <c r="AF452" s="256">
        <v>0</v>
      </c>
      <c r="AG452" s="10"/>
      <c r="AH452" s="10"/>
      <c r="AI452" s="10"/>
    </row>
    <row r="453" spans="1:35">
      <c r="A453" s="257">
        <f t="shared" si="19"/>
        <v>0.90686666666666549</v>
      </c>
      <c r="B453" s="254">
        <v>14.64</v>
      </c>
      <c r="C453" s="254">
        <v>34.729999999999997</v>
      </c>
      <c r="D453" s="254">
        <v>0</v>
      </c>
      <c r="E453" s="254">
        <v>28.88</v>
      </c>
      <c r="F453" s="254">
        <v>32.36</v>
      </c>
      <c r="G453" s="254">
        <v>23.06</v>
      </c>
      <c r="H453" s="254">
        <v>0</v>
      </c>
      <c r="I453" s="254">
        <v>0</v>
      </c>
      <c r="J453" s="254">
        <v>0</v>
      </c>
      <c r="K453" s="254">
        <v>30.27</v>
      </c>
      <c r="L453" s="254">
        <v>63.63</v>
      </c>
      <c r="M453" s="254">
        <v>33</v>
      </c>
      <c r="N453" s="254">
        <v>0</v>
      </c>
      <c r="O453" s="254">
        <v>0</v>
      </c>
      <c r="P453" s="254">
        <v>0</v>
      </c>
      <c r="Q453" s="254">
        <v>0</v>
      </c>
      <c r="R453" s="254">
        <v>3.54</v>
      </c>
      <c r="S453" s="254">
        <v>23.64</v>
      </c>
      <c r="T453" s="254">
        <v>53.92</v>
      </c>
      <c r="U453" s="254">
        <v>0</v>
      </c>
      <c r="V453" s="254">
        <v>30.65</v>
      </c>
      <c r="W453" s="254">
        <v>0</v>
      </c>
      <c r="X453" s="254">
        <v>2.64</v>
      </c>
      <c r="Y453" s="254">
        <v>0</v>
      </c>
      <c r="Z453" s="254">
        <v>0</v>
      </c>
      <c r="AA453" s="254">
        <v>11.18</v>
      </c>
      <c r="AB453" s="254">
        <v>0</v>
      </c>
      <c r="AC453" s="254">
        <v>11.95</v>
      </c>
      <c r="AD453" s="254">
        <v>12.73</v>
      </c>
      <c r="AE453" s="254">
        <v>0</v>
      </c>
      <c r="AF453" s="256">
        <v>0</v>
      </c>
      <c r="AG453" s="10"/>
      <c r="AH453" s="10"/>
      <c r="AI453" s="10"/>
    </row>
    <row r="454" spans="1:35">
      <c r="A454" s="257">
        <f t="shared" si="19"/>
        <v>0.91726666666666545</v>
      </c>
      <c r="B454" s="254">
        <v>0</v>
      </c>
      <c r="C454" s="254">
        <v>12.18</v>
      </c>
      <c r="D454" s="254">
        <v>0</v>
      </c>
      <c r="E454" s="254">
        <v>0</v>
      </c>
      <c r="F454" s="254">
        <v>0</v>
      </c>
      <c r="G454" s="254">
        <v>0</v>
      </c>
      <c r="H454" s="254">
        <v>0</v>
      </c>
      <c r="I454" s="254">
        <v>0</v>
      </c>
      <c r="J454" s="254">
        <v>0</v>
      </c>
      <c r="K454" s="254">
        <v>0</v>
      </c>
      <c r="L454" s="254">
        <v>19.170000000000002</v>
      </c>
      <c r="M454" s="254">
        <v>15.27</v>
      </c>
      <c r="N454" s="254">
        <v>0</v>
      </c>
      <c r="O454" s="254">
        <v>0</v>
      </c>
      <c r="P454" s="254">
        <v>0</v>
      </c>
      <c r="Q454" s="254">
        <v>0</v>
      </c>
      <c r="R454" s="254">
        <v>0</v>
      </c>
      <c r="S454" s="254">
        <v>0</v>
      </c>
      <c r="T454" s="254">
        <v>0</v>
      </c>
      <c r="U454" s="254">
        <v>0</v>
      </c>
      <c r="V454" s="254">
        <v>3.18</v>
      </c>
      <c r="W454" s="254">
        <v>0</v>
      </c>
      <c r="X454" s="254">
        <v>0</v>
      </c>
      <c r="Y454" s="254">
        <v>0</v>
      </c>
      <c r="Z454" s="254">
        <v>0</v>
      </c>
      <c r="AA454" s="254">
        <v>0</v>
      </c>
      <c r="AB454" s="254">
        <v>0</v>
      </c>
      <c r="AC454" s="254">
        <v>0</v>
      </c>
      <c r="AD454" s="254">
        <v>0</v>
      </c>
      <c r="AE454" s="254">
        <v>0</v>
      </c>
      <c r="AF454" s="256">
        <v>0</v>
      </c>
      <c r="AG454" s="10"/>
      <c r="AH454" s="10"/>
      <c r="AI454" s="10"/>
    </row>
    <row r="455" spans="1:35">
      <c r="A455" s="257">
        <f t="shared" si="19"/>
        <v>0.92766666666666542</v>
      </c>
      <c r="B455" s="254">
        <v>0</v>
      </c>
      <c r="C455" s="254">
        <v>0</v>
      </c>
      <c r="D455" s="254">
        <v>0</v>
      </c>
      <c r="E455" s="254">
        <v>0</v>
      </c>
      <c r="F455" s="254">
        <v>0</v>
      </c>
      <c r="G455" s="254">
        <v>0</v>
      </c>
      <c r="H455" s="254">
        <v>0</v>
      </c>
      <c r="I455" s="254">
        <v>0</v>
      </c>
      <c r="J455" s="254">
        <v>0</v>
      </c>
      <c r="K455" s="254">
        <v>0</v>
      </c>
      <c r="L455" s="254">
        <v>0</v>
      </c>
      <c r="M455" s="254">
        <v>2.73</v>
      </c>
      <c r="N455" s="254">
        <v>0</v>
      </c>
      <c r="O455" s="254">
        <v>0</v>
      </c>
      <c r="P455" s="254">
        <v>0</v>
      </c>
      <c r="Q455" s="254">
        <v>0</v>
      </c>
      <c r="R455" s="254">
        <v>0</v>
      </c>
      <c r="S455" s="254">
        <v>0</v>
      </c>
      <c r="T455" s="254">
        <v>0</v>
      </c>
      <c r="U455" s="254">
        <v>0</v>
      </c>
      <c r="V455" s="254">
        <v>0</v>
      </c>
      <c r="W455" s="254">
        <v>0</v>
      </c>
      <c r="X455" s="254">
        <v>0</v>
      </c>
      <c r="Y455" s="254">
        <v>0</v>
      </c>
      <c r="Z455" s="254">
        <v>0</v>
      </c>
      <c r="AA455" s="254">
        <v>0</v>
      </c>
      <c r="AB455" s="254">
        <v>0</v>
      </c>
      <c r="AC455" s="254">
        <v>0</v>
      </c>
      <c r="AD455" s="254">
        <v>0</v>
      </c>
      <c r="AE455" s="254">
        <v>0</v>
      </c>
      <c r="AF455" s="256">
        <v>0</v>
      </c>
      <c r="AG455" s="10"/>
      <c r="AH455" s="10"/>
      <c r="AI455" s="10"/>
    </row>
    <row r="456" spans="1:35">
      <c r="A456" s="257">
        <f t="shared" si="19"/>
        <v>0.93806666666666538</v>
      </c>
      <c r="B456" s="254">
        <v>0</v>
      </c>
      <c r="C456" s="254">
        <v>0</v>
      </c>
      <c r="D456" s="254">
        <v>0</v>
      </c>
      <c r="E456" s="254">
        <v>0</v>
      </c>
      <c r="F456" s="254">
        <v>0</v>
      </c>
      <c r="G456" s="254">
        <v>0</v>
      </c>
      <c r="H456" s="254">
        <v>0</v>
      </c>
      <c r="I456" s="254">
        <v>0</v>
      </c>
      <c r="J456" s="254">
        <v>0</v>
      </c>
      <c r="K456" s="254">
        <v>0</v>
      </c>
      <c r="L456" s="254">
        <v>0</v>
      </c>
      <c r="M456" s="254">
        <v>0</v>
      </c>
      <c r="N456" s="254">
        <v>0</v>
      </c>
      <c r="O456" s="254">
        <v>0</v>
      </c>
      <c r="P456" s="254">
        <v>0</v>
      </c>
      <c r="Q456" s="254">
        <v>0</v>
      </c>
      <c r="R456" s="254">
        <v>0</v>
      </c>
      <c r="S456" s="254">
        <v>0</v>
      </c>
      <c r="T456" s="254">
        <v>0</v>
      </c>
      <c r="U456" s="254">
        <v>0</v>
      </c>
      <c r="V456" s="254">
        <v>0</v>
      </c>
      <c r="W456" s="254">
        <v>0</v>
      </c>
      <c r="X456" s="254">
        <v>0</v>
      </c>
      <c r="Y456" s="254">
        <v>0</v>
      </c>
      <c r="Z456" s="254">
        <v>0</v>
      </c>
      <c r="AA456" s="254">
        <v>0</v>
      </c>
      <c r="AB456" s="254">
        <v>0</v>
      </c>
      <c r="AC456" s="254">
        <v>0</v>
      </c>
      <c r="AD456" s="254">
        <v>0</v>
      </c>
      <c r="AE456" s="254">
        <v>0</v>
      </c>
      <c r="AF456" s="256">
        <v>0</v>
      </c>
      <c r="AG456" s="10"/>
      <c r="AH456" s="10"/>
      <c r="AI456" s="10"/>
    </row>
    <row r="457" spans="1:35">
      <c r="A457" s="257">
        <f t="shared" si="19"/>
        <v>0.94846666666666535</v>
      </c>
      <c r="B457" s="254">
        <v>0</v>
      </c>
      <c r="C457" s="254">
        <v>0</v>
      </c>
      <c r="D457" s="254">
        <v>0</v>
      </c>
      <c r="E457" s="254">
        <v>0</v>
      </c>
      <c r="F457" s="254">
        <v>0</v>
      </c>
      <c r="G457" s="254">
        <v>0</v>
      </c>
      <c r="H457" s="254">
        <v>0</v>
      </c>
      <c r="I457" s="254">
        <v>0</v>
      </c>
      <c r="J457" s="254">
        <v>0</v>
      </c>
      <c r="K457" s="254">
        <v>0</v>
      </c>
      <c r="L457" s="254">
        <v>0</v>
      </c>
      <c r="M457" s="254">
        <v>0</v>
      </c>
      <c r="N457" s="254">
        <v>0</v>
      </c>
      <c r="O457" s="254">
        <v>0</v>
      </c>
      <c r="P457" s="254">
        <v>0</v>
      </c>
      <c r="Q457" s="254">
        <v>0</v>
      </c>
      <c r="R457" s="254">
        <v>0</v>
      </c>
      <c r="S457" s="254">
        <v>0</v>
      </c>
      <c r="T457" s="254">
        <v>0</v>
      </c>
      <c r="U457" s="254">
        <v>0</v>
      </c>
      <c r="V457" s="254">
        <v>0</v>
      </c>
      <c r="W457" s="254">
        <v>0</v>
      </c>
      <c r="X457" s="254">
        <v>0</v>
      </c>
      <c r="Y457" s="254">
        <v>0</v>
      </c>
      <c r="Z457" s="254">
        <v>0</v>
      </c>
      <c r="AA457" s="254">
        <v>0</v>
      </c>
      <c r="AB457" s="254">
        <v>0</v>
      </c>
      <c r="AC457" s="254">
        <v>0</v>
      </c>
      <c r="AD457" s="254">
        <v>0</v>
      </c>
      <c r="AE457" s="254">
        <v>0</v>
      </c>
      <c r="AF457" s="256">
        <v>0</v>
      </c>
      <c r="AG457" s="10"/>
      <c r="AH457" s="10"/>
      <c r="AI457" s="10"/>
    </row>
    <row r="458" spans="1:35">
      <c r="A458" s="257">
        <f t="shared" si="19"/>
        <v>0.95886666666666531</v>
      </c>
      <c r="B458" s="254">
        <v>0</v>
      </c>
      <c r="C458" s="254">
        <v>0</v>
      </c>
      <c r="D458" s="254">
        <v>0</v>
      </c>
      <c r="E458" s="254">
        <v>0</v>
      </c>
      <c r="F458" s="254">
        <v>0</v>
      </c>
      <c r="G458" s="254">
        <v>0</v>
      </c>
      <c r="H458" s="254">
        <v>0</v>
      </c>
      <c r="I458" s="254">
        <v>0</v>
      </c>
      <c r="J458" s="254">
        <v>0</v>
      </c>
      <c r="K458" s="254">
        <v>0</v>
      </c>
      <c r="L458" s="254">
        <v>0</v>
      </c>
      <c r="M458" s="254">
        <v>0</v>
      </c>
      <c r="N458" s="254">
        <v>0</v>
      </c>
      <c r="O458" s="254">
        <v>0</v>
      </c>
      <c r="P458" s="254">
        <v>0</v>
      </c>
      <c r="Q458" s="254">
        <v>0</v>
      </c>
      <c r="R458" s="254">
        <v>0</v>
      </c>
      <c r="S458" s="254">
        <v>0</v>
      </c>
      <c r="T458" s="254">
        <v>0</v>
      </c>
      <c r="U458" s="254">
        <v>0</v>
      </c>
      <c r="V458" s="254">
        <v>0</v>
      </c>
      <c r="W458" s="254">
        <v>0</v>
      </c>
      <c r="X458" s="254">
        <v>0</v>
      </c>
      <c r="Y458" s="254">
        <v>0</v>
      </c>
      <c r="Z458" s="254">
        <v>0</v>
      </c>
      <c r="AA458" s="254">
        <v>0</v>
      </c>
      <c r="AB458" s="254">
        <v>0</v>
      </c>
      <c r="AC458" s="254">
        <v>0</v>
      </c>
      <c r="AD458" s="254">
        <v>0</v>
      </c>
      <c r="AE458" s="254">
        <v>0</v>
      </c>
      <c r="AF458" s="256">
        <v>0</v>
      </c>
      <c r="AG458" s="10"/>
      <c r="AH458" s="10"/>
      <c r="AI458" s="10"/>
    </row>
    <row r="459" spans="1:35">
      <c r="A459" s="257">
        <f t="shared" si="19"/>
        <v>0.96926666666666528</v>
      </c>
      <c r="B459" s="254">
        <v>0</v>
      </c>
      <c r="C459" s="254">
        <v>0</v>
      </c>
      <c r="D459" s="254">
        <v>0</v>
      </c>
      <c r="E459" s="254">
        <v>0</v>
      </c>
      <c r="F459" s="254">
        <v>0</v>
      </c>
      <c r="G459" s="254">
        <v>0</v>
      </c>
      <c r="H459" s="254">
        <v>0</v>
      </c>
      <c r="I459" s="254">
        <v>0</v>
      </c>
      <c r="J459" s="254">
        <v>0</v>
      </c>
      <c r="K459" s="254">
        <v>0</v>
      </c>
      <c r="L459" s="254">
        <v>0</v>
      </c>
      <c r="M459" s="254">
        <v>0</v>
      </c>
      <c r="N459" s="254">
        <v>0</v>
      </c>
      <c r="O459" s="254">
        <v>0</v>
      </c>
      <c r="P459" s="254">
        <v>0</v>
      </c>
      <c r="Q459" s="254">
        <v>0</v>
      </c>
      <c r="R459" s="254">
        <v>0</v>
      </c>
      <c r="S459" s="254">
        <v>0</v>
      </c>
      <c r="T459" s="254">
        <v>0</v>
      </c>
      <c r="U459" s="254">
        <v>0</v>
      </c>
      <c r="V459" s="254">
        <v>0</v>
      </c>
      <c r="W459" s="254">
        <v>0</v>
      </c>
      <c r="X459" s="254">
        <v>0</v>
      </c>
      <c r="Y459" s="254">
        <v>0</v>
      </c>
      <c r="Z459" s="254">
        <v>0</v>
      </c>
      <c r="AA459" s="254">
        <v>0</v>
      </c>
      <c r="AB459" s="254">
        <v>0</v>
      </c>
      <c r="AC459" s="254">
        <v>0</v>
      </c>
      <c r="AD459" s="254">
        <v>0</v>
      </c>
      <c r="AE459" s="254">
        <v>0</v>
      </c>
      <c r="AF459" s="256">
        <v>0</v>
      </c>
      <c r="AG459" s="10"/>
      <c r="AH459" s="10"/>
      <c r="AI459" s="10"/>
    </row>
    <row r="460" spans="1:35">
      <c r="A460" s="257">
        <f t="shared" si="19"/>
        <v>0.97966666666666524</v>
      </c>
      <c r="B460" s="254">
        <v>0</v>
      </c>
      <c r="C460" s="254">
        <v>0</v>
      </c>
      <c r="D460" s="254">
        <v>0</v>
      </c>
      <c r="E460" s="254">
        <v>0</v>
      </c>
      <c r="F460" s="254">
        <v>0</v>
      </c>
      <c r="G460" s="254">
        <v>0</v>
      </c>
      <c r="H460" s="254">
        <v>0</v>
      </c>
      <c r="I460" s="254">
        <v>0</v>
      </c>
      <c r="J460" s="254">
        <v>0</v>
      </c>
      <c r="K460" s="254">
        <v>0</v>
      </c>
      <c r="L460" s="254">
        <v>0</v>
      </c>
      <c r="M460" s="254">
        <v>0</v>
      </c>
      <c r="N460" s="254">
        <v>0</v>
      </c>
      <c r="O460" s="254">
        <v>0</v>
      </c>
      <c r="P460" s="254">
        <v>0</v>
      </c>
      <c r="Q460" s="254">
        <v>0</v>
      </c>
      <c r="R460" s="254">
        <v>0</v>
      </c>
      <c r="S460" s="254">
        <v>0</v>
      </c>
      <c r="T460" s="254">
        <v>0</v>
      </c>
      <c r="U460" s="254">
        <v>0</v>
      </c>
      <c r="V460" s="254">
        <v>0</v>
      </c>
      <c r="W460" s="254">
        <v>0</v>
      </c>
      <c r="X460" s="254">
        <v>0</v>
      </c>
      <c r="Y460" s="254">
        <v>0</v>
      </c>
      <c r="Z460" s="254">
        <v>0</v>
      </c>
      <c r="AA460" s="254">
        <v>0</v>
      </c>
      <c r="AB460" s="254">
        <v>0</v>
      </c>
      <c r="AC460" s="254">
        <v>0</v>
      </c>
      <c r="AD460" s="254">
        <v>0</v>
      </c>
      <c r="AE460" s="254">
        <v>0</v>
      </c>
      <c r="AF460" s="256">
        <v>0</v>
      </c>
      <c r="AG460" s="10"/>
      <c r="AH460" s="10"/>
      <c r="AI460" s="10"/>
    </row>
    <row r="461" spans="1:35">
      <c r="A461" s="257">
        <f t="shared" si="19"/>
        <v>0.99006666666666521</v>
      </c>
      <c r="B461" s="254">
        <v>0</v>
      </c>
      <c r="C461" s="254">
        <v>0</v>
      </c>
      <c r="D461" s="254">
        <v>0</v>
      </c>
      <c r="E461" s="254">
        <v>0</v>
      </c>
      <c r="F461" s="254">
        <v>0</v>
      </c>
      <c r="G461" s="254">
        <v>0</v>
      </c>
      <c r="H461" s="254">
        <v>0</v>
      </c>
      <c r="I461" s="254">
        <v>0</v>
      </c>
      <c r="J461" s="254">
        <v>0</v>
      </c>
      <c r="K461" s="254">
        <v>0</v>
      </c>
      <c r="L461" s="254">
        <v>0</v>
      </c>
      <c r="M461" s="254">
        <v>0</v>
      </c>
      <c r="N461" s="254">
        <v>0</v>
      </c>
      <c r="O461" s="254">
        <v>0</v>
      </c>
      <c r="P461" s="254">
        <v>0</v>
      </c>
      <c r="Q461" s="254">
        <v>0</v>
      </c>
      <c r="R461" s="254">
        <v>0</v>
      </c>
      <c r="S461" s="254">
        <v>0</v>
      </c>
      <c r="T461" s="254">
        <v>0</v>
      </c>
      <c r="U461" s="254">
        <v>0</v>
      </c>
      <c r="V461" s="254">
        <v>0</v>
      </c>
      <c r="W461" s="254">
        <v>0</v>
      </c>
      <c r="X461" s="254">
        <v>0</v>
      </c>
      <c r="Y461" s="254">
        <v>0</v>
      </c>
      <c r="Z461" s="254">
        <v>0</v>
      </c>
      <c r="AA461" s="254">
        <v>0</v>
      </c>
      <c r="AB461" s="254">
        <v>0</v>
      </c>
      <c r="AC461" s="254">
        <v>0</v>
      </c>
      <c r="AD461" s="254">
        <v>0</v>
      </c>
      <c r="AE461" s="254">
        <v>0</v>
      </c>
      <c r="AF461" s="256">
        <v>0</v>
      </c>
      <c r="AG461" s="10"/>
      <c r="AH461" s="10"/>
      <c r="AI461" s="10"/>
    </row>
    <row r="462" spans="1:35">
      <c r="A462" s="257">
        <f t="shared" si="19"/>
        <v>1.0004666666666653</v>
      </c>
      <c r="B462" s="254">
        <v>0</v>
      </c>
      <c r="C462" s="254">
        <v>0</v>
      </c>
      <c r="D462" s="254">
        <v>0</v>
      </c>
      <c r="E462" s="254">
        <v>0</v>
      </c>
      <c r="F462" s="254">
        <v>0</v>
      </c>
      <c r="G462" s="254">
        <v>0</v>
      </c>
      <c r="H462" s="254">
        <v>0</v>
      </c>
      <c r="I462" s="254">
        <v>0</v>
      </c>
      <c r="J462" s="254">
        <v>0</v>
      </c>
      <c r="K462" s="254">
        <v>0</v>
      </c>
      <c r="L462" s="254">
        <v>0</v>
      </c>
      <c r="M462" s="254">
        <v>0</v>
      </c>
      <c r="N462" s="254">
        <v>0</v>
      </c>
      <c r="O462" s="254">
        <v>0</v>
      </c>
      <c r="P462" s="254">
        <v>0</v>
      </c>
      <c r="Q462" s="254">
        <v>0</v>
      </c>
      <c r="R462" s="254">
        <v>0</v>
      </c>
      <c r="S462" s="254">
        <v>0</v>
      </c>
      <c r="T462" s="254">
        <v>0</v>
      </c>
      <c r="U462" s="254">
        <v>0</v>
      </c>
      <c r="V462" s="254">
        <v>0</v>
      </c>
      <c r="W462" s="254">
        <v>0</v>
      </c>
      <c r="X462" s="254">
        <v>0</v>
      </c>
      <c r="Y462" s="254">
        <v>0</v>
      </c>
      <c r="Z462" s="254">
        <v>0</v>
      </c>
      <c r="AA462" s="254">
        <v>0</v>
      </c>
      <c r="AB462" s="254">
        <v>0</v>
      </c>
      <c r="AC462" s="254">
        <v>0</v>
      </c>
      <c r="AD462" s="254">
        <v>0</v>
      </c>
      <c r="AE462" s="254">
        <v>0</v>
      </c>
      <c r="AF462" s="256">
        <v>0</v>
      </c>
      <c r="AG462" s="10"/>
      <c r="AH462" s="10"/>
      <c r="AI462" s="10"/>
    </row>
    <row r="463" spans="1:35">
      <c r="A463" s="257">
        <f t="shared" si="19"/>
        <v>1.0108666666666652</v>
      </c>
      <c r="B463" s="254">
        <v>0</v>
      </c>
      <c r="C463" s="254">
        <v>0</v>
      </c>
      <c r="D463" s="254">
        <v>0</v>
      </c>
      <c r="E463" s="254">
        <v>0</v>
      </c>
      <c r="F463" s="254">
        <v>0</v>
      </c>
      <c r="G463" s="254">
        <v>0</v>
      </c>
      <c r="H463" s="254">
        <v>0</v>
      </c>
      <c r="I463" s="254">
        <v>0</v>
      </c>
      <c r="J463" s="254">
        <v>0</v>
      </c>
      <c r="K463" s="254">
        <v>0</v>
      </c>
      <c r="L463" s="254">
        <v>0</v>
      </c>
      <c r="M463" s="254">
        <v>0</v>
      </c>
      <c r="N463" s="254">
        <v>0</v>
      </c>
      <c r="O463" s="254">
        <v>0</v>
      </c>
      <c r="P463" s="254">
        <v>0</v>
      </c>
      <c r="Q463" s="254">
        <v>0</v>
      </c>
      <c r="R463" s="254">
        <v>0</v>
      </c>
      <c r="S463" s="254">
        <v>0</v>
      </c>
      <c r="T463" s="254">
        <v>0</v>
      </c>
      <c r="U463" s="254">
        <v>0</v>
      </c>
      <c r="V463" s="254">
        <v>0</v>
      </c>
      <c r="W463" s="254">
        <v>0</v>
      </c>
      <c r="X463" s="254">
        <v>0</v>
      </c>
      <c r="Y463" s="254">
        <v>0</v>
      </c>
      <c r="Z463" s="254">
        <v>0</v>
      </c>
      <c r="AA463" s="254">
        <v>0</v>
      </c>
      <c r="AB463" s="254">
        <v>0</v>
      </c>
      <c r="AC463" s="254">
        <v>0</v>
      </c>
      <c r="AD463" s="254">
        <v>0</v>
      </c>
      <c r="AE463" s="254">
        <v>0</v>
      </c>
      <c r="AF463" s="256">
        <v>0</v>
      </c>
      <c r="AG463" s="10"/>
      <c r="AH463" s="10"/>
      <c r="AI463" s="10"/>
    </row>
    <row r="464" spans="1:35">
      <c r="A464" s="257">
        <f t="shared" si="19"/>
        <v>1.0212666666666652</v>
      </c>
      <c r="B464" s="254">
        <v>0</v>
      </c>
      <c r="C464" s="254">
        <v>0</v>
      </c>
      <c r="D464" s="254">
        <v>0</v>
      </c>
      <c r="E464" s="254">
        <v>0</v>
      </c>
      <c r="F464" s="254">
        <v>0</v>
      </c>
      <c r="G464" s="254">
        <v>0</v>
      </c>
      <c r="H464" s="254">
        <v>0</v>
      </c>
      <c r="I464" s="254">
        <v>0</v>
      </c>
      <c r="J464" s="254">
        <v>0</v>
      </c>
      <c r="K464" s="254">
        <v>0</v>
      </c>
      <c r="L464" s="254">
        <v>0</v>
      </c>
      <c r="M464" s="254">
        <v>0</v>
      </c>
      <c r="N464" s="254">
        <v>0</v>
      </c>
      <c r="O464" s="254">
        <v>0</v>
      </c>
      <c r="P464" s="254">
        <v>0</v>
      </c>
      <c r="Q464" s="254">
        <v>0</v>
      </c>
      <c r="R464" s="254">
        <v>0</v>
      </c>
      <c r="S464" s="254">
        <v>0</v>
      </c>
      <c r="T464" s="254">
        <v>0</v>
      </c>
      <c r="U464" s="254">
        <v>0</v>
      </c>
      <c r="V464" s="254">
        <v>0</v>
      </c>
      <c r="W464" s="254">
        <v>0</v>
      </c>
      <c r="X464" s="254">
        <v>0</v>
      </c>
      <c r="Y464" s="254">
        <v>0</v>
      </c>
      <c r="Z464" s="254">
        <v>0</v>
      </c>
      <c r="AA464" s="254">
        <v>0</v>
      </c>
      <c r="AB464" s="254">
        <v>0</v>
      </c>
      <c r="AC464" s="254">
        <v>0</v>
      </c>
      <c r="AD464" s="254">
        <v>0</v>
      </c>
      <c r="AE464" s="254">
        <v>0</v>
      </c>
      <c r="AF464" s="256">
        <v>0</v>
      </c>
      <c r="AG464" s="10"/>
      <c r="AH464" s="10"/>
      <c r="AI464" s="10"/>
    </row>
    <row r="465" spans="1:35">
      <c r="A465" s="257">
        <f t="shared" si="19"/>
        <v>1.0316666666666652</v>
      </c>
      <c r="B465" s="254">
        <v>0</v>
      </c>
      <c r="C465" s="254">
        <v>0</v>
      </c>
      <c r="D465" s="254">
        <v>0</v>
      </c>
      <c r="E465" s="254">
        <v>0</v>
      </c>
      <c r="F465" s="254">
        <v>0</v>
      </c>
      <c r="G465" s="254">
        <v>0</v>
      </c>
      <c r="H465" s="254">
        <v>0</v>
      </c>
      <c r="I465" s="254">
        <v>0</v>
      </c>
      <c r="J465" s="254">
        <v>0</v>
      </c>
      <c r="K465" s="254">
        <v>0</v>
      </c>
      <c r="L465" s="254">
        <v>0</v>
      </c>
      <c r="M465" s="254">
        <v>0</v>
      </c>
      <c r="N465" s="254">
        <v>0</v>
      </c>
      <c r="O465" s="254">
        <v>0</v>
      </c>
      <c r="P465" s="254">
        <v>0</v>
      </c>
      <c r="Q465" s="254">
        <v>0</v>
      </c>
      <c r="R465" s="254">
        <v>0</v>
      </c>
      <c r="S465" s="254">
        <v>0</v>
      </c>
      <c r="T465" s="254">
        <v>0</v>
      </c>
      <c r="U465" s="254">
        <v>0</v>
      </c>
      <c r="V465" s="254">
        <v>0</v>
      </c>
      <c r="W465" s="254">
        <v>0</v>
      </c>
      <c r="X465" s="254">
        <v>0</v>
      </c>
      <c r="Y465" s="254">
        <v>0</v>
      </c>
      <c r="Z465" s="254">
        <v>0</v>
      </c>
      <c r="AA465" s="254">
        <v>0</v>
      </c>
      <c r="AB465" s="254">
        <v>0</v>
      </c>
      <c r="AC465" s="254">
        <v>0</v>
      </c>
      <c r="AD465" s="254">
        <v>0</v>
      </c>
      <c r="AE465" s="254">
        <v>0</v>
      </c>
      <c r="AF465" s="256">
        <v>0</v>
      </c>
      <c r="AG465" s="10"/>
      <c r="AH465" s="10"/>
      <c r="AI465" s="10"/>
    </row>
    <row r="466" spans="1:35">
      <c r="A466" s="257">
        <f t="shared" si="19"/>
        <v>1.0420666666666651</v>
      </c>
      <c r="B466" s="254">
        <v>0</v>
      </c>
      <c r="C466" s="254">
        <v>0</v>
      </c>
      <c r="D466" s="254">
        <v>0</v>
      </c>
      <c r="E466" s="254">
        <v>0</v>
      </c>
      <c r="F466" s="254">
        <v>0</v>
      </c>
      <c r="G466" s="254">
        <v>0</v>
      </c>
      <c r="H466" s="254">
        <v>0</v>
      </c>
      <c r="I466" s="254">
        <v>0</v>
      </c>
      <c r="J466" s="254">
        <v>0</v>
      </c>
      <c r="K466" s="254">
        <v>0</v>
      </c>
      <c r="L466" s="254">
        <v>0</v>
      </c>
      <c r="M466" s="254">
        <v>0</v>
      </c>
      <c r="N466" s="254">
        <v>0</v>
      </c>
      <c r="O466" s="254">
        <v>0</v>
      </c>
      <c r="P466" s="254">
        <v>0</v>
      </c>
      <c r="Q466" s="254">
        <v>0</v>
      </c>
      <c r="R466" s="254">
        <v>0</v>
      </c>
      <c r="S466" s="254">
        <v>0</v>
      </c>
      <c r="T466" s="254">
        <v>0</v>
      </c>
      <c r="U466" s="254">
        <v>0</v>
      </c>
      <c r="V466" s="254">
        <v>0</v>
      </c>
      <c r="W466" s="254">
        <v>0</v>
      </c>
      <c r="X466" s="254">
        <v>0</v>
      </c>
      <c r="Y466" s="254">
        <v>0</v>
      </c>
      <c r="Z466" s="254">
        <v>0</v>
      </c>
      <c r="AA466" s="254">
        <v>0</v>
      </c>
      <c r="AB466" s="254">
        <v>0</v>
      </c>
      <c r="AC466" s="254">
        <v>0</v>
      </c>
      <c r="AD466" s="254">
        <v>0</v>
      </c>
      <c r="AE466" s="254">
        <v>0</v>
      </c>
      <c r="AF466" s="256">
        <v>0</v>
      </c>
      <c r="AG466" s="10"/>
      <c r="AH466" s="10"/>
      <c r="AI466" s="10"/>
    </row>
    <row r="467" spans="1:35">
      <c r="A467" s="257">
        <f t="shared" si="19"/>
        <v>1.0524666666666651</v>
      </c>
      <c r="B467" s="254">
        <v>0</v>
      </c>
      <c r="C467" s="254">
        <v>0</v>
      </c>
      <c r="D467" s="254">
        <v>0</v>
      </c>
      <c r="E467" s="254">
        <v>0</v>
      </c>
      <c r="F467" s="254">
        <v>0</v>
      </c>
      <c r="G467" s="254">
        <v>0</v>
      </c>
      <c r="H467" s="254">
        <v>0</v>
      </c>
      <c r="I467" s="254">
        <v>0</v>
      </c>
      <c r="J467" s="254">
        <v>0</v>
      </c>
      <c r="K467" s="254">
        <v>0</v>
      </c>
      <c r="L467" s="254">
        <v>0</v>
      </c>
      <c r="M467" s="254">
        <v>0</v>
      </c>
      <c r="N467" s="254">
        <v>0</v>
      </c>
      <c r="O467" s="254">
        <v>0</v>
      </c>
      <c r="P467" s="254">
        <v>0</v>
      </c>
      <c r="Q467" s="254">
        <v>0</v>
      </c>
      <c r="R467" s="254">
        <v>0</v>
      </c>
      <c r="S467" s="254">
        <v>0</v>
      </c>
      <c r="T467" s="254">
        <v>0</v>
      </c>
      <c r="U467" s="254">
        <v>0</v>
      </c>
      <c r="V467" s="254">
        <v>0</v>
      </c>
      <c r="W467" s="254">
        <v>0</v>
      </c>
      <c r="X467" s="254">
        <v>0</v>
      </c>
      <c r="Y467" s="254">
        <v>0</v>
      </c>
      <c r="Z467" s="254">
        <v>0</v>
      </c>
      <c r="AA467" s="254">
        <v>0</v>
      </c>
      <c r="AB467" s="254">
        <v>0</v>
      </c>
      <c r="AC467" s="254">
        <v>0</v>
      </c>
      <c r="AD467" s="254">
        <v>0</v>
      </c>
      <c r="AE467" s="254">
        <v>0</v>
      </c>
      <c r="AF467" s="256">
        <v>0</v>
      </c>
      <c r="AG467" s="10"/>
      <c r="AH467" s="10"/>
      <c r="AI467" s="10"/>
    </row>
    <row r="468" spans="1:35">
      <c r="A468" s="257">
        <f t="shared" si="19"/>
        <v>1.0628666666666651</v>
      </c>
      <c r="B468" s="254">
        <v>0</v>
      </c>
      <c r="C468" s="254">
        <v>0</v>
      </c>
      <c r="D468" s="254">
        <v>0</v>
      </c>
      <c r="E468" s="254">
        <v>0</v>
      </c>
      <c r="F468" s="254">
        <v>0</v>
      </c>
      <c r="G468" s="254">
        <v>0</v>
      </c>
      <c r="H468" s="254">
        <v>0</v>
      </c>
      <c r="I468" s="254">
        <v>0</v>
      </c>
      <c r="J468" s="254">
        <v>0</v>
      </c>
      <c r="K468" s="254">
        <v>0</v>
      </c>
      <c r="L468" s="254">
        <v>0</v>
      </c>
      <c r="M468" s="254">
        <v>0</v>
      </c>
      <c r="N468" s="254">
        <v>0</v>
      </c>
      <c r="O468" s="254">
        <v>0</v>
      </c>
      <c r="P468" s="254">
        <v>0</v>
      </c>
      <c r="Q468" s="254">
        <v>0</v>
      </c>
      <c r="R468" s="254">
        <v>0</v>
      </c>
      <c r="S468" s="254">
        <v>0</v>
      </c>
      <c r="T468" s="254">
        <v>0</v>
      </c>
      <c r="U468" s="254">
        <v>0</v>
      </c>
      <c r="V468" s="254">
        <v>0</v>
      </c>
      <c r="W468" s="254">
        <v>0</v>
      </c>
      <c r="X468" s="254">
        <v>0</v>
      </c>
      <c r="Y468" s="254">
        <v>0</v>
      </c>
      <c r="Z468" s="254">
        <v>0</v>
      </c>
      <c r="AA468" s="254">
        <v>0</v>
      </c>
      <c r="AB468" s="254">
        <v>0</v>
      </c>
      <c r="AC468" s="254">
        <v>0</v>
      </c>
      <c r="AD468" s="254">
        <v>0</v>
      </c>
      <c r="AE468" s="254">
        <v>0</v>
      </c>
      <c r="AF468" s="256">
        <v>0</v>
      </c>
      <c r="AG468" s="10"/>
      <c r="AH468" s="10"/>
      <c r="AI468" s="10"/>
    </row>
    <row r="469" spans="1:35">
      <c r="A469" s="257">
        <f t="shared" si="19"/>
        <v>1.073266666666665</v>
      </c>
      <c r="B469" s="254">
        <v>0</v>
      </c>
      <c r="C469" s="254">
        <v>0</v>
      </c>
      <c r="D469" s="254">
        <v>0</v>
      </c>
      <c r="E469" s="254">
        <v>0</v>
      </c>
      <c r="F469" s="254">
        <v>0</v>
      </c>
      <c r="G469" s="254">
        <v>0</v>
      </c>
      <c r="H469" s="254">
        <v>0</v>
      </c>
      <c r="I469" s="254">
        <v>0</v>
      </c>
      <c r="J469" s="254">
        <v>0</v>
      </c>
      <c r="K469" s="254">
        <v>0</v>
      </c>
      <c r="L469" s="254">
        <v>0</v>
      </c>
      <c r="M469" s="254">
        <v>0</v>
      </c>
      <c r="N469" s="254">
        <v>0</v>
      </c>
      <c r="O469" s="254">
        <v>0</v>
      </c>
      <c r="P469" s="254">
        <v>0</v>
      </c>
      <c r="Q469" s="254">
        <v>0</v>
      </c>
      <c r="R469" s="254">
        <v>0</v>
      </c>
      <c r="S469" s="254">
        <v>0</v>
      </c>
      <c r="T469" s="254">
        <v>0</v>
      </c>
      <c r="U469" s="254">
        <v>0</v>
      </c>
      <c r="V469" s="254">
        <v>0</v>
      </c>
      <c r="W469" s="254">
        <v>0</v>
      </c>
      <c r="X469" s="254">
        <v>0</v>
      </c>
      <c r="Y469" s="254">
        <v>0</v>
      </c>
      <c r="Z469" s="254">
        <v>0</v>
      </c>
      <c r="AA469" s="254">
        <v>0</v>
      </c>
      <c r="AB469" s="254">
        <v>0</v>
      </c>
      <c r="AC469" s="254">
        <v>0</v>
      </c>
      <c r="AD469" s="254">
        <v>0</v>
      </c>
      <c r="AE469" s="254">
        <v>0</v>
      </c>
      <c r="AF469" s="256">
        <v>0</v>
      </c>
      <c r="AG469" s="10"/>
      <c r="AH469" s="10"/>
      <c r="AI469" s="10"/>
    </row>
    <row r="470" spans="1:35">
      <c r="A470" s="257">
        <f t="shared" si="19"/>
        <v>1.083666666666665</v>
      </c>
      <c r="B470" s="254">
        <v>0</v>
      </c>
      <c r="C470" s="254">
        <v>0</v>
      </c>
      <c r="D470" s="254">
        <v>0</v>
      </c>
      <c r="E470" s="254">
        <v>0</v>
      </c>
      <c r="F470" s="254">
        <v>0</v>
      </c>
      <c r="G470" s="254">
        <v>0</v>
      </c>
      <c r="H470" s="254">
        <v>0</v>
      </c>
      <c r="I470" s="254">
        <v>0</v>
      </c>
      <c r="J470" s="254">
        <v>0</v>
      </c>
      <c r="K470" s="254">
        <v>0</v>
      </c>
      <c r="L470" s="254">
        <v>0</v>
      </c>
      <c r="M470" s="254">
        <v>0</v>
      </c>
      <c r="N470" s="254">
        <v>0</v>
      </c>
      <c r="O470" s="254">
        <v>0</v>
      </c>
      <c r="P470" s="254">
        <v>0</v>
      </c>
      <c r="Q470" s="254">
        <v>0</v>
      </c>
      <c r="R470" s="254">
        <v>0</v>
      </c>
      <c r="S470" s="254">
        <v>0</v>
      </c>
      <c r="T470" s="254">
        <v>0</v>
      </c>
      <c r="U470" s="254">
        <v>0</v>
      </c>
      <c r="V470" s="254">
        <v>0</v>
      </c>
      <c r="W470" s="254">
        <v>0</v>
      </c>
      <c r="X470" s="254">
        <v>0</v>
      </c>
      <c r="Y470" s="254">
        <v>0</v>
      </c>
      <c r="Z470" s="254">
        <v>0</v>
      </c>
      <c r="AA470" s="254">
        <v>0</v>
      </c>
      <c r="AB470" s="254">
        <v>0</v>
      </c>
      <c r="AC470" s="254">
        <v>0</v>
      </c>
      <c r="AD470" s="254">
        <v>0</v>
      </c>
      <c r="AE470" s="254">
        <v>0</v>
      </c>
      <c r="AF470" s="256">
        <v>0</v>
      </c>
      <c r="AG470" s="10"/>
      <c r="AH470" s="10"/>
      <c r="AI470" s="10"/>
    </row>
    <row r="471" spans="1:35">
      <c r="A471" s="257">
        <f t="shared" si="19"/>
        <v>1.094066666666665</v>
      </c>
      <c r="B471" s="254">
        <v>0</v>
      </c>
      <c r="C471" s="254">
        <v>0</v>
      </c>
      <c r="D471" s="254">
        <v>0</v>
      </c>
      <c r="E471" s="254">
        <v>0</v>
      </c>
      <c r="F471" s="254">
        <v>0</v>
      </c>
      <c r="G471" s="254">
        <v>0</v>
      </c>
      <c r="H471" s="254">
        <v>0</v>
      </c>
      <c r="I471" s="254">
        <v>0</v>
      </c>
      <c r="J471" s="254">
        <v>0</v>
      </c>
      <c r="K471" s="254">
        <v>0</v>
      </c>
      <c r="L471" s="254">
        <v>0</v>
      </c>
      <c r="M471" s="254">
        <v>0</v>
      </c>
      <c r="N471" s="254">
        <v>0</v>
      </c>
      <c r="O471" s="254">
        <v>0</v>
      </c>
      <c r="P471" s="254">
        <v>0</v>
      </c>
      <c r="Q471" s="254">
        <v>0</v>
      </c>
      <c r="R471" s="254">
        <v>0</v>
      </c>
      <c r="S471" s="254">
        <v>0</v>
      </c>
      <c r="T471" s="254">
        <v>0</v>
      </c>
      <c r="U471" s="254">
        <v>0</v>
      </c>
      <c r="V471" s="254">
        <v>0</v>
      </c>
      <c r="W471" s="254">
        <v>0</v>
      </c>
      <c r="X471" s="254">
        <v>0</v>
      </c>
      <c r="Y471" s="254">
        <v>0</v>
      </c>
      <c r="Z471" s="254">
        <v>0</v>
      </c>
      <c r="AA471" s="254">
        <v>0</v>
      </c>
      <c r="AB471" s="254">
        <v>0</v>
      </c>
      <c r="AC471" s="254">
        <v>0</v>
      </c>
      <c r="AD471" s="254">
        <v>0</v>
      </c>
      <c r="AE471" s="254">
        <v>0</v>
      </c>
      <c r="AF471" s="256">
        <v>0</v>
      </c>
      <c r="AG471" s="10"/>
      <c r="AH471" s="10"/>
      <c r="AI471" s="10"/>
    </row>
    <row r="472" spans="1:35">
      <c r="A472" s="257">
        <f t="shared" si="19"/>
        <v>1.1044666666666649</v>
      </c>
      <c r="B472" s="254">
        <v>0</v>
      </c>
      <c r="C472" s="254">
        <v>0</v>
      </c>
      <c r="D472" s="254">
        <v>0</v>
      </c>
      <c r="E472" s="254">
        <v>0</v>
      </c>
      <c r="F472" s="254">
        <v>0</v>
      </c>
      <c r="G472" s="254">
        <v>0</v>
      </c>
      <c r="H472" s="254">
        <v>0</v>
      </c>
      <c r="I472" s="254">
        <v>0</v>
      </c>
      <c r="J472" s="254">
        <v>0</v>
      </c>
      <c r="K472" s="254">
        <v>0</v>
      </c>
      <c r="L472" s="254">
        <v>0</v>
      </c>
      <c r="M472" s="254">
        <v>0</v>
      </c>
      <c r="N472" s="254">
        <v>0</v>
      </c>
      <c r="O472" s="254">
        <v>0</v>
      </c>
      <c r="P472" s="254">
        <v>0</v>
      </c>
      <c r="Q472" s="254">
        <v>0</v>
      </c>
      <c r="R472" s="254">
        <v>0</v>
      </c>
      <c r="S472" s="254">
        <v>0</v>
      </c>
      <c r="T472" s="254">
        <v>0</v>
      </c>
      <c r="U472" s="254">
        <v>0</v>
      </c>
      <c r="V472" s="254">
        <v>0</v>
      </c>
      <c r="W472" s="254">
        <v>0</v>
      </c>
      <c r="X472" s="254">
        <v>0</v>
      </c>
      <c r="Y472" s="254">
        <v>0</v>
      </c>
      <c r="Z472" s="254">
        <v>0</v>
      </c>
      <c r="AA472" s="254">
        <v>0</v>
      </c>
      <c r="AB472" s="254">
        <v>0</v>
      </c>
      <c r="AC472" s="254">
        <v>0</v>
      </c>
      <c r="AD472" s="254">
        <v>0</v>
      </c>
      <c r="AE472" s="254">
        <v>0</v>
      </c>
      <c r="AF472" s="256">
        <v>0</v>
      </c>
      <c r="AG472" s="10"/>
      <c r="AH472" s="10"/>
      <c r="AI472" s="10"/>
    </row>
    <row r="473" spans="1:35">
      <c r="A473" s="257">
        <f t="shared" si="19"/>
        <v>1.1148666666666649</v>
      </c>
      <c r="B473" s="254">
        <v>0</v>
      </c>
      <c r="C473" s="254">
        <v>0</v>
      </c>
      <c r="D473" s="254">
        <v>0</v>
      </c>
      <c r="E473" s="254">
        <v>0</v>
      </c>
      <c r="F473" s="254">
        <v>0</v>
      </c>
      <c r="G473" s="254">
        <v>0</v>
      </c>
      <c r="H473" s="254">
        <v>0</v>
      </c>
      <c r="I473" s="254">
        <v>0</v>
      </c>
      <c r="J473" s="254">
        <v>0</v>
      </c>
      <c r="K473" s="254">
        <v>0</v>
      </c>
      <c r="L473" s="254">
        <v>0</v>
      </c>
      <c r="M473" s="254">
        <v>0</v>
      </c>
      <c r="N473" s="254">
        <v>0</v>
      </c>
      <c r="O473" s="254">
        <v>0</v>
      </c>
      <c r="P473" s="254">
        <v>0</v>
      </c>
      <c r="Q473" s="254">
        <v>0</v>
      </c>
      <c r="R473" s="254">
        <v>0</v>
      </c>
      <c r="S473" s="254">
        <v>0</v>
      </c>
      <c r="T473" s="254">
        <v>0</v>
      </c>
      <c r="U473" s="254">
        <v>0</v>
      </c>
      <c r="V473" s="254">
        <v>0</v>
      </c>
      <c r="W473" s="254">
        <v>0</v>
      </c>
      <c r="X473" s="254">
        <v>0</v>
      </c>
      <c r="Y473" s="254">
        <v>0</v>
      </c>
      <c r="Z473" s="254">
        <v>0</v>
      </c>
      <c r="AA473" s="254">
        <v>0</v>
      </c>
      <c r="AB473" s="254">
        <v>0</v>
      </c>
      <c r="AC473" s="254">
        <v>0</v>
      </c>
      <c r="AD473" s="254">
        <v>0</v>
      </c>
      <c r="AE473" s="254">
        <v>0</v>
      </c>
      <c r="AF473" s="256">
        <v>0</v>
      </c>
      <c r="AG473" s="10"/>
      <c r="AH473" s="10"/>
      <c r="AI473" s="10"/>
    </row>
    <row r="474" spans="1:35">
      <c r="A474" s="257">
        <f t="shared" si="19"/>
        <v>1.1252666666666649</v>
      </c>
      <c r="B474" s="254">
        <v>0</v>
      </c>
      <c r="C474" s="254">
        <v>0</v>
      </c>
      <c r="D474" s="254">
        <v>0</v>
      </c>
      <c r="E474" s="254">
        <v>0</v>
      </c>
      <c r="F474" s="254">
        <v>0</v>
      </c>
      <c r="G474" s="254">
        <v>0</v>
      </c>
      <c r="H474" s="254">
        <v>0</v>
      </c>
      <c r="I474" s="254">
        <v>0</v>
      </c>
      <c r="J474" s="254">
        <v>0</v>
      </c>
      <c r="K474" s="254">
        <v>0</v>
      </c>
      <c r="L474" s="254">
        <v>0</v>
      </c>
      <c r="M474" s="254">
        <v>0</v>
      </c>
      <c r="N474" s="254">
        <v>0</v>
      </c>
      <c r="O474" s="254">
        <v>0</v>
      </c>
      <c r="P474" s="254">
        <v>0</v>
      </c>
      <c r="Q474" s="254">
        <v>0</v>
      </c>
      <c r="R474" s="254">
        <v>0</v>
      </c>
      <c r="S474" s="254">
        <v>0</v>
      </c>
      <c r="T474" s="254">
        <v>0</v>
      </c>
      <c r="U474" s="254">
        <v>0</v>
      </c>
      <c r="V474" s="254">
        <v>0</v>
      </c>
      <c r="W474" s="254">
        <v>0</v>
      </c>
      <c r="X474" s="254">
        <v>0</v>
      </c>
      <c r="Y474" s="254">
        <v>0</v>
      </c>
      <c r="Z474" s="254">
        <v>0</v>
      </c>
      <c r="AA474" s="254">
        <v>0</v>
      </c>
      <c r="AB474" s="254">
        <v>0</v>
      </c>
      <c r="AC474" s="254">
        <v>0</v>
      </c>
      <c r="AD474" s="254">
        <v>0</v>
      </c>
      <c r="AE474" s="254">
        <v>0</v>
      </c>
      <c r="AF474" s="256">
        <v>0</v>
      </c>
      <c r="AG474" s="10"/>
      <c r="AH474" s="10"/>
      <c r="AI474" s="10"/>
    </row>
    <row r="475" spans="1:35">
      <c r="A475" s="257">
        <f t="shared" si="19"/>
        <v>1.1356666666666648</v>
      </c>
      <c r="B475" s="254">
        <v>0</v>
      </c>
      <c r="C475" s="254">
        <v>0</v>
      </c>
      <c r="D475" s="254">
        <v>0</v>
      </c>
      <c r="E475" s="254">
        <v>0</v>
      </c>
      <c r="F475" s="254">
        <v>0</v>
      </c>
      <c r="G475" s="254">
        <v>0</v>
      </c>
      <c r="H475" s="254">
        <v>0</v>
      </c>
      <c r="I475" s="254">
        <v>0</v>
      </c>
      <c r="J475" s="254">
        <v>0</v>
      </c>
      <c r="K475" s="254">
        <v>0</v>
      </c>
      <c r="L475" s="254">
        <v>0</v>
      </c>
      <c r="M475" s="254">
        <v>0</v>
      </c>
      <c r="N475" s="254">
        <v>0</v>
      </c>
      <c r="O475" s="254">
        <v>0</v>
      </c>
      <c r="P475" s="254">
        <v>0</v>
      </c>
      <c r="Q475" s="254">
        <v>0</v>
      </c>
      <c r="R475" s="254">
        <v>0</v>
      </c>
      <c r="S475" s="254">
        <v>0</v>
      </c>
      <c r="T475" s="254">
        <v>0</v>
      </c>
      <c r="U475" s="254">
        <v>0</v>
      </c>
      <c r="V475" s="254">
        <v>0</v>
      </c>
      <c r="W475" s="254">
        <v>0</v>
      </c>
      <c r="X475" s="254">
        <v>0</v>
      </c>
      <c r="Y475" s="254">
        <v>0</v>
      </c>
      <c r="Z475" s="254">
        <v>0</v>
      </c>
      <c r="AA475" s="254">
        <v>0</v>
      </c>
      <c r="AB475" s="254">
        <v>0</v>
      </c>
      <c r="AC475" s="254">
        <v>0</v>
      </c>
      <c r="AD475" s="254">
        <v>0</v>
      </c>
      <c r="AE475" s="254">
        <v>0</v>
      </c>
      <c r="AF475" s="256">
        <v>0</v>
      </c>
      <c r="AG475" s="10"/>
      <c r="AH475" s="10"/>
      <c r="AI475" s="10"/>
    </row>
    <row r="476" spans="1:35">
      <c r="A476" s="257">
        <f t="shared" si="19"/>
        <v>1.1460666666666648</v>
      </c>
      <c r="B476" s="254">
        <v>0</v>
      </c>
      <c r="C476" s="254">
        <v>0</v>
      </c>
      <c r="D476" s="254">
        <v>0</v>
      </c>
      <c r="E476" s="254">
        <v>0</v>
      </c>
      <c r="F476" s="254">
        <v>0</v>
      </c>
      <c r="G476" s="254">
        <v>0</v>
      </c>
      <c r="H476" s="254">
        <v>0</v>
      </c>
      <c r="I476" s="254">
        <v>0</v>
      </c>
      <c r="J476" s="254">
        <v>0</v>
      </c>
      <c r="K476" s="254">
        <v>0</v>
      </c>
      <c r="L476" s="254">
        <v>0</v>
      </c>
      <c r="M476" s="254">
        <v>0</v>
      </c>
      <c r="N476" s="254">
        <v>0</v>
      </c>
      <c r="O476" s="254">
        <v>0</v>
      </c>
      <c r="P476" s="254">
        <v>0</v>
      </c>
      <c r="Q476" s="254">
        <v>0</v>
      </c>
      <c r="R476" s="254">
        <v>0</v>
      </c>
      <c r="S476" s="254">
        <v>0</v>
      </c>
      <c r="T476" s="254">
        <v>0</v>
      </c>
      <c r="U476" s="254">
        <v>0</v>
      </c>
      <c r="V476" s="254">
        <v>0</v>
      </c>
      <c r="W476" s="254">
        <v>0</v>
      </c>
      <c r="X476" s="254">
        <v>0</v>
      </c>
      <c r="Y476" s="254">
        <v>0</v>
      </c>
      <c r="Z476" s="254">
        <v>0</v>
      </c>
      <c r="AA476" s="254">
        <v>0</v>
      </c>
      <c r="AB476" s="254">
        <v>0</v>
      </c>
      <c r="AC476" s="254">
        <v>0</v>
      </c>
      <c r="AD476" s="254">
        <v>0</v>
      </c>
      <c r="AE476" s="254">
        <v>0</v>
      </c>
      <c r="AF476" s="256">
        <v>0</v>
      </c>
      <c r="AG476" s="10"/>
      <c r="AH476" s="10"/>
      <c r="AI476" s="10"/>
    </row>
    <row r="477" spans="1:35">
      <c r="A477" s="257">
        <f t="shared" si="19"/>
        <v>1.1564666666666648</v>
      </c>
      <c r="B477" s="254">
        <v>0</v>
      </c>
      <c r="C477" s="254">
        <v>0</v>
      </c>
      <c r="D477" s="254">
        <v>0</v>
      </c>
      <c r="E477" s="254">
        <v>0</v>
      </c>
      <c r="F477" s="254">
        <v>0</v>
      </c>
      <c r="G477" s="254">
        <v>0</v>
      </c>
      <c r="H477" s="254">
        <v>0</v>
      </c>
      <c r="I477" s="254">
        <v>0</v>
      </c>
      <c r="J477" s="254">
        <v>0</v>
      </c>
      <c r="K477" s="254">
        <v>0</v>
      </c>
      <c r="L477" s="254">
        <v>0</v>
      </c>
      <c r="M477" s="254">
        <v>0</v>
      </c>
      <c r="N477" s="254">
        <v>0</v>
      </c>
      <c r="O477" s="254">
        <v>0</v>
      </c>
      <c r="P477" s="254">
        <v>0</v>
      </c>
      <c r="Q477" s="254">
        <v>0</v>
      </c>
      <c r="R477" s="254">
        <v>0</v>
      </c>
      <c r="S477" s="254">
        <v>0</v>
      </c>
      <c r="T477" s="254">
        <v>0</v>
      </c>
      <c r="U477" s="254">
        <v>0</v>
      </c>
      <c r="V477" s="254">
        <v>0</v>
      </c>
      <c r="W477" s="254">
        <v>0</v>
      </c>
      <c r="X477" s="254">
        <v>0</v>
      </c>
      <c r="Y477" s="254">
        <v>0</v>
      </c>
      <c r="Z477" s="254">
        <v>0</v>
      </c>
      <c r="AA477" s="254">
        <v>0</v>
      </c>
      <c r="AB477" s="254">
        <v>0</v>
      </c>
      <c r="AC477" s="254">
        <v>0</v>
      </c>
      <c r="AD477" s="254">
        <v>0</v>
      </c>
      <c r="AE477" s="254">
        <v>0</v>
      </c>
      <c r="AF477" s="256">
        <v>0</v>
      </c>
      <c r="AG477" s="10"/>
      <c r="AH477" s="10"/>
      <c r="AI477" s="10"/>
    </row>
    <row r="478" spans="1:35">
      <c r="A478" s="257">
        <f t="shared" si="19"/>
        <v>1.1668666666666647</v>
      </c>
      <c r="B478" s="254">
        <v>0</v>
      </c>
      <c r="C478" s="254">
        <v>0</v>
      </c>
      <c r="D478" s="254">
        <v>0</v>
      </c>
      <c r="E478" s="254">
        <v>0</v>
      </c>
      <c r="F478" s="254">
        <v>0</v>
      </c>
      <c r="G478" s="254">
        <v>0</v>
      </c>
      <c r="H478" s="254">
        <v>0</v>
      </c>
      <c r="I478" s="254">
        <v>0</v>
      </c>
      <c r="J478" s="254">
        <v>0</v>
      </c>
      <c r="K478" s="254">
        <v>0</v>
      </c>
      <c r="L478" s="254">
        <v>0</v>
      </c>
      <c r="M478" s="254">
        <v>0</v>
      </c>
      <c r="N478" s="254">
        <v>0</v>
      </c>
      <c r="O478" s="254">
        <v>0</v>
      </c>
      <c r="P478" s="254">
        <v>0</v>
      </c>
      <c r="Q478" s="254">
        <v>0</v>
      </c>
      <c r="R478" s="254">
        <v>0</v>
      </c>
      <c r="S478" s="254">
        <v>0</v>
      </c>
      <c r="T478" s="254">
        <v>0</v>
      </c>
      <c r="U478" s="254">
        <v>0</v>
      </c>
      <c r="V478" s="254">
        <v>0</v>
      </c>
      <c r="W478" s="254">
        <v>0</v>
      </c>
      <c r="X478" s="254">
        <v>0</v>
      </c>
      <c r="Y478" s="254">
        <v>0</v>
      </c>
      <c r="Z478" s="254">
        <v>0</v>
      </c>
      <c r="AA478" s="254">
        <v>0</v>
      </c>
      <c r="AB478" s="254">
        <v>0</v>
      </c>
      <c r="AC478" s="254">
        <v>0</v>
      </c>
      <c r="AD478" s="254">
        <v>0</v>
      </c>
      <c r="AE478" s="254">
        <v>0</v>
      </c>
      <c r="AF478" s="256">
        <v>0</v>
      </c>
      <c r="AG478" s="10"/>
      <c r="AH478" s="10"/>
      <c r="AI478" s="10"/>
    </row>
    <row r="479" spans="1:35">
      <c r="A479" s="257">
        <f t="shared" si="19"/>
        <v>1.1772666666666647</v>
      </c>
      <c r="B479" s="254">
        <v>0</v>
      </c>
      <c r="C479" s="254">
        <v>0</v>
      </c>
      <c r="D479" s="254">
        <v>0</v>
      </c>
      <c r="E479" s="254">
        <v>0</v>
      </c>
      <c r="F479" s="254">
        <v>0</v>
      </c>
      <c r="G479" s="254">
        <v>0</v>
      </c>
      <c r="H479" s="254">
        <v>0</v>
      </c>
      <c r="I479" s="254">
        <v>0</v>
      </c>
      <c r="J479" s="254">
        <v>0</v>
      </c>
      <c r="K479" s="254">
        <v>0</v>
      </c>
      <c r="L479" s="254">
        <v>0</v>
      </c>
      <c r="M479" s="254">
        <v>0</v>
      </c>
      <c r="N479" s="254">
        <v>0</v>
      </c>
      <c r="O479" s="254">
        <v>0</v>
      </c>
      <c r="P479" s="254">
        <v>0</v>
      </c>
      <c r="Q479" s="254">
        <v>0</v>
      </c>
      <c r="R479" s="254">
        <v>0</v>
      </c>
      <c r="S479" s="254">
        <v>0</v>
      </c>
      <c r="T479" s="254">
        <v>0</v>
      </c>
      <c r="U479" s="254">
        <v>0</v>
      </c>
      <c r="V479" s="254">
        <v>0</v>
      </c>
      <c r="W479" s="254">
        <v>0</v>
      </c>
      <c r="X479" s="254">
        <v>0</v>
      </c>
      <c r="Y479" s="254">
        <v>0</v>
      </c>
      <c r="Z479" s="254">
        <v>0</v>
      </c>
      <c r="AA479" s="254">
        <v>0</v>
      </c>
      <c r="AB479" s="254">
        <v>0</v>
      </c>
      <c r="AC479" s="254">
        <v>0</v>
      </c>
      <c r="AD479" s="254">
        <v>0</v>
      </c>
      <c r="AE479" s="254">
        <v>0</v>
      </c>
      <c r="AF479" s="256">
        <v>0</v>
      </c>
      <c r="AG479" s="10"/>
      <c r="AH479" s="10"/>
      <c r="AI479" s="10"/>
    </row>
    <row r="480" spans="1:35">
      <c r="A480" s="257">
        <f t="shared" si="19"/>
        <v>1.1876666666666646</v>
      </c>
      <c r="B480" s="254">
        <v>0</v>
      </c>
      <c r="C480" s="254">
        <v>0</v>
      </c>
      <c r="D480" s="254">
        <v>0</v>
      </c>
      <c r="E480" s="254">
        <v>0</v>
      </c>
      <c r="F480" s="254">
        <v>0</v>
      </c>
      <c r="G480" s="254">
        <v>0</v>
      </c>
      <c r="H480" s="254">
        <v>0</v>
      </c>
      <c r="I480" s="254">
        <v>0</v>
      </c>
      <c r="J480" s="254">
        <v>0</v>
      </c>
      <c r="K480" s="254">
        <v>0</v>
      </c>
      <c r="L480" s="254">
        <v>0</v>
      </c>
      <c r="M480" s="254">
        <v>0</v>
      </c>
      <c r="N480" s="254">
        <v>0</v>
      </c>
      <c r="O480" s="254">
        <v>0</v>
      </c>
      <c r="P480" s="254">
        <v>0</v>
      </c>
      <c r="Q480" s="254">
        <v>0</v>
      </c>
      <c r="R480" s="254">
        <v>0</v>
      </c>
      <c r="S480" s="254">
        <v>0</v>
      </c>
      <c r="T480" s="254">
        <v>0</v>
      </c>
      <c r="U480" s="254">
        <v>0</v>
      </c>
      <c r="V480" s="254">
        <v>0</v>
      </c>
      <c r="W480" s="254">
        <v>0</v>
      </c>
      <c r="X480" s="254">
        <v>0</v>
      </c>
      <c r="Y480" s="254">
        <v>0</v>
      </c>
      <c r="Z480" s="254">
        <v>0</v>
      </c>
      <c r="AA480" s="254">
        <v>0</v>
      </c>
      <c r="AB480" s="254">
        <v>0</v>
      </c>
      <c r="AC480" s="254">
        <v>0</v>
      </c>
      <c r="AD480" s="254">
        <v>0</v>
      </c>
      <c r="AE480" s="254">
        <v>0</v>
      </c>
      <c r="AF480" s="256">
        <v>0</v>
      </c>
      <c r="AG480" s="10"/>
      <c r="AH480" s="10"/>
      <c r="AI480" s="10"/>
    </row>
    <row r="481" spans="1:35">
      <c r="A481" s="258">
        <f t="shared" si="19"/>
        <v>1.1980666666666646</v>
      </c>
      <c r="B481" s="259">
        <v>0</v>
      </c>
      <c r="C481" s="259">
        <v>0</v>
      </c>
      <c r="D481" s="259">
        <v>0</v>
      </c>
      <c r="E481" s="259">
        <v>0</v>
      </c>
      <c r="F481" s="259">
        <v>0</v>
      </c>
      <c r="G481" s="259">
        <v>0</v>
      </c>
      <c r="H481" s="259">
        <v>0</v>
      </c>
      <c r="I481" s="259">
        <v>0</v>
      </c>
      <c r="J481" s="259">
        <v>0</v>
      </c>
      <c r="K481" s="259">
        <v>0</v>
      </c>
      <c r="L481" s="259">
        <v>0</v>
      </c>
      <c r="M481" s="259">
        <v>0</v>
      </c>
      <c r="N481" s="259">
        <v>0</v>
      </c>
      <c r="O481" s="259">
        <v>0</v>
      </c>
      <c r="P481" s="259">
        <v>0</v>
      </c>
      <c r="Q481" s="259">
        <v>0</v>
      </c>
      <c r="R481" s="259">
        <v>0</v>
      </c>
      <c r="S481" s="259">
        <v>0</v>
      </c>
      <c r="T481" s="259">
        <v>0</v>
      </c>
      <c r="U481" s="259">
        <v>0</v>
      </c>
      <c r="V481" s="259">
        <v>0</v>
      </c>
      <c r="W481" s="259">
        <v>0</v>
      </c>
      <c r="X481" s="259">
        <v>0</v>
      </c>
      <c r="Y481" s="259">
        <v>0</v>
      </c>
      <c r="Z481" s="259">
        <v>0</v>
      </c>
      <c r="AA481" s="259">
        <v>0</v>
      </c>
      <c r="AB481" s="259">
        <v>0</v>
      </c>
      <c r="AC481" s="259">
        <v>0</v>
      </c>
      <c r="AD481" s="259">
        <v>0</v>
      </c>
      <c r="AE481" s="259">
        <v>0</v>
      </c>
      <c r="AF481" s="260">
        <v>0</v>
      </c>
      <c r="AG481" s="10"/>
      <c r="AH481" s="10"/>
      <c r="AI481" s="10"/>
    </row>
    <row r="482" spans="1:35">
      <c r="A482" s="258">
        <f t="shared" si="19"/>
        <v>1.2084666666666646</v>
      </c>
      <c r="B482" s="79">
        <v>0</v>
      </c>
      <c r="C482" s="79">
        <v>0</v>
      </c>
      <c r="D482" s="79">
        <v>0</v>
      </c>
      <c r="E482" s="79">
        <v>0</v>
      </c>
      <c r="F482" s="79">
        <v>0</v>
      </c>
      <c r="G482" s="79">
        <v>0</v>
      </c>
      <c r="H482" s="79">
        <v>0</v>
      </c>
      <c r="I482" s="79">
        <v>0</v>
      </c>
      <c r="J482" s="79">
        <v>0</v>
      </c>
      <c r="K482" s="79">
        <v>0</v>
      </c>
      <c r="L482" s="79">
        <v>0</v>
      </c>
      <c r="M482" s="79">
        <v>0</v>
      </c>
      <c r="N482" s="79">
        <v>0</v>
      </c>
      <c r="O482" s="79">
        <v>0</v>
      </c>
      <c r="P482" s="79">
        <v>0</v>
      </c>
      <c r="Q482" s="79">
        <v>0</v>
      </c>
      <c r="R482" s="79">
        <v>0</v>
      </c>
      <c r="S482" s="79">
        <v>0</v>
      </c>
      <c r="T482" s="79">
        <v>0</v>
      </c>
      <c r="U482" s="79">
        <v>0</v>
      </c>
      <c r="V482" s="79">
        <v>0</v>
      </c>
      <c r="W482" s="79">
        <v>0</v>
      </c>
      <c r="X482" s="79">
        <v>0</v>
      </c>
      <c r="Y482" s="79">
        <v>0</v>
      </c>
      <c r="Z482" s="79">
        <v>0</v>
      </c>
      <c r="AA482" s="79">
        <v>0</v>
      </c>
      <c r="AB482" s="79">
        <v>0</v>
      </c>
      <c r="AC482" s="79">
        <v>0</v>
      </c>
      <c r="AD482" s="79">
        <v>0</v>
      </c>
      <c r="AE482" s="79">
        <v>0</v>
      </c>
      <c r="AF482" s="273">
        <v>0</v>
      </c>
      <c r="AG482" s="10"/>
      <c r="AH482" s="10"/>
      <c r="AI482" s="10"/>
    </row>
    <row r="483" spans="1:35">
      <c r="A483" s="258">
        <f t="shared" si="19"/>
        <v>1.2188666666666645</v>
      </c>
      <c r="B483" s="79">
        <v>0</v>
      </c>
      <c r="C483" s="79">
        <v>0</v>
      </c>
      <c r="D483" s="79">
        <v>0</v>
      </c>
      <c r="E483" s="79">
        <v>0</v>
      </c>
      <c r="F483" s="79">
        <v>0</v>
      </c>
      <c r="G483" s="79">
        <v>0</v>
      </c>
      <c r="H483" s="79">
        <v>0</v>
      </c>
      <c r="I483" s="79">
        <v>0</v>
      </c>
      <c r="J483" s="79">
        <v>0</v>
      </c>
      <c r="K483" s="79">
        <v>0</v>
      </c>
      <c r="L483" s="79">
        <v>0</v>
      </c>
      <c r="M483" s="79">
        <v>0</v>
      </c>
      <c r="N483" s="79">
        <v>0</v>
      </c>
      <c r="O483" s="79">
        <v>0</v>
      </c>
      <c r="P483" s="79">
        <v>0</v>
      </c>
      <c r="Q483" s="79">
        <v>0</v>
      </c>
      <c r="R483" s="79">
        <v>0</v>
      </c>
      <c r="S483" s="79">
        <v>0</v>
      </c>
      <c r="T483" s="79">
        <v>0</v>
      </c>
      <c r="U483" s="79">
        <v>0</v>
      </c>
      <c r="V483" s="79">
        <v>0</v>
      </c>
      <c r="W483" s="79">
        <v>0</v>
      </c>
      <c r="X483" s="79">
        <v>0</v>
      </c>
      <c r="Y483" s="79">
        <v>0</v>
      </c>
      <c r="Z483" s="79">
        <v>0</v>
      </c>
      <c r="AA483" s="79">
        <v>0</v>
      </c>
      <c r="AB483" s="79">
        <v>0</v>
      </c>
      <c r="AC483" s="79">
        <v>0</v>
      </c>
      <c r="AD483" s="79">
        <v>0</v>
      </c>
      <c r="AE483" s="79">
        <v>0</v>
      </c>
      <c r="AF483" s="273">
        <v>0</v>
      </c>
      <c r="AG483" s="10"/>
      <c r="AH483" s="10"/>
      <c r="AI483" s="10"/>
    </row>
    <row r="484" spans="1:35">
      <c r="A484" s="258">
        <f t="shared" si="19"/>
        <v>1.2292666666666645</v>
      </c>
      <c r="B484" s="79">
        <v>0</v>
      </c>
      <c r="C484" s="79">
        <v>0</v>
      </c>
      <c r="D484" s="79">
        <v>0</v>
      </c>
      <c r="E484" s="79">
        <v>0</v>
      </c>
      <c r="F484" s="79">
        <v>0</v>
      </c>
      <c r="G484" s="79">
        <v>0</v>
      </c>
      <c r="H484" s="79">
        <v>0</v>
      </c>
      <c r="I484" s="79">
        <v>0</v>
      </c>
      <c r="J484" s="79">
        <v>0</v>
      </c>
      <c r="K484" s="79">
        <v>0</v>
      </c>
      <c r="L484" s="79">
        <v>0</v>
      </c>
      <c r="M484" s="79">
        <v>0</v>
      </c>
      <c r="N484" s="79">
        <v>0</v>
      </c>
      <c r="O484" s="79">
        <v>0</v>
      </c>
      <c r="P484" s="79">
        <v>0</v>
      </c>
      <c r="Q484" s="79">
        <v>0</v>
      </c>
      <c r="R484" s="79">
        <v>0</v>
      </c>
      <c r="S484" s="79">
        <v>0</v>
      </c>
      <c r="T484" s="79">
        <v>0</v>
      </c>
      <c r="U484" s="79">
        <v>0</v>
      </c>
      <c r="V484" s="79">
        <v>0</v>
      </c>
      <c r="W484" s="79">
        <v>0</v>
      </c>
      <c r="X484" s="79">
        <v>0</v>
      </c>
      <c r="Y484" s="79">
        <v>0</v>
      </c>
      <c r="Z484" s="79">
        <v>0</v>
      </c>
      <c r="AA484" s="79">
        <v>0</v>
      </c>
      <c r="AB484" s="79">
        <v>0</v>
      </c>
      <c r="AC484" s="79">
        <v>0</v>
      </c>
      <c r="AD484" s="79">
        <v>0</v>
      </c>
      <c r="AE484" s="79">
        <v>0</v>
      </c>
      <c r="AF484" s="273">
        <v>0</v>
      </c>
      <c r="AG484" s="10"/>
      <c r="AH484" s="10"/>
      <c r="AI484" s="10"/>
    </row>
    <row r="485" spans="1:35">
      <c r="A485" s="258">
        <f t="shared" si="19"/>
        <v>1.2396666666666645</v>
      </c>
      <c r="B485" s="79">
        <v>0</v>
      </c>
      <c r="C485" s="79">
        <v>0</v>
      </c>
      <c r="D485" s="79">
        <v>0</v>
      </c>
      <c r="E485" s="79">
        <v>0</v>
      </c>
      <c r="F485" s="79">
        <v>0</v>
      </c>
      <c r="G485" s="79">
        <v>0</v>
      </c>
      <c r="H485" s="79">
        <v>0</v>
      </c>
      <c r="I485" s="79">
        <v>0</v>
      </c>
      <c r="J485" s="79">
        <v>0</v>
      </c>
      <c r="K485" s="79">
        <v>0</v>
      </c>
      <c r="L485" s="79">
        <v>0</v>
      </c>
      <c r="M485" s="79">
        <v>0</v>
      </c>
      <c r="N485" s="79">
        <v>0</v>
      </c>
      <c r="O485" s="79">
        <v>0</v>
      </c>
      <c r="P485" s="79">
        <v>0</v>
      </c>
      <c r="Q485" s="79">
        <v>0</v>
      </c>
      <c r="R485" s="79">
        <v>0</v>
      </c>
      <c r="S485" s="79">
        <v>0</v>
      </c>
      <c r="T485" s="79">
        <v>0</v>
      </c>
      <c r="U485" s="79">
        <v>0</v>
      </c>
      <c r="V485" s="79">
        <v>0</v>
      </c>
      <c r="W485" s="79">
        <v>0</v>
      </c>
      <c r="X485" s="79">
        <v>0</v>
      </c>
      <c r="Y485" s="79">
        <v>0</v>
      </c>
      <c r="Z485" s="79">
        <v>0</v>
      </c>
      <c r="AA485" s="79">
        <v>0</v>
      </c>
      <c r="AB485" s="79">
        <v>0</v>
      </c>
      <c r="AC485" s="79">
        <v>0</v>
      </c>
      <c r="AD485" s="79">
        <v>0</v>
      </c>
      <c r="AE485" s="79">
        <v>0</v>
      </c>
      <c r="AF485" s="273">
        <v>0</v>
      </c>
      <c r="AG485" s="10"/>
      <c r="AH485" s="10"/>
      <c r="AI485" s="10"/>
    </row>
    <row r="486" spans="1:35">
      <c r="A486" s="258">
        <f t="shared" si="19"/>
        <v>1.2500666666666644</v>
      </c>
      <c r="B486" s="79">
        <v>0</v>
      </c>
      <c r="C486" s="79">
        <v>0</v>
      </c>
      <c r="D486" s="79">
        <v>0</v>
      </c>
      <c r="E486" s="79">
        <v>0</v>
      </c>
      <c r="F486" s="79">
        <v>0</v>
      </c>
      <c r="G486" s="79">
        <v>0</v>
      </c>
      <c r="H486" s="79">
        <v>0</v>
      </c>
      <c r="I486" s="79">
        <v>0</v>
      </c>
      <c r="J486" s="79">
        <v>0</v>
      </c>
      <c r="K486" s="79">
        <v>0</v>
      </c>
      <c r="L486" s="79">
        <v>0</v>
      </c>
      <c r="M486" s="79">
        <v>0</v>
      </c>
      <c r="N486" s="79">
        <v>0</v>
      </c>
      <c r="O486" s="79">
        <v>0</v>
      </c>
      <c r="P486" s="79">
        <v>0</v>
      </c>
      <c r="Q486" s="79">
        <v>0</v>
      </c>
      <c r="R486" s="79">
        <v>0</v>
      </c>
      <c r="S486" s="79">
        <v>0</v>
      </c>
      <c r="T486" s="79">
        <v>0</v>
      </c>
      <c r="U486" s="79">
        <v>0</v>
      </c>
      <c r="V486" s="79">
        <v>0</v>
      </c>
      <c r="W486" s="79">
        <v>0</v>
      </c>
      <c r="X486" s="79">
        <v>0</v>
      </c>
      <c r="Y486" s="79">
        <v>0</v>
      </c>
      <c r="Z486" s="79">
        <v>0</v>
      </c>
      <c r="AA486" s="79">
        <v>0</v>
      </c>
      <c r="AB486" s="79">
        <v>0</v>
      </c>
      <c r="AC486" s="79">
        <v>0</v>
      </c>
      <c r="AD486" s="79">
        <v>0</v>
      </c>
      <c r="AE486" s="79">
        <v>0</v>
      </c>
      <c r="AF486" s="273">
        <v>0</v>
      </c>
      <c r="AG486" s="10"/>
      <c r="AH486" s="10"/>
      <c r="AI486" s="10"/>
    </row>
    <row r="487" spans="1:35">
      <c r="A487" s="258">
        <f t="shared" si="19"/>
        <v>1.2604666666666644</v>
      </c>
      <c r="B487" s="79">
        <v>0</v>
      </c>
      <c r="C487" s="79">
        <v>0</v>
      </c>
      <c r="D487" s="79">
        <v>0</v>
      </c>
      <c r="E487" s="79">
        <v>0</v>
      </c>
      <c r="F487" s="79">
        <v>0</v>
      </c>
      <c r="G487" s="79">
        <v>0</v>
      </c>
      <c r="H487" s="79">
        <v>0</v>
      </c>
      <c r="I487" s="79">
        <v>0</v>
      </c>
      <c r="J487" s="79">
        <v>0</v>
      </c>
      <c r="K487" s="79">
        <v>0</v>
      </c>
      <c r="L487" s="79">
        <v>0</v>
      </c>
      <c r="M487" s="79">
        <v>0</v>
      </c>
      <c r="N487" s="79">
        <v>0</v>
      </c>
      <c r="O487" s="79">
        <v>0</v>
      </c>
      <c r="P487" s="79">
        <v>0</v>
      </c>
      <c r="Q487" s="79">
        <v>0</v>
      </c>
      <c r="R487" s="79">
        <v>0</v>
      </c>
      <c r="S487" s="79">
        <v>0</v>
      </c>
      <c r="T487" s="79">
        <v>0</v>
      </c>
      <c r="U487" s="79">
        <v>0</v>
      </c>
      <c r="V487" s="79">
        <v>0</v>
      </c>
      <c r="W487" s="79">
        <v>0</v>
      </c>
      <c r="X487" s="79">
        <v>0</v>
      </c>
      <c r="Y487" s="79">
        <v>0</v>
      </c>
      <c r="Z487" s="79">
        <v>0</v>
      </c>
      <c r="AA487" s="79">
        <v>0</v>
      </c>
      <c r="AB487" s="79">
        <v>0</v>
      </c>
      <c r="AC487" s="79">
        <v>0</v>
      </c>
      <c r="AD487" s="79">
        <v>0</v>
      </c>
      <c r="AE487" s="79">
        <v>0</v>
      </c>
      <c r="AF487" s="273">
        <v>0</v>
      </c>
      <c r="AG487" s="10"/>
      <c r="AH487" s="10"/>
      <c r="AI487" s="10"/>
    </row>
    <row r="488" spans="1:35">
      <c r="A488" s="258">
        <f t="shared" si="19"/>
        <v>1.2708666666666644</v>
      </c>
      <c r="B488" s="79">
        <v>0</v>
      </c>
      <c r="C488" s="79">
        <v>0</v>
      </c>
      <c r="D488" s="79">
        <v>0</v>
      </c>
      <c r="E488" s="79">
        <v>0</v>
      </c>
      <c r="F488" s="79">
        <v>0</v>
      </c>
      <c r="G488" s="79">
        <v>0</v>
      </c>
      <c r="H488" s="79">
        <v>0</v>
      </c>
      <c r="I488" s="79">
        <v>0</v>
      </c>
      <c r="J488" s="79">
        <v>0</v>
      </c>
      <c r="K488" s="79">
        <v>0</v>
      </c>
      <c r="L488" s="79">
        <v>0</v>
      </c>
      <c r="M488" s="79">
        <v>0</v>
      </c>
      <c r="N488" s="79">
        <v>0</v>
      </c>
      <c r="O488" s="79">
        <v>0</v>
      </c>
      <c r="P488" s="79">
        <v>0</v>
      </c>
      <c r="Q488" s="79">
        <v>0</v>
      </c>
      <c r="R488" s="79">
        <v>0</v>
      </c>
      <c r="S488" s="79">
        <v>0</v>
      </c>
      <c r="T488" s="79">
        <v>0</v>
      </c>
      <c r="U488" s="79">
        <v>0</v>
      </c>
      <c r="V488" s="79">
        <v>0</v>
      </c>
      <c r="W488" s="79">
        <v>0</v>
      </c>
      <c r="X488" s="79">
        <v>0</v>
      </c>
      <c r="Y488" s="79">
        <v>0</v>
      </c>
      <c r="Z488" s="79">
        <v>0</v>
      </c>
      <c r="AA488" s="79">
        <v>0</v>
      </c>
      <c r="AB488" s="79">
        <v>0</v>
      </c>
      <c r="AC488" s="79">
        <v>0</v>
      </c>
      <c r="AD488" s="79">
        <v>0</v>
      </c>
      <c r="AE488" s="79">
        <v>0</v>
      </c>
      <c r="AF488" s="273">
        <v>0</v>
      </c>
      <c r="AG488" s="10"/>
      <c r="AH488" s="10"/>
      <c r="AI488" s="10"/>
    </row>
    <row r="489" spans="1:35" ht="15" thickBot="1">
      <c r="A489" s="258">
        <f t="shared" si="19"/>
        <v>1.2812666666666643</v>
      </c>
      <c r="B489" s="79">
        <v>0</v>
      </c>
      <c r="C489" s="79">
        <v>0</v>
      </c>
      <c r="D489" s="79">
        <v>0</v>
      </c>
      <c r="E489" s="79">
        <v>0</v>
      </c>
      <c r="F489" s="79">
        <v>0</v>
      </c>
      <c r="G489" s="79">
        <v>0</v>
      </c>
      <c r="H489" s="79">
        <v>0</v>
      </c>
      <c r="I489" s="79">
        <v>0</v>
      </c>
      <c r="J489" s="79">
        <v>0</v>
      </c>
      <c r="K489" s="79">
        <v>0</v>
      </c>
      <c r="L489" s="79">
        <v>0</v>
      </c>
      <c r="M489" s="79">
        <v>0</v>
      </c>
      <c r="N489" s="79">
        <v>0</v>
      </c>
      <c r="O489" s="79">
        <v>0</v>
      </c>
      <c r="P489" s="79">
        <v>0</v>
      </c>
      <c r="Q489" s="79">
        <v>0</v>
      </c>
      <c r="R489" s="79">
        <v>0</v>
      </c>
      <c r="S489" s="79">
        <v>4.54</v>
      </c>
      <c r="T489" s="79">
        <v>0</v>
      </c>
      <c r="U489" s="79">
        <v>0</v>
      </c>
      <c r="V489" s="79">
        <v>0</v>
      </c>
      <c r="W489" s="79">
        <v>0</v>
      </c>
      <c r="X489" s="79">
        <v>0</v>
      </c>
      <c r="Y489" s="79">
        <v>0</v>
      </c>
      <c r="Z489" s="79">
        <v>0</v>
      </c>
      <c r="AA489" s="79">
        <v>0</v>
      </c>
      <c r="AB489" s="79">
        <v>0</v>
      </c>
      <c r="AC489" s="79">
        <v>0</v>
      </c>
      <c r="AD489" s="79">
        <v>0</v>
      </c>
      <c r="AE489" s="79">
        <v>0</v>
      </c>
      <c r="AF489" s="273">
        <v>0</v>
      </c>
      <c r="AG489" s="10"/>
      <c r="AH489" s="10"/>
      <c r="AI489" s="10"/>
    </row>
    <row r="490" spans="1:35" ht="15" thickBot="1">
      <c r="A490" s="264" t="s">
        <v>13</v>
      </c>
      <c r="B490" s="265">
        <v>5964.55</v>
      </c>
      <c r="C490" s="265">
        <v>6747.7299999999977</v>
      </c>
      <c r="D490" s="265">
        <v>6627.6299999999992</v>
      </c>
      <c r="E490" s="265">
        <v>7316.9599999999982</v>
      </c>
      <c r="F490" s="265">
        <v>9786.2199999999993</v>
      </c>
      <c r="G490" s="265">
        <v>8650.3100000000013</v>
      </c>
      <c r="H490" s="265">
        <v>5900.9499999999989</v>
      </c>
      <c r="I490" s="265">
        <v>5465.4199999999992</v>
      </c>
      <c r="J490" s="265">
        <v>6513.3799999999992</v>
      </c>
      <c r="K490" s="265">
        <v>5733.24</v>
      </c>
      <c r="L490" s="265">
        <v>6606.4500000000016</v>
      </c>
      <c r="M490" s="265">
        <v>8607.9699999999993</v>
      </c>
      <c r="N490" s="265">
        <v>7728.4799999999987</v>
      </c>
      <c r="O490" s="265">
        <v>5608.5300000000016</v>
      </c>
      <c r="P490" s="265">
        <v>5625.3300000000008</v>
      </c>
      <c r="Q490" s="265">
        <v>6620.1299999999974</v>
      </c>
      <c r="R490" s="265">
        <v>5610.98</v>
      </c>
      <c r="S490" s="265">
        <v>6229.66</v>
      </c>
      <c r="T490" s="265">
        <v>7614.2000000000007</v>
      </c>
      <c r="U490" s="265">
        <v>6938.4000000000005</v>
      </c>
      <c r="V490" s="265">
        <v>8469.24</v>
      </c>
      <c r="W490" s="265">
        <v>6735.2299999999977</v>
      </c>
      <c r="X490" s="265">
        <v>6885.4700000000039</v>
      </c>
      <c r="Y490" s="265">
        <v>4280.8899999999994</v>
      </c>
      <c r="Z490" s="265">
        <v>0</v>
      </c>
      <c r="AA490" s="265">
        <v>7308.5499999999984</v>
      </c>
      <c r="AB490" s="265">
        <v>7321.9800000000023</v>
      </c>
      <c r="AC490" s="265">
        <v>7759.8900000000012</v>
      </c>
      <c r="AD490" s="265">
        <v>7343.43</v>
      </c>
      <c r="AE490" s="265">
        <v>8038.2000000000007</v>
      </c>
      <c r="AF490" s="266">
        <v>5139.55</v>
      </c>
      <c r="AG490" s="10"/>
      <c r="AH490" s="10"/>
      <c r="AI490" s="10"/>
    </row>
    <row r="491" spans="1:35">
      <c r="A491" s="261">
        <v>0.29166666666666669</v>
      </c>
      <c r="B491" s="262">
        <v>0</v>
      </c>
      <c r="C491" s="262">
        <v>0</v>
      </c>
      <c r="D491" s="262">
        <v>0</v>
      </c>
      <c r="E491" s="262">
        <v>0</v>
      </c>
      <c r="F491" s="262">
        <v>0</v>
      </c>
      <c r="G491" s="262">
        <v>0</v>
      </c>
      <c r="H491" s="262">
        <v>0</v>
      </c>
      <c r="I491" s="262">
        <v>0</v>
      </c>
      <c r="J491" s="262">
        <v>0</v>
      </c>
      <c r="K491" s="262">
        <v>0</v>
      </c>
      <c r="L491" s="262">
        <v>0</v>
      </c>
      <c r="M491" s="262">
        <v>0</v>
      </c>
      <c r="N491" s="262">
        <v>0</v>
      </c>
      <c r="O491" s="262">
        <v>0</v>
      </c>
      <c r="P491" s="262">
        <v>0</v>
      </c>
      <c r="Q491" s="262">
        <v>0</v>
      </c>
      <c r="R491" s="262">
        <v>0</v>
      </c>
      <c r="S491" s="262">
        <v>0</v>
      </c>
      <c r="T491" s="262">
        <v>0</v>
      </c>
      <c r="U491" s="262">
        <v>0</v>
      </c>
      <c r="V491" s="262">
        <v>0</v>
      </c>
      <c r="W491" s="262">
        <v>0</v>
      </c>
      <c r="X491" s="262">
        <v>0</v>
      </c>
      <c r="Y491" s="262">
        <v>0</v>
      </c>
      <c r="Z491" s="262">
        <v>0</v>
      </c>
      <c r="AA491" s="262">
        <v>0</v>
      </c>
      <c r="AB491" s="262">
        <v>0</v>
      </c>
      <c r="AC491" s="262">
        <v>0</v>
      </c>
      <c r="AD491" s="262">
        <v>0</v>
      </c>
      <c r="AE491" s="262">
        <v>0</v>
      </c>
      <c r="AF491" s="263">
        <v>0</v>
      </c>
      <c r="AG491" s="10"/>
      <c r="AH491" s="10"/>
      <c r="AI491" s="10"/>
    </row>
    <row r="492" spans="1:35">
      <c r="A492" s="255">
        <f t="shared" ref="A492:A499" si="20">A491+0.0105</f>
        <v>0.30216666666666669</v>
      </c>
      <c r="B492" s="254">
        <v>0</v>
      </c>
      <c r="C492" s="254">
        <v>0</v>
      </c>
      <c r="D492" s="254">
        <v>0</v>
      </c>
      <c r="E492" s="254">
        <v>0</v>
      </c>
      <c r="F492" s="254">
        <v>0</v>
      </c>
      <c r="G492" s="254">
        <v>0</v>
      </c>
      <c r="H492" s="254">
        <v>0</v>
      </c>
      <c r="I492" s="254">
        <v>0</v>
      </c>
      <c r="J492" s="254">
        <v>0</v>
      </c>
      <c r="K492" s="254">
        <v>0</v>
      </c>
      <c r="L492" s="254">
        <v>0</v>
      </c>
      <c r="M492" s="254">
        <v>0</v>
      </c>
      <c r="N492" s="254">
        <v>0</v>
      </c>
      <c r="O492" s="254">
        <v>0</v>
      </c>
      <c r="P492" s="254">
        <v>0</v>
      </c>
      <c r="Q492" s="254">
        <v>0</v>
      </c>
      <c r="R492" s="254">
        <v>0</v>
      </c>
      <c r="S492" s="254">
        <v>0</v>
      </c>
      <c r="T492" s="254">
        <v>0</v>
      </c>
      <c r="U492" s="254">
        <v>0</v>
      </c>
      <c r="V492" s="254">
        <v>0</v>
      </c>
      <c r="W492" s="254">
        <v>0</v>
      </c>
      <c r="X492" s="254">
        <v>0</v>
      </c>
      <c r="Y492" s="254">
        <v>0</v>
      </c>
      <c r="Z492" s="254">
        <v>0</v>
      </c>
      <c r="AA492" s="254">
        <v>0</v>
      </c>
      <c r="AB492" s="254">
        <v>0</v>
      </c>
      <c r="AC492" s="254">
        <v>0</v>
      </c>
      <c r="AD492" s="254">
        <v>0</v>
      </c>
      <c r="AE492" s="254">
        <v>0</v>
      </c>
      <c r="AF492" s="256">
        <v>0</v>
      </c>
      <c r="AG492" s="10"/>
      <c r="AH492" s="10"/>
      <c r="AI492" s="10"/>
    </row>
    <row r="493" spans="1:35">
      <c r="A493" s="255">
        <f t="shared" si="20"/>
        <v>0.3126666666666667</v>
      </c>
      <c r="B493" s="254">
        <v>0</v>
      </c>
      <c r="C493" s="254">
        <v>0</v>
      </c>
      <c r="D493" s="254">
        <v>0</v>
      </c>
      <c r="E493" s="254">
        <v>0</v>
      </c>
      <c r="F493" s="254">
        <v>0</v>
      </c>
      <c r="G493" s="254">
        <v>0</v>
      </c>
      <c r="H493" s="254">
        <v>0</v>
      </c>
      <c r="I493" s="254">
        <v>0</v>
      </c>
      <c r="J493" s="254">
        <v>0</v>
      </c>
      <c r="K493" s="254">
        <v>0</v>
      </c>
      <c r="L493" s="254">
        <v>0</v>
      </c>
      <c r="M493" s="254">
        <v>0</v>
      </c>
      <c r="N493" s="254">
        <v>0</v>
      </c>
      <c r="O493" s="254">
        <v>0</v>
      </c>
      <c r="P493" s="254">
        <v>0</v>
      </c>
      <c r="Q493" s="254">
        <v>0</v>
      </c>
      <c r="R493" s="254">
        <v>0</v>
      </c>
      <c r="S493" s="254">
        <v>0</v>
      </c>
      <c r="T493" s="254">
        <v>0</v>
      </c>
      <c r="U493" s="254">
        <v>0</v>
      </c>
      <c r="V493" s="254">
        <v>0</v>
      </c>
      <c r="W493" s="254">
        <v>0</v>
      </c>
      <c r="X493" s="254">
        <v>0</v>
      </c>
      <c r="Y493" s="254">
        <v>0</v>
      </c>
      <c r="Z493" s="254">
        <v>0</v>
      </c>
      <c r="AA493" s="254">
        <v>0</v>
      </c>
      <c r="AB493" s="254">
        <v>0</v>
      </c>
      <c r="AC493" s="254">
        <v>0</v>
      </c>
      <c r="AD493" s="254">
        <v>0</v>
      </c>
      <c r="AE493" s="254">
        <v>0</v>
      </c>
      <c r="AF493" s="256">
        <v>0</v>
      </c>
      <c r="AG493" s="10"/>
      <c r="AH493" s="10"/>
      <c r="AI493" s="10"/>
    </row>
    <row r="494" spans="1:35">
      <c r="A494" s="255">
        <f t="shared" si="20"/>
        <v>0.32316666666666671</v>
      </c>
      <c r="B494" s="254">
        <v>0</v>
      </c>
      <c r="C494" s="254">
        <v>0</v>
      </c>
      <c r="D494" s="254">
        <v>0</v>
      </c>
      <c r="E494" s="254">
        <v>0</v>
      </c>
      <c r="F494" s="254">
        <v>0</v>
      </c>
      <c r="G494" s="254">
        <v>0</v>
      </c>
      <c r="H494" s="254">
        <v>0</v>
      </c>
      <c r="I494" s="254">
        <v>0</v>
      </c>
      <c r="J494" s="254">
        <v>0</v>
      </c>
      <c r="K494" s="254">
        <v>0</v>
      </c>
      <c r="L494" s="254">
        <v>0</v>
      </c>
      <c r="M494" s="254">
        <v>0</v>
      </c>
      <c r="N494" s="254">
        <v>0</v>
      </c>
      <c r="O494" s="254">
        <v>0</v>
      </c>
      <c r="P494" s="254">
        <v>0</v>
      </c>
      <c r="Q494" s="254">
        <v>0</v>
      </c>
      <c r="R494" s="254">
        <v>0</v>
      </c>
      <c r="S494" s="254">
        <v>0</v>
      </c>
      <c r="T494" s="254">
        <v>0</v>
      </c>
      <c r="U494" s="254">
        <v>0</v>
      </c>
      <c r="V494" s="254">
        <v>0</v>
      </c>
      <c r="W494" s="254">
        <v>0</v>
      </c>
      <c r="X494" s="254">
        <v>0</v>
      </c>
      <c r="Y494" s="254">
        <v>0</v>
      </c>
      <c r="Z494" s="254">
        <v>0</v>
      </c>
      <c r="AA494" s="254">
        <v>0</v>
      </c>
      <c r="AB494" s="254">
        <v>0</v>
      </c>
      <c r="AC494" s="254">
        <v>0</v>
      </c>
      <c r="AD494" s="254">
        <v>0</v>
      </c>
      <c r="AE494" s="254">
        <v>0</v>
      </c>
      <c r="AF494" s="256">
        <v>0</v>
      </c>
      <c r="AG494" s="10"/>
      <c r="AH494" s="10"/>
      <c r="AI494" s="10"/>
    </row>
    <row r="495" spans="1:35">
      <c r="A495" s="255">
        <f t="shared" si="20"/>
        <v>0.33366666666666672</v>
      </c>
      <c r="B495" s="254">
        <v>0</v>
      </c>
      <c r="C495" s="254">
        <v>0</v>
      </c>
      <c r="D495" s="254">
        <v>0</v>
      </c>
      <c r="E495" s="254">
        <v>0</v>
      </c>
      <c r="F495" s="254">
        <v>0</v>
      </c>
      <c r="G495" s="254">
        <v>0</v>
      </c>
      <c r="H495" s="254">
        <v>0</v>
      </c>
      <c r="I495" s="254">
        <v>0</v>
      </c>
      <c r="J495" s="254">
        <v>0</v>
      </c>
      <c r="K495" s="254">
        <v>0</v>
      </c>
      <c r="L495" s="254">
        <v>0</v>
      </c>
      <c r="M495" s="254">
        <v>0</v>
      </c>
      <c r="N495" s="254">
        <v>0</v>
      </c>
      <c r="O495" s="254">
        <v>0</v>
      </c>
      <c r="P495" s="254">
        <v>0</v>
      </c>
      <c r="Q495" s="254">
        <v>0</v>
      </c>
      <c r="R495" s="254">
        <v>0</v>
      </c>
      <c r="S495" s="254">
        <v>0</v>
      </c>
      <c r="T495" s="254">
        <v>0</v>
      </c>
      <c r="U495" s="254">
        <v>0</v>
      </c>
      <c r="V495" s="254">
        <v>0</v>
      </c>
      <c r="W495" s="254">
        <v>0</v>
      </c>
      <c r="X495" s="254">
        <v>0</v>
      </c>
      <c r="Y495" s="254">
        <v>0</v>
      </c>
      <c r="Z495" s="254">
        <v>0</v>
      </c>
      <c r="AA495" s="254">
        <v>0</v>
      </c>
      <c r="AB495" s="254">
        <v>0</v>
      </c>
      <c r="AC495" s="254">
        <v>0</v>
      </c>
      <c r="AD495" s="254">
        <v>0</v>
      </c>
      <c r="AE495" s="254">
        <v>0</v>
      </c>
      <c r="AF495" s="256">
        <v>0</v>
      </c>
      <c r="AG495" s="10"/>
      <c r="AH495" s="10"/>
      <c r="AI495" s="10"/>
    </row>
    <row r="496" spans="1:35">
      <c r="A496" s="255">
        <f t="shared" si="20"/>
        <v>0.34416666666666673</v>
      </c>
      <c r="B496" s="254">
        <v>0</v>
      </c>
      <c r="C496" s="254">
        <v>0</v>
      </c>
      <c r="D496" s="254">
        <v>0</v>
      </c>
      <c r="E496" s="254">
        <v>0</v>
      </c>
      <c r="F496" s="254">
        <v>0</v>
      </c>
      <c r="G496" s="254">
        <v>0</v>
      </c>
      <c r="H496" s="254">
        <v>4.2</v>
      </c>
      <c r="I496" s="254">
        <v>0</v>
      </c>
      <c r="J496" s="254">
        <v>0</v>
      </c>
      <c r="K496" s="254">
        <v>0</v>
      </c>
      <c r="L496" s="254">
        <v>0</v>
      </c>
      <c r="M496" s="254">
        <v>0</v>
      </c>
      <c r="N496" s="254">
        <v>0</v>
      </c>
      <c r="O496" s="254">
        <v>0</v>
      </c>
      <c r="P496" s="254">
        <v>0</v>
      </c>
      <c r="Q496" s="254">
        <v>0</v>
      </c>
      <c r="R496" s="254">
        <v>0</v>
      </c>
      <c r="S496" s="254">
        <v>0</v>
      </c>
      <c r="T496" s="254">
        <v>0</v>
      </c>
      <c r="U496" s="254">
        <v>0</v>
      </c>
      <c r="V496" s="254">
        <v>0</v>
      </c>
      <c r="W496" s="254">
        <v>4.09</v>
      </c>
      <c r="X496" s="254">
        <v>0</v>
      </c>
      <c r="Y496" s="254">
        <v>0</v>
      </c>
      <c r="Z496" s="254">
        <v>0</v>
      </c>
      <c r="AA496" s="254">
        <v>0</v>
      </c>
      <c r="AB496" s="254">
        <v>0</v>
      </c>
      <c r="AC496" s="254">
        <v>0</v>
      </c>
      <c r="AD496" s="254">
        <v>0</v>
      </c>
      <c r="AE496" s="254">
        <v>0</v>
      </c>
      <c r="AF496" s="256">
        <v>0</v>
      </c>
      <c r="AG496" s="10"/>
      <c r="AH496" s="10"/>
      <c r="AI496" s="10"/>
    </row>
    <row r="497" spans="1:35">
      <c r="A497" s="255">
        <f t="shared" si="20"/>
        <v>0.35466666666666674</v>
      </c>
      <c r="B497" s="254">
        <v>20.04</v>
      </c>
      <c r="C497" s="254">
        <v>7.27</v>
      </c>
      <c r="D497" s="254">
        <v>5.91</v>
      </c>
      <c r="E497" s="254">
        <v>0</v>
      </c>
      <c r="F497" s="254">
        <v>0</v>
      </c>
      <c r="G497" s="254">
        <v>20.45</v>
      </c>
      <c r="H497" s="254">
        <v>0</v>
      </c>
      <c r="I497" s="254">
        <v>1.82</v>
      </c>
      <c r="J497" s="254">
        <v>13.63</v>
      </c>
      <c r="K497" s="254">
        <v>0</v>
      </c>
      <c r="L497" s="254">
        <v>21.95</v>
      </c>
      <c r="M497" s="254">
        <v>0</v>
      </c>
      <c r="N497" s="254">
        <v>0</v>
      </c>
      <c r="O497" s="254">
        <v>0</v>
      </c>
      <c r="P497" s="254">
        <v>3.18</v>
      </c>
      <c r="Q497" s="254">
        <v>0</v>
      </c>
      <c r="R497" s="254">
        <v>3.64</v>
      </c>
      <c r="S497" s="254">
        <v>0</v>
      </c>
      <c r="T497" s="254">
        <v>0</v>
      </c>
      <c r="U497" s="254">
        <v>14.81</v>
      </c>
      <c r="V497" s="254">
        <v>0</v>
      </c>
      <c r="W497" s="254">
        <v>5.88</v>
      </c>
      <c r="X497" s="254">
        <v>6.73</v>
      </c>
      <c r="Y497" s="254">
        <v>11.82</v>
      </c>
      <c r="Z497" s="254">
        <v>0</v>
      </c>
      <c r="AA497" s="254">
        <v>0</v>
      </c>
      <c r="AB497" s="254">
        <v>0</v>
      </c>
      <c r="AC497" s="254">
        <v>0</v>
      </c>
      <c r="AD497" s="254">
        <v>0</v>
      </c>
      <c r="AE497" s="254">
        <v>9.27</v>
      </c>
      <c r="AF497" s="256">
        <v>0</v>
      </c>
      <c r="AG497" s="10"/>
      <c r="AH497" s="10"/>
      <c r="AI497" s="10"/>
    </row>
    <row r="498" spans="1:35">
      <c r="A498" s="255">
        <f t="shared" si="20"/>
        <v>0.36516666666666675</v>
      </c>
      <c r="B498" s="254">
        <v>3.18</v>
      </c>
      <c r="C498" s="254">
        <v>10.64</v>
      </c>
      <c r="D498" s="254">
        <v>7.32</v>
      </c>
      <c r="E498" s="254">
        <v>0</v>
      </c>
      <c r="F498" s="254">
        <v>1.36</v>
      </c>
      <c r="G498" s="254">
        <v>0.18</v>
      </c>
      <c r="H498" s="254">
        <v>0</v>
      </c>
      <c r="I498" s="254">
        <v>8.27</v>
      </c>
      <c r="J498" s="254">
        <v>10.86</v>
      </c>
      <c r="K498" s="254">
        <v>52.54</v>
      </c>
      <c r="L498" s="254">
        <v>0</v>
      </c>
      <c r="M498" s="254">
        <v>0</v>
      </c>
      <c r="N498" s="254">
        <v>0</v>
      </c>
      <c r="O498" s="254">
        <v>11.36</v>
      </c>
      <c r="P498" s="254">
        <v>2.27</v>
      </c>
      <c r="Q498" s="254">
        <v>0</v>
      </c>
      <c r="R498" s="254">
        <v>0</v>
      </c>
      <c r="S498" s="254">
        <v>0.91</v>
      </c>
      <c r="T498" s="254">
        <v>0</v>
      </c>
      <c r="U498" s="254">
        <v>6.36</v>
      </c>
      <c r="V498" s="254">
        <v>15.08</v>
      </c>
      <c r="W498" s="254">
        <v>16.27</v>
      </c>
      <c r="X498" s="254">
        <v>10</v>
      </c>
      <c r="Y498" s="254">
        <v>10</v>
      </c>
      <c r="Z498" s="254">
        <v>0</v>
      </c>
      <c r="AA498" s="254">
        <v>4.09</v>
      </c>
      <c r="AB498" s="254">
        <v>5.54</v>
      </c>
      <c r="AC498" s="254">
        <v>7.23</v>
      </c>
      <c r="AD498" s="254">
        <v>1.82</v>
      </c>
      <c r="AE498" s="254">
        <v>3.09</v>
      </c>
      <c r="AF498" s="256">
        <v>0</v>
      </c>
      <c r="AG498" s="10"/>
      <c r="AH498" s="10"/>
      <c r="AI498" s="10"/>
    </row>
    <row r="499" spans="1:35">
      <c r="A499" s="255">
        <f t="shared" si="20"/>
        <v>0.37566666666666676</v>
      </c>
      <c r="B499" s="254">
        <v>5.91</v>
      </c>
      <c r="C499" s="254">
        <v>24.95</v>
      </c>
      <c r="D499" s="254">
        <v>17.989999999999998</v>
      </c>
      <c r="E499" s="254">
        <v>20.170000000000002</v>
      </c>
      <c r="F499" s="254">
        <v>9.09</v>
      </c>
      <c r="G499" s="254">
        <v>7.23</v>
      </c>
      <c r="H499" s="254">
        <v>1.36</v>
      </c>
      <c r="I499" s="254">
        <v>4.54</v>
      </c>
      <c r="J499" s="254">
        <v>3.18</v>
      </c>
      <c r="K499" s="254">
        <v>15.91</v>
      </c>
      <c r="L499" s="254">
        <v>11.36</v>
      </c>
      <c r="M499" s="254">
        <v>14.99</v>
      </c>
      <c r="N499" s="254">
        <v>0</v>
      </c>
      <c r="O499" s="254">
        <v>0</v>
      </c>
      <c r="P499" s="254">
        <v>9.5399999999999991</v>
      </c>
      <c r="Q499" s="254">
        <v>25.08</v>
      </c>
      <c r="R499" s="254">
        <v>6.23</v>
      </c>
      <c r="S499" s="254">
        <v>0</v>
      </c>
      <c r="T499" s="254">
        <v>0</v>
      </c>
      <c r="U499" s="254">
        <v>12.72</v>
      </c>
      <c r="V499" s="254">
        <v>0</v>
      </c>
      <c r="W499" s="254">
        <v>10</v>
      </c>
      <c r="X499" s="254">
        <v>0</v>
      </c>
      <c r="Y499" s="254">
        <v>0</v>
      </c>
      <c r="Z499" s="254">
        <v>0</v>
      </c>
      <c r="AA499" s="254">
        <v>7.72</v>
      </c>
      <c r="AB499" s="254">
        <v>2.73</v>
      </c>
      <c r="AC499" s="254">
        <v>5.82</v>
      </c>
      <c r="AD499" s="254">
        <v>5.91</v>
      </c>
      <c r="AE499" s="254">
        <v>4.58</v>
      </c>
      <c r="AF499" s="256">
        <v>0</v>
      </c>
      <c r="AG499" s="10"/>
      <c r="AH499" s="10"/>
      <c r="AI499" s="10"/>
    </row>
    <row r="500" spans="1:35">
      <c r="A500" s="255">
        <f t="shared" ref="A500:A539" si="21">A499+0.0104</f>
        <v>0.38606666666666678</v>
      </c>
      <c r="B500" s="254">
        <v>0</v>
      </c>
      <c r="C500" s="254">
        <v>4.5</v>
      </c>
      <c r="D500" s="254">
        <v>29.69</v>
      </c>
      <c r="E500" s="254">
        <v>10.45</v>
      </c>
      <c r="F500" s="254">
        <v>4.09</v>
      </c>
      <c r="G500" s="254">
        <v>23</v>
      </c>
      <c r="H500" s="254">
        <v>10.46</v>
      </c>
      <c r="I500" s="254">
        <v>5.21</v>
      </c>
      <c r="J500" s="254">
        <v>26.82</v>
      </c>
      <c r="K500" s="254">
        <v>0.91</v>
      </c>
      <c r="L500" s="254">
        <v>19.09</v>
      </c>
      <c r="M500" s="254">
        <v>12.27</v>
      </c>
      <c r="N500" s="254">
        <v>4.09</v>
      </c>
      <c r="O500" s="254">
        <v>4</v>
      </c>
      <c r="P500" s="254">
        <v>1.36</v>
      </c>
      <c r="Q500" s="254">
        <v>4.09</v>
      </c>
      <c r="R500" s="254">
        <v>18.04</v>
      </c>
      <c r="S500" s="254">
        <v>10.37</v>
      </c>
      <c r="T500" s="254">
        <v>0</v>
      </c>
      <c r="U500" s="254">
        <v>5.45</v>
      </c>
      <c r="V500" s="254">
        <v>4.09</v>
      </c>
      <c r="W500" s="254">
        <v>3.59</v>
      </c>
      <c r="X500" s="254">
        <v>12.72</v>
      </c>
      <c r="Y500" s="254">
        <v>0</v>
      </c>
      <c r="Z500" s="254">
        <v>0</v>
      </c>
      <c r="AA500" s="254">
        <v>0</v>
      </c>
      <c r="AB500" s="254">
        <v>0</v>
      </c>
      <c r="AC500" s="254">
        <v>0</v>
      </c>
      <c r="AD500" s="254">
        <v>11.36</v>
      </c>
      <c r="AE500" s="254">
        <v>0</v>
      </c>
      <c r="AF500" s="256">
        <v>3.63</v>
      </c>
      <c r="AG500" s="10"/>
      <c r="AH500" s="10"/>
      <c r="AI500" s="10"/>
    </row>
    <row r="501" spans="1:35">
      <c r="A501" s="255">
        <f t="shared" si="21"/>
        <v>0.3964666666666668</v>
      </c>
      <c r="B501" s="254">
        <v>8.18</v>
      </c>
      <c r="C501" s="254">
        <v>15.91</v>
      </c>
      <c r="D501" s="254">
        <v>8.27</v>
      </c>
      <c r="E501" s="254">
        <v>5.05</v>
      </c>
      <c r="F501" s="254">
        <v>0.91</v>
      </c>
      <c r="G501" s="254">
        <v>27.27</v>
      </c>
      <c r="H501" s="254">
        <v>15</v>
      </c>
      <c r="I501" s="254">
        <v>0.91</v>
      </c>
      <c r="J501" s="254">
        <v>32.86</v>
      </c>
      <c r="K501" s="254">
        <v>18.3</v>
      </c>
      <c r="L501" s="254">
        <v>17.63</v>
      </c>
      <c r="M501" s="254">
        <v>6.36</v>
      </c>
      <c r="N501" s="254">
        <v>0</v>
      </c>
      <c r="O501" s="254">
        <v>0</v>
      </c>
      <c r="P501" s="254">
        <v>0</v>
      </c>
      <c r="Q501" s="254">
        <v>52.22</v>
      </c>
      <c r="R501" s="254">
        <v>3.36</v>
      </c>
      <c r="S501" s="254">
        <v>29.64</v>
      </c>
      <c r="T501" s="254">
        <v>0</v>
      </c>
      <c r="U501" s="254">
        <v>16.27</v>
      </c>
      <c r="V501" s="254">
        <v>8.4499999999999993</v>
      </c>
      <c r="W501" s="254">
        <v>7.27</v>
      </c>
      <c r="X501" s="254">
        <v>9.6</v>
      </c>
      <c r="Y501" s="254">
        <v>0</v>
      </c>
      <c r="Z501" s="254">
        <v>0</v>
      </c>
      <c r="AA501" s="254">
        <v>23.44</v>
      </c>
      <c r="AB501" s="254">
        <v>3.18</v>
      </c>
      <c r="AC501" s="254">
        <v>3.59</v>
      </c>
      <c r="AD501" s="254">
        <v>15</v>
      </c>
      <c r="AE501" s="254">
        <v>0</v>
      </c>
      <c r="AF501" s="256">
        <v>4.09</v>
      </c>
      <c r="AG501" s="10"/>
      <c r="AH501" s="10"/>
      <c r="AI501" s="10"/>
    </row>
    <row r="502" spans="1:35">
      <c r="A502" s="255">
        <f t="shared" si="21"/>
        <v>0.40686666666666682</v>
      </c>
      <c r="B502" s="254">
        <v>11.82</v>
      </c>
      <c r="C502" s="254">
        <v>2.27</v>
      </c>
      <c r="D502" s="254">
        <v>24.99</v>
      </c>
      <c r="E502" s="254">
        <v>16.07</v>
      </c>
      <c r="F502" s="254">
        <v>7.33</v>
      </c>
      <c r="G502" s="254">
        <v>38.89</v>
      </c>
      <c r="H502" s="254">
        <v>9.5399999999999991</v>
      </c>
      <c r="I502" s="254">
        <v>1.73</v>
      </c>
      <c r="J502" s="254">
        <v>13.18</v>
      </c>
      <c r="K502" s="254">
        <v>5.45</v>
      </c>
      <c r="L502" s="254">
        <v>12.72</v>
      </c>
      <c r="M502" s="254">
        <v>-13.18</v>
      </c>
      <c r="N502" s="254">
        <v>5.36</v>
      </c>
      <c r="O502" s="254">
        <v>9.91</v>
      </c>
      <c r="P502" s="254">
        <v>0</v>
      </c>
      <c r="Q502" s="254">
        <v>8.2899999999999991</v>
      </c>
      <c r="R502" s="254">
        <v>7.18</v>
      </c>
      <c r="S502" s="254">
        <v>13.09</v>
      </c>
      <c r="T502" s="254">
        <v>23.39</v>
      </c>
      <c r="U502" s="254">
        <v>11.81</v>
      </c>
      <c r="V502" s="254">
        <v>17.77</v>
      </c>
      <c r="W502" s="254">
        <v>31.41</v>
      </c>
      <c r="X502" s="254">
        <v>10.45</v>
      </c>
      <c r="Y502" s="254">
        <v>10.72</v>
      </c>
      <c r="Z502" s="254">
        <v>0</v>
      </c>
      <c r="AA502" s="254">
        <v>8.5399999999999991</v>
      </c>
      <c r="AB502" s="254">
        <v>36.26</v>
      </c>
      <c r="AC502" s="254">
        <v>13.18</v>
      </c>
      <c r="AD502" s="254">
        <v>1.82</v>
      </c>
      <c r="AE502" s="254">
        <v>8.64</v>
      </c>
      <c r="AF502" s="256">
        <v>44.62</v>
      </c>
      <c r="AG502" s="10"/>
      <c r="AH502" s="10"/>
      <c r="AI502" s="10"/>
    </row>
    <row r="503" spans="1:35">
      <c r="A503" s="255">
        <f t="shared" si="21"/>
        <v>0.41726666666666684</v>
      </c>
      <c r="B503" s="254">
        <v>53.29</v>
      </c>
      <c r="C503" s="254">
        <v>5.99</v>
      </c>
      <c r="D503" s="254">
        <v>8.18</v>
      </c>
      <c r="E503" s="254">
        <v>0.91</v>
      </c>
      <c r="F503" s="254">
        <v>8</v>
      </c>
      <c r="G503" s="254">
        <v>0</v>
      </c>
      <c r="H503" s="254">
        <v>4.09</v>
      </c>
      <c r="I503" s="254">
        <v>12.77</v>
      </c>
      <c r="J503" s="254">
        <v>0</v>
      </c>
      <c r="K503" s="254">
        <v>18.86</v>
      </c>
      <c r="L503" s="254">
        <v>13.27</v>
      </c>
      <c r="M503" s="254">
        <v>21.18</v>
      </c>
      <c r="N503" s="254">
        <v>13.54</v>
      </c>
      <c r="O503" s="254">
        <v>4.09</v>
      </c>
      <c r="P503" s="254">
        <v>0</v>
      </c>
      <c r="Q503" s="254">
        <v>0</v>
      </c>
      <c r="R503" s="254">
        <v>12.27</v>
      </c>
      <c r="S503" s="254">
        <v>8.18</v>
      </c>
      <c r="T503" s="254">
        <v>15.36</v>
      </c>
      <c r="U503" s="254">
        <v>7.27</v>
      </c>
      <c r="V503" s="254">
        <v>13.17</v>
      </c>
      <c r="W503" s="254">
        <v>2.64</v>
      </c>
      <c r="X503" s="254">
        <v>23.87</v>
      </c>
      <c r="Y503" s="254">
        <v>0</v>
      </c>
      <c r="Z503" s="254">
        <v>0</v>
      </c>
      <c r="AA503" s="254">
        <v>7.27</v>
      </c>
      <c r="AB503" s="254">
        <v>0</v>
      </c>
      <c r="AC503" s="254">
        <v>2.27</v>
      </c>
      <c r="AD503" s="254">
        <v>12.27</v>
      </c>
      <c r="AE503" s="254">
        <v>14.08</v>
      </c>
      <c r="AF503" s="256">
        <v>0</v>
      </c>
      <c r="AG503" s="10"/>
      <c r="AH503" s="10"/>
      <c r="AI503" s="10"/>
    </row>
    <row r="504" spans="1:35">
      <c r="A504" s="257">
        <f t="shared" si="21"/>
        <v>0.42766666666666686</v>
      </c>
      <c r="B504" s="254">
        <v>4.58</v>
      </c>
      <c r="C504" s="254">
        <v>12.72</v>
      </c>
      <c r="D504" s="254">
        <v>5.0999999999999996</v>
      </c>
      <c r="E504" s="254">
        <v>16.63</v>
      </c>
      <c r="F504" s="254">
        <v>32.729999999999997</v>
      </c>
      <c r="G504" s="254">
        <v>0</v>
      </c>
      <c r="H504" s="254">
        <v>18.21</v>
      </c>
      <c r="I504" s="254">
        <v>9.17</v>
      </c>
      <c r="J504" s="254">
        <v>14.45</v>
      </c>
      <c r="K504" s="254">
        <v>11.52</v>
      </c>
      <c r="L504" s="254">
        <v>1.82</v>
      </c>
      <c r="M504" s="254">
        <v>15.36</v>
      </c>
      <c r="N504" s="254">
        <v>20.36</v>
      </c>
      <c r="O504" s="254">
        <v>17.27</v>
      </c>
      <c r="P504" s="254">
        <v>1.36</v>
      </c>
      <c r="Q504" s="254">
        <v>13.18</v>
      </c>
      <c r="R504" s="254">
        <v>3.45</v>
      </c>
      <c r="S504" s="254">
        <v>35.090000000000003</v>
      </c>
      <c r="T504" s="254">
        <v>28.72</v>
      </c>
      <c r="U504" s="254">
        <v>24.17</v>
      </c>
      <c r="V504" s="254">
        <v>21.35</v>
      </c>
      <c r="W504" s="254">
        <v>0</v>
      </c>
      <c r="X504" s="254">
        <v>6.45</v>
      </c>
      <c r="Y504" s="254">
        <v>7.68</v>
      </c>
      <c r="Z504" s="254">
        <v>0</v>
      </c>
      <c r="AA504" s="254">
        <v>3.18</v>
      </c>
      <c r="AB504" s="254">
        <v>27.11</v>
      </c>
      <c r="AC504" s="254">
        <v>15.53</v>
      </c>
      <c r="AD504" s="254">
        <v>0</v>
      </c>
      <c r="AE504" s="254">
        <v>12.88</v>
      </c>
      <c r="AF504" s="256">
        <v>3.64</v>
      </c>
      <c r="AG504" s="10"/>
      <c r="AH504" s="10"/>
      <c r="AI504" s="10"/>
    </row>
    <row r="505" spans="1:35">
      <c r="A505" s="257">
        <f t="shared" si="21"/>
        <v>0.43806666666666688</v>
      </c>
      <c r="B505" s="254">
        <v>9.6</v>
      </c>
      <c r="C505" s="254">
        <v>10.88</v>
      </c>
      <c r="D505" s="254">
        <v>2.1800000000000002</v>
      </c>
      <c r="E505" s="254">
        <v>10.99</v>
      </c>
      <c r="F505" s="254">
        <v>22.77</v>
      </c>
      <c r="G505" s="254">
        <v>8.64</v>
      </c>
      <c r="H505" s="254">
        <v>19.09</v>
      </c>
      <c r="I505" s="254">
        <v>31.36</v>
      </c>
      <c r="J505" s="254">
        <v>56.32</v>
      </c>
      <c r="K505" s="254">
        <v>15.45</v>
      </c>
      <c r="L505" s="254">
        <v>33.5</v>
      </c>
      <c r="M505" s="254">
        <v>5.51</v>
      </c>
      <c r="N505" s="254">
        <v>12.18</v>
      </c>
      <c r="O505" s="254">
        <v>4.09</v>
      </c>
      <c r="P505" s="254">
        <v>9.41</v>
      </c>
      <c r="Q505" s="254">
        <v>3.73</v>
      </c>
      <c r="R505" s="254">
        <v>33.92</v>
      </c>
      <c r="S505" s="254">
        <v>0</v>
      </c>
      <c r="T505" s="254">
        <v>19</v>
      </c>
      <c r="U505" s="254">
        <v>20.27</v>
      </c>
      <c r="V505" s="254">
        <v>0.91</v>
      </c>
      <c r="W505" s="254">
        <v>25</v>
      </c>
      <c r="X505" s="254">
        <v>9</v>
      </c>
      <c r="Y505" s="254">
        <v>13.67</v>
      </c>
      <c r="Z505" s="254">
        <v>0</v>
      </c>
      <c r="AA505" s="254">
        <v>35.85</v>
      </c>
      <c r="AB505" s="254">
        <v>20.9</v>
      </c>
      <c r="AC505" s="254">
        <v>12.27</v>
      </c>
      <c r="AD505" s="254">
        <v>34.82</v>
      </c>
      <c r="AE505" s="254">
        <v>4.09</v>
      </c>
      <c r="AF505" s="256">
        <v>0</v>
      </c>
      <c r="AG505" s="10"/>
      <c r="AH505" s="10"/>
      <c r="AI505" s="10"/>
    </row>
    <row r="506" spans="1:35">
      <c r="A506" s="257">
        <f t="shared" si="21"/>
        <v>0.4484666666666669</v>
      </c>
      <c r="B506" s="254">
        <v>36</v>
      </c>
      <c r="C506" s="254">
        <v>5.91</v>
      </c>
      <c r="D506" s="254">
        <v>1.36</v>
      </c>
      <c r="E506" s="254">
        <v>41.54</v>
      </c>
      <c r="F506" s="254">
        <v>18.260000000000002</v>
      </c>
      <c r="G506" s="254">
        <v>23.77</v>
      </c>
      <c r="H506" s="254">
        <v>30.91</v>
      </c>
      <c r="I506" s="254">
        <v>10</v>
      </c>
      <c r="J506" s="254">
        <v>14.84</v>
      </c>
      <c r="K506" s="254">
        <v>4.8499999999999996</v>
      </c>
      <c r="L506" s="254">
        <v>19.95</v>
      </c>
      <c r="M506" s="254">
        <v>41.69</v>
      </c>
      <c r="N506" s="254">
        <v>30.45</v>
      </c>
      <c r="O506" s="254">
        <v>18.13</v>
      </c>
      <c r="P506" s="254">
        <v>0</v>
      </c>
      <c r="Q506" s="254">
        <v>11.36</v>
      </c>
      <c r="R506" s="254">
        <v>21.56</v>
      </c>
      <c r="S506" s="254">
        <v>21.65</v>
      </c>
      <c r="T506" s="254">
        <v>39.57</v>
      </c>
      <c r="U506" s="254">
        <v>7.68</v>
      </c>
      <c r="V506" s="254">
        <v>6.36</v>
      </c>
      <c r="W506" s="254">
        <v>12.18</v>
      </c>
      <c r="X506" s="254">
        <v>58.87</v>
      </c>
      <c r="Y506" s="254">
        <v>6.36</v>
      </c>
      <c r="Z506" s="254">
        <v>0</v>
      </c>
      <c r="AA506" s="254">
        <v>3.64</v>
      </c>
      <c r="AB506" s="254">
        <v>17.73</v>
      </c>
      <c r="AC506" s="254">
        <v>9.17</v>
      </c>
      <c r="AD506" s="254">
        <v>2.27</v>
      </c>
      <c r="AE506" s="254">
        <v>6.87</v>
      </c>
      <c r="AF506" s="256">
        <v>13.17</v>
      </c>
      <c r="AG506" s="10"/>
      <c r="AH506" s="10"/>
      <c r="AI506" s="10"/>
    </row>
    <row r="507" spans="1:35">
      <c r="A507" s="257">
        <f t="shared" si="21"/>
        <v>0.45886666666666692</v>
      </c>
      <c r="B507" s="254">
        <v>16.809999999999999</v>
      </c>
      <c r="C507" s="254">
        <v>67.02</v>
      </c>
      <c r="D507" s="254">
        <v>19.7</v>
      </c>
      <c r="E507" s="254">
        <v>58.81</v>
      </c>
      <c r="F507" s="254">
        <v>53.2</v>
      </c>
      <c r="G507" s="254">
        <v>20.95</v>
      </c>
      <c r="H507" s="254">
        <v>33.61</v>
      </c>
      <c r="I507" s="254">
        <v>0</v>
      </c>
      <c r="J507" s="254">
        <v>88.81</v>
      </c>
      <c r="K507" s="254">
        <v>19.98</v>
      </c>
      <c r="L507" s="254">
        <v>28.17</v>
      </c>
      <c r="M507" s="254">
        <v>3.18</v>
      </c>
      <c r="N507" s="254">
        <v>1.36</v>
      </c>
      <c r="O507" s="254">
        <v>15.68</v>
      </c>
      <c r="P507" s="254">
        <v>0.91</v>
      </c>
      <c r="Q507" s="254">
        <v>15.93</v>
      </c>
      <c r="R507" s="254">
        <v>11.82</v>
      </c>
      <c r="S507" s="254">
        <v>8.77</v>
      </c>
      <c r="T507" s="254">
        <v>2.27</v>
      </c>
      <c r="U507" s="254">
        <v>53.13</v>
      </c>
      <c r="V507" s="254">
        <v>34.61</v>
      </c>
      <c r="W507" s="254">
        <v>8.8800000000000008</v>
      </c>
      <c r="X507" s="254">
        <v>41.25</v>
      </c>
      <c r="Y507" s="254">
        <v>15.41</v>
      </c>
      <c r="Z507" s="254">
        <v>0</v>
      </c>
      <c r="AA507" s="254">
        <v>5.22</v>
      </c>
      <c r="AB507" s="254">
        <v>37.97</v>
      </c>
      <c r="AC507" s="254">
        <v>10.41</v>
      </c>
      <c r="AD507" s="254">
        <v>29.7</v>
      </c>
      <c r="AE507" s="254">
        <v>72.569999999999993</v>
      </c>
      <c r="AF507" s="256">
        <v>3.95</v>
      </c>
      <c r="AG507" s="10"/>
      <c r="AH507" s="10"/>
      <c r="AI507" s="10"/>
    </row>
    <row r="508" spans="1:35">
      <c r="A508" s="257">
        <f t="shared" si="21"/>
        <v>0.46926666666666694</v>
      </c>
      <c r="B508" s="254">
        <v>129.04</v>
      </c>
      <c r="C508" s="254">
        <v>30.92</v>
      </c>
      <c r="D508" s="254">
        <v>63.84</v>
      </c>
      <c r="E508" s="254">
        <v>30.1</v>
      </c>
      <c r="F508" s="254">
        <v>111.24</v>
      </c>
      <c r="G508" s="254">
        <v>41.41</v>
      </c>
      <c r="H508" s="254">
        <v>44.17</v>
      </c>
      <c r="I508" s="254">
        <v>20.399999999999999</v>
      </c>
      <c r="J508" s="254">
        <v>112.74</v>
      </c>
      <c r="K508" s="254">
        <v>51.36</v>
      </c>
      <c r="L508" s="254">
        <v>10.54</v>
      </c>
      <c r="M508" s="254">
        <v>66.7</v>
      </c>
      <c r="N508" s="254">
        <v>63.78</v>
      </c>
      <c r="O508" s="254">
        <v>45.01</v>
      </c>
      <c r="P508" s="254">
        <v>85.88</v>
      </c>
      <c r="Q508" s="254">
        <v>88.74</v>
      </c>
      <c r="R508" s="254">
        <v>25.73</v>
      </c>
      <c r="S508" s="254">
        <v>57.77</v>
      </c>
      <c r="T508" s="254">
        <v>145.6</v>
      </c>
      <c r="U508" s="254">
        <v>35.18</v>
      </c>
      <c r="V508" s="254">
        <v>90.1</v>
      </c>
      <c r="W508" s="254">
        <v>42.33</v>
      </c>
      <c r="X508" s="254">
        <v>70.540000000000006</v>
      </c>
      <c r="Y508" s="254">
        <v>6.32</v>
      </c>
      <c r="Z508" s="254">
        <v>0</v>
      </c>
      <c r="AA508" s="254">
        <v>68.06</v>
      </c>
      <c r="AB508" s="254">
        <v>5.54</v>
      </c>
      <c r="AC508" s="254">
        <v>35.67</v>
      </c>
      <c r="AD508" s="254">
        <v>17.52</v>
      </c>
      <c r="AE508" s="254">
        <v>150.46</v>
      </c>
      <c r="AF508" s="256">
        <v>37.93</v>
      </c>
      <c r="AG508" s="10"/>
      <c r="AH508" s="10"/>
      <c r="AI508" s="10"/>
    </row>
    <row r="509" spans="1:35">
      <c r="A509" s="257">
        <f t="shared" si="21"/>
        <v>0.47966666666666696</v>
      </c>
      <c r="B509" s="254">
        <v>191.34</v>
      </c>
      <c r="C509" s="254">
        <v>170.81</v>
      </c>
      <c r="D509" s="254">
        <v>53.68</v>
      </c>
      <c r="E509" s="254">
        <v>133.19</v>
      </c>
      <c r="F509" s="254">
        <v>271.89</v>
      </c>
      <c r="G509" s="254">
        <v>119.16</v>
      </c>
      <c r="H509" s="254">
        <v>52.48</v>
      </c>
      <c r="I509" s="254">
        <v>88.09</v>
      </c>
      <c r="J509" s="254">
        <v>164.89</v>
      </c>
      <c r="K509" s="254">
        <v>69.27</v>
      </c>
      <c r="L509" s="254">
        <v>145.63999999999999</v>
      </c>
      <c r="M509" s="254">
        <v>169.85</v>
      </c>
      <c r="N509" s="254">
        <v>154.63999999999999</v>
      </c>
      <c r="O509" s="254">
        <v>112.23</v>
      </c>
      <c r="P509" s="254">
        <v>118.78</v>
      </c>
      <c r="Q509" s="254">
        <v>129.53</v>
      </c>
      <c r="R509" s="254">
        <v>62.29</v>
      </c>
      <c r="S509" s="254">
        <v>183.01</v>
      </c>
      <c r="T509" s="254">
        <v>200.81</v>
      </c>
      <c r="U509" s="254">
        <v>78.180000000000007</v>
      </c>
      <c r="V509" s="254">
        <v>121.33</v>
      </c>
      <c r="W509" s="254">
        <v>109.94</v>
      </c>
      <c r="X509" s="254">
        <v>177.49</v>
      </c>
      <c r="Y509" s="254">
        <v>228.71</v>
      </c>
      <c r="Z509" s="254">
        <v>0</v>
      </c>
      <c r="AA509" s="254">
        <v>64.28</v>
      </c>
      <c r="AB509" s="254">
        <v>82.56</v>
      </c>
      <c r="AC509" s="254">
        <v>34.54</v>
      </c>
      <c r="AD509" s="254">
        <v>98.28</v>
      </c>
      <c r="AE509" s="254">
        <v>179.97</v>
      </c>
      <c r="AF509" s="256">
        <v>138.76</v>
      </c>
      <c r="AG509" s="10"/>
      <c r="AH509" s="10"/>
      <c r="AI509" s="10"/>
    </row>
    <row r="510" spans="1:35">
      <c r="A510" s="257">
        <f t="shared" si="21"/>
        <v>0.49006666666666698</v>
      </c>
      <c r="B510" s="254">
        <v>254.17</v>
      </c>
      <c r="C510" s="254">
        <v>763.73</v>
      </c>
      <c r="D510" s="254">
        <v>160.69</v>
      </c>
      <c r="E510" s="254">
        <v>315.52</v>
      </c>
      <c r="F510" s="254">
        <v>359.51</v>
      </c>
      <c r="G510" s="254">
        <v>193.29</v>
      </c>
      <c r="H510" s="254">
        <v>241.31</v>
      </c>
      <c r="I510" s="254">
        <v>157.04</v>
      </c>
      <c r="J510" s="254">
        <v>541.55999999999995</v>
      </c>
      <c r="K510" s="254">
        <v>221.05</v>
      </c>
      <c r="L510" s="254">
        <v>209.76</v>
      </c>
      <c r="M510" s="254">
        <v>314.27999999999997</v>
      </c>
      <c r="N510" s="254">
        <v>167.5</v>
      </c>
      <c r="O510" s="254">
        <v>171.6</v>
      </c>
      <c r="P510" s="254">
        <v>305.97000000000003</v>
      </c>
      <c r="Q510" s="254">
        <v>568.94000000000005</v>
      </c>
      <c r="R510" s="254">
        <v>264.32</v>
      </c>
      <c r="S510" s="254">
        <v>262.54000000000002</v>
      </c>
      <c r="T510" s="254">
        <v>468.51</v>
      </c>
      <c r="U510" s="254">
        <v>154.35</v>
      </c>
      <c r="V510" s="254">
        <v>196.02</v>
      </c>
      <c r="W510" s="254">
        <v>199.58</v>
      </c>
      <c r="X510" s="254">
        <v>261.26</v>
      </c>
      <c r="Y510" s="254">
        <v>177.36</v>
      </c>
      <c r="Z510" s="254">
        <v>0</v>
      </c>
      <c r="AA510" s="254">
        <v>245.12</v>
      </c>
      <c r="AB510" s="254">
        <v>102.9</v>
      </c>
      <c r="AC510" s="254">
        <v>221.96</v>
      </c>
      <c r="AD510" s="254">
        <v>305.37</v>
      </c>
      <c r="AE510" s="254">
        <v>141.07</v>
      </c>
      <c r="AF510" s="256">
        <v>185.31</v>
      </c>
      <c r="AG510" s="10"/>
      <c r="AH510" s="10"/>
      <c r="AI510" s="10"/>
    </row>
    <row r="511" spans="1:35">
      <c r="A511" s="257">
        <f t="shared" si="21"/>
        <v>0.50046666666666695</v>
      </c>
      <c r="B511" s="254">
        <v>307.18</v>
      </c>
      <c r="C511" s="254">
        <v>537.64</v>
      </c>
      <c r="D511" s="254">
        <v>351.98</v>
      </c>
      <c r="E511" s="254">
        <v>466.71</v>
      </c>
      <c r="F511" s="254">
        <v>733.44</v>
      </c>
      <c r="G511" s="254">
        <v>377.89</v>
      </c>
      <c r="H511" s="254">
        <v>343.94</v>
      </c>
      <c r="I511" s="254">
        <v>378.21</v>
      </c>
      <c r="J511" s="254">
        <v>604.82000000000005</v>
      </c>
      <c r="K511" s="254">
        <v>224.72</v>
      </c>
      <c r="L511" s="254">
        <v>480.17</v>
      </c>
      <c r="M511" s="254">
        <v>624.51</v>
      </c>
      <c r="N511" s="254">
        <v>283.61</v>
      </c>
      <c r="O511" s="254">
        <v>183.23</v>
      </c>
      <c r="P511" s="254">
        <v>322.42</v>
      </c>
      <c r="Q511" s="254">
        <v>568.84</v>
      </c>
      <c r="R511" s="254">
        <v>498.58</v>
      </c>
      <c r="S511" s="254">
        <v>215.19</v>
      </c>
      <c r="T511" s="254">
        <v>469.1</v>
      </c>
      <c r="U511" s="254">
        <v>231.78</v>
      </c>
      <c r="V511" s="254">
        <v>397.21</v>
      </c>
      <c r="W511" s="254">
        <v>518.22</v>
      </c>
      <c r="X511" s="254">
        <v>347.25</v>
      </c>
      <c r="Y511" s="254">
        <v>398.21</v>
      </c>
      <c r="Z511" s="254">
        <v>195.28</v>
      </c>
      <c r="AA511" s="254">
        <v>276.52</v>
      </c>
      <c r="AB511" s="254">
        <v>143.22</v>
      </c>
      <c r="AC511" s="254">
        <v>271.44</v>
      </c>
      <c r="AD511" s="254">
        <v>379.97</v>
      </c>
      <c r="AE511" s="254">
        <v>288.77999999999997</v>
      </c>
      <c r="AF511" s="256">
        <v>435.31</v>
      </c>
      <c r="AG511" s="10"/>
      <c r="AH511" s="10"/>
      <c r="AI511" s="10"/>
    </row>
    <row r="512" spans="1:35">
      <c r="A512" s="257">
        <f t="shared" si="21"/>
        <v>0.51086666666666691</v>
      </c>
      <c r="B512" s="254">
        <v>482.82</v>
      </c>
      <c r="C512" s="254">
        <v>666.24</v>
      </c>
      <c r="D512" s="254">
        <v>435.09</v>
      </c>
      <c r="E512" s="254">
        <v>426.58</v>
      </c>
      <c r="F512" s="254">
        <v>760.93</v>
      </c>
      <c r="G512" s="254">
        <v>352.91</v>
      </c>
      <c r="H512" s="254">
        <v>320.08</v>
      </c>
      <c r="I512" s="254">
        <v>396.17</v>
      </c>
      <c r="J512" s="254">
        <v>469.46</v>
      </c>
      <c r="K512" s="254">
        <v>372.37</v>
      </c>
      <c r="L512" s="254">
        <v>403.18</v>
      </c>
      <c r="M512" s="254">
        <v>696.74</v>
      </c>
      <c r="N512" s="254">
        <v>269.41000000000003</v>
      </c>
      <c r="O512" s="254">
        <v>276.3</v>
      </c>
      <c r="P512" s="254">
        <v>427.04</v>
      </c>
      <c r="Q512" s="254">
        <v>730.32</v>
      </c>
      <c r="R512" s="254">
        <v>451.47</v>
      </c>
      <c r="S512" s="254">
        <v>447.18</v>
      </c>
      <c r="T512" s="254">
        <v>569.88</v>
      </c>
      <c r="U512" s="254">
        <v>248.4</v>
      </c>
      <c r="V512" s="254">
        <v>609.16999999999996</v>
      </c>
      <c r="W512" s="254">
        <v>428.22</v>
      </c>
      <c r="X512" s="254">
        <v>531.91999999999996</v>
      </c>
      <c r="Y512" s="254">
        <v>531.82000000000005</v>
      </c>
      <c r="Z512" s="254">
        <v>85.59</v>
      </c>
      <c r="AA512" s="254">
        <v>376.56</v>
      </c>
      <c r="AB512" s="254">
        <v>184.74</v>
      </c>
      <c r="AC512" s="254">
        <v>538.98</v>
      </c>
      <c r="AD512" s="254">
        <v>540.41</v>
      </c>
      <c r="AE512" s="254">
        <v>483.12</v>
      </c>
      <c r="AF512" s="256">
        <v>444.15</v>
      </c>
      <c r="AG512" s="10"/>
      <c r="AH512" s="10"/>
      <c r="AI512" s="10"/>
    </row>
    <row r="513" spans="1:35">
      <c r="A513" s="257">
        <f t="shared" si="21"/>
        <v>0.52126666666666688</v>
      </c>
      <c r="B513" s="254">
        <v>348.65</v>
      </c>
      <c r="C513" s="254">
        <v>733.17</v>
      </c>
      <c r="D513" s="254">
        <v>332.22</v>
      </c>
      <c r="E513" s="254">
        <v>472.75</v>
      </c>
      <c r="F513" s="254">
        <v>820.9</v>
      </c>
      <c r="G513" s="254">
        <v>511.7</v>
      </c>
      <c r="H513" s="254">
        <v>428.31</v>
      </c>
      <c r="I513" s="254">
        <v>456.75</v>
      </c>
      <c r="J513" s="254">
        <v>662.66</v>
      </c>
      <c r="K513" s="254">
        <v>413.99</v>
      </c>
      <c r="L513" s="254">
        <v>549.6</v>
      </c>
      <c r="M513" s="254">
        <v>734.85</v>
      </c>
      <c r="N513" s="254">
        <v>572.28</v>
      </c>
      <c r="O513" s="254">
        <v>496.45</v>
      </c>
      <c r="P513" s="254">
        <v>329.88</v>
      </c>
      <c r="Q513" s="254">
        <v>817.25</v>
      </c>
      <c r="R513" s="254">
        <v>476.51</v>
      </c>
      <c r="S513" s="254">
        <v>432.55</v>
      </c>
      <c r="T513" s="254">
        <v>514.73</v>
      </c>
      <c r="U513" s="254">
        <v>378.13</v>
      </c>
      <c r="V513" s="254">
        <v>620.32000000000005</v>
      </c>
      <c r="W513" s="254">
        <v>674.07</v>
      </c>
      <c r="X513" s="254">
        <v>539.1</v>
      </c>
      <c r="Y513" s="254">
        <v>489.96</v>
      </c>
      <c r="Z513" s="254">
        <v>194.11</v>
      </c>
      <c r="AA513" s="254">
        <v>317.11</v>
      </c>
      <c r="AB513" s="254">
        <v>373.36</v>
      </c>
      <c r="AC513" s="254">
        <v>421.95</v>
      </c>
      <c r="AD513" s="254">
        <v>385.69</v>
      </c>
      <c r="AE513" s="254">
        <v>490.39</v>
      </c>
      <c r="AF513" s="256">
        <v>439.24</v>
      </c>
      <c r="AG513" s="10"/>
      <c r="AH513" s="10"/>
      <c r="AI513" s="10"/>
    </row>
    <row r="514" spans="1:35">
      <c r="A514" s="257">
        <f t="shared" si="21"/>
        <v>0.53166666666666684</v>
      </c>
      <c r="B514" s="254">
        <v>314.87</v>
      </c>
      <c r="C514" s="254">
        <v>714.8</v>
      </c>
      <c r="D514" s="254">
        <v>302.76</v>
      </c>
      <c r="E514" s="254">
        <v>292.8</v>
      </c>
      <c r="F514" s="254">
        <v>983.17</v>
      </c>
      <c r="G514" s="254">
        <v>599.73</v>
      </c>
      <c r="H514" s="254">
        <v>337.09</v>
      </c>
      <c r="I514" s="254">
        <v>334.9</v>
      </c>
      <c r="J514" s="254">
        <v>702.09</v>
      </c>
      <c r="K514" s="254">
        <v>289.12</v>
      </c>
      <c r="L514" s="254">
        <v>352.53</v>
      </c>
      <c r="M514" s="254">
        <v>626.23</v>
      </c>
      <c r="N514" s="254">
        <v>573.48</v>
      </c>
      <c r="O514" s="254">
        <v>310.04000000000002</v>
      </c>
      <c r="P514" s="254">
        <v>219.81</v>
      </c>
      <c r="Q514" s="254">
        <v>637.59</v>
      </c>
      <c r="R514" s="254">
        <v>484.2</v>
      </c>
      <c r="S514" s="254">
        <v>492.97</v>
      </c>
      <c r="T514" s="254">
        <v>674.27</v>
      </c>
      <c r="U514" s="254">
        <v>398.89</v>
      </c>
      <c r="V514" s="254">
        <v>474.74</v>
      </c>
      <c r="W514" s="254">
        <v>606.23</v>
      </c>
      <c r="X514" s="254">
        <v>722.14</v>
      </c>
      <c r="Y514" s="254">
        <v>525.57000000000005</v>
      </c>
      <c r="Z514" s="254">
        <v>233.7</v>
      </c>
      <c r="AA514" s="254">
        <v>527.51</v>
      </c>
      <c r="AB514" s="254">
        <v>298.12</v>
      </c>
      <c r="AC514" s="254">
        <v>428.61</v>
      </c>
      <c r="AD514" s="254">
        <v>541.89</v>
      </c>
      <c r="AE514" s="254">
        <v>577.86</v>
      </c>
      <c r="AF514" s="256">
        <v>580.77</v>
      </c>
      <c r="AG514" s="10"/>
      <c r="AH514" s="10"/>
      <c r="AI514" s="10"/>
    </row>
    <row r="515" spans="1:35">
      <c r="A515" s="257">
        <f t="shared" si="21"/>
        <v>0.54206666666666681</v>
      </c>
      <c r="B515" s="254">
        <v>334.25</v>
      </c>
      <c r="C515" s="254">
        <v>614.9</v>
      </c>
      <c r="D515" s="254">
        <v>319.92</v>
      </c>
      <c r="E515" s="254">
        <v>450.42</v>
      </c>
      <c r="F515" s="254">
        <v>753.16</v>
      </c>
      <c r="G515" s="254">
        <v>572.53</v>
      </c>
      <c r="H515" s="254">
        <v>202.57</v>
      </c>
      <c r="I515" s="254">
        <v>274.24</v>
      </c>
      <c r="J515" s="254">
        <v>517.63</v>
      </c>
      <c r="K515" s="254">
        <v>236.4</v>
      </c>
      <c r="L515" s="254">
        <v>371.5</v>
      </c>
      <c r="M515" s="254">
        <v>725.17</v>
      </c>
      <c r="N515" s="254">
        <v>579.88</v>
      </c>
      <c r="O515" s="254">
        <v>326.92</v>
      </c>
      <c r="P515" s="254">
        <v>131.86000000000001</v>
      </c>
      <c r="Q515" s="254">
        <v>502.1</v>
      </c>
      <c r="R515" s="254">
        <v>194.79</v>
      </c>
      <c r="S515" s="254">
        <v>411.86</v>
      </c>
      <c r="T515" s="254">
        <v>629.29</v>
      </c>
      <c r="U515" s="254">
        <v>461.33</v>
      </c>
      <c r="V515" s="254">
        <v>615.52</v>
      </c>
      <c r="W515" s="254">
        <v>377.76</v>
      </c>
      <c r="X515" s="254">
        <v>582.05999999999995</v>
      </c>
      <c r="Y515" s="254">
        <v>432.25</v>
      </c>
      <c r="Z515" s="254">
        <v>93.33</v>
      </c>
      <c r="AA515" s="254">
        <v>421.54</v>
      </c>
      <c r="AB515" s="254">
        <v>391.43</v>
      </c>
      <c r="AC515" s="254">
        <v>349.03</v>
      </c>
      <c r="AD515" s="254">
        <v>593.35</v>
      </c>
      <c r="AE515" s="254">
        <v>658.92</v>
      </c>
      <c r="AF515" s="256">
        <v>427.28</v>
      </c>
      <c r="AG515" s="10"/>
      <c r="AH515" s="10"/>
      <c r="AI515" s="10"/>
    </row>
    <row r="516" spans="1:35">
      <c r="A516" s="257">
        <f t="shared" si="21"/>
        <v>0.55246666666666677</v>
      </c>
      <c r="B516" s="254">
        <v>410.16</v>
      </c>
      <c r="C516" s="254">
        <v>315.69</v>
      </c>
      <c r="D516" s="254">
        <v>174.36</v>
      </c>
      <c r="E516" s="254">
        <v>342.15</v>
      </c>
      <c r="F516" s="254">
        <v>888.9</v>
      </c>
      <c r="G516" s="254">
        <v>684.89</v>
      </c>
      <c r="H516" s="254">
        <v>302.52999999999997</v>
      </c>
      <c r="I516" s="254">
        <v>293.36</v>
      </c>
      <c r="J516" s="254">
        <v>531.42999999999995</v>
      </c>
      <c r="K516" s="254">
        <v>236.74</v>
      </c>
      <c r="L516" s="254">
        <v>254.33</v>
      </c>
      <c r="M516" s="254">
        <v>669.89</v>
      </c>
      <c r="N516" s="254">
        <v>482.85</v>
      </c>
      <c r="O516" s="254">
        <v>250.79</v>
      </c>
      <c r="P516" s="254">
        <v>222.62</v>
      </c>
      <c r="Q516" s="254">
        <v>466.16</v>
      </c>
      <c r="R516" s="254">
        <v>261.39</v>
      </c>
      <c r="S516" s="254">
        <v>490.12</v>
      </c>
      <c r="T516" s="254">
        <v>667.21</v>
      </c>
      <c r="U516" s="254">
        <v>442.5</v>
      </c>
      <c r="V516" s="254">
        <v>297.02999999999997</v>
      </c>
      <c r="W516" s="254">
        <v>488.58</v>
      </c>
      <c r="X516" s="254">
        <v>552.16999999999996</v>
      </c>
      <c r="Y516" s="254">
        <v>536.42999999999995</v>
      </c>
      <c r="Z516" s="254">
        <v>113.94</v>
      </c>
      <c r="AA516" s="254">
        <v>447.18</v>
      </c>
      <c r="AB516" s="254">
        <v>617.30999999999995</v>
      </c>
      <c r="AC516" s="254">
        <v>447.9</v>
      </c>
      <c r="AD516" s="254">
        <v>477.07</v>
      </c>
      <c r="AE516" s="254">
        <v>475.59</v>
      </c>
      <c r="AF516" s="256">
        <v>553.38</v>
      </c>
      <c r="AG516" s="10"/>
      <c r="AH516" s="10"/>
      <c r="AI516" s="10"/>
    </row>
    <row r="517" spans="1:35">
      <c r="A517" s="257">
        <f t="shared" si="21"/>
        <v>0.56286666666666674</v>
      </c>
      <c r="B517" s="254">
        <v>318.97000000000003</v>
      </c>
      <c r="C517" s="254">
        <v>342.9</v>
      </c>
      <c r="D517" s="254">
        <v>211.98</v>
      </c>
      <c r="E517" s="254">
        <v>267.29000000000002</v>
      </c>
      <c r="F517" s="254">
        <v>468.31</v>
      </c>
      <c r="G517" s="254">
        <v>617.13</v>
      </c>
      <c r="H517" s="254">
        <v>233.67</v>
      </c>
      <c r="I517" s="254">
        <v>282.12</v>
      </c>
      <c r="J517" s="254">
        <v>413.16</v>
      </c>
      <c r="K517" s="254">
        <v>160.13</v>
      </c>
      <c r="L517" s="254">
        <v>345.45</v>
      </c>
      <c r="M517" s="254">
        <v>534.41999999999996</v>
      </c>
      <c r="N517" s="254">
        <v>718.59</v>
      </c>
      <c r="O517" s="254">
        <v>214.24</v>
      </c>
      <c r="P517" s="254">
        <v>220.96</v>
      </c>
      <c r="Q517" s="254">
        <v>308.39</v>
      </c>
      <c r="R517" s="254">
        <v>275.32</v>
      </c>
      <c r="S517" s="254">
        <v>340.65</v>
      </c>
      <c r="T517" s="254">
        <v>463.27</v>
      </c>
      <c r="U517" s="254">
        <v>516.30999999999995</v>
      </c>
      <c r="V517" s="254">
        <v>409.94</v>
      </c>
      <c r="W517" s="254">
        <v>352.16</v>
      </c>
      <c r="X517" s="254">
        <v>453.95</v>
      </c>
      <c r="Y517" s="254">
        <v>421.18</v>
      </c>
      <c r="Z517" s="254">
        <v>248.58</v>
      </c>
      <c r="AA517" s="254">
        <v>460.74</v>
      </c>
      <c r="AB517" s="254">
        <v>496.03</v>
      </c>
      <c r="AC517" s="254">
        <v>406.98</v>
      </c>
      <c r="AD517" s="254">
        <v>423.31</v>
      </c>
      <c r="AE517" s="254">
        <v>581.82000000000005</v>
      </c>
      <c r="AF517" s="256">
        <v>456.57</v>
      </c>
      <c r="AG517" s="10"/>
      <c r="AH517" s="10"/>
      <c r="AI517" s="10"/>
    </row>
    <row r="518" spans="1:35">
      <c r="A518" s="257">
        <f t="shared" si="21"/>
        <v>0.5732666666666667</v>
      </c>
      <c r="B518" s="254">
        <v>180.81</v>
      </c>
      <c r="C518" s="254">
        <v>369.98</v>
      </c>
      <c r="D518" s="254">
        <v>206.34</v>
      </c>
      <c r="E518" s="254">
        <v>273.61</v>
      </c>
      <c r="F518" s="254">
        <v>604.30999999999995</v>
      </c>
      <c r="G518" s="254">
        <v>503.74</v>
      </c>
      <c r="H518" s="254">
        <v>187.52</v>
      </c>
      <c r="I518" s="254">
        <v>264.27</v>
      </c>
      <c r="J518" s="254">
        <v>230.51</v>
      </c>
      <c r="K518" s="254">
        <v>195.78</v>
      </c>
      <c r="L518" s="254">
        <v>224.29</v>
      </c>
      <c r="M518" s="254">
        <v>675.25</v>
      </c>
      <c r="N518" s="254">
        <v>549.55999999999995</v>
      </c>
      <c r="O518" s="254">
        <v>224.66</v>
      </c>
      <c r="P518" s="254">
        <v>144.9</v>
      </c>
      <c r="Q518" s="254">
        <v>264.72000000000003</v>
      </c>
      <c r="R518" s="254">
        <v>175.51</v>
      </c>
      <c r="S518" s="254">
        <v>235.95</v>
      </c>
      <c r="T518" s="254">
        <v>524.62</v>
      </c>
      <c r="U518" s="254">
        <v>416.27</v>
      </c>
      <c r="V518" s="254">
        <v>453.01</v>
      </c>
      <c r="W518" s="254">
        <v>277.61</v>
      </c>
      <c r="X518" s="254">
        <v>222.26</v>
      </c>
      <c r="Y518" s="254">
        <v>298.01</v>
      </c>
      <c r="Z518" s="254">
        <v>104.12</v>
      </c>
      <c r="AA518" s="254">
        <v>531.83000000000004</v>
      </c>
      <c r="AB518" s="254">
        <v>386.22</v>
      </c>
      <c r="AC518" s="254">
        <v>325.73</v>
      </c>
      <c r="AD518" s="254">
        <v>204.89</v>
      </c>
      <c r="AE518" s="254">
        <v>334.04</v>
      </c>
      <c r="AF518" s="256">
        <v>339.17</v>
      </c>
      <c r="AG518" s="10"/>
      <c r="AH518" s="10"/>
      <c r="AI518" s="10"/>
    </row>
    <row r="519" spans="1:35">
      <c r="A519" s="257">
        <f t="shared" si="21"/>
        <v>0.58366666666666667</v>
      </c>
      <c r="B519" s="254">
        <v>135.72999999999999</v>
      </c>
      <c r="C519" s="254">
        <v>126.19</v>
      </c>
      <c r="D519" s="254">
        <v>209.08</v>
      </c>
      <c r="E519" s="254">
        <v>301.98</v>
      </c>
      <c r="F519" s="254">
        <v>499.26</v>
      </c>
      <c r="G519" s="254">
        <v>485.47</v>
      </c>
      <c r="H519" s="254">
        <v>143.13</v>
      </c>
      <c r="I519" s="254">
        <v>226.06</v>
      </c>
      <c r="J519" s="254">
        <v>368.69</v>
      </c>
      <c r="K519" s="254">
        <v>253.77</v>
      </c>
      <c r="L519" s="254">
        <v>186.68</v>
      </c>
      <c r="M519" s="254">
        <v>586.69000000000005</v>
      </c>
      <c r="N519" s="254">
        <v>295.77999999999997</v>
      </c>
      <c r="O519" s="254">
        <v>235.76</v>
      </c>
      <c r="P519" s="254">
        <v>151.52000000000001</v>
      </c>
      <c r="Q519" s="254">
        <v>184.62</v>
      </c>
      <c r="R519" s="254">
        <v>128.35</v>
      </c>
      <c r="S519" s="254">
        <v>264.55</v>
      </c>
      <c r="T519" s="254">
        <v>472.16</v>
      </c>
      <c r="U519" s="254">
        <v>345.11</v>
      </c>
      <c r="V519" s="254">
        <v>238.31</v>
      </c>
      <c r="W519" s="254">
        <v>177.56</v>
      </c>
      <c r="X519" s="254">
        <v>293.77</v>
      </c>
      <c r="Y519" s="254">
        <v>227.27</v>
      </c>
      <c r="Z519" s="254">
        <v>76.72</v>
      </c>
      <c r="AA519" s="254">
        <v>448.27</v>
      </c>
      <c r="AB519" s="254">
        <v>323.37</v>
      </c>
      <c r="AC519" s="254">
        <v>301.88</v>
      </c>
      <c r="AD519" s="254">
        <v>272.5</v>
      </c>
      <c r="AE519" s="254">
        <v>278.75</v>
      </c>
      <c r="AF519" s="256">
        <v>321.06</v>
      </c>
      <c r="AG519" s="10"/>
      <c r="AH519" s="10"/>
      <c r="AI519" s="10"/>
    </row>
    <row r="520" spans="1:35">
      <c r="A520" s="257">
        <f t="shared" si="21"/>
        <v>0.59406666666666663</v>
      </c>
      <c r="B520" s="254">
        <v>168.81</v>
      </c>
      <c r="C520" s="254">
        <v>213.81</v>
      </c>
      <c r="D520" s="254">
        <v>226.39</v>
      </c>
      <c r="E520" s="254">
        <v>163.46</v>
      </c>
      <c r="F520" s="254">
        <v>480.01</v>
      </c>
      <c r="G520" s="254">
        <v>459.13</v>
      </c>
      <c r="H520" s="254">
        <v>156.04</v>
      </c>
      <c r="I520" s="254">
        <v>114.63</v>
      </c>
      <c r="J520" s="254">
        <v>208.53</v>
      </c>
      <c r="K520" s="254">
        <v>177.12</v>
      </c>
      <c r="L520" s="254">
        <v>268.52999999999997</v>
      </c>
      <c r="M520" s="254">
        <v>518.37</v>
      </c>
      <c r="N520" s="254">
        <v>469.66</v>
      </c>
      <c r="O520" s="254">
        <v>157.08000000000001</v>
      </c>
      <c r="P520" s="254">
        <v>171.58</v>
      </c>
      <c r="Q520" s="254">
        <v>216.39</v>
      </c>
      <c r="R520" s="254">
        <v>95.89</v>
      </c>
      <c r="S520" s="254">
        <v>157.32</v>
      </c>
      <c r="T520" s="254">
        <v>530.59</v>
      </c>
      <c r="U520" s="254">
        <v>282.47000000000003</v>
      </c>
      <c r="V520" s="254">
        <v>237.42</v>
      </c>
      <c r="W520" s="254">
        <v>198.01</v>
      </c>
      <c r="X520" s="254">
        <v>307.79000000000002</v>
      </c>
      <c r="Y520" s="254">
        <v>254.42</v>
      </c>
      <c r="Z520" s="254">
        <v>88.87</v>
      </c>
      <c r="AA520" s="254">
        <v>427.56</v>
      </c>
      <c r="AB520" s="254">
        <v>410.23</v>
      </c>
      <c r="AC520" s="254">
        <v>242.47</v>
      </c>
      <c r="AD520" s="254">
        <v>176.6</v>
      </c>
      <c r="AE520" s="254">
        <v>153.49</v>
      </c>
      <c r="AF520" s="256">
        <v>247.91</v>
      </c>
      <c r="AG520" s="10"/>
      <c r="AH520" s="10"/>
      <c r="AI520" s="10"/>
    </row>
    <row r="521" spans="1:35">
      <c r="A521" s="257">
        <f t="shared" si="21"/>
        <v>0.6044666666666666</v>
      </c>
      <c r="B521" s="254">
        <v>166.16</v>
      </c>
      <c r="C521" s="254">
        <v>139.28</v>
      </c>
      <c r="D521" s="254">
        <v>111.56</v>
      </c>
      <c r="E521" s="254">
        <v>142.77000000000001</v>
      </c>
      <c r="F521" s="254">
        <v>392.71</v>
      </c>
      <c r="G521" s="254">
        <v>224.09</v>
      </c>
      <c r="H521" s="254">
        <v>159.58000000000001</v>
      </c>
      <c r="I521" s="254">
        <v>95.54</v>
      </c>
      <c r="J521" s="254">
        <v>115.59</v>
      </c>
      <c r="K521" s="254">
        <v>159.16</v>
      </c>
      <c r="L521" s="254">
        <v>228.03</v>
      </c>
      <c r="M521" s="254">
        <v>249.82</v>
      </c>
      <c r="N521" s="254">
        <v>295.07</v>
      </c>
      <c r="O521" s="254">
        <v>116.99</v>
      </c>
      <c r="P521" s="254">
        <v>142.12</v>
      </c>
      <c r="Q521" s="254">
        <v>147.09</v>
      </c>
      <c r="R521" s="254">
        <v>149.97999999999999</v>
      </c>
      <c r="S521" s="254">
        <v>163.63</v>
      </c>
      <c r="T521" s="254">
        <v>467.68</v>
      </c>
      <c r="U521" s="254">
        <v>281.56</v>
      </c>
      <c r="V521" s="254">
        <v>291.94</v>
      </c>
      <c r="W521" s="254">
        <v>171</v>
      </c>
      <c r="X521" s="254">
        <v>248.98</v>
      </c>
      <c r="Y521" s="254">
        <v>172</v>
      </c>
      <c r="Z521" s="254">
        <v>192.67</v>
      </c>
      <c r="AA521" s="254">
        <v>448.78</v>
      </c>
      <c r="AB521" s="254">
        <v>238.32</v>
      </c>
      <c r="AC521" s="254">
        <v>302.88</v>
      </c>
      <c r="AD521" s="254">
        <v>122.94</v>
      </c>
      <c r="AE521" s="254">
        <v>251.39</v>
      </c>
      <c r="AF521" s="256">
        <v>315.73</v>
      </c>
      <c r="AG521" s="10"/>
      <c r="AH521" s="10"/>
      <c r="AI521" s="10"/>
    </row>
    <row r="522" spans="1:35">
      <c r="A522" s="257">
        <f t="shared" si="21"/>
        <v>0.61486666666666656</v>
      </c>
      <c r="B522" s="254">
        <v>126.99</v>
      </c>
      <c r="C522" s="254">
        <v>127.45</v>
      </c>
      <c r="D522" s="254">
        <v>179.85</v>
      </c>
      <c r="E522" s="254">
        <v>90.62</v>
      </c>
      <c r="F522" s="254">
        <v>353.55</v>
      </c>
      <c r="G522" s="254">
        <v>359.67</v>
      </c>
      <c r="H522" s="254">
        <v>247.6</v>
      </c>
      <c r="I522" s="254">
        <v>117.73</v>
      </c>
      <c r="J522" s="254">
        <v>197.42</v>
      </c>
      <c r="K522" s="254">
        <v>117.19</v>
      </c>
      <c r="L522" s="254">
        <v>218.18</v>
      </c>
      <c r="M522" s="254">
        <v>306.88</v>
      </c>
      <c r="N522" s="254">
        <v>295.33999999999997</v>
      </c>
      <c r="O522" s="254">
        <v>155.83000000000001</v>
      </c>
      <c r="P522" s="254">
        <v>87.22</v>
      </c>
      <c r="Q522" s="254">
        <v>134.4</v>
      </c>
      <c r="R522" s="254">
        <v>137.21</v>
      </c>
      <c r="S522" s="254">
        <v>190.72</v>
      </c>
      <c r="T522" s="254">
        <v>381.61</v>
      </c>
      <c r="U522" s="254">
        <v>283</v>
      </c>
      <c r="V522" s="254">
        <v>190.51</v>
      </c>
      <c r="W522" s="254">
        <v>141.09</v>
      </c>
      <c r="X522" s="254">
        <v>279.14999999999998</v>
      </c>
      <c r="Y522" s="254">
        <v>138.11000000000001</v>
      </c>
      <c r="Z522" s="254">
        <v>193.78</v>
      </c>
      <c r="AA522" s="254">
        <v>238.33</v>
      </c>
      <c r="AB522" s="254">
        <v>270.70999999999998</v>
      </c>
      <c r="AC522" s="254">
        <v>179.22</v>
      </c>
      <c r="AD522" s="254">
        <v>146.1</v>
      </c>
      <c r="AE522" s="254">
        <v>106.76</v>
      </c>
      <c r="AF522" s="256">
        <v>174.79</v>
      </c>
      <c r="AG522" s="10"/>
      <c r="AH522" s="10"/>
      <c r="AI522" s="10"/>
    </row>
    <row r="523" spans="1:35">
      <c r="A523" s="257">
        <f t="shared" si="21"/>
        <v>0.62526666666666653</v>
      </c>
      <c r="B523" s="254">
        <v>99.02</v>
      </c>
      <c r="C523" s="254">
        <v>97.19</v>
      </c>
      <c r="D523" s="254">
        <v>196.1</v>
      </c>
      <c r="E523" s="254">
        <v>130.08000000000001</v>
      </c>
      <c r="F523" s="254">
        <v>307</v>
      </c>
      <c r="G523" s="254">
        <v>178.7</v>
      </c>
      <c r="H523" s="254">
        <v>185.7</v>
      </c>
      <c r="I523" s="254">
        <v>122.8</v>
      </c>
      <c r="J523" s="254">
        <v>124.73</v>
      </c>
      <c r="K523" s="254">
        <v>126.23</v>
      </c>
      <c r="L523" s="254">
        <v>88.78</v>
      </c>
      <c r="M523" s="254">
        <v>196.71</v>
      </c>
      <c r="N523" s="254">
        <v>271.55</v>
      </c>
      <c r="O523" s="254">
        <v>81.819999999999993</v>
      </c>
      <c r="P523" s="254">
        <v>63.75</v>
      </c>
      <c r="Q523" s="254">
        <v>180.84</v>
      </c>
      <c r="R523" s="254">
        <v>72.59</v>
      </c>
      <c r="S523" s="254">
        <v>117.46</v>
      </c>
      <c r="T523" s="254">
        <v>278.45999999999998</v>
      </c>
      <c r="U523" s="254">
        <v>324.60000000000002</v>
      </c>
      <c r="V523" s="254">
        <v>171.32</v>
      </c>
      <c r="W523" s="254">
        <v>117.64</v>
      </c>
      <c r="X523" s="254">
        <v>223.55</v>
      </c>
      <c r="Y523" s="254">
        <v>196.52</v>
      </c>
      <c r="Z523" s="254">
        <v>145.25</v>
      </c>
      <c r="AA523" s="254">
        <v>192.37</v>
      </c>
      <c r="AB523" s="254">
        <v>264.83999999999997</v>
      </c>
      <c r="AC523" s="254">
        <v>273.22000000000003</v>
      </c>
      <c r="AD523" s="254">
        <v>111.78</v>
      </c>
      <c r="AE523" s="254">
        <v>129.46</v>
      </c>
      <c r="AF523" s="256">
        <v>127.07</v>
      </c>
      <c r="AG523" s="10"/>
      <c r="AH523" s="10"/>
      <c r="AI523" s="10"/>
    </row>
    <row r="524" spans="1:35">
      <c r="A524" s="257">
        <f t="shared" si="21"/>
        <v>0.63566666666666649</v>
      </c>
      <c r="B524" s="254">
        <v>47.04</v>
      </c>
      <c r="C524" s="254">
        <v>60.6</v>
      </c>
      <c r="D524" s="254">
        <v>81.790000000000006</v>
      </c>
      <c r="E524" s="254">
        <v>105.34</v>
      </c>
      <c r="F524" s="254">
        <v>229.55</v>
      </c>
      <c r="G524" s="254">
        <v>384.87</v>
      </c>
      <c r="H524" s="254">
        <v>98.95</v>
      </c>
      <c r="I524" s="254">
        <v>68.349999999999994</v>
      </c>
      <c r="J524" s="254">
        <v>98.65</v>
      </c>
      <c r="K524" s="254">
        <v>58.49</v>
      </c>
      <c r="L524" s="254">
        <v>120.4</v>
      </c>
      <c r="M524" s="254">
        <v>255.24</v>
      </c>
      <c r="N524" s="254">
        <v>298.83</v>
      </c>
      <c r="O524" s="254">
        <v>118.88</v>
      </c>
      <c r="P524" s="254">
        <v>109.56</v>
      </c>
      <c r="Q524" s="254">
        <v>23.23</v>
      </c>
      <c r="R524" s="254">
        <v>146.05000000000001</v>
      </c>
      <c r="S524" s="254">
        <v>75.44</v>
      </c>
      <c r="T524" s="254">
        <v>118.95</v>
      </c>
      <c r="U524" s="254">
        <v>256.08</v>
      </c>
      <c r="V524" s="254">
        <v>147.03</v>
      </c>
      <c r="W524" s="254">
        <v>134.01</v>
      </c>
      <c r="X524" s="254">
        <v>197.65</v>
      </c>
      <c r="Y524" s="254">
        <v>120.31</v>
      </c>
      <c r="Z524" s="254">
        <v>40.409999999999997</v>
      </c>
      <c r="AA524" s="254">
        <v>285.79000000000002</v>
      </c>
      <c r="AB524" s="254">
        <v>200.76</v>
      </c>
      <c r="AC524" s="254">
        <v>178.9</v>
      </c>
      <c r="AD524" s="254">
        <v>124.9</v>
      </c>
      <c r="AE524" s="254">
        <v>247.35</v>
      </c>
      <c r="AF524" s="256">
        <v>204.97</v>
      </c>
      <c r="AG524" s="10"/>
      <c r="AH524" s="10"/>
      <c r="AI524" s="10"/>
    </row>
    <row r="525" spans="1:35">
      <c r="A525" s="257">
        <f t="shared" si="21"/>
        <v>0.64606666666666646</v>
      </c>
      <c r="B525" s="254">
        <v>44.04</v>
      </c>
      <c r="C525" s="254">
        <v>44.23</v>
      </c>
      <c r="D525" s="254">
        <v>37.5</v>
      </c>
      <c r="E525" s="254">
        <v>71.08</v>
      </c>
      <c r="F525" s="254">
        <v>178.8</v>
      </c>
      <c r="G525" s="254">
        <v>330.32</v>
      </c>
      <c r="H525" s="254">
        <v>98.07</v>
      </c>
      <c r="I525" s="254">
        <v>76.31</v>
      </c>
      <c r="J525" s="254">
        <v>184.69</v>
      </c>
      <c r="K525" s="254">
        <v>99.99</v>
      </c>
      <c r="L525" s="254">
        <v>53.72</v>
      </c>
      <c r="M525" s="254">
        <v>267.86</v>
      </c>
      <c r="N525" s="254">
        <v>260.02</v>
      </c>
      <c r="O525" s="254">
        <v>117.88</v>
      </c>
      <c r="P525" s="254">
        <v>60.09</v>
      </c>
      <c r="Q525" s="254">
        <v>85.5</v>
      </c>
      <c r="R525" s="254">
        <v>66.400000000000006</v>
      </c>
      <c r="S525" s="254">
        <v>156.46</v>
      </c>
      <c r="T525" s="254">
        <v>206.96</v>
      </c>
      <c r="U525" s="254">
        <v>120.7</v>
      </c>
      <c r="V525" s="254">
        <v>115.44</v>
      </c>
      <c r="W525" s="254">
        <v>145.79</v>
      </c>
      <c r="X525" s="254">
        <v>85.84</v>
      </c>
      <c r="Y525" s="254">
        <v>99.34</v>
      </c>
      <c r="Z525" s="254">
        <v>112.14</v>
      </c>
      <c r="AA525" s="254">
        <v>277.57</v>
      </c>
      <c r="AB525" s="254">
        <v>314.52999999999997</v>
      </c>
      <c r="AC525" s="254">
        <v>127.12</v>
      </c>
      <c r="AD525" s="254">
        <v>181.46</v>
      </c>
      <c r="AE525" s="254">
        <v>111.87</v>
      </c>
      <c r="AF525" s="256">
        <v>178.14</v>
      </c>
      <c r="AG525" s="10"/>
      <c r="AH525" s="10"/>
      <c r="AI525" s="10"/>
    </row>
    <row r="526" spans="1:35">
      <c r="A526" s="257">
        <f t="shared" si="21"/>
        <v>0.65646666666666642</v>
      </c>
      <c r="B526" s="254">
        <v>47.81</v>
      </c>
      <c r="C526" s="254">
        <v>74.95</v>
      </c>
      <c r="D526" s="254">
        <v>52.72</v>
      </c>
      <c r="E526" s="254">
        <v>48.77</v>
      </c>
      <c r="F526" s="254">
        <v>245.63</v>
      </c>
      <c r="G526" s="254">
        <v>195.21</v>
      </c>
      <c r="H526" s="254">
        <v>120.97</v>
      </c>
      <c r="I526" s="254">
        <v>41.73</v>
      </c>
      <c r="J526" s="254">
        <v>73.8</v>
      </c>
      <c r="K526" s="254">
        <v>21.46</v>
      </c>
      <c r="L526" s="254">
        <v>68.540000000000006</v>
      </c>
      <c r="M526" s="254">
        <v>301.17</v>
      </c>
      <c r="N526" s="254">
        <v>138.44</v>
      </c>
      <c r="O526" s="254">
        <v>97.29</v>
      </c>
      <c r="P526" s="254">
        <v>43.91</v>
      </c>
      <c r="Q526" s="254">
        <v>112.31</v>
      </c>
      <c r="R526" s="254">
        <v>54.81</v>
      </c>
      <c r="S526" s="254">
        <v>78.209999999999994</v>
      </c>
      <c r="T526" s="254">
        <v>168.18</v>
      </c>
      <c r="U526" s="254">
        <v>248.2</v>
      </c>
      <c r="V526" s="254">
        <v>158.75</v>
      </c>
      <c r="W526" s="254">
        <v>134.13</v>
      </c>
      <c r="X526" s="254">
        <v>86.63</v>
      </c>
      <c r="Y526" s="254">
        <v>178.93</v>
      </c>
      <c r="Z526" s="254">
        <v>177.17</v>
      </c>
      <c r="AA526" s="254">
        <v>222.58</v>
      </c>
      <c r="AB526" s="254">
        <v>83.7</v>
      </c>
      <c r="AC526" s="254">
        <v>59.07</v>
      </c>
      <c r="AD526" s="254">
        <v>174.07</v>
      </c>
      <c r="AE526" s="254">
        <v>128.38</v>
      </c>
      <c r="AF526" s="256">
        <v>130.01</v>
      </c>
      <c r="AG526" s="10"/>
      <c r="AH526" s="10"/>
      <c r="AI526" s="10"/>
    </row>
    <row r="527" spans="1:35">
      <c r="A527" s="257">
        <f t="shared" si="21"/>
        <v>0.66686666666666639</v>
      </c>
      <c r="B527" s="254">
        <v>52.65</v>
      </c>
      <c r="C527" s="254">
        <v>100.66</v>
      </c>
      <c r="D527" s="254">
        <v>219.28</v>
      </c>
      <c r="E527" s="254">
        <v>87.65</v>
      </c>
      <c r="F527" s="254">
        <v>209.84</v>
      </c>
      <c r="G527" s="254">
        <v>151.66</v>
      </c>
      <c r="H527" s="254">
        <v>129.82</v>
      </c>
      <c r="I527" s="254">
        <v>44.78</v>
      </c>
      <c r="J527" s="254">
        <v>84.16</v>
      </c>
      <c r="K527" s="254">
        <v>51.81</v>
      </c>
      <c r="L527" s="254">
        <v>39.770000000000003</v>
      </c>
      <c r="M527" s="254">
        <v>239.92</v>
      </c>
      <c r="N527" s="254">
        <v>147.25</v>
      </c>
      <c r="O527" s="254">
        <v>40.130000000000003</v>
      </c>
      <c r="P527" s="254">
        <v>29.06</v>
      </c>
      <c r="Q527" s="254">
        <v>67.19</v>
      </c>
      <c r="R527" s="254">
        <v>51.08</v>
      </c>
      <c r="S527" s="254">
        <v>87.76</v>
      </c>
      <c r="T527" s="254">
        <v>107.45</v>
      </c>
      <c r="U527" s="254">
        <v>264.2</v>
      </c>
      <c r="V527" s="254">
        <v>70.510000000000005</v>
      </c>
      <c r="W527" s="254">
        <v>141.22999999999999</v>
      </c>
      <c r="X527" s="254">
        <v>110.31</v>
      </c>
      <c r="Y527" s="254">
        <v>135.21</v>
      </c>
      <c r="Z527" s="254">
        <v>109.19</v>
      </c>
      <c r="AA527" s="254">
        <v>120.5</v>
      </c>
      <c r="AB527" s="254">
        <v>190.87</v>
      </c>
      <c r="AC527" s="254">
        <v>115.61</v>
      </c>
      <c r="AD527" s="254">
        <v>99.87</v>
      </c>
      <c r="AE527" s="254">
        <v>116.6</v>
      </c>
      <c r="AF527" s="256">
        <v>150.49</v>
      </c>
      <c r="AG527" s="10"/>
      <c r="AH527" s="10"/>
      <c r="AI527" s="10"/>
    </row>
    <row r="528" spans="1:35">
      <c r="A528" s="257">
        <f t="shared" si="21"/>
        <v>0.67726666666666635</v>
      </c>
      <c r="B528" s="254">
        <v>120.45</v>
      </c>
      <c r="C528" s="254">
        <v>49.91</v>
      </c>
      <c r="D528" s="254">
        <v>9.7200000000000006</v>
      </c>
      <c r="E528" s="254">
        <v>113.28</v>
      </c>
      <c r="F528" s="254">
        <v>116.74</v>
      </c>
      <c r="G528" s="254">
        <v>179.46</v>
      </c>
      <c r="H528" s="254">
        <v>55.43</v>
      </c>
      <c r="I528" s="254">
        <v>22.09</v>
      </c>
      <c r="J528" s="254">
        <v>165.15</v>
      </c>
      <c r="K528" s="254">
        <v>17.059999999999999</v>
      </c>
      <c r="L528" s="254">
        <v>95.01</v>
      </c>
      <c r="M528" s="254">
        <v>139.79</v>
      </c>
      <c r="N528" s="254">
        <v>154.87</v>
      </c>
      <c r="O528" s="254">
        <v>76.67</v>
      </c>
      <c r="P528" s="254">
        <v>91.53</v>
      </c>
      <c r="Q528" s="254">
        <v>83.51</v>
      </c>
      <c r="R528" s="254">
        <v>65.459999999999994</v>
      </c>
      <c r="S528" s="254">
        <v>116.38</v>
      </c>
      <c r="T528" s="254">
        <v>135.16999999999999</v>
      </c>
      <c r="U528" s="254">
        <v>241.26</v>
      </c>
      <c r="V528" s="254">
        <v>56.75</v>
      </c>
      <c r="W528" s="254">
        <v>158.03</v>
      </c>
      <c r="X528" s="254">
        <v>25.17</v>
      </c>
      <c r="Y528" s="254">
        <v>83.63</v>
      </c>
      <c r="Z528" s="254">
        <v>228.15</v>
      </c>
      <c r="AA528" s="254">
        <v>138.66999999999999</v>
      </c>
      <c r="AB528" s="254">
        <v>137.5</v>
      </c>
      <c r="AC528" s="254">
        <v>154.28</v>
      </c>
      <c r="AD528" s="254">
        <v>117.26</v>
      </c>
      <c r="AE528" s="254">
        <v>47.36</v>
      </c>
      <c r="AF528" s="256">
        <v>105.71</v>
      </c>
      <c r="AG528" s="10"/>
      <c r="AH528" s="10"/>
      <c r="AI528" s="10"/>
    </row>
    <row r="529" spans="1:35">
      <c r="A529" s="257">
        <f t="shared" si="21"/>
        <v>0.68766666666666632</v>
      </c>
      <c r="B529" s="254">
        <v>42.31</v>
      </c>
      <c r="C529" s="254">
        <v>59.13</v>
      </c>
      <c r="D529" s="254">
        <v>38.549999999999997</v>
      </c>
      <c r="E529" s="254">
        <v>87.97</v>
      </c>
      <c r="F529" s="254">
        <v>126.78</v>
      </c>
      <c r="G529" s="254">
        <v>136.04</v>
      </c>
      <c r="H529" s="254">
        <v>34.64</v>
      </c>
      <c r="I529" s="254">
        <v>94.42</v>
      </c>
      <c r="J529" s="254">
        <v>47.1</v>
      </c>
      <c r="K529" s="254">
        <v>54.62</v>
      </c>
      <c r="L529" s="254">
        <v>85.27</v>
      </c>
      <c r="M529" s="254">
        <v>161.61000000000001</v>
      </c>
      <c r="N529" s="254">
        <v>193</v>
      </c>
      <c r="O529" s="254">
        <v>49.88</v>
      </c>
      <c r="P529" s="254">
        <v>81.16</v>
      </c>
      <c r="Q529" s="254">
        <v>32.71</v>
      </c>
      <c r="R529" s="254">
        <v>86.72</v>
      </c>
      <c r="S529" s="254">
        <v>73.34</v>
      </c>
      <c r="T529" s="254">
        <v>228.94</v>
      </c>
      <c r="U529" s="254">
        <v>180.97</v>
      </c>
      <c r="V529" s="254">
        <v>65.069999999999993</v>
      </c>
      <c r="W529" s="254">
        <v>133.71</v>
      </c>
      <c r="X529" s="254">
        <v>137.69999999999999</v>
      </c>
      <c r="Y529" s="254">
        <v>91.91</v>
      </c>
      <c r="Z529" s="254">
        <v>76.91</v>
      </c>
      <c r="AA529" s="254">
        <v>131.93</v>
      </c>
      <c r="AB529" s="254">
        <v>123.54</v>
      </c>
      <c r="AC529" s="254">
        <v>86.09</v>
      </c>
      <c r="AD529" s="254">
        <v>85.48</v>
      </c>
      <c r="AE529" s="254">
        <v>121.7</v>
      </c>
      <c r="AF529" s="256">
        <v>138.72999999999999</v>
      </c>
      <c r="AG529" s="10"/>
      <c r="AH529" s="10"/>
      <c r="AI529" s="10"/>
    </row>
    <row r="530" spans="1:35">
      <c r="A530" s="257">
        <f t="shared" si="21"/>
        <v>0.69806666666666628</v>
      </c>
      <c r="B530" s="254">
        <v>68.010000000000005</v>
      </c>
      <c r="C530" s="254">
        <v>49.52</v>
      </c>
      <c r="D530" s="254">
        <v>18.899999999999999</v>
      </c>
      <c r="E530" s="254">
        <v>80.3</v>
      </c>
      <c r="F530" s="254">
        <v>173.04</v>
      </c>
      <c r="G530" s="254">
        <v>128.63999999999999</v>
      </c>
      <c r="H530" s="254">
        <v>44.3</v>
      </c>
      <c r="I530" s="254">
        <v>32.71</v>
      </c>
      <c r="J530" s="254">
        <v>69.53</v>
      </c>
      <c r="K530" s="254">
        <v>29.46</v>
      </c>
      <c r="L530" s="254">
        <v>108.17</v>
      </c>
      <c r="M530" s="254">
        <v>173.85</v>
      </c>
      <c r="N530" s="254">
        <v>313.63</v>
      </c>
      <c r="O530" s="254">
        <v>37.19</v>
      </c>
      <c r="P530" s="254">
        <v>52.89</v>
      </c>
      <c r="Q530" s="254">
        <v>30.54</v>
      </c>
      <c r="R530" s="254">
        <v>113.65</v>
      </c>
      <c r="S530" s="254">
        <v>83.19</v>
      </c>
      <c r="T530" s="254">
        <v>151.19</v>
      </c>
      <c r="U530" s="254">
        <v>116.6</v>
      </c>
      <c r="V530" s="254">
        <v>101.87</v>
      </c>
      <c r="W530" s="254">
        <v>68.209999999999994</v>
      </c>
      <c r="X530" s="254">
        <v>84.56</v>
      </c>
      <c r="Y530" s="254">
        <v>115.22</v>
      </c>
      <c r="Z530" s="254">
        <v>96.88</v>
      </c>
      <c r="AA530" s="254">
        <v>148.04</v>
      </c>
      <c r="AB530" s="254">
        <v>117.7</v>
      </c>
      <c r="AC530" s="254">
        <v>91.07</v>
      </c>
      <c r="AD530" s="254">
        <v>124.93</v>
      </c>
      <c r="AE530" s="254">
        <v>75.760000000000005</v>
      </c>
      <c r="AF530" s="256">
        <v>163.6</v>
      </c>
      <c r="AG530" s="10"/>
      <c r="AH530" s="10"/>
      <c r="AI530" s="10"/>
    </row>
    <row r="531" spans="1:35">
      <c r="A531" s="257">
        <f t="shared" si="21"/>
        <v>0.70846666666666624</v>
      </c>
      <c r="B531" s="254">
        <v>31.71</v>
      </c>
      <c r="C531" s="254">
        <v>18.28</v>
      </c>
      <c r="D531" s="254">
        <v>150.81</v>
      </c>
      <c r="E531" s="254">
        <v>34.090000000000003</v>
      </c>
      <c r="F531" s="254">
        <v>172.92</v>
      </c>
      <c r="G531" s="254">
        <v>202.29</v>
      </c>
      <c r="H531" s="254">
        <v>23.5</v>
      </c>
      <c r="I531" s="254">
        <v>6.09</v>
      </c>
      <c r="J531" s="254">
        <v>125.6</v>
      </c>
      <c r="K531" s="254">
        <v>17.489999999999998</v>
      </c>
      <c r="L531" s="254">
        <v>16.59</v>
      </c>
      <c r="M531" s="254">
        <v>88.87</v>
      </c>
      <c r="N531" s="254">
        <v>56.14</v>
      </c>
      <c r="O531" s="254">
        <v>35.72</v>
      </c>
      <c r="P531" s="254">
        <v>35.590000000000003</v>
      </c>
      <c r="Q531" s="254">
        <v>46.76</v>
      </c>
      <c r="R531" s="254">
        <v>21.83</v>
      </c>
      <c r="S531" s="254">
        <v>114.12</v>
      </c>
      <c r="T531" s="254">
        <v>128.52000000000001</v>
      </c>
      <c r="U531" s="254">
        <v>122.08</v>
      </c>
      <c r="V531" s="254">
        <v>100.94</v>
      </c>
      <c r="W531" s="254">
        <v>91.72</v>
      </c>
      <c r="X531" s="254">
        <v>87.72</v>
      </c>
      <c r="Y531" s="254">
        <v>48.82</v>
      </c>
      <c r="Z531" s="254">
        <v>88.76</v>
      </c>
      <c r="AA531" s="254">
        <v>118.88</v>
      </c>
      <c r="AB531" s="254">
        <v>172.93</v>
      </c>
      <c r="AC531" s="254">
        <v>88.41</v>
      </c>
      <c r="AD531" s="254">
        <v>190.21</v>
      </c>
      <c r="AE531" s="254">
        <v>113.3</v>
      </c>
      <c r="AF531" s="256">
        <v>52.51</v>
      </c>
      <c r="AG531" s="10"/>
      <c r="AH531" s="10"/>
      <c r="AI531" s="10"/>
    </row>
    <row r="532" spans="1:35">
      <c r="A532" s="257">
        <f t="shared" si="21"/>
        <v>0.71886666666666621</v>
      </c>
      <c r="B532" s="254">
        <v>30.34</v>
      </c>
      <c r="C532" s="254">
        <v>80.08</v>
      </c>
      <c r="D532" s="254">
        <v>56.25</v>
      </c>
      <c r="E532" s="254">
        <v>45.85</v>
      </c>
      <c r="F532" s="254">
        <v>188.34</v>
      </c>
      <c r="G532" s="254">
        <v>49.38</v>
      </c>
      <c r="H532" s="254">
        <v>55.6</v>
      </c>
      <c r="I532" s="254">
        <v>95.89</v>
      </c>
      <c r="J532" s="254">
        <v>117.08</v>
      </c>
      <c r="K532" s="254">
        <v>82.58</v>
      </c>
      <c r="L532" s="254">
        <v>29.8</v>
      </c>
      <c r="M532" s="254">
        <v>133.78</v>
      </c>
      <c r="N532" s="254">
        <v>124.19</v>
      </c>
      <c r="O532" s="254">
        <v>72.290000000000006</v>
      </c>
      <c r="P532" s="254">
        <v>60.49</v>
      </c>
      <c r="Q532" s="254">
        <v>48.5</v>
      </c>
      <c r="R532" s="254">
        <v>59.96</v>
      </c>
      <c r="S532" s="254">
        <v>118.75</v>
      </c>
      <c r="T532" s="254">
        <v>105.59</v>
      </c>
      <c r="U532" s="254">
        <v>51.76</v>
      </c>
      <c r="V532" s="254">
        <v>101.77</v>
      </c>
      <c r="W532" s="254">
        <v>119.67</v>
      </c>
      <c r="X532" s="254">
        <v>119.11</v>
      </c>
      <c r="Y532" s="254">
        <v>104.59</v>
      </c>
      <c r="Z532" s="254">
        <v>155.79</v>
      </c>
      <c r="AA532" s="254">
        <v>125.96</v>
      </c>
      <c r="AB532" s="254">
        <v>173.44</v>
      </c>
      <c r="AC532" s="254">
        <v>78.94</v>
      </c>
      <c r="AD532" s="254">
        <v>112.91</v>
      </c>
      <c r="AE532" s="254">
        <v>75.239999999999995</v>
      </c>
      <c r="AF532" s="256">
        <v>68.45</v>
      </c>
      <c r="AG532" s="10"/>
      <c r="AH532" s="10"/>
      <c r="AI532" s="10"/>
    </row>
    <row r="533" spans="1:35">
      <c r="A533" s="257">
        <f t="shared" si="21"/>
        <v>0.72926666666666617</v>
      </c>
      <c r="B533" s="254">
        <v>46.91</v>
      </c>
      <c r="C533" s="254">
        <v>63.47</v>
      </c>
      <c r="D533" s="254">
        <v>69.91</v>
      </c>
      <c r="E533" s="254">
        <v>112.65</v>
      </c>
      <c r="F533" s="254">
        <v>106.1</v>
      </c>
      <c r="G533" s="254">
        <v>200.99</v>
      </c>
      <c r="H533" s="254">
        <v>85.37</v>
      </c>
      <c r="I533" s="254">
        <v>51.23</v>
      </c>
      <c r="J533" s="254">
        <v>78.930000000000007</v>
      </c>
      <c r="K533" s="254">
        <v>114.4</v>
      </c>
      <c r="L533" s="254">
        <v>28.58</v>
      </c>
      <c r="M533" s="254">
        <v>138.47</v>
      </c>
      <c r="N533" s="254">
        <v>126.04</v>
      </c>
      <c r="O533" s="254">
        <v>22.23</v>
      </c>
      <c r="P533" s="254">
        <v>53.28</v>
      </c>
      <c r="Q533" s="254">
        <v>29.5</v>
      </c>
      <c r="R533" s="254">
        <v>95.59</v>
      </c>
      <c r="S533" s="254">
        <v>144.55000000000001</v>
      </c>
      <c r="T533" s="254">
        <v>193.61</v>
      </c>
      <c r="U533" s="254">
        <v>154.15</v>
      </c>
      <c r="V533" s="254">
        <v>81.66</v>
      </c>
      <c r="W533" s="254">
        <v>87.45</v>
      </c>
      <c r="X533" s="254">
        <v>95.31</v>
      </c>
      <c r="Y533" s="254">
        <v>24</v>
      </c>
      <c r="Z533" s="254">
        <v>76.09</v>
      </c>
      <c r="AA533" s="254">
        <v>224.02</v>
      </c>
      <c r="AB533" s="254">
        <v>112.55</v>
      </c>
      <c r="AC533" s="254">
        <v>73.069999999999993</v>
      </c>
      <c r="AD533" s="254">
        <v>63.78</v>
      </c>
      <c r="AE533" s="254">
        <v>122.89</v>
      </c>
      <c r="AF533" s="256">
        <v>9.75</v>
      </c>
      <c r="AG533" s="10"/>
      <c r="AH533" s="10"/>
      <c r="AI533" s="10"/>
    </row>
    <row r="534" spans="1:35">
      <c r="A534" s="257">
        <f t="shared" si="21"/>
        <v>0.73966666666666614</v>
      </c>
      <c r="B534" s="254">
        <v>94.8</v>
      </c>
      <c r="C534" s="254">
        <v>99.68</v>
      </c>
      <c r="D534" s="254">
        <v>92.26</v>
      </c>
      <c r="E534" s="254">
        <v>86.03</v>
      </c>
      <c r="F534" s="254">
        <v>63.05</v>
      </c>
      <c r="G534" s="254">
        <v>181.7</v>
      </c>
      <c r="H534" s="254">
        <v>95.17</v>
      </c>
      <c r="I534" s="254">
        <v>57.03</v>
      </c>
      <c r="J534" s="254">
        <v>63.68</v>
      </c>
      <c r="K534" s="254">
        <v>75.8</v>
      </c>
      <c r="L534" s="254">
        <v>97.3</v>
      </c>
      <c r="M534" s="254">
        <v>153.1</v>
      </c>
      <c r="N534" s="254">
        <v>129.52000000000001</v>
      </c>
      <c r="O534" s="254">
        <v>35.72</v>
      </c>
      <c r="P534" s="254">
        <v>65.819999999999993</v>
      </c>
      <c r="Q534" s="254">
        <v>67.430000000000007</v>
      </c>
      <c r="R534" s="254">
        <v>140.38</v>
      </c>
      <c r="S534" s="254">
        <v>67.010000000000005</v>
      </c>
      <c r="T534" s="254">
        <v>162.59</v>
      </c>
      <c r="U534" s="254">
        <v>168.49</v>
      </c>
      <c r="V534" s="254">
        <v>73.62</v>
      </c>
      <c r="W534" s="254">
        <v>151.22999999999999</v>
      </c>
      <c r="X534" s="254">
        <v>53.7</v>
      </c>
      <c r="Y534" s="254">
        <v>28.86</v>
      </c>
      <c r="Z534" s="254">
        <v>97.76</v>
      </c>
      <c r="AA534" s="254">
        <v>152.52000000000001</v>
      </c>
      <c r="AB534" s="254">
        <v>94.27</v>
      </c>
      <c r="AC534" s="254">
        <v>66.88</v>
      </c>
      <c r="AD534" s="254">
        <v>136.63</v>
      </c>
      <c r="AE534" s="254">
        <v>101.98</v>
      </c>
      <c r="AF534" s="256">
        <v>83.33</v>
      </c>
      <c r="AG534" s="10"/>
      <c r="AH534" s="10"/>
      <c r="AI534" s="10"/>
    </row>
    <row r="535" spans="1:35">
      <c r="A535" s="257">
        <f t="shared" si="21"/>
        <v>0.7500666666666661</v>
      </c>
      <c r="B535" s="254">
        <v>66.290000000000006</v>
      </c>
      <c r="C535" s="254">
        <v>63.89</v>
      </c>
      <c r="D535" s="254">
        <v>146.37</v>
      </c>
      <c r="E535" s="254">
        <v>104.09</v>
      </c>
      <c r="F535" s="254">
        <v>272.87</v>
      </c>
      <c r="G535" s="254">
        <v>156.47999999999999</v>
      </c>
      <c r="H535" s="254">
        <v>89.96</v>
      </c>
      <c r="I535" s="254">
        <v>94.53</v>
      </c>
      <c r="J535" s="254">
        <v>112.38</v>
      </c>
      <c r="K535" s="254">
        <v>86.49</v>
      </c>
      <c r="L535" s="254">
        <v>205.11</v>
      </c>
      <c r="M535" s="254">
        <v>120.49</v>
      </c>
      <c r="N535" s="254">
        <v>189.22</v>
      </c>
      <c r="O535" s="254">
        <v>108.79</v>
      </c>
      <c r="P535" s="254">
        <v>70.94</v>
      </c>
      <c r="Q535" s="254">
        <v>67.349999999999994</v>
      </c>
      <c r="R535" s="254">
        <v>61.59</v>
      </c>
      <c r="S535" s="254">
        <v>105.16</v>
      </c>
      <c r="T535" s="254">
        <v>143.13999999999999</v>
      </c>
      <c r="U535" s="254">
        <v>209.36</v>
      </c>
      <c r="V535" s="254">
        <v>80.75</v>
      </c>
      <c r="W535" s="254">
        <v>249.7</v>
      </c>
      <c r="X535" s="254">
        <v>46.43</v>
      </c>
      <c r="Y535" s="254">
        <v>3.91</v>
      </c>
      <c r="Z535" s="254">
        <v>77.569999999999993</v>
      </c>
      <c r="AA535" s="254">
        <v>92.33</v>
      </c>
      <c r="AB535" s="254">
        <v>132.16</v>
      </c>
      <c r="AC535" s="254">
        <v>92.01</v>
      </c>
      <c r="AD535" s="254">
        <v>91.51</v>
      </c>
      <c r="AE535" s="254">
        <v>78.790000000000006</v>
      </c>
      <c r="AF535" s="256">
        <v>20.97</v>
      </c>
      <c r="AG535" s="10"/>
      <c r="AH535" s="10"/>
      <c r="AI535" s="10"/>
    </row>
    <row r="536" spans="1:35">
      <c r="A536" s="257">
        <f t="shared" si="21"/>
        <v>0.76046666666666607</v>
      </c>
      <c r="B536" s="254">
        <v>79.31</v>
      </c>
      <c r="C536" s="254">
        <v>124.36</v>
      </c>
      <c r="D536" s="254">
        <v>79.260000000000005</v>
      </c>
      <c r="E536" s="254">
        <v>179.84</v>
      </c>
      <c r="F536" s="254">
        <v>171.69</v>
      </c>
      <c r="G536" s="254">
        <v>233.22</v>
      </c>
      <c r="H536" s="254">
        <v>171.43</v>
      </c>
      <c r="I536" s="254">
        <v>100.2</v>
      </c>
      <c r="J536" s="254">
        <v>165.05</v>
      </c>
      <c r="K536" s="254">
        <v>115.76</v>
      </c>
      <c r="L536" s="254">
        <v>173.52</v>
      </c>
      <c r="M536" s="254">
        <v>136.84</v>
      </c>
      <c r="N536" s="254">
        <v>143.76</v>
      </c>
      <c r="O536" s="254">
        <v>52.15</v>
      </c>
      <c r="P536" s="254">
        <v>135.25</v>
      </c>
      <c r="Q536" s="254">
        <v>151.25</v>
      </c>
      <c r="R536" s="254">
        <v>77.72</v>
      </c>
      <c r="S536" s="254">
        <v>179.08</v>
      </c>
      <c r="T536" s="254">
        <v>167.12</v>
      </c>
      <c r="U536" s="254">
        <v>91.02</v>
      </c>
      <c r="V536" s="254">
        <v>128.25</v>
      </c>
      <c r="W536" s="254">
        <v>184.57</v>
      </c>
      <c r="X536" s="254">
        <v>230.39</v>
      </c>
      <c r="Y536" s="254">
        <v>0</v>
      </c>
      <c r="Z536" s="254">
        <v>136.01</v>
      </c>
      <c r="AA536" s="254">
        <v>156.66999999999999</v>
      </c>
      <c r="AB536" s="254">
        <v>248.71</v>
      </c>
      <c r="AC536" s="254">
        <v>81.58</v>
      </c>
      <c r="AD536" s="254">
        <v>154.91999999999999</v>
      </c>
      <c r="AE536" s="254">
        <v>172.28</v>
      </c>
      <c r="AF536" s="256">
        <v>0</v>
      </c>
      <c r="AG536" s="10"/>
      <c r="AH536" s="10"/>
      <c r="AI536" s="10"/>
    </row>
    <row r="537" spans="1:35">
      <c r="A537" s="257">
        <f t="shared" si="21"/>
        <v>0.77086666666666603</v>
      </c>
      <c r="B537" s="254">
        <v>216.29</v>
      </c>
      <c r="C537" s="254">
        <v>157.81</v>
      </c>
      <c r="D537" s="254">
        <v>137.44</v>
      </c>
      <c r="E537" s="254">
        <v>229.26</v>
      </c>
      <c r="F537" s="254">
        <v>288.17</v>
      </c>
      <c r="G537" s="254">
        <v>304.17</v>
      </c>
      <c r="H537" s="254">
        <v>133.68</v>
      </c>
      <c r="I537" s="254">
        <v>208.47</v>
      </c>
      <c r="J537" s="254">
        <v>161.46</v>
      </c>
      <c r="K537" s="254">
        <v>215.35</v>
      </c>
      <c r="L537" s="254">
        <v>252.21</v>
      </c>
      <c r="M537" s="254">
        <v>206.04</v>
      </c>
      <c r="N537" s="254">
        <v>337.88</v>
      </c>
      <c r="O537" s="254">
        <v>53.57</v>
      </c>
      <c r="P537" s="254">
        <v>127.8</v>
      </c>
      <c r="Q537" s="254">
        <v>143.11000000000001</v>
      </c>
      <c r="R537" s="254">
        <v>98.8</v>
      </c>
      <c r="S537" s="254">
        <v>147.44999999999999</v>
      </c>
      <c r="T537" s="254">
        <v>222.88</v>
      </c>
      <c r="U537" s="254">
        <v>292.85000000000002</v>
      </c>
      <c r="V537" s="254">
        <v>133.54</v>
      </c>
      <c r="W537" s="254">
        <v>157.06</v>
      </c>
      <c r="X537" s="254">
        <v>148.21</v>
      </c>
      <c r="Y537" s="254">
        <v>0</v>
      </c>
      <c r="Z537" s="254">
        <v>156.76</v>
      </c>
      <c r="AA537" s="254">
        <v>120.72</v>
      </c>
      <c r="AB537" s="254">
        <v>235.72</v>
      </c>
      <c r="AC537" s="254">
        <v>155.22999999999999</v>
      </c>
      <c r="AD537" s="254">
        <v>180.44</v>
      </c>
      <c r="AE537" s="254">
        <v>313.77</v>
      </c>
      <c r="AF537" s="256">
        <v>0</v>
      </c>
      <c r="AG537" s="10"/>
      <c r="AH537" s="10"/>
      <c r="AI537" s="10"/>
    </row>
    <row r="538" spans="1:35">
      <c r="A538" s="257">
        <f t="shared" si="21"/>
        <v>0.781266666666666</v>
      </c>
      <c r="B538" s="254">
        <v>161.27000000000001</v>
      </c>
      <c r="C538" s="254">
        <v>372.95</v>
      </c>
      <c r="D538" s="254">
        <v>91.59</v>
      </c>
      <c r="E538" s="254">
        <v>459.1</v>
      </c>
      <c r="F538" s="254">
        <v>256.7</v>
      </c>
      <c r="G538" s="254">
        <v>329.9</v>
      </c>
      <c r="H538" s="254">
        <v>246.17</v>
      </c>
      <c r="I538" s="254">
        <v>259.14999999999998</v>
      </c>
      <c r="J538" s="254">
        <v>266.87</v>
      </c>
      <c r="K538" s="254">
        <v>314.75</v>
      </c>
      <c r="L538" s="254">
        <v>279.11</v>
      </c>
      <c r="M538" s="254">
        <v>194.46</v>
      </c>
      <c r="N538" s="254">
        <v>512.92999999999995</v>
      </c>
      <c r="O538" s="254">
        <v>218.7</v>
      </c>
      <c r="P538" s="254">
        <v>210.65</v>
      </c>
      <c r="Q538" s="254">
        <v>179.05</v>
      </c>
      <c r="R538" s="254">
        <v>178.94</v>
      </c>
      <c r="S538" s="254">
        <v>315.47000000000003</v>
      </c>
      <c r="T538" s="254">
        <v>324.10000000000002</v>
      </c>
      <c r="U538" s="254">
        <v>389.24</v>
      </c>
      <c r="V538" s="254">
        <v>133.79</v>
      </c>
      <c r="W538" s="254">
        <v>163.27000000000001</v>
      </c>
      <c r="X538" s="254">
        <v>149.75</v>
      </c>
      <c r="Y538" s="254">
        <v>0</v>
      </c>
      <c r="Z538" s="254">
        <v>235.2</v>
      </c>
      <c r="AA538" s="254">
        <v>291.33</v>
      </c>
      <c r="AB538" s="254">
        <v>441.89</v>
      </c>
      <c r="AC538" s="254">
        <v>40.35</v>
      </c>
      <c r="AD538" s="254">
        <v>139.18</v>
      </c>
      <c r="AE538" s="254">
        <v>156.41999999999999</v>
      </c>
      <c r="AF538" s="256">
        <v>0</v>
      </c>
      <c r="AG538" s="10"/>
      <c r="AH538" s="10"/>
      <c r="AI538" s="10"/>
    </row>
    <row r="539" spans="1:35">
      <c r="A539" s="257">
        <f t="shared" si="21"/>
        <v>0.79166666666666596</v>
      </c>
      <c r="B539" s="254">
        <v>369.55</v>
      </c>
      <c r="C539" s="254">
        <v>292.82</v>
      </c>
      <c r="D539" s="254">
        <v>346.52</v>
      </c>
      <c r="E539" s="254">
        <v>400.57</v>
      </c>
      <c r="F539" s="254">
        <v>392.35</v>
      </c>
      <c r="G539" s="254">
        <v>812.19</v>
      </c>
      <c r="H539" s="254">
        <v>137.05000000000001</v>
      </c>
      <c r="I539" s="254">
        <v>334.82</v>
      </c>
      <c r="J539" s="254">
        <v>120.34</v>
      </c>
      <c r="K539" s="254">
        <v>353.63</v>
      </c>
      <c r="L539" s="254">
        <v>511.14</v>
      </c>
      <c r="M539" s="254">
        <v>289.66000000000003</v>
      </c>
      <c r="N539" s="254">
        <v>458.76</v>
      </c>
      <c r="O539" s="254">
        <v>305.97000000000003</v>
      </c>
      <c r="P539" s="254">
        <v>248.19</v>
      </c>
      <c r="Q539" s="254">
        <v>349.54</v>
      </c>
      <c r="R539" s="254">
        <v>228.12</v>
      </c>
      <c r="S539" s="254">
        <v>268.48</v>
      </c>
      <c r="T539" s="254">
        <v>625.29999999999995</v>
      </c>
      <c r="U539" s="254">
        <v>383.69</v>
      </c>
      <c r="V539" s="254">
        <v>292.63</v>
      </c>
      <c r="W539" s="254">
        <v>271.8</v>
      </c>
      <c r="X539" s="254">
        <v>157.6</v>
      </c>
      <c r="Y539" s="254">
        <v>0</v>
      </c>
      <c r="Z539" s="254">
        <v>208.55</v>
      </c>
      <c r="AA539" s="254">
        <v>372.8</v>
      </c>
      <c r="AB539" s="254">
        <v>439.31</v>
      </c>
      <c r="AC539" s="254">
        <v>311.08999999999997</v>
      </c>
      <c r="AD539" s="254">
        <v>362.29</v>
      </c>
      <c r="AE539" s="254">
        <v>338.18</v>
      </c>
      <c r="AF539" s="256">
        <v>0</v>
      </c>
      <c r="AG539" s="10"/>
      <c r="AH539" s="10"/>
      <c r="AI539" s="10"/>
    </row>
    <row r="540" spans="1:35">
      <c r="A540" s="257">
        <f t="shared" ref="A540:A547" si="22">A539+0.0105</f>
        <v>0.80216666666666592</v>
      </c>
      <c r="B540" s="254">
        <v>299.29000000000002</v>
      </c>
      <c r="C540" s="254">
        <v>338.09</v>
      </c>
      <c r="D540" s="254">
        <v>349.05</v>
      </c>
      <c r="E540" s="254">
        <v>292.81</v>
      </c>
      <c r="F540" s="254">
        <v>333.35</v>
      </c>
      <c r="G540" s="254">
        <v>920.89</v>
      </c>
      <c r="H540" s="254">
        <v>274.91000000000003</v>
      </c>
      <c r="I540" s="254">
        <v>186.42</v>
      </c>
      <c r="J540" s="254">
        <v>426.37</v>
      </c>
      <c r="K540" s="254">
        <v>347.7</v>
      </c>
      <c r="L540" s="254">
        <v>392.96</v>
      </c>
      <c r="M540" s="254">
        <v>476.3</v>
      </c>
      <c r="N540" s="254">
        <v>594.64</v>
      </c>
      <c r="O540" s="254">
        <v>170.62</v>
      </c>
      <c r="P540" s="254">
        <v>397.42</v>
      </c>
      <c r="Q540" s="254">
        <v>476.74</v>
      </c>
      <c r="R540" s="254">
        <v>497.08</v>
      </c>
      <c r="S540" s="254">
        <v>775.53</v>
      </c>
      <c r="T540" s="254">
        <v>542.47</v>
      </c>
      <c r="U540" s="254">
        <v>536.24</v>
      </c>
      <c r="V540" s="254">
        <v>393.49</v>
      </c>
      <c r="W540" s="254">
        <v>237.43</v>
      </c>
      <c r="X540" s="254">
        <v>425.35</v>
      </c>
      <c r="Y540" s="254">
        <v>0</v>
      </c>
      <c r="Z540" s="254">
        <v>281.51</v>
      </c>
      <c r="AA540" s="254">
        <v>453.82</v>
      </c>
      <c r="AB540" s="254">
        <v>320.74</v>
      </c>
      <c r="AC540" s="254">
        <v>431.96</v>
      </c>
      <c r="AD540" s="254">
        <v>366.91</v>
      </c>
      <c r="AE540" s="254">
        <v>582.04</v>
      </c>
      <c r="AF540" s="256">
        <v>0</v>
      </c>
      <c r="AG540" s="10"/>
      <c r="AH540" s="10"/>
      <c r="AI540" s="10"/>
    </row>
    <row r="541" spans="1:35">
      <c r="A541" s="257">
        <f t="shared" si="22"/>
        <v>0.81266666666666587</v>
      </c>
      <c r="B541" s="254">
        <v>230.57</v>
      </c>
      <c r="C541" s="254">
        <v>472.88</v>
      </c>
      <c r="D541" s="254">
        <v>411.11</v>
      </c>
      <c r="E541" s="254">
        <v>732.31</v>
      </c>
      <c r="F541" s="254">
        <v>634.25</v>
      </c>
      <c r="G541" s="254">
        <v>995.46</v>
      </c>
      <c r="H541" s="254">
        <v>273.12</v>
      </c>
      <c r="I541" s="254">
        <v>435.86</v>
      </c>
      <c r="J541" s="254">
        <v>415.22</v>
      </c>
      <c r="K541" s="254">
        <v>390.54</v>
      </c>
      <c r="L541" s="254">
        <v>509.24</v>
      </c>
      <c r="M541" s="254">
        <v>409.97</v>
      </c>
      <c r="N541" s="254">
        <v>692.45</v>
      </c>
      <c r="O541" s="254">
        <v>225.87</v>
      </c>
      <c r="P541" s="254">
        <v>596.71</v>
      </c>
      <c r="Q541" s="254">
        <v>495.15</v>
      </c>
      <c r="R541" s="254">
        <v>343.08</v>
      </c>
      <c r="S541" s="254">
        <v>688.41</v>
      </c>
      <c r="T541" s="254">
        <v>524.04</v>
      </c>
      <c r="U541" s="254">
        <v>367.65</v>
      </c>
      <c r="V541" s="254">
        <v>482.65</v>
      </c>
      <c r="W541" s="254">
        <v>327.97</v>
      </c>
      <c r="X541" s="254">
        <v>491.14</v>
      </c>
      <c r="Y541" s="254">
        <v>0</v>
      </c>
      <c r="Z541" s="254">
        <v>305.93</v>
      </c>
      <c r="AA541" s="254">
        <v>354.39</v>
      </c>
      <c r="AB541" s="254">
        <v>543.65</v>
      </c>
      <c r="AC541" s="254">
        <v>420.65</v>
      </c>
      <c r="AD541" s="254">
        <v>530.67999999999995</v>
      </c>
      <c r="AE541" s="254">
        <v>341.28</v>
      </c>
      <c r="AF541" s="256">
        <v>0</v>
      </c>
      <c r="AG541" s="10"/>
      <c r="AH541" s="10"/>
      <c r="AI541" s="10"/>
    </row>
    <row r="542" spans="1:35">
      <c r="A542" s="257">
        <f t="shared" si="22"/>
        <v>0.82316666666666582</v>
      </c>
      <c r="B542" s="254">
        <v>294.16000000000003</v>
      </c>
      <c r="C542" s="254">
        <v>501.66</v>
      </c>
      <c r="D542" s="254">
        <v>341.27</v>
      </c>
      <c r="E542" s="254">
        <v>501.05</v>
      </c>
      <c r="F542" s="254">
        <v>714.92</v>
      </c>
      <c r="G542" s="254">
        <v>698.85</v>
      </c>
      <c r="H542" s="254">
        <v>146.26</v>
      </c>
      <c r="I542" s="254">
        <v>421.34</v>
      </c>
      <c r="J542" s="254">
        <v>356.03</v>
      </c>
      <c r="K542" s="254">
        <v>437.91</v>
      </c>
      <c r="L542" s="254">
        <v>654.55999999999995</v>
      </c>
      <c r="M542" s="254">
        <v>520.65</v>
      </c>
      <c r="N542" s="254">
        <v>487.34</v>
      </c>
      <c r="O542" s="254">
        <v>242.12</v>
      </c>
      <c r="P542" s="254">
        <v>297.55</v>
      </c>
      <c r="Q542" s="254">
        <v>242.03</v>
      </c>
      <c r="R542" s="254">
        <v>382.88</v>
      </c>
      <c r="S542" s="254">
        <v>694.02</v>
      </c>
      <c r="T542" s="254">
        <v>351.09</v>
      </c>
      <c r="U542" s="254">
        <v>698.5</v>
      </c>
      <c r="V542" s="254">
        <v>343.04</v>
      </c>
      <c r="W542" s="254">
        <v>418.96</v>
      </c>
      <c r="X542" s="254">
        <v>564.34</v>
      </c>
      <c r="Y542" s="254">
        <v>0</v>
      </c>
      <c r="Z542" s="254">
        <v>280.41000000000003</v>
      </c>
      <c r="AA542" s="254">
        <v>411.63</v>
      </c>
      <c r="AB542" s="254">
        <v>820.49</v>
      </c>
      <c r="AC542" s="254">
        <v>341.85</v>
      </c>
      <c r="AD542" s="254">
        <v>378.68</v>
      </c>
      <c r="AE542" s="254">
        <v>471.62</v>
      </c>
      <c r="AF542" s="256">
        <v>0</v>
      </c>
      <c r="AG542" s="10"/>
      <c r="AH542" s="10"/>
      <c r="AI542" s="10"/>
    </row>
    <row r="543" spans="1:35">
      <c r="A543" s="257">
        <f t="shared" si="22"/>
        <v>0.83366666666666578</v>
      </c>
      <c r="B543" s="254">
        <v>333.09</v>
      </c>
      <c r="C543" s="254">
        <v>381.73</v>
      </c>
      <c r="D543" s="254">
        <v>250.4</v>
      </c>
      <c r="E543" s="254">
        <v>660.9</v>
      </c>
      <c r="F543" s="254">
        <v>683.1</v>
      </c>
      <c r="G543" s="254">
        <v>598.36</v>
      </c>
      <c r="H543" s="254">
        <v>287.18</v>
      </c>
      <c r="I543" s="254">
        <v>247.1</v>
      </c>
      <c r="J543" s="254">
        <v>407.18</v>
      </c>
      <c r="K543" s="254">
        <v>344.47</v>
      </c>
      <c r="L543" s="254">
        <v>680.26</v>
      </c>
      <c r="M543" s="254">
        <v>475.9</v>
      </c>
      <c r="N543" s="254">
        <v>453.69</v>
      </c>
      <c r="O543" s="254">
        <v>273.61</v>
      </c>
      <c r="P543" s="254">
        <v>259.60000000000002</v>
      </c>
      <c r="Q543" s="254">
        <v>316.18</v>
      </c>
      <c r="R543" s="254">
        <v>431.81</v>
      </c>
      <c r="S543" s="254">
        <v>568.98</v>
      </c>
      <c r="T543" s="254">
        <v>742.05</v>
      </c>
      <c r="U543" s="254">
        <v>391.72</v>
      </c>
      <c r="V543" s="254">
        <v>402.32</v>
      </c>
      <c r="W543" s="254">
        <v>370.92</v>
      </c>
      <c r="X543" s="254">
        <v>378.98</v>
      </c>
      <c r="Y543" s="254">
        <v>0</v>
      </c>
      <c r="Z543" s="254">
        <v>285.18</v>
      </c>
      <c r="AA543" s="254">
        <v>471.13</v>
      </c>
      <c r="AB543" s="254">
        <v>478.89</v>
      </c>
      <c r="AC543" s="254">
        <v>328.59</v>
      </c>
      <c r="AD543" s="254">
        <v>315.91000000000003</v>
      </c>
      <c r="AE543" s="254">
        <v>572.37</v>
      </c>
      <c r="AF543" s="256">
        <v>0</v>
      </c>
      <c r="AG543" s="10"/>
      <c r="AH543" s="10"/>
      <c r="AI543" s="10"/>
    </row>
    <row r="544" spans="1:35">
      <c r="A544" s="257">
        <f t="shared" si="22"/>
        <v>0.84416666666666573</v>
      </c>
      <c r="B544" s="254">
        <v>285.45</v>
      </c>
      <c r="C544" s="254">
        <v>501.2</v>
      </c>
      <c r="D544" s="254">
        <v>432.5</v>
      </c>
      <c r="E544" s="254">
        <v>745.36</v>
      </c>
      <c r="F544" s="254">
        <v>775.07</v>
      </c>
      <c r="G544" s="254">
        <v>781.17</v>
      </c>
      <c r="H544" s="254">
        <v>290.76</v>
      </c>
      <c r="I544" s="254">
        <v>390.37</v>
      </c>
      <c r="J544" s="254">
        <v>266.7</v>
      </c>
      <c r="K544" s="254">
        <v>176.47</v>
      </c>
      <c r="L544" s="254">
        <v>721.97</v>
      </c>
      <c r="M544" s="254">
        <v>630.58000000000004</v>
      </c>
      <c r="N544" s="254">
        <v>545.66999999999996</v>
      </c>
      <c r="O544" s="254">
        <v>230.04</v>
      </c>
      <c r="P544" s="254">
        <v>388.76</v>
      </c>
      <c r="Q544" s="254">
        <v>333.24</v>
      </c>
      <c r="R544" s="254">
        <v>284.55</v>
      </c>
      <c r="S544" s="254">
        <v>589.79</v>
      </c>
      <c r="T544" s="254">
        <v>443.26</v>
      </c>
      <c r="U544" s="254">
        <v>635.66</v>
      </c>
      <c r="V544" s="254">
        <v>289</v>
      </c>
      <c r="W544" s="254">
        <v>461.7</v>
      </c>
      <c r="X544" s="254">
        <v>336.66</v>
      </c>
      <c r="Y544" s="254">
        <v>0</v>
      </c>
      <c r="Z544" s="254">
        <v>111.4</v>
      </c>
      <c r="AA544" s="254">
        <v>692.36</v>
      </c>
      <c r="AB544" s="254">
        <v>324.43</v>
      </c>
      <c r="AC544" s="254">
        <v>317.86</v>
      </c>
      <c r="AD544" s="254">
        <v>480.83</v>
      </c>
      <c r="AE544" s="254">
        <v>362.27</v>
      </c>
      <c r="AF544" s="256">
        <v>0</v>
      </c>
      <c r="AG544" s="10"/>
      <c r="AH544" s="10"/>
      <c r="AI544" s="10"/>
    </row>
    <row r="545" spans="1:35">
      <c r="A545" s="257">
        <f t="shared" si="22"/>
        <v>0.85466666666666569</v>
      </c>
      <c r="B545" s="254">
        <v>377.48</v>
      </c>
      <c r="C545" s="254">
        <v>207.92</v>
      </c>
      <c r="D545" s="254">
        <v>338.75</v>
      </c>
      <c r="E545" s="254">
        <v>608.39</v>
      </c>
      <c r="F545" s="254">
        <v>465.8</v>
      </c>
      <c r="G545" s="254">
        <v>405.75</v>
      </c>
      <c r="H545" s="254">
        <v>281.07</v>
      </c>
      <c r="I545" s="254">
        <v>175.85</v>
      </c>
      <c r="J545" s="254">
        <v>372.5</v>
      </c>
      <c r="K545" s="254">
        <v>216.2</v>
      </c>
      <c r="L545" s="254">
        <v>493.91</v>
      </c>
      <c r="M545" s="254">
        <v>427.63</v>
      </c>
      <c r="N545" s="254">
        <v>517.5</v>
      </c>
      <c r="O545" s="254">
        <v>377.12</v>
      </c>
      <c r="P545" s="254">
        <v>239.49</v>
      </c>
      <c r="Q545" s="254">
        <v>236.17</v>
      </c>
      <c r="R545" s="254">
        <v>297.5</v>
      </c>
      <c r="S545" s="254">
        <v>672.8</v>
      </c>
      <c r="T545" s="254">
        <v>421.46</v>
      </c>
      <c r="U545" s="254">
        <v>613.51</v>
      </c>
      <c r="V545" s="254">
        <v>293.75</v>
      </c>
      <c r="W545" s="254">
        <v>330.98</v>
      </c>
      <c r="X545" s="254">
        <v>537.04999999999995</v>
      </c>
      <c r="Y545" s="254">
        <v>0</v>
      </c>
      <c r="Z545" s="254">
        <v>315.39999999999998</v>
      </c>
      <c r="AA545" s="254">
        <v>318.10000000000002</v>
      </c>
      <c r="AB545" s="254">
        <v>554.26</v>
      </c>
      <c r="AC545" s="254">
        <v>308.44</v>
      </c>
      <c r="AD545" s="254">
        <v>431.25</v>
      </c>
      <c r="AE545" s="254">
        <v>211.98</v>
      </c>
      <c r="AF545" s="256">
        <v>0</v>
      </c>
      <c r="AG545" s="10"/>
      <c r="AH545" s="10"/>
      <c r="AI545" s="10"/>
    </row>
    <row r="546" spans="1:35">
      <c r="A546" s="257">
        <f t="shared" si="22"/>
        <v>0.86516666666666564</v>
      </c>
      <c r="B546" s="254">
        <v>340.92</v>
      </c>
      <c r="C546" s="254">
        <v>204.86</v>
      </c>
      <c r="D546" s="254">
        <v>122.39</v>
      </c>
      <c r="E546" s="254">
        <v>544.17999999999995</v>
      </c>
      <c r="F546" s="254">
        <v>447.9</v>
      </c>
      <c r="G546" s="254">
        <v>354.73</v>
      </c>
      <c r="H546" s="254">
        <v>148.25</v>
      </c>
      <c r="I546" s="254">
        <v>116.42</v>
      </c>
      <c r="J546" s="254">
        <v>257.39</v>
      </c>
      <c r="K546" s="254">
        <v>151.96</v>
      </c>
      <c r="L546" s="254">
        <v>663.73</v>
      </c>
      <c r="M546" s="254">
        <v>389.77</v>
      </c>
      <c r="N546" s="254">
        <v>373.75</v>
      </c>
      <c r="O546" s="254">
        <v>72.28</v>
      </c>
      <c r="P546" s="254">
        <v>250.68</v>
      </c>
      <c r="Q546" s="254">
        <v>222.08</v>
      </c>
      <c r="R546" s="254">
        <v>216.29</v>
      </c>
      <c r="S546" s="254">
        <v>440.2</v>
      </c>
      <c r="T546" s="254">
        <v>326.43</v>
      </c>
      <c r="U546" s="254">
        <v>247.94</v>
      </c>
      <c r="V546" s="254">
        <v>297.73</v>
      </c>
      <c r="W546" s="254">
        <v>338.83</v>
      </c>
      <c r="X546" s="254">
        <v>284.93</v>
      </c>
      <c r="Y546" s="254">
        <v>0</v>
      </c>
      <c r="Z546" s="254">
        <v>420.56</v>
      </c>
      <c r="AA546" s="254">
        <v>273.44</v>
      </c>
      <c r="AB546" s="254">
        <v>414.89</v>
      </c>
      <c r="AC546" s="254">
        <v>441.45</v>
      </c>
      <c r="AD546" s="254">
        <v>407.02</v>
      </c>
      <c r="AE546" s="254">
        <v>77.34</v>
      </c>
      <c r="AF546" s="256">
        <v>0</v>
      </c>
      <c r="AG546" s="10"/>
      <c r="AH546" s="10"/>
      <c r="AI546" s="10"/>
    </row>
    <row r="547" spans="1:35">
      <c r="A547" s="257">
        <f t="shared" si="22"/>
        <v>0.87566666666666559</v>
      </c>
      <c r="B547" s="254">
        <v>191.19</v>
      </c>
      <c r="C547" s="254">
        <v>152.94999999999999</v>
      </c>
      <c r="D547" s="254">
        <v>234.14</v>
      </c>
      <c r="E547" s="254">
        <v>340.26</v>
      </c>
      <c r="F547" s="254">
        <v>304.2</v>
      </c>
      <c r="G547" s="254">
        <v>217.88</v>
      </c>
      <c r="H547" s="254">
        <v>147.65</v>
      </c>
      <c r="I547" s="254">
        <v>182.86</v>
      </c>
      <c r="J547" s="254">
        <v>150.37</v>
      </c>
      <c r="K547" s="254">
        <v>155.46</v>
      </c>
      <c r="L547" s="254">
        <v>536.53</v>
      </c>
      <c r="M547" s="254">
        <v>339.87</v>
      </c>
      <c r="N547" s="254">
        <v>142.44999999999999</v>
      </c>
      <c r="O547" s="254">
        <v>93.26</v>
      </c>
      <c r="P547" s="254">
        <v>196.99</v>
      </c>
      <c r="Q547" s="254">
        <v>129.02000000000001</v>
      </c>
      <c r="R547" s="254">
        <v>100.38</v>
      </c>
      <c r="S547" s="254">
        <v>581.51</v>
      </c>
      <c r="T547" s="254">
        <v>464.7</v>
      </c>
      <c r="U547" s="254">
        <v>222.92</v>
      </c>
      <c r="V547" s="254">
        <v>194.31</v>
      </c>
      <c r="W547" s="254">
        <v>285.35000000000002</v>
      </c>
      <c r="X547" s="254">
        <v>279.10000000000002</v>
      </c>
      <c r="Y547" s="254">
        <v>0</v>
      </c>
      <c r="Z547" s="254">
        <v>221.66</v>
      </c>
      <c r="AA547" s="254">
        <v>309.92</v>
      </c>
      <c r="AB547" s="254">
        <v>308.61</v>
      </c>
      <c r="AC547" s="254">
        <v>186.17</v>
      </c>
      <c r="AD547" s="254">
        <v>302.76</v>
      </c>
      <c r="AE547" s="254">
        <v>392.31</v>
      </c>
      <c r="AF547" s="256">
        <v>0</v>
      </c>
      <c r="AG547" s="10"/>
      <c r="AH547" s="10"/>
      <c r="AI547" s="10"/>
    </row>
    <row r="548" spans="1:35">
      <c r="A548" s="257">
        <f t="shared" ref="A548:A586" si="23">A547+0.0104</f>
        <v>0.88606666666666556</v>
      </c>
      <c r="B548" s="254">
        <v>47.35</v>
      </c>
      <c r="C548" s="254">
        <v>223.3</v>
      </c>
      <c r="D548" s="254">
        <v>250.73</v>
      </c>
      <c r="E548" s="254">
        <v>335.54</v>
      </c>
      <c r="F548" s="254">
        <v>369.23</v>
      </c>
      <c r="G548" s="254">
        <v>209.44</v>
      </c>
      <c r="H548" s="254">
        <v>141.75</v>
      </c>
      <c r="I548" s="254">
        <v>120.1</v>
      </c>
      <c r="J548" s="254">
        <v>177.07</v>
      </c>
      <c r="K548" s="254">
        <v>288.18</v>
      </c>
      <c r="L548" s="254">
        <v>293.98</v>
      </c>
      <c r="M548" s="254">
        <v>349.95</v>
      </c>
      <c r="N548" s="254">
        <v>178.44</v>
      </c>
      <c r="O548" s="254">
        <v>31.99</v>
      </c>
      <c r="P548" s="254">
        <v>170.4</v>
      </c>
      <c r="Q548" s="254">
        <v>181.04</v>
      </c>
      <c r="R548" s="254">
        <v>224.93</v>
      </c>
      <c r="S548" s="254">
        <v>350.78</v>
      </c>
      <c r="T548" s="254">
        <v>229.89</v>
      </c>
      <c r="U548" s="254">
        <v>183.8</v>
      </c>
      <c r="V548" s="254">
        <v>103.45</v>
      </c>
      <c r="W548" s="254">
        <v>217.96</v>
      </c>
      <c r="X548" s="254">
        <v>179.23</v>
      </c>
      <c r="Y548" s="254">
        <v>0</v>
      </c>
      <c r="Z548" s="254">
        <v>168.93</v>
      </c>
      <c r="AA548" s="254">
        <v>191.82</v>
      </c>
      <c r="AB548" s="254">
        <v>359.68</v>
      </c>
      <c r="AC548" s="254">
        <v>290.5</v>
      </c>
      <c r="AD548" s="254">
        <v>118.34</v>
      </c>
      <c r="AE548" s="254">
        <v>153.69999999999999</v>
      </c>
      <c r="AF548" s="256">
        <v>0</v>
      </c>
      <c r="AG548" s="10"/>
      <c r="AH548" s="10"/>
      <c r="AI548" s="10"/>
    </row>
    <row r="549" spans="1:35">
      <c r="A549" s="257">
        <f t="shared" si="23"/>
        <v>0.89646666666666552</v>
      </c>
      <c r="B549" s="254">
        <v>144.16</v>
      </c>
      <c r="C549" s="254">
        <v>166.21</v>
      </c>
      <c r="D549" s="254">
        <v>198.77</v>
      </c>
      <c r="E549" s="254">
        <v>312.18</v>
      </c>
      <c r="F549" s="254">
        <v>355.65</v>
      </c>
      <c r="G549" s="254">
        <v>150.9</v>
      </c>
      <c r="H549" s="254">
        <v>101.75</v>
      </c>
      <c r="I549" s="254">
        <v>150.07</v>
      </c>
      <c r="J549" s="254">
        <v>171.03</v>
      </c>
      <c r="K549" s="254">
        <v>162.11000000000001</v>
      </c>
      <c r="L549" s="254">
        <v>290.11</v>
      </c>
      <c r="M549" s="254">
        <v>278.08999999999997</v>
      </c>
      <c r="N549" s="254">
        <v>61.35</v>
      </c>
      <c r="O549" s="254">
        <v>116.49</v>
      </c>
      <c r="P549" s="254">
        <v>262.89</v>
      </c>
      <c r="Q549" s="254">
        <v>96.54</v>
      </c>
      <c r="R549" s="254">
        <v>111.49</v>
      </c>
      <c r="S549" s="254">
        <v>324.64</v>
      </c>
      <c r="T549" s="254">
        <v>384.97</v>
      </c>
      <c r="U549" s="254">
        <v>123.8</v>
      </c>
      <c r="V549" s="254">
        <v>133.83000000000001</v>
      </c>
      <c r="W549" s="254">
        <v>232.22</v>
      </c>
      <c r="X549" s="254">
        <v>148.22</v>
      </c>
      <c r="Y549" s="254">
        <v>0</v>
      </c>
      <c r="Z549" s="254">
        <v>261.39999999999998</v>
      </c>
      <c r="AA549" s="254">
        <v>393.98</v>
      </c>
      <c r="AB549" s="254">
        <v>195.83</v>
      </c>
      <c r="AC549" s="254">
        <v>177.23</v>
      </c>
      <c r="AD549" s="254">
        <v>182.37</v>
      </c>
      <c r="AE549" s="254">
        <v>108.77</v>
      </c>
      <c r="AF549" s="256">
        <v>0</v>
      </c>
      <c r="AG549" s="10"/>
      <c r="AH549" s="10"/>
      <c r="AI549" s="10"/>
    </row>
    <row r="550" spans="1:35">
      <c r="A550" s="257">
        <f t="shared" si="23"/>
        <v>0.90686666666666549</v>
      </c>
      <c r="B550" s="254">
        <v>209.46</v>
      </c>
      <c r="C550" s="254">
        <v>148.85</v>
      </c>
      <c r="D550" s="254">
        <v>88.5</v>
      </c>
      <c r="E550" s="254">
        <v>232.51</v>
      </c>
      <c r="F550" s="254">
        <v>218.12</v>
      </c>
      <c r="G550" s="254">
        <v>111.81</v>
      </c>
      <c r="H550" s="254">
        <v>168.88</v>
      </c>
      <c r="I550" s="254">
        <v>96.5</v>
      </c>
      <c r="J550" s="254">
        <v>43.95</v>
      </c>
      <c r="K550" s="254">
        <v>40.72</v>
      </c>
      <c r="L550" s="254">
        <v>144.49</v>
      </c>
      <c r="M550" s="254">
        <v>150.36000000000001</v>
      </c>
      <c r="N550" s="254">
        <v>133.83000000000001</v>
      </c>
      <c r="O550" s="254">
        <v>86.4</v>
      </c>
      <c r="P550" s="254">
        <v>161.06</v>
      </c>
      <c r="Q550" s="254">
        <v>178.77</v>
      </c>
      <c r="R550" s="254">
        <v>102.07</v>
      </c>
      <c r="S550" s="254">
        <v>280.17</v>
      </c>
      <c r="T550" s="254">
        <v>283.97000000000003</v>
      </c>
      <c r="U550" s="254">
        <v>81.510000000000005</v>
      </c>
      <c r="V550" s="254">
        <v>73.95</v>
      </c>
      <c r="W550" s="254">
        <v>139.91</v>
      </c>
      <c r="X550" s="254">
        <v>261.41000000000003</v>
      </c>
      <c r="Y550" s="254">
        <v>0</v>
      </c>
      <c r="Z550" s="254">
        <v>125.11</v>
      </c>
      <c r="AA550" s="254">
        <v>293.41000000000003</v>
      </c>
      <c r="AB550" s="254">
        <v>187.48</v>
      </c>
      <c r="AC550" s="254">
        <v>82.57</v>
      </c>
      <c r="AD550" s="254">
        <v>196.3</v>
      </c>
      <c r="AE550" s="254">
        <v>202.28</v>
      </c>
      <c r="AF550" s="256">
        <v>0</v>
      </c>
      <c r="AG550" s="10"/>
      <c r="AH550" s="10"/>
      <c r="AI550" s="10"/>
    </row>
    <row r="551" spans="1:35">
      <c r="A551" s="257">
        <f t="shared" si="23"/>
        <v>0.91726666666666545</v>
      </c>
      <c r="B551" s="254">
        <v>135.68</v>
      </c>
      <c r="C551" s="254">
        <v>77.73</v>
      </c>
      <c r="D551" s="254">
        <v>110.71</v>
      </c>
      <c r="E551" s="254">
        <v>320.10000000000002</v>
      </c>
      <c r="F551" s="254">
        <v>120.85</v>
      </c>
      <c r="G551" s="254">
        <v>133.26</v>
      </c>
      <c r="H551" s="254">
        <v>92.43</v>
      </c>
      <c r="I551" s="254">
        <v>37.36</v>
      </c>
      <c r="J551" s="254">
        <v>45.42</v>
      </c>
      <c r="K551" s="254">
        <v>82.74</v>
      </c>
      <c r="L551" s="254">
        <v>122.02</v>
      </c>
      <c r="M551" s="254">
        <v>245.35</v>
      </c>
      <c r="N551" s="254">
        <v>51.69</v>
      </c>
      <c r="O551" s="254">
        <v>38.81</v>
      </c>
      <c r="P551" s="254">
        <v>129.54</v>
      </c>
      <c r="Q551" s="254">
        <v>132.63</v>
      </c>
      <c r="R551" s="254">
        <v>73.63</v>
      </c>
      <c r="S551" s="254">
        <v>69.44</v>
      </c>
      <c r="T551" s="254">
        <v>146.47</v>
      </c>
      <c r="U551" s="254">
        <v>197.93</v>
      </c>
      <c r="V551" s="254">
        <v>57.4</v>
      </c>
      <c r="W551" s="254">
        <v>112.71</v>
      </c>
      <c r="X551" s="254">
        <v>158.87</v>
      </c>
      <c r="Y551" s="254">
        <v>0</v>
      </c>
      <c r="Z551" s="254">
        <v>83.29</v>
      </c>
      <c r="AA551" s="254">
        <v>147.99</v>
      </c>
      <c r="AB551" s="254">
        <v>28.36</v>
      </c>
      <c r="AC551" s="254">
        <v>113.81</v>
      </c>
      <c r="AD551" s="254">
        <v>153.51</v>
      </c>
      <c r="AE551" s="254">
        <v>126.76</v>
      </c>
      <c r="AF551" s="256">
        <v>0</v>
      </c>
      <c r="AG551" s="10"/>
      <c r="AH551" s="10"/>
      <c r="AI551" s="10"/>
    </row>
    <row r="552" spans="1:35">
      <c r="A552" s="257">
        <f t="shared" si="23"/>
        <v>0.92766666666666542</v>
      </c>
      <c r="B552" s="254">
        <v>123.23</v>
      </c>
      <c r="C552" s="254">
        <v>98.9</v>
      </c>
      <c r="D552" s="254">
        <v>69.98</v>
      </c>
      <c r="E552" s="254">
        <v>191.65</v>
      </c>
      <c r="F552" s="254">
        <v>234.81</v>
      </c>
      <c r="G552" s="254">
        <v>113.66</v>
      </c>
      <c r="H552" s="254">
        <v>66.81</v>
      </c>
      <c r="I552" s="254">
        <v>64.3</v>
      </c>
      <c r="J552" s="254">
        <v>16.670000000000002</v>
      </c>
      <c r="K552" s="254">
        <v>64.52</v>
      </c>
      <c r="L552" s="254">
        <v>168.9</v>
      </c>
      <c r="M552" s="254">
        <v>73.28</v>
      </c>
      <c r="N552" s="254">
        <v>100.86</v>
      </c>
      <c r="O552" s="254">
        <v>22.36</v>
      </c>
      <c r="P552" s="254">
        <v>83.58</v>
      </c>
      <c r="Q552" s="254">
        <v>78.17</v>
      </c>
      <c r="R552" s="254">
        <v>64.989999999999995</v>
      </c>
      <c r="S552" s="254">
        <v>137.94999999999999</v>
      </c>
      <c r="T552" s="254">
        <v>103.08</v>
      </c>
      <c r="U552" s="254">
        <v>62.7</v>
      </c>
      <c r="V552" s="254">
        <v>91.17</v>
      </c>
      <c r="W552" s="254">
        <v>155.41999999999999</v>
      </c>
      <c r="X552" s="254">
        <v>85.16</v>
      </c>
      <c r="Y552" s="254">
        <v>0</v>
      </c>
      <c r="Z552" s="254">
        <v>132.15</v>
      </c>
      <c r="AA552" s="254">
        <v>81.650000000000006</v>
      </c>
      <c r="AB552" s="254">
        <v>187.27</v>
      </c>
      <c r="AC552" s="254">
        <v>147.97999999999999</v>
      </c>
      <c r="AD552" s="254">
        <v>144.75</v>
      </c>
      <c r="AE552" s="254">
        <v>55.66</v>
      </c>
      <c r="AF552" s="256">
        <v>0</v>
      </c>
      <c r="AG552" s="10"/>
      <c r="AH552" s="10"/>
      <c r="AI552" s="10"/>
    </row>
    <row r="553" spans="1:35">
      <c r="A553" s="257">
        <f t="shared" si="23"/>
        <v>0.93806666666666538</v>
      </c>
      <c r="B553" s="254">
        <v>36.4</v>
      </c>
      <c r="C553" s="254">
        <v>96.6</v>
      </c>
      <c r="D553" s="254">
        <v>68.569999999999993</v>
      </c>
      <c r="E553" s="254">
        <v>195.82</v>
      </c>
      <c r="F553" s="254">
        <v>103.73</v>
      </c>
      <c r="G553" s="254">
        <v>62.77</v>
      </c>
      <c r="H553" s="254">
        <v>70.989999999999995</v>
      </c>
      <c r="I553" s="254">
        <v>62.39</v>
      </c>
      <c r="J553" s="254">
        <v>152.57</v>
      </c>
      <c r="K553" s="254">
        <v>128.29</v>
      </c>
      <c r="L553" s="254">
        <v>111.49</v>
      </c>
      <c r="M553" s="254">
        <v>114.16</v>
      </c>
      <c r="N553" s="254">
        <v>76.87</v>
      </c>
      <c r="O553" s="254">
        <v>70.03</v>
      </c>
      <c r="P553" s="254">
        <v>81.42</v>
      </c>
      <c r="Q553" s="254">
        <v>105.72</v>
      </c>
      <c r="R553" s="254">
        <v>61.09</v>
      </c>
      <c r="S553" s="254">
        <v>75.760000000000005</v>
      </c>
      <c r="T553" s="254">
        <v>230.01</v>
      </c>
      <c r="U553" s="254">
        <v>92.96</v>
      </c>
      <c r="V553" s="254">
        <v>127.67</v>
      </c>
      <c r="W553" s="254">
        <v>174.37</v>
      </c>
      <c r="X553" s="254">
        <v>61.04</v>
      </c>
      <c r="Y553" s="254">
        <v>0</v>
      </c>
      <c r="Z553" s="254">
        <v>158.16</v>
      </c>
      <c r="AA553" s="254">
        <v>123.46</v>
      </c>
      <c r="AB553" s="254">
        <v>135.6</v>
      </c>
      <c r="AC553" s="254">
        <v>114.68</v>
      </c>
      <c r="AD553" s="254">
        <v>59.12</v>
      </c>
      <c r="AE553" s="254">
        <v>82.16</v>
      </c>
      <c r="AF553" s="256">
        <v>0</v>
      </c>
      <c r="AG553" s="10"/>
      <c r="AH553" s="10"/>
      <c r="AI553" s="10"/>
    </row>
    <row r="554" spans="1:35">
      <c r="A554" s="257">
        <f t="shared" si="23"/>
        <v>0.94846666666666535</v>
      </c>
      <c r="B554" s="254">
        <v>24.77</v>
      </c>
      <c r="C554" s="254">
        <v>23.41</v>
      </c>
      <c r="D554" s="254">
        <v>73.290000000000006</v>
      </c>
      <c r="E554" s="254">
        <v>182.29</v>
      </c>
      <c r="F554" s="254">
        <v>40.090000000000003</v>
      </c>
      <c r="G554" s="254">
        <v>112.42</v>
      </c>
      <c r="H554" s="254">
        <v>107.47</v>
      </c>
      <c r="I554" s="254">
        <v>52.67</v>
      </c>
      <c r="J554" s="254">
        <v>31.3</v>
      </c>
      <c r="K554" s="254">
        <v>42.9</v>
      </c>
      <c r="L554" s="254">
        <v>82.03</v>
      </c>
      <c r="M554" s="254">
        <v>50.09</v>
      </c>
      <c r="N554" s="254">
        <v>10.18</v>
      </c>
      <c r="O554" s="254">
        <v>123.01</v>
      </c>
      <c r="P554" s="254">
        <v>112.17</v>
      </c>
      <c r="Q554" s="254">
        <v>66.98</v>
      </c>
      <c r="R554" s="254">
        <v>137.68</v>
      </c>
      <c r="S554" s="254">
        <v>154.16</v>
      </c>
      <c r="T554" s="254">
        <v>144.18</v>
      </c>
      <c r="U554" s="254">
        <v>117.65</v>
      </c>
      <c r="V554" s="254">
        <v>92.85</v>
      </c>
      <c r="W554" s="254">
        <v>181.46</v>
      </c>
      <c r="X554" s="254">
        <v>73.3</v>
      </c>
      <c r="Y554" s="254">
        <v>0</v>
      </c>
      <c r="Z554" s="254">
        <v>149.09</v>
      </c>
      <c r="AA554" s="254">
        <v>47.68</v>
      </c>
      <c r="AB554" s="254">
        <v>56.5</v>
      </c>
      <c r="AC554" s="254">
        <v>95.71</v>
      </c>
      <c r="AD554" s="254">
        <v>38.4</v>
      </c>
      <c r="AE554" s="254">
        <v>76.36</v>
      </c>
      <c r="AF554" s="256">
        <v>0</v>
      </c>
      <c r="AG554" s="10"/>
      <c r="AH554" s="10"/>
      <c r="AI554" s="10"/>
    </row>
    <row r="555" spans="1:35">
      <c r="A555" s="257">
        <f t="shared" si="23"/>
        <v>0.95886666666666531</v>
      </c>
      <c r="B555" s="254">
        <v>19.27</v>
      </c>
      <c r="C555" s="254">
        <v>46.04</v>
      </c>
      <c r="D555" s="254">
        <v>83.31</v>
      </c>
      <c r="E555" s="254">
        <v>52.02</v>
      </c>
      <c r="F555" s="254">
        <v>116.27</v>
      </c>
      <c r="G555" s="254">
        <v>61.25</v>
      </c>
      <c r="H555" s="254">
        <v>17.48</v>
      </c>
      <c r="I555" s="254">
        <v>64.95</v>
      </c>
      <c r="J555" s="254">
        <v>153.74</v>
      </c>
      <c r="K555" s="254">
        <v>123.18</v>
      </c>
      <c r="L555" s="254">
        <v>101.85</v>
      </c>
      <c r="M555" s="254">
        <v>102.8</v>
      </c>
      <c r="N555" s="254">
        <v>100.72</v>
      </c>
      <c r="O555" s="254">
        <v>64.349999999999994</v>
      </c>
      <c r="P555" s="254">
        <v>40</v>
      </c>
      <c r="Q555" s="254">
        <v>69.72</v>
      </c>
      <c r="R555" s="254">
        <v>86.9</v>
      </c>
      <c r="S555" s="254">
        <v>32.130000000000003</v>
      </c>
      <c r="T555" s="254">
        <v>75.34</v>
      </c>
      <c r="U555" s="254">
        <v>71.83</v>
      </c>
      <c r="V555" s="254">
        <v>93.55</v>
      </c>
      <c r="W555" s="254">
        <v>117.51</v>
      </c>
      <c r="X555" s="254">
        <v>53.04</v>
      </c>
      <c r="Y555" s="254">
        <v>0</v>
      </c>
      <c r="Z555" s="254">
        <v>116.39</v>
      </c>
      <c r="AA555" s="254">
        <v>98.8</v>
      </c>
      <c r="AB555" s="254">
        <v>54.46</v>
      </c>
      <c r="AC555" s="254">
        <v>65.430000000000007</v>
      </c>
      <c r="AD555" s="254">
        <v>84.65</v>
      </c>
      <c r="AE555" s="254">
        <v>69.64</v>
      </c>
      <c r="AF555" s="256">
        <v>0</v>
      </c>
      <c r="AG555" s="10"/>
      <c r="AH555" s="10"/>
      <c r="AI555" s="10"/>
    </row>
    <row r="556" spans="1:35">
      <c r="A556" s="257">
        <f t="shared" si="23"/>
        <v>0.96926666666666528</v>
      </c>
      <c r="B556" s="254">
        <v>135.11000000000001</v>
      </c>
      <c r="C556" s="254">
        <v>25.59</v>
      </c>
      <c r="D556" s="254">
        <v>28.18</v>
      </c>
      <c r="E556" s="254">
        <v>150.93</v>
      </c>
      <c r="F556" s="254">
        <v>53.62</v>
      </c>
      <c r="G556" s="254">
        <v>82.82</v>
      </c>
      <c r="H556" s="254">
        <v>20.64</v>
      </c>
      <c r="I556" s="254">
        <v>133.37</v>
      </c>
      <c r="J556" s="254">
        <v>43.68</v>
      </c>
      <c r="K556" s="254">
        <v>85.41</v>
      </c>
      <c r="L556" s="254">
        <v>108.09</v>
      </c>
      <c r="M556" s="254">
        <v>88.48</v>
      </c>
      <c r="N556" s="254">
        <v>108.47</v>
      </c>
      <c r="O556" s="254">
        <v>53.36</v>
      </c>
      <c r="P556" s="254">
        <v>56.61</v>
      </c>
      <c r="Q556" s="254">
        <v>68.67</v>
      </c>
      <c r="R556" s="254">
        <v>58</v>
      </c>
      <c r="S556" s="254">
        <v>69.569999999999993</v>
      </c>
      <c r="T556" s="254">
        <v>107.02</v>
      </c>
      <c r="U556" s="254">
        <v>57.77</v>
      </c>
      <c r="V556" s="254">
        <v>102.9</v>
      </c>
      <c r="W556" s="254">
        <v>64.349999999999994</v>
      </c>
      <c r="X556" s="254">
        <v>70.89</v>
      </c>
      <c r="Y556" s="254">
        <v>0</v>
      </c>
      <c r="Z556" s="254">
        <v>74.14</v>
      </c>
      <c r="AA556" s="254">
        <v>120.78</v>
      </c>
      <c r="AB556" s="254">
        <v>92.55</v>
      </c>
      <c r="AC556" s="254">
        <v>45.63</v>
      </c>
      <c r="AD556" s="254">
        <v>84</v>
      </c>
      <c r="AE556" s="254">
        <v>76.13</v>
      </c>
      <c r="AF556" s="256">
        <v>0</v>
      </c>
      <c r="AG556" s="10"/>
      <c r="AH556" s="10"/>
      <c r="AI556" s="10"/>
    </row>
    <row r="557" spans="1:35">
      <c r="A557" s="257">
        <f t="shared" si="23"/>
        <v>0.97966666666666524</v>
      </c>
      <c r="B557" s="254">
        <v>21.64</v>
      </c>
      <c r="C557" s="254">
        <v>66.430000000000007</v>
      </c>
      <c r="D557" s="254">
        <v>17.18</v>
      </c>
      <c r="E557" s="254">
        <v>157.09</v>
      </c>
      <c r="F557" s="254">
        <v>91.36</v>
      </c>
      <c r="G557" s="254">
        <v>68.83</v>
      </c>
      <c r="H557" s="254">
        <v>98.13</v>
      </c>
      <c r="I557" s="254">
        <v>40.700000000000003</v>
      </c>
      <c r="J557" s="254">
        <v>99.81</v>
      </c>
      <c r="K557" s="254">
        <v>40.26</v>
      </c>
      <c r="L557" s="254">
        <v>94.57</v>
      </c>
      <c r="M557" s="254">
        <v>100.68</v>
      </c>
      <c r="N557" s="254">
        <v>54.81</v>
      </c>
      <c r="O557" s="254">
        <v>105.99</v>
      </c>
      <c r="P557" s="254">
        <v>0</v>
      </c>
      <c r="Q557" s="254">
        <v>49.97</v>
      </c>
      <c r="R557" s="254">
        <v>85.05</v>
      </c>
      <c r="S557" s="254">
        <v>125.83</v>
      </c>
      <c r="T557" s="254">
        <v>76.569999999999993</v>
      </c>
      <c r="U557" s="254">
        <v>116.83</v>
      </c>
      <c r="V557" s="254">
        <v>39.31</v>
      </c>
      <c r="W557" s="254">
        <v>77.95</v>
      </c>
      <c r="X557" s="254">
        <v>97.25</v>
      </c>
      <c r="Y557" s="254">
        <v>0</v>
      </c>
      <c r="Z557" s="254">
        <v>100.95</v>
      </c>
      <c r="AA557" s="254">
        <v>21.15</v>
      </c>
      <c r="AB557" s="254">
        <v>19.64</v>
      </c>
      <c r="AC557" s="254">
        <v>123.39</v>
      </c>
      <c r="AD557" s="254">
        <v>73.8</v>
      </c>
      <c r="AE557" s="254">
        <v>97.01</v>
      </c>
      <c r="AF557" s="256">
        <v>0</v>
      </c>
      <c r="AG557" s="10"/>
      <c r="AH557" s="10"/>
      <c r="AI557" s="10"/>
    </row>
    <row r="558" spans="1:35">
      <c r="A558" s="257">
        <f t="shared" si="23"/>
        <v>0.99006666666666521</v>
      </c>
      <c r="B558" s="254">
        <v>95.26</v>
      </c>
      <c r="C558" s="254">
        <v>28.14</v>
      </c>
      <c r="D558" s="254">
        <v>22.59</v>
      </c>
      <c r="E558" s="254">
        <v>79.31</v>
      </c>
      <c r="F558" s="254">
        <v>47.45</v>
      </c>
      <c r="G558" s="254">
        <v>86.45</v>
      </c>
      <c r="H558" s="254">
        <v>20.16</v>
      </c>
      <c r="I558" s="254">
        <v>67.849999999999994</v>
      </c>
      <c r="J558" s="254">
        <v>92.69</v>
      </c>
      <c r="K558" s="254">
        <v>76.67</v>
      </c>
      <c r="L558" s="254">
        <v>51.99</v>
      </c>
      <c r="M558" s="254">
        <v>144.38999999999999</v>
      </c>
      <c r="N558" s="254">
        <v>90.53</v>
      </c>
      <c r="O558" s="254">
        <v>100.01</v>
      </c>
      <c r="P558" s="254">
        <v>45.63</v>
      </c>
      <c r="Q558" s="254">
        <v>83.49</v>
      </c>
      <c r="R558" s="254">
        <v>88.03</v>
      </c>
      <c r="S558" s="254">
        <v>67.63</v>
      </c>
      <c r="T558" s="254">
        <v>119.26</v>
      </c>
      <c r="U558" s="254">
        <v>97.3</v>
      </c>
      <c r="V558" s="254">
        <v>64.680000000000007</v>
      </c>
      <c r="W558" s="254">
        <v>35.82</v>
      </c>
      <c r="X558" s="254">
        <v>33.39</v>
      </c>
      <c r="Y558" s="254">
        <v>0</v>
      </c>
      <c r="Z558" s="254">
        <v>30.73</v>
      </c>
      <c r="AA558" s="254">
        <v>32.24</v>
      </c>
      <c r="AB558" s="254">
        <v>47.42</v>
      </c>
      <c r="AC558" s="254">
        <v>78.23</v>
      </c>
      <c r="AD558" s="254">
        <v>116.4</v>
      </c>
      <c r="AE558" s="254">
        <v>36.9</v>
      </c>
      <c r="AF558" s="256">
        <v>0</v>
      </c>
      <c r="AG558" s="10"/>
      <c r="AH558" s="10"/>
      <c r="AI558" s="10"/>
    </row>
    <row r="559" spans="1:35">
      <c r="A559" s="257">
        <f t="shared" si="23"/>
        <v>1.0004666666666653</v>
      </c>
      <c r="B559" s="254">
        <v>27.32</v>
      </c>
      <c r="C559" s="254">
        <v>36.86</v>
      </c>
      <c r="D559" s="254">
        <v>23.59</v>
      </c>
      <c r="E559" s="254">
        <v>96.63</v>
      </c>
      <c r="F559" s="254">
        <v>35.840000000000003</v>
      </c>
      <c r="G559" s="254">
        <v>47.58</v>
      </c>
      <c r="H559" s="254">
        <v>61.35</v>
      </c>
      <c r="I559" s="254">
        <v>59.04</v>
      </c>
      <c r="J559" s="254">
        <v>23.63</v>
      </c>
      <c r="K559" s="254">
        <v>28.63</v>
      </c>
      <c r="L559" s="254">
        <v>184.87</v>
      </c>
      <c r="M559" s="254">
        <v>101.39</v>
      </c>
      <c r="N559" s="254">
        <v>41.64</v>
      </c>
      <c r="O559" s="254">
        <v>38.93</v>
      </c>
      <c r="P559" s="254">
        <v>69.540000000000006</v>
      </c>
      <c r="Q559" s="254">
        <v>75.489999999999995</v>
      </c>
      <c r="R559" s="254">
        <v>93.56</v>
      </c>
      <c r="S559" s="254">
        <v>50.79</v>
      </c>
      <c r="T559" s="254">
        <v>115.4</v>
      </c>
      <c r="U559" s="254">
        <v>34.590000000000003</v>
      </c>
      <c r="V559" s="254">
        <v>122.15</v>
      </c>
      <c r="W559" s="254">
        <v>36.26</v>
      </c>
      <c r="X559" s="254">
        <v>60.41</v>
      </c>
      <c r="Y559" s="254">
        <v>0</v>
      </c>
      <c r="Z559" s="254">
        <v>63.67</v>
      </c>
      <c r="AA559" s="254">
        <v>111.86</v>
      </c>
      <c r="AB559" s="254">
        <v>12.31</v>
      </c>
      <c r="AC559" s="254">
        <v>41.41</v>
      </c>
      <c r="AD559" s="254">
        <v>93.84</v>
      </c>
      <c r="AE559" s="254">
        <v>79.47</v>
      </c>
      <c r="AF559" s="256">
        <v>0</v>
      </c>
      <c r="AG559" s="10"/>
      <c r="AH559" s="10"/>
      <c r="AI559" s="10"/>
    </row>
    <row r="560" spans="1:35">
      <c r="A560" s="257">
        <f t="shared" si="23"/>
        <v>1.0108666666666652</v>
      </c>
      <c r="B560" s="254">
        <v>26.64</v>
      </c>
      <c r="C560" s="254">
        <v>96.05</v>
      </c>
      <c r="D560" s="254">
        <v>39</v>
      </c>
      <c r="E560" s="254">
        <v>63.13</v>
      </c>
      <c r="F560" s="254">
        <v>80.89</v>
      </c>
      <c r="G560" s="254">
        <v>38.43</v>
      </c>
      <c r="H560" s="254">
        <v>86.03</v>
      </c>
      <c r="I560" s="254">
        <v>9.4499999999999993</v>
      </c>
      <c r="J560" s="254">
        <v>37.950000000000003</v>
      </c>
      <c r="K560" s="254">
        <v>20.28</v>
      </c>
      <c r="L560" s="254">
        <v>53.78</v>
      </c>
      <c r="M560" s="254">
        <v>130.13</v>
      </c>
      <c r="N560" s="254">
        <v>1.82</v>
      </c>
      <c r="O560" s="254">
        <v>102.86</v>
      </c>
      <c r="P560" s="254">
        <v>74.260000000000005</v>
      </c>
      <c r="Q560" s="254">
        <v>72.73</v>
      </c>
      <c r="R560" s="254">
        <v>110.3</v>
      </c>
      <c r="S560" s="254">
        <v>50.77</v>
      </c>
      <c r="T560" s="254">
        <v>83.99</v>
      </c>
      <c r="U560" s="254">
        <v>68.67</v>
      </c>
      <c r="V560" s="254">
        <v>4.45</v>
      </c>
      <c r="W560" s="254">
        <v>91.35</v>
      </c>
      <c r="X560" s="254">
        <v>49.72</v>
      </c>
      <c r="Y560" s="254">
        <v>0</v>
      </c>
      <c r="Z560" s="254">
        <v>84.74</v>
      </c>
      <c r="AA560" s="254">
        <v>63.64</v>
      </c>
      <c r="AB560" s="254">
        <v>57.72</v>
      </c>
      <c r="AC560" s="254">
        <v>58.77</v>
      </c>
      <c r="AD560" s="254">
        <v>100.17</v>
      </c>
      <c r="AE560" s="254">
        <v>35.81</v>
      </c>
      <c r="AF560" s="256">
        <v>0</v>
      </c>
      <c r="AG560" s="10"/>
      <c r="AH560" s="10"/>
      <c r="AI560" s="10"/>
    </row>
    <row r="561" spans="1:35">
      <c r="A561" s="257">
        <f t="shared" si="23"/>
        <v>1.0212666666666652</v>
      </c>
      <c r="B561" s="254">
        <v>32.08</v>
      </c>
      <c r="C561" s="254">
        <v>8</v>
      </c>
      <c r="D561" s="254">
        <v>69.459999999999994</v>
      </c>
      <c r="E561" s="254">
        <v>41.54</v>
      </c>
      <c r="F561" s="254">
        <v>148.66999999999999</v>
      </c>
      <c r="G561" s="254">
        <v>8.09</v>
      </c>
      <c r="H561" s="254">
        <v>15.91</v>
      </c>
      <c r="I561" s="254">
        <v>45.49</v>
      </c>
      <c r="J561" s="254">
        <v>46.02</v>
      </c>
      <c r="K561" s="254">
        <v>26.81</v>
      </c>
      <c r="L561" s="254">
        <v>112.01</v>
      </c>
      <c r="M561" s="254">
        <v>61.23</v>
      </c>
      <c r="N561" s="254">
        <v>16.09</v>
      </c>
      <c r="O561" s="254">
        <v>0</v>
      </c>
      <c r="P561" s="254">
        <v>28.09</v>
      </c>
      <c r="Q561" s="254">
        <v>98.01</v>
      </c>
      <c r="R561" s="254">
        <v>87.02</v>
      </c>
      <c r="S561" s="254">
        <v>109.09</v>
      </c>
      <c r="T561" s="254">
        <v>62.85</v>
      </c>
      <c r="U561" s="254">
        <v>61.05</v>
      </c>
      <c r="V561" s="254">
        <v>64.849999999999994</v>
      </c>
      <c r="W561" s="254">
        <v>109.79</v>
      </c>
      <c r="X561" s="254">
        <v>98.38</v>
      </c>
      <c r="Y561" s="254">
        <v>0</v>
      </c>
      <c r="Z561" s="254">
        <v>74.959999999999994</v>
      </c>
      <c r="AA561" s="254">
        <v>64.11</v>
      </c>
      <c r="AB561" s="254">
        <v>44.95</v>
      </c>
      <c r="AC561" s="254">
        <v>69.59</v>
      </c>
      <c r="AD561" s="254">
        <v>19.91</v>
      </c>
      <c r="AE561" s="254">
        <v>0</v>
      </c>
      <c r="AF561" s="256">
        <v>0</v>
      </c>
      <c r="AG561" s="10"/>
      <c r="AH561" s="10"/>
      <c r="AI561" s="10"/>
    </row>
    <row r="562" spans="1:35">
      <c r="A562" s="257">
        <f t="shared" si="23"/>
        <v>1.0316666666666652</v>
      </c>
      <c r="B562" s="254">
        <v>25.09</v>
      </c>
      <c r="C562" s="254">
        <v>28.82</v>
      </c>
      <c r="D562" s="254">
        <v>55.86</v>
      </c>
      <c r="E562" s="254">
        <v>29.68</v>
      </c>
      <c r="F562" s="254">
        <v>71.489999999999995</v>
      </c>
      <c r="G562" s="254">
        <v>0</v>
      </c>
      <c r="H562" s="254">
        <v>26.68</v>
      </c>
      <c r="I562" s="254">
        <v>20.18</v>
      </c>
      <c r="J562" s="254">
        <v>0</v>
      </c>
      <c r="K562" s="254">
        <v>10.91</v>
      </c>
      <c r="L562" s="254">
        <v>114.5</v>
      </c>
      <c r="M562" s="254">
        <v>0</v>
      </c>
      <c r="N562" s="254">
        <v>32.909999999999997</v>
      </c>
      <c r="O562" s="254">
        <v>10.95</v>
      </c>
      <c r="P562" s="254">
        <v>7.86</v>
      </c>
      <c r="Q562" s="254">
        <v>22.42</v>
      </c>
      <c r="R562" s="254">
        <v>42.45</v>
      </c>
      <c r="S562" s="254">
        <v>12.64</v>
      </c>
      <c r="T562" s="254">
        <v>75.09</v>
      </c>
      <c r="U562" s="254">
        <v>98.09</v>
      </c>
      <c r="V562" s="254">
        <v>84.59</v>
      </c>
      <c r="W562" s="254">
        <v>74.760000000000005</v>
      </c>
      <c r="X562" s="254">
        <v>0</v>
      </c>
      <c r="Y562" s="254">
        <v>0</v>
      </c>
      <c r="Z562" s="254">
        <v>0</v>
      </c>
      <c r="AA562" s="254">
        <v>12.18</v>
      </c>
      <c r="AB562" s="254">
        <v>47.04</v>
      </c>
      <c r="AC562" s="254">
        <v>22.09</v>
      </c>
      <c r="AD562" s="254">
        <v>34.31</v>
      </c>
      <c r="AE562" s="254">
        <v>24.29</v>
      </c>
      <c r="AF562" s="256">
        <v>0</v>
      </c>
      <c r="AG562" s="10"/>
      <c r="AH562" s="10"/>
      <c r="AI562" s="10"/>
    </row>
    <row r="563" spans="1:35">
      <c r="A563" s="257">
        <f t="shared" si="23"/>
        <v>1.0420666666666651</v>
      </c>
      <c r="B563" s="254">
        <v>0</v>
      </c>
      <c r="C563" s="254">
        <v>4.6399999999999997</v>
      </c>
      <c r="D563" s="254">
        <v>0</v>
      </c>
      <c r="E563" s="254">
        <v>0</v>
      </c>
      <c r="F563" s="254">
        <v>51.16</v>
      </c>
      <c r="G563" s="254">
        <v>0</v>
      </c>
      <c r="H563" s="254">
        <v>0</v>
      </c>
      <c r="I563" s="254">
        <v>0</v>
      </c>
      <c r="J563" s="254">
        <v>0</v>
      </c>
      <c r="K563" s="254">
        <v>0</v>
      </c>
      <c r="L563" s="254">
        <v>0</v>
      </c>
      <c r="M563" s="254">
        <v>0</v>
      </c>
      <c r="N563" s="254">
        <v>0</v>
      </c>
      <c r="O563" s="254">
        <v>0</v>
      </c>
      <c r="P563" s="254">
        <v>0</v>
      </c>
      <c r="Q563" s="254">
        <v>0</v>
      </c>
      <c r="R563" s="254">
        <v>0</v>
      </c>
      <c r="S563" s="254">
        <v>0</v>
      </c>
      <c r="T563" s="254">
        <v>0</v>
      </c>
      <c r="U563" s="254">
        <v>0</v>
      </c>
      <c r="V563" s="254">
        <v>0</v>
      </c>
      <c r="W563" s="254">
        <v>0</v>
      </c>
      <c r="X563" s="254">
        <v>12</v>
      </c>
      <c r="Y563" s="254">
        <v>0</v>
      </c>
      <c r="Z563" s="254">
        <v>0</v>
      </c>
      <c r="AA563" s="254">
        <v>0</v>
      </c>
      <c r="AB563" s="254">
        <v>0</v>
      </c>
      <c r="AC563" s="254">
        <v>3</v>
      </c>
      <c r="AD563" s="254">
        <v>0</v>
      </c>
      <c r="AE563" s="254">
        <v>30.73</v>
      </c>
      <c r="AF563" s="256">
        <v>0</v>
      </c>
      <c r="AG563" s="10"/>
      <c r="AH563" s="10"/>
      <c r="AI563" s="10"/>
    </row>
    <row r="564" spans="1:35">
      <c r="A564" s="257">
        <f t="shared" si="23"/>
        <v>1.0524666666666651</v>
      </c>
      <c r="B564" s="254">
        <v>0</v>
      </c>
      <c r="C564" s="254">
        <v>0</v>
      </c>
      <c r="D564" s="254">
        <v>0</v>
      </c>
      <c r="E564" s="254">
        <v>0</v>
      </c>
      <c r="F564" s="254">
        <v>0</v>
      </c>
      <c r="G564" s="254">
        <v>0</v>
      </c>
      <c r="H564" s="254">
        <v>0</v>
      </c>
      <c r="I564" s="254">
        <v>0</v>
      </c>
      <c r="J564" s="254">
        <v>0</v>
      </c>
      <c r="K564" s="254">
        <v>0</v>
      </c>
      <c r="L564" s="254">
        <v>0</v>
      </c>
      <c r="M564" s="254">
        <v>0</v>
      </c>
      <c r="N564" s="254">
        <v>0</v>
      </c>
      <c r="O564" s="254">
        <v>0</v>
      </c>
      <c r="P564" s="254">
        <v>0</v>
      </c>
      <c r="Q564" s="254">
        <v>0</v>
      </c>
      <c r="R564" s="254">
        <v>0</v>
      </c>
      <c r="S564" s="254">
        <v>0</v>
      </c>
      <c r="T564" s="254">
        <v>0</v>
      </c>
      <c r="U564" s="254">
        <v>0</v>
      </c>
      <c r="V564" s="254">
        <v>0</v>
      </c>
      <c r="W564" s="254">
        <v>0</v>
      </c>
      <c r="X564" s="254">
        <v>0</v>
      </c>
      <c r="Y564" s="254">
        <v>0</v>
      </c>
      <c r="Z564" s="254">
        <v>0</v>
      </c>
      <c r="AA564" s="254">
        <v>0</v>
      </c>
      <c r="AB564" s="254">
        <v>0</v>
      </c>
      <c r="AC564" s="254">
        <v>0</v>
      </c>
      <c r="AD564" s="254">
        <v>0</v>
      </c>
      <c r="AE564" s="254">
        <v>0</v>
      </c>
      <c r="AF564" s="256">
        <v>0</v>
      </c>
      <c r="AG564" s="10"/>
      <c r="AH564" s="10"/>
      <c r="AI564" s="10"/>
    </row>
    <row r="565" spans="1:35">
      <c r="A565" s="257">
        <f t="shared" si="23"/>
        <v>1.0628666666666651</v>
      </c>
      <c r="B565" s="254">
        <v>0</v>
      </c>
      <c r="C565" s="254">
        <v>0</v>
      </c>
      <c r="D565" s="254">
        <v>0</v>
      </c>
      <c r="E565" s="254">
        <v>0</v>
      </c>
      <c r="F565" s="254">
        <v>0</v>
      </c>
      <c r="G565" s="254">
        <v>0</v>
      </c>
      <c r="H565" s="254">
        <v>0</v>
      </c>
      <c r="I565" s="254">
        <v>0</v>
      </c>
      <c r="J565" s="254">
        <v>0</v>
      </c>
      <c r="K565" s="254">
        <v>0</v>
      </c>
      <c r="L565" s="254">
        <v>0</v>
      </c>
      <c r="M565" s="254">
        <v>0</v>
      </c>
      <c r="N565" s="254">
        <v>0</v>
      </c>
      <c r="O565" s="254">
        <v>0</v>
      </c>
      <c r="P565" s="254">
        <v>0</v>
      </c>
      <c r="Q565" s="254">
        <v>0</v>
      </c>
      <c r="R565" s="254">
        <v>0</v>
      </c>
      <c r="S565" s="254">
        <v>0</v>
      </c>
      <c r="T565" s="254">
        <v>0</v>
      </c>
      <c r="U565" s="254">
        <v>0</v>
      </c>
      <c r="V565" s="254">
        <v>0</v>
      </c>
      <c r="W565" s="254">
        <v>0</v>
      </c>
      <c r="X565" s="254">
        <v>0</v>
      </c>
      <c r="Y565" s="254">
        <v>0</v>
      </c>
      <c r="Z565" s="254">
        <v>0</v>
      </c>
      <c r="AA565" s="254">
        <v>0</v>
      </c>
      <c r="AB565" s="254">
        <v>0</v>
      </c>
      <c r="AC565" s="254">
        <v>0</v>
      </c>
      <c r="AD565" s="254">
        <v>0</v>
      </c>
      <c r="AE565" s="254">
        <v>0</v>
      </c>
      <c r="AF565" s="256">
        <v>0</v>
      </c>
      <c r="AG565" s="10"/>
      <c r="AH565" s="10"/>
      <c r="AI565" s="10"/>
    </row>
    <row r="566" spans="1:35">
      <c r="A566" s="257">
        <f t="shared" si="23"/>
        <v>1.073266666666665</v>
      </c>
      <c r="B566" s="254">
        <v>0</v>
      </c>
      <c r="C566" s="254">
        <v>0</v>
      </c>
      <c r="D566" s="254">
        <v>0</v>
      </c>
      <c r="E566" s="254">
        <v>0</v>
      </c>
      <c r="F566" s="254">
        <v>0</v>
      </c>
      <c r="G566" s="254">
        <v>0</v>
      </c>
      <c r="H566" s="254">
        <v>0</v>
      </c>
      <c r="I566" s="254">
        <v>0</v>
      </c>
      <c r="J566" s="254">
        <v>0</v>
      </c>
      <c r="K566" s="254">
        <v>0</v>
      </c>
      <c r="L566" s="254">
        <v>0</v>
      </c>
      <c r="M566" s="254">
        <v>0</v>
      </c>
      <c r="N566" s="254">
        <v>0</v>
      </c>
      <c r="O566" s="254">
        <v>0</v>
      </c>
      <c r="P566" s="254">
        <v>0</v>
      </c>
      <c r="Q566" s="254">
        <v>0</v>
      </c>
      <c r="R566" s="254">
        <v>0</v>
      </c>
      <c r="S566" s="254">
        <v>0</v>
      </c>
      <c r="T566" s="254">
        <v>0</v>
      </c>
      <c r="U566" s="254">
        <v>0</v>
      </c>
      <c r="V566" s="254">
        <v>0</v>
      </c>
      <c r="W566" s="254">
        <v>0</v>
      </c>
      <c r="X566" s="254">
        <v>0</v>
      </c>
      <c r="Y566" s="254">
        <v>0</v>
      </c>
      <c r="Z566" s="254">
        <v>0</v>
      </c>
      <c r="AA566" s="254">
        <v>0</v>
      </c>
      <c r="AB566" s="254">
        <v>0</v>
      </c>
      <c r="AC566" s="254">
        <v>0</v>
      </c>
      <c r="AD566" s="254">
        <v>0</v>
      </c>
      <c r="AE566" s="254">
        <v>0</v>
      </c>
      <c r="AF566" s="256">
        <v>0</v>
      </c>
      <c r="AG566" s="10"/>
      <c r="AH566" s="10"/>
      <c r="AI566" s="10"/>
    </row>
    <row r="567" spans="1:35">
      <c r="A567" s="257">
        <f t="shared" si="23"/>
        <v>1.083666666666665</v>
      </c>
      <c r="B567" s="254">
        <v>0</v>
      </c>
      <c r="C567" s="254">
        <v>0</v>
      </c>
      <c r="D567" s="254">
        <v>0</v>
      </c>
      <c r="E567" s="254">
        <v>0</v>
      </c>
      <c r="F567" s="254">
        <v>0</v>
      </c>
      <c r="G567" s="254">
        <v>0</v>
      </c>
      <c r="H567" s="254">
        <v>0</v>
      </c>
      <c r="I567" s="254">
        <v>0</v>
      </c>
      <c r="J567" s="254">
        <v>0</v>
      </c>
      <c r="K567" s="254">
        <v>0</v>
      </c>
      <c r="L567" s="254">
        <v>0</v>
      </c>
      <c r="M567" s="254">
        <v>0</v>
      </c>
      <c r="N567" s="254">
        <v>0</v>
      </c>
      <c r="O567" s="254">
        <v>0</v>
      </c>
      <c r="P567" s="254">
        <v>0</v>
      </c>
      <c r="Q567" s="254">
        <v>0</v>
      </c>
      <c r="R567" s="254">
        <v>0</v>
      </c>
      <c r="S567" s="254">
        <v>0</v>
      </c>
      <c r="T567" s="254">
        <v>0</v>
      </c>
      <c r="U567" s="254">
        <v>0</v>
      </c>
      <c r="V567" s="254">
        <v>0</v>
      </c>
      <c r="W567" s="254">
        <v>0</v>
      </c>
      <c r="X567" s="254">
        <v>0</v>
      </c>
      <c r="Y567" s="254">
        <v>0</v>
      </c>
      <c r="Z567" s="254">
        <v>0</v>
      </c>
      <c r="AA567" s="254">
        <v>0</v>
      </c>
      <c r="AB567" s="254">
        <v>0</v>
      </c>
      <c r="AC567" s="254">
        <v>0</v>
      </c>
      <c r="AD567" s="254">
        <v>0</v>
      </c>
      <c r="AE567" s="254">
        <v>0</v>
      </c>
      <c r="AF567" s="256">
        <v>0</v>
      </c>
      <c r="AG567" s="10"/>
      <c r="AH567" s="10"/>
      <c r="AI567" s="10"/>
    </row>
    <row r="568" spans="1:35">
      <c r="A568" s="257">
        <f t="shared" si="23"/>
        <v>1.094066666666665</v>
      </c>
      <c r="B568" s="254">
        <v>0</v>
      </c>
      <c r="C568" s="254">
        <v>0</v>
      </c>
      <c r="D568" s="254">
        <v>0</v>
      </c>
      <c r="E568" s="254">
        <v>0</v>
      </c>
      <c r="F568" s="254">
        <v>0</v>
      </c>
      <c r="G568" s="254">
        <v>0</v>
      </c>
      <c r="H568" s="254">
        <v>0</v>
      </c>
      <c r="I568" s="254">
        <v>0</v>
      </c>
      <c r="J568" s="254">
        <v>0</v>
      </c>
      <c r="K568" s="254">
        <v>0</v>
      </c>
      <c r="L568" s="254">
        <v>0</v>
      </c>
      <c r="M568" s="254">
        <v>0</v>
      </c>
      <c r="N568" s="254">
        <v>0</v>
      </c>
      <c r="O568" s="254">
        <v>0</v>
      </c>
      <c r="P568" s="254">
        <v>0</v>
      </c>
      <c r="Q568" s="254">
        <v>0</v>
      </c>
      <c r="R568" s="254">
        <v>0</v>
      </c>
      <c r="S568" s="254">
        <v>0</v>
      </c>
      <c r="T568" s="254">
        <v>0</v>
      </c>
      <c r="U568" s="254">
        <v>0</v>
      </c>
      <c r="V568" s="254">
        <v>0</v>
      </c>
      <c r="W568" s="254">
        <v>0</v>
      </c>
      <c r="X568" s="254">
        <v>0</v>
      </c>
      <c r="Y568" s="254">
        <v>0</v>
      </c>
      <c r="Z568" s="254">
        <v>0</v>
      </c>
      <c r="AA568" s="254">
        <v>0</v>
      </c>
      <c r="AB568" s="254">
        <v>0</v>
      </c>
      <c r="AC568" s="254">
        <v>0</v>
      </c>
      <c r="AD568" s="254">
        <v>0</v>
      </c>
      <c r="AE568" s="254">
        <v>0</v>
      </c>
      <c r="AF568" s="256">
        <v>0</v>
      </c>
      <c r="AG568" s="10"/>
      <c r="AH568" s="10"/>
      <c r="AI568" s="10"/>
    </row>
    <row r="569" spans="1:35">
      <c r="A569" s="257">
        <f t="shared" si="23"/>
        <v>1.1044666666666649</v>
      </c>
      <c r="B569" s="254">
        <v>0</v>
      </c>
      <c r="C569" s="254">
        <v>0</v>
      </c>
      <c r="D569" s="254">
        <v>0</v>
      </c>
      <c r="E569" s="254">
        <v>0</v>
      </c>
      <c r="F569" s="254">
        <v>0</v>
      </c>
      <c r="G569" s="254">
        <v>0</v>
      </c>
      <c r="H569" s="254">
        <v>0</v>
      </c>
      <c r="I569" s="254">
        <v>0</v>
      </c>
      <c r="J569" s="254">
        <v>0</v>
      </c>
      <c r="K569" s="254">
        <v>0</v>
      </c>
      <c r="L569" s="254">
        <v>0</v>
      </c>
      <c r="M569" s="254">
        <v>0</v>
      </c>
      <c r="N569" s="254">
        <v>0</v>
      </c>
      <c r="O569" s="254">
        <v>0</v>
      </c>
      <c r="P569" s="254">
        <v>0</v>
      </c>
      <c r="Q569" s="254">
        <v>0</v>
      </c>
      <c r="R569" s="254">
        <v>0</v>
      </c>
      <c r="S569" s="254">
        <v>0</v>
      </c>
      <c r="T569" s="254">
        <v>0</v>
      </c>
      <c r="U569" s="254">
        <v>0</v>
      </c>
      <c r="V569" s="254">
        <v>0</v>
      </c>
      <c r="W569" s="254">
        <v>0</v>
      </c>
      <c r="X569" s="254">
        <v>0</v>
      </c>
      <c r="Y569" s="254">
        <v>0</v>
      </c>
      <c r="Z569" s="254">
        <v>0</v>
      </c>
      <c r="AA569" s="254">
        <v>0</v>
      </c>
      <c r="AB569" s="254">
        <v>0</v>
      </c>
      <c r="AC569" s="254">
        <v>0</v>
      </c>
      <c r="AD569" s="254">
        <v>0</v>
      </c>
      <c r="AE569" s="254">
        <v>0</v>
      </c>
      <c r="AF569" s="256">
        <v>0</v>
      </c>
      <c r="AG569" s="10"/>
      <c r="AH569" s="10"/>
      <c r="AI569" s="10"/>
    </row>
    <row r="570" spans="1:35">
      <c r="A570" s="257">
        <f t="shared" si="23"/>
        <v>1.1148666666666649</v>
      </c>
      <c r="B570" s="254">
        <v>0</v>
      </c>
      <c r="C570" s="254">
        <v>0</v>
      </c>
      <c r="D570" s="254">
        <v>0</v>
      </c>
      <c r="E570" s="254">
        <v>0</v>
      </c>
      <c r="F570" s="254">
        <v>0</v>
      </c>
      <c r="G570" s="254">
        <v>0</v>
      </c>
      <c r="H570" s="254">
        <v>0</v>
      </c>
      <c r="I570" s="254">
        <v>0</v>
      </c>
      <c r="J570" s="254">
        <v>0</v>
      </c>
      <c r="K570" s="254">
        <v>0</v>
      </c>
      <c r="L570" s="254">
        <v>0</v>
      </c>
      <c r="M570" s="254">
        <v>0</v>
      </c>
      <c r="N570" s="254">
        <v>0</v>
      </c>
      <c r="O570" s="254">
        <v>0</v>
      </c>
      <c r="P570" s="254">
        <v>0</v>
      </c>
      <c r="Q570" s="254">
        <v>0</v>
      </c>
      <c r="R570" s="254">
        <v>0</v>
      </c>
      <c r="S570" s="254">
        <v>0</v>
      </c>
      <c r="T570" s="254">
        <v>0</v>
      </c>
      <c r="U570" s="254">
        <v>0</v>
      </c>
      <c r="V570" s="254">
        <v>0</v>
      </c>
      <c r="W570" s="254">
        <v>0</v>
      </c>
      <c r="X570" s="254">
        <v>0</v>
      </c>
      <c r="Y570" s="254">
        <v>0</v>
      </c>
      <c r="Z570" s="254">
        <v>0</v>
      </c>
      <c r="AA570" s="254">
        <v>0</v>
      </c>
      <c r="AB570" s="254">
        <v>0</v>
      </c>
      <c r="AC570" s="254">
        <v>0</v>
      </c>
      <c r="AD570" s="254">
        <v>0</v>
      </c>
      <c r="AE570" s="254">
        <v>0</v>
      </c>
      <c r="AF570" s="256">
        <v>0</v>
      </c>
      <c r="AG570" s="10"/>
      <c r="AH570" s="10"/>
      <c r="AI570" s="10"/>
    </row>
    <row r="571" spans="1:35">
      <c r="A571" s="257">
        <f t="shared" si="23"/>
        <v>1.1252666666666649</v>
      </c>
      <c r="B571" s="254">
        <v>0</v>
      </c>
      <c r="C571" s="254">
        <v>0</v>
      </c>
      <c r="D571" s="254">
        <v>0</v>
      </c>
      <c r="E571" s="254">
        <v>0</v>
      </c>
      <c r="F571" s="254">
        <v>0</v>
      </c>
      <c r="G571" s="254">
        <v>0</v>
      </c>
      <c r="H571" s="254">
        <v>0</v>
      </c>
      <c r="I571" s="254">
        <v>0</v>
      </c>
      <c r="J571" s="254">
        <v>0</v>
      </c>
      <c r="K571" s="254">
        <v>0</v>
      </c>
      <c r="L571" s="254">
        <v>0</v>
      </c>
      <c r="M571" s="254">
        <v>0</v>
      </c>
      <c r="N571" s="254">
        <v>0</v>
      </c>
      <c r="O571" s="254">
        <v>0</v>
      </c>
      <c r="P571" s="254">
        <v>0</v>
      </c>
      <c r="Q571" s="254">
        <v>0</v>
      </c>
      <c r="R571" s="254">
        <v>0</v>
      </c>
      <c r="S571" s="254">
        <v>0</v>
      </c>
      <c r="T571" s="254">
        <v>0</v>
      </c>
      <c r="U571" s="254">
        <v>0</v>
      </c>
      <c r="V571" s="254">
        <v>0</v>
      </c>
      <c r="W571" s="254">
        <v>0</v>
      </c>
      <c r="X571" s="254">
        <v>0</v>
      </c>
      <c r="Y571" s="254">
        <v>0</v>
      </c>
      <c r="Z571" s="254">
        <v>0</v>
      </c>
      <c r="AA571" s="254">
        <v>0</v>
      </c>
      <c r="AB571" s="254">
        <v>0</v>
      </c>
      <c r="AC571" s="254">
        <v>0</v>
      </c>
      <c r="AD571" s="254">
        <v>0</v>
      </c>
      <c r="AE571" s="254">
        <v>0</v>
      </c>
      <c r="AF571" s="256">
        <v>0</v>
      </c>
      <c r="AG571" s="10"/>
      <c r="AH571" s="10"/>
      <c r="AI571" s="10"/>
    </row>
    <row r="572" spans="1:35">
      <c r="A572" s="257">
        <f t="shared" si="23"/>
        <v>1.1356666666666648</v>
      </c>
      <c r="B572" s="254">
        <v>0</v>
      </c>
      <c r="C572" s="254">
        <v>0</v>
      </c>
      <c r="D572" s="254">
        <v>0</v>
      </c>
      <c r="E572" s="254">
        <v>0</v>
      </c>
      <c r="F572" s="254">
        <v>0</v>
      </c>
      <c r="G572" s="254">
        <v>0</v>
      </c>
      <c r="H572" s="254">
        <v>0</v>
      </c>
      <c r="I572" s="254">
        <v>0</v>
      </c>
      <c r="J572" s="254">
        <v>0</v>
      </c>
      <c r="K572" s="254">
        <v>0</v>
      </c>
      <c r="L572" s="254">
        <v>0</v>
      </c>
      <c r="M572" s="254">
        <v>0</v>
      </c>
      <c r="N572" s="254">
        <v>0</v>
      </c>
      <c r="O572" s="254">
        <v>0</v>
      </c>
      <c r="P572" s="254">
        <v>0</v>
      </c>
      <c r="Q572" s="254">
        <v>0</v>
      </c>
      <c r="R572" s="254">
        <v>0</v>
      </c>
      <c r="S572" s="254">
        <v>0</v>
      </c>
      <c r="T572" s="254">
        <v>0</v>
      </c>
      <c r="U572" s="254">
        <v>0</v>
      </c>
      <c r="V572" s="254">
        <v>0</v>
      </c>
      <c r="W572" s="254">
        <v>0</v>
      </c>
      <c r="X572" s="254">
        <v>0</v>
      </c>
      <c r="Y572" s="254">
        <v>0</v>
      </c>
      <c r="Z572" s="254">
        <v>0</v>
      </c>
      <c r="AA572" s="254">
        <v>0</v>
      </c>
      <c r="AB572" s="254">
        <v>0</v>
      </c>
      <c r="AC572" s="254">
        <v>0</v>
      </c>
      <c r="AD572" s="254">
        <v>0</v>
      </c>
      <c r="AE572" s="254">
        <v>0</v>
      </c>
      <c r="AF572" s="256">
        <v>0</v>
      </c>
      <c r="AG572" s="10"/>
      <c r="AH572" s="10"/>
      <c r="AI572" s="10"/>
    </row>
    <row r="573" spans="1:35">
      <c r="A573" s="257">
        <f t="shared" si="23"/>
        <v>1.1460666666666648</v>
      </c>
      <c r="B573" s="254">
        <v>0</v>
      </c>
      <c r="C573" s="254">
        <v>0</v>
      </c>
      <c r="D573" s="254">
        <v>0</v>
      </c>
      <c r="E573" s="254">
        <v>0</v>
      </c>
      <c r="F573" s="254">
        <v>0</v>
      </c>
      <c r="G573" s="254">
        <v>0</v>
      </c>
      <c r="H573" s="254">
        <v>0</v>
      </c>
      <c r="I573" s="254">
        <v>0</v>
      </c>
      <c r="J573" s="254">
        <v>0</v>
      </c>
      <c r="K573" s="254">
        <v>0</v>
      </c>
      <c r="L573" s="254">
        <v>0</v>
      </c>
      <c r="M573" s="254">
        <v>0</v>
      </c>
      <c r="N573" s="254">
        <v>0</v>
      </c>
      <c r="O573" s="254">
        <v>0</v>
      </c>
      <c r="P573" s="254">
        <v>0</v>
      </c>
      <c r="Q573" s="254">
        <v>0</v>
      </c>
      <c r="R573" s="254">
        <v>0</v>
      </c>
      <c r="S573" s="254">
        <v>0</v>
      </c>
      <c r="T573" s="254">
        <v>0</v>
      </c>
      <c r="U573" s="254">
        <v>0</v>
      </c>
      <c r="V573" s="254">
        <v>0</v>
      </c>
      <c r="W573" s="254">
        <v>0</v>
      </c>
      <c r="X573" s="254">
        <v>0</v>
      </c>
      <c r="Y573" s="254">
        <v>0</v>
      </c>
      <c r="Z573" s="254">
        <v>0</v>
      </c>
      <c r="AA573" s="254">
        <v>0</v>
      </c>
      <c r="AB573" s="254">
        <v>0</v>
      </c>
      <c r="AC573" s="254">
        <v>0</v>
      </c>
      <c r="AD573" s="254">
        <v>0</v>
      </c>
      <c r="AE573" s="254">
        <v>0</v>
      </c>
      <c r="AF573" s="256">
        <v>0</v>
      </c>
      <c r="AG573" s="10"/>
      <c r="AH573" s="10"/>
      <c r="AI573" s="10"/>
    </row>
    <row r="574" spans="1:35">
      <c r="A574" s="257">
        <f t="shared" si="23"/>
        <v>1.1564666666666648</v>
      </c>
      <c r="B574" s="254">
        <v>0</v>
      </c>
      <c r="C574" s="254">
        <v>0</v>
      </c>
      <c r="D574" s="254">
        <v>0</v>
      </c>
      <c r="E574" s="254">
        <v>0</v>
      </c>
      <c r="F574" s="254">
        <v>0</v>
      </c>
      <c r="G574" s="254">
        <v>0</v>
      </c>
      <c r="H574" s="254">
        <v>0</v>
      </c>
      <c r="I574" s="254">
        <v>0</v>
      </c>
      <c r="J574" s="254">
        <v>0</v>
      </c>
      <c r="K574" s="254">
        <v>0</v>
      </c>
      <c r="L574" s="254">
        <v>0</v>
      </c>
      <c r="M574" s="254">
        <v>0</v>
      </c>
      <c r="N574" s="254">
        <v>0</v>
      </c>
      <c r="O574" s="254">
        <v>0</v>
      </c>
      <c r="P574" s="254">
        <v>0</v>
      </c>
      <c r="Q574" s="254">
        <v>0</v>
      </c>
      <c r="R574" s="254">
        <v>0</v>
      </c>
      <c r="S574" s="254">
        <v>0</v>
      </c>
      <c r="T574" s="254">
        <v>0</v>
      </c>
      <c r="U574" s="254">
        <v>0</v>
      </c>
      <c r="V574" s="254">
        <v>0</v>
      </c>
      <c r="W574" s="254">
        <v>0</v>
      </c>
      <c r="X574" s="254">
        <v>0</v>
      </c>
      <c r="Y574" s="254">
        <v>0</v>
      </c>
      <c r="Z574" s="254">
        <v>0</v>
      </c>
      <c r="AA574" s="254">
        <v>0</v>
      </c>
      <c r="AB574" s="254">
        <v>0</v>
      </c>
      <c r="AC574" s="254">
        <v>0</v>
      </c>
      <c r="AD574" s="254">
        <v>0</v>
      </c>
      <c r="AE574" s="254">
        <v>0</v>
      </c>
      <c r="AF574" s="256">
        <v>0</v>
      </c>
      <c r="AG574" s="10"/>
      <c r="AH574" s="10"/>
      <c r="AI574" s="10"/>
    </row>
    <row r="575" spans="1:35">
      <c r="A575" s="257">
        <f t="shared" si="23"/>
        <v>1.1668666666666647</v>
      </c>
      <c r="B575" s="254">
        <v>0</v>
      </c>
      <c r="C575" s="254">
        <v>0</v>
      </c>
      <c r="D575" s="254">
        <v>0</v>
      </c>
      <c r="E575" s="254">
        <v>0</v>
      </c>
      <c r="F575" s="254">
        <v>0</v>
      </c>
      <c r="G575" s="254">
        <v>0</v>
      </c>
      <c r="H575" s="254">
        <v>0</v>
      </c>
      <c r="I575" s="254">
        <v>0</v>
      </c>
      <c r="J575" s="254">
        <v>0</v>
      </c>
      <c r="K575" s="254">
        <v>0</v>
      </c>
      <c r="L575" s="254">
        <v>0</v>
      </c>
      <c r="M575" s="254">
        <v>0</v>
      </c>
      <c r="N575" s="254">
        <v>0</v>
      </c>
      <c r="O575" s="254">
        <v>0</v>
      </c>
      <c r="P575" s="254">
        <v>0</v>
      </c>
      <c r="Q575" s="254">
        <v>0</v>
      </c>
      <c r="R575" s="254">
        <v>0</v>
      </c>
      <c r="S575" s="254">
        <v>0</v>
      </c>
      <c r="T575" s="254">
        <v>0</v>
      </c>
      <c r="U575" s="254">
        <v>0</v>
      </c>
      <c r="V575" s="254">
        <v>0</v>
      </c>
      <c r="W575" s="254">
        <v>0</v>
      </c>
      <c r="X575" s="254">
        <v>0</v>
      </c>
      <c r="Y575" s="254">
        <v>0</v>
      </c>
      <c r="Z575" s="254">
        <v>0</v>
      </c>
      <c r="AA575" s="254">
        <v>0</v>
      </c>
      <c r="AB575" s="254">
        <v>0</v>
      </c>
      <c r="AC575" s="254">
        <v>0</v>
      </c>
      <c r="AD575" s="254">
        <v>0</v>
      </c>
      <c r="AE575" s="254">
        <v>0</v>
      </c>
      <c r="AF575" s="256">
        <v>0</v>
      </c>
      <c r="AG575" s="10"/>
      <c r="AH575" s="10"/>
      <c r="AI575" s="10"/>
    </row>
    <row r="576" spans="1:35">
      <c r="A576" s="257">
        <f t="shared" si="23"/>
        <v>1.1772666666666647</v>
      </c>
      <c r="B576" s="254">
        <v>0</v>
      </c>
      <c r="C576" s="254">
        <v>0</v>
      </c>
      <c r="D576" s="254">
        <v>0</v>
      </c>
      <c r="E576" s="254">
        <v>0</v>
      </c>
      <c r="F576" s="254">
        <v>0</v>
      </c>
      <c r="G576" s="254">
        <v>0</v>
      </c>
      <c r="H576" s="254">
        <v>0</v>
      </c>
      <c r="I576" s="254">
        <v>0</v>
      </c>
      <c r="J576" s="254">
        <v>0</v>
      </c>
      <c r="K576" s="254">
        <v>0</v>
      </c>
      <c r="L576" s="254">
        <v>0</v>
      </c>
      <c r="M576" s="254">
        <v>0</v>
      </c>
      <c r="N576" s="254">
        <v>0</v>
      </c>
      <c r="O576" s="254">
        <v>0</v>
      </c>
      <c r="P576" s="254">
        <v>0</v>
      </c>
      <c r="Q576" s="254">
        <v>0</v>
      </c>
      <c r="R576" s="254">
        <v>0</v>
      </c>
      <c r="S576" s="254">
        <v>0</v>
      </c>
      <c r="T576" s="254">
        <v>0</v>
      </c>
      <c r="U576" s="254">
        <v>0</v>
      </c>
      <c r="V576" s="254">
        <v>0</v>
      </c>
      <c r="W576" s="254">
        <v>0</v>
      </c>
      <c r="X576" s="254">
        <v>0</v>
      </c>
      <c r="Y576" s="254">
        <v>0</v>
      </c>
      <c r="Z576" s="254">
        <v>0</v>
      </c>
      <c r="AA576" s="254">
        <v>0</v>
      </c>
      <c r="AB576" s="254">
        <v>0</v>
      </c>
      <c r="AC576" s="254">
        <v>0</v>
      </c>
      <c r="AD576" s="254">
        <v>0</v>
      </c>
      <c r="AE576" s="254">
        <v>0</v>
      </c>
      <c r="AF576" s="256">
        <v>0</v>
      </c>
      <c r="AG576" s="10"/>
      <c r="AH576" s="10"/>
      <c r="AI576" s="10"/>
    </row>
    <row r="577" spans="1:35">
      <c r="A577" s="257">
        <f t="shared" si="23"/>
        <v>1.1876666666666646</v>
      </c>
      <c r="B577" s="254">
        <v>0</v>
      </c>
      <c r="C577" s="254">
        <v>0</v>
      </c>
      <c r="D577" s="254">
        <v>0</v>
      </c>
      <c r="E577" s="254">
        <v>0</v>
      </c>
      <c r="F577" s="254">
        <v>0</v>
      </c>
      <c r="G577" s="254">
        <v>0</v>
      </c>
      <c r="H577" s="254">
        <v>0</v>
      </c>
      <c r="I577" s="254">
        <v>0</v>
      </c>
      <c r="J577" s="254">
        <v>0</v>
      </c>
      <c r="K577" s="254">
        <v>0</v>
      </c>
      <c r="L577" s="254">
        <v>0</v>
      </c>
      <c r="M577" s="254">
        <v>0</v>
      </c>
      <c r="N577" s="254">
        <v>0</v>
      </c>
      <c r="O577" s="254">
        <v>0</v>
      </c>
      <c r="P577" s="254">
        <v>0</v>
      </c>
      <c r="Q577" s="254">
        <v>0</v>
      </c>
      <c r="R577" s="254">
        <v>0</v>
      </c>
      <c r="S577" s="254">
        <v>0</v>
      </c>
      <c r="T577" s="254">
        <v>0</v>
      </c>
      <c r="U577" s="254">
        <v>0</v>
      </c>
      <c r="V577" s="254">
        <v>0</v>
      </c>
      <c r="W577" s="254">
        <v>0</v>
      </c>
      <c r="X577" s="254">
        <v>0</v>
      </c>
      <c r="Y577" s="254">
        <v>0</v>
      </c>
      <c r="Z577" s="254">
        <v>0</v>
      </c>
      <c r="AA577" s="254">
        <v>0</v>
      </c>
      <c r="AB577" s="254">
        <v>0</v>
      </c>
      <c r="AC577" s="254">
        <v>0</v>
      </c>
      <c r="AD577" s="254">
        <v>0</v>
      </c>
      <c r="AE577" s="254">
        <v>0</v>
      </c>
      <c r="AF577" s="256">
        <v>0</v>
      </c>
      <c r="AG577" s="10"/>
      <c r="AH577" s="10"/>
      <c r="AI577" s="10"/>
    </row>
    <row r="578" spans="1:35">
      <c r="A578" s="258">
        <f t="shared" si="23"/>
        <v>1.1980666666666646</v>
      </c>
      <c r="B578" s="259">
        <v>0</v>
      </c>
      <c r="C578" s="259">
        <v>0</v>
      </c>
      <c r="D578" s="259">
        <v>0</v>
      </c>
      <c r="E578" s="259">
        <v>0</v>
      </c>
      <c r="F578" s="259">
        <v>0</v>
      </c>
      <c r="G578" s="259">
        <v>0</v>
      </c>
      <c r="H578" s="259">
        <v>0</v>
      </c>
      <c r="I578" s="259">
        <v>0</v>
      </c>
      <c r="J578" s="259">
        <v>0</v>
      </c>
      <c r="K578" s="259">
        <v>0</v>
      </c>
      <c r="L578" s="259">
        <v>0</v>
      </c>
      <c r="M578" s="259">
        <v>0</v>
      </c>
      <c r="N578" s="259">
        <v>0</v>
      </c>
      <c r="O578" s="259">
        <v>0</v>
      </c>
      <c r="P578" s="259">
        <v>0</v>
      </c>
      <c r="Q578" s="259">
        <v>0</v>
      </c>
      <c r="R578" s="259">
        <v>0</v>
      </c>
      <c r="S578" s="259">
        <v>0</v>
      </c>
      <c r="T578" s="259">
        <v>0</v>
      </c>
      <c r="U578" s="259">
        <v>0</v>
      </c>
      <c r="V578" s="259">
        <v>0</v>
      </c>
      <c r="W578" s="259">
        <v>0</v>
      </c>
      <c r="X578" s="259">
        <v>0</v>
      </c>
      <c r="Y578" s="259">
        <v>0</v>
      </c>
      <c r="Z578" s="259">
        <v>0</v>
      </c>
      <c r="AA578" s="259">
        <v>0</v>
      </c>
      <c r="AB578" s="259">
        <v>0</v>
      </c>
      <c r="AC578" s="259">
        <v>0</v>
      </c>
      <c r="AD578" s="259">
        <v>0</v>
      </c>
      <c r="AE578" s="259">
        <v>0</v>
      </c>
      <c r="AF578" s="260">
        <v>0</v>
      </c>
      <c r="AG578" s="10"/>
      <c r="AH578" s="10"/>
      <c r="AI578" s="10"/>
    </row>
    <row r="579" spans="1:35">
      <c r="A579" s="258">
        <f t="shared" si="23"/>
        <v>1.2084666666666646</v>
      </c>
      <c r="B579" s="79">
        <v>0</v>
      </c>
      <c r="C579" s="79">
        <v>0</v>
      </c>
      <c r="D579" s="79">
        <v>0</v>
      </c>
      <c r="E579" s="79">
        <v>0</v>
      </c>
      <c r="F579" s="79">
        <v>0</v>
      </c>
      <c r="G579" s="79">
        <v>0</v>
      </c>
      <c r="H579" s="79">
        <v>0</v>
      </c>
      <c r="I579" s="79">
        <v>0</v>
      </c>
      <c r="J579" s="79">
        <v>0</v>
      </c>
      <c r="K579" s="79">
        <v>0</v>
      </c>
      <c r="L579" s="79">
        <v>0</v>
      </c>
      <c r="M579" s="79">
        <v>0</v>
      </c>
      <c r="N579" s="79">
        <v>0</v>
      </c>
      <c r="O579" s="79">
        <v>0</v>
      </c>
      <c r="P579" s="79">
        <v>0</v>
      </c>
      <c r="Q579" s="79">
        <v>0</v>
      </c>
      <c r="R579" s="79">
        <v>0</v>
      </c>
      <c r="S579" s="79">
        <v>0</v>
      </c>
      <c r="T579" s="79">
        <v>0</v>
      </c>
      <c r="U579" s="79">
        <v>0</v>
      </c>
      <c r="V579" s="79">
        <v>0</v>
      </c>
      <c r="W579" s="79">
        <v>0</v>
      </c>
      <c r="X579" s="79">
        <v>0</v>
      </c>
      <c r="Y579" s="79">
        <v>0</v>
      </c>
      <c r="Z579" s="79">
        <v>0</v>
      </c>
      <c r="AA579" s="79">
        <v>0</v>
      </c>
      <c r="AB579" s="79">
        <v>0</v>
      </c>
      <c r="AC579" s="79">
        <v>0</v>
      </c>
      <c r="AD579" s="79">
        <v>0</v>
      </c>
      <c r="AE579" s="79">
        <v>0</v>
      </c>
      <c r="AF579" s="273">
        <v>0</v>
      </c>
      <c r="AG579" s="10"/>
      <c r="AH579" s="10"/>
      <c r="AI579" s="10"/>
    </row>
    <row r="580" spans="1:35">
      <c r="A580" s="258">
        <f t="shared" si="23"/>
        <v>1.2188666666666645</v>
      </c>
      <c r="B580" s="79">
        <v>0</v>
      </c>
      <c r="C580" s="79">
        <v>0</v>
      </c>
      <c r="D580" s="79">
        <v>0</v>
      </c>
      <c r="E580" s="79">
        <v>0</v>
      </c>
      <c r="F580" s="79">
        <v>0</v>
      </c>
      <c r="G580" s="79">
        <v>0</v>
      </c>
      <c r="H580" s="79">
        <v>0</v>
      </c>
      <c r="I580" s="79">
        <v>0</v>
      </c>
      <c r="J580" s="79">
        <v>0</v>
      </c>
      <c r="K580" s="79">
        <v>0</v>
      </c>
      <c r="L580" s="79">
        <v>0</v>
      </c>
      <c r="M580" s="79">
        <v>0</v>
      </c>
      <c r="N580" s="79">
        <v>0</v>
      </c>
      <c r="O580" s="79">
        <v>0</v>
      </c>
      <c r="P580" s="79">
        <v>0</v>
      </c>
      <c r="Q580" s="79">
        <v>0</v>
      </c>
      <c r="R580" s="79">
        <v>0</v>
      </c>
      <c r="S580" s="79">
        <v>0</v>
      </c>
      <c r="T580" s="79">
        <v>0</v>
      </c>
      <c r="U580" s="79">
        <v>0</v>
      </c>
      <c r="V580" s="79">
        <v>0</v>
      </c>
      <c r="W580" s="79">
        <v>0</v>
      </c>
      <c r="X580" s="79">
        <v>0</v>
      </c>
      <c r="Y580" s="79">
        <v>0</v>
      </c>
      <c r="Z580" s="79">
        <v>0</v>
      </c>
      <c r="AA580" s="79">
        <v>0</v>
      </c>
      <c r="AB580" s="79">
        <v>0</v>
      </c>
      <c r="AC580" s="79">
        <v>0</v>
      </c>
      <c r="AD580" s="79">
        <v>0</v>
      </c>
      <c r="AE580" s="79">
        <v>0</v>
      </c>
      <c r="AF580" s="273">
        <v>0</v>
      </c>
      <c r="AG580" s="10"/>
      <c r="AH580" s="10"/>
      <c r="AI580" s="10"/>
    </row>
    <row r="581" spans="1:35">
      <c r="A581" s="258">
        <f t="shared" si="23"/>
        <v>1.2292666666666645</v>
      </c>
      <c r="B581" s="79">
        <v>0</v>
      </c>
      <c r="C581" s="79">
        <v>0</v>
      </c>
      <c r="D581" s="79">
        <v>0</v>
      </c>
      <c r="E581" s="79">
        <v>0</v>
      </c>
      <c r="F581" s="79">
        <v>0</v>
      </c>
      <c r="G581" s="79">
        <v>0</v>
      </c>
      <c r="H581" s="79">
        <v>0</v>
      </c>
      <c r="I581" s="79">
        <v>0</v>
      </c>
      <c r="J581" s="79">
        <v>0</v>
      </c>
      <c r="K581" s="79">
        <v>0</v>
      </c>
      <c r="L581" s="79">
        <v>0</v>
      </c>
      <c r="M581" s="79">
        <v>0</v>
      </c>
      <c r="N581" s="79">
        <v>0</v>
      </c>
      <c r="O581" s="79">
        <v>0</v>
      </c>
      <c r="P581" s="79">
        <v>0</v>
      </c>
      <c r="Q581" s="79">
        <v>0</v>
      </c>
      <c r="R581" s="79">
        <v>0</v>
      </c>
      <c r="S581" s="79">
        <v>0</v>
      </c>
      <c r="T581" s="79">
        <v>0</v>
      </c>
      <c r="U581" s="79">
        <v>0</v>
      </c>
      <c r="V581" s="79">
        <v>0</v>
      </c>
      <c r="W581" s="79">
        <v>0</v>
      </c>
      <c r="X581" s="79">
        <v>0</v>
      </c>
      <c r="Y581" s="79">
        <v>0</v>
      </c>
      <c r="Z581" s="79">
        <v>0</v>
      </c>
      <c r="AA581" s="79">
        <v>0</v>
      </c>
      <c r="AB581" s="79">
        <v>0</v>
      </c>
      <c r="AC581" s="79">
        <v>0</v>
      </c>
      <c r="AD581" s="79">
        <v>0</v>
      </c>
      <c r="AE581" s="79">
        <v>0</v>
      </c>
      <c r="AF581" s="273">
        <v>0</v>
      </c>
      <c r="AG581" s="10"/>
      <c r="AH581" s="10"/>
      <c r="AI581" s="10"/>
    </row>
    <row r="582" spans="1:35">
      <c r="A582" s="258">
        <f t="shared" si="23"/>
        <v>1.2396666666666645</v>
      </c>
      <c r="B582" s="79">
        <v>0</v>
      </c>
      <c r="C582" s="79">
        <v>0</v>
      </c>
      <c r="D582" s="79">
        <v>0</v>
      </c>
      <c r="E582" s="79">
        <v>0</v>
      </c>
      <c r="F582" s="79">
        <v>0</v>
      </c>
      <c r="G582" s="79">
        <v>0</v>
      </c>
      <c r="H582" s="79">
        <v>0</v>
      </c>
      <c r="I582" s="79">
        <v>0</v>
      </c>
      <c r="J582" s="79">
        <v>0</v>
      </c>
      <c r="K582" s="79">
        <v>0</v>
      </c>
      <c r="L582" s="79">
        <v>0</v>
      </c>
      <c r="M582" s="79">
        <v>0</v>
      </c>
      <c r="N582" s="79">
        <v>0</v>
      </c>
      <c r="O582" s="79">
        <v>0</v>
      </c>
      <c r="P582" s="79">
        <v>0</v>
      </c>
      <c r="Q582" s="79">
        <v>0</v>
      </c>
      <c r="R582" s="79">
        <v>0</v>
      </c>
      <c r="S582" s="79">
        <v>0</v>
      </c>
      <c r="T582" s="79">
        <v>0</v>
      </c>
      <c r="U582" s="79">
        <v>0</v>
      </c>
      <c r="V582" s="79">
        <v>0</v>
      </c>
      <c r="W582" s="79">
        <v>0</v>
      </c>
      <c r="X582" s="79">
        <v>0</v>
      </c>
      <c r="Y582" s="79">
        <v>0</v>
      </c>
      <c r="Z582" s="79">
        <v>0</v>
      </c>
      <c r="AA582" s="79">
        <v>0</v>
      </c>
      <c r="AB582" s="79">
        <v>0</v>
      </c>
      <c r="AC582" s="79">
        <v>0</v>
      </c>
      <c r="AD582" s="79">
        <v>0</v>
      </c>
      <c r="AE582" s="79">
        <v>0</v>
      </c>
      <c r="AF582" s="273">
        <v>0</v>
      </c>
      <c r="AG582" s="10"/>
      <c r="AH582" s="10"/>
      <c r="AI582" s="10"/>
    </row>
    <row r="583" spans="1:35">
      <c r="A583" s="258">
        <f t="shared" si="23"/>
        <v>1.2500666666666644</v>
      </c>
      <c r="B583" s="79">
        <v>0</v>
      </c>
      <c r="C583" s="79">
        <v>0</v>
      </c>
      <c r="D583" s="79">
        <v>0</v>
      </c>
      <c r="E583" s="79">
        <v>0</v>
      </c>
      <c r="F583" s="79">
        <v>0</v>
      </c>
      <c r="G583" s="79">
        <v>0</v>
      </c>
      <c r="H583" s="79">
        <v>0</v>
      </c>
      <c r="I583" s="79">
        <v>0</v>
      </c>
      <c r="J583" s="79">
        <v>0</v>
      </c>
      <c r="K583" s="79">
        <v>0</v>
      </c>
      <c r="L583" s="79">
        <v>0</v>
      </c>
      <c r="M583" s="79">
        <v>0</v>
      </c>
      <c r="N583" s="79">
        <v>0</v>
      </c>
      <c r="O583" s="79">
        <v>0</v>
      </c>
      <c r="P583" s="79">
        <v>0</v>
      </c>
      <c r="Q583" s="79">
        <v>0</v>
      </c>
      <c r="R583" s="79">
        <v>0</v>
      </c>
      <c r="S583" s="79">
        <v>0</v>
      </c>
      <c r="T583" s="79">
        <v>0</v>
      </c>
      <c r="U583" s="79">
        <v>0</v>
      </c>
      <c r="V583" s="79">
        <v>0</v>
      </c>
      <c r="W583" s="79">
        <v>0</v>
      </c>
      <c r="X583" s="79">
        <v>0</v>
      </c>
      <c r="Y583" s="79">
        <v>0</v>
      </c>
      <c r="Z583" s="79">
        <v>0</v>
      </c>
      <c r="AA583" s="79">
        <v>0</v>
      </c>
      <c r="AB583" s="79">
        <v>0</v>
      </c>
      <c r="AC583" s="79">
        <v>0</v>
      </c>
      <c r="AD583" s="79">
        <v>0</v>
      </c>
      <c r="AE583" s="79">
        <v>0</v>
      </c>
      <c r="AF583" s="273">
        <v>0</v>
      </c>
      <c r="AG583" s="10"/>
      <c r="AH583" s="10"/>
      <c r="AI583" s="10"/>
    </row>
    <row r="584" spans="1:35">
      <c r="A584" s="258">
        <f t="shared" si="23"/>
        <v>1.2604666666666644</v>
      </c>
      <c r="B584" s="79">
        <v>0</v>
      </c>
      <c r="C584" s="79">
        <v>0</v>
      </c>
      <c r="D584" s="79">
        <v>0</v>
      </c>
      <c r="E584" s="79">
        <v>0</v>
      </c>
      <c r="F584" s="79">
        <v>0</v>
      </c>
      <c r="G584" s="79">
        <v>0</v>
      </c>
      <c r="H584" s="79">
        <v>0</v>
      </c>
      <c r="I584" s="79">
        <v>0</v>
      </c>
      <c r="J584" s="79">
        <v>0</v>
      </c>
      <c r="K584" s="79">
        <v>0</v>
      </c>
      <c r="L584" s="79">
        <v>0</v>
      </c>
      <c r="M584" s="79">
        <v>0</v>
      </c>
      <c r="N584" s="79">
        <v>0</v>
      </c>
      <c r="O584" s="79">
        <v>0</v>
      </c>
      <c r="P584" s="79">
        <v>0</v>
      </c>
      <c r="Q584" s="79">
        <v>0</v>
      </c>
      <c r="R584" s="79">
        <v>0</v>
      </c>
      <c r="S584" s="79">
        <v>0</v>
      </c>
      <c r="T584" s="79">
        <v>0</v>
      </c>
      <c r="U584" s="79">
        <v>0</v>
      </c>
      <c r="V584" s="79">
        <v>0</v>
      </c>
      <c r="W584" s="79">
        <v>0</v>
      </c>
      <c r="X584" s="79">
        <v>0</v>
      </c>
      <c r="Y584" s="79">
        <v>0</v>
      </c>
      <c r="Z584" s="79">
        <v>0</v>
      </c>
      <c r="AA584" s="79">
        <v>0</v>
      </c>
      <c r="AB584" s="79">
        <v>0</v>
      </c>
      <c r="AC584" s="79">
        <v>0</v>
      </c>
      <c r="AD584" s="79">
        <v>0</v>
      </c>
      <c r="AE584" s="79">
        <v>0</v>
      </c>
      <c r="AF584" s="273">
        <v>0</v>
      </c>
      <c r="AG584" s="10"/>
      <c r="AH584" s="10"/>
      <c r="AI584" s="10"/>
    </row>
    <row r="585" spans="1:35">
      <c r="A585" s="258">
        <f t="shared" si="23"/>
        <v>1.2708666666666644</v>
      </c>
      <c r="B585" s="79">
        <v>0</v>
      </c>
      <c r="C585" s="79">
        <v>0</v>
      </c>
      <c r="D585" s="79">
        <v>0</v>
      </c>
      <c r="E585" s="79">
        <v>0</v>
      </c>
      <c r="F585" s="79">
        <v>0</v>
      </c>
      <c r="G585" s="79">
        <v>0</v>
      </c>
      <c r="H585" s="79">
        <v>0</v>
      </c>
      <c r="I585" s="79">
        <v>0</v>
      </c>
      <c r="J585" s="79">
        <v>0</v>
      </c>
      <c r="K585" s="79">
        <v>0</v>
      </c>
      <c r="L585" s="79">
        <v>0</v>
      </c>
      <c r="M585" s="79">
        <v>0</v>
      </c>
      <c r="N585" s="79">
        <v>0</v>
      </c>
      <c r="O585" s="79">
        <v>0</v>
      </c>
      <c r="P585" s="79">
        <v>0</v>
      </c>
      <c r="Q585" s="79">
        <v>0</v>
      </c>
      <c r="R585" s="79">
        <v>0</v>
      </c>
      <c r="S585" s="79">
        <v>0</v>
      </c>
      <c r="T585" s="79">
        <v>0</v>
      </c>
      <c r="U585" s="79">
        <v>0</v>
      </c>
      <c r="V585" s="79">
        <v>0</v>
      </c>
      <c r="W585" s="79">
        <v>0</v>
      </c>
      <c r="X585" s="79">
        <v>0</v>
      </c>
      <c r="Y585" s="79">
        <v>0</v>
      </c>
      <c r="Z585" s="79">
        <v>0</v>
      </c>
      <c r="AA585" s="79">
        <v>0</v>
      </c>
      <c r="AB585" s="79">
        <v>0</v>
      </c>
      <c r="AC585" s="79">
        <v>0</v>
      </c>
      <c r="AD585" s="79">
        <v>0</v>
      </c>
      <c r="AE585" s="79">
        <v>0</v>
      </c>
      <c r="AF585" s="273">
        <v>0</v>
      </c>
      <c r="AG585" s="10"/>
      <c r="AH585" s="10"/>
      <c r="AI585" s="10"/>
    </row>
    <row r="586" spans="1:35" ht="15" thickBot="1">
      <c r="A586" s="258">
        <f t="shared" si="23"/>
        <v>1.2812666666666643</v>
      </c>
      <c r="B586" s="79">
        <v>0</v>
      </c>
      <c r="C586" s="79">
        <v>0</v>
      </c>
      <c r="D586" s="79">
        <v>0</v>
      </c>
      <c r="E586" s="79">
        <v>0</v>
      </c>
      <c r="F586" s="79">
        <v>0</v>
      </c>
      <c r="G586" s="79">
        <v>0</v>
      </c>
      <c r="H586" s="79">
        <v>0</v>
      </c>
      <c r="I586" s="79">
        <v>0</v>
      </c>
      <c r="J586" s="79">
        <v>0</v>
      </c>
      <c r="K586" s="79">
        <v>0</v>
      </c>
      <c r="L586" s="79">
        <v>0</v>
      </c>
      <c r="M586" s="79">
        <v>0</v>
      </c>
      <c r="N586" s="79">
        <v>0</v>
      </c>
      <c r="O586" s="79">
        <v>0</v>
      </c>
      <c r="P586" s="79">
        <v>0</v>
      </c>
      <c r="Q586" s="79">
        <v>0</v>
      </c>
      <c r="R586" s="79">
        <v>0</v>
      </c>
      <c r="S586" s="79">
        <v>0</v>
      </c>
      <c r="T586" s="79">
        <v>0</v>
      </c>
      <c r="U586" s="79">
        <v>0</v>
      </c>
      <c r="V586" s="79">
        <v>0</v>
      </c>
      <c r="W586" s="79">
        <v>0</v>
      </c>
      <c r="X586" s="79">
        <v>0</v>
      </c>
      <c r="Y586" s="79">
        <v>0</v>
      </c>
      <c r="Z586" s="79">
        <v>0</v>
      </c>
      <c r="AA586" s="79">
        <v>0</v>
      </c>
      <c r="AB586" s="79">
        <v>0</v>
      </c>
      <c r="AC586" s="79">
        <v>0</v>
      </c>
      <c r="AD586" s="79">
        <v>0</v>
      </c>
      <c r="AE586" s="79">
        <v>0</v>
      </c>
      <c r="AF586" s="273">
        <v>0</v>
      </c>
      <c r="AG586" s="10"/>
      <c r="AH586" s="10"/>
      <c r="AI586" s="10"/>
    </row>
    <row r="587" spans="1:35" ht="15" thickBot="1">
      <c r="A587" s="264" t="s">
        <v>14</v>
      </c>
      <c r="B587" s="265">
        <v>9112.77</v>
      </c>
      <c r="C587" s="265">
        <v>11781.959999999997</v>
      </c>
      <c r="D587" s="265">
        <v>8974.73</v>
      </c>
      <c r="E587" s="265">
        <v>13592.200000000003</v>
      </c>
      <c r="F587" s="265">
        <v>18636.419999999998</v>
      </c>
      <c r="G587" s="265">
        <v>16689.140000000003</v>
      </c>
      <c r="H587" s="265">
        <v>8297.9600000000028</v>
      </c>
      <c r="I587" s="265">
        <v>8476.5300000000025</v>
      </c>
      <c r="J587" s="265">
        <v>11962.620000000003</v>
      </c>
      <c r="K587" s="265">
        <v>8619.630000000001</v>
      </c>
      <c r="L587" s="265">
        <v>13368.730000000003</v>
      </c>
      <c r="M587" s="265">
        <v>16465.920000000002</v>
      </c>
      <c r="N587" s="265">
        <v>14582.500000000002</v>
      </c>
      <c r="O587" s="265">
        <v>7536.9999999999982</v>
      </c>
      <c r="P587" s="265">
        <v>8600.8000000000011</v>
      </c>
      <c r="Q587" s="265">
        <v>11428.240000000002</v>
      </c>
      <c r="R587" s="265">
        <v>9403.4599999999991</v>
      </c>
      <c r="S587" s="265">
        <v>13644.61</v>
      </c>
      <c r="T587" s="265">
        <v>16829.379999999997</v>
      </c>
      <c r="U587" s="265">
        <v>13529.269999999999</v>
      </c>
      <c r="V587" s="265">
        <v>11331.14</v>
      </c>
      <c r="W587" s="265">
        <v>11992.770000000002</v>
      </c>
      <c r="X587" s="265">
        <v>12558.259999999998</v>
      </c>
      <c r="Y587" s="265">
        <v>6144.5300000000007</v>
      </c>
      <c r="Z587" s="265">
        <v>7885.0400000000009</v>
      </c>
      <c r="AA587" s="265">
        <v>13660.559999999998</v>
      </c>
      <c r="AB587" s="265">
        <v>13252.67</v>
      </c>
      <c r="AC587" s="265">
        <v>10968.619999999997</v>
      </c>
      <c r="AD587" s="265">
        <v>11966.389999999998</v>
      </c>
      <c r="AE587" s="265">
        <v>12006.690000000004</v>
      </c>
      <c r="AF587" s="266">
        <v>6604.1900000000005</v>
      </c>
      <c r="AG587" s="10"/>
      <c r="AH587" s="10"/>
      <c r="AI587" s="10"/>
    </row>
    <row r="588" spans="1:35">
      <c r="A588" s="261">
        <v>0.29166666666666669</v>
      </c>
      <c r="B588" s="262">
        <v>0</v>
      </c>
      <c r="C588" s="262">
        <v>20.5</v>
      </c>
      <c r="D588" s="262">
        <v>16.11</v>
      </c>
      <c r="E588" s="262">
        <v>0</v>
      </c>
      <c r="F588" s="262">
        <v>237.9</v>
      </c>
      <c r="G588" s="262">
        <v>0</v>
      </c>
      <c r="H588" s="262">
        <v>27.91</v>
      </c>
      <c r="I588" s="262">
        <v>0</v>
      </c>
      <c r="J588" s="262">
        <v>21.72</v>
      </c>
      <c r="K588" s="262">
        <v>0</v>
      </c>
      <c r="L588" s="262">
        <v>24.81</v>
      </c>
      <c r="M588" s="262">
        <v>0</v>
      </c>
      <c r="N588" s="262">
        <v>0</v>
      </c>
      <c r="O588" s="262">
        <v>39.200000000000003</v>
      </c>
      <c r="P588" s="262">
        <v>4.66</v>
      </c>
      <c r="Q588" s="262">
        <v>137.9</v>
      </c>
      <c r="R588" s="262">
        <v>0</v>
      </c>
      <c r="S588" s="262">
        <v>4.54</v>
      </c>
      <c r="T588" s="262">
        <v>22.9</v>
      </c>
      <c r="U588" s="262">
        <v>0</v>
      </c>
      <c r="V588" s="262">
        <v>6.4</v>
      </c>
      <c r="W588" s="262">
        <v>54.18</v>
      </c>
      <c r="X588" s="546">
        <v>67.45</v>
      </c>
      <c r="Y588" s="262">
        <v>48.9</v>
      </c>
      <c r="Z588" s="262">
        <v>23</v>
      </c>
      <c r="AA588" s="262">
        <v>86.91</v>
      </c>
      <c r="AB588" s="262">
        <v>0</v>
      </c>
      <c r="AC588" s="262">
        <v>100.7</v>
      </c>
      <c r="AD588" s="262">
        <v>20.73</v>
      </c>
      <c r="AE588" s="262">
        <v>0</v>
      </c>
      <c r="AF588" s="263">
        <v>25.45</v>
      </c>
      <c r="AG588" s="10"/>
      <c r="AH588" s="10"/>
      <c r="AI588" s="10"/>
    </row>
    <row r="589" spans="1:35">
      <c r="A589" s="255">
        <f t="shared" ref="A589:A596" si="24">A588+0.0105</f>
        <v>0.30216666666666669</v>
      </c>
      <c r="B589" s="254">
        <v>96.7</v>
      </c>
      <c r="C589" s="254">
        <v>12.88</v>
      </c>
      <c r="D589" s="254">
        <v>9.5500000000000007</v>
      </c>
      <c r="E589" s="254">
        <v>21.04</v>
      </c>
      <c r="F589" s="254">
        <v>10</v>
      </c>
      <c r="G589" s="254">
        <v>0</v>
      </c>
      <c r="H589" s="254">
        <v>1.82</v>
      </c>
      <c r="I589" s="254">
        <v>1.82</v>
      </c>
      <c r="J589" s="254">
        <v>6.36</v>
      </c>
      <c r="K589" s="254">
        <v>0</v>
      </c>
      <c r="L589" s="254">
        <v>27.43</v>
      </c>
      <c r="M589" s="254">
        <v>0</v>
      </c>
      <c r="N589" s="254">
        <v>156.13</v>
      </c>
      <c r="O589" s="254">
        <v>25.38</v>
      </c>
      <c r="P589" s="254">
        <v>0</v>
      </c>
      <c r="Q589" s="254">
        <v>13.09</v>
      </c>
      <c r="R589" s="254">
        <v>7.73</v>
      </c>
      <c r="S589" s="254">
        <v>10.19</v>
      </c>
      <c r="T589" s="254">
        <v>108.05</v>
      </c>
      <c r="U589" s="254">
        <v>0</v>
      </c>
      <c r="V589" s="254">
        <v>0</v>
      </c>
      <c r="W589" s="254">
        <v>0</v>
      </c>
      <c r="X589" s="547">
        <v>28.58</v>
      </c>
      <c r="Y589" s="254">
        <v>34.18</v>
      </c>
      <c r="Z589" s="254">
        <v>35.68</v>
      </c>
      <c r="AA589" s="254">
        <v>69.760000000000005</v>
      </c>
      <c r="AB589" s="254">
        <v>0</v>
      </c>
      <c r="AC589" s="254">
        <v>4.99</v>
      </c>
      <c r="AD589" s="254">
        <v>35.36</v>
      </c>
      <c r="AE589" s="254">
        <v>0</v>
      </c>
      <c r="AF589" s="256">
        <v>0</v>
      </c>
      <c r="AG589" s="10"/>
      <c r="AH589" s="10"/>
      <c r="AI589" s="10"/>
    </row>
    <row r="590" spans="1:35">
      <c r="A590" s="255">
        <f t="shared" si="24"/>
        <v>0.3126666666666667</v>
      </c>
      <c r="B590" s="254">
        <v>0</v>
      </c>
      <c r="C590" s="254">
        <v>3.64</v>
      </c>
      <c r="D590" s="254">
        <v>13.84</v>
      </c>
      <c r="E590" s="254">
        <v>14.64</v>
      </c>
      <c r="F590" s="254">
        <v>15.68</v>
      </c>
      <c r="G590" s="254">
        <v>0</v>
      </c>
      <c r="H590" s="254">
        <v>1.82</v>
      </c>
      <c r="I590" s="254">
        <v>9.1199999999999992</v>
      </c>
      <c r="J590" s="254">
        <v>14.17</v>
      </c>
      <c r="K590" s="254">
        <v>79.38</v>
      </c>
      <c r="L590" s="254">
        <v>1.45</v>
      </c>
      <c r="M590" s="254">
        <v>0</v>
      </c>
      <c r="N590" s="254">
        <v>43.9</v>
      </c>
      <c r="O590" s="254">
        <v>23.9</v>
      </c>
      <c r="P590" s="254">
        <v>3.64</v>
      </c>
      <c r="Q590" s="254">
        <v>19.489999999999998</v>
      </c>
      <c r="R590" s="254">
        <v>14.54</v>
      </c>
      <c r="S590" s="254">
        <v>10.91</v>
      </c>
      <c r="T590" s="254">
        <v>10</v>
      </c>
      <c r="U590" s="254">
        <v>0</v>
      </c>
      <c r="V590" s="254">
        <v>1.82</v>
      </c>
      <c r="W590" s="254">
        <v>5.45</v>
      </c>
      <c r="X590" s="547">
        <v>71.91</v>
      </c>
      <c r="Y590" s="254">
        <v>90.93</v>
      </c>
      <c r="Z590" s="254">
        <v>10.63</v>
      </c>
      <c r="AA590" s="254">
        <v>81.27</v>
      </c>
      <c r="AB590" s="254">
        <v>0</v>
      </c>
      <c r="AC590" s="254">
        <v>25.18</v>
      </c>
      <c r="AD590" s="254">
        <v>0</v>
      </c>
      <c r="AE590" s="254">
        <v>27.75</v>
      </c>
      <c r="AF590" s="256">
        <v>0</v>
      </c>
      <c r="AG590" s="10"/>
      <c r="AH590" s="10"/>
      <c r="AI590" s="10"/>
    </row>
    <row r="591" spans="1:35">
      <c r="A591" s="255">
        <f t="shared" si="24"/>
        <v>0.32316666666666671</v>
      </c>
      <c r="B591" s="254">
        <v>4.6399999999999997</v>
      </c>
      <c r="C591" s="254">
        <v>7.37</v>
      </c>
      <c r="D591" s="254">
        <v>16.55</v>
      </c>
      <c r="E591" s="254">
        <v>22.08</v>
      </c>
      <c r="F591" s="254">
        <v>40.14</v>
      </c>
      <c r="G591" s="254">
        <v>117.61</v>
      </c>
      <c r="H591" s="254">
        <v>93.35</v>
      </c>
      <c r="I591" s="254">
        <v>9.18</v>
      </c>
      <c r="J591" s="254">
        <v>0</v>
      </c>
      <c r="K591" s="254">
        <v>6.47</v>
      </c>
      <c r="L591" s="254">
        <v>16.59</v>
      </c>
      <c r="M591" s="254">
        <v>70.12</v>
      </c>
      <c r="N591" s="254">
        <v>23.09</v>
      </c>
      <c r="O591" s="254">
        <v>20.41</v>
      </c>
      <c r="P591" s="254">
        <v>10.9</v>
      </c>
      <c r="Q591" s="254">
        <v>4.09</v>
      </c>
      <c r="R591" s="254">
        <v>6.81</v>
      </c>
      <c r="S591" s="254">
        <v>13.64</v>
      </c>
      <c r="T591" s="254">
        <v>14.43</v>
      </c>
      <c r="U591" s="254">
        <v>0</v>
      </c>
      <c r="V591" s="254">
        <v>1.82</v>
      </c>
      <c r="W591" s="254">
        <v>14.86</v>
      </c>
      <c r="X591" s="547">
        <v>0</v>
      </c>
      <c r="Y591" s="254">
        <v>4.7300000000000004</v>
      </c>
      <c r="Z591" s="254">
        <v>35.54</v>
      </c>
      <c r="AA591" s="254">
        <v>0</v>
      </c>
      <c r="AB591" s="254">
        <v>0</v>
      </c>
      <c r="AC591" s="254">
        <v>20.13</v>
      </c>
      <c r="AD591" s="254">
        <v>6.36</v>
      </c>
      <c r="AE591" s="254">
        <v>15.18</v>
      </c>
      <c r="AF591" s="256">
        <v>0</v>
      </c>
      <c r="AG591" s="10"/>
      <c r="AH591" s="10"/>
      <c r="AI591" s="10"/>
    </row>
    <row r="592" spans="1:35">
      <c r="A592" s="255">
        <f t="shared" si="24"/>
        <v>0.33366666666666672</v>
      </c>
      <c r="B592" s="254">
        <v>0</v>
      </c>
      <c r="C592" s="254">
        <v>0.91</v>
      </c>
      <c r="D592" s="254">
        <v>0</v>
      </c>
      <c r="E592" s="254">
        <v>9.08</v>
      </c>
      <c r="F592" s="254">
        <v>0</v>
      </c>
      <c r="G592" s="254">
        <v>24</v>
      </c>
      <c r="H592" s="254">
        <v>11.14</v>
      </c>
      <c r="I592" s="254">
        <v>9.26</v>
      </c>
      <c r="J592" s="254">
        <v>0</v>
      </c>
      <c r="K592" s="254">
        <v>0</v>
      </c>
      <c r="L592" s="254">
        <v>0</v>
      </c>
      <c r="M592" s="254">
        <v>49.36</v>
      </c>
      <c r="N592" s="254">
        <v>11.54</v>
      </c>
      <c r="O592" s="254">
        <v>0</v>
      </c>
      <c r="P592" s="254">
        <v>1.82</v>
      </c>
      <c r="Q592" s="254">
        <v>9.27</v>
      </c>
      <c r="R592" s="254">
        <v>54.07</v>
      </c>
      <c r="S592" s="254">
        <v>0</v>
      </c>
      <c r="T592" s="254">
        <v>10.44</v>
      </c>
      <c r="U592" s="254">
        <v>0</v>
      </c>
      <c r="V592" s="254">
        <v>57.73</v>
      </c>
      <c r="W592" s="254">
        <v>0</v>
      </c>
      <c r="X592" s="547">
        <v>0</v>
      </c>
      <c r="Y592" s="254">
        <v>0</v>
      </c>
      <c r="Z592" s="254">
        <v>3.18</v>
      </c>
      <c r="AA592" s="254">
        <v>8.36</v>
      </c>
      <c r="AB592" s="254">
        <v>0</v>
      </c>
      <c r="AC592" s="254">
        <v>1.82</v>
      </c>
      <c r="AD592" s="254">
        <v>18.43</v>
      </c>
      <c r="AE592" s="254">
        <v>9.49</v>
      </c>
      <c r="AF592" s="256">
        <v>16.809999999999999</v>
      </c>
      <c r="AG592" s="10"/>
      <c r="AH592" s="10"/>
      <c r="AI592" s="10"/>
    </row>
    <row r="593" spans="1:35">
      <c r="A593" s="255">
        <f t="shared" si="24"/>
        <v>0.34416666666666673</v>
      </c>
      <c r="B593" s="254">
        <v>4.6100000000000003</v>
      </c>
      <c r="C593" s="254">
        <v>2.78</v>
      </c>
      <c r="D593" s="254">
        <v>9</v>
      </c>
      <c r="E593" s="254">
        <v>12.41</v>
      </c>
      <c r="F593" s="254">
        <v>1.27</v>
      </c>
      <c r="G593" s="254">
        <v>61.31</v>
      </c>
      <c r="H593" s="254">
        <v>37.35</v>
      </c>
      <c r="I593" s="254">
        <v>4.13</v>
      </c>
      <c r="J593" s="254">
        <v>4.45</v>
      </c>
      <c r="K593" s="254">
        <v>0</v>
      </c>
      <c r="L593" s="254">
        <v>12.72</v>
      </c>
      <c r="M593" s="254">
        <v>29.2</v>
      </c>
      <c r="N593" s="254">
        <v>37.270000000000003</v>
      </c>
      <c r="O593" s="254">
        <v>16.920000000000002</v>
      </c>
      <c r="P593" s="254">
        <v>14.9</v>
      </c>
      <c r="Q593" s="254">
        <v>10.11</v>
      </c>
      <c r="R593" s="254">
        <v>1.82</v>
      </c>
      <c r="S593" s="254">
        <v>24.86</v>
      </c>
      <c r="T593" s="254">
        <v>0</v>
      </c>
      <c r="U593" s="254">
        <v>0</v>
      </c>
      <c r="V593" s="254">
        <v>2.27</v>
      </c>
      <c r="W593" s="254">
        <v>12.17</v>
      </c>
      <c r="X593" s="547">
        <v>13.64</v>
      </c>
      <c r="Y593" s="254">
        <v>14.18</v>
      </c>
      <c r="Z593" s="254">
        <v>0</v>
      </c>
      <c r="AA593" s="254">
        <v>36.590000000000003</v>
      </c>
      <c r="AB593" s="254">
        <v>135.09</v>
      </c>
      <c r="AC593" s="254">
        <v>9.17</v>
      </c>
      <c r="AD593" s="254">
        <v>0</v>
      </c>
      <c r="AE593" s="254">
        <v>7.27</v>
      </c>
      <c r="AF593" s="256">
        <v>4.54</v>
      </c>
      <c r="AG593" s="10"/>
      <c r="AH593" s="10"/>
      <c r="AI593" s="10"/>
    </row>
    <row r="594" spans="1:35">
      <c r="A594" s="255">
        <f t="shared" si="24"/>
        <v>0.35466666666666674</v>
      </c>
      <c r="B594" s="254">
        <v>6.36</v>
      </c>
      <c r="C594" s="254">
        <v>33.07</v>
      </c>
      <c r="D594" s="254">
        <v>0</v>
      </c>
      <c r="E594" s="254">
        <v>44.15</v>
      </c>
      <c r="F594" s="254">
        <v>1.45</v>
      </c>
      <c r="G594" s="254">
        <v>45.2</v>
      </c>
      <c r="H594" s="254">
        <v>7.81</v>
      </c>
      <c r="I594" s="254">
        <v>13.13</v>
      </c>
      <c r="J594" s="254">
        <v>3.68</v>
      </c>
      <c r="K594" s="254">
        <v>8.1999999999999993</v>
      </c>
      <c r="L594" s="254">
        <v>28.13</v>
      </c>
      <c r="M594" s="254">
        <v>6</v>
      </c>
      <c r="N594" s="254">
        <v>0</v>
      </c>
      <c r="O594" s="254">
        <v>6.82</v>
      </c>
      <c r="P594" s="254">
        <v>16.440000000000001</v>
      </c>
      <c r="Q594" s="254">
        <v>1.45</v>
      </c>
      <c r="R594" s="254">
        <v>19.54</v>
      </c>
      <c r="S594" s="254">
        <v>11.11</v>
      </c>
      <c r="T594" s="254">
        <v>29.09</v>
      </c>
      <c r="U594" s="254">
        <v>0</v>
      </c>
      <c r="V594" s="254">
        <v>8.4700000000000006</v>
      </c>
      <c r="W594" s="254">
        <v>6.82</v>
      </c>
      <c r="X594" s="547">
        <v>0</v>
      </c>
      <c r="Y594" s="254">
        <v>3.54</v>
      </c>
      <c r="Z594" s="254">
        <v>15.59</v>
      </c>
      <c r="AA594" s="254">
        <v>9.09</v>
      </c>
      <c r="AB594" s="254">
        <v>70.72</v>
      </c>
      <c r="AC594" s="254">
        <v>4.54</v>
      </c>
      <c r="AD594" s="254">
        <v>6.81</v>
      </c>
      <c r="AE594" s="254">
        <v>17.8</v>
      </c>
      <c r="AF594" s="256">
        <v>3.77</v>
      </c>
      <c r="AG594" s="10"/>
      <c r="AH594" s="10"/>
      <c r="AI594" s="10"/>
    </row>
    <row r="595" spans="1:35">
      <c r="A595" s="255">
        <f t="shared" si="24"/>
        <v>0.36516666666666675</v>
      </c>
      <c r="B595" s="254">
        <v>2.27</v>
      </c>
      <c r="C595" s="254">
        <v>52.03</v>
      </c>
      <c r="D595" s="254">
        <v>29.05</v>
      </c>
      <c r="E595" s="254">
        <v>6.36</v>
      </c>
      <c r="F595" s="254">
        <v>24.17</v>
      </c>
      <c r="G595" s="254">
        <v>0</v>
      </c>
      <c r="H595" s="254">
        <v>10.9</v>
      </c>
      <c r="I595" s="254">
        <v>6.81</v>
      </c>
      <c r="J595" s="254">
        <v>84.17</v>
      </c>
      <c r="K595" s="254">
        <v>39.57</v>
      </c>
      <c r="L595" s="254">
        <v>0</v>
      </c>
      <c r="M595" s="254">
        <v>7.58</v>
      </c>
      <c r="N595" s="254">
        <v>19.170000000000002</v>
      </c>
      <c r="O595" s="254">
        <v>8.09</v>
      </c>
      <c r="P595" s="254">
        <v>6.81</v>
      </c>
      <c r="Q595" s="254">
        <v>14.23</v>
      </c>
      <c r="R595" s="254">
        <v>0</v>
      </c>
      <c r="S595" s="254">
        <v>10.14</v>
      </c>
      <c r="T595" s="254">
        <v>2.68</v>
      </c>
      <c r="U595" s="254">
        <v>0</v>
      </c>
      <c r="V595" s="254">
        <v>12.73</v>
      </c>
      <c r="W595" s="254">
        <v>5.99</v>
      </c>
      <c r="X595" s="547">
        <v>2.36</v>
      </c>
      <c r="Y595" s="254">
        <v>0</v>
      </c>
      <c r="Z595" s="254">
        <v>14.65</v>
      </c>
      <c r="AA595" s="254">
        <v>6.73</v>
      </c>
      <c r="AB595" s="254">
        <v>14.54</v>
      </c>
      <c r="AC595" s="254">
        <v>9.09</v>
      </c>
      <c r="AD595" s="254">
        <v>16.940000000000001</v>
      </c>
      <c r="AE595" s="254">
        <v>0</v>
      </c>
      <c r="AF595" s="256">
        <v>25.53</v>
      </c>
      <c r="AG595" s="10"/>
      <c r="AH595" s="10"/>
      <c r="AI595" s="10"/>
    </row>
    <row r="596" spans="1:35">
      <c r="A596" s="255">
        <f t="shared" si="24"/>
        <v>0.37566666666666676</v>
      </c>
      <c r="B596" s="254">
        <v>38.26</v>
      </c>
      <c r="C596" s="254">
        <v>18.350000000000001</v>
      </c>
      <c r="D596" s="254">
        <v>21.19</v>
      </c>
      <c r="E596" s="254">
        <v>22.43</v>
      </c>
      <c r="F596" s="254">
        <v>36.25</v>
      </c>
      <c r="G596" s="254">
        <v>14.63</v>
      </c>
      <c r="H596" s="254">
        <v>3.64</v>
      </c>
      <c r="I596" s="254">
        <v>26.03</v>
      </c>
      <c r="J596" s="254">
        <v>12.68</v>
      </c>
      <c r="K596" s="254">
        <v>27.07</v>
      </c>
      <c r="L596" s="254">
        <v>3.82</v>
      </c>
      <c r="M596" s="254">
        <v>0</v>
      </c>
      <c r="N596" s="254">
        <v>5.45</v>
      </c>
      <c r="O596" s="254">
        <v>0.91</v>
      </c>
      <c r="P596" s="254">
        <v>11.83</v>
      </c>
      <c r="Q596" s="254">
        <v>4.66</v>
      </c>
      <c r="R596" s="254">
        <v>12.27</v>
      </c>
      <c r="S596" s="254">
        <v>17.27</v>
      </c>
      <c r="T596" s="254">
        <v>9.7200000000000006</v>
      </c>
      <c r="U596" s="254">
        <v>0</v>
      </c>
      <c r="V596" s="254">
        <v>43.3</v>
      </c>
      <c r="W596" s="254">
        <v>11.54</v>
      </c>
      <c r="X596" s="547">
        <v>0</v>
      </c>
      <c r="Y596" s="254">
        <v>5.45</v>
      </c>
      <c r="Z596" s="254">
        <v>3.73</v>
      </c>
      <c r="AA596" s="254">
        <v>13.82</v>
      </c>
      <c r="AB596" s="254">
        <v>0</v>
      </c>
      <c r="AC596" s="254">
        <v>0.91</v>
      </c>
      <c r="AD596" s="254">
        <v>38.64</v>
      </c>
      <c r="AE596" s="254">
        <v>7.73</v>
      </c>
      <c r="AF596" s="256">
        <v>13.75</v>
      </c>
      <c r="AG596" s="10"/>
      <c r="AH596" s="10"/>
      <c r="AI596" s="10"/>
    </row>
    <row r="597" spans="1:35">
      <c r="A597" s="255">
        <f t="shared" ref="A597:A636" si="25">A596+0.0104</f>
        <v>0.38606666666666678</v>
      </c>
      <c r="B597" s="254">
        <v>9.18</v>
      </c>
      <c r="C597" s="254">
        <v>26.45</v>
      </c>
      <c r="D597" s="254">
        <v>0</v>
      </c>
      <c r="E597" s="254">
        <v>16.36</v>
      </c>
      <c r="F597" s="254">
        <v>14.65</v>
      </c>
      <c r="G597" s="254">
        <v>8.82</v>
      </c>
      <c r="H597" s="254">
        <v>16.2</v>
      </c>
      <c r="I597" s="254">
        <v>25.01</v>
      </c>
      <c r="J597" s="254">
        <v>11.81</v>
      </c>
      <c r="K597" s="254">
        <v>26.53</v>
      </c>
      <c r="L597" s="254">
        <v>4.54</v>
      </c>
      <c r="M597" s="254">
        <v>17.91</v>
      </c>
      <c r="N597" s="254">
        <v>20.079999999999998</v>
      </c>
      <c r="O597" s="254">
        <v>11.02</v>
      </c>
      <c r="P597" s="254">
        <v>20.54</v>
      </c>
      <c r="Q597" s="254">
        <v>44.12</v>
      </c>
      <c r="R597" s="254">
        <v>6.81</v>
      </c>
      <c r="S597" s="254">
        <v>21.36</v>
      </c>
      <c r="T597" s="254">
        <v>12.72</v>
      </c>
      <c r="U597" s="254">
        <v>0</v>
      </c>
      <c r="V597" s="254">
        <v>9.9600000000000009</v>
      </c>
      <c r="W597" s="254">
        <v>0</v>
      </c>
      <c r="X597" s="547">
        <v>0</v>
      </c>
      <c r="Y597" s="254">
        <v>0</v>
      </c>
      <c r="Z597" s="254">
        <v>7.9</v>
      </c>
      <c r="AA597" s="254">
        <v>10.91</v>
      </c>
      <c r="AB597" s="254">
        <v>11.41</v>
      </c>
      <c r="AC597" s="254">
        <v>14.09</v>
      </c>
      <c r="AD597" s="254">
        <v>4.09</v>
      </c>
      <c r="AE597" s="254">
        <v>0</v>
      </c>
      <c r="AF597" s="256">
        <v>13.08</v>
      </c>
      <c r="AG597" s="10"/>
      <c r="AH597" s="10"/>
      <c r="AI597" s="10"/>
    </row>
    <row r="598" spans="1:35">
      <c r="A598" s="255">
        <f t="shared" si="25"/>
        <v>0.3964666666666668</v>
      </c>
      <c r="B598" s="254">
        <v>8.41</v>
      </c>
      <c r="C598" s="254">
        <v>14.54</v>
      </c>
      <c r="D598" s="254">
        <v>11.91</v>
      </c>
      <c r="E598" s="254">
        <v>14.09</v>
      </c>
      <c r="F598" s="254">
        <v>19.3</v>
      </c>
      <c r="G598" s="254">
        <v>13.17</v>
      </c>
      <c r="H598" s="254">
        <v>11.81</v>
      </c>
      <c r="I598" s="254">
        <v>13.13</v>
      </c>
      <c r="J598" s="254">
        <v>10.91</v>
      </c>
      <c r="K598" s="254">
        <v>7.81</v>
      </c>
      <c r="L598" s="254">
        <v>4.54</v>
      </c>
      <c r="M598" s="254">
        <v>19.09</v>
      </c>
      <c r="N598" s="254">
        <v>10.15</v>
      </c>
      <c r="O598" s="254">
        <v>7.36</v>
      </c>
      <c r="P598" s="254">
        <v>0.91</v>
      </c>
      <c r="Q598" s="254">
        <v>36.409999999999997</v>
      </c>
      <c r="R598" s="254">
        <v>16.440000000000001</v>
      </c>
      <c r="S598" s="254">
        <v>1.82</v>
      </c>
      <c r="T598" s="254">
        <v>6.36</v>
      </c>
      <c r="U598" s="254">
        <v>69.2</v>
      </c>
      <c r="V598" s="254">
        <v>2.27</v>
      </c>
      <c r="W598" s="254">
        <v>17.37</v>
      </c>
      <c r="X598" s="547">
        <v>14.09</v>
      </c>
      <c r="Y598" s="254">
        <v>4.54</v>
      </c>
      <c r="Z598" s="254">
        <v>6.45</v>
      </c>
      <c r="AA598" s="254">
        <v>8.18</v>
      </c>
      <c r="AB598" s="254">
        <v>1.45</v>
      </c>
      <c r="AC598" s="254">
        <v>10.53</v>
      </c>
      <c r="AD598" s="254">
        <v>12.73</v>
      </c>
      <c r="AE598" s="254">
        <v>30</v>
      </c>
      <c r="AF598" s="256">
        <v>38.71</v>
      </c>
      <c r="AG598" s="10"/>
      <c r="AH598" s="10"/>
      <c r="AI598" s="10"/>
    </row>
    <row r="599" spans="1:35">
      <c r="A599" s="255">
        <f t="shared" si="25"/>
        <v>0.40686666666666682</v>
      </c>
      <c r="B599" s="254">
        <v>46.88</v>
      </c>
      <c r="C599" s="254">
        <v>0</v>
      </c>
      <c r="D599" s="254">
        <v>13.22</v>
      </c>
      <c r="E599" s="254">
        <v>1.82</v>
      </c>
      <c r="F599" s="254">
        <v>25.35</v>
      </c>
      <c r="G599" s="254">
        <v>11.94</v>
      </c>
      <c r="H599" s="254">
        <v>8.26</v>
      </c>
      <c r="I599" s="254">
        <v>12.32</v>
      </c>
      <c r="J599" s="254">
        <v>27.59</v>
      </c>
      <c r="K599" s="254">
        <v>18.18</v>
      </c>
      <c r="L599" s="254">
        <v>9.23</v>
      </c>
      <c r="M599" s="254">
        <v>6.37</v>
      </c>
      <c r="N599" s="254">
        <v>40.090000000000003</v>
      </c>
      <c r="O599" s="254">
        <v>31.72</v>
      </c>
      <c r="P599" s="254">
        <v>49.62</v>
      </c>
      <c r="Q599" s="254">
        <v>13.59</v>
      </c>
      <c r="R599" s="254">
        <v>1.86</v>
      </c>
      <c r="S599" s="254">
        <v>17.36</v>
      </c>
      <c r="T599" s="254">
        <v>30.44</v>
      </c>
      <c r="U599" s="254">
        <v>53.3</v>
      </c>
      <c r="V599" s="254">
        <v>27.46</v>
      </c>
      <c r="W599" s="254">
        <v>1.82</v>
      </c>
      <c r="X599" s="547">
        <v>25.8</v>
      </c>
      <c r="Y599" s="254">
        <v>37.270000000000003</v>
      </c>
      <c r="Z599" s="254">
        <v>0</v>
      </c>
      <c r="AA599" s="254">
        <v>33.450000000000003</v>
      </c>
      <c r="AB599" s="254">
        <v>10.09</v>
      </c>
      <c r="AC599" s="254">
        <v>0</v>
      </c>
      <c r="AD599" s="254">
        <v>0</v>
      </c>
      <c r="AE599" s="254">
        <v>0.91</v>
      </c>
      <c r="AF599" s="256">
        <v>0</v>
      </c>
      <c r="AG599" s="10"/>
      <c r="AH599" s="10"/>
      <c r="AI599" s="10"/>
    </row>
    <row r="600" spans="1:35">
      <c r="A600" s="255">
        <f t="shared" si="25"/>
        <v>0.41726666666666684</v>
      </c>
      <c r="B600" s="254">
        <v>4.54</v>
      </c>
      <c r="C600" s="254">
        <v>0</v>
      </c>
      <c r="D600" s="254">
        <v>20.23</v>
      </c>
      <c r="E600" s="254">
        <v>4.8</v>
      </c>
      <c r="F600" s="254">
        <v>24.16</v>
      </c>
      <c r="G600" s="254">
        <v>42.68</v>
      </c>
      <c r="H600" s="254">
        <v>3.68</v>
      </c>
      <c r="I600" s="254">
        <v>1.86</v>
      </c>
      <c r="J600" s="254">
        <v>16.649999999999999</v>
      </c>
      <c r="K600" s="254">
        <v>10</v>
      </c>
      <c r="L600" s="254">
        <v>9.9499999999999993</v>
      </c>
      <c r="M600" s="254">
        <v>9.09</v>
      </c>
      <c r="N600" s="254">
        <v>18.170000000000002</v>
      </c>
      <c r="O600" s="254">
        <v>15.44</v>
      </c>
      <c r="P600" s="254">
        <v>21.81</v>
      </c>
      <c r="Q600" s="254">
        <v>6.55</v>
      </c>
      <c r="R600" s="254">
        <v>22.23</v>
      </c>
      <c r="S600" s="254">
        <v>24.45</v>
      </c>
      <c r="T600" s="254">
        <v>20.440000000000001</v>
      </c>
      <c r="U600" s="254">
        <v>117.38</v>
      </c>
      <c r="V600" s="254">
        <v>50</v>
      </c>
      <c r="W600" s="254">
        <v>9.99</v>
      </c>
      <c r="X600" s="547">
        <v>40.5</v>
      </c>
      <c r="Y600" s="254">
        <v>13.18</v>
      </c>
      <c r="Z600" s="254">
        <v>18.18</v>
      </c>
      <c r="AA600" s="254">
        <v>2.27</v>
      </c>
      <c r="AB600" s="254">
        <v>21.45</v>
      </c>
      <c r="AC600" s="254">
        <v>6</v>
      </c>
      <c r="AD600" s="254">
        <v>43.63</v>
      </c>
      <c r="AE600" s="254">
        <v>15.08</v>
      </c>
      <c r="AF600" s="256">
        <v>7.31</v>
      </c>
      <c r="AG600" s="10"/>
      <c r="AH600" s="10"/>
      <c r="AI600" s="10"/>
    </row>
    <row r="601" spans="1:35">
      <c r="A601" s="257">
        <f t="shared" si="25"/>
        <v>0.42766666666666686</v>
      </c>
      <c r="B601" s="254">
        <v>39.11</v>
      </c>
      <c r="C601" s="254">
        <v>15.14</v>
      </c>
      <c r="D601" s="254">
        <v>9.5399999999999991</v>
      </c>
      <c r="E601" s="254">
        <v>58.57</v>
      </c>
      <c r="F601" s="254">
        <v>19.440000000000001</v>
      </c>
      <c r="G601" s="254">
        <v>51.76</v>
      </c>
      <c r="H601" s="254">
        <v>11.36</v>
      </c>
      <c r="I601" s="254">
        <v>18.61</v>
      </c>
      <c r="J601" s="254">
        <v>8.36</v>
      </c>
      <c r="K601" s="254">
        <v>4.68</v>
      </c>
      <c r="L601" s="254">
        <v>14.18</v>
      </c>
      <c r="M601" s="254">
        <v>33.61</v>
      </c>
      <c r="N601" s="254">
        <v>25.91</v>
      </c>
      <c r="O601" s="254">
        <v>9.5399999999999991</v>
      </c>
      <c r="P601" s="254">
        <v>51.31</v>
      </c>
      <c r="Q601" s="254">
        <v>0.91</v>
      </c>
      <c r="R601" s="254">
        <v>25.46</v>
      </c>
      <c r="S601" s="254">
        <v>29.57</v>
      </c>
      <c r="T601" s="254">
        <v>10.09</v>
      </c>
      <c r="U601" s="254">
        <v>49.5</v>
      </c>
      <c r="V601" s="254">
        <v>8.6300000000000008</v>
      </c>
      <c r="W601" s="254">
        <v>33.630000000000003</v>
      </c>
      <c r="X601" s="547">
        <v>25.36</v>
      </c>
      <c r="Y601" s="254">
        <v>39.36</v>
      </c>
      <c r="Z601" s="254">
        <v>15.45</v>
      </c>
      <c r="AA601" s="254">
        <v>18.54</v>
      </c>
      <c r="AB601" s="254">
        <v>2.36</v>
      </c>
      <c r="AC601" s="254">
        <v>0</v>
      </c>
      <c r="AD601" s="254">
        <v>4.09</v>
      </c>
      <c r="AE601" s="254">
        <v>38.53</v>
      </c>
      <c r="AF601" s="256">
        <v>28.04</v>
      </c>
      <c r="AG601" s="10"/>
      <c r="AH601" s="10"/>
      <c r="AI601" s="10"/>
    </row>
    <row r="602" spans="1:35">
      <c r="A602" s="257">
        <f t="shared" si="25"/>
        <v>0.43806666666666688</v>
      </c>
      <c r="B602" s="254">
        <v>0</v>
      </c>
      <c r="C602" s="254">
        <v>15.6</v>
      </c>
      <c r="D602" s="254">
        <v>6.45</v>
      </c>
      <c r="E602" s="254">
        <v>35.090000000000003</v>
      </c>
      <c r="F602" s="254">
        <v>28.81</v>
      </c>
      <c r="G602" s="254">
        <v>0</v>
      </c>
      <c r="H602" s="254">
        <v>1.45</v>
      </c>
      <c r="I602" s="254">
        <v>30.09</v>
      </c>
      <c r="J602" s="254">
        <v>16.63</v>
      </c>
      <c r="K602" s="254">
        <v>9.73</v>
      </c>
      <c r="L602" s="254">
        <v>13</v>
      </c>
      <c r="M602" s="254">
        <v>12.95</v>
      </c>
      <c r="N602" s="254">
        <v>6.82</v>
      </c>
      <c r="O602" s="254">
        <v>9.09</v>
      </c>
      <c r="P602" s="254">
        <v>45.61</v>
      </c>
      <c r="Q602" s="254">
        <v>36.340000000000003</v>
      </c>
      <c r="R602" s="254">
        <v>18.13</v>
      </c>
      <c r="S602" s="254">
        <v>31.63</v>
      </c>
      <c r="T602" s="254">
        <v>24.52</v>
      </c>
      <c r="U602" s="254">
        <v>19.34</v>
      </c>
      <c r="V602" s="254">
        <v>49.99</v>
      </c>
      <c r="W602" s="254">
        <v>1.82</v>
      </c>
      <c r="X602" s="547">
        <v>10</v>
      </c>
      <c r="Y602" s="254">
        <v>51.23</v>
      </c>
      <c r="Z602" s="254">
        <v>66.91</v>
      </c>
      <c r="AA602" s="254">
        <v>12.45</v>
      </c>
      <c r="AB602" s="254">
        <v>11.73</v>
      </c>
      <c r="AC602" s="254">
        <v>33.11</v>
      </c>
      <c r="AD602" s="254">
        <v>21.32</v>
      </c>
      <c r="AE602" s="254">
        <v>0</v>
      </c>
      <c r="AF602" s="256">
        <v>4.54</v>
      </c>
      <c r="AG602" s="10"/>
      <c r="AH602" s="10"/>
      <c r="AI602" s="10"/>
    </row>
    <row r="603" spans="1:35">
      <c r="A603" s="257">
        <f t="shared" si="25"/>
        <v>0.4484666666666669</v>
      </c>
      <c r="B603" s="254">
        <v>40.82</v>
      </c>
      <c r="C603" s="254">
        <v>9.36</v>
      </c>
      <c r="D603" s="254">
        <v>21.62</v>
      </c>
      <c r="E603" s="254">
        <v>75.84</v>
      </c>
      <c r="F603" s="254">
        <v>34.159999999999997</v>
      </c>
      <c r="G603" s="254">
        <v>22.18</v>
      </c>
      <c r="H603" s="254">
        <v>12.76</v>
      </c>
      <c r="I603" s="254">
        <v>0</v>
      </c>
      <c r="J603" s="254">
        <v>7.76</v>
      </c>
      <c r="K603" s="254">
        <v>18.27</v>
      </c>
      <c r="L603" s="254">
        <v>31.53</v>
      </c>
      <c r="M603" s="254">
        <v>25.72</v>
      </c>
      <c r="N603" s="254">
        <v>0</v>
      </c>
      <c r="O603" s="254">
        <v>6.06</v>
      </c>
      <c r="P603" s="254">
        <v>10.82</v>
      </c>
      <c r="Q603" s="254">
        <v>22.78</v>
      </c>
      <c r="R603" s="254">
        <v>18</v>
      </c>
      <c r="S603" s="254">
        <v>6.41</v>
      </c>
      <c r="T603" s="254">
        <v>31.62</v>
      </c>
      <c r="U603" s="254">
        <v>19.170000000000002</v>
      </c>
      <c r="V603" s="254">
        <v>4.5</v>
      </c>
      <c r="W603" s="254">
        <v>16.899999999999999</v>
      </c>
      <c r="X603" s="547">
        <v>28.27</v>
      </c>
      <c r="Y603" s="254">
        <v>30.44</v>
      </c>
      <c r="Z603" s="254">
        <v>18.63</v>
      </c>
      <c r="AA603" s="254">
        <v>27.41</v>
      </c>
      <c r="AB603" s="254">
        <v>12.81</v>
      </c>
      <c r="AC603" s="254">
        <v>4.54</v>
      </c>
      <c r="AD603" s="254">
        <v>5.54</v>
      </c>
      <c r="AE603" s="254">
        <v>11.93</v>
      </c>
      <c r="AF603" s="256">
        <v>47.78</v>
      </c>
      <c r="AG603" s="10"/>
      <c r="AH603" s="10"/>
      <c r="AI603" s="10"/>
    </row>
    <row r="604" spans="1:35">
      <c r="A604" s="257">
        <f t="shared" si="25"/>
        <v>0.45886666666666692</v>
      </c>
      <c r="B604" s="254">
        <v>31.23</v>
      </c>
      <c r="C604" s="254">
        <v>31.18</v>
      </c>
      <c r="D604" s="254">
        <v>40.64</v>
      </c>
      <c r="E604" s="254">
        <v>25.12</v>
      </c>
      <c r="F604" s="254">
        <v>10.01</v>
      </c>
      <c r="G604" s="254">
        <v>24.7</v>
      </c>
      <c r="H604" s="254">
        <v>41.63</v>
      </c>
      <c r="I604" s="254">
        <v>16.02</v>
      </c>
      <c r="J604" s="254">
        <v>36.29</v>
      </c>
      <c r="K604" s="254">
        <v>45.08</v>
      </c>
      <c r="L604" s="254">
        <v>19.059999999999999</v>
      </c>
      <c r="M604" s="254">
        <v>37.229999999999997</v>
      </c>
      <c r="N604" s="254">
        <v>19.559999999999999</v>
      </c>
      <c r="O604" s="254">
        <v>67.650000000000006</v>
      </c>
      <c r="P604" s="254">
        <v>36.86</v>
      </c>
      <c r="Q604" s="254">
        <v>37.869999999999997</v>
      </c>
      <c r="R604" s="254">
        <v>16.45</v>
      </c>
      <c r="S604" s="254">
        <v>2.1800000000000002</v>
      </c>
      <c r="T604" s="254">
        <v>48.13</v>
      </c>
      <c r="U604" s="254">
        <v>0</v>
      </c>
      <c r="V604" s="254">
        <v>24.51</v>
      </c>
      <c r="W604" s="254">
        <v>55.72</v>
      </c>
      <c r="X604" s="547">
        <v>32.89</v>
      </c>
      <c r="Y604" s="254">
        <v>51</v>
      </c>
      <c r="Z604" s="254">
        <v>18.05</v>
      </c>
      <c r="AA604" s="254">
        <v>8.09</v>
      </c>
      <c r="AB604" s="254">
        <v>2.91</v>
      </c>
      <c r="AC604" s="254">
        <v>14.2</v>
      </c>
      <c r="AD604" s="254">
        <v>18.100000000000001</v>
      </c>
      <c r="AE604" s="254">
        <v>4.68</v>
      </c>
      <c r="AF604" s="256">
        <v>74.09</v>
      </c>
      <c r="AG604" s="10"/>
      <c r="AH604" s="10"/>
      <c r="AI604" s="10"/>
    </row>
    <row r="605" spans="1:35">
      <c r="A605" s="257">
        <f t="shared" si="25"/>
        <v>0.46926666666666694</v>
      </c>
      <c r="B605" s="254">
        <v>65.64</v>
      </c>
      <c r="C605" s="254">
        <v>45.8</v>
      </c>
      <c r="D605" s="254">
        <v>93.45</v>
      </c>
      <c r="E605" s="254">
        <v>33.630000000000003</v>
      </c>
      <c r="F605" s="254">
        <v>56.05</v>
      </c>
      <c r="G605" s="254">
        <v>11.68</v>
      </c>
      <c r="H605" s="254">
        <v>102.86</v>
      </c>
      <c r="I605" s="254">
        <v>36.97</v>
      </c>
      <c r="J605" s="254">
        <v>95.84</v>
      </c>
      <c r="K605" s="254">
        <v>41.48</v>
      </c>
      <c r="L605" s="254">
        <v>67.58</v>
      </c>
      <c r="M605" s="254">
        <v>63.65</v>
      </c>
      <c r="N605" s="254">
        <v>26.91</v>
      </c>
      <c r="O605" s="254">
        <v>53.2</v>
      </c>
      <c r="P605" s="254">
        <v>46.09</v>
      </c>
      <c r="Q605" s="254">
        <v>125.54</v>
      </c>
      <c r="R605" s="254">
        <v>72.52</v>
      </c>
      <c r="S605" s="254">
        <v>46.38</v>
      </c>
      <c r="T605" s="254">
        <v>13.84</v>
      </c>
      <c r="U605" s="254">
        <v>3.54</v>
      </c>
      <c r="V605" s="254">
        <v>31.91</v>
      </c>
      <c r="W605" s="254">
        <v>119.93</v>
      </c>
      <c r="X605" s="547">
        <v>117.72</v>
      </c>
      <c r="Y605" s="254">
        <v>25.63</v>
      </c>
      <c r="Z605" s="254">
        <v>12.41</v>
      </c>
      <c r="AA605" s="254">
        <v>32.44</v>
      </c>
      <c r="AB605" s="254">
        <v>14.46</v>
      </c>
      <c r="AC605" s="254">
        <v>36.090000000000003</v>
      </c>
      <c r="AD605" s="254">
        <v>22.17</v>
      </c>
      <c r="AE605" s="254">
        <v>68.84</v>
      </c>
      <c r="AF605" s="256">
        <v>89.6</v>
      </c>
      <c r="AG605" s="10"/>
      <c r="AH605" s="10"/>
      <c r="AI605" s="10"/>
    </row>
    <row r="606" spans="1:35">
      <c r="A606" s="257">
        <f t="shared" si="25"/>
        <v>0.47966666666666696</v>
      </c>
      <c r="B606" s="254">
        <v>103.74</v>
      </c>
      <c r="C606" s="254">
        <v>145.59</v>
      </c>
      <c r="D606" s="254">
        <v>161.65</v>
      </c>
      <c r="E606" s="254">
        <v>139.61000000000001</v>
      </c>
      <c r="F606" s="254">
        <v>206.54</v>
      </c>
      <c r="G606" s="254">
        <v>61.21</v>
      </c>
      <c r="H606" s="254">
        <v>70.67</v>
      </c>
      <c r="I606" s="254">
        <v>72.34</v>
      </c>
      <c r="J606" s="254">
        <v>272.72000000000003</v>
      </c>
      <c r="K606" s="254">
        <v>106.38</v>
      </c>
      <c r="L606" s="254">
        <v>112.95</v>
      </c>
      <c r="M606" s="254">
        <v>88.09</v>
      </c>
      <c r="N606" s="254">
        <v>86.5</v>
      </c>
      <c r="O606" s="254">
        <v>82.57</v>
      </c>
      <c r="P606" s="254">
        <v>104.32</v>
      </c>
      <c r="Q606" s="254">
        <v>176.17</v>
      </c>
      <c r="R606" s="254">
        <v>72.430000000000007</v>
      </c>
      <c r="S606" s="254">
        <v>134.19999999999999</v>
      </c>
      <c r="T606" s="254">
        <v>171.2</v>
      </c>
      <c r="U606" s="254">
        <v>22.29</v>
      </c>
      <c r="V606" s="254">
        <v>105.68</v>
      </c>
      <c r="W606" s="254">
        <v>121.71</v>
      </c>
      <c r="X606" s="547">
        <v>42.89</v>
      </c>
      <c r="Y606" s="254">
        <v>93.53</v>
      </c>
      <c r="Z606" s="254">
        <v>6.68</v>
      </c>
      <c r="AA606" s="254">
        <v>45.07</v>
      </c>
      <c r="AB606" s="254">
        <v>67.569999999999993</v>
      </c>
      <c r="AC606" s="254">
        <v>70.3</v>
      </c>
      <c r="AD606" s="254">
        <v>153</v>
      </c>
      <c r="AE606" s="254">
        <v>182.64</v>
      </c>
      <c r="AF606" s="256">
        <v>60.61</v>
      </c>
      <c r="AG606" s="10"/>
      <c r="AH606" s="10"/>
      <c r="AI606" s="10"/>
    </row>
    <row r="607" spans="1:35">
      <c r="A607" s="257">
        <f t="shared" si="25"/>
        <v>0.49006666666666698</v>
      </c>
      <c r="B607" s="254">
        <v>89.8</v>
      </c>
      <c r="C607" s="254">
        <v>294.89999999999998</v>
      </c>
      <c r="D607" s="254">
        <v>124.5</v>
      </c>
      <c r="E607" s="254">
        <v>237.53</v>
      </c>
      <c r="F607" s="254">
        <v>439.63</v>
      </c>
      <c r="G607" s="254">
        <v>82.58</v>
      </c>
      <c r="H607" s="254">
        <v>182.01</v>
      </c>
      <c r="I607" s="254">
        <v>128.07</v>
      </c>
      <c r="J607" s="254">
        <v>266.14</v>
      </c>
      <c r="K607" s="254">
        <v>76.59</v>
      </c>
      <c r="L607" s="254">
        <v>190.12</v>
      </c>
      <c r="M607" s="254">
        <v>350.55</v>
      </c>
      <c r="N607" s="254">
        <v>151.47</v>
      </c>
      <c r="O607" s="254">
        <v>149.35</v>
      </c>
      <c r="P607" s="254">
        <v>150.62</v>
      </c>
      <c r="Q607" s="254">
        <v>390.47</v>
      </c>
      <c r="R607" s="254">
        <v>184.19</v>
      </c>
      <c r="S607" s="254">
        <v>187.08</v>
      </c>
      <c r="T607" s="254">
        <v>458.05</v>
      </c>
      <c r="U607" s="254">
        <v>164.53</v>
      </c>
      <c r="V607" s="254">
        <v>201.12</v>
      </c>
      <c r="W607" s="254">
        <v>195.81</v>
      </c>
      <c r="X607" s="547">
        <v>218.6</v>
      </c>
      <c r="Y607" s="254">
        <v>182.84</v>
      </c>
      <c r="Z607" s="254">
        <v>13.84</v>
      </c>
      <c r="AA607" s="254">
        <v>127.77</v>
      </c>
      <c r="AB607" s="254">
        <v>111.75</v>
      </c>
      <c r="AC607" s="254">
        <v>76.900000000000006</v>
      </c>
      <c r="AD607" s="254">
        <v>225.91</v>
      </c>
      <c r="AE607" s="254">
        <v>184.47</v>
      </c>
      <c r="AF607" s="256">
        <v>144.57</v>
      </c>
      <c r="AG607" s="10"/>
      <c r="AH607" s="10"/>
      <c r="AI607" s="10"/>
    </row>
    <row r="608" spans="1:35">
      <c r="A608" s="257">
        <f t="shared" si="25"/>
        <v>0.50046666666666695</v>
      </c>
      <c r="B608" s="254">
        <v>255.57</v>
      </c>
      <c r="C608" s="254">
        <v>352.96</v>
      </c>
      <c r="D608" s="254">
        <v>225.46</v>
      </c>
      <c r="E608" s="254">
        <v>314.67</v>
      </c>
      <c r="F608" s="254">
        <v>482.04</v>
      </c>
      <c r="G608" s="254">
        <v>228.11</v>
      </c>
      <c r="H608" s="254">
        <v>351.3</v>
      </c>
      <c r="I608" s="254">
        <v>179</v>
      </c>
      <c r="J608" s="254">
        <v>606.96</v>
      </c>
      <c r="K608" s="254">
        <v>216.51</v>
      </c>
      <c r="L608" s="254">
        <v>336.08</v>
      </c>
      <c r="M608" s="254">
        <v>515.92999999999995</v>
      </c>
      <c r="N608" s="254">
        <v>202.15</v>
      </c>
      <c r="O608" s="254">
        <v>328.4</v>
      </c>
      <c r="P608" s="254">
        <v>226.13</v>
      </c>
      <c r="Q608" s="254">
        <v>487.43</v>
      </c>
      <c r="R608" s="254">
        <v>247.96</v>
      </c>
      <c r="S608" s="254">
        <v>321.35000000000002</v>
      </c>
      <c r="T608" s="254">
        <v>452.68</v>
      </c>
      <c r="U608" s="254">
        <v>216.78</v>
      </c>
      <c r="V608" s="254">
        <v>420.93</v>
      </c>
      <c r="W608" s="254">
        <v>405.68</v>
      </c>
      <c r="X608" s="547">
        <v>322.89999999999998</v>
      </c>
      <c r="Y608" s="254">
        <v>487.29</v>
      </c>
      <c r="Z608" s="254">
        <v>134.53</v>
      </c>
      <c r="AA608" s="254">
        <v>207.41</v>
      </c>
      <c r="AB608" s="254">
        <v>248.03</v>
      </c>
      <c r="AC608" s="254">
        <v>228.57</v>
      </c>
      <c r="AD608" s="254">
        <v>272.02999999999997</v>
      </c>
      <c r="AE608" s="254">
        <v>406.1</v>
      </c>
      <c r="AF608" s="256">
        <v>231.88</v>
      </c>
      <c r="AG608" s="10"/>
      <c r="AH608" s="10"/>
      <c r="AI608" s="10"/>
    </row>
    <row r="609" spans="1:35">
      <c r="A609" s="257">
        <f t="shared" si="25"/>
        <v>0.51086666666666691</v>
      </c>
      <c r="B609" s="254">
        <v>369.82</v>
      </c>
      <c r="C609" s="254">
        <v>495.24</v>
      </c>
      <c r="D609" s="254">
        <v>322.72000000000003</v>
      </c>
      <c r="E609" s="254">
        <v>344.94</v>
      </c>
      <c r="F609" s="254">
        <v>605.77</v>
      </c>
      <c r="G609" s="254">
        <v>326.52</v>
      </c>
      <c r="H609" s="254">
        <v>374.94</v>
      </c>
      <c r="I609" s="254">
        <v>358.21</v>
      </c>
      <c r="J609" s="254">
        <v>728.87</v>
      </c>
      <c r="K609" s="254">
        <v>451.01</v>
      </c>
      <c r="L609" s="254">
        <v>434.53</v>
      </c>
      <c r="M609" s="254">
        <v>625</v>
      </c>
      <c r="N609" s="254">
        <v>332.46</v>
      </c>
      <c r="O609" s="254">
        <v>271.87</v>
      </c>
      <c r="P609" s="254">
        <v>309.12</v>
      </c>
      <c r="Q609" s="254">
        <v>560.45000000000005</v>
      </c>
      <c r="R609" s="254">
        <v>338.12</v>
      </c>
      <c r="S609" s="254">
        <v>328.26</v>
      </c>
      <c r="T609" s="254">
        <v>613.6</v>
      </c>
      <c r="U609" s="254">
        <v>330.68</v>
      </c>
      <c r="V609" s="254">
        <v>355.15</v>
      </c>
      <c r="W609" s="254">
        <v>405.24</v>
      </c>
      <c r="X609" s="547">
        <v>449.48</v>
      </c>
      <c r="Y609" s="254">
        <v>473.62</v>
      </c>
      <c r="Z609" s="254">
        <v>58.59</v>
      </c>
      <c r="AA609" s="254">
        <v>167.17</v>
      </c>
      <c r="AB609" s="254">
        <v>220.37</v>
      </c>
      <c r="AC609" s="254">
        <v>281.76</v>
      </c>
      <c r="AD609" s="254">
        <v>437.54</v>
      </c>
      <c r="AE609" s="254">
        <v>456.19</v>
      </c>
      <c r="AF609" s="256">
        <v>293.14999999999998</v>
      </c>
      <c r="AG609" s="10"/>
      <c r="AH609" s="10"/>
      <c r="AI609" s="10"/>
    </row>
    <row r="610" spans="1:35">
      <c r="A610" s="257">
        <f t="shared" si="25"/>
        <v>0.52126666666666688</v>
      </c>
      <c r="B610" s="254">
        <v>258.86</v>
      </c>
      <c r="C610" s="254">
        <v>716.7</v>
      </c>
      <c r="D610" s="254">
        <v>299.5</v>
      </c>
      <c r="E610" s="254">
        <v>392.47</v>
      </c>
      <c r="F610" s="254">
        <v>755.38</v>
      </c>
      <c r="G610" s="254">
        <v>289.43</v>
      </c>
      <c r="H610" s="254">
        <v>259.18</v>
      </c>
      <c r="I610" s="254">
        <v>279.67</v>
      </c>
      <c r="J610" s="254">
        <v>657.02</v>
      </c>
      <c r="K610" s="254">
        <v>644.9</v>
      </c>
      <c r="L610" s="254">
        <v>345.04</v>
      </c>
      <c r="M610" s="254">
        <v>630.80999999999995</v>
      </c>
      <c r="N610" s="254">
        <v>491.07</v>
      </c>
      <c r="O610" s="254">
        <v>151.02000000000001</v>
      </c>
      <c r="P610" s="254">
        <v>375.92</v>
      </c>
      <c r="Q610" s="254">
        <v>520.59</v>
      </c>
      <c r="R610" s="254">
        <v>283.87</v>
      </c>
      <c r="S610" s="254">
        <v>399.41</v>
      </c>
      <c r="T610" s="254">
        <v>597.28</v>
      </c>
      <c r="U610" s="254">
        <v>311.45999999999998</v>
      </c>
      <c r="V610" s="254">
        <v>467.01</v>
      </c>
      <c r="W610" s="254">
        <v>564.70000000000005</v>
      </c>
      <c r="X610" s="547">
        <v>566.94000000000005</v>
      </c>
      <c r="Y610" s="254">
        <v>305.93</v>
      </c>
      <c r="Z610" s="254">
        <v>196.6</v>
      </c>
      <c r="AA610" s="254">
        <v>436.6</v>
      </c>
      <c r="AB610" s="254">
        <v>203.62</v>
      </c>
      <c r="AC610" s="254">
        <v>377.81</v>
      </c>
      <c r="AD610" s="254">
        <v>658.54</v>
      </c>
      <c r="AE610" s="254">
        <v>572.95000000000005</v>
      </c>
      <c r="AF610" s="256">
        <v>367.17</v>
      </c>
      <c r="AG610" s="10"/>
      <c r="AH610" s="10"/>
      <c r="AI610" s="10"/>
    </row>
    <row r="611" spans="1:35">
      <c r="A611" s="257">
        <f t="shared" si="25"/>
        <v>0.53166666666666684</v>
      </c>
      <c r="B611" s="254">
        <v>444.34</v>
      </c>
      <c r="C611" s="254">
        <v>663.72</v>
      </c>
      <c r="D611" s="254">
        <v>296.83999999999997</v>
      </c>
      <c r="E611" s="254">
        <v>517.77</v>
      </c>
      <c r="F611" s="254">
        <v>762.83</v>
      </c>
      <c r="G611" s="254">
        <v>245.12</v>
      </c>
      <c r="H611" s="254">
        <v>300.63</v>
      </c>
      <c r="I611" s="254">
        <v>297.60000000000002</v>
      </c>
      <c r="J611" s="254">
        <v>560.54999999999995</v>
      </c>
      <c r="K611" s="254">
        <v>411.09</v>
      </c>
      <c r="L611" s="254">
        <v>393.6</v>
      </c>
      <c r="M611" s="254">
        <v>555.34</v>
      </c>
      <c r="N611" s="254">
        <v>490.79</v>
      </c>
      <c r="O611" s="254">
        <v>284.52999999999997</v>
      </c>
      <c r="P611" s="254">
        <v>388.6</v>
      </c>
      <c r="Q611" s="254">
        <v>551.59</v>
      </c>
      <c r="R611" s="254">
        <v>282.62</v>
      </c>
      <c r="S611" s="254">
        <v>419</v>
      </c>
      <c r="T611" s="254">
        <v>544.02</v>
      </c>
      <c r="U611" s="254">
        <v>421.16</v>
      </c>
      <c r="V611" s="254">
        <v>359.23</v>
      </c>
      <c r="W611" s="254">
        <v>491.04</v>
      </c>
      <c r="X611" s="547">
        <v>393.65</v>
      </c>
      <c r="Y611" s="254">
        <v>346.77</v>
      </c>
      <c r="Z611" s="254">
        <v>176.62</v>
      </c>
      <c r="AA611" s="254">
        <v>377.6</v>
      </c>
      <c r="AB611" s="254">
        <v>322.10000000000002</v>
      </c>
      <c r="AC611" s="254">
        <v>575.77</v>
      </c>
      <c r="AD611" s="254">
        <v>312.94</v>
      </c>
      <c r="AE611" s="254">
        <v>433.65</v>
      </c>
      <c r="AF611" s="256">
        <v>285.75</v>
      </c>
      <c r="AG611" s="10"/>
      <c r="AH611" s="10"/>
      <c r="AI611" s="10"/>
    </row>
    <row r="612" spans="1:35">
      <c r="A612" s="257">
        <f t="shared" si="25"/>
        <v>0.54206666666666681</v>
      </c>
      <c r="B612" s="254">
        <v>277.12</v>
      </c>
      <c r="C612" s="254">
        <v>612.95000000000005</v>
      </c>
      <c r="D612" s="254">
        <v>256.18</v>
      </c>
      <c r="E612" s="254">
        <v>235.37</v>
      </c>
      <c r="F612" s="254">
        <v>683.8</v>
      </c>
      <c r="G612" s="254">
        <v>464.41</v>
      </c>
      <c r="H612" s="254">
        <v>234.2</v>
      </c>
      <c r="I612" s="254">
        <v>355.99</v>
      </c>
      <c r="J612" s="254">
        <v>590.64</v>
      </c>
      <c r="K612" s="254">
        <v>266.44</v>
      </c>
      <c r="L612" s="254">
        <v>332.17</v>
      </c>
      <c r="M612" s="254">
        <v>638.37</v>
      </c>
      <c r="N612" s="254">
        <v>504.09</v>
      </c>
      <c r="O612" s="254">
        <v>210.97</v>
      </c>
      <c r="P612" s="254">
        <v>284.02999999999997</v>
      </c>
      <c r="Q612" s="254">
        <v>583.36</v>
      </c>
      <c r="R612" s="254">
        <v>266.93</v>
      </c>
      <c r="S612" s="254">
        <v>277.38</v>
      </c>
      <c r="T612" s="254">
        <v>524.16</v>
      </c>
      <c r="U612" s="254">
        <v>408.69</v>
      </c>
      <c r="V612" s="254">
        <v>356.2</v>
      </c>
      <c r="W612" s="254">
        <v>429.16</v>
      </c>
      <c r="X612" s="547">
        <v>253.16</v>
      </c>
      <c r="Y612" s="254">
        <v>338.89</v>
      </c>
      <c r="Z612" s="254">
        <v>255.9</v>
      </c>
      <c r="AA612" s="254">
        <v>338.25</v>
      </c>
      <c r="AB612" s="254">
        <v>487.4</v>
      </c>
      <c r="AC612" s="254">
        <v>379.64</v>
      </c>
      <c r="AD612" s="254">
        <v>288.16000000000003</v>
      </c>
      <c r="AE612" s="254">
        <v>444.42</v>
      </c>
      <c r="AF612" s="256">
        <v>351.12</v>
      </c>
      <c r="AG612" s="10"/>
      <c r="AH612" s="10"/>
      <c r="AI612" s="10"/>
    </row>
    <row r="613" spans="1:35">
      <c r="A613" s="257">
        <f t="shared" si="25"/>
        <v>0.55246666666666677</v>
      </c>
      <c r="B613" s="254">
        <v>212.75</v>
      </c>
      <c r="C613" s="254">
        <v>289.27</v>
      </c>
      <c r="D613" s="254">
        <v>274</v>
      </c>
      <c r="E613" s="254">
        <v>318.14</v>
      </c>
      <c r="F613" s="254">
        <v>562.69000000000005</v>
      </c>
      <c r="G613" s="254">
        <v>584.91</v>
      </c>
      <c r="H613" s="254">
        <v>217.83</v>
      </c>
      <c r="I613" s="254">
        <v>251.37</v>
      </c>
      <c r="J613" s="254">
        <v>486.12</v>
      </c>
      <c r="K613" s="254">
        <v>281.02999999999997</v>
      </c>
      <c r="L613" s="254">
        <v>290.5</v>
      </c>
      <c r="M613" s="254">
        <v>419.17</v>
      </c>
      <c r="N613" s="254">
        <v>675.33</v>
      </c>
      <c r="O613" s="254">
        <v>228.57</v>
      </c>
      <c r="P613" s="254">
        <v>221.91</v>
      </c>
      <c r="Q613" s="254">
        <v>415.14</v>
      </c>
      <c r="R613" s="254">
        <v>115.1</v>
      </c>
      <c r="S613" s="254">
        <v>265.08</v>
      </c>
      <c r="T613" s="254">
        <v>411.52</v>
      </c>
      <c r="U613" s="254">
        <v>290.25</v>
      </c>
      <c r="V613" s="254">
        <v>259.87</v>
      </c>
      <c r="W613" s="254">
        <v>408.36</v>
      </c>
      <c r="X613" s="547">
        <v>373.32</v>
      </c>
      <c r="Y613" s="254">
        <v>488.27</v>
      </c>
      <c r="Z613" s="254">
        <v>70.42</v>
      </c>
      <c r="AA613" s="254">
        <v>403.18</v>
      </c>
      <c r="AB613" s="254">
        <v>290.66000000000003</v>
      </c>
      <c r="AC613" s="254">
        <v>345.72</v>
      </c>
      <c r="AD613" s="254">
        <v>351.05</v>
      </c>
      <c r="AE613" s="254">
        <v>410.23</v>
      </c>
      <c r="AF613" s="256">
        <v>268.61</v>
      </c>
      <c r="AG613" s="10"/>
      <c r="AH613" s="10"/>
      <c r="AI613" s="10"/>
    </row>
    <row r="614" spans="1:35">
      <c r="A614" s="257">
        <f t="shared" si="25"/>
        <v>0.56286666666666674</v>
      </c>
      <c r="B614" s="254">
        <v>189.71</v>
      </c>
      <c r="C614" s="254">
        <v>299.89999999999998</v>
      </c>
      <c r="D614" s="254">
        <v>156.03</v>
      </c>
      <c r="E614" s="254">
        <v>157.13</v>
      </c>
      <c r="F614" s="254">
        <v>455.43</v>
      </c>
      <c r="G614" s="254">
        <v>292.91000000000003</v>
      </c>
      <c r="H614" s="254">
        <v>170.44</v>
      </c>
      <c r="I614" s="254">
        <v>160.81</v>
      </c>
      <c r="J614" s="254">
        <v>189.44</v>
      </c>
      <c r="K614" s="254">
        <v>246.48</v>
      </c>
      <c r="L614" s="254">
        <v>164.7</v>
      </c>
      <c r="M614" s="254">
        <v>454.18</v>
      </c>
      <c r="N614" s="254">
        <v>381.96</v>
      </c>
      <c r="O614" s="254">
        <v>233.69</v>
      </c>
      <c r="P614" s="254">
        <v>207.49</v>
      </c>
      <c r="Q614" s="254">
        <v>189.92</v>
      </c>
      <c r="R614" s="254">
        <v>150.13999999999999</v>
      </c>
      <c r="S614" s="254">
        <v>295.07</v>
      </c>
      <c r="T614" s="254">
        <v>353.24</v>
      </c>
      <c r="U614" s="254">
        <v>254.99</v>
      </c>
      <c r="V614" s="254">
        <v>277.45</v>
      </c>
      <c r="W614" s="254">
        <v>237.43</v>
      </c>
      <c r="X614" s="547">
        <v>280.39999999999998</v>
      </c>
      <c r="Y614" s="254">
        <v>423.2</v>
      </c>
      <c r="Z614" s="254">
        <v>110.8</v>
      </c>
      <c r="AA614" s="254">
        <v>273.24</v>
      </c>
      <c r="AB614" s="254">
        <v>284.37</v>
      </c>
      <c r="AC614" s="254">
        <v>313.08</v>
      </c>
      <c r="AD614" s="254">
        <v>209.86</v>
      </c>
      <c r="AE614" s="254">
        <v>315.35000000000002</v>
      </c>
      <c r="AF614" s="256">
        <v>326.45999999999998</v>
      </c>
      <c r="AG614" s="10"/>
      <c r="AH614" s="10"/>
      <c r="AI614" s="10"/>
    </row>
    <row r="615" spans="1:35">
      <c r="A615" s="257">
        <f t="shared" si="25"/>
        <v>0.5732666666666667</v>
      </c>
      <c r="B615" s="254">
        <v>158.24</v>
      </c>
      <c r="C615" s="254">
        <v>282.91000000000003</v>
      </c>
      <c r="D615" s="254">
        <v>122.38</v>
      </c>
      <c r="E615" s="254">
        <v>268.07</v>
      </c>
      <c r="F615" s="254">
        <v>363.7</v>
      </c>
      <c r="G615" s="254">
        <v>300.17</v>
      </c>
      <c r="H615" s="254">
        <v>152.57</v>
      </c>
      <c r="I615" s="254">
        <v>169.77</v>
      </c>
      <c r="J615" s="254">
        <v>228.11</v>
      </c>
      <c r="K615" s="254">
        <v>130.30000000000001</v>
      </c>
      <c r="L615" s="254">
        <v>149.99</v>
      </c>
      <c r="M615" s="254">
        <v>413.94</v>
      </c>
      <c r="N615" s="254">
        <v>361.11</v>
      </c>
      <c r="O615" s="254">
        <v>201.31</v>
      </c>
      <c r="P615" s="254">
        <v>119.71</v>
      </c>
      <c r="Q615" s="254">
        <v>159</v>
      </c>
      <c r="R615" s="254">
        <v>149.84</v>
      </c>
      <c r="S615" s="254">
        <v>207.2</v>
      </c>
      <c r="T615" s="254">
        <v>329.18</v>
      </c>
      <c r="U615" s="254">
        <v>371.44</v>
      </c>
      <c r="V615" s="254">
        <v>245.37</v>
      </c>
      <c r="W615" s="254">
        <v>324.79000000000002</v>
      </c>
      <c r="X615" s="547">
        <v>259.52</v>
      </c>
      <c r="Y615" s="254">
        <v>323.81</v>
      </c>
      <c r="Z615" s="254">
        <v>229.77</v>
      </c>
      <c r="AA615" s="254">
        <v>412.79</v>
      </c>
      <c r="AB615" s="254">
        <v>192.87</v>
      </c>
      <c r="AC615" s="254">
        <v>276.20999999999998</v>
      </c>
      <c r="AD615" s="254">
        <v>298.3</v>
      </c>
      <c r="AE615" s="254">
        <v>313.27</v>
      </c>
      <c r="AF615" s="256">
        <v>216.52</v>
      </c>
      <c r="AG615" s="10"/>
      <c r="AH615" s="10"/>
      <c r="AI615" s="10"/>
    </row>
    <row r="616" spans="1:35">
      <c r="A616" s="257">
        <f t="shared" si="25"/>
        <v>0.58366666666666667</v>
      </c>
      <c r="B616" s="254">
        <v>185.46</v>
      </c>
      <c r="C616" s="254">
        <v>181.2</v>
      </c>
      <c r="D616" s="254">
        <v>181.03</v>
      </c>
      <c r="E616" s="254">
        <v>166.74</v>
      </c>
      <c r="F616" s="254">
        <v>325.23</v>
      </c>
      <c r="G616" s="254">
        <v>395.01</v>
      </c>
      <c r="H616" s="254">
        <v>164.62</v>
      </c>
      <c r="I616" s="254">
        <v>114.24</v>
      </c>
      <c r="J616" s="254">
        <v>208.6</v>
      </c>
      <c r="K616" s="254">
        <v>179</v>
      </c>
      <c r="L616" s="254">
        <v>220.73</v>
      </c>
      <c r="M616" s="254">
        <v>258.05</v>
      </c>
      <c r="N616" s="254">
        <v>458.93</v>
      </c>
      <c r="O616" s="254">
        <v>121.82</v>
      </c>
      <c r="P616" s="254">
        <v>173.47</v>
      </c>
      <c r="Q616" s="254">
        <v>196.65</v>
      </c>
      <c r="R616" s="254">
        <v>90.32</v>
      </c>
      <c r="S616" s="254">
        <v>160.09</v>
      </c>
      <c r="T616" s="254">
        <v>380.94</v>
      </c>
      <c r="U616" s="254">
        <v>324.48</v>
      </c>
      <c r="V616" s="254">
        <v>354.72</v>
      </c>
      <c r="W616" s="254">
        <v>256.68</v>
      </c>
      <c r="X616" s="547">
        <v>307.92</v>
      </c>
      <c r="Y616" s="254">
        <v>234.64</v>
      </c>
      <c r="Z616" s="254">
        <v>137.66</v>
      </c>
      <c r="AA616" s="254">
        <v>212.76</v>
      </c>
      <c r="AB616" s="254">
        <v>141.15</v>
      </c>
      <c r="AC616" s="254">
        <v>233.13</v>
      </c>
      <c r="AD616" s="254">
        <v>335.5</v>
      </c>
      <c r="AE616" s="254">
        <v>325.74</v>
      </c>
      <c r="AF616" s="256">
        <v>297.94</v>
      </c>
      <c r="AG616" s="10"/>
      <c r="AH616" s="10"/>
      <c r="AI616" s="10"/>
    </row>
    <row r="617" spans="1:35">
      <c r="A617" s="257">
        <f t="shared" si="25"/>
        <v>0.59406666666666663</v>
      </c>
      <c r="B617" s="254">
        <v>102.75</v>
      </c>
      <c r="C617" s="254">
        <v>193.28</v>
      </c>
      <c r="D617" s="254">
        <v>138.80000000000001</v>
      </c>
      <c r="E617" s="254">
        <v>104.02</v>
      </c>
      <c r="F617" s="254">
        <v>247.71</v>
      </c>
      <c r="G617" s="254">
        <v>346.96</v>
      </c>
      <c r="H617" s="254">
        <v>112.1</v>
      </c>
      <c r="I617" s="254">
        <v>58.18</v>
      </c>
      <c r="J617" s="254">
        <v>176.92</v>
      </c>
      <c r="K617" s="254">
        <v>139.02000000000001</v>
      </c>
      <c r="L617" s="254">
        <v>118.26</v>
      </c>
      <c r="M617" s="254">
        <v>293.13</v>
      </c>
      <c r="N617" s="254">
        <v>146.94999999999999</v>
      </c>
      <c r="O617" s="254">
        <v>88.92</v>
      </c>
      <c r="P617" s="254">
        <v>221.07</v>
      </c>
      <c r="Q617" s="254">
        <v>278.07</v>
      </c>
      <c r="R617" s="254">
        <v>108.18</v>
      </c>
      <c r="S617" s="254">
        <v>110.76</v>
      </c>
      <c r="T617" s="254">
        <v>244.85</v>
      </c>
      <c r="U617" s="254">
        <v>154.93</v>
      </c>
      <c r="V617" s="254">
        <v>194.39</v>
      </c>
      <c r="W617" s="254">
        <v>246.84</v>
      </c>
      <c r="X617" s="547">
        <v>229.39</v>
      </c>
      <c r="Y617" s="254">
        <v>270.2</v>
      </c>
      <c r="Z617" s="254">
        <v>108.27</v>
      </c>
      <c r="AA617" s="254">
        <v>117.75</v>
      </c>
      <c r="AB617" s="254">
        <v>135.44</v>
      </c>
      <c r="AC617" s="254">
        <v>201.96</v>
      </c>
      <c r="AD617" s="254">
        <v>309.77999999999997</v>
      </c>
      <c r="AE617" s="254">
        <v>143</v>
      </c>
      <c r="AF617" s="256">
        <v>269.83</v>
      </c>
      <c r="AG617" s="10"/>
      <c r="AH617" s="10"/>
      <c r="AI617" s="10"/>
    </row>
    <row r="618" spans="1:35">
      <c r="A618" s="257">
        <f t="shared" si="25"/>
        <v>0.6044666666666666</v>
      </c>
      <c r="B618" s="254">
        <v>131.81</v>
      </c>
      <c r="C618" s="254">
        <v>114.1</v>
      </c>
      <c r="D618" s="254">
        <v>150.63999999999999</v>
      </c>
      <c r="E618" s="254">
        <v>129.16</v>
      </c>
      <c r="F618" s="254">
        <v>467.16</v>
      </c>
      <c r="G618" s="254">
        <v>226.27</v>
      </c>
      <c r="H618" s="254">
        <v>81.38</v>
      </c>
      <c r="I618" s="254">
        <v>170.1</v>
      </c>
      <c r="J618" s="254">
        <v>182.09</v>
      </c>
      <c r="K618" s="254">
        <v>151.46</v>
      </c>
      <c r="L618" s="254">
        <v>117.91</v>
      </c>
      <c r="M618" s="254">
        <v>285.89</v>
      </c>
      <c r="N618" s="254">
        <v>273.08</v>
      </c>
      <c r="O618" s="254">
        <v>125.44</v>
      </c>
      <c r="P618" s="254">
        <v>124.59</v>
      </c>
      <c r="Q618" s="254">
        <v>204.54</v>
      </c>
      <c r="R618" s="254">
        <v>104.73</v>
      </c>
      <c r="S618" s="254">
        <v>85.35</v>
      </c>
      <c r="T618" s="254">
        <v>315.31</v>
      </c>
      <c r="U618" s="254">
        <v>289.58999999999997</v>
      </c>
      <c r="V618" s="254">
        <v>133.63999999999999</v>
      </c>
      <c r="W618" s="254">
        <v>204.09</v>
      </c>
      <c r="X618" s="547">
        <v>155.6</v>
      </c>
      <c r="Y618" s="254">
        <v>152.37</v>
      </c>
      <c r="Z618" s="254">
        <v>140.41</v>
      </c>
      <c r="AA618" s="254">
        <v>286.27</v>
      </c>
      <c r="AB618" s="254">
        <v>197.96</v>
      </c>
      <c r="AC618" s="254">
        <v>315.36</v>
      </c>
      <c r="AD618" s="254">
        <v>148.69</v>
      </c>
      <c r="AE618" s="254">
        <v>217.68</v>
      </c>
      <c r="AF618" s="256">
        <v>404.86</v>
      </c>
      <c r="AG618" s="10"/>
      <c r="AH618" s="10"/>
      <c r="AI618" s="10"/>
    </row>
    <row r="619" spans="1:35">
      <c r="A619" s="257">
        <f t="shared" si="25"/>
        <v>0.61486666666666656</v>
      </c>
      <c r="B619" s="254">
        <v>141.35</v>
      </c>
      <c r="C619" s="254">
        <v>99.86</v>
      </c>
      <c r="D619" s="254">
        <v>224.54</v>
      </c>
      <c r="E619" s="254">
        <v>151.18</v>
      </c>
      <c r="F619" s="254">
        <v>265.76</v>
      </c>
      <c r="G619" s="254">
        <v>151.33000000000001</v>
      </c>
      <c r="H619" s="254">
        <v>86.08</v>
      </c>
      <c r="I619" s="254">
        <v>117.75</v>
      </c>
      <c r="J619" s="254">
        <v>130.9</v>
      </c>
      <c r="K619" s="254">
        <v>79.3</v>
      </c>
      <c r="L619" s="254">
        <v>49.98</v>
      </c>
      <c r="M619" s="254">
        <v>188.31</v>
      </c>
      <c r="N619" s="254">
        <v>255.72</v>
      </c>
      <c r="O619" s="254">
        <v>63.78</v>
      </c>
      <c r="P619" s="254">
        <v>149.51</v>
      </c>
      <c r="Q619" s="254">
        <v>113.42</v>
      </c>
      <c r="R619" s="254">
        <v>82.27</v>
      </c>
      <c r="S619" s="254">
        <v>148.63</v>
      </c>
      <c r="T619" s="254">
        <v>290.45999999999998</v>
      </c>
      <c r="U619" s="254">
        <v>191.48</v>
      </c>
      <c r="V619" s="254">
        <v>174.46</v>
      </c>
      <c r="W619" s="254">
        <v>260.14</v>
      </c>
      <c r="X619" s="547">
        <v>96.97</v>
      </c>
      <c r="Y619" s="254">
        <v>117.16</v>
      </c>
      <c r="Z619" s="254">
        <v>161.69</v>
      </c>
      <c r="AA619" s="254">
        <v>149.63999999999999</v>
      </c>
      <c r="AB619" s="254">
        <v>272.32</v>
      </c>
      <c r="AC619" s="254">
        <v>195.17</v>
      </c>
      <c r="AD619" s="254">
        <v>274.76</v>
      </c>
      <c r="AE619" s="254">
        <v>306.75</v>
      </c>
      <c r="AF619" s="256">
        <v>213.18</v>
      </c>
      <c r="AG619" s="10"/>
      <c r="AH619" s="10"/>
      <c r="AI619" s="10"/>
    </row>
    <row r="620" spans="1:35">
      <c r="A620" s="257">
        <f t="shared" si="25"/>
        <v>0.62526666666666653</v>
      </c>
      <c r="B620" s="254">
        <v>96.12</v>
      </c>
      <c r="C620" s="254">
        <v>173.1</v>
      </c>
      <c r="D620" s="254">
        <v>68.63</v>
      </c>
      <c r="E620" s="254">
        <v>129.27000000000001</v>
      </c>
      <c r="F620" s="254">
        <v>199.15</v>
      </c>
      <c r="G620" s="254">
        <v>99.67</v>
      </c>
      <c r="H620" s="254">
        <v>73.14</v>
      </c>
      <c r="I620" s="254">
        <v>63.07</v>
      </c>
      <c r="J620" s="254">
        <v>129.52000000000001</v>
      </c>
      <c r="K620" s="254">
        <v>118.44</v>
      </c>
      <c r="L620" s="254">
        <v>127.97</v>
      </c>
      <c r="M620" s="254">
        <v>138.08000000000001</v>
      </c>
      <c r="N620" s="254">
        <v>272</v>
      </c>
      <c r="O620" s="254">
        <v>55.43</v>
      </c>
      <c r="P620" s="254">
        <v>70.680000000000007</v>
      </c>
      <c r="Q620" s="254">
        <v>112.22</v>
      </c>
      <c r="R620" s="254">
        <v>105.93</v>
      </c>
      <c r="S620" s="254">
        <v>86.93</v>
      </c>
      <c r="T620" s="254">
        <v>267.16000000000003</v>
      </c>
      <c r="U620" s="254">
        <v>147.26</v>
      </c>
      <c r="V620" s="254">
        <v>198.29</v>
      </c>
      <c r="W620" s="254">
        <v>183.07</v>
      </c>
      <c r="X620" s="547">
        <v>146.31</v>
      </c>
      <c r="Y620" s="254">
        <v>148.33000000000001</v>
      </c>
      <c r="Z620" s="254">
        <v>113.43</v>
      </c>
      <c r="AA620" s="254">
        <v>145.80000000000001</v>
      </c>
      <c r="AB620" s="254">
        <v>181.46</v>
      </c>
      <c r="AC620" s="254">
        <v>132.69</v>
      </c>
      <c r="AD620" s="254">
        <v>160.80000000000001</v>
      </c>
      <c r="AE620" s="254">
        <v>257.41000000000003</v>
      </c>
      <c r="AF620" s="256">
        <v>232.47</v>
      </c>
      <c r="AG620" s="10"/>
      <c r="AH620" s="10"/>
      <c r="AI620" s="10"/>
    </row>
    <row r="621" spans="1:35">
      <c r="A621" s="257">
        <f t="shared" si="25"/>
        <v>0.63566666666666649</v>
      </c>
      <c r="B621" s="254">
        <v>38.270000000000003</v>
      </c>
      <c r="C621" s="254">
        <v>58.42</v>
      </c>
      <c r="D621" s="254">
        <v>65.81</v>
      </c>
      <c r="E621" s="254">
        <v>57.62</v>
      </c>
      <c r="F621" s="254">
        <v>247.87</v>
      </c>
      <c r="G621" s="254">
        <v>102.59</v>
      </c>
      <c r="H621" s="254">
        <v>78.27</v>
      </c>
      <c r="I621" s="254">
        <v>105.57</v>
      </c>
      <c r="J621" s="254">
        <v>120.79</v>
      </c>
      <c r="K621" s="254">
        <v>96.17</v>
      </c>
      <c r="L621" s="254">
        <v>88.92</v>
      </c>
      <c r="M621" s="254">
        <v>183.05</v>
      </c>
      <c r="N621" s="254">
        <v>88.69</v>
      </c>
      <c r="O621" s="254">
        <v>93.03</v>
      </c>
      <c r="P621" s="254">
        <v>117.54</v>
      </c>
      <c r="Q621" s="254">
        <v>117.49</v>
      </c>
      <c r="R621" s="254">
        <v>113.92</v>
      </c>
      <c r="S621" s="254">
        <v>88.94</v>
      </c>
      <c r="T621" s="254">
        <v>259.22000000000003</v>
      </c>
      <c r="U621" s="254">
        <v>160.66</v>
      </c>
      <c r="V621" s="254">
        <v>124.34</v>
      </c>
      <c r="W621" s="254">
        <v>144.58000000000001</v>
      </c>
      <c r="X621" s="547">
        <v>175.09</v>
      </c>
      <c r="Y621" s="254">
        <v>100.22</v>
      </c>
      <c r="Z621" s="254">
        <v>165.24</v>
      </c>
      <c r="AA621" s="254">
        <v>148.88</v>
      </c>
      <c r="AB621" s="254">
        <v>224.44</v>
      </c>
      <c r="AC621" s="254">
        <v>156.91</v>
      </c>
      <c r="AD621" s="254">
        <v>181.51</v>
      </c>
      <c r="AE621" s="254">
        <v>95.23</v>
      </c>
      <c r="AF621" s="256">
        <v>194.64</v>
      </c>
      <c r="AG621" s="10"/>
      <c r="AH621" s="10"/>
      <c r="AI621" s="10"/>
    </row>
    <row r="622" spans="1:35">
      <c r="A622" s="257">
        <f t="shared" si="25"/>
        <v>0.64606666666666646</v>
      </c>
      <c r="B622" s="254">
        <v>58.54</v>
      </c>
      <c r="C622" s="254">
        <v>44.13</v>
      </c>
      <c r="D622" s="254">
        <v>143.22999999999999</v>
      </c>
      <c r="E622" s="254">
        <v>32.18</v>
      </c>
      <c r="F622" s="254">
        <v>265.22000000000003</v>
      </c>
      <c r="G622" s="254">
        <v>161.41999999999999</v>
      </c>
      <c r="H622" s="254">
        <v>126.12</v>
      </c>
      <c r="I622" s="254">
        <v>46.16</v>
      </c>
      <c r="J622" s="254">
        <v>146.03</v>
      </c>
      <c r="K622" s="254">
        <v>65.84</v>
      </c>
      <c r="L622" s="254">
        <v>50.9</v>
      </c>
      <c r="M622" s="254">
        <v>145.12</v>
      </c>
      <c r="N622" s="254">
        <v>162.30000000000001</v>
      </c>
      <c r="O622" s="254">
        <v>38.18</v>
      </c>
      <c r="P622" s="254">
        <v>110.41</v>
      </c>
      <c r="Q622" s="254">
        <v>155.31</v>
      </c>
      <c r="R622" s="254">
        <v>39.81</v>
      </c>
      <c r="S622" s="254">
        <v>61.09</v>
      </c>
      <c r="T622" s="254">
        <v>195.19</v>
      </c>
      <c r="U622" s="254">
        <v>209.55</v>
      </c>
      <c r="V622" s="254">
        <v>50.89</v>
      </c>
      <c r="W622" s="254">
        <v>140.51</v>
      </c>
      <c r="X622" s="547">
        <v>134.72</v>
      </c>
      <c r="Y622" s="254">
        <v>148.13</v>
      </c>
      <c r="Z622" s="254">
        <v>215.66</v>
      </c>
      <c r="AA622" s="254">
        <v>167.55</v>
      </c>
      <c r="AB622" s="254">
        <v>188.47</v>
      </c>
      <c r="AC622" s="254">
        <v>187.76</v>
      </c>
      <c r="AD622" s="254">
        <v>160.66999999999999</v>
      </c>
      <c r="AE622" s="254">
        <v>149.82</v>
      </c>
      <c r="AF622" s="256">
        <v>159.69999999999999</v>
      </c>
      <c r="AG622" s="10"/>
      <c r="AH622" s="10"/>
      <c r="AI622" s="10"/>
    </row>
    <row r="623" spans="1:35">
      <c r="A623" s="257">
        <f t="shared" si="25"/>
        <v>0.65646666666666642</v>
      </c>
      <c r="B623" s="254">
        <v>63.45</v>
      </c>
      <c r="C623" s="254">
        <v>39.08</v>
      </c>
      <c r="D623" s="254">
        <v>128.52000000000001</v>
      </c>
      <c r="E623" s="254">
        <v>171.51</v>
      </c>
      <c r="F623" s="254">
        <v>160.08000000000001</v>
      </c>
      <c r="G623" s="254">
        <v>238.28</v>
      </c>
      <c r="H623" s="254">
        <v>109.81</v>
      </c>
      <c r="I623" s="254">
        <v>72.55</v>
      </c>
      <c r="J623" s="254">
        <v>107.77</v>
      </c>
      <c r="K623" s="254">
        <v>56.9</v>
      </c>
      <c r="L623" s="254">
        <v>103.64</v>
      </c>
      <c r="M623" s="254">
        <v>130.91</v>
      </c>
      <c r="N623" s="254">
        <v>77.83</v>
      </c>
      <c r="O623" s="254">
        <v>19.670000000000002</v>
      </c>
      <c r="P623" s="254">
        <v>40.36</v>
      </c>
      <c r="Q623" s="254">
        <v>162.82</v>
      </c>
      <c r="R623" s="254">
        <v>79.81</v>
      </c>
      <c r="S623" s="254">
        <v>96.12</v>
      </c>
      <c r="T623" s="254">
        <v>178.57</v>
      </c>
      <c r="U623" s="254">
        <v>194.95</v>
      </c>
      <c r="V623" s="254">
        <v>118.82</v>
      </c>
      <c r="W623" s="254">
        <v>59.28</v>
      </c>
      <c r="X623" s="547">
        <v>153.93</v>
      </c>
      <c r="Y623" s="254">
        <v>126.33</v>
      </c>
      <c r="Z623" s="254">
        <v>145.81</v>
      </c>
      <c r="AA623" s="254">
        <v>151.97999999999999</v>
      </c>
      <c r="AB623" s="254">
        <v>173.9</v>
      </c>
      <c r="AC623" s="254">
        <v>138.78</v>
      </c>
      <c r="AD623" s="254">
        <v>126.08</v>
      </c>
      <c r="AE623" s="254">
        <v>148.22999999999999</v>
      </c>
      <c r="AF623" s="256">
        <v>170.52</v>
      </c>
      <c r="AG623" s="10"/>
      <c r="AH623" s="10"/>
      <c r="AI623" s="10"/>
    </row>
    <row r="624" spans="1:35">
      <c r="A624" s="257">
        <f t="shared" si="25"/>
        <v>0.66686666666666639</v>
      </c>
      <c r="B624" s="254">
        <v>83.26</v>
      </c>
      <c r="C624" s="254">
        <v>98.76</v>
      </c>
      <c r="D624" s="254">
        <v>75.290000000000006</v>
      </c>
      <c r="E624" s="254">
        <v>78.319999999999993</v>
      </c>
      <c r="F624" s="254">
        <v>206.33</v>
      </c>
      <c r="G624" s="254">
        <v>182.4</v>
      </c>
      <c r="H624" s="254">
        <v>91.86</v>
      </c>
      <c r="I624" s="254">
        <v>41.71</v>
      </c>
      <c r="J624" s="254">
        <v>62.27</v>
      </c>
      <c r="K624" s="254">
        <v>81.97</v>
      </c>
      <c r="L624" s="254">
        <v>102.59</v>
      </c>
      <c r="M624" s="254">
        <v>133.07</v>
      </c>
      <c r="N624" s="254">
        <v>242.19</v>
      </c>
      <c r="O624" s="254">
        <v>106.82</v>
      </c>
      <c r="P624" s="254">
        <v>90.23</v>
      </c>
      <c r="Q624" s="254">
        <v>115.07</v>
      </c>
      <c r="R624" s="254">
        <v>91.61</v>
      </c>
      <c r="S624" s="254">
        <v>53.05</v>
      </c>
      <c r="T624" s="254">
        <v>162.08000000000001</v>
      </c>
      <c r="U624" s="254">
        <v>80.459999999999994</v>
      </c>
      <c r="V624" s="254">
        <v>164.37</v>
      </c>
      <c r="W624" s="254">
        <v>95.14</v>
      </c>
      <c r="X624" s="547">
        <v>86.18</v>
      </c>
      <c r="Y624" s="254">
        <v>33.79</v>
      </c>
      <c r="Z624" s="254">
        <v>43.67</v>
      </c>
      <c r="AA624" s="254">
        <v>63.73</v>
      </c>
      <c r="AB624" s="254">
        <v>207.2</v>
      </c>
      <c r="AC624" s="254">
        <v>124.09</v>
      </c>
      <c r="AD624" s="254">
        <v>117.07</v>
      </c>
      <c r="AE624" s="254">
        <v>168.94</v>
      </c>
      <c r="AF624" s="256">
        <v>120.11</v>
      </c>
      <c r="AG624" s="10"/>
      <c r="AH624" s="10"/>
      <c r="AI624" s="10"/>
    </row>
    <row r="625" spans="1:35">
      <c r="A625" s="257">
        <f t="shared" si="25"/>
        <v>0.67726666666666635</v>
      </c>
      <c r="B625" s="254">
        <v>27.29</v>
      </c>
      <c r="C625" s="254">
        <v>16.73</v>
      </c>
      <c r="D625" s="254">
        <v>60.93</v>
      </c>
      <c r="E625" s="254">
        <v>59.32</v>
      </c>
      <c r="F625" s="254">
        <v>128.97999999999999</v>
      </c>
      <c r="G625" s="254">
        <v>112.12</v>
      </c>
      <c r="H625" s="254">
        <v>63.14</v>
      </c>
      <c r="I625" s="254">
        <v>60.13</v>
      </c>
      <c r="J625" s="254">
        <v>70.48</v>
      </c>
      <c r="K625" s="254">
        <v>58.98</v>
      </c>
      <c r="L625" s="254">
        <v>45.72</v>
      </c>
      <c r="M625" s="254">
        <v>165.3</v>
      </c>
      <c r="N625" s="254">
        <v>254.41</v>
      </c>
      <c r="O625" s="254">
        <v>78.62</v>
      </c>
      <c r="P625" s="254">
        <v>43.58</v>
      </c>
      <c r="Q625" s="254">
        <v>80.489999999999995</v>
      </c>
      <c r="R625" s="254">
        <v>45.46</v>
      </c>
      <c r="S625" s="254">
        <v>147.91999999999999</v>
      </c>
      <c r="T625" s="254">
        <v>96.08</v>
      </c>
      <c r="U625" s="254">
        <v>51.99</v>
      </c>
      <c r="V625" s="254">
        <v>37.18</v>
      </c>
      <c r="W625" s="254">
        <v>103.59</v>
      </c>
      <c r="X625" s="547">
        <v>156.41</v>
      </c>
      <c r="Y625" s="254">
        <v>55.98</v>
      </c>
      <c r="Z625" s="254">
        <v>205.22</v>
      </c>
      <c r="AA625" s="254">
        <v>170.18</v>
      </c>
      <c r="AB625" s="254">
        <v>212.7</v>
      </c>
      <c r="AC625" s="254">
        <v>99.02</v>
      </c>
      <c r="AD625" s="254">
        <v>93.46</v>
      </c>
      <c r="AE625" s="254">
        <v>109.41</v>
      </c>
      <c r="AF625" s="256">
        <v>120.5</v>
      </c>
      <c r="AG625" s="10"/>
      <c r="AH625" s="10"/>
      <c r="AI625" s="10"/>
    </row>
    <row r="626" spans="1:35">
      <c r="A626" s="257">
        <f t="shared" si="25"/>
        <v>0.68766666666666632</v>
      </c>
      <c r="B626" s="254">
        <v>48.43</v>
      </c>
      <c r="C626" s="254">
        <v>85.05</v>
      </c>
      <c r="D626" s="254">
        <v>96.88</v>
      </c>
      <c r="E626" s="254">
        <v>113.12</v>
      </c>
      <c r="F626" s="254">
        <v>197.38</v>
      </c>
      <c r="G626" s="254">
        <v>125.77</v>
      </c>
      <c r="H626" s="254">
        <v>68.819999999999993</v>
      </c>
      <c r="I626" s="254">
        <v>94.44</v>
      </c>
      <c r="J626" s="254">
        <v>113.31</v>
      </c>
      <c r="K626" s="254">
        <v>56.38</v>
      </c>
      <c r="L626" s="254">
        <v>44.45</v>
      </c>
      <c r="M626" s="254">
        <v>166.37</v>
      </c>
      <c r="N626" s="254">
        <v>126.56</v>
      </c>
      <c r="O626" s="254">
        <v>60.01</v>
      </c>
      <c r="P626" s="254">
        <v>90.09</v>
      </c>
      <c r="Q626" s="254">
        <v>77.650000000000006</v>
      </c>
      <c r="R626" s="254">
        <v>140.49</v>
      </c>
      <c r="S626" s="254">
        <v>129.68</v>
      </c>
      <c r="T626" s="254">
        <v>188.56</v>
      </c>
      <c r="U626" s="254">
        <v>158.80000000000001</v>
      </c>
      <c r="V626" s="254">
        <v>66.98</v>
      </c>
      <c r="W626" s="254">
        <v>97.76</v>
      </c>
      <c r="X626" s="547">
        <v>74.59</v>
      </c>
      <c r="Y626" s="254">
        <v>66.36</v>
      </c>
      <c r="Z626" s="254">
        <v>93.05</v>
      </c>
      <c r="AA626" s="254">
        <v>176.61</v>
      </c>
      <c r="AB626" s="254">
        <v>253.4</v>
      </c>
      <c r="AC626" s="254">
        <v>120.54</v>
      </c>
      <c r="AD626" s="254">
        <v>111.01</v>
      </c>
      <c r="AE626" s="254">
        <v>91.68</v>
      </c>
      <c r="AF626" s="256">
        <v>66.94</v>
      </c>
      <c r="AG626" s="10"/>
      <c r="AH626" s="10"/>
      <c r="AI626" s="10"/>
    </row>
    <row r="627" spans="1:35">
      <c r="A627" s="257">
        <f t="shared" si="25"/>
        <v>0.69806666666666628</v>
      </c>
      <c r="B627" s="254">
        <v>44.6</v>
      </c>
      <c r="C627" s="254">
        <v>132.37</v>
      </c>
      <c r="D627" s="254">
        <v>40.24</v>
      </c>
      <c r="E627" s="254">
        <v>59.48</v>
      </c>
      <c r="F627" s="254">
        <v>199.36</v>
      </c>
      <c r="G627" s="254">
        <v>216.42</v>
      </c>
      <c r="H627" s="254">
        <v>63.79</v>
      </c>
      <c r="I627" s="254">
        <v>42.39</v>
      </c>
      <c r="J627" s="254">
        <v>119.13</v>
      </c>
      <c r="K627" s="254">
        <v>67.75</v>
      </c>
      <c r="L627" s="254">
        <v>74.97</v>
      </c>
      <c r="M627" s="254">
        <v>94.74</v>
      </c>
      <c r="N627" s="254">
        <v>64.19</v>
      </c>
      <c r="O627" s="254">
        <v>109.08</v>
      </c>
      <c r="P627" s="254">
        <v>58.54</v>
      </c>
      <c r="Q627" s="254">
        <v>96.8</v>
      </c>
      <c r="R627" s="254">
        <v>151.47</v>
      </c>
      <c r="S627" s="254">
        <v>44.38</v>
      </c>
      <c r="T627" s="254">
        <v>211.33</v>
      </c>
      <c r="U627" s="254">
        <v>219.64</v>
      </c>
      <c r="V627" s="254">
        <v>63.91</v>
      </c>
      <c r="W627" s="254">
        <v>97.46</v>
      </c>
      <c r="X627" s="547">
        <v>56.24</v>
      </c>
      <c r="Y627" s="254">
        <v>19.5</v>
      </c>
      <c r="Z627" s="254">
        <v>44.59</v>
      </c>
      <c r="AA627" s="254">
        <v>275.77</v>
      </c>
      <c r="AB627" s="254">
        <v>88.22</v>
      </c>
      <c r="AC627" s="254">
        <v>161.35</v>
      </c>
      <c r="AD627" s="254">
        <v>52.52</v>
      </c>
      <c r="AE627" s="254">
        <v>76.75</v>
      </c>
      <c r="AF627" s="256">
        <v>115.37</v>
      </c>
      <c r="AG627" s="10"/>
      <c r="AH627" s="10"/>
      <c r="AI627" s="10"/>
    </row>
    <row r="628" spans="1:35">
      <c r="A628" s="257">
        <f t="shared" si="25"/>
        <v>0.70846666666666624</v>
      </c>
      <c r="B628" s="254">
        <v>28.7</v>
      </c>
      <c r="C628" s="254">
        <v>77.23</v>
      </c>
      <c r="D628" s="254">
        <v>170.56</v>
      </c>
      <c r="E628" s="254">
        <v>31.21</v>
      </c>
      <c r="F628" s="254">
        <v>102.22</v>
      </c>
      <c r="G628" s="254">
        <v>309.31</v>
      </c>
      <c r="H628" s="254">
        <v>23.55</v>
      </c>
      <c r="I628" s="254">
        <v>51.83</v>
      </c>
      <c r="J628" s="254">
        <v>97.09</v>
      </c>
      <c r="K628" s="254">
        <v>94.78</v>
      </c>
      <c r="L628" s="254">
        <v>27.45</v>
      </c>
      <c r="M628" s="254">
        <v>166.99</v>
      </c>
      <c r="N628" s="254">
        <v>112.58</v>
      </c>
      <c r="O628" s="254">
        <v>62.63</v>
      </c>
      <c r="P628" s="254">
        <v>48.26</v>
      </c>
      <c r="Q628" s="254">
        <v>76.22</v>
      </c>
      <c r="R628" s="254">
        <v>74.540000000000006</v>
      </c>
      <c r="S628" s="254">
        <v>65.84</v>
      </c>
      <c r="T628" s="254">
        <v>89.25</v>
      </c>
      <c r="U628" s="254">
        <v>88.43</v>
      </c>
      <c r="V628" s="254">
        <v>101.61</v>
      </c>
      <c r="W628" s="254">
        <v>91.31</v>
      </c>
      <c r="X628" s="547">
        <v>86.89</v>
      </c>
      <c r="Y628" s="254">
        <v>81.349999999999994</v>
      </c>
      <c r="Z628" s="254">
        <v>44.14</v>
      </c>
      <c r="AA628" s="254">
        <v>183.32</v>
      </c>
      <c r="AB628" s="254">
        <v>216.56</v>
      </c>
      <c r="AC628" s="254">
        <v>68.25</v>
      </c>
      <c r="AD628" s="254">
        <v>104.63</v>
      </c>
      <c r="AE628" s="254">
        <v>104.02</v>
      </c>
      <c r="AF628" s="256">
        <v>121.25</v>
      </c>
      <c r="AG628" s="10"/>
      <c r="AH628" s="10"/>
      <c r="AI628" s="10"/>
    </row>
    <row r="629" spans="1:35">
      <c r="A629" s="257">
        <f t="shared" si="25"/>
        <v>0.71886666666666621</v>
      </c>
      <c r="B629" s="254">
        <v>48.27</v>
      </c>
      <c r="C629" s="254">
        <v>118.78</v>
      </c>
      <c r="D629" s="254">
        <v>108.69</v>
      </c>
      <c r="E629" s="254">
        <v>94.77</v>
      </c>
      <c r="F629" s="254">
        <v>175.62</v>
      </c>
      <c r="G629" s="254">
        <v>197.28</v>
      </c>
      <c r="H629" s="254">
        <v>60.13</v>
      </c>
      <c r="I629" s="254">
        <v>36.47</v>
      </c>
      <c r="J629" s="254">
        <v>109.02</v>
      </c>
      <c r="K629" s="254">
        <v>72.41</v>
      </c>
      <c r="L629" s="254">
        <v>30.36</v>
      </c>
      <c r="M629" s="254">
        <v>133.85</v>
      </c>
      <c r="N629" s="254">
        <v>126.18</v>
      </c>
      <c r="O629" s="254">
        <v>54.84</v>
      </c>
      <c r="P629" s="254">
        <v>97.22</v>
      </c>
      <c r="Q629" s="254">
        <v>71.8</v>
      </c>
      <c r="R629" s="254">
        <v>66.22</v>
      </c>
      <c r="S629" s="254">
        <v>77.53</v>
      </c>
      <c r="T629" s="254">
        <v>126.7</v>
      </c>
      <c r="U629" s="254">
        <v>159.91999999999999</v>
      </c>
      <c r="V629" s="254">
        <v>88.53</v>
      </c>
      <c r="W629" s="254">
        <v>105.05</v>
      </c>
      <c r="X629" s="547">
        <v>51.86</v>
      </c>
      <c r="Y629" s="254">
        <v>51.72</v>
      </c>
      <c r="Z629" s="254">
        <v>144.1</v>
      </c>
      <c r="AA629" s="254">
        <v>139.91</v>
      </c>
      <c r="AB629" s="254">
        <v>45.11</v>
      </c>
      <c r="AC629" s="254">
        <v>57.99</v>
      </c>
      <c r="AD629" s="254">
        <v>65.069999999999993</v>
      </c>
      <c r="AE629" s="254">
        <v>156.04</v>
      </c>
      <c r="AF629" s="256">
        <v>110.68</v>
      </c>
      <c r="AG629" s="10"/>
      <c r="AH629" s="10"/>
      <c r="AI629" s="10"/>
    </row>
    <row r="630" spans="1:35">
      <c r="A630" s="257">
        <f t="shared" si="25"/>
        <v>0.72926666666666617</v>
      </c>
      <c r="B630" s="254">
        <v>115.42</v>
      </c>
      <c r="C630" s="254">
        <v>68.3</v>
      </c>
      <c r="D630" s="254">
        <v>102.06</v>
      </c>
      <c r="E630" s="254">
        <v>73.89</v>
      </c>
      <c r="F630" s="254">
        <v>183.87</v>
      </c>
      <c r="G630" s="254">
        <v>184.77</v>
      </c>
      <c r="H630" s="254">
        <v>85.01</v>
      </c>
      <c r="I630" s="254">
        <v>39.18</v>
      </c>
      <c r="J630" s="254">
        <v>117.37</v>
      </c>
      <c r="K630" s="254">
        <v>87.82</v>
      </c>
      <c r="L630" s="254">
        <v>107.67</v>
      </c>
      <c r="M630" s="254">
        <v>114.71</v>
      </c>
      <c r="N630" s="254">
        <v>190.47</v>
      </c>
      <c r="O630" s="254">
        <v>74.150000000000006</v>
      </c>
      <c r="P630" s="254">
        <v>61.36</v>
      </c>
      <c r="Q630" s="254">
        <v>86.08</v>
      </c>
      <c r="R630" s="254">
        <v>51.35</v>
      </c>
      <c r="S630" s="254">
        <v>95.62</v>
      </c>
      <c r="T630" s="254">
        <v>162.44999999999999</v>
      </c>
      <c r="U630" s="254">
        <v>266.54000000000002</v>
      </c>
      <c r="V630" s="254">
        <v>90.17</v>
      </c>
      <c r="W630" s="254">
        <v>145.24</v>
      </c>
      <c r="X630" s="547">
        <v>32.18</v>
      </c>
      <c r="Y630" s="254">
        <v>85.07</v>
      </c>
      <c r="Z630" s="254">
        <v>72.41</v>
      </c>
      <c r="AA630" s="254">
        <v>89.91</v>
      </c>
      <c r="AB630" s="254">
        <v>159.29</v>
      </c>
      <c r="AC630" s="254">
        <v>60.13</v>
      </c>
      <c r="AD630" s="254">
        <v>111.87</v>
      </c>
      <c r="AE630" s="254">
        <v>83.89</v>
      </c>
      <c r="AF630" s="256">
        <v>152.91</v>
      </c>
      <c r="AG630" s="10"/>
      <c r="AH630" s="10"/>
      <c r="AI630" s="10"/>
    </row>
    <row r="631" spans="1:35">
      <c r="A631" s="257">
        <f t="shared" si="25"/>
        <v>0.73966666666666614</v>
      </c>
      <c r="B631" s="254">
        <v>42.8</v>
      </c>
      <c r="C631" s="254">
        <v>96.93</v>
      </c>
      <c r="D631" s="254">
        <v>102.83</v>
      </c>
      <c r="E631" s="254">
        <v>240.81</v>
      </c>
      <c r="F631" s="254">
        <v>142.80000000000001</v>
      </c>
      <c r="G631" s="254">
        <v>270.22000000000003</v>
      </c>
      <c r="H631" s="254">
        <v>65.260000000000005</v>
      </c>
      <c r="I631" s="254">
        <v>65.930000000000007</v>
      </c>
      <c r="J631" s="254">
        <v>70.099999999999994</v>
      </c>
      <c r="K631" s="254">
        <v>101.5</v>
      </c>
      <c r="L631" s="254">
        <v>39.22</v>
      </c>
      <c r="M631" s="254">
        <v>136.19</v>
      </c>
      <c r="N631" s="254">
        <v>183.74</v>
      </c>
      <c r="O631" s="254">
        <v>113.01</v>
      </c>
      <c r="P631" s="254">
        <v>198.07</v>
      </c>
      <c r="Q631" s="254">
        <v>69.599999999999994</v>
      </c>
      <c r="R631" s="254">
        <v>38.54</v>
      </c>
      <c r="S631" s="254">
        <v>83.55</v>
      </c>
      <c r="T631" s="254">
        <v>151.66</v>
      </c>
      <c r="U631" s="254">
        <v>250.31</v>
      </c>
      <c r="V631" s="254">
        <v>19.57</v>
      </c>
      <c r="W631" s="254">
        <v>100.51</v>
      </c>
      <c r="X631" s="547">
        <v>138.19999999999999</v>
      </c>
      <c r="Y631" s="254">
        <v>65.98</v>
      </c>
      <c r="Z631" s="254">
        <v>44.3</v>
      </c>
      <c r="AA631" s="254">
        <v>137.94999999999999</v>
      </c>
      <c r="AB631" s="254">
        <v>149.03</v>
      </c>
      <c r="AC631" s="254">
        <v>98.07</v>
      </c>
      <c r="AD631" s="254">
        <v>213.53</v>
      </c>
      <c r="AE631" s="254">
        <v>152.66999999999999</v>
      </c>
      <c r="AF631" s="256">
        <v>5.41</v>
      </c>
      <c r="AG631" s="10"/>
      <c r="AH631" s="10"/>
      <c r="AI631" s="10"/>
    </row>
    <row r="632" spans="1:35">
      <c r="A632" s="257">
        <f t="shared" si="25"/>
        <v>0.7500666666666661</v>
      </c>
      <c r="B632" s="254">
        <v>92.98</v>
      </c>
      <c r="C632" s="254">
        <v>134.77000000000001</v>
      </c>
      <c r="D632" s="254">
        <v>95.29</v>
      </c>
      <c r="E632" s="254">
        <v>101.85</v>
      </c>
      <c r="F632" s="254">
        <v>111.16</v>
      </c>
      <c r="G632" s="254">
        <v>116.53</v>
      </c>
      <c r="H632" s="254">
        <v>32.04</v>
      </c>
      <c r="I632" s="254">
        <v>70.91</v>
      </c>
      <c r="J632" s="254">
        <v>112.44</v>
      </c>
      <c r="K632" s="254">
        <v>128.91</v>
      </c>
      <c r="L632" s="254">
        <v>119.38</v>
      </c>
      <c r="M632" s="254">
        <v>102.44</v>
      </c>
      <c r="N632" s="254">
        <v>159.37</v>
      </c>
      <c r="O632" s="254">
        <v>97.26</v>
      </c>
      <c r="P632" s="254">
        <v>80.930000000000007</v>
      </c>
      <c r="Q632" s="254">
        <v>124.4</v>
      </c>
      <c r="R632" s="254">
        <v>197.09</v>
      </c>
      <c r="S632" s="254">
        <v>145.38999999999999</v>
      </c>
      <c r="T632" s="254">
        <v>166.55</v>
      </c>
      <c r="U632" s="254">
        <v>242.68</v>
      </c>
      <c r="V632" s="254">
        <v>108.67</v>
      </c>
      <c r="W632" s="254">
        <v>76.97</v>
      </c>
      <c r="X632" s="547">
        <v>169.13</v>
      </c>
      <c r="Y632" s="254">
        <v>22.22</v>
      </c>
      <c r="Z632" s="254">
        <v>145.16</v>
      </c>
      <c r="AA632" s="254">
        <v>266.98</v>
      </c>
      <c r="AB632" s="254">
        <v>212.93</v>
      </c>
      <c r="AC632" s="254">
        <v>101.27</v>
      </c>
      <c r="AD632" s="254">
        <v>213.53</v>
      </c>
      <c r="AE632" s="254">
        <v>173.27</v>
      </c>
      <c r="AF632" s="256">
        <v>93.37</v>
      </c>
      <c r="AG632" s="10"/>
      <c r="AH632" s="10"/>
      <c r="AI632" s="10"/>
    </row>
    <row r="633" spans="1:35">
      <c r="A633" s="257">
        <f t="shared" si="25"/>
        <v>0.76046666666666607</v>
      </c>
      <c r="B633" s="254">
        <v>156.86000000000001</v>
      </c>
      <c r="C633" s="254">
        <v>169.63</v>
      </c>
      <c r="D633" s="254">
        <v>142.09</v>
      </c>
      <c r="E633" s="254">
        <v>237.05</v>
      </c>
      <c r="F633" s="254">
        <v>234.97</v>
      </c>
      <c r="G633" s="254">
        <v>265.55</v>
      </c>
      <c r="H633" s="254">
        <v>151.13</v>
      </c>
      <c r="I633" s="254">
        <v>36.450000000000003</v>
      </c>
      <c r="J633" s="254">
        <v>161.57</v>
      </c>
      <c r="K633" s="254">
        <v>140.76</v>
      </c>
      <c r="L633" s="254">
        <v>180.68</v>
      </c>
      <c r="M633" s="254">
        <v>216.65</v>
      </c>
      <c r="N633" s="254">
        <v>317.19</v>
      </c>
      <c r="O633" s="254">
        <v>126.12</v>
      </c>
      <c r="P633" s="254">
        <v>217.24</v>
      </c>
      <c r="Q633" s="254">
        <v>147.75</v>
      </c>
      <c r="R633" s="254">
        <v>104.92</v>
      </c>
      <c r="S633" s="254">
        <v>152.65</v>
      </c>
      <c r="T633" s="254">
        <v>222.04</v>
      </c>
      <c r="U633" s="254">
        <v>105.6</v>
      </c>
      <c r="V633" s="254">
        <v>176.38</v>
      </c>
      <c r="W633" s="254">
        <v>141.63</v>
      </c>
      <c r="X633" s="547">
        <v>198.22</v>
      </c>
      <c r="Y633" s="254">
        <v>50.72</v>
      </c>
      <c r="Z633" s="254">
        <v>203.02</v>
      </c>
      <c r="AA633" s="254">
        <v>185.26</v>
      </c>
      <c r="AB633" s="254">
        <v>327.62</v>
      </c>
      <c r="AC633" s="254">
        <v>291.33</v>
      </c>
      <c r="AD633" s="254">
        <v>127.73</v>
      </c>
      <c r="AE633" s="254">
        <v>157.43</v>
      </c>
      <c r="AF633" s="256">
        <v>116.84</v>
      </c>
      <c r="AG633" s="10"/>
      <c r="AH633" s="10"/>
      <c r="AI633" s="10"/>
    </row>
    <row r="634" spans="1:35">
      <c r="A634" s="257">
        <f t="shared" si="25"/>
        <v>0.77086666666666603</v>
      </c>
      <c r="B634" s="254">
        <v>147.59</v>
      </c>
      <c r="C634" s="254">
        <v>157.16999999999999</v>
      </c>
      <c r="D634" s="254">
        <v>149.46</v>
      </c>
      <c r="E634" s="254">
        <v>240.57</v>
      </c>
      <c r="F634" s="254">
        <v>234.63</v>
      </c>
      <c r="G634" s="254">
        <v>300.7</v>
      </c>
      <c r="H634" s="254">
        <v>213.92</v>
      </c>
      <c r="I634" s="254">
        <v>170.78</v>
      </c>
      <c r="J634" s="254">
        <v>172.57</v>
      </c>
      <c r="K634" s="254">
        <v>328.47</v>
      </c>
      <c r="L634" s="254">
        <v>84.11</v>
      </c>
      <c r="M634" s="254">
        <v>335.18</v>
      </c>
      <c r="N634" s="254">
        <v>416.98</v>
      </c>
      <c r="O634" s="254">
        <v>208.53</v>
      </c>
      <c r="P634" s="254">
        <v>166.45</v>
      </c>
      <c r="Q634" s="254">
        <v>101.42</v>
      </c>
      <c r="R634" s="254">
        <v>55.09</v>
      </c>
      <c r="S634" s="254">
        <v>273.95999999999998</v>
      </c>
      <c r="T634" s="254">
        <v>175.69</v>
      </c>
      <c r="U634" s="254">
        <v>278.97000000000003</v>
      </c>
      <c r="V634" s="254">
        <v>178.7</v>
      </c>
      <c r="W634" s="254">
        <v>171.34</v>
      </c>
      <c r="X634" s="547">
        <v>246.93</v>
      </c>
      <c r="Y634" s="254">
        <v>40.22</v>
      </c>
      <c r="Z634" s="254">
        <v>198.02</v>
      </c>
      <c r="AA634" s="254">
        <v>202.61</v>
      </c>
      <c r="AB634" s="254">
        <v>252.06</v>
      </c>
      <c r="AC634" s="254">
        <v>375.62</v>
      </c>
      <c r="AD634" s="254">
        <v>154.54</v>
      </c>
      <c r="AE634" s="254">
        <v>198.04</v>
      </c>
      <c r="AF634" s="256">
        <v>110.22</v>
      </c>
      <c r="AG634" s="10"/>
      <c r="AH634" s="10"/>
      <c r="AI634" s="10"/>
    </row>
    <row r="635" spans="1:35">
      <c r="A635" s="257">
        <f t="shared" si="25"/>
        <v>0.781266666666666</v>
      </c>
      <c r="B635" s="254">
        <v>230.09</v>
      </c>
      <c r="C635" s="254">
        <v>352.27</v>
      </c>
      <c r="D635" s="254">
        <v>339.53</v>
      </c>
      <c r="E635" s="254">
        <v>291.68</v>
      </c>
      <c r="F635" s="254">
        <v>323.81</v>
      </c>
      <c r="G635" s="254">
        <v>355.33</v>
      </c>
      <c r="H635" s="254">
        <v>187.04</v>
      </c>
      <c r="I635" s="254">
        <v>193.73</v>
      </c>
      <c r="J635" s="254">
        <v>230.62</v>
      </c>
      <c r="K635" s="254">
        <v>243.58</v>
      </c>
      <c r="L635" s="254">
        <v>211.18</v>
      </c>
      <c r="M635" s="254">
        <v>384.23</v>
      </c>
      <c r="N635" s="254">
        <v>495.19</v>
      </c>
      <c r="O635" s="254">
        <v>375.4</v>
      </c>
      <c r="P635" s="254">
        <v>171.58</v>
      </c>
      <c r="Q635" s="254">
        <v>366.74</v>
      </c>
      <c r="R635" s="254">
        <v>345.68</v>
      </c>
      <c r="S635" s="254">
        <v>362.96</v>
      </c>
      <c r="T635" s="254">
        <v>319.36</v>
      </c>
      <c r="U635" s="254">
        <v>385.29</v>
      </c>
      <c r="V635" s="254">
        <v>255.54</v>
      </c>
      <c r="W635" s="254">
        <v>238.99</v>
      </c>
      <c r="X635" s="547">
        <v>340.95</v>
      </c>
      <c r="Y635" s="254">
        <v>82.92</v>
      </c>
      <c r="Z635" s="254">
        <v>143</v>
      </c>
      <c r="AA635" s="254">
        <v>407.92</v>
      </c>
      <c r="AB635" s="254">
        <v>332.07</v>
      </c>
      <c r="AC635" s="254">
        <v>259.29000000000002</v>
      </c>
      <c r="AD635" s="254">
        <v>274.10000000000002</v>
      </c>
      <c r="AE635" s="254">
        <v>262.32</v>
      </c>
      <c r="AF635" s="256">
        <v>142.12</v>
      </c>
      <c r="AG635" s="10"/>
      <c r="AH635" s="10"/>
      <c r="AI635" s="10"/>
    </row>
    <row r="636" spans="1:35">
      <c r="A636" s="257">
        <f t="shared" si="25"/>
        <v>0.79166666666666596</v>
      </c>
      <c r="B636" s="254">
        <v>328.48</v>
      </c>
      <c r="C636" s="254">
        <v>346.92</v>
      </c>
      <c r="D636" s="254">
        <v>332.58</v>
      </c>
      <c r="E636" s="254">
        <v>337.47</v>
      </c>
      <c r="F636" s="254">
        <v>450.42</v>
      </c>
      <c r="G636" s="254">
        <v>652.70000000000005</v>
      </c>
      <c r="H636" s="254">
        <v>297.5</v>
      </c>
      <c r="I636" s="254">
        <v>247.66</v>
      </c>
      <c r="J636" s="254">
        <v>153.16</v>
      </c>
      <c r="K636" s="254">
        <v>408.7</v>
      </c>
      <c r="L636" s="254">
        <v>303.49</v>
      </c>
      <c r="M636" s="254">
        <v>448.65</v>
      </c>
      <c r="N636" s="254">
        <v>512.86</v>
      </c>
      <c r="O636" s="254">
        <v>164.96</v>
      </c>
      <c r="P636" s="254">
        <v>250.75</v>
      </c>
      <c r="Q636" s="254">
        <v>285.60000000000002</v>
      </c>
      <c r="R636" s="254">
        <v>292.27999999999997</v>
      </c>
      <c r="S636" s="254">
        <v>515.78</v>
      </c>
      <c r="T636" s="254">
        <v>424.94</v>
      </c>
      <c r="U636" s="254">
        <v>404.07</v>
      </c>
      <c r="V636" s="254">
        <v>447.56</v>
      </c>
      <c r="W636" s="254">
        <v>254.05</v>
      </c>
      <c r="X636" s="547">
        <v>297.33</v>
      </c>
      <c r="Y636" s="254">
        <v>128.96</v>
      </c>
      <c r="Z636" s="254">
        <v>159.06</v>
      </c>
      <c r="AA636" s="254">
        <v>352.56</v>
      </c>
      <c r="AB636" s="254">
        <v>404.91</v>
      </c>
      <c r="AC636" s="254">
        <v>353.26</v>
      </c>
      <c r="AD636" s="254">
        <v>252.44</v>
      </c>
      <c r="AE636" s="254">
        <v>419.07</v>
      </c>
      <c r="AF636" s="256">
        <v>220.41</v>
      </c>
      <c r="AG636" s="10"/>
      <c r="AH636" s="10"/>
      <c r="AI636" s="10"/>
    </row>
    <row r="637" spans="1:35">
      <c r="A637" s="257">
        <f t="shared" ref="A637:A644" si="26">A636+0.0105</f>
        <v>0.80216666666666592</v>
      </c>
      <c r="B637" s="254">
        <v>424.73</v>
      </c>
      <c r="C637" s="254">
        <v>354.25</v>
      </c>
      <c r="D637" s="254">
        <v>262.94</v>
      </c>
      <c r="E637" s="254">
        <v>537.59</v>
      </c>
      <c r="F637" s="254">
        <v>678.18</v>
      </c>
      <c r="G637" s="254">
        <v>574.61</v>
      </c>
      <c r="H637" s="254">
        <v>234.64</v>
      </c>
      <c r="I637" s="254">
        <v>238.35</v>
      </c>
      <c r="J637" s="254">
        <v>206.83</v>
      </c>
      <c r="K637" s="254">
        <v>187.39</v>
      </c>
      <c r="L637" s="254">
        <v>531.80999999999995</v>
      </c>
      <c r="M637" s="254">
        <v>294.49</v>
      </c>
      <c r="N637" s="254">
        <v>481.7</v>
      </c>
      <c r="O637" s="254">
        <v>385.79</v>
      </c>
      <c r="P637" s="254">
        <v>373.25</v>
      </c>
      <c r="Q637" s="254">
        <v>471.74</v>
      </c>
      <c r="R637" s="254">
        <v>425.93</v>
      </c>
      <c r="S637" s="254">
        <v>673.22</v>
      </c>
      <c r="T637" s="254">
        <v>788.35</v>
      </c>
      <c r="U637" s="254">
        <v>641.21</v>
      </c>
      <c r="V637" s="254">
        <v>544.51</v>
      </c>
      <c r="W637" s="254">
        <v>230.31</v>
      </c>
      <c r="X637" s="547">
        <v>511.46</v>
      </c>
      <c r="Y637" s="254">
        <v>191.54</v>
      </c>
      <c r="Z637" s="254">
        <v>461.37</v>
      </c>
      <c r="AA637" s="254">
        <v>460.38</v>
      </c>
      <c r="AB637" s="254">
        <v>489.16</v>
      </c>
      <c r="AC637" s="254">
        <v>460.29</v>
      </c>
      <c r="AD637" s="254">
        <v>388.96</v>
      </c>
      <c r="AE637" s="254">
        <v>367.64</v>
      </c>
      <c r="AF637" s="256">
        <v>251.87</v>
      </c>
      <c r="AG637" s="10"/>
      <c r="AH637" s="10"/>
      <c r="AI637" s="10"/>
    </row>
    <row r="638" spans="1:35">
      <c r="A638" s="257">
        <f t="shared" si="26"/>
        <v>0.81266666666666587</v>
      </c>
      <c r="B638" s="254">
        <v>307.39999999999998</v>
      </c>
      <c r="C638" s="254">
        <v>486.7</v>
      </c>
      <c r="D638" s="254">
        <v>265.98</v>
      </c>
      <c r="E638" s="254">
        <v>530.32000000000005</v>
      </c>
      <c r="F638" s="254">
        <v>539.16</v>
      </c>
      <c r="G638" s="254">
        <v>672.64</v>
      </c>
      <c r="H638" s="254">
        <v>326.58</v>
      </c>
      <c r="I638" s="254">
        <v>256.29000000000002</v>
      </c>
      <c r="J638" s="254">
        <v>386.47</v>
      </c>
      <c r="K638" s="254">
        <v>361.12</v>
      </c>
      <c r="L638" s="254">
        <v>514</v>
      </c>
      <c r="M638" s="254">
        <v>837.94</v>
      </c>
      <c r="N638" s="254">
        <v>620.11</v>
      </c>
      <c r="O638" s="254">
        <v>285.39999999999998</v>
      </c>
      <c r="P638" s="254">
        <v>255.73</v>
      </c>
      <c r="Q638" s="254">
        <v>410.69</v>
      </c>
      <c r="R638" s="254">
        <v>404.4</v>
      </c>
      <c r="S638" s="254">
        <v>548.57000000000005</v>
      </c>
      <c r="T638" s="254">
        <v>383.59</v>
      </c>
      <c r="U638" s="254">
        <v>589.24</v>
      </c>
      <c r="V638" s="254">
        <v>357.9</v>
      </c>
      <c r="W638" s="254">
        <v>340.09</v>
      </c>
      <c r="X638" s="547">
        <v>443.27</v>
      </c>
      <c r="Y638" s="254">
        <v>205.95</v>
      </c>
      <c r="Z638" s="254">
        <v>271.73</v>
      </c>
      <c r="AA638" s="254">
        <v>420.81</v>
      </c>
      <c r="AB638" s="254">
        <v>560.28</v>
      </c>
      <c r="AC638" s="254">
        <v>425.06</v>
      </c>
      <c r="AD638" s="254">
        <v>452.14</v>
      </c>
      <c r="AE638" s="254">
        <v>293.51</v>
      </c>
      <c r="AF638" s="256">
        <v>130.94999999999999</v>
      </c>
      <c r="AG638" s="10"/>
      <c r="AH638" s="10"/>
      <c r="AI638" s="10"/>
    </row>
    <row r="639" spans="1:35">
      <c r="A639" s="257">
        <f t="shared" si="26"/>
        <v>0.82316666666666582</v>
      </c>
      <c r="B639" s="254">
        <v>299.93</v>
      </c>
      <c r="C639" s="254">
        <v>463.84</v>
      </c>
      <c r="D639" s="254">
        <v>598.66</v>
      </c>
      <c r="E639" s="254">
        <v>799.5</v>
      </c>
      <c r="F639" s="254">
        <v>569.54</v>
      </c>
      <c r="G639" s="254">
        <v>553.99</v>
      </c>
      <c r="H639" s="254">
        <v>368.22</v>
      </c>
      <c r="I639" s="254">
        <v>204.51</v>
      </c>
      <c r="J639" s="254">
        <v>322.38</v>
      </c>
      <c r="K639" s="254">
        <v>371.03</v>
      </c>
      <c r="L639" s="254">
        <v>695.59</v>
      </c>
      <c r="M639" s="254">
        <v>540.74</v>
      </c>
      <c r="N639" s="254">
        <v>661.15</v>
      </c>
      <c r="O639" s="254">
        <v>344.74</v>
      </c>
      <c r="P639" s="254">
        <v>397.88</v>
      </c>
      <c r="Q639" s="254">
        <v>271.45999999999998</v>
      </c>
      <c r="R639" s="254">
        <v>401.74</v>
      </c>
      <c r="S639" s="254">
        <v>785.7</v>
      </c>
      <c r="T639" s="254">
        <v>609.30999999999995</v>
      </c>
      <c r="U639" s="254">
        <v>594.46</v>
      </c>
      <c r="V639" s="254">
        <v>408.4</v>
      </c>
      <c r="W639" s="254">
        <v>505.35</v>
      </c>
      <c r="X639" s="547">
        <v>409.16</v>
      </c>
      <c r="Y639" s="254">
        <v>197.91</v>
      </c>
      <c r="Z639" s="254">
        <v>476.68</v>
      </c>
      <c r="AA639" s="254">
        <v>626.80999999999995</v>
      </c>
      <c r="AB639" s="254">
        <v>577.26</v>
      </c>
      <c r="AC639" s="254">
        <v>461.7</v>
      </c>
      <c r="AD639" s="254">
        <v>288.86</v>
      </c>
      <c r="AE639" s="254">
        <v>523.83000000000004</v>
      </c>
      <c r="AF639" s="256">
        <v>241.79</v>
      </c>
      <c r="AG639" s="10"/>
      <c r="AH639" s="10"/>
      <c r="AI639" s="10"/>
    </row>
    <row r="640" spans="1:35">
      <c r="A640" s="257">
        <f t="shared" si="26"/>
        <v>0.83366666666666578</v>
      </c>
      <c r="B640" s="254">
        <v>250.87</v>
      </c>
      <c r="C640" s="254">
        <v>614.08000000000004</v>
      </c>
      <c r="D640" s="254">
        <v>327.35000000000002</v>
      </c>
      <c r="E640" s="254">
        <v>756.86</v>
      </c>
      <c r="F640" s="254">
        <v>626.04999999999995</v>
      </c>
      <c r="G640" s="254">
        <v>647.79</v>
      </c>
      <c r="H640" s="254">
        <v>317.70999999999998</v>
      </c>
      <c r="I640" s="254">
        <v>400.39</v>
      </c>
      <c r="J640" s="254">
        <v>436.03</v>
      </c>
      <c r="K640" s="254">
        <v>293.45999999999998</v>
      </c>
      <c r="L640" s="254">
        <v>385.29</v>
      </c>
      <c r="M640" s="254">
        <v>553.02</v>
      </c>
      <c r="N640" s="254">
        <v>388.53</v>
      </c>
      <c r="O640" s="254">
        <v>239.73</v>
      </c>
      <c r="P640" s="254">
        <v>463.49</v>
      </c>
      <c r="Q640" s="254">
        <v>418.14</v>
      </c>
      <c r="R640" s="254">
        <v>398.47</v>
      </c>
      <c r="S640" s="254">
        <v>764.29</v>
      </c>
      <c r="T640" s="254">
        <v>651.38</v>
      </c>
      <c r="U640" s="254">
        <v>752.4</v>
      </c>
      <c r="V640" s="254">
        <v>370.61</v>
      </c>
      <c r="W640" s="254">
        <v>429.1</v>
      </c>
      <c r="X640" s="547">
        <v>343.69</v>
      </c>
      <c r="Y640" s="254">
        <v>164.43</v>
      </c>
      <c r="Z640" s="254">
        <v>302</v>
      </c>
      <c r="AA640" s="254">
        <v>484.47</v>
      </c>
      <c r="AB640" s="254">
        <v>438.4</v>
      </c>
      <c r="AC640" s="254">
        <v>596.72</v>
      </c>
      <c r="AD640" s="254">
        <v>324.35000000000002</v>
      </c>
      <c r="AE640" s="254">
        <v>391.44</v>
      </c>
      <c r="AF640" s="256">
        <v>204.99</v>
      </c>
      <c r="AG640" s="10"/>
      <c r="AH640" s="10"/>
      <c r="AI640" s="10"/>
    </row>
    <row r="641" spans="1:35">
      <c r="A641" s="257">
        <f t="shared" si="26"/>
        <v>0.84416666666666573</v>
      </c>
      <c r="B641" s="254">
        <v>397.64</v>
      </c>
      <c r="C641" s="254">
        <v>361.36</v>
      </c>
      <c r="D641" s="254">
        <v>350.26</v>
      </c>
      <c r="E641" s="254">
        <v>802.74</v>
      </c>
      <c r="F641" s="254">
        <v>559.9</v>
      </c>
      <c r="G641" s="254">
        <v>552.03</v>
      </c>
      <c r="H641" s="254">
        <v>287.47000000000003</v>
      </c>
      <c r="I641" s="254">
        <v>344.41</v>
      </c>
      <c r="J641" s="254">
        <v>545.11</v>
      </c>
      <c r="K641" s="254">
        <v>297.89999999999998</v>
      </c>
      <c r="L641" s="254">
        <v>459.63</v>
      </c>
      <c r="M641" s="254">
        <v>453.47</v>
      </c>
      <c r="N641" s="254">
        <v>527.34</v>
      </c>
      <c r="O641" s="254">
        <v>275.7</v>
      </c>
      <c r="P641" s="254">
        <v>203.34</v>
      </c>
      <c r="Q641" s="254">
        <v>497.55</v>
      </c>
      <c r="R641" s="254">
        <v>359.62</v>
      </c>
      <c r="S641" s="254">
        <v>472.4</v>
      </c>
      <c r="T641" s="254">
        <v>506.36</v>
      </c>
      <c r="U641" s="254">
        <v>610.47</v>
      </c>
      <c r="V641" s="254">
        <v>385.32</v>
      </c>
      <c r="W641" s="254">
        <v>343.15</v>
      </c>
      <c r="X641" s="547">
        <v>535.57000000000005</v>
      </c>
      <c r="Y641" s="254">
        <v>134.19999999999999</v>
      </c>
      <c r="Z641" s="254">
        <v>292.37</v>
      </c>
      <c r="AA641" s="254">
        <v>499.12</v>
      </c>
      <c r="AB641" s="254">
        <v>316.58</v>
      </c>
      <c r="AC641" s="254">
        <v>339.34</v>
      </c>
      <c r="AD641" s="254">
        <v>500.5</v>
      </c>
      <c r="AE641" s="254">
        <v>553.98</v>
      </c>
      <c r="AF641" s="256">
        <v>127.62</v>
      </c>
      <c r="AG641" s="10"/>
      <c r="AH641" s="10"/>
      <c r="AI641" s="10"/>
    </row>
    <row r="642" spans="1:35">
      <c r="A642" s="257">
        <f t="shared" si="26"/>
        <v>0.85466666666666569</v>
      </c>
      <c r="B642" s="254">
        <v>344.59</v>
      </c>
      <c r="C642" s="254">
        <v>240.54</v>
      </c>
      <c r="D642" s="254">
        <v>368.18</v>
      </c>
      <c r="E642" s="254">
        <v>621.65</v>
      </c>
      <c r="F642" s="254">
        <v>602.17999999999995</v>
      </c>
      <c r="G642" s="254">
        <v>388.51</v>
      </c>
      <c r="H642" s="254">
        <v>247.85</v>
      </c>
      <c r="I642" s="254">
        <v>344.04</v>
      </c>
      <c r="J642" s="254">
        <v>595.86</v>
      </c>
      <c r="K642" s="254">
        <v>341.82</v>
      </c>
      <c r="L642" s="254">
        <v>284.06</v>
      </c>
      <c r="M642" s="254">
        <v>669.86</v>
      </c>
      <c r="N642" s="254">
        <v>497.39</v>
      </c>
      <c r="O642" s="254">
        <v>132.01</v>
      </c>
      <c r="P642" s="254">
        <v>323.82</v>
      </c>
      <c r="Q642" s="254">
        <v>288.85000000000002</v>
      </c>
      <c r="R642" s="254">
        <v>335.5</v>
      </c>
      <c r="S642" s="254">
        <v>504.67</v>
      </c>
      <c r="T642" s="254">
        <v>527.17999999999995</v>
      </c>
      <c r="U642" s="254">
        <v>394.46</v>
      </c>
      <c r="V642" s="254">
        <v>369.61</v>
      </c>
      <c r="W642" s="254">
        <v>420.12</v>
      </c>
      <c r="X642" s="547">
        <v>525.16</v>
      </c>
      <c r="Y642" s="254">
        <v>103.31</v>
      </c>
      <c r="Z642" s="254">
        <v>452.28</v>
      </c>
      <c r="AA642" s="254">
        <v>293.20999999999998</v>
      </c>
      <c r="AB642" s="254">
        <v>630.29</v>
      </c>
      <c r="AC642" s="254">
        <v>406.4</v>
      </c>
      <c r="AD642" s="254">
        <v>400.45</v>
      </c>
      <c r="AE642" s="254">
        <v>403.89</v>
      </c>
      <c r="AF642" s="256">
        <v>258.52</v>
      </c>
      <c r="AG642" s="10"/>
      <c r="AH642" s="10"/>
      <c r="AI642" s="10"/>
    </row>
    <row r="643" spans="1:35">
      <c r="A643" s="257">
        <f t="shared" si="26"/>
        <v>0.86516666666666564</v>
      </c>
      <c r="B643" s="254">
        <v>346.41</v>
      </c>
      <c r="C643" s="254">
        <v>285.55</v>
      </c>
      <c r="D643" s="254">
        <v>300</v>
      </c>
      <c r="E643" s="254">
        <v>519.91999999999996</v>
      </c>
      <c r="F643" s="254">
        <v>466.76</v>
      </c>
      <c r="G643" s="254">
        <v>363.42</v>
      </c>
      <c r="H643" s="254">
        <v>206.78</v>
      </c>
      <c r="I643" s="254">
        <v>168.85</v>
      </c>
      <c r="J643" s="254">
        <v>244.17</v>
      </c>
      <c r="K643" s="254">
        <v>253.56</v>
      </c>
      <c r="L643" s="254">
        <v>348.62</v>
      </c>
      <c r="M643" s="254">
        <v>526.99</v>
      </c>
      <c r="N643" s="254">
        <v>253.34</v>
      </c>
      <c r="O643" s="254">
        <v>329.11</v>
      </c>
      <c r="P643" s="254">
        <v>273.58999999999997</v>
      </c>
      <c r="Q643" s="254">
        <v>328.55</v>
      </c>
      <c r="R643" s="254">
        <v>363.73</v>
      </c>
      <c r="S643" s="254">
        <v>413.21</v>
      </c>
      <c r="T643" s="254">
        <v>314.37</v>
      </c>
      <c r="U643" s="254">
        <v>469.28</v>
      </c>
      <c r="V643" s="254">
        <v>389.09</v>
      </c>
      <c r="W643" s="254">
        <v>504.87</v>
      </c>
      <c r="X643" s="547">
        <v>474.62</v>
      </c>
      <c r="Y643" s="254">
        <v>138.59</v>
      </c>
      <c r="Z643" s="254">
        <v>440.46</v>
      </c>
      <c r="AA643" s="254">
        <v>388.33</v>
      </c>
      <c r="AB643" s="254">
        <v>474.69</v>
      </c>
      <c r="AC643" s="254">
        <v>186.13</v>
      </c>
      <c r="AD643" s="254">
        <v>437.27</v>
      </c>
      <c r="AE643" s="254">
        <v>414.44</v>
      </c>
      <c r="AF643" s="256">
        <v>229.32</v>
      </c>
      <c r="AG643" s="10"/>
      <c r="AH643" s="10"/>
      <c r="AI643" s="10"/>
    </row>
    <row r="644" spans="1:35">
      <c r="A644" s="257">
        <f t="shared" si="26"/>
        <v>0.87566666666666559</v>
      </c>
      <c r="B644" s="254">
        <v>246.93</v>
      </c>
      <c r="C644" s="254">
        <v>142.66</v>
      </c>
      <c r="D644" s="254">
        <v>249.27</v>
      </c>
      <c r="E644" s="254">
        <v>419.06</v>
      </c>
      <c r="F644" s="254">
        <v>347.79</v>
      </c>
      <c r="G644" s="254">
        <v>216.99</v>
      </c>
      <c r="H644" s="254">
        <v>256.73</v>
      </c>
      <c r="I644" s="254">
        <v>265.39</v>
      </c>
      <c r="J644" s="254">
        <v>256.74</v>
      </c>
      <c r="K644" s="254">
        <v>345.34</v>
      </c>
      <c r="L644" s="254">
        <v>449.2</v>
      </c>
      <c r="M644" s="254">
        <v>302.2</v>
      </c>
      <c r="N644" s="254">
        <v>389.6</v>
      </c>
      <c r="O644" s="254">
        <v>308.35000000000002</v>
      </c>
      <c r="P644" s="254">
        <v>293.95999999999998</v>
      </c>
      <c r="Q644" s="254">
        <v>343.38</v>
      </c>
      <c r="R644" s="254">
        <v>395.53</v>
      </c>
      <c r="S644" s="254">
        <v>524.52</v>
      </c>
      <c r="T644" s="254">
        <v>586.99</v>
      </c>
      <c r="U644" s="254">
        <v>314.70999999999998</v>
      </c>
      <c r="V644" s="254">
        <v>287.56</v>
      </c>
      <c r="W644" s="254">
        <v>374.16</v>
      </c>
      <c r="X644" s="547">
        <v>225.12</v>
      </c>
      <c r="Y644" s="254">
        <v>176.01</v>
      </c>
      <c r="Z644" s="254">
        <v>222.94</v>
      </c>
      <c r="AA644" s="254">
        <v>249.77</v>
      </c>
      <c r="AB644" s="254">
        <v>355.31</v>
      </c>
      <c r="AC644" s="254">
        <v>182.43</v>
      </c>
      <c r="AD644" s="254">
        <v>455.07</v>
      </c>
      <c r="AE644" s="254">
        <v>282.64</v>
      </c>
      <c r="AF644" s="256">
        <v>180.57</v>
      </c>
      <c r="AG644" s="10"/>
      <c r="AH644" s="10"/>
      <c r="AI644" s="10"/>
    </row>
    <row r="645" spans="1:35">
      <c r="A645" s="257">
        <f t="shared" ref="A645:A683" si="27">A644+0.0104</f>
        <v>0.88606666666666556</v>
      </c>
      <c r="B645" s="254">
        <v>255.12</v>
      </c>
      <c r="C645" s="254">
        <v>225.45</v>
      </c>
      <c r="D645" s="254">
        <v>297.62</v>
      </c>
      <c r="E645" s="254">
        <v>545.28</v>
      </c>
      <c r="F645" s="254">
        <v>400.24</v>
      </c>
      <c r="G645" s="254">
        <v>187.26</v>
      </c>
      <c r="H645" s="254">
        <v>259.31</v>
      </c>
      <c r="I645" s="254">
        <v>371.87</v>
      </c>
      <c r="J645" s="254">
        <v>259.54000000000002</v>
      </c>
      <c r="K645" s="254">
        <v>201.94</v>
      </c>
      <c r="L645" s="254">
        <v>494.74</v>
      </c>
      <c r="M645" s="254">
        <v>433.26</v>
      </c>
      <c r="N645" s="254">
        <v>156.12</v>
      </c>
      <c r="O645" s="254">
        <v>284.12</v>
      </c>
      <c r="P645" s="254">
        <v>254.13</v>
      </c>
      <c r="Q645" s="254">
        <v>78.989999999999995</v>
      </c>
      <c r="R645" s="254">
        <v>222.53</v>
      </c>
      <c r="S645" s="254">
        <v>447.63</v>
      </c>
      <c r="T645" s="254">
        <v>319.36</v>
      </c>
      <c r="U645" s="254">
        <v>388.08</v>
      </c>
      <c r="V645" s="254">
        <v>265.93</v>
      </c>
      <c r="W645" s="254">
        <v>424.34</v>
      </c>
      <c r="X645" s="547">
        <v>219.27</v>
      </c>
      <c r="Y645" s="254">
        <v>119.29</v>
      </c>
      <c r="Z645" s="254">
        <v>302.74</v>
      </c>
      <c r="AA645" s="254">
        <v>237.47</v>
      </c>
      <c r="AB645" s="254">
        <v>317.81</v>
      </c>
      <c r="AC645" s="254">
        <v>116.15</v>
      </c>
      <c r="AD645" s="254">
        <v>205.64</v>
      </c>
      <c r="AE645" s="254">
        <v>285.54000000000002</v>
      </c>
      <c r="AF645" s="256">
        <v>98.37</v>
      </c>
      <c r="AG645" s="10"/>
      <c r="AH645" s="10"/>
      <c r="AI645" s="10"/>
    </row>
    <row r="646" spans="1:35">
      <c r="A646" s="257">
        <f t="shared" si="27"/>
        <v>0.89646666666666552</v>
      </c>
      <c r="B646" s="254">
        <v>156.91</v>
      </c>
      <c r="C646" s="254">
        <v>144.85</v>
      </c>
      <c r="D646" s="254">
        <v>244.75</v>
      </c>
      <c r="E646" s="254">
        <v>370.36</v>
      </c>
      <c r="F646" s="254">
        <v>266.76</v>
      </c>
      <c r="G646" s="254">
        <v>191.58</v>
      </c>
      <c r="H646" s="254">
        <v>157.77000000000001</v>
      </c>
      <c r="I646" s="254">
        <v>259.8</v>
      </c>
      <c r="J646" s="254">
        <v>159.07</v>
      </c>
      <c r="K646" s="254">
        <v>153.68</v>
      </c>
      <c r="L646" s="254">
        <v>365.42</v>
      </c>
      <c r="M646" s="254">
        <v>252.93</v>
      </c>
      <c r="N646" s="254">
        <v>130.53</v>
      </c>
      <c r="O646" s="254">
        <v>168.37</v>
      </c>
      <c r="P646" s="254">
        <v>184.18</v>
      </c>
      <c r="Q646" s="254">
        <v>241.7</v>
      </c>
      <c r="R646" s="254">
        <v>225.06</v>
      </c>
      <c r="S646" s="254">
        <v>382.66</v>
      </c>
      <c r="T646" s="254">
        <v>207.11</v>
      </c>
      <c r="U646" s="254">
        <v>294.74</v>
      </c>
      <c r="V646" s="254">
        <v>118.04</v>
      </c>
      <c r="W646" s="254">
        <v>219.98</v>
      </c>
      <c r="X646" s="547">
        <v>204.85</v>
      </c>
      <c r="Y646" s="254">
        <v>105.41</v>
      </c>
      <c r="Z646" s="254">
        <v>270.7</v>
      </c>
      <c r="AA646" s="254">
        <v>297.47000000000003</v>
      </c>
      <c r="AB646" s="254">
        <v>430.13</v>
      </c>
      <c r="AC646" s="254">
        <v>285.27999999999997</v>
      </c>
      <c r="AD646" s="254">
        <v>192</v>
      </c>
      <c r="AE646" s="254">
        <v>236.78</v>
      </c>
      <c r="AF646" s="256">
        <v>213.53</v>
      </c>
      <c r="AG646" s="10"/>
      <c r="AH646" s="10"/>
      <c r="AI646" s="10"/>
    </row>
    <row r="647" spans="1:35">
      <c r="A647" s="257">
        <f t="shared" si="27"/>
        <v>0.90686666666666549</v>
      </c>
      <c r="B647" s="254">
        <v>206.48</v>
      </c>
      <c r="C647" s="254">
        <v>133.81</v>
      </c>
      <c r="D647" s="254">
        <v>137.83000000000001</v>
      </c>
      <c r="E647" s="254">
        <v>266.64</v>
      </c>
      <c r="F647" s="254">
        <v>198.09</v>
      </c>
      <c r="G647" s="254">
        <v>189.52</v>
      </c>
      <c r="H647" s="254">
        <v>80.459999999999994</v>
      </c>
      <c r="I647" s="254">
        <v>111.22</v>
      </c>
      <c r="J647" s="254">
        <v>160.03</v>
      </c>
      <c r="K647" s="254">
        <v>142.11000000000001</v>
      </c>
      <c r="L647" s="254">
        <v>330.31</v>
      </c>
      <c r="M647" s="254">
        <v>222.41</v>
      </c>
      <c r="N647" s="254">
        <v>276.44</v>
      </c>
      <c r="O647" s="254">
        <v>193.42</v>
      </c>
      <c r="P647" s="254">
        <v>83.95</v>
      </c>
      <c r="Q647" s="254">
        <v>130.16</v>
      </c>
      <c r="R647" s="254">
        <v>137.71</v>
      </c>
      <c r="S647" s="254">
        <v>135.12</v>
      </c>
      <c r="T647" s="254">
        <v>268.95999999999998</v>
      </c>
      <c r="U647" s="254">
        <v>191.31</v>
      </c>
      <c r="V647" s="254">
        <v>155.47</v>
      </c>
      <c r="W647" s="254">
        <v>104.17</v>
      </c>
      <c r="X647" s="547">
        <v>236.76</v>
      </c>
      <c r="Y647" s="254">
        <v>99.69</v>
      </c>
      <c r="Z647" s="254">
        <v>249.87</v>
      </c>
      <c r="AA647" s="254">
        <v>254.72</v>
      </c>
      <c r="AB647" s="254">
        <v>263.86</v>
      </c>
      <c r="AC647" s="254">
        <v>220.68</v>
      </c>
      <c r="AD647" s="254">
        <v>140.44</v>
      </c>
      <c r="AE647" s="254">
        <v>290.12</v>
      </c>
      <c r="AF647" s="256">
        <v>243.44</v>
      </c>
      <c r="AG647" s="10"/>
      <c r="AH647" s="10"/>
      <c r="AI647" s="10"/>
    </row>
    <row r="648" spans="1:35">
      <c r="A648" s="257">
        <f t="shared" si="27"/>
        <v>0.91726666666666545</v>
      </c>
      <c r="B648" s="254">
        <v>248.86</v>
      </c>
      <c r="C648" s="254">
        <v>207.34</v>
      </c>
      <c r="D648" s="254">
        <v>109.25</v>
      </c>
      <c r="E648" s="254">
        <v>282.08</v>
      </c>
      <c r="F648" s="254">
        <v>219.1</v>
      </c>
      <c r="G648" s="254">
        <v>241.12</v>
      </c>
      <c r="H648" s="254">
        <v>150.77000000000001</v>
      </c>
      <c r="I648" s="254">
        <v>220.34</v>
      </c>
      <c r="J648" s="254">
        <v>98.61</v>
      </c>
      <c r="K648" s="254">
        <v>77.22</v>
      </c>
      <c r="L648" s="254">
        <v>394.52</v>
      </c>
      <c r="M648" s="254">
        <v>248.83</v>
      </c>
      <c r="N648" s="254">
        <v>138.22</v>
      </c>
      <c r="O648" s="254">
        <v>198.6</v>
      </c>
      <c r="P648" s="254">
        <v>136.29</v>
      </c>
      <c r="Q648" s="254">
        <v>126.68</v>
      </c>
      <c r="R648" s="254">
        <v>101.54</v>
      </c>
      <c r="S648" s="254">
        <v>430.71</v>
      </c>
      <c r="T648" s="254">
        <v>191.33</v>
      </c>
      <c r="U648" s="254">
        <v>153.13</v>
      </c>
      <c r="V648" s="254">
        <v>86.62</v>
      </c>
      <c r="W648" s="254">
        <v>134.47</v>
      </c>
      <c r="X648" s="547">
        <v>184.91</v>
      </c>
      <c r="Y648" s="254">
        <v>90.03</v>
      </c>
      <c r="Z648" s="254">
        <v>206.7</v>
      </c>
      <c r="AA648" s="254">
        <v>144.08000000000001</v>
      </c>
      <c r="AB648" s="254">
        <v>240.17</v>
      </c>
      <c r="AC648" s="254">
        <v>140.69999999999999</v>
      </c>
      <c r="AD648" s="254">
        <v>219.81</v>
      </c>
      <c r="AE648" s="254">
        <v>270.29000000000002</v>
      </c>
      <c r="AF648" s="256">
        <v>169.07</v>
      </c>
      <c r="AG648" s="10"/>
      <c r="AH648" s="10"/>
      <c r="AI648" s="10"/>
    </row>
    <row r="649" spans="1:35">
      <c r="A649" s="257">
        <f t="shared" si="27"/>
        <v>0.92766666666666542</v>
      </c>
      <c r="B649" s="254">
        <v>181.7</v>
      </c>
      <c r="C649" s="254">
        <v>96.76</v>
      </c>
      <c r="D649" s="254">
        <v>111.45</v>
      </c>
      <c r="E649" s="254">
        <v>300.17</v>
      </c>
      <c r="F649" s="254">
        <v>294.3</v>
      </c>
      <c r="G649" s="254">
        <v>110.18</v>
      </c>
      <c r="H649" s="254">
        <v>126.33</v>
      </c>
      <c r="I649" s="254">
        <v>99.6</v>
      </c>
      <c r="J649" s="254">
        <v>234.93</v>
      </c>
      <c r="K649" s="254">
        <v>112.78</v>
      </c>
      <c r="L649" s="254">
        <v>202.58</v>
      </c>
      <c r="M649" s="254">
        <v>289.11</v>
      </c>
      <c r="N649" s="254">
        <v>170.29</v>
      </c>
      <c r="O649" s="254">
        <v>98.55</v>
      </c>
      <c r="P649" s="254">
        <v>164.01</v>
      </c>
      <c r="Q649" s="254">
        <v>256.27999999999997</v>
      </c>
      <c r="R649" s="254">
        <v>111.53</v>
      </c>
      <c r="S649" s="254">
        <v>361.15</v>
      </c>
      <c r="T649" s="254">
        <v>230.63</v>
      </c>
      <c r="U649" s="254">
        <v>150.94999999999999</v>
      </c>
      <c r="V649" s="254">
        <v>123.21</v>
      </c>
      <c r="W649" s="254">
        <v>232.19</v>
      </c>
      <c r="X649" s="547">
        <v>255.16</v>
      </c>
      <c r="Y649" s="254">
        <v>138.4</v>
      </c>
      <c r="Z649" s="254">
        <v>145.97</v>
      </c>
      <c r="AA649" s="254">
        <v>176.82</v>
      </c>
      <c r="AB649" s="254">
        <v>217.38</v>
      </c>
      <c r="AC649" s="254">
        <v>184.29</v>
      </c>
      <c r="AD649" s="254">
        <v>141.66</v>
      </c>
      <c r="AE649" s="254">
        <v>271.85000000000002</v>
      </c>
      <c r="AF649" s="256">
        <v>209.65</v>
      </c>
      <c r="AG649" s="10"/>
      <c r="AH649" s="10"/>
      <c r="AI649" s="10"/>
    </row>
    <row r="650" spans="1:35">
      <c r="A650" s="257">
        <f t="shared" si="27"/>
        <v>0.93806666666666538</v>
      </c>
      <c r="B650" s="254">
        <v>137.99</v>
      </c>
      <c r="C650" s="254">
        <v>158.4</v>
      </c>
      <c r="D650" s="254">
        <v>168.78</v>
      </c>
      <c r="E650" s="254">
        <v>335.81</v>
      </c>
      <c r="F650" s="254">
        <v>180.33</v>
      </c>
      <c r="G650" s="254">
        <v>175.22</v>
      </c>
      <c r="H650" s="254">
        <v>176.38</v>
      </c>
      <c r="I650" s="254">
        <v>165</v>
      </c>
      <c r="J650" s="254">
        <v>205.89</v>
      </c>
      <c r="K650" s="254">
        <v>132.38999999999999</v>
      </c>
      <c r="L650" s="254">
        <v>225.24</v>
      </c>
      <c r="M650" s="254">
        <v>256.01</v>
      </c>
      <c r="N650" s="254">
        <v>104.28</v>
      </c>
      <c r="O650" s="254">
        <v>86.77</v>
      </c>
      <c r="P650" s="254">
        <v>175.42</v>
      </c>
      <c r="Q650" s="254">
        <v>279.82</v>
      </c>
      <c r="R650" s="254">
        <v>226.72</v>
      </c>
      <c r="S650" s="254">
        <v>368.4</v>
      </c>
      <c r="T650" s="254">
        <v>300.14999999999998</v>
      </c>
      <c r="U650" s="254">
        <v>227.15</v>
      </c>
      <c r="V650" s="254">
        <v>218.55</v>
      </c>
      <c r="W650" s="254">
        <v>137.37</v>
      </c>
      <c r="X650" s="547">
        <v>212.67</v>
      </c>
      <c r="Y650" s="254">
        <v>63.54</v>
      </c>
      <c r="Z650" s="254">
        <v>207.59</v>
      </c>
      <c r="AA650" s="254">
        <v>131.94</v>
      </c>
      <c r="AB650" s="254">
        <v>217.22</v>
      </c>
      <c r="AC650" s="254">
        <v>161.44</v>
      </c>
      <c r="AD650" s="254">
        <v>239.93</v>
      </c>
      <c r="AE650" s="254">
        <v>205.41</v>
      </c>
      <c r="AF650" s="256">
        <v>195.1</v>
      </c>
      <c r="AG650" s="10"/>
      <c r="AH650" s="10"/>
      <c r="AI650" s="10"/>
    </row>
    <row r="651" spans="1:35">
      <c r="A651" s="257">
        <f t="shared" si="27"/>
        <v>0.94846666666666535</v>
      </c>
      <c r="B651" s="254">
        <v>140.82</v>
      </c>
      <c r="C651" s="254">
        <v>88.44</v>
      </c>
      <c r="D651" s="254">
        <v>166.11</v>
      </c>
      <c r="E651" s="254">
        <v>179.3</v>
      </c>
      <c r="F651" s="254">
        <v>285.88</v>
      </c>
      <c r="G651" s="254">
        <v>185.54</v>
      </c>
      <c r="H651" s="254">
        <v>128.91</v>
      </c>
      <c r="I651" s="254">
        <v>95.33</v>
      </c>
      <c r="J651" s="254">
        <v>138</v>
      </c>
      <c r="K651" s="254">
        <v>157.1</v>
      </c>
      <c r="L651" s="254">
        <v>262.08</v>
      </c>
      <c r="M651" s="254">
        <v>165.58</v>
      </c>
      <c r="N651" s="254">
        <v>175.95</v>
      </c>
      <c r="O651" s="254">
        <v>108.12</v>
      </c>
      <c r="P651" s="254">
        <v>172.76</v>
      </c>
      <c r="Q651" s="254">
        <v>88.07</v>
      </c>
      <c r="R651" s="254">
        <v>121.48</v>
      </c>
      <c r="S651" s="254">
        <v>343.59</v>
      </c>
      <c r="T651" s="254">
        <v>128.41999999999999</v>
      </c>
      <c r="U651" s="254">
        <v>149.76</v>
      </c>
      <c r="V651" s="254">
        <v>142.22</v>
      </c>
      <c r="W651" s="254">
        <v>168.55</v>
      </c>
      <c r="X651" s="547">
        <v>336.25</v>
      </c>
      <c r="Y651" s="254">
        <v>105.43</v>
      </c>
      <c r="Z651" s="254">
        <v>150.65</v>
      </c>
      <c r="AA651" s="254">
        <v>298.72000000000003</v>
      </c>
      <c r="AB651" s="254">
        <v>167.39</v>
      </c>
      <c r="AC651" s="254">
        <v>173.81</v>
      </c>
      <c r="AD651" s="254">
        <v>49.87</v>
      </c>
      <c r="AE651" s="254">
        <v>243.36</v>
      </c>
      <c r="AF651" s="256">
        <v>106.16</v>
      </c>
      <c r="AG651" s="10"/>
      <c r="AH651" s="10"/>
      <c r="AI651" s="10"/>
    </row>
    <row r="652" spans="1:35">
      <c r="A652" s="257">
        <f t="shared" si="27"/>
        <v>0.95886666666666531</v>
      </c>
      <c r="B652" s="254">
        <v>118.96</v>
      </c>
      <c r="C652" s="254">
        <v>157.29</v>
      </c>
      <c r="D652" s="254">
        <v>208.85</v>
      </c>
      <c r="E652" s="254">
        <v>285.38</v>
      </c>
      <c r="F652" s="254">
        <v>282.5</v>
      </c>
      <c r="G652" s="254">
        <v>104.96</v>
      </c>
      <c r="H652" s="254">
        <v>62.22</v>
      </c>
      <c r="I652" s="254">
        <v>174.78</v>
      </c>
      <c r="J652" s="254">
        <v>118.82</v>
      </c>
      <c r="K652" s="254">
        <v>196.39</v>
      </c>
      <c r="L652" s="254">
        <v>263.52999999999997</v>
      </c>
      <c r="M652" s="254">
        <v>181.11</v>
      </c>
      <c r="N652" s="254">
        <v>144.02000000000001</v>
      </c>
      <c r="O652" s="254">
        <v>133.84</v>
      </c>
      <c r="P652" s="254">
        <v>152.82</v>
      </c>
      <c r="Q652" s="254">
        <v>121.7</v>
      </c>
      <c r="R652" s="254">
        <v>157.03</v>
      </c>
      <c r="S652" s="254">
        <v>248.73</v>
      </c>
      <c r="T652" s="254">
        <v>166.71</v>
      </c>
      <c r="U652" s="254">
        <v>139.26</v>
      </c>
      <c r="V652" s="254">
        <v>192.7</v>
      </c>
      <c r="W652" s="254">
        <v>220.44</v>
      </c>
      <c r="X652" s="547">
        <v>219.63</v>
      </c>
      <c r="Y652" s="254">
        <v>137.91</v>
      </c>
      <c r="Z652" s="254">
        <v>167.42</v>
      </c>
      <c r="AA652" s="254">
        <v>207.58</v>
      </c>
      <c r="AB652" s="254">
        <v>120.64</v>
      </c>
      <c r="AC652" s="254">
        <v>208.73</v>
      </c>
      <c r="AD652" s="254">
        <v>160.68</v>
      </c>
      <c r="AE652" s="254">
        <v>276.93</v>
      </c>
      <c r="AF652" s="256">
        <v>137.13999999999999</v>
      </c>
      <c r="AG652" s="10"/>
      <c r="AH652" s="10"/>
      <c r="AI652" s="10"/>
    </row>
    <row r="653" spans="1:35">
      <c r="A653" s="257">
        <f t="shared" si="27"/>
        <v>0.96926666666666528</v>
      </c>
      <c r="B653" s="254">
        <v>160.29</v>
      </c>
      <c r="C653" s="254">
        <v>175.82</v>
      </c>
      <c r="D653" s="254">
        <v>158.59</v>
      </c>
      <c r="E653" s="254">
        <v>313.45</v>
      </c>
      <c r="F653" s="254">
        <v>308.45</v>
      </c>
      <c r="G653" s="254">
        <v>149.5</v>
      </c>
      <c r="H653" s="254">
        <v>154.56</v>
      </c>
      <c r="I653" s="254">
        <v>157.96</v>
      </c>
      <c r="J653" s="254">
        <v>132.16</v>
      </c>
      <c r="K653" s="254">
        <v>148.03</v>
      </c>
      <c r="L653" s="254">
        <v>212.53</v>
      </c>
      <c r="M653" s="254">
        <v>177.34</v>
      </c>
      <c r="N653" s="254">
        <v>163.52000000000001</v>
      </c>
      <c r="O653" s="254">
        <v>93.19</v>
      </c>
      <c r="P653" s="254">
        <v>75.739999999999995</v>
      </c>
      <c r="Q653" s="254">
        <v>172.71</v>
      </c>
      <c r="R653" s="254">
        <v>210.64</v>
      </c>
      <c r="S653" s="254">
        <v>228.74</v>
      </c>
      <c r="T653" s="254">
        <v>239.12</v>
      </c>
      <c r="U653" s="254">
        <v>165.17</v>
      </c>
      <c r="V653" s="254">
        <v>166</v>
      </c>
      <c r="W653" s="254">
        <v>86.04</v>
      </c>
      <c r="X653" s="547">
        <v>166.01</v>
      </c>
      <c r="Y653" s="254">
        <v>84.35</v>
      </c>
      <c r="Z653" s="254">
        <v>215.89</v>
      </c>
      <c r="AA653" s="254">
        <v>161.69999999999999</v>
      </c>
      <c r="AB653" s="254">
        <v>156.65</v>
      </c>
      <c r="AC653" s="254">
        <v>166.62</v>
      </c>
      <c r="AD653" s="254">
        <v>71.040000000000006</v>
      </c>
      <c r="AE653" s="254">
        <v>275.74</v>
      </c>
      <c r="AF653" s="256">
        <v>178.63</v>
      </c>
      <c r="AG653" s="10"/>
      <c r="AH653" s="10"/>
      <c r="AI653" s="10"/>
    </row>
    <row r="654" spans="1:35">
      <c r="A654" s="257">
        <f t="shared" si="27"/>
        <v>0.97966666666666524</v>
      </c>
      <c r="B654" s="254">
        <v>154.27000000000001</v>
      </c>
      <c r="C654" s="254">
        <v>85.17</v>
      </c>
      <c r="D654" s="254">
        <v>197.4</v>
      </c>
      <c r="E654" s="254">
        <v>267.97000000000003</v>
      </c>
      <c r="F654" s="254">
        <v>291.18</v>
      </c>
      <c r="G654" s="254">
        <v>143.37</v>
      </c>
      <c r="H654" s="254">
        <v>171.99</v>
      </c>
      <c r="I654" s="254">
        <v>211.59</v>
      </c>
      <c r="J654" s="254">
        <v>168.06</v>
      </c>
      <c r="K654" s="254">
        <v>110.02</v>
      </c>
      <c r="L654" s="254">
        <v>205.42</v>
      </c>
      <c r="M654" s="254">
        <v>214.03</v>
      </c>
      <c r="N654" s="254">
        <v>169.08</v>
      </c>
      <c r="O654" s="254">
        <v>182.62</v>
      </c>
      <c r="P654" s="254">
        <v>185.25</v>
      </c>
      <c r="Q654" s="254">
        <v>346.03</v>
      </c>
      <c r="R654" s="254">
        <v>141.04</v>
      </c>
      <c r="S654" s="254">
        <v>392.51</v>
      </c>
      <c r="T654" s="254">
        <v>100.28</v>
      </c>
      <c r="U654" s="254">
        <v>184.49</v>
      </c>
      <c r="V654" s="254">
        <v>123.01</v>
      </c>
      <c r="W654" s="254">
        <v>150.63</v>
      </c>
      <c r="X654" s="547">
        <v>219.18</v>
      </c>
      <c r="Y654" s="254">
        <v>101.23</v>
      </c>
      <c r="Z654" s="254">
        <v>176.7</v>
      </c>
      <c r="AA654" s="254">
        <v>178.77</v>
      </c>
      <c r="AB654" s="254">
        <v>135.26</v>
      </c>
      <c r="AC654" s="254">
        <v>185.29</v>
      </c>
      <c r="AD654" s="254">
        <v>222.87</v>
      </c>
      <c r="AE654" s="254">
        <v>284.52</v>
      </c>
      <c r="AF654" s="256">
        <v>329.01</v>
      </c>
      <c r="AG654" s="10"/>
      <c r="AH654" s="10"/>
      <c r="AI654" s="10"/>
    </row>
    <row r="655" spans="1:35">
      <c r="A655" s="257">
        <f t="shared" si="27"/>
        <v>0.99006666666666521</v>
      </c>
      <c r="B655" s="254">
        <v>76.7</v>
      </c>
      <c r="C655" s="254">
        <v>142.68</v>
      </c>
      <c r="D655" s="254">
        <v>126.45</v>
      </c>
      <c r="E655" s="254">
        <v>284.27</v>
      </c>
      <c r="F655" s="254">
        <v>173.56</v>
      </c>
      <c r="G655" s="254">
        <v>133.85</v>
      </c>
      <c r="H655" s="254">
        <v>130.07</v>
      </c>
      <c r="I655" s="254">
        <v>160.25</v>
      </c>
      <c r="J655" s="254">
        <v>86.41</v>
      </c>
      <c r="K655" s="254">
        <v>155.55000000000001</v>
      </c>
      <c r="L655" s="254">
        <v>186.48</v>
      </c>
      <c r="M655" s="254">
        <v>183.23</v>
      </c>
      <c r="N655" s="254">
        <v>139.77000000000001</v>
      </c>
      <c r="O655" s="254">
        <v>115.94</v>
      </c>
      <c r="P655" s="254">
        <v>87.07</v>
      </c>
      <c r="Q655" s="254">
        <v>218.49</v>
      </c>
      <c r="R655" s="254">
        <v>101.61</v>
      </c>
      <c r="S655" s="254">
        <v>202.12</v>
      </c>
      <c r="T655" s="254">
        <v>95.89</v>
      </c>
      <c r="U655" s="254">
        <v>211.6</v>
      </c>
      <c r="V655" s="254">
        <v>109.58</v>
      </c>
      <c r="W655" s="254">
        <v>155.68</v>
      </c>
      <c r="X655" s="547">
        <v>175.11</v>
      </c>
      <c r="Y655" s="254">
        <v>104.48</v>
      </c>
      <c r="Z655" s="254">
        <v>191.6</v>
      </c>
      <c r="AA655" s="254">
        <v>161.59</v>
      </c>
      <c r="AB655" s="254">
        <v>115.31</v>
      </c>
      <c r="AC655" s="254">
        <v>163.13</v>
      </c>
      <c r="AD655" s="254">
        <v>121.22</v>
      </c>
      <c r="AE655" s="254">
        <v>184.63</v>
      </c>
      <c r="AF655" s="256">
        <v>44.61</v>
      </c>
      <c r="AG655" s="10"/>
      <c r="AH655" s="10"/>
      <c r="AI655" s="10"/>
    </row>
    <row r="656" spans="1:35">
      <c r="A656" s="257">
        <f t="shared" si="27"/>
        <v>1.0004666666666653</v>
      </c>
      <c r="B656" s="254">
        <v>105.26</v>
      </c>
      <c r="C656" s="254">
        <v>170.65</v>
      </c>
      <c r="D656" s="254">
        <v>163.08000000000001</v>
      </c>
      <c r="E656" s="254">
        <v>194.38</v>
      </c>
      <c r="F656" s="254">
        <v>206.55</v>
      </c>
      <c r="G656" s="254">
        <v>108.99</v>
      </c>
      <c r="H656" s="254">
        <v>152.99</v>
      </c>
      <c r="I656" s="254">
        <v>89.59</v>
      </c>
      <c r="J656" s="254">
        <v>101.75</v>
      </c>
      <c r="K656" s="254">
        <v>51.11</v>
      </c>
      <c r="L656" s="254">
        <v>252.3</v>
      </c>
      <c r="M656" s="254">
        <v>168.06</v>
      </c>
      <c r="N656" s="254">
        <v>177.6</v>
      </c>
      <c r="O656" s="254">
        <v>129.13999999999999</v>
      </c>
      <c r="P656" s="254">
        <v>95.45</v>
      </c>
      <c r="Q656" s="254">
        <v>103.6</v>
      </c>
      <c r="R656" s="254">
        <v>68.97</v>
      </c>
      <c r="S656" s="254">
        <v>245.03</v>
      </c>
      <c r="T656" s="254">
        <v>178.47</v>
      </c>
      <c r="U656" s="254">
        <v>139.74</v>
      </c>
      <c r="V656" s="254">
        <v>158.91999999999999</v>
      </c>
      <c r="W656" s="254">
        <v>122.22</v>
      </c>
      <c r="X656" s="547">
        <v>189.69</v>
      </c>
      <c r="Y656" s="254">
        <v>76.55</v>
      </c>
      <c r="Z656" s="254">
        <v>121.05</v>
      </c>
      <c r="AA656" s="254">
        <v>136.66999999999999</v>
      </c>
      <c r="AB656" s="254">
        <v>128.15</v>
      </c>
      <c r="AC656" s="254">
        <v>231.44</v>
      </c>
      <c r="AD656" s="254">
        <v>165.86</v>
      </c>
      <c r="AE656" s="254">
        <v>167.53</v>
      </c>
      <c r="AF656" s="256">
        <v>56</v>
      </c>
      <c r="AG656" s="10"/>
      <c r="AH656" s="10"/>
      <c r="AI656" s="10"/>
    </row>
    <row r="657" spans="1:35">
      <c r="A657" s="257">
        <f t="shared" si="27"/>
        <v>1.0108666666666652</v>
      </c>
      <c r="B657" s="254">
        <v>120.85</v>
      </c>
      <c r="C657" s="254">
        <v>165.9</v>
      </c>
      <c r="D657" s="254">
        <v>95.83</v>
      </c>
      <c r="E657" s="254">
        <v>136.22</v>
      </c>
      <c r="F657" s="254">
        <v>209.03</v>
      </c>
      <c r="G657" s="254">
        <v>152.77000000000001</v>
      </c>
      <c r="H657" s="254">
        <v>85.23</v>
      </c>
      <c r="I657" s="254">
        <v>123.05</v>
      </c>
      <c r="J657" s="254">
        <v>117.22</v>
      </c>
      <c r="K657" s="254">
        <v>143.76</v>
      </c>
      <c r="L657" s="254">
        <v>215.17</v>
      </c>
      <c r="M657" s="254">
        <v>227.98</v>
      </c>
      <c r="N657" s="254">
        <v>146.97999999999999</v>
      </c>
      <c r="O657" s="254">
        <v>194.05</v>
      </c>
      <c r="P657" s="254">
        <v>59.73</v>
      </c>
      <c r="Q657" s="254">
        <v>188.27</v>
      </c>
      <c r="R657" s="254">
        <v>133.41</v>
      </c>
      <c r="S657" s="254">
        <v>217.19</v>
      </c>
      <c r="T657" s="254">
        <v>148.06</v>
      </c>
      <c r="U657" s="254">
        <v>175.4</v>
      </c>
      <c r="V657" s="254">
        <v>207.87</v>
      </c>
      <c r="W657" s="254">
        <v>156.35</v>
      </c>
      <c r="X657" s="547">
        <v>152.36000000000001</v>
      </c>
      <c r="Y657" s="254">
        <v>104.85</v>
      </c>
      <c r="Z657" s="254">
        <v>165.39</v>
      </c>
      <c r="AA657" s="254">
        <v>195.57</v>
      </c>
      <c r="AB657" s="254">
        <v>155.38999999999999</v>
      </c>
      <c r="AC657" s="254">
        <v>169.2</v>
      </c>
      <c r="AD657" s="254">
        <v>165.08</v>
      </c>
      <c r="AE657" s="254">
        <v>107.71</v>
      </c>
      <c r="AF657" s="256">
        <v>169.1</v>
      </c>
      <c r="AG657" s="10"/>
      <c r="AH657" s="10"/>
      <c r="AI657" s="10"/>
    </row>
    <row r="658" spans="1:35">
      <c r="A658" s="257">
        <f t="shared" si="27"/>
        <v>1.0212666666666652</v>
      </c>
      <c r="B658" s="254">
        <v>146.74</v>
      </c>
      <c r="C658" s="254">
        <v>124.68</v>
      </c>
      <c r="D658" s="254">
        <v>151.61000000000001</v>
      </c>
      <c r="E658" s="254">
        <v>198.49</v>
      </c>
      <c r="F658" s="254">
        <v>225.97</v>
      </c>
      <c r="G658" s="254">
        <v>134.81</v>
      </c>
      <c r="H658" s="254">
        <v>79.7</v>
      </c>
      <c r="I658" s="254">
        <v>77.849999999999994</v>
      </c>
      <c r="J658" s="254">
        <v>70.73</v>
      </c>
      <c r="K658" s="254">
        <v>138.28</v>
      </c>
      <c r="L658" s="254">
        <v>179.67</v>
      </c>
      <c r="M658" s="254">
        <v>143.19</v>
      </c>
      <c r="N658" s="254">
        <v>132.87</v>
      </c>
      <c r="O658" s="254">
        <v>94.08</v>
      </c>
      <c r="P658" s="254">
        <v>77.099999999999994</v>
      </c>
      <c r="Q658" s="254">
        <v>96.58</v>
      </c>
      <c r="R658" s="254">
        <v>80.98</v>
      </c>
      <c r="S658" s="254">
        <v>190.54</v>
      </c>
      <c r="T658" s="254">
        <v>175.49</v>
      </c>
      <c r="U658" s="254">
        <v>177.77</v>
      </c>
      <c r="V658" s="254">
        <v>162.99</v>
      </c>
      <c r="W658" s="254">
        <v>128.68</v>
      </c>
      <c r="X658" s="547">
        <v>248.29</v>
      </c>
      <c r="Y658" s="254">
        <v>87.04</v>
      </c>
      <c r="Z658" s="254">
        <v>188.14</v>
      </c>
      <c r="AA658" s="254">
        <v>150.18</v>
      </c>
      <c r="AB658" s="254">
        <v>113.75</v>
      </c>
      <c r="AC658" s="254">
        <v>148.24</v>
      </c>
      <c r="AD658" s="254">
        <v>97.34</v>
      </c>
      <c r="AE658" s="254">
        <v>229.38</v>
      </c>
      <c r="AF658" s="256">
        <v>0</v>
      </c>
      <c r="AG658" s="10"/>
      <c r="AH658" s="10"/>
      <c r="AI658" s="10"/>
    </row>
    <row r="659" spans="1:35">
      <c r="A659" s="257">
        <f t="shared" si="27"/>
        <v>1.0316666666666652</v>
      </c>
      <c r="B659" s="254">
        <v>106.27</v>
      </c>
      <c r="C659" s="254">
        <v>104.4</v>
      </c>
      <c r="D659" s="254">
        <v>203.66</v>
      </c>
      <c r="E659" s="254">
        <v>149.28</v>
      </c>
      <c r="F659" s="254">
        <v>183.09</v>
      </c>
      <c r="G659" s="254">
        <v>93.13</v>
      </c>
      <c r="H659" s="254">
        <v>129.72</v>
      </c>
      <c r="I659" s="254">
        <v>52.91</v>
      </c>
      <c r="J659" s="254">
        <v>164.64</v>
      </c>
      <c r="K659" s="254">
        <v>113.19</v>
      </c>
      <c r="L659" s="254">
        <v>138.19</v>
      </c>
      <c r="M659" s="254">
        <v>166.86</v>
      </c>
      <c r="N659" s="254">
        <v>123.35</v>
      </c>
      <c r="O659" s="254">
        <v>68.09</v>
      </c>
      <c r="P659" s="254">
        <v>144.96</v>
      </c>
      <c r="Q659" s="254">
        <v>130.62</v>
      </c>
      <c r="R659" s="254">
        <v>79.28</v>
      </c>
      <c r="S659" s="254">
        <v>216.4</v>
      </c>
      <c r="T659" s="254">
        <v>194.82</v>
      </c>
      <c r="U659" s="254">
        <v>173.7</v>
      </c>
      <c r="V659" s="254">
        <v>126.68</v>
      </c>
      <c r="W659" s="254">
        <v>147.91</v>
      </c>
      <c r="X659" s="547">
        <v>166.51</v>
      </c>
      <c r="Y659" s="254">
        <v>102.55</v>
      </c>
      <c r="Z659" s="254">
        <v>107.03</v>
      </c>
      <c r="AA659" s="254">
        <v>135.69999999999999</v>
      </c>
      <c r="AB659" s="254">
        <v>151.61000000000001</v>
      </c>
      <c r="AC659" s="254">
        <v>122.29</v>
      </c>
      <c r="AD659" s="254">
        <v>139.44</v>
      </c>
      <c r="AE659" s="254">
        <v>130.84</v>
      </c>
      <c r="AF659" s="256">
        <v>0</v>
      </c>
      <c r="AG659" s="10"/>
      <c r="AH659" s="10"/>
      <c r="AI659" s="10"/>
    </row>
    <row r="660" spans="1:35">
      <c r="A660" s="257">
        <f t="shared" si="27"/>
        <v>1.0420666666666651</v>
      </c>
      <c r="B660" s="254">
        <v>150.37</v>
      </c>
      <c r="C660" s="254">
        <v>129.09</v>
      </c>
      <c r="D660" s="254">
        <v>87.18</v>
      </c>
      <c r="E660" s="254">
        <v>169.33</v>
      </c>
      <c r="F660" s="254">
        <v>189.39</v>
      </c>
      <c r="G660" s="254">
        <v>166.83</v>
      </c>
      <c r="H660" s="254">
        <v>87.46</v>
      </c>
      <c r="I660" s="254">
        <v>116.63</v>
      </c>
      <c r="J660" s="254">
        <v>140.69999999999999</v>
      </c>
      <c r="K660" s="254">
        <v>57.72</v>
      </c>
      <c r="L660" s="254">
        <v>162.62</v>
      </c>
      <c r="M660" s="254">
        <v>188.09</v>
      </c>
      <c r="N660" s="254">
        <v>74.400000000000006</v>
      </c>
      <c r="O660" s="254">
        <v>45</v>
      </c>
      <c r="P660" s="254">
        <v>105.8</v>
      </c>
      <c r="Q660" s="254">
        <v>133.24</v>
      </c>
      <c r="R660" s="254">
        <v>55.66</v>
      </c>
      <c r="S660" s="254">
        <v>119.71</v>
      </c>
      <c r="T660" s="254">
        <v>176.89</v>
      </c>
      <c r="U660" s="254">
        <v>179.58</v>
      </c>
      <c r="V660" s="254">
        <v>113</v>
      </c>
      <c r="W660" s="254">
        <v>219.12</v>
      </c>
      <c r="X660" s="547">
        <v>103.6</v>
      </c>
      <c r="Y660" s="254">
        <v>127.92</v>
      </c>
      <c r="Z660" s="254">
        <v>174.14</v>
      </c>
      <c r="AA660" s="254">
        <v>169.54</v>
      </c>
      <c r="AB660" s="254">
        <v>173.87</v>
      </c>
      <c r="AC660" s="254">
        <v>125.75</v>
      </c>
      <c r="AD660" s="254">
        <v>130.41</v>
      </c>
      <c r="AE660" s="254">
        <v>149.01</v>
      </c>
      <c r="AF660" s="256">
        <v>0</v>
      </c>
      <c r="AG660" s="10"/>
      <c r="AH660" s="10"/>
      <c r="AI660" s="10"/>
    </row>
    <row r="661" spans="1:35">
      <c r="A661" s="257">
        <f t="shared" si="27"/>
        <v>1.0524666666666651</v>
      </c>
      <c r="B661" s="254">
        <v>137.05000000000001</v>
      </c>
      <c r="C661" s="254">
        <v>138.5</v>
      </c>
      <c r="D661" s="254">
        <v>135.63</v>
      </c>
      <c r="E661" s="254">
        <v>69.73</v>
      </c>
      <c r="F661" s="254">
        <v>223.26</v>
      </c>
      <c r="G661" s="254">
        <v>73.41</v>
      </c>
      <c r="H661" s="254">
        <v>115.45</v>
      </c>
      <c r="I661" s="254">
        <v>89.42</v>
      </c>
      <c r="J661" s="254">
        <v>97.82</v>
      </c>
      <c r="K661" s="254">
        <v>75.989999999999995</v>
      </c>
      <c r="L661" s="254">
        <v>140.85</v>
      </c>
      <c r="M661" s="254">
        <v>148.46</v>
      </c>
      <c r="N661" s="254">
        <v>55.27</v>
      </c>
      <c r="O661" s="254">
        <v>87.89</v>
      </c>
      <c r="P661" s="254">
        <v>44.59</v>
      </c>
      <c r="Q661" s="254">
        <v>92.63</v>
      </c>
      <c r="R661" s="254">
        <v>146.24</v>
      </c>
      <c r="S661" s="254">
        <v>259.45999999999998</v>
      </c>
      <c r="T661" s="254">
        <v>195.83</v>
      </c>
      <c r="U661" s="254">
        <v>184.26</v>
      </c>
      <c r="V661" s="254">
        <v>62.08</v>
      </c>
      <c r="W661" s="254">
        <v>72.400000000000006</v>
      </c>
      <c r="X661" s="547">
        <v>137.96</v>
      </c>
      <c r="Y661" s="254">
        <v>158.77000000000001</v>
      </c>
      <c r="Z661" s="254">
        <v>168.75</v>
      </c>
      <c r="AA661" s="254">
        <v>187.75</v>
      </c>
      <c r="AB661" s="254">
        <v>129.15</v>
      </c>
      <c r="AC661" s="254">
        <v>136.13999999999999</v>
      </c>
      <c r="AD661" s="254">
        <v>80.760000000000005</v>
      </c>
      <c r="AE661" s="254">
        <v>184.08</v>
      </c>
      <c r="AF661" s="256">
        <v>0</v>
      </c>
      <c r="AG661" s="10"/>
      <c r="AH661" s="10"/>
      <c r="AI661" s="10"/>
    </row>
    <row r="662" spans="1:35">
      <c r="A662" s="257">
        <f t="shared" si="27"/>
        <v>1.0628666666666651</v>
      </c>
      <c r="B662" s="254">
        <v>88.82</v>
      </c>
      <c r="C662" s="254">
        <v>45.3</v>
      </c>
      <c r="D662" s="254">
        <v>77.62</v>
      </c>
      <c r="E662" s="254">
        <v>191.35</v>
      </c>
      <c r="F662" s="254">
        <v>146.43</v>
      </c>
      <c r="G662" s="254">
        <v>18.350000000000001</v>
      </c>
      <c r="H662" s="254">
        <v>101.21</v>
      </c>
      <c r="I662" s="254">
        <v>107.95</v>
      </c>
      <c r="J662" s="254">
        <v>32.18</v>
      </c>
      <c r="K662" s="254">
        <v>66.67</v>
      </c>
      <c r="L662" s="254">
        <v>120.76</v>
      </c>
      <c r="M662" s="254">
        <v>170.04</v>
      </c>
      <c r="N662" s="254">
        <v>102.72</v>
      </c>
      <c r="O662" s="254">
        <v>78.489999999999995</v>
      </c>
      <c r="P662" s="254">
        <v>103.62</v>
      </c>
      <c r="Q662" s="254">
        <v>124.99</v>
      </c>
      <c r="R662" s="254">
        <v>152.69</v>
      </c>
      <c r="S662" s="254">
        <v>130.87</v>
      </c>
      <c r="T662" s="254">
        <v>214.81</v>
      </c>
      <c r="U662" s="254">
        <v>63.3</v>
      </c>
      <c r="V662" s="254">
        <v>57.79</v>
      </c>
      <c r="W662" s="254">
        <v>104.08</v>
      </c>
      <c r="X662" s="547">
        <v>80.09</v>
      </c>
      <c r="Y662" s="254">
        <v>52.78</v>
      </c>
      <c r="Z662" s="254">
        <v>183.53</v>
      </c>
      <c r="AA662" s="254">
        <v>204.07</v>
      </c>
      <c r="AB662" s="254">
        <v>85.45</v>
      </c>
      <c r="AC662" s="254">
        <v>119.01</v>
      </c>
      <c r="AD662" s="254">
        <v>87.35</v>
      </c>
      <c r="AE662" s="254">
        <v>118.66</v>
      </c>
      <c r="AF662" s="256">
        <v>0</v>
      </c>
      <c r="AG662" s="10"/>
      <c r="AH662" s="10"/>
      <c r="AI662" s="10"/>
    </row>
    <row r="663" spans="1:35">
      <c r="A663" s="257">
        <f t="shared" si="27"/>
        <v>1.073266666666665</v>
      </c>
      <c r="B663" s="254">
        <v>64.45</v>
      </c>
      <c r="C663" s="254">
        <v>104.1</v>
      </c>
      <c r="D663" s="254">
        <v>142.53</v>
      </c>
      <c r="E663" s="254">
        <v>209.14</v>
      </c>
      <c r="F663" s="254">
        <v>194.09</v>
      </c>
      <c r="G663" s="254">
        <v>73.760000000000005</v>
      </c>
      <c r="H663" s="254">
        <v>46.58</v>
      </c>
      <c r="I663" s="254">
        <v>45.64</v>
      </c>
      <c r="J663" s="254">
        <v>87.38</v>
      </c>
      <c r="K663" s="254">
        <v>65.23</v>
      </c>
      <c r="L663" s="254">
        <v>191.42</v>
      </c>
      <c r="M663" s="254">
        <v>279.87</v>
      </c>
      <c r="N663" s="254">
        <v>107.08</v>
      </c>
      <c r="O663" s="254">
        <v>17</v>
      </c>
      <c r="P663" s="254">
        <v>65.260000000000005</v>
      </c>
      <c r="Q663" s="254">
        <v>64</v>
      </c>
      <c r="R663" s="254">
        <v>87.27</v>
      </c>
      <c r="S663" s="254">
        <v>94.36</v>
      </c>
      <c r="T663" s="254">
        <v>121.97</v>
      </c>
      <c r="U663" s="254">
        <v>118.45</v>
      </c>
      <c r="V663" s="254">
        <v>86.77</v>
      </c>
      <c r="W663" s="254">
        <v>85.29</v>
      </c>
      <c r="X663" s="547">
        <v>123.95</v>
      </c>
      <c r="Y663" s="254">
        <v>67.48</v>
      </c>
      <c r="Z663" s="254">
        <v>123.17</v>
      </c>
      <c r="AA663" s="254">
        <v>135.84</v>
      </c>
      <c r="AB663" s="254">
        <v>100.45</v>
      </c>
      <c r="AC663" s="254">
        <v>105.87</v>
      </c>
      <c r="AD663" s="254">
        <v>68.19</v>
      </c>
      <c r="AE663" s="254">
        <v>155.69</v>
      </c>
      <c r="AF663" s="256">
        <v>0</v>
      </c>
      <c r="AG663" s="10"/>
      <c r="AH663" s="10"/>
      <c r="AI663" s="10"/>
    </row>
    <row r="664" spans="1:35">
      <c r="A664" s="257">
        <f t="shared" si="27"/>
        <v>1.083666666666665</v>
      </c>
      <c r="B664" s="254">
        <v>103.76</v>
      </c>
      <c r="C664" s="254">
        <v>69.7</v>
      </c>
      <c r="D664" s="254">
        <v>85.43</v>
      </c>
      <c r="E664" s="254">
        <v>105.46</v>
      </c>
      <c r="F664" s="254">
        <v>139.6</v>
      </c>
      <c r="G664" s="254">
        <v>46.81</v>
      </c>
      <c r="H664" s="254">
        <v>114.93</v>
      </c>
      <c r="I664" s="254">
        <v>82.62</v>
      </c>
      <c r="J664" s="254">
        <v>37.08</v>
      </c>
      <c r="K664" s="254">
        <v>49.28</v>
      </c>
      <c r="L664" s="254">
        <v>164.3</v>
      </c>
      <c r="M664" s="254">
        <v>192.01</v>
      </c>
      <c r="N664" s="254">
        <v>37.49</v>
      </c>
      <c r="O664" s="254">
        <v>50.81</v>
      </c>
      <c r="P664" s="254">
        <v>70.31</v>
      </c>
      <c r="Q664" s="254">
        <v>97.22</v>
      </c>
      <c r="R664" s="254">
        <v>54.63</v>
      </c>
      <c r="S664" s="254">
        <v>217.91</v>
      </c>
      <c r="T664" s="254">
        <v>166.9</v>
      </c>
      <c r="U664" s="254">
        <v>135.49</v>
      </c>
      <c r="V664" s="254">
        <v>24.54</v>
      </c>
      <c r="W664" s="254">
        <v>73.41</v>
      </c>
      <c r="X664" s="547">
        <v>31.78</v>
      </c>
      <c r="Y664" s="254">
        <v>105.18</v>
      </c>
      <c r="Z664" s="254">
        <v>126.24</v>
      </c>
      <c r="AA664" s="254">
        <v>177.37</v>
      </c>
      <c r="AB664" s="254">
        <v>83.78</v>
      </c>
      <c r="AC664" s="254">
        <v>112.23</v>
      </c>
      <c r="AD664" s="254">
        <v>97.63</v>
      </c>
      <c r="AE664" s="254">
        <v>113.9</v>
      </c>
      <c r="AF664" s="256">
        <v>0</v>
      </c>
      <c r="AG664" s="10"/>
      <c r="AH664" s="10"/>
      <c r="AI664" s="10"/>
    </row>
    <row r="665" spans="1:35">
      <c r="A665" s="257">
        <f t="shared" si="27"/>
        <v>1.094066666666665</v>
      </c>
      <c r="B665" s="254">
        <v>102.71</v>
      </c>
      <c r="C665" s="254">
        <v>87.81</v>
      </c>
      <c r="D665" s="254">
        <v>129.11000000000001</v>
      </c>
      <c r="E665" s="254">
        <v>126.56</v>
      </c>
      <c r="F665" s="254">
        <v>241.96</v>
      </c>
      <c r="G665" s="254">
        <v>62.84</v>
      </c>
      <c r="H665" s="254">
        <v>57.22</v>
      </c>
      <c r="I665" s="254">
        <v>77.5</v>
      </c>
      <c r="J665" s="254">
        <v>98.18</v>
      </c>
      <c r="K665" s="254">
        <v>94.18</v>
      </c>
      <c r="L665" s="254">
        <v>123.61</v>
      </c>
      <c r="M665" s="254">
        <v>122.62</v>
      </c>
      <c r="N665" s="254">
        <v>112.6</v>
      </c>
      <c r="O665" s="254">
        <v>104.87</v>
      </c>
      <c r="P665" s="254">
        <v>85.08</v>
      </c>
      <c r="Q665" s="254">
        <v>128.68</v>
      </c>
      <c r="R665" s="254">
        <v>73.459999999999994</v>
      </c>
      <c r="S665" s="254">
        <v>129.47999999999999</v>
      </c>
      <c r="T665" s="254">
        <v>220.63</v>
      </c>
      <c r="U665" s="254">
        <v>86.29</v>
      </c>
      <c r="V665" s="254">
        <v>98.05</v>
      </c>
      <c r="W665" s="254">
        <v>74.33</v>
      </c>
      <c r="X665" s="547">
        <v>46.64</v>
      </c>
      <c r="Y665" s="254">
        <v>95.47</v>
      </c>
      <c r="Z665" s="254">
        <v>153.41</v>
      </c>
      <c r="AA665" s="254">
        <v>153.75</v>
      </c>
      <c r="AB665" s="254">
        <v>87.06</v>
      </c>
      <c r="AC665" s="254">
        <v>89.38</v>
      </c>
      <c r="AD665" s="254">
        <v>124.22</v>
      </c>
      <c r="AE665" s="254">
        <v>115.76</v>
      </c>
      <c r="AF665" s="256">
        <v>0</v>
      </c>
      <c r="AG665" s="10"/>
      <c r="AH665" s="10"/>
      <c r="AI665" s="10"/>
    </row>
    <row r="666" spans="1:35">
      <c r="A666" s="257">
        <f t="shared" si="27"/>
        <v>1.1044666666666649</v>
      </c>
      <c r="B666" s="254">
        <v>100.91</v>
      </c>
      <c r="C666" s="254">
        <v>37.46</v>
      </c>
      <c r="D666" s="254">
        <v>26.01</v>
      </c>
      <c r="E666" s="254">
        <v>207.36</v>
      </c>
      <c r="F666" s="254">
        <v>166.35</v>
      </c>
      <c r="G666" s="254">
        <v>32.18</v>
      </c>
      <c r="H666" s="254">
        <v>129.36000000000001</v>
      </c>
      <c r="I666" s="254">
        <v>8.5399999999999991</v>
      </c>
      <c r="J666" s="254">
        <v>27.45</v>
      </c>
      <c r="K666" s="254">
        <v>47.9</v>
      </c>
      <c r="L666" s="254">
        <v>188.2</v>
      </c>
      <c r="M666" s="254">
        <v>196.56</v>
      </c>
      <c r="N666" s="254">
        <v>71.81</v>
      </c>
      <c r="O666" s="254">
        <v>50.17</v>
      </c>
      <c r="P666" s="254">
        <v>37.03</v>
      </c>
      <c r="Q666" s="254">
        <v>63.48</v>
      </c>
      <c r="R666" s="254">
        <v>27.41</v>
      </c>
      <c r="S666" s="254">
        <v>169.61</v>
      </c>
      <c r="T666" s="254">
        <v>217.93</v>
      </c>
      <c r="U666" s="254">
        <v>9.91</v>
      </c>
      <c r="V666" s="254">
        <v>96.4</v>
      </c>
      <c r="W666" s="254">
        <v>45.32</v>
      </c>
      <c r="X666" s="547">
        <v>121.32</v>
      </c>
      <c r="Y666" s="254">
        <v>39.17</v>
      </c>
      <c r="Z666" s="254">
        <v>134.13999999999999</v>
      </c>
      <c r="AA666" s="254">
        <v>132.53</v>
      </c>
      <c r="AB666" s="254">
        <v>10.91</v>
      </c>
      <c r="AC666" s="254">
        <v>46.99</v>
      </c>
      <c r="AD666" s="254">
        <v>58.45</v>
      </c>
      <c r="AE666" s="254">
        <v>115</v>
      </c>
      <c r="AF666" s="256">
        <v>0</v>
      </c>
      <c r="AG666" s="10"/>
      <c r="AH666" s="10"/>
      <c r="AI666" s="10"/>
    </row>
    <row r="667" spans="1:35">
      <c r="A667" s="257">
        <f t="shared" si="27"/>
        <v>1.1148666666666649</v>
      </c>
      <c r="B667" s="254">
        <v>73.040000000000006</v>
      </c>
      <c r="C667" s="254">
        <v>30.59</v>
      </c>
      <c r="D667" s="254">
        <v>105.53</v>
      </c>
      <c r="E667" s="254">
        <v>111.19</v>
      </c>
      <c r="F667" s="254">
        <v>172.59</v>
      </c>
      <c r="G667" s="254">
        <v>57.46</v>
      </c>
      <c r="H667" s="254">
        <v>67.59</v>
      </c>
      <c r="I667" s="254">
        <v>91.67</v>
      </c>
      <c r="J667" s="254">
        <v>55.36</v>
      </c>
      <c r="K667" s="254">
        <v>78.3</v>
      </c>
      <c r="L667" s="254">
        <v>134.27000000000001</v>
      </c>
      <c r="M667" s="254">
        <v>201.03</v>
      </c>
      <c r="N667" s="254">
        <v>73.260000000000005</v>
      </c>
      <c r="O667" s="254">
        <v>20.32</v>
      </c>
      <c r="P667" s="254">
        <v>47.72</v>
      </c>
      <c r="Q667" s="254">
        <v>44.27</v>
      </c>
      <c r="R667" s="254">
        <v>118.93</v>
      </c>
      <c r="S667" s="254">
        <v>226.71</v>
      </c>
      <c r="T667" s="254">
        <v>109.17</v>
      </c>
      <c r="U667" s="254">
        <v>57.64</v>
      </c>
      <c r="V667" s="254">
        <v>84.73</v>
      </c>
      <c r="W667" s="254">
        <v>124.49</v>
      </c>
      <c r="X667" s="547">
        <v>108.81</v>
      </c>
      <c r="Y667" s="254">
        <v>143.97999999999999</v>
      </c>
      <c r="Z667" s="254">
        <v>61.99</v>
      </c>
      <c r="AA667" s="254">
        <v>144.69999999999999</v>
      </c>
      <c r="AB667" s="254">
        <v>125.02</v>
      </c>
      <c r="AC667" s="254">
        <v>134.76</v>
      </c>
      <c r="AD667" s="254">
        <v>78.02</v>
      </c>
      <c r="AE667" s="254">
        <v>40.409999999999997</v>
      </c>
      <c r="AF667" s="256">
        <v>0</v>
      </c>
      <c r="AG667" s="10"/>
      <c r="AH667" s="10"/>
      <c r="AI667" s="10"/>
    </row>
    <row r="668" spans="1:35">
      <c r="A668" s="257">
        <f t="shared" si="27"/>
        <v>1.1252666666666649</v>
      </c>
      <c r="B668" s="254">
        <v>79.290000000000006</v>
      </c>
      <c r="C668" s="254">
        <v>67.05</v>
      </c>
      <c r="D668" s="254">
        <v>58.49</v>
      </c>
      <c r="E668" s="254">
        <v>20.37</v>
      </c>
      <c r="F668" s="254">
        <v>144.26</v>
      </c>
      <c r="G668" s="254">
        <v>69.88</v>
      </c>
      <c r="H668" s="254">
        <v>57.79</v>
      </c>
      <c r="I668" s="254">
        <v>50.36</v>
      </c>
      <c r="J668" s="254">
        <v>53.49</v>
      </c>
      <c r="K668" s="254">
        <v>41.33</v>
      </c>
      <c r="L668" s="254">
        <v>149.94</v>
      </c>
      <c r="M668" s="254">
        <v>94.8</v>
      </c>
      <c r="N668" s="254">
        <v>26.48</v>
      </c>
      <c r="O668" s="254">
        <v>49.64</v>
      </c>
      <c r="P668" s="254">
        <v>33.479999999999997</v>
      </c>
      <c r="Q668" s="254">
        <v>79.510000000000005</v>
      </c>
      <c r="R668" s="254">
        <v>49.58</v>
      </c>
      <c r="S668" s="254">
        <v>165.22</v>
      </c>
      <c r="T668" s="254">
        <v>199.08</v>
      </c>
      <c r="U668" s="254">
        <v>58.39</v>
      </c>
      <c r="V668" s="254">
        <v>111.02</v>
      </c>
      <c r="W668" s="254">
        <v>144.57</v>
      </c>
      <c r="X668" s="547">
        <v>78.7</v>
      </c>
      <c r="Y668" s="254">
        <v>116.06</v>
      </c>
      <c r="Z668" s="254">
        <v>137.6</v>
      </c>
      <c r="AA668" s="254">
        <v>264.82</v>
      </c>
      <c r="AB668" s="254">
        <v>111.53</v>
      </c>
      <c r="AC668" s="254">
        <v>52.27</v>
      </c>
      <c r="AD668" s="254">
        <v>28.23</v>
      </c>
      <c r="AE668" s="254">
        <v>68.37</v>
      </c>
      <c r="AF668" s="256">
        <v>0</v>
      </c>
      <c r="AG668" s="10"/>
      <c r="AH668" s="10"/>
      <c r="AI668" s="10"/>
    </row>
    <row r="669" spans="1:35">
      <c r="A669" s="257">
        <f t="shared" si="27"/>
        <v>1.1356666666666648</v>
      </c>
      <c r="B669" s="254">
        <v>46.04</v>
      </c>
      <c r="C669" s="254">
        <v>30.85</v>
      </c>
      <c r="D669" s="254">
        <v>25.9</v>
      </c>
      <c r="E669" s="254">
        <v>120.38</v>
      </c>
      <c r="F669" s="254">
        <v>159.08000000000001</v>
      </c>
      <c r="G669" s="254">
        <v>90.73</v>
      </c>
      <c r="H669" s="254">
        <v>61.13</v>
      </c>
      <c r="I669" s="254">
        <v>101.33</v>
      </c>
      <c r="J669" s="254">
        <v>60</v>
      </c>
      <c r="K669" s="254">
        <v>57.64</v>
      </c>
      <c r="L669" s="254">
        <v>121.44</v>
      </c>
      <c r="M669" s="254">
        <v>171.19</v>
      </c>
      <c r="N669" s="254">
        <v>49.9</v>
      </c>
      <c r="O669" s="254">
        <v>33.18</v>
      </c>
      <c r="P669" s="254">
        <v>93.41</v>
      </c>
      <c r="Q669" s="254">
        <v>106.9</v>
      </c>
      <c r="R669" s="254">
        <v>0</v>
      </c>
      <c r="S669" s="254">
        <v>114.95</v>
      </c>
      <c r="T669" s="254">
        <v>195.3</v>
      </c>
      <c r="U669" s="254">
        <v>96.9</v>
      </c>
      <c r="V669" s="254">
        <v>35.18</v>
      </c>
      <c r="W669" s="254">
        <v>29.68</v>
      </c>
      <c r="X669" s="547">
        <v>20.32</v>
      </c>
      <c r="Y669" s="254">
        <v>125.96</v>
      </c>
      <c r="Z669" s="254">
        <v>158.91</v>
      </c>
      <c r="AA669" s="254">
        <v>171.36</v>
      </c>
      <c r="AB669" s="254">
        <v>130.47999999999999</v>
      </c>
      <c r="AC669" s="254">
        <v>105.2</v>
      </c>
      <c r="AD669" s="254">
        <v>90.36</v>
      </c>
      <c r="AE669" s="254">
        <v>94.34</v>
      </c>
      <c r="AF669" s="256">
        <v>0</v>
      </c>
      <c r="AG669" s="10"/>
      <c r="AH669" s="10"/>
      <c r="AI669" s="10"/>
    </row>
    <row r="670" spans="1:35">
      <c r="A670" s="257">
        <f t="shared" si="27"/>
        <v>1.1460666666666648</v>
      </c>
      <c r="B670" s="254">
        <v>124.53</v>
      </c>
      <c r="C670" s="254">
        <v>76.010000000000005</v>
      </c>
      <c r="D670" s="254">
        <v>90.81</v>
      </c>
      <c r="E670" s="254">
        <v>128.05000000000001</v>
      </c>
      <c r="F670" s="254">
        <v>178.57</v>
      </c>
      <c r="G670" s="254">
        <v>71.06</v>
      </c>
      <c r="H670" s="254">
        <v>21.17</v>
      </c>
      <c r="I670" s="254">
        <v>54.42</v>
      </c>
      <c r="J670" s="254">
        <v>4.8600000000000003</v>
      </c>
      <c r="K670" s="254">
        <v>70.069999999999993</v>
      </c>
      <c r="L670" s="254">
        <v>124.96</v>
      </c>
      <c r="M670" s="254">
        <v>163.37</v>
      </c>
      <c r="N670" s="254">
        <v>92.05</v>
      </c>
      <c r="O670" s="254">
        <v>22.37</v>
      </c>
      <c r="P670" s="254">
        <v>53.81</v>
      </c>
      <c r="Q670" s="254">
        <v>77.22</v>
      </c>
      <c r="R670" s="254">
        <v>88.04</v>
      </c>
      <c r="S670" s="254">
        <v>114.58</v>
      </c>
      <c r="T670" s="254">
        <v>175.35</v>
      </c>
      <c r="U670" s="254">
        <v>37.04</v>
      </c>
      <c r="V670" s="254">
        <v>53.82</v>
      </c>
      <c r="W670" s="254">
        <v>135.19</v>
      </c>
      <c r="X670" s="547">
        <v>28.83</v>
      </c>
      <c r="Y670" s="254">
        <v>102.32</v>
      </c>
      <c r="Z670" s="254">
        <v>43.85</v>
      </c>
      <c r="AA670" s="254">
        <v>94.65</v>
      </c>
      <c r="AB670" s="254">
        <v>194.47</v>
      </c>
      <c r="AC670" s="254">
        <v>62.09</v>
      </c>
      <c r="AD670" s="254">
        <v>130.22999999999999</v>
      </c>
      <c r="AE670" s="254">
        <v>118.63</v>
      </c>
      <c r="AF670" s="256">
        <v>0</v>
      </c>
      <c r="AG670" s="10"/>
      <c r="AH670" s="10"/>
      <c r="AI670" s="10"/>
    </row>
    <row r="671" spans="1:35">
      <c r="A671" s="257">
        <f t="shared" si="27"/>
        <v>1.1564666666666648</v>
      </c>
      <c r="B671" s="254">
        <v>6.27</v>
      </c>
      <c r="C671" s="254">
        <v>41.36</v>
      </c>
      <c r="D671" s="254">
        <v>77.92</v>
      </c>
      <c r="E671" s="254">
        <v>127.41</v>
      </c>
      <c r="F671" s="254">
        <v>173.99</v>
      </c>
      <c r="G671" s="254">
        <v>44.76</v>
      </c>
      <c r="H671" s="254">
        <v>32.68</v>
      </c>
      <c r="I671" s="254">
        <v>28.91</v>
      </c>
      <c r="J671" s="254">
        <v>97.48</v>
      </c>
      <c r="K671" s="254">
        <v>59.72</v>
      </c>
      <c r="L671" s="254">
        <v>132.99</v>
      </c>
      <c r="M671" s="254">
        <v>146.65</v>
      </c>
      <c r="N671" s="254">
        <v>58.46</v>
      </c>
      <c r="O671" s="254">
        <v>10.82</v>
      </c>
      <c r="P671" s="254">
        <v>87.35</v>
      </c>
      <c r="Q671" s="254">
        <v>44.71</v>
      </c>
      <c r="R671" s="254">
        <v>37.270000000000003</v>
      </c>
      <c r="S671" s="254">
        <v>218.74</v>
      </c>
      <c r="T671" s="254">
        <v>150.54</v>
      </c>
      <c r="U671" s="254">
        <v>11.04</v>
      </c>
      <c r="V671" s="254">
        <v>64.739999999999995</v>
      </c>
      <c r="W671" s="254">
        <v>82.82</v>
      </c>
      <c r="X671" s="547">
        <v>80.63</v>
      </c>
      <c r="Y671" s="254">
        <v>198.7</v>
      </c>
      <c r="Z671" s="254">
        <v>136.18</v>
      </c>
      <c r="AA671" s="254">
        <v>128.68</v>
      </c>
      <c r="AB671" s="254">
        <v>48.65</v>
      </c>
      <c r="AC671" s="254">
        <v>38.89</v>
      </c>
      <c r="AD671" s="254">
        <v>131.09</v>
      </c>
      <c r="AE671" s="254">
        <v>35.770000000000003</v>
      </c>
      <c r="AF671" s="256">
        <v>0</v>
      </c>
      <c r="AG671" s="10"/>
      <c r="AH671" s="10"/>
      <c r="AI671" s="10"/>
    </row>
    <row r="672" spans="1:35">
      <c r="A672" s="257">
        <f t="shared" si="27"/>
        <v>1.1668666666666647</v>
      </c>
      <c r="B672" s="254">
        <v>58.59</v>
      </c>
      <c r="C672" s="254">
        <v>51.78</v>
      </c>
      <c r="D672" s="254">
        <v>78.22</v>
      </c>
      <c r="E672" s="254">
        <v>145.94999999999999</v>
      </c>
      <c r="F672" s="254">
        <v>140.77000000000001</v>
      </c>
      <c r="G672" s="254">
        <v>66.180000000000007</v>
      </c>
      <c r="H672" s="254">
        <v>61.9</v>
      </c>
      <c r="I672" s="254">
        <v>66.709999999999994</v>
      </c>
      <c r="J672" s="254">
        <v>22.61</v>
      </c>
      <c r="K672" s="254">
        <v>51.1</v>
      </c>
      <c r="L672" s="254">
        <v>118.11</v>
      </c>
      <c r="M672" s="254">
        <v>150.51</v>
      </c>
      <c r="N672" s="254">
        <v>6.27</v>
      </c>
      <c r="O672" s="254">
        <v>43.9</v>
      </c>
      <c r="P672" s="254">
        <v>91.42</v>
      </c>
      <c r="Q672" s="254">
        <v>55.09</v>
      </c>
      <c r="R672" s="254">
        <v>68.72</v>
      </c>
      <c r="S672" s="254">
        <v>166.36</v>
      </c>
      <c r="T672" s="254">
        <v>129.24</v>
      </c>
      <c r="U672" s="254">
        <v>97.13</v>
      </c>
      <c r="V672" s="254">
        <v>92.82</v>
      </c>
      <c r="W672" s="254">
        <v>54.78</v>
      </c>
      <c r="X672" s="547">
        <v>73.62</v>
      </c>
      <c r="Y672" s="254">
        <v>70.8</v>
      </c>
      <c r="Z672" s="254">
        <v>131.4</v>
      </c>
      <c r="AA672" s="254">
        <v>124.21</v>
      </c>
      <c r="AB672" s="254">
        <v>81.900000000000006</v>
      </c>
      <c r="AC672" s="254">
        <v>62.19</v>
      </c>
      <c r="AD672" s="254">
        <v>47.27</v>
      </c>
      <c r="AE672" s="254">
        <v>89.75</v>
      </c>
      <c r="AF672" s="256">
        <v>0</v>
      </c>
      <c r="AG672" s="10"/>
      <c r="AH672" s="10"/>
      <c r="AI672" s="10"/>
    </row>
    <row r="673" spans="1:35">
      <c r="A673" s="257">
        <f t="shared" si="27"/>
        <v>1.1772666666666647</v>
      </c>
      <c r="B673" s="254">
        <v>24.36</v>
      </c>
      <c r="C673" s="254">
        <v>24.37</v>
      </c>
      <c r="D673" s="254">
        <v>87.25</v>
      </c>
      <c r="E673" s="254">
        <v>176.13</v>
      </c>
      <c r="F673" s="254">
        <v>165.77</v>
      </c>
      <c r="G673" s="254">
        <v>83.77</v>
      </c>
      <c r="H673" s="254">
        <v>6.27</v>
      </c>
      <c r="I673" s="254">
        <v>19.940000000000001</v>
      </c>
      <c r="J673" s="254">
        <v>42.23</v>
      </c>
      <c r="K673" s="254">
        <v>87.71</v>
      </c>
      <c r="L673" s="254">
        <v>79.150000000000006</v>
      </c>
      <c r="M673" s="254">
        <v>229.91</v>
      </c>
      <c r="N673" s="254">
        <v>17.91</v>
      </c>
      <c r="O673" s="254">
        <v>72.95</v>
      </c>
      <c r="P673" s="254">
        <v>23.27</v>
      </c>
      <c r="Q673" s="254">
        <v>77.45</v>
      </c>
      <c r="R673" s="254">
        <v>74.63</v>
      </c>
      <c r="S673" s="254">
        <v>160.49</v>
      </c>
      <c r="T673" s="254">
        <v>144.56</v>
      </c>
      <c r="U673" s="254">
        <v>75.37</v>
      </c>
      <c r="V673" s="254">
        <v>39.840000000000003</v>
      </c>
      <c r="W673" s="254">
        <v>61.18</v>
      </c>
      <c r="X673" s="547">
        <v>27.96</v>
      </c>
      <c r="Y673" s="254">
        <v>109.83</v>
      </c>
      <c r="Z673" s="254">
        <v>88.85</v>
      </c>
      <c r="AA673" s="254">
        <v>94.24</v>
      </c>
      <c r="AB673" s="254">
        <v>85.59</v>
      </c>
      <c r="AC673" s="254">
        <v>58.88</v>
      </c>
      <c r="AD673" s="254">
        <v>114.91</v>
      </c>
      <c r="AE673" s="254">
        <v>102.04</v>
      </c>
      <c r="AF673" s="256">
        <v>0</v>
      </c>
      <c r="AG673" s="10"/>
      <c r="AH673" s="10"/>
      <c r="AI673" s="10"/>
    </row>
    <row r="674" spans="1:35">
      <c r="A674" s="257">
        <f t="shared" si="27"/>
        <v>1.1876666666666646</v>
      </c>
      <c r="B674" s="254">
        <v>77.849999999999994</v>
      </c>
      <c r="C674" s="254">
        <v>68.290000000000006</v>
      </c>
      <c r="D674" s="254">
        <v>35.79</v>
      </c>
      <c r="E674" s="254">
        <v>122</v>
      </c>
      <c r="F674" s="254">
        <v>94.71</v>
      </c>
      <c r="G674" s="254">
        <v>80.34</v>
      </c>
      <c r="H674" s="254">
        <v>35.43</v>
      </c>
      <c r="I674" s="254">
        <v>12.09</v>
      </c>
      <c r="J674" s="254">
        <v>108.36</v>
      </c>
      <c r="K674" s="254">
        <v>82.26</v>
      </c>
      <c r="L674" s="254">
        <v>104.92</v>
      </c>
      <c r="M674" s="254">
        <v>99.37</v>
      </c>
      <c r="N674" s="254">
        <v>38.82</v>
      </c>
      <c r="O674" s="254">
        <v>71.569999999999993</v>
      </c>
      <c r="P674" s="254">
        <v>34.36</v>
      </c>
      <c r="Q674" s="254">
        <v>76.69</v>
      </c>
      <c r="R674" s="254">
        <v>86.52</v>
      </c>
      <c r="S674" s="254">
        <v>88.65</v>
      </c>
      <c r="T674" s="254">
        <v>122.18</v>
      </c>
      <c r="U674" s="254">
        <v>42.18</v>
      </c>
      <c r="V674" s="254">
        <v>77.75</v>
      </c>
      <c r="W674" s="254">
        <v>75.02</v>
      </c>
      <c r="X674" s="547">
        <v>106.61</v>
      </c>
      <c r="Y674" s="254">
        <v>137.4</v>
      </c>
      <c r="Z674" s="254">
        <v>67.69</v>
      </c>
      <c r="AA674" s="254">
        <v>180.35</v>
      </c>
      <c r="AB674" s="254">
        <v>118.51</v>
      </c>
      <c r="AC674" s="254">
        <v>55.41</v>
      </c>
      <c r="AD674" s="254">
        <v>52.6</v>
      </c>
      <c r="AE674" s="254">
        <v>74.400000000000006</v>
      </c>
      <c r="AF674" s="256">
        <v>0</v>
      </c>
      <c r="AG674" s="10"/>
      <c r="AH674" s="10"/>
      <c r="AI674" s="10"/>
    </row>
    <row r="675" spans="1:35">
      <c r="A675" s="258">
        <f t="shared" si="27"/>
        <v>1.1980666666666646</v>
      </c>
      <c r="B675" s="259">
        <v>33.28</v>
      </c>
      <c r="C675" s="259">
        <v>41.45</v>
      </c>
      <c r="D675" s="259">
        <v>16.18</v>
      </c>
      <c r="E675" s="259">
        <v>108.1</v>
      </c>
      <c r="F675" s="259">
        <v>195.17</v>
      </c>
      <c r="G675" s="259">
        <v>28.54</v>
      </c>
      <c r="H675" s="259">
        <v>42.73</v>
      </c>
      <c r="I675" s="259">
        <v>18.55</v>
      </c>
      <c r="J675" s="259">
        <v>49.22</v>
      </c>
      <c r="K675" s="259">
        <v>43.18</v>
      </c>
      <c r="L675" s="259">
        <v>103.95</v>
      </c>
      <c r="M675" s="259">
        <v>227.33</v>
      </c>
      <c r="N675" s="259">
        <v>83.26</v>
      </c>
      <c r="O675" s="259">
        <v>52.36</v>
      </c>
      <c r="P675" s="259">
        <v>17.23</v>
      </c>
      <c r="Q675" s="259">
        <v>18.64</v>
      </c>
      <c r="R675" s="259">
        <v>61.9</v>
      </c>
      <c r="S675" s="259">
        <v>129.36000000000001</v>
      </c>
      <c r="T675" s="259">
        <v>178.01</v>
      </c>
      <c r="U675" s="259">
        <v>107.17</v>
      </c>
      <c r="V675" s="259">
        <v>35.47</v>
      </c>
      <c r="W675" s="259">
        <v>97.35</v>
      </c>
      <c r="X675" s="548">
        <v>24.18</v>
      </c>
      <c r="Y675" s="259">
        <v>144.51</v>
      </c>
      <c r="Z675" s="259">
        <v>8.59</v>
      </c>
      <c r="AA675" s="259">
        <v>221.23</v>
      </c>
      <c r="AB675" s="259">
        <v>42.5</v>
      </c>
      <c r="AC675" s="259">
        <v>128.03</v>
      </c>
      <c r="AD675" s="259">
        <v>5.73</v>
      </c>
      <c r="AE675" s="259">
        <v>24.72</v>
      </c>
      <c r="AF675" s="260">
        <v>0</v>
      </c>
      <c r="AG675" s="10"/>
      <c r="AH675" s="10"/>
      <c r="AI675" s="10"/>
    </row>
    <row r="676" spans="1:35">
      <c r="A676" s="258">
        <f t="shared" si="27"/>
        <v>1.2084666666666646</v>
      </c>
      <c r="B676" s="79">
        <v>40.68</v>
      </c>
      <c r="C676" s="79">
        <v>48.37</v>
      </c>
      <c r="D676" s="79">
        <v>21.36</v>
      </c>
      <c r="E676" s="79">
        <v>58.53</v>
      </c>
      <c r="F676" s="79">
        <v>146.63</v>
      </c>
      <c r="G676" s="79">
        <v>55.5</v>
      </c>
      <c r="H676" s="79">
        <v>61.21</v>
      </c>
      <c r="I676" s="79">
        <v>11.54</v>
      </c>
      <c r="J676" s="79">
        <v>0</v>
      </c>
      <c r="K676" s="79">
        <v>51.86</v>
      </c>
      <c r="L676" s="79">
        <v>156.11000000000001</v>
      </c>
      <c r="M676" s="79">
        <v>136.05000000000001</v>
      </c>
      <c r="N676" s="79">
        <v>60</v>
      </c>
      <c r="O676" s="79">
        <v>27.23</v>
      </c>
      <c r="P676" s="79">
        <v>46.58</v>
      </c>
      <c r="Q676" s="79">
        <v>48.49</v>
      </c>
      <c r="R676" s="79">
        <v>88.44</v>
      </c>
      <c r="S676" s="79">
        <v>121.76</v>
      </c>
      <c r="T676" s="79">
        <v>93.04</v>
      </c>
      <c r="U676" s="79">
        <v>60.17</v>
      </c>
      <c r="V676" s="79">
        <v>8.91</v>
      </c>
      <c r="W676" s="79">
        <v>27.91</v>
      </c>
      <c r="X676" s="549">
        <v>70.42</v>
      </c>
      <c r="Y676" s="79">
        <v>43.64</v>
      </c>
      <c r="Z676" s="79">
        <v>91.25</v>
      </c>
      <c r="AA676" s="79">
        <v>111.43</v>
      </c>
      <c r="AB676" s="79">
        <v>12.64</v>
      </c>
      <c r="AC676" s="79">
        <v>53.45</v>
      </c>
      <c r="AD676" s="79">
        <v>27.18</v>
      </c>
      <c r="AE676" s="79">
        <v>34.82</v>
      </c>
      <c r="AF676" s="273">
        <v>0</v>
      </c>
      <c r="AG676" s="10"/>
      <c r="AH676" s="10"/>
      <c r="AI676" s="10"/>
    </row>
    <row r="677" spans="1:35">
      <c r="A677" s="258">
        <f t="shared" si="27"/>
        <v>1.2188666666666645</v>
      </c>
      <c r="B677" s="79">
        <v>29.64</v>
      </c>
      <c r="C677" s="79">
        <v>38.61</v>
      </c>
      <c r="D677" s="79">
        <v>57.46</v>
      </c>
      <c r="E677" s="79">
        <v>109.24</v>
      </c>
      <c r="F677" s="79">
        <v>205.2</v>
      </c>
      <c r="G677" s="79">
        <v>27.94</v>
      </c>
      <c r="H677" s="79">
        <v>24.06</v>
      </c>
      <c r="I677" s="79">
        <v>30.49</v>
      </c>
      <c r="J677" s="79">
        <v>33.75</v>
      </c>
      <c r="K677" s="79">
        <v>3.54</v>
      </c>
      <c r="L677" s="79">
        <v>128.80000000000001</v>
      </c>
      <c r="M677" s="79">
        <v>179.49</v>
      </c>
      <c r="N677" s="79">
        <v>11.64</v>
      </c>
      <c r="O677" s="79">
        <v>28.09</v>
      </c>
      <c r="P677" s="79">
        <v>51.27</v>
      </c>
      <c r="Q677" s="79">
        <v>58.12</v>
      </c>
      <c r="R677" s="79">
        <v>66.23</v>
      </c>
      <c r="S677" s="79">
        <v>72.67</v>
      </c>
      <c r="T677" s="79">
        <v>74.98</v>
      </c>
      <c r="U677" s="79">
        <v>64.53</v>
      </c>
      <c r="V677" s="79">
        <v>15.45</v>
      </c>
      <c r="W677" s="79">
        <v>27.91</v>
      </c>
      <c r="X677" s="549">
        <v>45.26</v>
      </c>
      <c r="Y677" s="79">
        <v>30.18</v>
      </c>
      <c r="Z677" s="79">
        <v>74.31</v>
      </c>
      <c r="AA677" s="79">
        <v>138.69999999999999</v>
      </c>
      <c r="AB677" s="79">
        <v>18.91</v>
      </c>
      <c r="AC677" s="79">
        <v>60.09</v>
      </c>
      <c r="AD677" s="79">
        <v>28.4</v>
      </c>
      <c r="AE677" s="79">
        <v>70.47</v>
      </c>
      <c r="AF677" s="273">
        <v>0</v>
      </c>
      <c r="AG677" s="10"/>
      <c r="AH677" s="10"/>
      <c r="AI677" s="10"/>
    </row>
    <row r="678" spans="1:35">
      <c r="A678" s="258">
        <f t="shared" si="27"/>
        <v>1.2292666666666645</v>
      </c>
      <c r="B678" s="79">
        <v>61.88</v>
      </c>
      <c r="C678" s="79">
        <v>15.27</v>
      </c>
      <c r="D678" s="79">
        <v>33.21</v>
      </c>
      <c r="E678" s="79">
        <v>104.95</v>
      </c>
      <c r="F678" s="79">
        <v>128.88</v>
      </c>
      <c r="G678" s="79">
        <v>68.290000000000006</v>
      </c>
      <c r="H678" s="79">
        <v>25.82</v>
      </c>
      <c r="I678" s="79">
        <v>9.27</v>
      </c>
      <c r="J678" s="79">
        <v>12.76</v>
      </c>
      <c r="K678" s="79">
        <v>54.32</v>
      </c>
      <c r="L678" s="79">
        <v>69.25</v>
      </c>
      <c r="M678" s="79">
        <v>136.59</v>
      </c>
      <c r="N678" s="79">
        <v>43.44</v>
      </c>
      <c r="O678" s="79">
        <v>35.49</v>
      </c>
      <c r="P678" s="79">
        <v>105.4</v>
      </c>
      <c r="Q678" s="79">
        <v>103.44</v>
      </c>
      <c r="R678" s="79">
        <v>42.72</v>
      </c>
      <c r="S678" s="79">
        <v>93.67</v>
      </c>
      <c r="T678" s="79">
        <v>114.91</v>
      </c>
      <c r="U678" s="79">
        <v>63.79</v>
      </c>
      <c r="V678" s="79">
        <v>6.09</v>
      </c>
      <c r="W678" s="79">
        <v>0</v>
      </c>
      <c r="X678" s="549">
        <v>22.73</v>
      </c>
      <c r="Y678" s="79">
        <v>26.86</v>
      </c>
      <c r="Z678" s="79">
        <v>73.47</v>
      </c>
      <c r="AA678" s="79">
        <v>109.08</v>
      </c>
      <c r="AB678" s="79">
        <v>31.73</v>
      </c>
      <c r="AC678" s="79">
        <v>44.14</v>
      </c>
      <c r="AD678" s="79">
        <v>14.3</v>
      </c>
      <c r="AE678" s="79">
        <v>63.65</v>
      </c>
      <c r="AF678" s="273">
        <v>0</v>
      </c>
      <c r="AG678" s="10"/>
      <c r="AH678" s="10"/>
      <c r="AI678" s="10"/>
    </row>
    <row r="679" spans="1:35">
      <c r="A679" s="258">
        <f t="shared" si="27"/>
        <v>1.2396666666666645</v>
      </c>
      <c r="B679" s="79">
        <v>35.369999999999997</v>
      </c>
      <c r="C679" s="79">
        <v>26.39</v>
      </c>
      <c r="D679" s="79">
        <v>19.46</v>
      </c>
      <c r="E679" s="79">
        <v>185.06</v>
      </c>
      <c r="F679" s="79">
        <v>175.7</v>
      </c>
      <c r="G679" s="79">
        <v>14.64</v>
      </c>
      <c r="H679" s="79">
        <v>35.72</v>
      </c>
      <c r="I679" s="79">
        <v>19.09</v>
      </c>
      <c r="J679" s="79">
        <v>3.82</v>
      </c>
      <c r="K679" s="79">
        <v>59.72</v>
      </c>
      <c r="L679" s="79">
        <v>117</v>
      </c>
      <c r="M679" s="79">
        <v>202.03</v>
      </c>
      <c r="N679" s="79">
        <v>8.5399999999999991</v>
      </c>
      <c r="O679" s="79">
        <v>0</v>
      </c>
      <c r="P679" s="79">
        <v>9.09</v>
      </c>
      <c r="Q679" s="79">
        <v>9.91</v>
      </c>
      <c r="R679" s="79">
        <v>32.94</v>
      </c>
      <c r="S679" s="79">
        <v>74</v>
      </c>
      <c r="T679" s="79">
        <v>154.44999999999999</v>
      </c>
      <c r="U679" s="79">
        <v>22.5</v>
      </c>
      <c r="V679" s="79">
        <v>71.900000000000006</v>
      </c>
      <c r="W679" s="79">
        <v>4.54</v>
      </c>
      <c r="X679" s="549">
        <v>38.82</v>
      </c>
      <c r="Y679" s="79">
        <v>0</v>
      </c>
      <c r="Z679" s="79">
        <v>74.52</v>
      </c>
      <c r="AA679" s="79">
        <v>100.16</v>
      </c>
      <c r="AB679" s="79">
        <v>0</v>
      </c>
      <c r="AC679" s="79">
        <v>0</v>
      </c>
      <c r="AD679" s="79">
        <v>41.73</v>
      </c>
      <c r="AE679" s="79">
        <v>44.21</v>
      </c>
      <c r="AF679" s="273">
        <v>0</v>
      </c>
      <c r="AG679" s="10"/>
      <c r="AH679" s="10"/>
      <c r="AI679" s="10"/>
    </row>
    <row r="680" spans="1:35">
      <c r="A680" s="258">
        <f t="shared" si="27"/>
        <v>1.2500666666666644</v>
      </c>
      <c r="B680" s="79">
        <v>12.68</v>
      </c>
      <c r="C680" s="79">
        <v>0</v>
      </c>
      <c r="D680" s="79">
        <v>24.99</v>
      </c>
      <c r="E680" s="79">
        <v>105.9</v>
      </c>
      <c r="F680" s="79">
        <v>106.41</v>
      </c>
      <c r="G680" s="79">
        <v>18.64</v>
      </c>
      <c r="H680" s="79">
        <v>0</v>
      </c>
      <c r="I680" s="79">
        <v>0</v>
      </c>
      <c r="J680" s="79">
        <v>12.73</v>
      </c>
      <c r="K680" s="79">
        <v>35.14</v>
      </c>
      <c r="L680" s="79">
        <v>115.94</v>
      </c>
      <c r="M680" s="79">
        <v>89.35</v>
      </c>
      <c r="N680" s="79">
        <v>0</v>
      </c>
      <c r="O680" s="79">
        <v>0</v>
      </c>
      <c r="P680" s="79">
        <v>0</v>
      </c>
      <c r="Q680" s="79">
        <v>0</v>
      </c>
      <c r="R680" s="79">
        <v>0</v>
      </c>
      <c r="S680" s="79">
        <v>83.03</v>
      </c>
      <c r="T680" s="79">
        <v>124.4</v>
      </c>
      <c r="U680" s="79">
        <v>0</v>
      </c>
      <c r="V680" s="79">
        <v>6.27</v>
      </c>
      <c r="W680" s="79">
        <v>0</v>
      </c>
      <c r="X680" s="549">
        <v>24.63</v>
      </c>
      <c r="Y680" s="79">
        <v>28.04</v>
      </c>
      <c r="Z680" s="79">
        <v>164.76</v>
      </c>
      <c r="AA680" s="79">
        <v>84.1</v>
      </c>
      <c r="AB680" s="79">
        <v>8.73</v>
      </c>
      <c r="AC680" s="79">
        <v>0</v>
      </c>
      <c r="AD680" s="79">
        <v>0</v>
      </c>
      <c r="AE680" s="79">
        <v>18.36</v>
      </c>
      <c r="AF680" s="273">
        <v>0</v>
      </c>
      <c r="AG680" s="10"/>
      <c r="AH680" s="10"/>
      <c r="AI680" s="10"/>
    </row>
    <row r="681" spans="1:35">
      <c r="A681" s="258">
        <f t="shared" si="27"/>
        <v>1.2604666666666644</v>
      </c>
      <c r="B681" s="79">
        <v>23.91</v>
      </c>
      <c r="C681" s="79">
        <v>0</v>
      </c>
      <c r="D681" s="79">
        <v>76.569999999999993</v>
      </c>
      <c r="E681" s="79">
        <v>0</v>
      </c>
      <c r="F681" s="79">
        <v>154.19999999999999</v>
      </c>
      <c r="G681" s="79">
        <v>0</v>
      </c>
      <c r="H681" s="79">
        <v>0</v>
      </c>
      <c r="I681" s="79">
        <v>0</v>
      </c>
      <c r="J681" s="79">
        <v>56.77</v>
      </c>
      <c r="K681" s="79">
        <v>10</v>
      </c>
      <c r="L681" s="79">
        <v>124.96</v>
      </c>
      <c r="M681" s="79">
        <v>157.44</v>
      </c>
      <c r="N681" s="79">
        <v>0</v>
      </c>
      <c r="O681" s="79">
        <v>77.540000000000006</v>
      </c>
      <c r="P681" s="79">
        <v>0</v>
      </c>
      <c r="Q681" s="79">
        <v>43.36</v>
      </c>
      <c r="R681" s="79">
        <v>0</v>
      </c>
      <c r="S681" s="79">
        <v>88.64</v>
      </c>
      <c r="T681" s="79">
        <v>130.35</v>
      </c>
      <c r="U681" s="79">
        <v>0</v>
      </c>
      <c r="V681" s="79">
        <v>0</v>
      </c>
      <c r="W681" s="79">
        <v>0</v>
      </c>
      <c r="X681" s="549">
        <v>0</v>
      </c>
      <c r="Y681" s="79">
        <v>66.73</v>
      </c>
      <c r="Z681" s="79">
        <v>59.94</v>
      </c>
      <c r="AA681" s="79">
        <v>108.58</v>
      </c>
      <c r="AB681" s="79">
        <v>0</v>
      </c>
      <c r="AC681" s="79">
        <v>0</v>
      </c>
      <c r="AD681" s="79">
        <v>0</v>
      </c>
      <c r="AE681" s="79">
        <v>0</v>
      </c>
      <c r="AF681" s="273">
        <v>0</v>
      </c>
      <c r="AG681" s="10"/>
      <c r="AH681" s="10"/>
      <c r="AI681" s="10"/>
    </row>
    <row r="682" spans="1:35">
      <c r="A682" s="258">
        <f t="shared" si="27"/>
        <v>1.2708666666666644</v>
      </c>
      <c r="B682" s="79">
        <v>29.03</v>
      </c>
      <c r="C682" s="79">
        <v>0</v>
      </c>
      <c r="D682" s="79">
        <v>24.21</v>
      </c>
      <c r="E682" s="79">
        <v>0</v>
      </c>
      <c r="F682" s="79">
        <v>115.73</v>
      </c>
      <c r="G682" s="79">
        <v>0</v>
      </c>
      <c r="H682" s="79">
        <v>0</v>
      </c>
      <c r="I682" s="79">
        <v>0</v>
      </c>
      <c r="J682" s="79">
        <v>9.09</v>
      </c>
      <c r="K682" s="79">
        <v>0</v>
      </c>
      <c r="L682" s="79">
        <v>93.3</v>
      </c>
      <c r="M682" s="79">
        <v>57.74</v>
      </c>
      <c r="N682" s="79">
        <v>0</v>
      </c>
      <c r="O682" s="79">
        <v>46.25</v>
      </c>
      <c r="P682" s="79">
        <v>0</v>
      </c>
      <c r="Q682" s="79">
        <v>0</v>
      </c>
      <c r="R682" s="79">
        <v>0</v>
      </c>
      <c r="S682" s="79">
        <v>38.9</v>
      </c>
      <c r="T682" s="79">
        <v>126.99</v>
      </c>
      <c r="U682" s="79">
        <v>0</v>
      </c>
      <c r="V682" s="79">
        <v>18.18</v>
      </c>
      <c r="W682" s="79">
        <v>0</v>
      </c>
      <c r="X682" s="549">
        <v>0</v>
      </c>
      <c r="Y682" s="79">
        <v>0</v>
      </c>
      <c r="Z682" s="79">
        <v>0</v>
      </c>
      <c r="AA682" s="79">
        <v>129.15</v>
      </c>
      <c r="AB682" s="79">
        <v>0</v>
      </c>
      <c r="AC682" s="79">
        <v>121.39</v>
      </c>
      <c r="AD682" s="79">
        <v>0</v>
      </c>
      <c r="AE682" s="79">
        <v>0</v>
      </c>
      <c r="AF682" s="273">
        <v>0</v>
      </c>
      <c r="AG682" s="10"/>
      <c r="AH682" s="10"/>
      <c r="AI682" s="10"/>
    </row>
    <row r="683" spans="1:35" ht="15" thickBot="1">
      <c r="A683" s="258">
        <f t="shared" si="27"/>
        <v>1.2812666666666643</v>
      </c>
      <c r="B683" s="79">
        <v>0</v>
      </c>
      <c r="C683" s="79">
        <v>0</v>
      </c>
      <c r="D683" s="79">
        <v>82.61</v>
      </c>
      <c r="E683" s="79">
        <v>0</v>
      </c>
      <c r="F683" s="79">
        <v>108.68</v>
      </c>
      <c r="G683" s="79">
        <v>0</v>
      </c>
      <c r="H683" s="79">
        <v>0</v>
      </c>
      <c r="I683" s="79">
        <v>15.08</v>
      </c>
      <c r="J683" s="79">
        <v>77.19</v>
      </c>
      <c r="K683" s="79">
        <v>0</v>
      </c>
      <c r="L683" s="79">
        <v>45.64</v>
      </c>
      <c r="M683" s="79">
        <v>0</v>
      </c>
      <c r="N683" s="79">
        <v>0</v>
      </c>
      <c r="O683" s="79">
        <v>6.36</v>
      </c>
      <c r="P683" s="79">
        <v>59.91</v>
      </c>
      <c r="Q683" s="79">
        <v>18.47</v>
      </c>
      <c r="R683" s="79">
        <v>0</v>
      </c>
      <c r="S683" s="79">
        <v>18.68</v>
      </c>
      <c r="T683" s="79">
        <v>144.54</v>
      </c>
      <c r="U683" s="79">
        <v>0</v>
      </c>
      <c r="V683" s="79">
        <v>2.27</v>
      </c>
      <c r="W683" s="79">
        <v>45.37</v>
      </c>
      <c r="X683" s="549">
        <v>0</v>
      </c>
      <c r="Y683" s="79">
        <v>0</v>
      </c>
      <c r="Z683" s="79">
        <v>0</v>
      </c>
      <c r="AA683" s="79">
        <v>114.44</v>
      </c>
      <c r="AB683" s="79">
        <v>0</v>
      </c>
      <c r="AC683" s="79">
        <v>7.64</v>
      </c>
      <c r="AD683" s="79">
        <v>0</v>
      </c>
      <c r="AE683" s="79">
        <v>25.18</v>
      </c>
      <c r="AF683" s="273">
        <v>23.23</v>
      </c>
      <c r="AG683" s="10"/>
      <c r="AH683" s="10"/>
      <c r="AI683" s="10"/>
    </row>
    <row r="684" spans="1:35" ht="15" thickBot="1">
      <c r="A684" s="264" t="s">
        <v>15</v>
      </c>
      <c r="B684" s="265">
        <v>11411.350000000008</v>
      </c>
      <c r="C684" s="265">
        <v>13524.790000000005</v>
      </c>
      <c r="D684" s="265">
        <v>12352.610000000004</v>
      </c>
      <c r="E684" s="265">
        <v>18043.339999999997</v>
      </c>
      <c r="F684" s="265">
        <v>22768.340000000004</v>
      </c>
      <c r="G684" s="265">
        <v>15859.37</v>
      </c>
      <c r="H684" s="265">
        <v>10432.329999999998</v>
      </c>
      <c r="I684" s="265">
        <v>10036.670000000002</v>
      </c>
      <c r="J684" s="265">
        <v>14187.350000000002</v>
      </c>
      <c r="K684" s="265">
        <v>11659.35</v>
      </c>
      <c r="L684" s="265">
        <v>15896.690000000002</v>
      </c>
      <c r="M684" s="265">
        <v>20549.309999999994</v>
      </c>
      <c r="N684" s="265">
        <v>16378.160000000005</v>
      </c>
      <c r="O684" s="265">
        <v>10214.720000000003</v>
      </c>
      <c r="P684" s="265">
        <v>11224.26</v>
      </c>
      <c r="Q684" s="265">
        <v>14789.229999999998</v>
      </c>
      <c r="R684" s="265">
        <v>11403.319999999998</v>
      </c>
      <c r="S684" s="265">
        <v>18298.980000000003</v>
      </c>
      <c r="T684" s="265">
        <v>20483.170000000013</v>
      </c>
      <c r="U684" s="265">
        <v>16348.910000000003</v>
      </c>
      <c r="V684" s="265">
        <v>13274.36</v>
      </c>
      <c r="W684" s="265">
        <v>14487.270000000008</v>
      </c>
      <c r="X684" s="550">
        <v>15026.030000000006</v>
      </c>
      <c r="Y684" s="265">
        <v>10825.349999999997</v>
      </c>
      <c r="Z684" s="265">
        <v>12511.599999999999</v>
      </c>
      <c r="AA684" s="265">
        <v>17061.300000000003</v>
      </c>
      <c r="AB684" s="265">
        <v>15568.019999999993</v>
      </c>
      <c r="AC684" s="265">
        <v>14407.980000000003</v>
      </c>
      <c r="AD684" s="265">
        <v>14089.100000000004</v>
      </c>
      <c r="AE684" s="265">
        <v>16321.070000000002</v>
      </c>
      <c r="AF684" s="266">
        <v>10176.779999999999</v>
      </c>
      <c r="AG684" s="10"/>
      <c r="AH684" s="10"/>
      <c r="AI684" s="10"/>
    </row>
    <row r="685" spans="1:35">
      <c r="A685" s="261">
        <v>0.29166666666666669</v>
      </c>
      <c r="B685" s="262">
        <v>0</v>
      </c>
      <c r="C685" s="262">
        <v>8.4600000000000009</v>
      </c>
      <c r="D685" s="262">
        <v>0</v>
      </c>
      <c r="E685" s="262">
        <v>22.45</v>
      </c>
      <c r="F685" s="262">
        <v>0</v>
      </c>
      <c r="G685" s="262">
        <v>104.62</v>
      </c>
      <c r="H685" s="262">
        <v>0</v>
      </c>
      <c r="I685" s="262">
        <v>0</v>
      </c>
      <c r="J685" s="262">
        <v>0</v>
      </c>
      <c r="K685" s="262">
        <v>13.54</v>
      </c>
      <c r="L685" s="262">
        <v>0</v>
      </c>
      <c r="M685" s="262">
        <v>0</v>
      </c>
      <c r="N685" s="262">
        <v>40.270000000000003</v>
      </c>
      <c r="O685" s="262">
        <v>10.45</v>
      </c>
      <c r="P685" s="262">
        <v>2.27</v>
      </c>
      <c r="Q685" s="262">
        <v>9.82</v>
      </c>
      <c r="R685" s="262">
        <v>28.73</v>
      </c>
      <c r="S685" s="262">
        <v>0</v>
      </c>
      <c r="T685" s="262">
        <v>0</v>
      </c>
      <c r="U685" s="262">
        <v>0</v>
      </c>
      <c r="V685" s="262">
        <v>0</v>
      </c>
      <c r="W685" s="262">
        <v>0</v>
      </c>
      <c r="X685" s="262">
        <v>0</v>
      </c>
      <c r="Y685" s="262">
        <v>14.54</v>
      </c>
      <c r="Z685" s="262">
        <v>0</v>
      </c>
      <c r="AA685" s="262">
        <v>0</v>
      </c>
      <c r="AB685" s="262">
        <v>82.08</v>
      </c>
      <c r="AC685" s="262">
        <v>19.350000000000001</v>
      </c>
      <c r="AD685" s="262">
        <v>12.18</v>
      </c>
      <c r="AE685" s="262">
        <v>0</v>
      </c>
      <c r="AF685" s="263">
        <v>18.27</v>
      </c>
      <c r="AG685" s="10"/>
      <c r="AH685" s="10"/>
      <c r="AI685" s="10"/>
    </row>
    <row r="686" spans="1:35">
      <c r="A686" s="255">
        <f t="shared" ref="A686:A693" si="28">A685+0.0105</f>
        <v>0.30216666666666669</v>
      </c>
      <c r="B686" s="254">
        <v>4.3600000000000003</v>
      </c>
      <c r="C686" s="254">
        <v>13.45</v>
      </c>
      <c r="D686" s="254">
        <v>0</v>
      </c>
      <c r="E686" s="254">
        <v>11.18</v>
      </c>
      <c r="F686" s="254">
        <v>11.55</v>
      </c>
      <c r="G686" s="254">
        <v>82.64</v>
      </c>
      <c r="H686" s="254">
        <v>0</v>
      </c>
      <c r="I686" s="254">
        <v>0</v>
      </c>
      <c r="J686" s="254">
        <v>0.91</v>
      </c>
      <c r="K686" s="254">
        <v>19.73</v>
      </c>
      <c r="L686" s="254">
        <v>0</v>
      </c>
      <c r="M686" s="254">
        <v>0</v>
      </c>
      <c r="N686" s="254">
        <v>24.81</v>
      </c>
      <c r="O686" s="254">
        <v>0.91</v>
      </c>
      <c r="P686" s="254">
        <v>9.99</v>
      </c>
      <c r="Q686" s="254">
        <v>0.91</v>
      </c>
      <c r="R686" s="254">
        <v>0</v>
      </c>
      <c r="S686" s="254">
        <v>0</v>
      </c>
      <c r="T686" s="254">
        <v>9.52</v>
      </c>
      <c r="U686" s="254">
        <v>48.92</v>
      </c>
      <c r="V686" s="254">
        <v>48.72</v>
      </c>
      <c r="W686" s="254">
        <v>0</v>
      </c>
      <c r="X686" s="254">
        <v>0</v>
      </c>
      <c r="Y686" s="254">
        <v>9.09</v>
      </c>
      <c r="Z686" s="254">
        <v>0</v>
      </c>
      <c r="AA686" s="254">
        <v>4.54</v>
      </c>
      <c r="AB686" s="254">
        <v>54.09</v>
      </c>
      <c r="AC686" s="254">
        <v>0</v>
      </c>
      <c r="AD686" s="254">
        <v>2.27</v>
      </c>
      <c r="AE686" s="254">
        <v>6.87</v>
      </c>
      <c r="AF686" s="256">
        <v>29.54</v>
      </c>
      <c r="AG686" s="10"/>
      <c r="AH686" s="10"/>
      <c r="AI686" s="10"/>
    </row>
    <row r="687" spans="1:35">
      <c r="A687" s="255">
        <f t="shared" si="28"/>
        <v>0.3126666666666667</v>
      </c>
      <c r="B687" s="254">
        <v>0</v>
      </c>
      <c r="C687" s="254">
        <v>0</v>
      </c>
      <c r="D687" s="254">
        <v>29.14</v>
      </c>
      <c r="E687" s="254">
        <v>36.28</v>
      </c>
      <c r="F687" s="254">
        <v>7.68</v>
      </c>
      <c r="G687" s="254">
        <v>40.82</v>
      </c>
      <c r="H687" s="254">
        <v>0</v>
      </c>
      <c r="I687" s="254">
        <v>1.73</v>
      </c>
      <c r="J687" s="254">
        <v>0</v>
      </c>
      <c r="K687" s="254">
        <v>0</v>
      </c>
      <c r="L687" s="254">
        <v>19.829999999999998</v>
      </c>
      <c r="M687" s="254">
        <v>28.48</v>
      </c>
      <c r="N687" s="254">
        <v>0</v>
      </c>
      <c r="O687" s="254">
        <v>14.87</v>
      </c>
      <c r="P687" s="254">
        <v>1.82</v>
      </c>
      <c r="Q687" s="254">
        <v>1.82</v>
      </c>
      <c r="R687" s="254">
        <v>4.55</v>
      </c>
      <c r="S687" s="254">
        <v>2.73</v>
      </c>
      <c r="T687" s="254">
        <v>39.450000000000003</v>
      </c>
      <c r="U687" s="254">
        <v>76.31</v>
      </c>
      <c r="V687" s="254">
        <v>7.36</v>
      </c>
      <c r="W687" s="254">
        <v>15.4</v>
      </c>
      <c r="X687" s="254">
        <v>0</v>
      </c>
      <c r="Y687" s="254">
        <v>24.75</v>
      </c>
      <c r="Z687" s="254">
        <v>0</v>
      </c>
      <c r="AA687" s="254">
        <v>0</v>
      </c>
      <c r="AB687" s="254">
        <v>15.27</v>
      </c>
      <c r="AC687" s="254">
        <v>0</v>
      </c>
      <c r="AD687" s="254">
        <v>0</v>
      </c>
      <c r="AE687" s="254">
        <v>0</v>
      </c>
      <c r="AF687" s="256">
        <v>0</v>
      </c>
      <c r="AG687" s="10"/>
      <c r="AH687" s="10"/>
      <c r="AI687" s="10"/>
    </row>
    <row r="688" spans="1:35">
      <c r="A688" s="255">
        <f t="shared" si="28"/>
        <v>0.32316666666666671</v>
      </c>
      <c r="B688" s="254">
        <v>12.73</v>
      </c>
      <c r="C688" s="254">
        <v>6.81</v>
      </c>
      <c r="D688" s="254">
        <v>0</v>
      </c>
      <c r="E688" s="254">
        <v>2.73</v>
      </c>
      <c r="F688" s="254">
        <v>31.8</v>
      </c>
      <c r="G688" s="254">
        <v>38.270000000000003</v>
      </c>
      <c r="H688" s="254">
        <v>22.27</v>
      </c>
      <c r="I688" s="254">
        <v>4.09</v>
      </c>
      <c r="J688" s="254">
        <v>0</v>
      </c>
      <c r="K688" s="254">
        <v>4.54</v>
      </c>
      <c r="L688" s="254">
        <v>2.73</v>
      </c>
      <c r="M688" s="254">
        <v>31.12</v>
      </c>
      <c r="N688" s="254">
        <v>0</v>
      </c>
      <c r="O688" s="254">
        <v>0</v>
      </c>
      <c r="P688" s="254">
        <v>0</v>
      </c>
      <c r="Q688" s="254">
        <v>8.68</v>
      </c>
      <c r="R688" s="254">
        <v>39.08</v>
      </c>
      <c r="S688" s="254">
        <v>11.81</v>
      </c>
      <c r="T688" s="254">
        <v>16.91</v>
      </c>
      <c r="U688" s="254">
        <v>0.91</v>
      </c>
      <c r="V688" s="254">
        <v>0</v>
      </c>
      <c r="W688" s="254">
        <v>18.39</v>
      </c>
      <c r="X688" s="254">
        <v>0</v>
      </c>
      <c r="Y688" s="254">
        <v>0</v>
      </c>
      <c r="Z688" s="254">
        <v>0</v>
      </c>
      <c r="AA688" s="254">
        <v>5.45</v>
      </c>
      <c r="AB688" s="254">
        <v>6</v>
      </c>
      <c r="AC688" s="254">
        <v>0</v>
      </c>
      <c r="AD688" s="254">
        <v>8.36</v>
      </c>
      <c r="AE688" s="254">
        <v>18.170000000000002</v>
      </c>
      <c r="AF688" s="256">
        <v>16.48</v>
      </c>
      <c r="AG688" s="10"/>
      <c r="AH688" s="10"/>
      <c r="AI688" s="10"/>
    </row>
    <row r="689" spans="1:35">
      <c r="A689" s="255">
        <f t="shared" si="28"/>
        <v>0.33366666666666672</v>
      </c>
      <c r="B689" s="254">
        <v>18.170000000000002</v>
      </c>
      <c r="C689" s="254">
        <v>0</v>
      </c>
      <c r="D689" s="254">
        <v>14.27</v>
      </c>
      <c r="E689" s="254">
        <v>13.97</v>
      </c>
      <c r="F689" s="254">
        <v>36.909999999999997</v>
      </c>
      <c r="G689" s="254">
        <v>0</v>
      </c>
      <c r="H689" s="254">
        <v>15</v>
      </c>
      <c r="I689" s="254">
        <v>1.36</v>
      </c>
      <c r="J689" s="254">
        <v>8.0399999999999991</v>
      </c>
      <c r="K689" s="254">
        <v>2.27</v>
      </c>
      <c r="L689" s="254">
        <v>4.66</v>
      </c>
      <c r="M689" s="254">
        <v>39.82</v>
      </c>
      <c r="N689" s="254">
        <v>0</v>
      </c>
      <c r="O689" s="254">
        <v>13</v>
      </c>
      <c r="P689" s="254">
        <v>2.27</v>
      </c>
      <c r="Q689" s="254">
        <v>13.63</v>
      </c>
      <c r="R689" s="254">
        <v>6.92</v>
      </c>
      <c r="S689" s="254">
        <v>6.81</v>
      </c>
      <c r="T689" s="254">
        <v>4.46</v>
      </c>
      <c r="U689" s="254">
        <v>23.22</v>
      </c>
      <c r="V689" s="254">
        <v>13.17</v>
      </c>
      <c r="W689" s="254">
        <v>49.6</v>
      </c>
      <c r="X689" s="254">
        <v>0</v>
      </c>
      <c r="Y689" s="254">
        <v>2.27</v>
      </c>
      <c r="Z689" s="254">
        <v>0</v>
      </c>
      <c r="AA689" s="254">
        <v>5.9</v>
      </c>
      <c r="AB689" s="254">
        <v>44.26</v>
      </c>
      <c r="AC689" s="254">
        <v>4.6500000000000004</v>
      </c>
      <c r="AD689" s="254">
        <v>0</v>
      </c>
      <c r="AE689" s="254">
        <v>2.27</v>
      </c>
      <c r="AF689" s="256">
        <v>9.09</v>
      </c>
      <c r="AG689" s="10"/>
      <c r="AH689" s="10"/>
      <c r="AI689" s="10"/>
    </row>
    <row r="690" spans="1:35">
      <c r="A690" s="255">
        <f t="shared" si="28"/>
        <v>0.34416666666666673</v>
      </c>
      <c r="B690" s="254">
        <v>14.04</v>
      </c>
      <c r="C690" s="254">
        <v>25.45</v>
      </c>
      <c r="D690" s="254">
        <v>4.54</v>
      </c>
      <c r="E690" s="254">
        <v>2.27</v>
      </c>
      <c r="F690" s="254">
        <v>5.45</v>
      </c>
      <c r="G690" s="254">
        <v>0</v>
      </c>
      <c r="H690" s="254">
        <v>18.239999999999998</v>
      </c>
      <c r="I690" s="254">
        <v>6.81</v>
      </c>
      <c r="J690" s="254">
        <v>11.72</v>
      </c>
      <c r="K690" s="254">
        <v>25.17</v>
      </c>
      <c r="L690" s="254">
        <v>9.09</v>
      </c>
      <c r="M690" s="254">
        <v>13.63</v>
      </c>
      <c r="N690" s="254">
        <v>4.54</v>
      </c>
      <c r="O690" s="254">
        <v>26.27</v>
      </c>
      <c r="P690" s="254">
        <v>4.6500000000000004</v>
      </c>
      <c r="Q690" s="254">
        <v>15.27</v>
      </c>
      <c r="R690" s="254">
        <v>9.09</v>
      </c>
      <c r="S690" s="254">
        <v>4</v>
      </c>
      <c r="T690" s="254">
        <v>12.45</v>
      </c>
      <c r="U690" s="254">
        <v>0</v>
      </c>
      <c r="V690" s="254">
        <v>11.39</v>
      </c>
      <c r="W690" s="254">
        <v>23.54</v>
      </c>
      <c r="X690" s="254">
        <v>0</v>
      </c>
      <c r="Y690" s="254">
        <v>6.27</v>
      </c>
      <c r="Z690" s="254">
        <v>0</v>
      </c>
      <c r="AA690" s="254">
        <v>20</v>
      </c>
      <c r="AB690" s="254">
        <v>0</v>
      </c>
      <c r="AC690" s="254">
        <v>4.54</v>
      </c>
      <c r="AD690" s="254">
        <v>7.18</v>
      </c>
      <c r="AE690" s="254">
        <v>5.91</v>
      </c>
      <c r="AF690" s="256">
        <v>10</v>
      </c>
      <c r="AG690" s="10"/>
      <c r="AH690" s="10"/>
      <c r="AI690" s="10"/>
    </row>
    <row r="691" spans="1:35">
      <c r="A691" s="255">
        <f t="shared" si="28"/>
        <v>0.35466666666666674</v>
      </c>
      <c r="B691" s="254">
        <v>10.9</v>
      </c>
      <c r="C691" s="254">
        <v>18.18</v>
      </c>
      <c r="D691" s="254">
        <v>14.54</v>
      </c>
      <c r="E691" s="254">
        <v>6.36</v>
      </c>
      <c r="F691" s="254">
        <v>14</v>
      </c>
      <c r="G691" s="254">
        <v>0</v>
      </c>
      <c r="H691" s="254">
        <v>14.62</v>
      </c>
      <c r="I691" s="254">
        <v>3.63</v>
      </c>
      <c r="J691" s="254">
        <v>10.45</v>
      </c>
      <c r="K691" s="254">
        <v>1.42</v>
      </c>
      <c r="L691" s="254">
        <v>34.26</v>
      </c>
      <c r="M691" s="254">
        <v>0.91</v>
      </c>
      <c r="N691" s="254">
        <v>19.36</v>
      </c>
      <c r="O691" s="254">
        <v>0</v>
      </c>
      <c r="P691" s="254">
        <v>6.91</v>
      </c>
      <c r="Q691" s="254">
        <v>9.5500000000000007</v>
      </c>
      <c r="R691" s="254">
        <v>4.09</v>
      </c>
      <c r="S691" s="254">
        <v>21.35</v>
      </c>
      <c r="T691" s="254">
        <v>6.81</v>
      </c>
      <c r="U691" s="254">
        <v>4.54</v>
      </c>
      <c r="V691" s="254">
        <v>4.6399999999999997</v>
      </c>
      <c r="W691" s="254">
        <v>6.32</v>
      </c>
      <c r="X691" s="254">
        <v>0.91</v>
      </c>
      <c r="Y691" s="254">
        <v>17.260000000000002</v>
      </c>
      <c r="Z691" s="254">
        <v>0</v>
      </c>
      <c r="AA691" s="254">
        <v>17.54</v>
      </c>
      <c r="AB691" s="254">
        <v>16.37</v>
      </c>
      <c r="AC691" s="254">
        <v>4.63</v>
      </c>
      <c r="AD691" s="254">
        <v>2.31</v>
      </c>
      <c r="AE691" s="254">
        <v>0</v>
      </c>
      <c r="AF691" s="256">
        <v>0</v>
      </c>
      <c r="AG691" s="10"/>
      <c r="AH691" s="10"/>
      <c r="AI691" s="10"/>
    </row>
    <row r="692" spans="1:35">
      <c r="A692" s="255">
        <f t="shared" si="28"/>
        <v>0.36516666666666675</v>
      </c>
      <c r="B692" s="254">
        <v>51.36</v>
      </c>
      <c r="C692" s="254">
        <v>16.18</v>
      </c>
      <c r="D692" s="254">
        <v>1.42</v>
      </c>
      <c r="E692" s="254">
        <v>0.91</v>
      </c>
      <c r="F692" s="254">
        <v>15.91</v>
      </c>
      <c r="G692" s="254">
        <v>9.09</v>
      </c>
      <c r="H692" s="254">
        <v>16.27</v>
      </c>
      <c r="I692" s="254">
        <v>6.45</v>
      </c>
      <c r="J692" s="254">
        <v>0.91</v>
      </c>
      <c r="K692" s="254">
        <v>0</v>
      </c>
      <c r="L692" s="254">
        <v>6.81</v>
      </c>
      <c r="M692" s="254">
        <v>4.54</v>
      </c>
      <c r="N692" s="254">
        <v>49.63</v>
      </c>
      <c r="O692" s="254">
        <v>1.42</v>
      </c>
      <c r="P692" s="254">
        <v>11.27</v>
      </c>
      <c r="Q692" s="254">
        <v>14.63</v>
      </c>
      <c r="R692" s="254">
        <v>20.75</v>
      </c>
      <c r="S692" s="254">
        <v>11.08</v>
      </c>
      <c r="T692" s="254">
        <v>8.36</v>
      </c>
      <c r="U692" s="254">
        <v>0</v>
      </c>
      <c r="V692" s="254">
        <v>16.809999999999999</v>
      </c>
      <c r="W692" s="254">
        <v>47.31</v>
      </c>
      <c r="X692" s="254">
        <v>64.36</v>
      </c>
      <c r="Y692" s="254">
        <v>9.09</v>
      </c>
      <c r="Z692" s="254">
        <v>0</v>
      </c>
      <c r="AA692" s="254">
        <v>2.73</v>
      </c>
      <c r="AB692" s="254">
        <v>13.63</v>
      </c>
      <c r="AC692" s="254">
        <v>9.08</v>
      </c>
      <c r="AD692" s="254">
        <v>0</v>
      </c>
      <c r="AE692" s="254">
        <v>0</v>
      </c>
      <c r="AF692" s="256">
        <v>13.18</v>
      </c>
      <c r="AG692" s="10"/>
      <c r="AH692" s="10"/>
      <c r="AI692" s="10"/>
    </row>
    <row r="693" spans="1:35">
      <c r="A693" s="255">
        <f t="shared" si="28"/>
        <v>0.37566666666666676</v>
      </c>
      <c r="B693" s="254">
        <v>29.04</v>
      </c>
      <c r="C693" s="254">
        <v>12.63</v>
      </c>
      <c r="D693" s="254">
        <v>6.91</v>
      </c>
      <c r="E693" s="254">
        <v>13.27</v>
      </c>
      <c r="F693" s="254">
        <v>7.27</v>
      </c>
      <c r="G693" s="254">
        <v>68.8</v>
      </c>
      <c r="H693" s="254">
        <v>23.86</v>
      </c>
      <c r="I693" s="254">
        <v>4.54</v>
      </c>
      <c r="J693" s="254">
        <v>0</v>
      </c>
      <c r="K693" s="254">
        <v>0</v>
      </c>
      <c r="L693" s="254">
        <v>0.91</v>
      </c>
      <c r="M693" s="254">
        <v>0.91</v>
      </c>
      <c r="N693" s="254">
        <v>0</v>
      </c>
      <c r="O693" s="254">
        <v>9.09</v>
      </c>
      <c r="P693" s="254">
        <v>10.73</v>
      </c>
      <c r="Q693" s="254">
        <v>9</v>
      </c>
      <c r="R693" s="254">
        <v>0</v>
      </c>
      <c r="S693" s="254">
        <v>13.63</v>
      </c>
      <c r="T693" s="254">
        <v>20.18</v>
      </c>
      <c r="U693" s="254">
        <v>7.18</v>
      </c>
      <c r="V693" s="254">
        <v>9.08</v>
      </c>
      <c r="W693" s="254">
        <v>1.82</v>
      </c>
      <c r="X693" s="254">
        <v>73.2</v>
      </c>
      <c r="Y693" s="254">
        <v>3.64</v>
      </c>
      <c r="Z693" s="254">
        <v>0</v>
      </c>
      <c r="AA693" s="254">
        <v>0.91</v>
      </c>
      <c r="AB693" s="254">
        <v>12</v>
      </c>
      <c r="AC693" s="254">
        <v>10.45</v>
      </c>
      <c r="AD693" s="254">
        <v>0</v>
      </c>
      <c r="AE693" s="254">
        <v>28.18</v>
      </c>
      <c r="AF693" s="256">
        <v>18.420000000000002</v>
      </c>
      <c r="AG693" s="10"/>
      <c r="AH693" s="10"/>
      <c r="AI693" s="10"/>
    </row>
    <row r="694" spans="1:35">
      <c r="A694" s="255">
        <f t="shared" ref="A694:A733" si="29">A693+0.0104</f>
        <v>0.38606666666666678</v>
      </c>
      <c r="B694" s="254">
        <v>3.64</v>
      </c>
      <c r="C694" s="254">
        <v>10.119999999999999</v>
      </c>
      <c r="D694" s="254">
        <v>0</v>
      </c>
      <c r="E694" s="254">
        <v>0</v>
      </c>
      <c r="F694" s="254">
        <v>17.37</v>
      </c>
      <c r="G694" s="254">
        <v>15.64</v>
      </c>
      <c r="H694" s="254">
        <v>0</v>
      </c>
      <c r="I694" s="254">
        <v>0</v>
      </c>
      <c r="J694" s="254">
        <v>6.81</v>
      </c>
      <c r="K694" s="254">
        <v>9.09</v>
      </c>
      <c r="L694" s="254">
        <v>2.27</v>
      </c>
      <c r="M694" s="254">
        <v>4.54</v>
      </c>
      <c r="N694" s="254">
        <v>20</v>
      </c>
      <c r="O694" s="254">
        <v>15.36</v>
      </c>
      <c r="P694" s="254">
        <v>9.5399999999999991</v>
      </c>
      <c r="Q694" s="254">
        <v>20.239999999999998</v>
      </c>
      <c r="R694" s="254">
        <v>4.54</v>
      </c>
      <c r="S694" s="254">
        <v>9.4499999999999993</v>
      </c>
      <c r="T694" s="254">
        <v>22.9</v>
      </c>
      <c r="U694" s="254">
        <v>28.73</v>
      </c>
      <c r="V694" s="254">
        <v>11.36</v>
      </c>
      <c r="W694" s="254">
        <v>6.36</v>
      </c>
      <c r="X694" s="254">
        <v>11.03</v>
      </c>
      <c r="Y694" s="254">
        <v>10.45</v>
      </c>
      <c r="Z694" s="254">
        <v>0</v>
      </c>
      <c r="AA694" s="254">
        <v>9.99</v>
      </c>
      <c r="AB694" s="254">
        <v>0</v>
      </c>
      <c r="AC694" s="254">
        <v>16</v>
      </c>
      <c r="AD694" s="254">
        <v>6.81</v>
      </c>
      <c r="AE694" s="254">
        <v>15.45</v>
      </c>
      <c r="AF694" s="256">
        <v>17.45</v>
      </c>
      <c r="AG694" s="10"/>
      <c r="AH694" s="10"/>
      <c r="AI694" s="10"/>
    </row>
    <row r="695" spans="1:35">
      <c r="A695" s="255">
        <f t="shared" si="29"/>
        <v>0.3964666666666668</v>
      </c>
      <c r="B695" s="254">
        <v>12.72</v>
      </c>
      <c r="C695" s="254">
        <v>5.41</v>
      </c>
      <c r="D695" s="254">
        <v>18.579999999999998</v>
      </c>
      <c r="E695" s="254">
        <v>8.76</v>
      </c>
      <c r="F695" s="254">
        <v>17.350000000000001</v>
      </c>
      <c r="G695" s="254">
        <v>29.82</v>
      </c>
      <c r="H695" s="254">
        <v>16.190000000000001</v>
      </c>
      <c r="I695" s="254">
        <v>43.18</v>
      </c>
      <c r="J695" s="254">
        <v>16.649999999999999</v>
      </c>
      <c r="K695" s="254">
        <v>26.81</v>
      </c>
      <c r="L695" s="254">
        <v>0</v>
      </c>
      <c r="M695" s="254">
        <v>12.41</v>
      </c>
      <c r="N695" s="254">
        <v>4.54</v>
      </c>
      <c r="O695" s="254">
        <v>2.27</v>
      </c>
      <c r="P695" s="254">
        <v>8.09</v>
      </c>
      <c r="Q695" s="254">
        <v>0</v>
      </c>
      <c r="R695" s="254">
        <v>10</v>
      </c>
      <c r="S695" s="254">
        <v>24.9</v>
      </c>
      <c r="T695" s="254">
        <v>13.63</v>
      </c>
      <c r="U695" s="254">
        <v>4.54</v>
      </c>
      <c r="V695" s="254">
        <v>21.81</v>
      </c>
      <c r="W695" s="254">
        <v>4.54</v>
      </c>
      <c r="X695" s="254">
        <v>21.57</v>
      </c>
      <c r="Y695" s="254">
        <v>4.54</v>
      </c>
      <c r="Z695" s="254">
        <v>0</v>
      </c>
      <c r="AA695" s="254">
        <v>4.54</v>
      </c>
      <c r="AB695" s="254">
        <v>11.82</v>
      </c>
      <c r="AC695" s="254">
        <v>10.36</v>
      </c>
      <c r="AD695" s="254">
        <v>23.82</v>
      </c>
      <c r="AE695" s="254">
        <v>19.54</v>
      </c>
      <c r="AF695" s="256">
        <v>2.27</v>
      </c>
      <c r="AG695" s="10"/>
      <c r="AH695" s="10"/>
      <c r="AI695" s="10"/>
    </row>
    <row r="696" spans="1:35">
      <c r="A696" s="255">
        <f t="shared" si="29"/>
        <v>0.40686666666666682</v>
      </c>
      <c r="B696" s="254">
        <v>8.18</v>
      </c>
      <c r="C696" s="254">
        <v>7.18</v>
      </c>
      <c r="D696" s="254">
        <v>13.64</v>
      </c>
      <c r="E696" s="254">
        <v>10.77</v>
      </c>
      <c r="F696" s="254">
        <v>9.08</v>
      </c>
      <c r="G696" s="254">
        <v>9.09</v>
      </c>
      <c r="H696" s="254">
        <v>9.09</v>
      </c>
      <c r="I696" s="254">
        <v>24.98</v>
      </c>
      <c r="J696" s="254">
        <v>35.89</v>
      </c>
      <c r="K696" s="254">
        <v>45.45</v>
      </c>
      <c r="L696" s="254">
        <v>42.81</v>
      </c>
      <c r="M696" s="254">
        <v>22.14</v>
      </c>
      <c r="N696" s="254">
        <v>5.45</v>
      </c>
      <c r="O696" s="254">
        <v>11.36</v>
      </c>
      <c r="P696" s="254">
        <v>30.98</v>
      </c>
      <c r="Q696" s="254">
        <v>4.09</v>
      </c>
      <c r="R696" s="254">
        <v>18.5</v>
      </c>
      <c r="S696" s="254">
        <v>8.64</v>
      </c>
      <c r="T696" s="254">
        <v>16.649999999999999</v>
      </c>
      <c r="U696" s="254">
        <v>17.72</v>
      </c>
      <c r="V696" s="254">
        <v>15.55</v>
      </c>
      <c r="W696" s="254">
        <v>15.16</v>
      </c>
      <c r="X696" s="254">
        <v>7.27</v>
      </c>
      <c r="Y696" s="254">
        <v>43.06</v>
      </c>
      <c r="Z696" s="254">
        <v>0</v>
      </c>
      <c r="AA696" s="254">
        <v>0</v>
      </c>
      <c r="AB696" s="254">
        <v>0</v>
      </c>
      <c r="AC696" s="254">
        <v>3.59</v>
      </c>
      <c r="AD696" s="254">
        <v>4.83</v>
      </c>
      <c r="AE696" s="254">
        <v>10.91</v>
      </c>
      <c r="AF696" s="256">
        <v>0</v>
      </c>
      <c r="AG696" s="10"/>
      <c r="AH696" s="10"/>
      <c r="AI696" s="10"/>
    </row>
    <row r="697" spans="1:35">
      <c r="A697" s="255">
        <f t="shared" si="29"/>
        <v>0.41726666666666684</v>
      </c>
      <c r="B697" s="254">
        <v>24.6</v>
      </c>
      <c r="C697" s="254">
        <v>0</v>
      </c>
      <c r="D697" s="254">
        <v>3.64</v>
      </c>
      <c r="E697" s="254">
        <v>28.41</v>
      </c>
      <c r="F697" s="254">
        <v>16.8</v>
      </c>
      <c r="G697" s="254">
        <v>11.36</v>
      </c>
      <c r="H697" s="254">
        <v>11.35</v>
      </c>
      <c r="I697" s="254">
        <v>28.8</v>
      </c>
      <c r="J697" s="254">
        <v>37.49</v>
      </c>
      <c r="K697" s="254">
        <v>19.989999999999998</v>
      </c>
      <c r="L697" s="254">
        <v>11.35</v>
      </c>
      <c r="M697" s="254">
        <v>5.91</v>
      </c>
      <c r="N697" s="254">
        <v>22.72</v>
      </c>
      <c r="O697" s="254">
        <v>0</v>
      </c>
      <c r="P697" s="254">
        <v>24.67</v>
      </c>
      <c r="Q697" s="254">
        <v>9.89</v>
      </c>
      <c r="R697" s="254">
        <v>2.73</v>
      </c>
      <c r="S697" s="254">
        <v>28.3</v>
      </c>
      <c r="T697" s="254">
        <v>21.81</v>
      </c>
      <c r="U697" s="254">
        <v>3.82</v>
      </c>
      <c r="V697" s="254">
        <v>4.54</v>
      </c>
      <c r="W697" s="254">
        <v>15.35</v>
      </c>
      <c r="X697" s="254">
        <v>2.27</v>
      </c>
      <c r="Y697" s="254">
        <v>1.82</v>
      </c>
      <c r="Z697" s="254">
        <v>0</v>
      </c>
      <c r="AA697" s="254">
        <v>33.549999999999997</v>
      </c>
      <c r="AB697" s="254">
        <v>22.13</v>
      </c>
      <c r="AC697" s="254">
        <v>14.08</v>
      </c>
      <c r="AD697" s="254">
        <v>10</v>
      </c>
      <c r="AE697" s="254">
        <v>3.64</v>
      </c>
      <c r="AF697" s="256">
        <v>13.45</v>
      </c>
      <c r="AG697" s="10"/>
      <c r="AH697" s="10"/>
      <c r="AI697" s="10"/>
    </row>
    <row r="698" spans="1:35">
      <c r="A698" s="257">
        <f t="shared" si="29"/>
        <v>0.42766666666666686</v>
      </c>
      <c r="B698" s="254">
        <v>23.27</v>
      </c>
      <c r="C698" s="254">
        <v>15.54</v>
      </c>
      <c r="D698" s="254">
        <v>10.4</v>
      </c>
      <c r="E698" s="254">
        <v>26.93</v>
      </c>
      <c r="F698" s="254">
        <v>19.53</v>
      </c>
      <c r="G698" s="254">
        <v>0</v>
      </c>
      <c r="H698" s="254">
        <v>20.9</v>
      </c>
      <c r="I698" s="254">
        <v>24.08</v>
      </c>
      <c r="J698" s="254">
        <v>25.54</v>
      </c>
      <c r="K698" s="254">
        <v>10.91</v>
      </c>
      <c r="L698" s="254">
        <v>23</v>
      </c>
      <c r="M698" s="254">
        <v>48.72</v>
      </c>
      <c r="N698" s="254">
        <v>4.54</v>
      </c>
      <c r="O698" s="254">
        <v>13.63</v>
      </c>
      <c r="P698" s="254">
        <v>7.22</v>
      </c>
      <c r="Q698" s="254">
        <v>3.64</v>
      </c>
      <c r="R698" s="254">
        <v>11.81</v>
      </c>
      <c r="S698" s="254">
        <v>58.81</v>
      </c>
      <c r="T698" s="254">
        <v>5.9</v>
      </c>
      <c r="U698" s="254">
        <v>0</v>
      </c>
      <c r="V698" s="254">
        <v>2.27</v>
      </c>
      <c r="W698" s="254">
        <v>0</v>
      </c>
      <c r="X698" s="254">
        <v>22.81</v>
      </c>
      <c r="Y698" s="254">
        <v>0</v>
      </c>
      <c r="Z698" s="254">
        <v>0</v>
      </c>
      <c r="AA698" s="254">
        <v>47.71</v>
      </c>
      <c r="AB698" s="254">
        <v>25.99</v>
      </c>
      <c r="AC698" s="254">
        <v>6.36</v>
      </c>
      <c r="AD698" s="254">
        <v>10.73</v>
      </c>
      <c r="AE698" s="254">
        <v>10.039999999999999</v>
      </c>
      <c r="AF698" s="256">
        <v>11.91</v>
      </c>
      <c r="AG698" s="10"/>
      <c r="AH698" s="10"/>
      <c r="AI698" s="10"/>
    </row>
    <row r="699" spans="1:35">
      <c r="A699" s="257">
        <f t="shared" si="29"/>
        <v>0.43806666666666688</v>
      </c>
      <c r="B699" s="254">
        <v>14.09</v>
      </c>
      <c r="C699" s="254">
        <v>14.63</v>
      </c>
      <c r="D699" s="254">
        <v>0</v>
      </c>
      <c r="E699" s="254">
        <v>22.54</v>
      </c>
      <c r="F699" s="254">
        <v>16.3</v>
      </c>
      <c r="G699" s="254">
        <v>11.82</v>
      </c>
      <c r="H699" s="254">
        <v>1.9</v>
      </c>
      <c r="I699" s="254">
        <v>72.45</v>
      </c>
      <c r="J699" s="254">
        <v>2.27</v>
      </c>
      <c r="K699" s="254">
        <v>29.85</v>
      </c>
      <c r="L699" s="254">
        <v>32.450000000000003</v>
      </c>
      <c r="M699" s="254">
        <v>18.18</v>
      </c>
      <c r="N699" s="254">
        <v>11.99</v>
      </c>
      <c r="O699" s="254">
        <v>15.45</v>
      </c>
      <c r="P699" s="254">
        <v>15.45</v>
      </c>
      <c r="Q699" s="254">
        <v>2.73</v>
      </c>
      <c r="R699" s="254">
        <v>6.39</v>
      </c>
      <c r="S699" s="254">
        <v>44.45</v>
      </c>
      <c r="T699" s="254">
        <v>0</v>
      </c>
      <c r="U699" s="254">
        <v>13.45</v>
      </c>
      <c r="V699" s="254">
        <v>5.45</v>
      </c>
      <c r="W699" s="254">
        <v>0</v>
      </c>
      <c r="X699" s="254">
        <v>7.63</v>
      </c>
      <c r="Y699" s="254">
        <v>0</v>
      </c>
      <c r="Z699" s="254">
        <v>0</v>
      </c>
      <c r="AA699" s="254">
        <v>12.63</v>
      </c>
      <c r="AB699" s="254">
        <v>7.45</v>
      </c>
      <c r="AC699" s="254">
        <v>26.9</v>
      </c>
      <c r="AD699" s="254">
        <v>29.13</v>
      </c>
      <c r="AE699" s="254">
        <v>7.27</v>
      </c>
      <c r="AF699" s="256">
        <v>2.64</v>
      </c>
      <c r="AG699" s="10"/>
      <c r="AH699" s="10"/>
      <c r="AI699" s="10"/>
    </row>
    <row r="700" spans="1:35">
      <c r="A700" s="257">
        <f t="shared" si="29"/>
        <v>0.4484666666666669</v>
      </c>
      <c r="B700" s="254">
        <v>16.079999999999998</v>
      </c>
      <c r="C700" s="254">
        <v>44.4</v>
      </c>
      <c r="D700" s="254">
        <v>4.54</v>
      </c>
      <c r="E700" s="254">
        <v>10</v>
      </c>
      <c r="F700" s="254">
        <v>5.45</v>
      </c>
      <c r="G700" s="254">
        <v>18.18</v>
      </c>
      <c r="H700" s="254">
        <v>26.82</v>
      </c>
      <c r="I700" s="254">
        <v>7</v>
      </c>
      <c r="J700" s="254">
        <v>4.6900000000000004</v>
      </c>
      <c r="K700" s="254">
        <v>7.52</v>
      </c>
      <c r="L700" s="254">
        <v>21.46</v>
      </c>
      <c r="M700" s="254">
        <v>13.62</v>
      </c>
      <c r="N700" s="254">
        <v>29.5</v>
      </c>
      <c r="O700" s="254">
        <v>6.91</v>
      </c>
      <c r="P700" s="254">
        <v>37.82</v>
      </c>
      <c r="Q700" s="254">
        <v>3.64</v>
      </c>
      <c r="R700" s="254">
        <v>0</v>
      </c>
      <c r="S700" s="254">
        <v>8.17</v>
      </c>
      <c r="T700" s="254">
        <v>39.32</v>
      </c>
      <c r="U700" s="254">
        <v>0</v>
      </c>
      <c r="V700" s="254">
        <v>11.9</v>
      </c>
      <c r="W700" s="254">
        <v>3.64</v>
      </c>
      <c r="X700" s="254">
        <v>22.4</v>
      </c>
      <c r="Y700" s="254">
        <v>9.36</v>
      </c>
      <c r="Z700" s="254">
        <v>0</v>
      </c>
      <c r="AA700" s="254">
        <v>10.36</v>
      </c>
      <c r="AB700" s="254">
        <v>3.64</v>
      </c>
      <c r="AC700" s="254">
        <v>21.15</v>
      </c>
      <c r="AD700" s="254">
        <v>6.36</v>
      </c>
      <c r="AE700" s="254">
        <v>17.72</v>
      </c>
      <c r="AF700" s="256">
        <v>23.74</v>
      </c>
      <c r="AG700" s="10"/>
      <c r="AH700" s="10"/>
      <c r="AI700" s="10"/>
    </row>
    <row r="701" spans="1:35">
      <c r="A701" s="257">
        <f t="shared" si="29"/>
        <v>0.45886666666666692</v>
      </c>
      <c r="B701" s="254">
        <v>10.09</v>
      </c>
      <c r="C701" s="254">
        <v>25.09</v>
      </c>
      <c r="D701" s="254">
        <v>17.5</v>
      </c>
      <c r="E701" s="254">
        <v>7.82</v>
      </c>
      <c r="F701" s="254">
        <v>6.91</v>
      </c>
      <c r="G701" s="254">
        <v>21.77</v>
      </c>
      <c r="H701" s="254">
        <v>31.78</v>
      </c>
      <c r="I701" s="254">
        <v>0</v>
      </c>
      <c r="J701" s="254">
        <v>50.99</v>
      </c>
      <c r="K701" s="254">
        <v>9.64</v>
      </c>
      <c r="L701" s="254">
        <v>10.73</v>
      </c>
      <c r="M701" s="254">
        <v>22.41</v>
      </c>
      <c r="N701" s="254">
        <v>5.36</v>
      </c>
      <c r="O701" s="254">
        <v>30.5</v>
      </c>
      <c r="P701" s="254">
        <v>15</v>
      </c>
      <c r="Q701" s="254">
        <v>12.54</v>
      </c>
      <c r="R701" s="254">
        <v>14.01</v>
      </c>
      <c r="S701" s="254">
        <v>10.27</v>
      </c>
      <c r="T701" s="254">
        <v>7.27</v>
      </c>
      <c r="U701" s="254">
        <v>3.2</v>
      </c>
      <c r="V701" s="254">
        <v>19.64</v>
      </c>
      <c r="W701" s="254">
        <v>26.64</v>
      </c>
      <c r="X701" s="254">
        <v>46.15</v>
      </c>
      <c r="Y701" s="254">
        <v>10.45</v>
      </c>
      <c r="Z701" s="254">
        <v>30.73</v>
      </c>
      <c r="AA701" s="254">
        <v>38.380000000000003</v>
      </c>
      <c r="AB701" s="254">
        <v>10.73</v>
      </c>
      <c r="AC701" s="254">
        <v>1.82</v>
      </c>
      <c r="AD701" s="254">
        <v>12.14</v>
      </c>
      <c r="AE701" s="254">
        <v>24.63</v>
      </c>
      <c r="AF701" s="256">
        <v>42.41</v>
      </c>
      <c r="AG701" s="10"/>
      <c r="AH701" s="10"/>
      <c r="AI701" s="10"/>
    </row>
    <row r="702" spans="1:35">
      <c r="A702" s="257">
        <f t="shared" si="29"/>
        <v>0.46926666666666694</v>
      </c>
      <c r="B702" s="254">
        <v>58.36</v>
      </c>
      <c r="C702" s="254">
        <v>51.42</v>
      </c>
      <c r="D702" s="254">
        <v>35.57</v>
      </c>
      <c r="E702" s="254">
        <v>24.64</v>
      </c>
      <c r="F702" s="254">
        <v>31.9</v>
      </c>
      <c r="G702" s="254">
        <v>56.33</v>
      </c>
      <c r="H702" s="254">
        <v>42.34</v>
      </c>
      <c r="I702" s="254">
        <v>42.63</v>
      </c>
      <c r="J702" s="254">
        <v>63.05</v>
      </c>
      <c r="K702" s="254">
        <v>26.89</v>
      </c>
      <c r="L702" s="254">
        <v>44</v>
      </c>
      <c r="M702" s="254">
        <v>70.459999999999994</v>
      </c>
      <c r="N702" s="254">
        <v>16.32</v>
      </c>
      <c r="O702" s="254">
        <v>10.77</v>
      </c>
      <c r="P702" s="254">
        <v>58.43</v>
      </c>
      <c r="Q702" s="254">
        <v>76.319999999999993</v>
      </c>
      <c r="R702" s="254">
        <v>27.51</v>
      </c>
      <c r="S702" s="254">
        <v>50.42</v>
      </c>
      <c r="T702" s="254">
        <v>34.880000000000003</v>
      </c>
      <c r="U702" s="254">
        <v>1.86</v>
      </c>
      <c r="V702" s="254">
        <v>0</v>
      </c>
      <c r="W702" s="254">
        <v>29.54</v>
      </c>
      <c r="X702" s="254">
        <v>32.5</v>
      </c>
      <c r="Y702" s="254">
        <v>28.72</v>
      </c>
      <c r="Z702" s="254">
        <v>10.77</v>
      </c>
      <c r="AA702" s="254">
        <v>43.91</v>
      </c>
      <c r="AB702" s="254">
        <v>11.56</v>
      </c>
      <c r="AC702" s="254">
        <v>17.59</v>
      </c>
      <c r="AD702" s="254">
        <v>24.03</v>
      </c>
      <c r="AE702" s="254">
        <v>38.840000000000003</v>
      </c>
      <c r="AF702" s="256">
        <v>36.49</v>
      </c>
      <c r="AG702" s="10"/>
      <c r="AH702" s="10"/>
      <c r="AI702" s="10"/>
    </row>
    <row r="703" spans="1:35">
      <c r="A703" s="257">
        <f t="shared" si="29"/>
        <v>0.47966666666666696</v>
      </c>
      <c r="B703" s="254">
        <v>34.72</v>
      </c>
      <c r="C703" s="254">
        <v>62.68</v>
      </c>
      <c r="D703" s="254">
        <v>39.049999999999997</v>
      </c>
      <c r="E703" s="254">
        <v>71.33</v>
      </c>
      <c r="F703" s="254">
        <v>98.68</v>
      </c>
      <c r="G703" s="254">
        <v>48.5</v>
      </c>
      <c r="H703" s="254">
        <v>62.46</v>
      </c>
      <c r="I703" s="254">
        <v>35.93</v>
      </c>
      <c r="J703" s="254">
        <v>37.409999999999997</v>
      </c>
      <c r="K703" s="254">
        <v>58.18</v>
      </c>
      <c r="L703" s="254">
        <v>118.27</v>
      </c>
      <c r="M703" s="254">
        <v>100.26</v>
      </c>
      <c r="N703" s="254">
        <v>104.15</v>
      </c>
      <c r="O703" s="254">
        <v>26.83</v>
      </c>
      <c r="P703" s="254">
        <v>69.75</v>
      </c>
      <c r="Q703" s="254">
        <v>43.95</v>
      </c>
      <c r="R703" s="254">
        <v>80.36</v>
      </c>
      <c r="S703" s="254">
        <v>81.849999999999994</v>
      </c>
      <c r="T703" s="254">
        <v>25.94</v>
      </c>
      <c r="U703" s="254">
        <v>35.97</v>
      </c>
      <c r="V703" s="254">
        <v>0</v>
      </c>
      <c r="W703" s="254">
        <v>47.56</v>
      </c>
      <c r="X703" s="254">
        <v>112.43</v>
      </c>
      <c r="Y703" s="254">
        <v>61.65</v>
      </c>
      <c r="Z703" s="254">
        <v>22.06</v>
      </c>
      <c r="AA703" s="254">
        <v>15.64</v>
      </c>
      <c r="AB703" s="254">
        <v>17.45</v>
      </c>
      <c r="AC703" s="254">
        <v>88.44</v>
      </c>
      <c r="AD703" s="254">
        <v>54.36</v>
      </c>
      <c r="AE703" s="254">
        <v>62.73</v>
      </c>
      <c r="AF703" s="256">
        <v>124.26</v>
      </c>
      <c r="AG703" s="10"/>
      <c r="AH703" s="10"/>
      <c r="AI703" s="10"/>
    </row>
    <row r="704" spans="1:35">
      <c r="A704" s="257">
        <f t="shared" si="29"/>
        <v>0.49006666666666698</v>
      </c>
      <c r="B704" s="254">
        <v>101.39</v>
      </c>
      <c r="C704" s="254">
        <v>77.13</v>
      </c>
      <c r="D704" s="254">
        <v>61.11</v>
      </c>
      <c r="E704" s="254">
        <v>162.15</v>
      </c>
      <c r="F704" s="254">
        <v>153.93</v>
      </c>
      <c r="G704" s="254">
        <v>82.83</v>
      </c>
      <c r="H704" s="254">
        <v>140.94</v>
      </c>
      <c r="I704" s="254">
        <v>166.47</v>
      </c>
      <c r="J704" s="254">
        <v>113.55</v>
      </c>
      <c r="K704" s="254">
        <v>114.1</v>
      </c>
      <c r="L704" s="254">
        <v>140.22</v>
      </c>
      <c r="M704" s="254">
        <v>129.5</v>
      </c>
      <c r="N704" s="254">
        <v>74.25</v>
      </c>
      <c r="O704" s="254">
        <v>92.75</v>
      </c>
      <c r="P704" s="254">
        <v>141.75</v>
      </c>
      <c r="Q704" s="254">
        <v>122.05</v>
      </c>
      <c r="R704" s="254">
        <v>135.27000000000001</v>
      </c>
      <c r="S704" s="254">
        <v>97.82</v>
      </c>
      <c r="T704" s="254">
        <v>132.68</v>
      </c>
      <c r="U704" s="254">
        <v>50.04</v>
      </c>
      <c r="V704" s="254">
        <v>76.33</v>
      </c>
      <c r="W704" s="254">
        <v>147.06</v>
      </c>
      <c r="X704" s="254">
        <v>52.75</v>
      </c>
      <c r="Y704" s="254">
        <v>120.31</v>
      </c>
      <c r="Z704" s="254">
        <v>92.5</v>
      </c>
      <c r="AA704" s="254">
        <v>42.3</v>
      </c>
      <c r="AB704" s="254">
        <v>54.32</v>
      </c>
      <c r="AC704" s="254">
        <v>84.42</v>
      </c>
      <c r="AD704" s="254">
        <v>93</v>
      </c>
      <c r="AE704" s="254">
        <v>128.07</v>
      </c>
      <c r="AF704" s="256">
        <v>154.66999999999999</v>
      </c>
      <c r="AG704" s="10"/>
      <c r="AH704" s="10"/>
      <c r="AI704" s="10"/>
    </row>
    <row r="705" spans="1:35">
      <c r="A705" s="257">
        <f t="shared" si="29"/>
        <v>0.50046666666666695</v>
      </c>
      <c r="B705" s="254">
        <v>319.35000000000002</v>
      </c>
      <c r="C705" s="254">
        <v>301.95999999999998</v>
      </c>
      <c r="D705" s="254">
        <v>255.15</v>
      </c>
      <c r="E705" s="254">
        <v>369.06</v>
      </c>
      <c r="F705" s="254">
        <v>252.65</v>
      </c>
      <c r="G705" s="254">
        <v>106.62</v>
      </c>
      <c r="H705" s="254">
        <v>273.58999999999997</v>
      </c>
      <c r="I705" s="254">
        <v>317.42</v>
      </c>
      <c r="J705" s="254">
        <v>485.96</v>
      </c>
      <c r="K705" s="254">
        <v>293.8</v>
      </c>
      <c r="L705" s="254">
        <v>297.52</v>
      </c>
      <c r="M705" s="254">
        <v>164.71</v>
      </c>
      <c r="N705" s="254">
        <v>172.83</v>
      </c>
      <c r="O705" s="254">
        <v>385.52</v>
      </c>
      <c r="P705" s="254">
        <v>354.9</v>
      </c>
      <c r="Q705" s="254">
        <v>446.11</v>
      </c>
      <c r="R705" s="254">
        <v>468.41</v>
      </c>
      <c r="S705" s="254">
        <v>353.86</v>
      </c>
      <c r="T705" s="254">
        <v>203.91</v>
      </c>
      <c r="U705" s="254">
        <v>44.71</v>
      </c>
      <c r="V705" s="254">
        <v>230.52</v>
      </c>
      <c r="W705" s="254">
        <v>223.31</v>
      </c>
      <c r="X705" s="254">
        <v>292.27999999999997</v>
      </c>
      <c r="Y705" s="254">
        <v>130.99</v>
      </c>
      <c r="Z705" s="254">
        <v>12.94</v>
      </c>
      <c r="AA705" s="254">
        <v>94.43</v>
      </c>
      <c r="AB705" s="254">
        <v>99.37</v>
      </c>
      <c r="AC705" s="254">
        <v>194.49</v>
      </c>
      <c r="AD705" s="254">
        <v>219.01</v>
      </c>
      <c r="AE705" s="254">
        <v>188.23</v>
      </c>
      <c r="AF705" s="256">
        <v>138.87</v>
      </c>
      <c r="AG705" s="10"/>
      <c r="AH705" s="10"/>
      <c r="AI705" s="10"/>
    </row>
    <row r="706" spans="1:35">
      <c r="A706" s="257">
        <f t="shared" si="29"/>
        <v>0.51086666666666691</v>
      </c>
      <c r="B706" s="254">
        <v>319.98</v>
      </c>
      <c r="C706" s="254">
        <v>480.52</v>
      </c>
      <c r="D706" s="254">
        <v>278.99</v>
      </c>
      <c r="E706" s="254">
        <v>483.41</v>
      </c>
      <c r="F706" s="254">
        <v>434.41</v>
      </c>
      <c r="G706" s="254">
        <v>185.4</v>
      </c>
      <c r="H706" s="254">
        <v>373.01</v>
      </c>
      <c r="I706" s="254">
        <v>405.43</v>
      </c>
      <c r="J706" s="254">
        <v>512.14</v>
      </c>
      <c r="K706" s="254">
        <v>403.78</v>
      </c>
      <c r="L706" s="254">
        <v>488.16</v>
      </c>
      <c r="M706" s="254">
        <v>339.41</v>
      </c>
      <c r="N706" s="254">
        <v>177.95</v>
      </c>
      <c r="O706" s="254">
        <v>410.28</v>
      </c>
      <c r="P706" s="254">
        <v>290.02999999999997</v>
      </c>
      <c r="Q706" s="254">
        <v>530.67999999999995</v>
      </c>
      <c r="R706" s="254">
        <v>453.81</v>
      </c>
      <c r="S706" s="254">
        <v>366.64</v>
      </c>
      <c r="T706" s="254">
        <v>327.79</v>
      </c>
      <c r="U706" s="254">
        <v>239.96</v>
      </c>
      <c r="V706" s="254">
        <v>178.48</v>
      </c>
      <c r="W706" s="254">
        <v>204.38</v>
      </c>
      <c r="X706" s="254">
        <v>350.68</v>
      </c>
      <c r="Y706" s="254">
        <v>289.74</v>
      </c>
      <c r="Z706" s="254">
        <v>137.36000000000001</v>
      </c>
      <c r="AA706" s="254">
        <v>131.54</v>
      </c>
      <c r="AB706" s="254">
        <v>53.96</v>
      </c>
      <c r="AC706" s="254">
        <v>252.7</v>
      </c>
      <c r="AD706" s="254">
        <v>292.74</v>
      </c>
      <c r="AE706" s="254">
        <v>290.04000000000002</v>
      </c>
      <c r="AF706" s="256">
        <v>184.25</v>
      </c>
      <c r="AG706" s="10"/>
      <c r="AH706" s="10"/>
      <c r="AI706" s="10"/>
    </row>
    <row r="707" spans="1:35">
      <c r="A707" s="257">
        <f t="shared" si="29"/>
        <v>0.52126666666666688</v>
      </c>
      <c r="B707" s="254">
        <v>187.63</v>
      </c>
      <c r="C707" s="254">
        <v>560.87</v>
      </c>
      <c r="D707" s="254">
        <v>401.5</v>
      </c>
      <c r="E707" s="254">
        <v>329.94</v>
      </c>
      <c r="F707" s="254">
        <v>286.10000000000002</v>
      </c>
      <c r="G707" s="254">
        <v>185.75</v>
      </c>
      <c r="H707" s="254">
        <v>250.77</v>
      </c>
      <c r="I707" s="254">
        <v>316.61</v>
      </c>
      <c r="J707" s="254">
        <v>513.36</v>
      </c>
      <c r="K707" s="254">
        <v>463.2</v>
      </c>
      <c r="L707" s="254">
        <v>371.06</v>
      </c>
      <c r="M707" s="254">
        <v>217.51</v>
      </c>
      <c r="N707" s="254">
        <v>169.33</v>
      </c>
      <c r="O707" s="254">
        <v>395.21</v>
      </c>
      <c r="P707" s="254">
        <v>344.74</v>
      </c>
      <c r="Q707" s="254">
        <v>693.11</v>
      </c>
      <c r="R707" s="254">
        <v>474.58</v>
      </c>
      <c r="S707" s="254">
        <v>265.86</v>
      </c>
      <c r="T707" s="254">
        <v>353.23</v>
      </c>
      <c r="U707" s="254">
        <v>155.49</v>
      </c>
      <c r="V707" s="254">
        <v>317.99</v>
      </c>
      <c r="W707" s="254">
        <v>304.82</v>
      </c>
      <c r="X707" s="254">
        <v>440.38</v>
      </c>
      <c r="Y707" s="254">
        <v>352.24</v>
      </c>
      <c r="Z707" s="254">
        <v>97.27</v>
      </c>
      <c r="AA707" s="254">
        <v>179.61</v>
      </c>
      <c r="AB707" s="254">
        <v>123.95</v>
      </c>
      <c r="AC707" s="254">
        <v>135.37</v>
      </c>
      <c r="AD707" s="254">
        <v>207.08</v>
      </c>
      <c r="AE707" s="254">
        <v>217.49</v>
      </c>
      <c r="AF707" s="256">
        <v>268.58</v>
      </c>
      <c r="AG707" s="10"/>
      <c r="AH707" s="10"/>
      <c r="AI707" s="10"/>
    </row>
    <row r="708" spans="1:35">
      <c r="A708" s="257">
        <f t="shared" si="29"/>
        <v>0.53166666666666684</v>
      </c>
      <c r="B708" s="254">
        <v>267.29000000000002</v>
      </c>
      <c r="C708" s="254">
        <v>377.62</v>
      </c>
      <c r="D708" s="254">
        <v>300.79000000000002</v>
      </c>
      <c r="E708" s="254">
        <v>359.32</v>
      </c>
      <c r="F708" s="254">
        <v>290.49</v>
      </c>
      <c r="G708" s="254">
        <v>251.43</v>
      </c>
      <c r="H708" s="254">
        <v>206.89</v>
      </c>
      <c r="I708" s="254">
        <v>304.49</v>
      </c>
      <c r="J708" s="254">
        <v>400.25</v>
      </c>
      <c r="K708" s="254">
        <v>206.71</v>
      </c>
      <c r="L708" s="254">
        <v>299.12</v>
      </c>
      <c r="M708" s="254">
        <v>355.21</v>
      </c>
      <c r="N708" s="254">
        <v>177.01</v>
      </c>
      <c r="O708" s="254">
        <v>307.94</v>
      </c>
      <c r="P708" s="254">
        <v>322.02</v>
      </c>
      <c r="Q708" s="254">
        <v>522.29</v>
      </c>
      <c r="R708" s="254">
        <v>234.45</v>
      </c>
      <c r="S708" s="254">
        <v>319.24</v>
      </c>
      <c r="T708" s="254">
        <v>197.77</v>
      </c>
      <c r="U708" s="254">
        <v>235.52</v>
      </c>
      <c r="V708" s="254">
        <v>251.12</v>
      </c>
      <c r="W708" s="254">
        <v>312.52999999999997</v>
      </c>
      <c r="X708" s="254">
        <v>292.3</v>
      </c>
      <c r="Y708" s="254">
        <v>235.73</v>
      </c>
      <c r="Z708" s="254">
        <v>38.08</v>
      </c>
      <c r="AA708" s="254">
        <v>175.89</v>
      </c>
      <c r="AB708" s="254">
        <v>76.3</v>
      </c>
      <c r="AC708" s="254">
        <v>229.2</v>
      </c>
      <c r="AD708" s="254">
        <v>320.67</v>
      </c>
      <c r="AE708" s="254">
        <v>334.46</v>
      </c>
      <c r="AF708" s="256">
        <v>286.56</v>
      </c>
      <c r="AG708" s="10"/>
      <c r="AH708" s="10"/>
      <c r="AI708" s="10"/>
    </row>
    <row r="709" spans="1:35">
      <c r="A709" s="257">
        <f t="shared" si="29"/>
        <v>0.54206666666666681</v>
      </c>
      <c r="B709" s="254">
        <v>208.71</v>
      </c>
      <c r="C709" s="254">
        <v>310.07</v>
      </c>
      <c r="D709" s="254">
        <v>214.19</v>
      </c>
      <c r="E709" s="254">
        <v>402.33</v>
      </c>
      <c r="F709" s="254">
        <v>276.77999999999997</v>
      </c>
      <c r="G709" s="254">
        <v>277.43</v>
      </c>
      <c r="H709" s="254">
        <v>226.95</v>
      </c>
      <c r="I709" s="254">
        <v>189.6</v>
      </c>
      <c r="J709" s="254">
        <v>395.62</v>
      </c>
      <c r="K709" s="254">
        <v>341.55</v>
      </c>
      <c r="L709" s="254">
        <v>214.82</v>
      </c>
      <c r="M709" s="254">
        <v>279.66000000000003</v>
      </c>
      <c r="N709" s="254">
        <v>337.19</v>
      </c>
      <c r="O709" s="254">
        <v>297.99</v>
      </c>
      <c r="P709" s="254">
        <v>222.35</v>
      </c>
      <c r="Q709" s="254">
        <v>427.56</v>
      </c>
      <c r="R709" s="254">
        <v>189.45</v>
      </c>
      <c r="S709" s="254">
        <v>244.88</v>
      </c>
      <c r="T709" s="254">
        <v>280.72000000000003</v>
      </c>
      <c r="U709" s="254">
        <v>163.38</v>
      </c>
      <c r="V709" s="254">
        <v>214.41</v>
      </c>
      <c r="W709" s="254">
        <v>220.56</v>
      </c>
      <c r="X709" s="254">
        <v>350.36</v>
      </c>
      <c r="Y709" s="254">
        <v>312.27999999999997</v>
      </c>
      <c r="Z709" s="254">
        <v>77.459999999999994</v>
      </c>
      <c r="AA709" s="254">
        <v>107.19</v>
      </c>
      <c r="AB709" s="254">
        <v>215.01</v>
      </c>
      <c r="AC709" s="254">
        <v>316.18</v>
      </c>
      <c r="AD709" s="254">
        <v>333.67</v>
      </c>
      <c r="AE709" s="254">
        <v>233.7</v>
      </c>
      <c r="AF709" s="256">
        <v>198.69</v>
      </c>
      <c r="AG709" s="10"/>
      <c r="AH709" s="10"/>
      <c r="AI709" s="10"/>
    </row>
    <row r="710" spans="1:35">
      <c r="A710" s="257">
        <f t="shared" si="29"/>
        <v>0.55246666666666677</v>
      </c>
      <c r="B710" s="254">
        <v>240.57</v>
      </c>
      <c r="C710" s="254">
        <v>221.09</v>
      </c>
      <c r="D710" s="254">
        <v>176.23</v>
      </c>
      <c r="E710" s="254">
        <v>416.27</v>
      </c>
      <c r="F710" s="254">
        <v>419.23</v>
      </c>
      <c r="G710" s="254">
        <v>132.91</v>
      </c>
      <c r="H710" s="254">
        <v>204.7</v>
      </c>
      <c r="I710" s="254">
        <v>186.32</v>
      </c>
      <c r="J710" s="254">
        <v>213.35</v>
      </c>
      <c r="K710" s="254">
        <v>246.64</v>
      </c>
      <c r="L710" s="254">
        <v>329.16</v>
      </c>
      <c r="M710" s="254">
        <v>246.56</v>
      </c>
      <c r="N710" s="254">
        <v>193.48</v>
      </c>
      <c r="O710" s="254">
        <v>208.91</v>
      </c>
      <c r="P710" s="254">
        <v>134.63999999999999</v>
      </c>
      <c r="Q710" s="254">
        <v>205.2</v>
      </c>
      <c r="R710" s="254">
        <v>152.69999999999999</v>
      </c>
      <c r="S710" s="254">
        <v>352.16</v>
      </c>
      <c r="T710" s="254">
        <v>191.2</v>
      </c>
      <c r="U710" s="254">
        <v>180.23</v>
      </c>
      <c r="V710" s="254">
        <v>291.39999999999998</v>
      </c>
      <c r="W710" s="254">
        <v>245.02</v>
      </c>
      <c r="X710" s="254">
        <v>332.32</v>
      </c>
      <c r="Y710" s="254">
        <v>183.09</v>
      </c>
      <c r="Z710" s="254">
        <v>123.32</v>
      </c>
      <c r="AA710" s="254">
        <v>204.07</v>
      </c>
      <c r="AB710" s="254">
        <v>201.11</v>
      </c>
      <c r="AC710" s="254">
        <v>379.65</v>
      </c>
      <c r="AD710" s="254">
        <v>313.82</v>
      </c>
      <c r="AE710" s="254">
        <v>248.16</v>
      </c>
      <c r="AF710" s="256">
        <v>252.67</v>
      </c>
      <c r="AG710" s="10"/>
      <c r="AH710" s="10"/>
      <c r="AI710" s="10"/>
    </row>
    <row r="711" spans="1:35">
      <c r="A711" s="257">
        <f t="shared" si="29"/>
        <v>0.56286666666666674</v>
      </c>
      <c r="B711" s="254">
        <v>170.4</v>
      </c>
      <c r="C711" s="254">
        <v>313.89</v>
      </c>
      <c r="D711" s="254">
        <v>145.56</v>
      </c>
      <c r="E711" s="254">
        <v>251.39</v>
      </c>
      <c r="F711" s="254">
        <v>274.33999999999997</v>
      </c>
      <c r="G711" s="254">
        <v>299.37</v>
      </c>
      <c r="H711" s="254">
        <v>118.35</v>
      </c>
      <c r="I711" s="254">
        <v>137.62</v>
      </c>
      <c r="J711" s="254">
        <v>132.22999999999999</v>
      </c>
      <c r="K711" s="254">
        <v>181.56</v>
      </c>
      <c r="L711" s="254">
        <v>196.64</v>
      </c>
      <c r="M711" s="254">
        <v>154.28</v>
      </c>
      <c r="N711" s="254">
        <v>336.09</v>
      </c>
      <c r="O711" s="254">
        <v>210.36</v>
      </c>
      <c r="P711" s="254">
        <v>127.31</v>
      </c>
      <c r="Q711" s="254">
        <v>324.99</v>
      </c>
      <c r="R711" s="254">
        <v>196.85</v>
      </c>
      <c r="S711" s="254">
        <v>252.55</v>
      </c>
      <c r="T711" s="254">
        <v>256.58999999999997</v>
      </c>
      <c r="U711" s="254">
        <v>187.99</v>
      </c>
      <c r="V711" s="254">
        <v>193.41</v>
      </c>
      <c r="W711" s="254">
        <v>235.48</v>
      </c>
      <c r="X711" s="254">
        <v>178.65</v>
      </c>
      <c r="Y711" s="254">
        <v>230.74</v>
      </c>
      <c r="Z711" s="254">
        <v>81.58</v>
      </c>
      <c r="AA711" s="254">
        <v>237.19</v>
      </c>
      <c r="AB711" s="254">
        <v>304.23</v>
      </c>
      <c r="AC711" s="254">
        <v>212.76</v>
      </c>
      <c r="AD711" s="254">
        <v>250.41</v>
      </c>
      <c r="AE711" s="254">
        <v>152.51</v>
      </c>
      <c r="AF711" s="256">
        <v>236.01</v>
      </c>
      <c r="AG711" s="10"/>
      <c r="AH711" s="10"/>
      <c r="AI711" s="10"/>
    </row>
    <row r="712" spans="1:35">
      <c r="A712" s="257">
        <f t="shared" si="29"/>
        <v>0.5732666666666667</v>
      </c>
      <c r="B712" s="254">
        <v>191.74</v>
      </c>
      <c r="C712" s="254">
        <v>149.94</v>
      </c>
      <c r="D712" s="254">
        <v>138.86000000000001</v>
      </c>
      <c r="E712" s="254">
        <v>208.78</v>
      </c>
      <c r="F712" s="254">
        <v>273.32</v>
      </c>
      <c r="G712" s="254">
        <v>201.54</v>
      </c>
      <c r="H712" s="254">
        <v>89.36</v>
      </c>
      <c r="I712" s="254">
        <v>95.91</v>
      </c>
      <c r="J712" s="254">
        <v>92.86</v>
      </c>
      <c r="K712" s="254">
        <v>138.22999999999999</v>
      </c>
      <c r="L712" s="254">
        <v>231.68</v>
      </c>
      <c r="M712" s="254">
        <v>331.05</v>
      </c>
      <c r="N712" s="254">
        <v>195.21</v>
      </c>
      <c r="O712" s="254">
        <v>111.06</v>
      </c>
      <c r="P712" s="254">
        <v>144.84</v>
      </c>
      <c r="Q712" s="254">
        <v>158.22999999999999</v>
      </c>
      <c r="R712" s="254">
        <v>159.09</v>
      </c>
      <c r="S712" s="254">
        <v>181.03</v>
      </c>
      <c r="T712" s="254">
        <v>230.71</v>
      </c>
      <c r="U712" s="254">
        <v>239.28</v>
      </c>
      <c r="V712" s="254">
        <v>246.35</v>
      </c>
      <c r="W712" s="254">
        <v>137.35</v>
      </c>
      <c r="X712" s="254">
        <v>143.65</v>
      </c>
      <c r="Y712" s="254">
        <v>173.94</v>
      </c>
      <c r="Z712" s="254">
        <v>134.02000000000001</v>
      </c>
      <c r="AA712" s="254">
        <v>159.1</v>
      </c>
      <c r="AB712" s="254">
        <v>121.44</v>
      </c>
      <c r="AC712" s="254">
        <v>106.68</v>
      </c>
      <c r="AD712" s="254">
        <v>155.99</v>
      </c>
      <c r="AE712" s="254">
        <v>208.78</v>
      </c>
      <c r="AF712" s="256">
        <v>201.03</v>
      </c>
      <c r="AG712" s="10"/>
      <c r="AH712" s="10"/>
      <c r="AI712" s="10"/>
    </row>
    <row r="713" spans="1:35">
      <c r="A713" s="257">
        <f t="shared" si="29"/>
        <v>0.58366666666666667</v>
      </c>
      <c r="B713" s="254">
        <v>82.7</v>
      </c>
      <c r="C713" s="254">
        <v>90.56</v>
      </c>
      <c r="D713" s="254">
        <v>147.84</v>
      </c>
      <c r="E713" s="254">
        <v>49.4</v>
      </c>
      <c r="F713" s="254">
        <v>214.92</v>
      </c>
      <c r="G713" s="254">
        <v>269.18</v>
      </c>
      <c r="H713" s="254">
        <v>148.34</v>
      </c>
      <c r="I713" s="254">
        <v>82.12</v>
      </c>
      <c r="J713" s="254">
        <v>132.81</v>
      </c>
      <c r="K713" s="254">
        <v>74.56</v>
      </c>
      <c r="L713" s="254">
        <v>123.32</v>
      </c>
      <c r="M713" s="254">
        <v>210.61</v>
      </c>
      <c r="N713" s="254">
        <v>182</v>
      </c>
      <c r="O713" s="254">
        <v>23.46</v>
      </c>
      <c r="P713" s="254">
        <v>81.37</v>
      </c>
      <c r="Q713" s="254">
        <v>118.4</v>
      </c>
      <c r="R713" s="254">
        <v>134.69999999999999</v>
      </c>
      <c r="S713" s="254">
        <v>103.48</v>
      </c>
      <c r="T713" s="254">
        <v>181.68</v>
      </c>
      <c r="U713" s="254">
        <v>137.59</v>
      </c>
      <c r="V713" s="254">
        <v>83.62</v>
      </c>
      <c r="W713" s="254">
        <v>153.87</v>
      </c>
      <c r="X713" s="254">
        <v>84.39</v>
      </c>
      <c r="Y713" s="254">
        <v>88.66</v>
      </c>
      <c r="Z713" s="254">
        <v>113.54</v>
      </c>
      <c r="AA713" s="254">
        <v>166.24</v>
      </c>
      <c r="AB713" s="254">
        <v>127.94</v>
      </c>
      <c r="AC713" s="254">
        <v>79.09</v>
      </c>
      <c r="AD713" s="254">
        <v>186.63</v>
      </c>
      <c r="AE713" s="254">
        <v>211.04</v>
      </c>
      <c r="AF713" s="256">
        <v>291.62</v>
      </c>
      <c r="AG713" s="10"/>
      <c r="AH713" s="10"/>
      <c r="AI713" s="10"/>
    </row>
    <row r="714" spans="1:35">
      <c r="A714" s="257">
        <f t="shared" si="29"/>
        <v>0.59406666666666663</v>
      </c>
      <c r="B714" s="254">
        <v>131.6</v>
      </c>
      <c r="C714" s="254">
        <v>134.44999999999999</v>
      </c>
      <c r="D714" s="254">
        <v>65.53</v>
      </c>
      <c r="E714" s="254">
        <v>90.17</v>
      </c>
      <c r="F714" s="254">
        <v>192.34</v>
      </c>
      <c r="G714" s="254">
        <v>257.82</v>
      </c>
      <c r="H714" s="254">
        <v>40.36</v>
      </c>
      <c r="I714" s="254">
        <v>157.13999999999999</v>
      </c>
      <c r="J714" s="254">
        <v>56.42</v>
      </c>
      <c r="K714" s="254">
        <v>72.27</v>
      </c>
      <c r="L714" s="254">
        <v>168.57</v>
      </c>
      <c r="M714" s="254">
        <v>258.77999999999997</v>
      </c>
      <c r="N714" s="254">
        <v>199.62</v>
      </c>
      <c r="O714" s="254">
        <v>142.66999999999999</v>
      </c>
      <c r="P714" s="254">
        <v>92.35</v>
      </c>
      <c r="Q714" s="254">
        <v>93.2</v>
      </c>
      <c r="R714" s="254">
        <v>68.58</v>
      </c>
      <c r="S714" s="254">
        <v>95.59</v>
      </c>
      <c r="T714" s="254">
        <v>216.1</v>
      </c>
      <c r="U714" s="254">
        <v>185.64</v>
      </c>
      <c r="V714" s="254">
        <v>104.68</v>
      </c>
      <c r="W714" s="254">
        <v>196.69</v>
      </c>
      <c r="X714" s="254">
        <v>135.41</v>
      </c>
      <c r="Y714" s="254">
        <v>53.2</v>
      </c>
      <c r="Z714" s="254">
        <v>136.63999999999999</v>
      </c>
      <c r="AA714" s="254">
        <v>161.12</v>
      </c>
      <c r="AB714" s="254">
        <v>151.78</v>
      </c>
      <c r="AC714" s="254">
        <v>191</v>
      </c>
      <c r="AD714" s="254">
        <v>104.91</v>
      </c>
      <c r="AE714" s="254">
        <v>169.28</v>
      </c>
      <c r="AF714" s="256">
        <v>121.94</v>
      </c>
      <c r="AG714" s="10"/>
      <c r="AH714" s="10"/>
      <c r="AI714" s="10"/>
    </row>
    <row r="715" spans="1:35">
      <c r="A715" s="257">
        <f t="shared" si="29"/>
        <v>0.6044666666666666</v>
      </c>
      <c r="B715" s="254">
        <v>131.94999999999999</v>
      </c>
      <c r="C715" s="254">
        <v>89.22</v>
      </c>
      <c r="D715" s="254">
        <v>48.44</v>
      </c>
      <c r="E715" s="254">
        <v>85.77</v>
      </c>
      <c r="F715" s="254">
        <v>222.61</v>
      </c>
      <c r="G715" s="254">
        <v>136.57</v>
      </c>
      <c r="H715" s="254">
        <v>39.92</v>
      </c>
      <c r="I715" s="254">
        <v>85.18</v>
      </c>
      <c r="J715" s="254">
        <v>113.6</v>
      </c>
      <c r="K715" s="254">
        <v>54.4</v>
      </c>
      <c r="L715" s="254">
        <v>85.93</v>
      </c>
      <c r="M715" s="254">
        <v>127.43</v>
      </c>
      <c r="N715" s="254">
        <v>139.75</v>
      </c>
      <c r="O715" s="254">
        <v>64.72</v>
      </c>
      <c r="P715" s="254">
        <v>54.73</v>
      </c>
      <c r="Q715" s="254">
        <v>61.73</v>
      </c>
      <c r="R715" s="254">
        <v>71.81</v>
      </c>
      <c r="S715" s="254">
        <v>63.96</v>
      </c>
      <c r="T715" s="254">
        <v>95.99</v>
      </c>
      <c r="U715" s="254">
        <v>106.12</v>
      </c>
      <c r="V715" s="254">
        <v>139.86000000000001</v>
      </c>
      <c r="W715" s="254">
        <v>144.43</v>
      </c>
      <c r="X715" s="254">
        <v>115.63</v>
      </c>
      <c r="Y715" s="254">
        <v>97.34</v>
      </c>
      <c r="Z715" s="254">
        <v>86.83</v>
      </c>
      <c r="AA715" s="254">
        <v>207.47</v>
      </c>
      <c r="AB715" s="254">
        <v>83.22</v>
      </c>
      <c r="AC715" s="254">
        <v>146.62</v>
      </c>
      <c r="AD715" s="254">
        <v>118.44</v>
      </c>
      <c r="AE715" s="254">
        <v>112.72</v>
      </c>
      <c r="AF715" s="256">
        <v>89.57</v>
      </c>
      <c r="AG715" s="10"/>
      <c r="AH715" s="10"/>
      <c r="AI715" s="10"/>
    </row>
    <row r="716" spans="1:35">
      <c r="A716" s="257">
        <f t="shared" si="29"/>
        <v>0.61486666666666656</v>
      </c>
      <c r="B716" s="254">
        <v>36.270000000000003</v>
      </c>
      <c r="C716" s="254">
        <v>106.48</v>
      </c>
      <c r="D716" s="254">
        <v>39.86</v>
      </c>
      <c r="E716" s="254">
        <v>108.33</v>
      </c>
      <c r="F716" s="254">
        <v>117.67</v>
      </c>
      <c r="G716" s="254">
        <v>199.45</v>
      </c>
      <c r="H716" s="254">
        <v>79.290000000000006</v>
      </c>
      <c r="I716" s="254">
        <v>74.62</v>
      </c>
      <c r="J716" s="254">
        <v>68.91</v>
      </c>
      <c r="K716" s="254">
        <v>27.5</v>
      </c>
      <c r="L716" s="254">
        <v>105.8</v>
      </c>
      <c r="M716" s="254">
        <v>140.38999999999999</v>
      </c>
      <c r="N716" s="254">
        <v>301.69</v>
      </c>
      <c r="O716" s="254">
        <v>38.54</v>
      </c>
      <c r="P716" s="254">
        <v>44.54</v>
      </c>
      <c r="Q716" s="254">
        <v>33.590000000000003</v>
      </c>
      <c r="R716" s="254">
        <v>30.45</v>
      </c>
      <c r="S716" s="254">
        <v>27.72</v>
      </c>
      <c r="T716" s="254">
        <v>152.56</v>
      </c>
      <c r="U716" s="254">
        <v>112.32</v>
      </c>
      <c r="V716" s="254">
        <v>111.46</v>
      </c>
      <c r="W716" s="254">
        <v>87.49</v>
      </c>
      <c r="X716" s="254">
        <v>101.99</v>
      </c>
      <c r="Y716" s="254">
        <v>82.74</v>
      </c>
      <c r="Z716" s="254">
        <v>80.84</v>
      </c>
      <c r="AA716" s="254">
        <v>70.55</v>
      </c>
      <c r="AB716" s="254">
        <v>186.1</v>
      </c>
      <c r="AC716" s="254">
        <v>141.94999999999999</v>
      </c>
      <c r="AD716" s="254">
        <v>131.04</v>
      </c>
      <c r="AE716" s="254">
        <v>160.28</v>
      </c>
      <c r="AF716" s="256">
        <v>50.35</v>
      </c>
      <c r="AG716" s="10"/>
      <c r="AH716" s="10"/>
      <c r="AI716" s="10"/>
    </row>
    <row r="717" spans="1:35">
      <c r="A717" s="257">
        <f t="shared" si="29"/>
        <v>0.62526666666666653</v>
      </c>
      <c r="B717" s="254">
        <v>9</v>
      </c>
      <c r="C717" s="254">
        <v>29.92</v>
      </c>
      <c r="D717" s="254">
        <v>95.08</v>
      </c>
      <c r="E717" s="254">
        <v>103.36</v>
      </c>
      <c r="F717" s="254">
        <v>206.94</v>
      </c>
      <c r="G717" s="254">
        <v>103.1</v>
      </c>
      <c r="H717" s="254">
        <v>49.17</v>
      </c>
      <c r="I717" s="254">
        <v>50.1</v>
      </c>
      <c r="J717" s="254">
        <v>30.81</v>
      </c>
      <c r="K717" s="254">
        <v>84.34</v>
      </c>
      <c r="L717" s="254">
        <v>18.86</v>
      </c>
      <c r="M717" s="254">
        <v>236.6</v>
      </c>
      <c r="N717" s="254">
        <v>127.98</v>
      </c>
      <c r="O717" s="254">
        <v>17.13</v>
      </c>
      <c r="P717" s="254">
        <v>0</v>
      </c>
      <c r="Q717" s="254">
        <v>79.63</v>
      </c>
      <c r="R717" s="254">
        <v>43.36</v>
      </c>
      <c r="S717" s="254">
        <v>159.15</v>
      </c>
      <c r="T717" s="254">
        <v>99.12</v>
      </c>
      <c r="U717" s="254">
        <v>135.59</v>
      </c>
      <c r="V717" s="254">
        <v>100.35</v>
      </c>
      <c r="W717" s="254">
        <v>23.32</v>
      </c>
      <c r="X717" s="254">
        <v>77.19</v>
      </c>
      <c r="Y717" s="254">
        <v>127.01</v>
      </c>
      <c r="Z717" s="254">
        <v>124.06</v>
      </c>
      <c r="AA717" s="254">
        <v>97.94</v>
      </c>
      <c r="AB717" s="254">
        <v>117.71</v>
      </c>
      <c r="AC717" s="254">
        <v>73.44</v>
      </c>
      <c r="AD717" s="254">
        <v>84.64</v>
      </c>
      <c r="AE717" s="254">
        <v>81.73</v>
      </c>
      <c r="AF717" s="256">
        <v>114.1</v>
      </c>
      <c r="AG717" s="10"/>
      <c r="AH717" s="10"/>
      <c r="AI717" s="10"/>
    </row>
    <row r="718" spans="1:35">
      <c r="A718" s="257">
        <f t="shared" si="29"/>
        <v>0.63566666666666649</v>
      </c>
      <c r="B718" s="254">
        <v>38.18</v>
      </c>
      <c r="C718" s="254">
        <v>19.55</v>
      </c>
      <c r="D718" s="254">
        <v>55.27</v>
      </c>
      <c r="E718" s="254">
        <v>69.75</v>
      </c>
      <c r="F718" s="254">
        <v>88.72</v>
      </c>
      <c r="G718" s="254">
        <v>167.39</v>
      </c>
      <c r="H718" s="254">
        <v>106.48</v>
      </c>
      <c r="I718" s="254">
        <v>49.4</v>
      </c>
      <c r="J718" s="254">
        <v>82.18</v>
      </c>
      <c r="K718" s="254">
        <v>40.36</v>
      </c>
      <c r="L718" s="254">
        <v>44</v>
      </c>
      <c r="M718" s="254">
        <v>216.09</v>
      </c>
      <c r="N718" s="254">
        <v>63.47</v>
      </c>
      <c r="O718" s="254">
        <v>54.19</v>
      </c>
      <c r="P718" s="254">
        <v>45.03</v>
      </c>
      <c r="Q718" s="254">
        <v>55.08</v>
      </c>
      <c r="R718" s="254">
        <v>49.59</v>
      </c>
      <c r="S718" s="254">
        <v>60.22</v>
      </c>
      <c r="T718" s="254">
        <v>92.68</v>
      </c>
      <c r="U718" s="254">
        <v>51.05</v>
      </c>
      <c r="V718" s="254">
        <v>111.04</v>
      </c>
      <c r="W718" s="254">
        <v>65.91</v>
      </c>
      <c r="X718" s="254">
        <v>102.02</v>
      </c>
      <c r="Y718" s="254">
        <v>66</v>
      </c>
      <c r="Z718" s="254">
        <v>35.61</v>
      </c>
      <c r="AA718" s="254">
        <v>145.91</v>
      </c>
      <c r="AB718" s="254">
        <v>117.79</v>
      </c>
      <c r="AC718" s="254">
        <v>72.39</v>
      </c>
      <c r="AD718" s="254">
        <v>87.53</v>
      </c>
      <c r="AE718" s="254">
        <v>145.63</v>
      </c>
      <c r="AF718" s="256">
        <v>92.53</v>
      </c>
      <c r="AG718" s="10"/>
      <c r="AH718" s="10"/>
      <c r="AI718" s="10"/>
    </row>
    <row r="719" spans="1:35">
      <c r="A719" s="257">
        <f t="shared" si="29"/>
        <v>0.64606666666666646</v>
      </c>
      <c r="B719" s="254">
        <v>40.75</v>
      </c>
      <c r="C719" s="254">
        <v>125.85</v>
      </c>
      <c r="D719" s="254">
        <v>20.63</v>
      </c>
      <c r="E719" s="254">
        <v>42.57</v>
      </c>
      <c r="F719" s="254">
        <v>102.2</v>
      </c>
      <c r="G719" s="254">
        <v>155.61000000000001</v>
      </c>
      <c r="H719" s="254">
        <v>29.72</v>
      </c>
      <c r="I719" s="254">
        <v>60.54</v>
      </c>
      <c r="J719" s="254">
        <v>73.36</v>
      </c>
      <c r="K719" s="254">
        <v>41.94</v>
      </c>
      <c r="L719" s="254">
        <v>40.520000000000003</v>
      </c>
      <c r="M719" s="254">
        <v>83.04</v>
      </c>
      <c r="N719" s="254">
        <v>138.74</v>
      </c>
      <c r="O719" s="254">
        <v>85.87</v>
      </c>
      <c r="P719" s="254">
        <v>32.04</v>
      </c>
      <c r="Q719" s="254">
        <v>11</v>
      </c>
      <c r="R719" s="254">
        <v>34.22</v>
      </c>
      <c r="S719" s="254">
        <v>27</v>
      </c>
      <c r="T719" s="254">
        <v>115.55</v>
      </c>
      <c r="U719" s="254">
        <v>79.540000000000006</v>
      </c>
      <c r="V719" s="254">
        <v>104.91</v>
      </c>
      <c r="W719" s="254">
        <v>61.64</v>
      </c>
      <c r="X719" s="254">
        <v>117.25</v>
      </c>
      <c r="Y719" s="254">
        <v>58.8</v>
      </c>
      <c r="Z719" s="254">
        <v>29.35</v>
      </c>
      <c r="AA719" s="254">
        <v>64.44</v>
      </c>
      <c r="AB719" s="254">
        <v>105.94</v>
      </c>
      <c r="AC719" s="254">
        <v>122.56</v>
      </c>
      <c r="AD719" s="254">
        <v>151.78</v>
      </c>
      <c r="AE719" s="254">
        <v>135.4</v>
      </c>
      <c r="AF719" s="256">
        <v>54.12</v>
      </c>
      <c r="AG719" s="10"/>
      <c r="AH719" s="10"/>
      <c r="AI719" s="10"/>
    </row>
    <row r="720" spans="1:35">
      <c r="A720" s="257">
        <f t="shared" si="29"/>
        <v>0.65646666666666642</v>
      </c>
      <c r="B720" s="254">
        <v>41.26</v>
      </c>
      <c r="C720" s="254">
        <v>77.97</v>
      </c>
      <c r="D720" s="254">
        <v>57.29</v>
      </c>
      <c r="E720" s="254">
        <v>77.739999999999995</v>
      </c>
      <c r="F720" s="254">
        <v>95.74</v>
      </c>
      <c r="G720" s="254">
        <v>104.21</v>
      </c>
      <c r="H720" s="254">
        <v>88.93</v>
      </c>
      <c r="I720" s="254">
        <v>20.63</v>
      </c>
      <c r="J720" s="254">
        <v>109.58</v>
      </c>
      <c r="K720" s="254">
        <v>47.55</v>
      </c>
      <c r="L720" s="254">
        <v>25.45</v>
      </c>
      <c r="M720" s="254">
        <v>189.28</v>
      </c>
      <c r="N720" s="254">
        <v>79.19</v>
      </c>
      <c r="O720" s="254">
        <v>52.9</v>
      </c>
      <c r="P720" s="254">
        <v>36.799999999999997</v>
      </c>
      <c r="Q720" s="254">
        <v>25.47</v>
      </c>
      <c r="R720" s="254">
        <v>51.98</v>
      </c>
      <c r="S720" s="254">
        <v>84.63</v>
      </c>
      <c r="T720" s="254">
        <v>117.54</v>
      </c>
      <c r="U720" s="254">
        <v>96.49</v>
      </c>
      <c r="V720" s="254">
        <v>64.099999999999994</v>
      </c>
      <c r="W720" s="254">
        <v>33.69</v>
      </c>
      <c r="X720" s="254">
        <v>53.15</v>
      </c>
      <c r="Y720" s="254">
        <v>45.94</v>
      </c>
      <c r="Z720" s="254">
        <v>45.26</v>
      </c>
      <c r="AA720" s="254">
        <v>133.77000000000001</v>
      </c>
      <c r="AB720" s="254">
        <v>92.74</v>
      </c>
      <c r="AC720" s="254">
        <v>129.12</v>
      </c>
      <c r="AD720" s="254">
        <v>85.82</v>
      </c>
      <c r="AE720" s="254">
        <v>83.38</v>
      </c>
      <c r="AF720" s="256">
        <v>72.650000000000006</v>
      </c>
      <c r="AG720" s="10"/>
      <c r="AH720" s="10"/>
      <c r="AI720" s="10"/>
    </row>
    <row r="721" spans="1:35">
      <c r="A721" s="257">
        <f t="shared" si="29"/>
        <v>0.66686666666666639</v>
      </c>
      <c r="B721" s="254">
        <v>45.73</v>
      </c>
      <c r="C721" s="254">
        <v>61.33</v>
      </c>
      <c r="D721" s="254">
        <v>23.4</v>
      </c>
      <c r="E721" s="254">
        <v>91.43</v>
      </c>
      <c r="F721" s="254">
        <v>48.71</v>
      </c>
      <c r="G721" s="254">
        <v>82.27</v>
      </c>
      <c r="H721" s="254">
        <v>114.65</v>
      </c>
      <c r="I721" s="254">
        <v>23.15</v>
      </c>
      <c r="J721" s="254">
        <v>61.85</v>
      </c>
      <c r="K721" s="254">
        <v>23.22</v>
      </c>
      <c r="L721" s="254">
        <v>33.909999999999997</v>
      </c>
      <c r="M721" s="254">
        <v>90.72</v>
      </c>
      <c r="N721" s="254">
        <v>84.52</v>
      </c>
      <c r="O721" s="254">
        <v>45.44</v>
      </c>
      <c r="P721" s="254">
        <v>28.82</v>
      </c>
      <c r="Q721" s="254">
        <v>14.09</v>
      </c>
      <c r="R721" s="254">
        <v>32</v>
      </c>
      <c r="S721" s="254">
        <v>32.200000000000003</v>
      </c>
      <c r="T721" s="254">
        <v>38.18</v>
      </c>
      <c r="U721" s="254">
        <v>71.64</v>
      </c>
      <c r="V721" s="254">
        <v>52.02</v>
      </c>
      <c r="W721" s="254">
        <v>38.909999999999997</v>
      </c>
      <c r="X721" s="254">
        <v>72.45</v>
      </c>
      <c r="Y721" s="254">
        <v>51.37</v>
      </c>
      <c r="Z721" s="254">
        <v>85.22</v>
      </c>
      <c r="AA721" s="254">
        <v>136.4</v>
      </c>
      <c r="AB721" s="254">
        <v>77.92</v>
      </c>
      <c r="AC721" s="254">
        <v>69.98</v>
      </c>
      <c r="AD721" s="254">
        <v>39.28</v>
      </c>
      <c r="AE721" s="254">
        <v>77.260000000000005</v>
      </c>
      <c r="AF721" s="256">
        <v>75.98</v>
      </c>
      <c r="AG721" s="10"/>
      <c r="AH721" s="10"/>
      <c r="AI721" s="10"/>
    </row>
    <row r="722" spans="1:35">
      <c r="A722" s="257">
        <f t="shared" si="29"/>
        <v>0.67726666666666635</v>
      </c>
      <c r="B722" s="254">
        <v>30.7</v>
      </c>
      <c r="C722" s="254">
        <v>33.729999999999997</v>
      </c>
      <c r="D722" s="254">
        <v>60.26</v>
      </c>
      <c r="E722" s="254">
        <v>73.19</v>
      </c>
      <c r="F722" s="254">
        <v>102.59</v>
      </c>
      <c r="G722" s="254">
        <v>65.47</v>
      </c>
      <c r="H722" s="254">
        <v>25.33</v>
      </c>
      <c r="I722" s="254">
        <v>40.01</v>
      </c>
      <c r="J722" s="254">
        <v>31.61</v>
      </c>
      <c r="K722" s="254">
        <v>66.94</v>
      </c>
      <c r="L722" s="254">
        <v>18.87</v>
      </c>
      <c r="M722" s="254">
        <v>99.62</v>
      </c>
      <c r="N722" s="254">
        <v>100.33</v>
      </c>
      <c r="O722" s="254">
        <v>63.91</v>
      </c>
      <c r="P722" s="254">
        <v>6.54</v>
      </c>
      <c r="Q722" s="254">
        <v>27.7</v>
      </c>
      <c r="R722" s="254">
        <v>83.47</v>
      </c>
      <c r="S722" s="254">
        <v>35.11</v>
      </c>
      <c r="T722" s="254">
        <v>83.23</v>
      </c>
      <c r="U722" s="254">
        <v>79.8</v>
      </c>
      <c r="V722" s="254">
        <v>87.2</v>
      </c>
      <c r="W722" s="254">
        <v>0</v>
      </c>
      <c r="X722" s="254">
        <v>62.76</v>
      </c>
      <c r="Y722" s="254">
        <v>21.4</v>
      </c>
      <c r="Z722" s="254">
        <v>70.09</v>
      </c>
      <c r="AA722" s="254">
        <v>126.62</v>
      </c>
      <c r="AB722" s="254">
        <v>6.09</v>
      </c>
      <c r="AC722" s="254">
        <v>148.44999999999999</v>
      </c>
      <c r="AD722" s="254">
        <v>27.69</v>
      </c>
      <c r="AE722" s="254">
        <v>103.26</v>
      </c>
      <c r="AF722" s="256">
        <v>65.03</v>
      </c>
      <c r="AG722" s="10"/>
      <c r="AH722" s="10"/>
      <c r="AI722" s="10"/>
    </row>
    <row r="723" spans="1:35">
      <c r="A723" s="257">
        <f t="shared" si="29"/>
        <v>0.68766666666666632</v>
      </c>
      <c r="B723" s="254">
        <v>26.02</v>
      </c>
      <c r="C723" s="254">
        <v>45.78</v>
      </c>
      <c r="D723" s="254">
        <v>49.52</v>
      </c>
      <c r="E723" s="254">
        <v>25.34</v>
      </c>
      <c r="F723" s="254">
        <v>114.28</v>
      </c>
      <c r="G723" s="254">
        <v>119.92</v>
      </c>
      <c r="H723" s="254">
        <v>54.66</v>
      </c>
      <c r="I723" s="254">
        <v>7.45</v>
      </c>
      <c r="J723" s="254">
        <v>72.73</v>
      </c>
      <c r="K723" s="254">
        <v>55.88</v>
      </c>
      <c r="L723" s="254">
        <v>100.05</v>
      </c>
      <c r="M723" s="254">
        <v>50.24</v>
      </c>
      <c r="N723" s="254">
        <v>102.69</v>
      </c>
      <c r="O723" s="254">
        <v>62.91</v>
      </c>
      <c r="P723" s="254">
        <v>54.09</v>
      </c>
      <c r="Q723" s="254">
        <v>34.19</v>
      </c>
      <c r="R723" s="254">
        <v>52.58</v>
      </c>
      <c r="S723" s="254">
        <v>41.98</v>
      </c>
      <c r="T723" s="254">
        <v>42.27</v>
      </c>
      <c r="U723" s="254">
        <v>135.68</v>
      </c>
      <c r="V723" s="254">
        <v>36.85</v>
      </c>
      <c r="W723" s="254">
        <v>35.79</v>
      </c>
      <c r="X723" s="254">
        <v>88.8</v>
      </c>
      <c r="Y723" s="254">
        <v>2.1800000000000002</v>
      </c>
      <c r="Z723" s="254">
        <v>68.180000000000007</v>
      </c>
      <c r="AA723" s="254">
        <v>71.11</v>
      </c>
      <c r="AB723" s="254">
        <v>80.95</v>
      </c>
      <c r="AC723" s="254">
        <v>86.18</v>
      </c>
      <c r="AD723" s="254">
        <v>72.23</v>
      </c>
      <c r="AE723" s="254">
        <v>72.27</v>
      </c>
      <c r="AF723" s="256">
        <v>133.80000000000001</v>
      </c>
      <c r="AG723" s="10"/>
      <c r="AH723" s="10"/>
      <c r="AI723" s="10"/>
    </row>
    <row r="724" spans="1:35">
      <c r="A724" s="257">
        <f t="shared" si="29"/>
        <v>0.69806666666666628</v>
      </c>
      <c r="B724" s="254">
        <v>55.01</v>
      </c>
      <c r="C724" s="254">
        <v>49.47</v>
      </c>
      <c r="D724" s="254">
        <v>71.28</v>
      </c>
      <c r="E724" s="254">
        <v>15.91</v>
      </c>
      <c r="F724" s="254">
        <v>84.83</v>
      </c>
      <c r="G724" s="254">
        <v>88.79</v>
      </c>
      <c r="H724" s="254">
        <v>90.02</v>
      </c>
      <c r="I724" s="254">
        <v>32.909999999999997</v>
      </c>
      <c r="J724" s="254">
        <v>17.09</v>
      </c>
      <c r="K724" s="254">
        <v>42.46</v>
      </c>
      <c r="L724" s="254">
        <v>76.63</v>
      </c>
      <c r="M724" s="254">
        <v>41.41</v>
      </c>
      <c r="N724" s="254">
        <v>94.54</v>
      </c>
      <c r="O724" s="254">
        <v>41.59</v>
      </c>
      <c r="P724" s="254">
        <v>46.91</v>
      </c>
      <c r="Q724" s="254">
        <v>45.95</v>
      </c>
      <c r="R724" s="254">
        <v>5.36</v>
      </c>
      <c r="S724" s="254">
        <v>1.82</v>
      </c>
      <c r="T724" s="254">
        <v>71.8</v>
      </c>
      <c r="U724" s="254">
        <v>67.790000000000006</v>
      </c>
      <c r="V724" s="254">
        <v>50.26</v>
      </c>
      <c r="W724" s="254">
        <v>40.71</v>
      </c>
      <c r="X724" s="254">
        <v>51.77</v>
      </c>
      <c r="Y724" s="254">
        <v>27.95</v>
      </c>
      <c r="Z724" s="254">
        <v>36</v>
      </c>
      <c r="AA724" s="254">
        <v>133.72999999999999</v>
      </c>
      <c r="AB724" s="254">
        <v>35.54</v>
      </c>
      <c r="AC724" s="254">
        <v>95.79</v>
      </c>
      <c r="AD724" s="254">
        <v>51.36</v>
      </c>
      <c r="AE724" s="254">
        <v>77.349999999999994</v>
      </c>
      <c r="AF724" s="256">
        <v>129.13</v>
      </c>
      <c r="AG724" s="10"/>
      <c r="AH724" s="10"/>
      <c r="AI724" s="10"/>
    </row>
    <row r="725" spans="1:35">
      <c r="A725" s="257">
        <f t="shared" si="29"/>
        <v>0.70846666666666624</v>
      </c>
      <c r="B725" s="254">
        <v>31.72</v>
      </c>
      <c r="C725" s="254">
        <v>74.69</v>
      </c>
      <c r="D725" s="254">
        <v>15.65</v>
      </c>
      <c r="E725" s="254">
        <v>0</v>
      </c>
      <c r="F725" s="254">
        <v>119.57</v>
      </c>
      <c r="G725" s="254">
        <v>52.42</v>
      </c>
      <c r="H725" s="254">
        <v>43.5</v>
      </c>
      <c r="I725" s="254">
        <v>54.8</v>
      </c>
      <c r="J725" s="254">
        <v>26.57</v>
      </c>
      <c r="K725" s="254">
        <v>66.760000000000005</v>
      </c>
      <c r="L725" s="254">
        <v>80.349999999999994</v>
      </c>
      <c r="M725" s="254">
        <v>36.340000000000003</v>
      </c>
      <c r="N725" s="254">
        <v>32.44</v>
      </c>
      <c r="O725" s="254">
        <v>21.98</v>
      </c>
      <c r="P725" s="254">
        <v>34.090000000000003</v>
      </c>
      <c r="Q725" s="254">
        <v>62.14</v>
      </c>
      <c r="R725" s="254">
        <v>8.09</v>
      </c>
      <c r="S725" s="254">
        <v>49.38</v>
      </c>
      <c r="T725" s="254">
        <v>98.29</v>
      </c>
      <c r="U725" s="254">
        <v>70.319999999999993</v>
      </c>
      <c r="V725" s="254">
        <v>66.72</v>
      </c>
      <c r="W725" s="254">
        <v>42.13</v>
      </c>
      <c r="X725" s="254">
        <v>59.04</v>
      </c>
      <c r="Y725" s="254">
        <v>30.55</v>
      </c>
      <c r="Z725" s="254">
        <v>95.83</v>
      </c>
      <c r="AA725" s="254">
        <v>104.02</v>
      </c>
      <c r="AB725" s="254">
        <v>71.14</v>
      </c>
      <c r="AC725" s="254">
        <v>38.89</v>
      </c>
      <c r="AD725" s="254">
        <v>49.67</v>
      </c>
      <c r="AE725" s="254">
        <v>61.32</v>
      </c>
      <c r="AF725" s="256">
        <v>56.27</v>
      </c>
      <c r="AG725" s="10"/>
      <c r="AH725" s="10"/>
      <c r="AI725" s="10"/>
    </row>
    <row r="726" spans="1:35">
      <c r="A726" s="257">
        <f t="shared" si="29"/>
        <v>0.71886666666666621</v>
      </c>
      <c r="B726" s="254">
        <v>56.13</v>
      </c>
      <c r="C726" s="254">
        <v>54.19</v>
      </c>
      <c r="D726" s="254">
        <v>32.5</v>
      </c>
      <c r="E726" s="254">
        <v>16.36</v>
      </c>
      <c r="F726" s="254">
        <v>92.23</v>
      </c>
      <c r="G726" s="254">
        <v>45.71</v>
      </c>
      <c r="H726" s="254">
        <v>65</v>
      </c>
      <c r="I726" s="254">
        <v>21.68</v>
      </c>
      <c r="J726" s="254">
        <v>7.82</v>
      </c>
      <c r="K726" s="254">
        <v>22.26</v>
      </c>
      <c r="L726" s="254">
        <v>54.38</v>
      </c>
      <c r="M726" s="254">
        <v>24.88</v>
      </c>
      <c r="N726" s="254">
        <v>45.19</v>
      </c>
      <c r="O726" s="254">
        <v>22.63</v>
      </c>
      <c r="P726" s="254">
        <v>75.260000000000005</v>
      </c>
      <c r="Q726" s="254">
        <v>16.47</v>
      </c>
      <c r="R726" s="254">
        <v>22.94</v>
      </c>
      <c r="S726" s="254">
        <v>33.9</v>
      </c>
      <c r="T726" s="254">
        <v>62.32</v>
      </c>
      <c r="U726" s="254">
        <v>140.27000000000001</v>
      </c>
      <c r="V726" s="254">
        <v>30.09</v>
      </c>
      <c r="W726" s="254">
        <v>81.739999999999995</v>
      </c>
      <c r="X726" s="254">
        <v>28.2</v>
      </c>
      <c r="Y726" s="254">
        <v>0</v>
      </c>
      <c r="Z726" s="254">
        <v>65.930000000000007</v>
      </c>
      <c r="AA726" s="254">
        <v>65.010000000000005</v>
      </c>
      <c r="AB726" s="254">
        <v>84.71</v>
      </c>
      <c r="AC726" s="254">
        <v>39.07</v>
      </c>
      <c r="AD726" s="254">
        <v>50.16</v>
      </c>
      <c r="AE726" s="254">
        <v>88.27</v>
      </c>
      <c r="AF726" s="256">
        <v>54.21</v>
      </c>
      <c r="AG726" s="10"/>
      <c r="AH726" s="10"/>
      <c r="AI726" s="10"/>
    </row>
    <row r="727" spans="1:35">
      <c r="A727" s="257">
        <f t="shared" si="29"/>
        <v>0.72926666666666617</v>
      </c>
      <c r="B727" s="254">
        <v>57.61</v>
      </c>
      <c r="C727" s="254">
        <v>64.209999999999994</v>
      </c>
      <c r="D727" s="254">
        <v>44</v>
      </c>
      <c r="E727" s="254">
        <v>73.94</v>
      </c>
      <c r="F727" s="254">
        <v>131.77000000000001</v>
      </c>
      <c r="G727" s="254">
        <v>112.29</v>
      </c>
      <c r="H727" s="254">
        <v>33.39</v>
      </c>
      <c r="I727" s="254">
        <v>104.86</v>
      </c>
      <c r="J727" s="254">
        <v>44.07</v>
      </c>
      <c r="K727" s="254">
        <v>14.82</v>
      </c>
      <c r="L727" s="254">
        <v>27.63</v>
      </c>
      <c r="M727" s="254">
        <v>31.05</v>
      </c>
      <c r="N727" s="254">
        <v>79.569999999999993</v>
      </c>
      <c r="O727" s="254">
        <v>39.89</v>
      </c>
      <c r="P727" s="254">
        <v>19.82</v>
      </c>
      <c r="Q727" s="254">
        <v>42.53</v>
      </c>
      <c r="R727" s="254">
        <v>32.880000000000003</v>
      </c>
      <c r="S727" s="254">
        <v>10.25</v>
      </c>
      <c r="T727" s="254">
        <v>71.59</v>
      </c>
      <c r="U727" s="254">
        <v>165.34</v>
      </c>
      <c r="V727" s="254">
        <v>38.549999999999997</v>
      </c>
      <c r="W727" s="254">
        <v>58.55</v>
      </c>
      <c r="X727" s="254">
        <v>21.59</v>
      </c>
      <c r="Y727" s="254">
        <v>17.53</v>
      </c>
      <c r="Z727" s="254">
        <v>65.569999999999993</v>
      </c>
      <c r="AA727" s="254">
        <v>117.64</v>
      </c>
      <c r="AB727" s="254">
        <v>98.74</v>
      </c>
      <c r="AC727" s="254">
        <v>53.72</v>
      </c>
      <c r="AD727" s="254">
        <v>19.5</v>
      </c>
      <c r="AE727" s="254">
        <v>66.16</v>
      </c>
      <c r="AF727" s="256">
        <v>46.45</v>
      </c>
      <c r="AG727" s="10"/>
      <c r="AH727" s="10"/>
      <c r="AI727" s="10"/>
    </row>
    <row r="728" spans="1:35">
      <c r="A728" s="257">
        <f t="shared" si="29"/>
        <v>0.73966666666666614</v>
      </c>
      <c r="B728" s="254">
        <v>26.89</v>
      </c>
      <c r="C728" s="254">
        <v>95.52</v>
      </c>
      <c r="D728" s="254">
        <v>12.82</v>
      </c>
      <c r="E728" s="254">
        <v>49.74</v>
      </c>
      <c r="F728" s="254">
        <v>46.71</v>
      </c>
      <c r="G728" s="254">
        <v>44.36</v>
      </c>
      <c r="H728" s="254">
        <v>21.62</v>
      </c>
      <c r="I728" s="254">
        <v>77.650000000000006</v>
      </c>
      <c r="J728" s="254">
        <v>36.06</v>
      </c>
      <c r="K728" s="254">
        <v>15.48</v>
      </c>
      <c r="L728" s="254">
        <v>38.29</v>
      </c>
      <c r="M728" s="254">
        <v>99.86</v>
      </c>
      <c r="N728" s="254">
        <v>208.93</v>
      </c>
      <c r="O728" s="254">
        <v>42.36</v>
      </c>
      <c r="P728" s="254">
        <v>16.77</v>
      </c>
      <c r="Q728" s="254">
        <v>61.23</v>
      </c>
      <c r="R728" s="254">
        <v>24.63</v>
      </c>
      <c r="S728" s="254">
        <v>67.86</v>
      </c>
      <c r="T728" s="254">
        <v>111.48</v>
      </c>
      <c r="U728" s="254">
        <v>137.74</v>
      </c>
      <c r="V728" s="254">
        <v>110.32</v>
      </c>
      <c r="W728" s="254">
        <v>86.29</v>
      </c>
      <c r="X728" s="254">
        <v>82.65</v>
      </c>
      <c r="Y728" s="254">
        <v>63.34</v>
      </c>
      <c r="Z728" s="254">
        <v>111.63</v>
      </c>
      <c r="AA728" s="254">
        <v>104.38</v>
      </c>
      <c r="AB728" s="254">
        <v>158.05000000000001</v>
      </c>
      <c r="AC728" s="254">
        <v>52.37</v>
      </c>
      <c r="AD728" s="254">
        <v>9</v>
      </c>
      <c r="AE728" s="254">
        <v>69.69</v>
      </c>
      <c r="AF728" s="256">
        <v>35.909999999999997</v>
      </c>
      <c r="AG728" s="10"/>
      <c r="AH728" s="10"/>
      <c r="AI728" s="10"/>
    </row>
    <row r="729" spans="1:35">
      <c r="A729" s="257">
        <f t="shared" si="29"/>
        <v>0.7500666666666661</v>
      </c>
      <c r="B729" s="254">
        <v>112.13</v>
      </c>
      <c r="C729" s="254">
        <v>80.45</v>
      </c>
      <c r="D729" s="254">
        <v>8.64</v>
      </c>
      <c r="E729" s="254">
        <v>98.61</v>
      </c>
      <c r="F729" s="254">
        <v>78.989999999999995</v>
      </c>
      <c r="G729" s="254">
        <v>145.91</v>
      </c>
      <c r="H729" s="254">
        <v>46.31</v>
      </c>
      <c r="I729" s="254">
        <v>46.86</v>
      </c>
      <c r="J729" s="254">
        <v>45.4</v>
      </c>
      <c r="K729" s="254">
        <v>55.01</v>
      </c>
      <c r="L729" s="254">
        <v>18.16</v>
      </c>
      <c r="M729" s="254">
        <v>86.96</v>
      </c>
      <c r="N729" s="254">
        <v>135.57</v>
      </c>
      <c r="O729" s="254">
        <v>77.290000000000006</v>
      </c>
      <c r="P729" s="254">
        <v>3.45</v>
      </c>
      <c r="Q729" s="254">
        <v>64.59</v>
      </c>
      <c r="R729" s="254">
        <v>34.93</v>
      </c>
      <c r="S729" s="254">
        <v>117.23</v>
      </c>
      <c r="T729" s="254">
        <v>104.34</v>
      </c>
      <c r="U729" s="254">
        <v>190.62</v>
      </c>
      <c r="V729" s="254">
        <v>122.81</v>
      </c>
      <c r="W729" s="254">
        <v>73.099999999999994</v>
      </c>
      <c r="X729" s="254">
        <v>14.23</v>
      </c>
      <c r="Y729" s="254">
        <v>72.72</v>
      </c>
      <c r="Z729" s="254">
        <v>85.34</v>
      </c>
      <c r="AA729" s="254">
        <v>111.96</v>
      </c>
      <c r="AB729" s="254">
        <v>59.22</v>
      </c>
      <c r="AC729" s="254">
        <v>100.08</v>
      </c>
      <c r="AD729" s="254">
        <v>61.94</v>
      </c>
      <c r="AE729" s="254">
        <v>68.2</v>
      </c>
      <c r="AF729" s="256">
        <v>51.29</v>
      </c>
      <c r="AG729" s="10"/>
      <c r="AH729" s="10"/>
      <c r="AI729" s="10"/>
    </row>
    <row r="730" spans="1:35">
      <c r="A730" s="257">
        <f t="shared" si="29"/>
        <v>0.76046666666666607</v>
      </c>
      <c r="B730" s="254">
        <v>75.180000000000007</v>
      </c>
      <c r="C730" s="254">
        <v>61.49</v>
      </c>
      <c r="D730" s="254">
        <v>71.069999999999993</v>
      </c>
      <c r="E730" s="254">
        <v>100.31</v>
      </c>
      <c r="F730" s="254">
        <v>225.2</v>
      </c>
      <c r="G730" s="254">
        <v>146.99</v>
      </c>
      <c r="H730" s="254">
        <v>41.25</v>
      </c>
      <c r="I730" s="254">
        <v>48.32</v>
      </c>
      <c r="J730" s="254">
        <v>59.42</v>
      </c>
      <c r="K730" s="254">
        <v>48.68</v>
      </c>
      <c r="L730" s="254">
        <v>37.26</v>
      </c>
      <c r="M730" s="254">
        <v>109.24</v>
      </c>
      <c r="N730" s="254">
        <v>126.05</v>
      </c>
      <c r="O730" s="254">
        <v>36.69</v>
      </c>
      <c r="P730" s="254">
        <v>48.32</v>
      </c>
      <c r="Q730" s="254">
        <v>48.49</v>
      </c>
      <c r="R730" s="254">
        <v>55.67</v>
      </c>
      <c r="S730" s="254">
        <v>106.05</v>
      </c>
      <c r="T730" s="254">
        <v>102.64</v>
      </c>
      <c r="U730" s="254">
        <v>170.21</v>
      </c>
      <c r="V730" s="254">
        <v>77.87</v>
      </c>
      <c r="W730" s="254">
        <v>74.37</v>
      </c>
      <c r="X730" s="254">
        <v>69.83</v>
      </c>
      <c r="Y730" s="254">
        <v>68.819999999999993</v>
      </c>
      <c r="Z730" s="254">
        <v>85.04</v>
      </c>
      <c r="AA730" s="254">
        <v>141.47</v>
      </c>
      <c r="AB730" s="254">
        <v>96.53</v>
      </c>
      <c r="AC730" s="254">
        <v>85.05</v>
      </c>
      <c r="AD730" s="254">
        <v>113.22</v>
      </c>
      <c r="AE730" s="254">
        <v>74.41</v>
      </c>
      <c r="AF730" s="256">
        <v>31.27</v>
      </c>
      <c r="AG730" s="10"/>
      <c r="AH730" s="10"/>
      <c r="AI730" s="10"/>
    </row>
    <row r="731" spans="1:35">
      <c r="A731" s="257">
        <f t="shared" si="29"/>
        <v>0.77086666666666603</v>
      </c>
      <c r="B731" s="254">
        <v>68.36</v>
      </c>
      <c r="C731" s="254">
        <v>36.979999999999997</v>
      </c>
      <c r="D731" s="254">
        <v>131.36000000000001</v>
      </c>
      <c r="E731" s="254">
        <v>95.37</v>
      </c>
      <c r="F731" s="254">
        <v>111.44</v>
      </c>
      <c r="G731" s="254">
        <v>229.69</v>
      </c>
      <c r="H731" s="254">
        <v>111.7</v>
      </c>
      <c r="I731" s="254">
        <v>97.51</v>
      </c>
      <c r="J731" s="254">
        <v>101.47</v>
      </c>
      <c r="K731" s="254">
        <v>32.53</v>
      </c>
      <c r="L731" s="254">
        <v>113.77</v>
      </c>
      <c r="M731" s="254">
        <v>131.56</v>
      </c>
      <c r="N731" s="254">
        <v>102.74</v>
      </c>
      <c r="O731" s="254">
        <v>27.32</v>
      </c>
      <c r="P731" s="254">
        <v>95.02</v>
      </c>
      <c r="Q731" s="254">
        <v>81.209999999999994</v>
      </c>
      <c r="R731" s="254">
        <v>39.49</v>
      </c>
      <c r="S731" s="254">
        <v>78.12</v>
      </c>
      <c r="T731" s="254">
        <v>82.23</v>
      </c>
      <c r="U731" s="254">
        <v>187.98</v>
      </c>
      <c r="V731" s="254">
        <v>95.29</v>
      </c>
      <c r="W731" s="254">
        <v>84.96</v>
      </c>
      <c r="X731" s="254">
        <v>78.459999999999994</v>
      </c>
      <c r="Y731" s="254">
        <v>72.09</v>
      </c>
      <c r="Z731" s="254">
        <v>67.930000000000007</v>
      </c>
      <c r="AA731" s="254">
        <v>124.49</v>
      </c>
      <c r="AB731" s="254">
        <v>101.26</v>
      </c>
      <c r="AC731" s="254">
        <v>79.81</v>
      </c>
      <c r="AD731" s="254">
        <v>59.5</v>
      </c>
      <c r="AE731" s="254">
        <v>62.7</v>
      </c>
      <c r="AF731" s="256">
        <v>32.340000000000003</v>
      </c>
      <c r="AG731" s="10"/>
      <c r="AH731" s="10"/>
      <c r="AI731" s="10"/>
    </row>
    <row r="732" spans="1:35">
      <c r="A732" s="257">
        <f t="shared" si="29"/>
        <v>0.781266666666666</v>
      </c>
      <c r="B732" s="254">
        <v>73.78</v>
      </c>
      <c r="C732" s="254">
        <v>138.63999999999999</v>
      </c>
      <c r="D732" s="254">
        <v>167.93</v>
      </c>
      <c r="E732" s="254">
        <v>130.96</v>
      </c>
      <c r="F732" s="254">
        <v>142.9</v>
      </c>
      <c r="G732" s="254">
        <v>348.24</v>
      </c>
      <c r="H732" s="254">
        <v>95.64</v>
      </c>
      <c r="I732" s="254">
        <v>67.930000000000007</v>
      </c>
      <c r="J732" s="254">
        <v>52.79</v>
      </c>
      <c r="K732" s="254">
        <v>109.52</v>
      </c>
      <c r="L732" s="254">
        <v>91.45</v>
      </c>
      <c r="M732" s="254">
        <v>207.8</v>
      </c>
      <c r="N732" s="254">
        <v>164.14</v>
      </c>
      <c r="O732" s="254">
        <v>43.07</v>
      </c>
      <c r="P732" s="254">
        <v>93.61</v>
      </c>
      <c r="Q732" s="254">
        <v>107.9</v>
      </c>
      <c r="R732" s="254">
        <v>99.16</v>
      </c>
      <c r="S732" s="254">
        <v>135.94999999999999</v>
      </c>
      <c r="T732" s="254">
        <v>167.38</v>
      </c>
      <c r="U732" s="254">
        <v>189.74</v>
      </c>
      <c r="V732" s="254">
        <v>66.81</v>
      </c>
      <c r="W732" s="254">
        <v>70.760000000000005</v>
      </c>
      <c r="X732" s="254">
        <v>180.89</v>
      </c>
      <c r="Y732" s="254">
        <v>0</v>
      </c>
      <c r="Z732" s="254">
        <v>107.45</v>
      </c>
      <c r="AA732" s="254">
        <v>144.27000000000001</v>
      </c>
      <c r="AB732" s="254">
        <v>153.28</v>
      </c>
      <c r="AC732" s="254">
        <v>66.02</v>
      </c>
      <c r="AD732" s="254">
        <v>55.33</v>
      </c>
      <c r="AE732" s="254">
        <v>145.25</v>
      </c>
      <c r="AF732" s="256">
        <v>47.38</v>
      </c>
      <c r="AG732" s="10"/>
      <c r="AH732" s="10"/>
      <c r="AI732" s="10"/>
    </row>
    <row r="733" spans="1:35">
      <c r="A733" s="257">
        <f t="shared" si="29"/>
        <v>0.79166666666666596</v>
      </c>
      <c r="B733" s="254">
        <v>58.41</v>
      </c>
      <c r="C733" s="254">
        <v>109.06</v>
      </c>
      <c r="D733" s="254">
        <v>158.57</v>
      </c>
      <c r="E733" s="254">
        <v>85.23</v>
      </c>
      <c r="F733" s="254">
        <v>251.16</v>
      </c>
      <c r="G733" s="254">
        <v>299.13</v>
      </c>
      <c r="H733" s="254">
        <v>131.24</v>
      </c>
      <c r="I733" s="254">
        <v>55.66</v>
      </c>
      <c r="J733" s="254">
        <v>124.45</v>
      </c>
      <c r="K733" s="254">
        <v>86.55</v>
      </c>
      <c r="L733" s="254">
        <v>117.76</v>
      </c>
      <c r="M733" s="254">
        <v>271</v>
      </c>
      <c r="N733" s="254">
        <v>159.93</v>
      </c>
      <c r="O733" s="254">
        <v>59.36</v>
      </c>
      <c r="P733" s="254">
        <v>120.86</v>
      </c>
      <c r="Q733" s="254">
        <v>163.19</v>
      </c>
      <c r="R733" s="254">
        <v>128.16999999999999</v>
      </c>
      <c r="S733" s="254">
        <v>244.15</v>
      </c>
      <c r="T733" s="254">
        <v>161.93</v>
      </c>
      <c r="U733" s="254">
        <v>198.6</v>
      </c>
      <c r="V733" s="254">
        <v>169.88</v>
      </c>
      <c r="W733" s="254">
        <v>120.87</v>
      </c>
      <c r="X733" s="254">
        <v>95.08</v>
      </c>
      <c r="Y733" s="254">
        <v>0</v>
      </c>
      <c r="Z733" s="254">
        <v>159.59</v>
      </c>
      <c r="AA733" s="254">
        <v>104.92</v>
      </c>
      <c r="AB733" s="254">
        <v>235.51</v>
      </c>
      <c r="AC733" s="254">
        <v>99.28</v>
      </c>
      <c r="AD733" s="254">
        <v>151.87</v>
      </c>
      <c r="AE733" s="254">
        <v>175.17</v>
      </c>
      <c r="AF733" s="256">
        <v>0</v>
      </c>
      <c r="AG733" s="10"/>
      <c r="AH733" s="10"/>
      <c r="AI733" s="10"/>
    </row>
    <row r="734" spans="1:35">
      <c r="A734" s="257">
        <f t="shared" ref="A734:A741" si="30">A733+0.0105</f>
        <v>0.80216666666666592</v>
      </c>
      <c r="B734" s="254">
        <v>67.88</v>
      </c>
      <c r="C734" s="254">
        <v>74.48</v>
      </c>
      <c r="D734" s="254">
        <v>233.25</v>
      </c>
      <c r="E734" s="254">
        <v>307.39</v>
      </c>
      <c r="F734" s="254">
        <v>197.71</v>
      </c>
      <c r="G734" s="254">
        <v>224.69</v>
      </c>
      <c r="H734" s="254">
        <v>128.81</v>
      </c>
      <c r="I734" s="254">
        <v>83.56</v>
      </c>
      <c r="J734" s="254">
        <v>198.71</v>
      </c>
      <c r="K734" s="254">
        <v>188.03</v>
      </c>
      <c r="L734" s="254">
        <v>136.25</v>
      </c>
      <c r="M734" s="254">
        <v>305.08999999999997</v>
      </c>
      <c r="N734" s="254">
        <v>264.06</v>
      </c>
      <c r="O734" s="254">
        <v>115.58</v>
      </c>
      <c r="P734" s="254">
        <v>202.4</v>
      </c>
      <c r="Q734" s="254">
        <v>244.19</v>
      </c>
      <c r="R734" s="254">
        <v>133.41999999999999</v>
      </c>
      <c r="S734" s="254">
        <v>217.4</v>
      </c>
      <c r="T734" s="254">
        <v>277.32</v>
      </c>
      <c r="U734" s="254">
        <v>298.70999999999998</v>
      </c>
      <c r="V734" s="254">
        <v>93.05</v>
      </c>
      <c r="W734" s="254">
        <v>190.41</v>
      </c>
      <c r="X734" s="254">
        <v>160.61000000000001</v>
      </c>
      <c r="Y734" s="254">
        <v>0</v>
      </c>
      <c r="Z734" s="254">
        <v>100.74</v>
      </c>
      <c r="AA734" s="254">
        <v>290.52</v>
      </c>
      <c r="AB734" s="254">
        <v>258.98</v>
      </c>
      <c r="AC734" s="254">
        <v>193.94</v>
      </c>
      <c r="AD734" s="254">
        <v>106.63</v>
      </c>
      <c r="AE734" s="254">
        <v>181.19</v>
      </c>
      <c r="AF734" s="256">
        <v>0</v>
      </c>
      <c r="AG734" s="10"/>
      <c r="AH734" s="10"/>
      <c r="AI734" s="10"/>
    </row>
    <row r="735" spans="1:35">
      <c r="A735" s="257">
        <f t="shared" si="30"/>
        <v>0.81266666666666587</v>
      </c>
      <c r="B735" s="254">
        <v>107.45</v>
      </c>
      <c r="C735" s="254">
        <v>154.94</v>
      </c>
      <c r="D735" s="254">
        <v>260.92</v>
      </c>
      <c r="E735" s="254">
        <v>228.19</v>
      </c>
      <c r="F735" s="254">
        <v>388.32</v>
      </c>
      <c r="G735" s="254">
        <v>434.82</v>
      </c>
      <c r="H735" s="254">
        <v>107.57</v>
      </c>
      <c r="I735" s="254">
        <v>130.56</v>
      </c>
      <c r="J735" s="254">
        <v>169.52</v>
      </c>
      <c r="K735" s="254">
        <v>77.81</v>
      </c>
      <c r="L735" s="254">
        <v>206.04</v>
      </c>
      <c r="M735" s="254">
        <v>255.17</v>
      </c>
      <c r="N735" s="254">
        <v>395.04</v>
      </c>
      <c r="O735" s="254">
        <v>72.8</v>
      </c>
      <c r="P735" s="254">
        <v>178.49</v>
      </c>
      <c r="Q735" s="254">
        <v>136.97</v>
      </c>
      <c r="R735" s="254">
        <v>205.41</v>
      </c>
      <c r="S735" s="254">
        <v>309.45999999999998</v>
      </c>
      <c r="T735" s="254">
        <v>160.31</v>
      </c>
      <c r="U735" s="254">
        <v>266.14</v>
      </c>
      <c r="V735" s="254">
        <v>90.37</v>
      </c>
      <c r="W735" s="254">
        <v>213.28</v>
      </c>
      <c r="X735" s="254">
        <v>220.64</v>
      </c>
      <c r="Y735" s="254">
        <v>0</v>
      </c>
      <c r="Z735" s="254">
        <v>215.79</v>
      </c>
      <c r="AA735" s="254">
        <v>342.6</v>
      </c>
      <c r="AB735" s="254">
        <v>384.05</v>
      </c>
      <c r="AC735" s="254">
        <v>76.41</v>
      </c>
      <c r="AD735" s="254">
        <v>181.39</v>
      </c>
      <c r="AE735" s="254">
        <v>227.57</v>
      </c>
      <c r="AF735" s="256">
        <v>0</v>
      </c>
      <c r="AG735" s="10"/>
      <c r="AH735" s="10"/>
      <c r="AI735" s="10"/>
    </row>
    <row r="736" spans="1:35">
      <c r="A736" s="257">
        <f t="shared" si="30"/>
        <v>0.82316666666666582</v>
      </c>
      <c r="B736" s="254">
        <v>214.62</v>
      </c>
      <c r="C736" s="254">
        <v>214.3</v>
      </c>
      <c r="D736" s="254">
        <v>180.27</v>
      </c>
      <c r="E736" s="254">
        <v>221.82</v>
      </c>
      <c r="F736" s="254">
        <v>295.67</v>
      </c>
      <c r="G736" s="254">
        <v>320.93</v>
      </c>
      <c r="H736" s="254">
        <v>150.34</v>
      </c>
      <c r="I736" s="254">
        <v>76.819999999999993</v>
      </c>
      <c r="J736" s="254">
        <v>187.94</v>
      </c>
      <c r="K736" s="254">
        <v>153.56</v>
      </c>
      <c r="L736" s="254">
        <v>143.76</v>
      </c>
      <c r="M736" s="254">
        <v>338.6</v>
      </c>
      <c r="N736" s="254">
        <v>175.94</v>
      </c>
      <c r="O736" s="254">
        <v>179.6</v>
      </c>
      <c r="P736" s="254">
        <v>214.25</v>
      </c>
      <c r="Q736" s="254">
        <v>289.33</v>
      </c>
      <c r="R736" s="254">
        <v>135.87</v>
      </c>
      <c r="S736" s="254">
        <v>243.99</v>
      </c>
      <c r="T736" s="254">
        <v>306.20999999999998</v>
      </c>
      <c r="U736" s="254">
        <v>221.3</v>
      </c>
      <c r="V736" s="254">
        <v>179.9</v>
      </c>
      <c r="W736" s="254">
        <v>183.74</v>
      </c>
      <c r="X736" s="254">
        <v>81.239999999999995</v>
      </c>
      <c r="Y736" s="254">
        <v>0</v>
      </c>
      <c r="Z736" s="254">
        <v>225.28</v>
      </c>
      <c r="AA736" s="254">
        <v>326.16000000000003</v>
      </c>
      <c r="AB736" s="254">
        <v>239.46</v>
      </c>
      <c r="AC736" s="254">
        <v>232.62</v>
      </c>
      <c r="AD736" s="254">
        <v>125.81</v>
      </c>
      <c r="AE736" s="254">
        <v>179.74</v>
      </c>
      <c r="AF736" s="256">
        <v>0</v>
      </c>
      <c r="AG736" s="10"/>
      <c r="AH736" s="10"/>
      <c r="AI736" s="10"/>
    </row>
    <row r="737" spans="1:35">
      <c r="A737" s="257">
        <f t="shared" si="30"/>
        <v>0.83366666666666578</v>
      </c>
      <c r="B737" s="254">
        <v>142.16999999999999</v>
      </c>
      <c r="C737" s="254">
        <v>169.17</v>
      </c>
      <c r="D737" s="254">
        <v>225.12</v>
      </c>
      <c r="E737" s="254">
        <v>271.07</v>
      </c>
      <c r="F737" s="254">
        <v>236.28</v>
      </c>
      <c r="G737" s="254">
        <v>349.17</v>
      </c>
      <c r="H737" s="254">
        <v>167.61</v>
      </c>
      <c r="I737" s="254">
        <v>135.28</v>
      </c>
      <c r="J737" s="254">
        <v>228.72</v>
      </c>
      <c r="K737" s="254">
        <v>190.4</v>
      </c>
      <c r="L737" s="254">
        <v>231.19</v>
      </c>
      <c r="M737" s="254">
        <v>275.91000000000003</v>
      </c>
      <c r="N737" s="254">
        <v>339.25</v>
      </c>
      <c r="O737" s="254">
        <v>171.47</v>
      </c>
      <c r="P737" s="254">
        <v>160</v>
      </c>
      <c r="Q737" s="254">
        <v>237.14</v>
      </c>
      <c r="R737" s="254">
        <v>200.67</v>
      </c>
      <c r="S737" s="254">
        <v>242.2</v>
      </c>
      <c r="T737" s="254">
        <v>252.86</v>
      </c>
      <c r="U737" s="254">
        <v>244.69</v>
      </c>
      <c r="V737" s="254">
        <v>303.01</v>
      </c>
      <c r="W737" s="254">
        <v>123.05</v>
      </c>
      <c r="X737" s="254">
        <v>110.79</v>
      </c>
      <c r="Y737" s="254">
        <v>0</v>
      </c>
      <c r="Z737" s="254">
        <v>214.5</v>
      </c>
      <c r="AA737" s="254">
        <v>212.18</v>
      </c>
      <c r="AB737" s="254">
        <v>304.27</v>
      </c>
      <c r="AC737" s="254">
        <v>223</v>
      </c>
      <c r="AD737" s="254">
        <v>214.49</v>
      </c>
      <c r="AE737" s="254">
        <v>370.98</v>
      </c>
      <c r="AF737" s="256">
        <v>0</v>
      </c>
      <c r="AG737" s="10"/>
      <c r="AH737" s="10"/>
      <c r="AI737" s="10"/>
    </row>
    <row r="738" spans="1:35">
      <c r="A738" s="257">
        <f t="shared" si="30"/>
        <v>0.84416666666666573</v>
      </c>
      <c r="B738" s="254">
        <v>259.93</v>
      </c>
      <c r="C738" s="254">
        <v>150.41</v>
      </c>
      <c r="D738" s="254">
        <v>244.72</v>
      </c>
      <c r="E738" s="254">
        <v>329.41</v>
      </c>
      <c r="F738" s="254">
        <v>256.76</v>
      </c>
      <c r="G738" s="254">
        <v>275.42</v>
      </c>
      <c r="H738" s="254">
        <v>188.79</v>
      </c>
      <c r="I738" s="254">
        <v>202.44</v>
      </c>
      <c r="J738" s="254">
        <v>147.15</v>
      </c>
      <c r="K738" s="254">
        <v>173.52</v>
      </c>
      <c r="L738" s="254">
        <v>384.56</v>
      </c>
      <c r="M738" s="254">
        <v>275.43</v>
      </c>
      <c r="N738" s="254">
        <v>271.08</v>
      </c>
      <c r="O738" s="254">
        <v>166.11</v>
      </c>
      <c r="P738" s="254">
        <v>144</v>
      </c>
      <c r="Q738" s="254">
        <v>320.24</v>
      </c>
      <c r="R738" s="254">
        <v>116.55</v>
      </c>
      <c r="S738" s="254">
        <v>209.46</v>
      </c>
      <c r="T738" s="254">
        <v>208.57</v>
      </c>
      <c r="U738" s="254">
        <v>232.83</v>
      </c>
      <c r="V738" s="254">
        <v>212.13</v>
      </c>
      <c r="W738" s="254">
        <v>161.34</v>
      </c>
      <c r="X738" s="254">
        <v>220.35</v>
      </c>
      <c r="Y738" s="254">
        <v>0</v>
      </c>
      <c r="Z738" s="254">
        <v>110.93</v>
      </c>
      <c r="AA738" s="254">
        <v>182.29</v>
      </c>
      <c r="AB738" s="254">
        <v>205.12</v>
      </c>
      <c r="AC738" s="254">
        <v>190</v>
      </c>
      <c r="AD738" s="254">
        <v>199.53</v>
      </c>
      <c r="AE738" s="254">
        <v>154.82</v>
      </c>
      <c r="AF738" s="256">
        <v>0</v>
      </c>
      <c r="AG738" s="10"/>
      <c r="AH738" s="10"/>
      <c r="AI738" s="10"/>
    </row>
    <row r="739" spans="1:35">
      <c r="A739" s="257">
        <f t="shared" si="30"/>
        <v>0.85466666666666569</v>
      </c>
      <c r="B739" s="254">
        <v>104.19</v>
      </c>
      <c r="C739" s="254">
        <v>256.08999999999997</v>
      </c>
      <c r="D739" s="254">
        <v>203.78</v>
      </c>
      <c r="E739" s="254">
        <v>361.96</v>
      </c>
      <c r="F739" s="254">
        <v>230.14</v>
      </c>
      <c r="G739" s="254">
        <v>297.69</v>
      </c>
      <c r="H739" s="254">
        <v>124.93</v>
      </c>
      <c r="I739" s="254">
        <v>151.15</v>
      </c>
      <c r="J739" s="254">
        <v>107.06</v>
      </c>
      <c r="K739" s="254">
        <v>154.71</v>
      </c>
      <c r="L739" s="254">
        <v>174.65</v>
      </c>
      <c r="M739" s="254">
        <v>210.1</v>
      </c>
      <c r="N739" s="254">
        <v>168.16</v>
      </c>
      <c r="O739" s="254">
        <v>196.82</v>
      </c>
      <c r="P739" s="254">
        <v>164.46</v>
      </c>
      <c r="Q739" s="254">
        <v>209.53</v>
      </c>
      <c r="R739" s="254">
        <v>160.5</v>
      </c>
      <c r="S739" s="254">
        <v>379.5</v>
      </c>
      <c r="T739" s="254">
        <v>333.72</v>
      </c>
      <c r="U739" s="254">
        <v>170.68</v>
      </c>
      <c r="V739" s="254">
        <v>157.59</v>
      </c>
      <c r="W739" s="254">
        <v>211.12</v>
      </c>
      <c r="X739" s="254">
        <v>107.89</v>
      </c>
      <c r="Y739" s="254">
        <v>0</v>
      </c>
      <c r="Z739" s="254">
        <v>189.65</v>
      </c>
      <c r="AA739" s="254">
        <v>256.36</v>
      </c>
      <c r="AB739" s="254">
        <v>229.84</v>
      </c>
      <c r="AC739" s="254">
        <v>143.85</v>
      </c>
      <c r="AD739" s="254">
        <v>229.02</v>
      </c>
      <c r="AE739" s="254">
        <v>169.29</v>
      </c>
      <c r="AF739" s="256">
        <v>0</v>
      </c>
      <c r="AG739" s="10"/>
      <c r="AH739" s="10"/>
      <c r="AI739" s="10"/>
    </row>
    <row r="740" spans="1:35">
      <c r="A740" s="257">
        <f t="shared" si="30"/>
        <v>0.86516666666666564</v>
      </c>
      <c r="B740" s="254">
        <v>179.05</v>
      </c>
      <c r="C740" s="254">
        <v>117.59</v>
      </c>
      <c r="D740" s="254">
        <v>132.07</v>
      </c>
      <c r="E740" s="254">
        <v>241.6</v>
      </c>
      <c r="F740" s="254">
        <v>217.24</v>
      </c>
      <c r="G740" s="254">
        <v>274.42</v>
      </c>
      <c r="H740" s="254">
        <v>188.49</v>
      </c>
      <c r="I740" s="254">
        <v>182.51</v>
      </c>
      <c r="J740" s="254">
        <v>153.21</v>
      </c>
      <c r="K740" s="254">
        <v>137.74</v>
      </c>
      <c r="L740" s="254">
        <v>254.55</v>
      </c>
      <c r="M740" s="254">
        <v>268.13</v>
      </c>
      <c r="N740" s="254">
        <v>142.18</v>
      </c>
      <c r="O740" s="254">
        <v>184.64</v>
      </c>
      <c r="P740" s="254">
        <v>123.64</v>
      </c>
      <c r="Q740" s="254">
        <v>182.66</v>
      </c>
      <c r="R740" s="254">
        <v>170.88</v>
      </c>
      <c r="S740" s="254">
        <v>258.74</v>
      </c>
      <c r="T740" s="254">
        <v>111.47</v>
      </c>
      <c r="U740" s="254">
        <v>238.74</v>
      </c>
      <c r="V740" s="254">
        <v>132.80000000000001</v>
      </c>
      <c r="W740" s="254">
        <v>104.9</v>
      </c>
      <c r="X740" s="254">
        <v>203.42</v>
      </c>
      <c r="Y740" s="254">
        <v>0</v>
      </c>
      <c r="Z740" s="254">
        <v>64.03</v>
      </c>
      <c r="AA740" s="254">
        <v>316.33999999999997</v>
      </c>
      <c r="AB740" s="254">
        <v>245.18</v>
      </c>
      <c r="AC740" s="254">
        <v>192.43</v>
      </c>
      <c r="AD740" s="254">
        <v>247.24</v>
      </c>
      <c r="AE740" s="254">
        <v>160.55000000000001</v>
      </c>
      <c r="AF740" s="256">
        <v>0</v>
      </c>
      <c r="AG740" s="10"/>
      <c r="AH740" s="10"/>
      <c r="AI740" s="10"/>
    </row>
    <row r="741" spans="1:35">
      <c r="A741" s="257">
        <f t="shared" si="30"/>
        <v>0.87566666666666559</v>
      </c>
      <c r="B741" s="254">
        <v>273.2</v>
      </c>
      <c r="C741" s="254">
        <v>248.93</v>
      </c>
      <c r="D741" s="254">
        <v>137.63999999999999</v>
      </c>
      <c r="E741" s="254">
        <v>250.96</v>
      </c>
      <c r="F741" s="254">
        <v>303.70999999999998</v>
      </c>
      <c r="G741" s="254">
        <v>75.989999999999995</v>
      </c>
      <c r="H741" s="254">
        <v>194.45</v>
      </c>
      <c r="I741" s="254">
        <v>142.44999999999999</v>
      </c>
      <c r="J741" s="254">
        <v>96.67</v>
      </c>
      <c r="K741" s="254">
        <v>127.8</v>
      </c>
      <c r="L741" s="254">
        <v>251.58</v>
      </c>
      <c r="M741" s="254">
        <v>189.47</v>
      </c>
      <c r="N741" s="254">
        <v>120.24</v>
      </c>
      <c r="O741" s="254">
        <v>128.62</v>
      </c>
      <c r="P741" s="254">
        <v>180.25</v>
      </c>
      <c r="Q741" s="254">
        <v>73.89</v>
      </c>
      <c r="R741" s="254">
        <v>122.1</v>
      </c>
      <c r="S741" s="254">
        <v>299.37</v>
      </c>
      <c r="T741" s="254">
        <v>284.08999999999997</v>
      </c>
      <c r="U741" s="254">
        <v>139.16999999999999</v>
      </c>
      <c r="V741" s="254">
        <v>176.91</v>
      </c>
      <c r="W741" s="254">
        <v>132.94999999999999</v>
      </c>
      <c r="X741" s="254">
        <v>292.69</v>
      </c>
      <c r="Y741" s="254">
        <v>0</v>
      </c>
      <c r="Z741" s="254">
        <v>129</v>
      </c>
      <c r="AA741" s="254">
        <v>277.49</v>
      </c>
      <c r="AB741" s="254">
        <v>271.77999999999997</v>
      </c>
      <c r="AC741" s="254">
        <v>184.86</v>
      </c>
      <c r="AD741" s="254">
        <v>201.24</v>
      </c>
      <c r="AE741" s="254">
        <v>178.29</v>
      </c>
      <c r="AF741" s="256">
        <v>0</v>
      </c>
      <c r="AG741" s="10"/>
      <c r="AH741" s="10"/>
      <c r="AI741" s="10"/>
    </row>
    <row r="742" spans="1:35">
      <c r="A742" s="257">
        <f t="shared" ref="A742:A780" si="31">A741+0.0104</f>
        <v>0.88606666666666556</v>
      </c>
      <c r="B742" s="254">
        <v>140.85</v>
      </c>
      <c r="C742" s="254">
        <v>208.89</v>
      </c>
      <c r="D742" s="254">
        <v>99.91</v>
      </c>
      <c r="E742" s="254">
        <v>114.44</v>
      </c>
      <c r="F742" s="254">
        <v>154.07</v>
      </c>
      <c r="G742" s="254">
        <v>204.53</v>
      </c>
      <c r="H742" s="254">
        <v>148.71</v>
      </c>
      <c r="I742" s="254">
        <v>217.93</v>
      </c>
      <c r="J742" s="254">
        <v>99.68</v>
      </c>
      <c r="K742" s="254">
        <v>128.69</v>
      </c>
      <c r="L742" s="254">
        <v>165.57</v>
      </c>
      <c r="M742" s="254">
        <v>243.93</v>
      </c>
      <c r="N742" s="254">
        <v>54.3</v>
      </c>
      <c r="O742" s="254">
        <v>41.4</v>
      </c>
      <c r="P742" s="254">
        <v>51.14</v>
      </c>
      <c r="Q742" s="254">
        <v>139.77000000000001</v>
      </c>
      <c r="R742" s="254">
        <v>163.69</v>
      </c>
      <c r="S742" s="254">
        <v>204.9</v>
      </c>
      <c r="T742" s="254">
        <v>209.17</v>
      </c>
      <c r="U742" s="254">
        <v>140.43</v>
      </c>
      <c r="V742" s="254">
        <v>174.03</v>
      </c>
      <c r="W742" s="254">
        <v>69.849999999999994</v>
      </c>
      <c r="X742" s="254">
        <v>234.79</v>
      </c>
      <c r="Y742" s="254">
        <v>0</v>
      </c>
      <c r="Z742" s="254">
        <v>216.84</v>
      </c>
      <c r="AA742" s="254">
        <v>201.17</v>
      </c>
      <c r="AB742" s="254">
        <v>182.62</v>
      </c>
      <c r="AC742" s="254">
        <v>160.52000000000001</v>
      </c>
      <c r="AD742" s="254">
        <v>120.23</v>
      </c>
      <c r="AE742" s="254">
        <v>169.8</v>
      </c>
      <c r="AF742" s="256">
        <v>0</v>
      </c>
      <c r="AG742" s="10"/>
      <c r="AH742" s="10"/>
      <c r="AI742" s="10"/>
    </row>
    <row r="743" spans="1:35">
      <c r="A743" s="257">
        <f t="shared" si="31"/>
        <v>0.89646666666666552</v>
      </c>
      <c r="B743" s="254">
        <v>112.81</v>
      </c>
      <c r="C743" s="254">
        <v>74.150000000000006</v>
      </c>
      <c r="D743" s="254">
        <v>170.38</v>
      </c>
      <c r="E743" s="254">
        <v>111.7</v>
      </c>
      <c r="F743" s="254">
        <v>95.62</v>
      </c>
      <c r="G743" s="254">
        <v>44.41</v>
      </c>
      <c r="H743" s="254">
        <v>49.19</v>
      </c>
      <c r="I743" s="254">
        <v>81.69</v>
      </c>
      <c r="J743" s="254">
        <v>98.95</v>
      </c>
      <c r="K743" s="254">
        <v>87.73</v>
      </c>
      <c r="L743" s="254">
        <v>203.64</v>
      </c>
      <c r="M743" s="254">
        <v>168.63</v>
      </c>
      <c r="N743" s="254">
        <v>111.4</v>
      </c>
      <c r="O743" s="254">
        <v>92.79</v>
      </c>
      <c r="P743" s="254">
        <v>82.77</v>
      </c>
      <c r="Q743" s="254">
        <v>23.22</v>
      </c>
      <c r="R743" s="254">
        <v>47.2</v>
      </c>
      <c r="S743" s="254">
        <v>315.02999999999997</v>
      </c>
      <c r="T743" s="254">
        <v>219.12</v>
      </c>
      <c r="U743" s="254">
        <v>174.5</v>
      </c>
      <c r="V743" s="254">
        <v>100.26</v>
      </c>
      <c r="W743" s="254">
        <v>105.94</v>
      </c>
      <c r="X743" s="254">
        <v>190.66</v>
      </c>
      <c r="Y743" s="254">
        <v>0</v>
      </c>
      <c r="Z743" s="254">
        <v>145.66999999999999</v>
      </c>
      <c r="AA743" s="254">
        <v>210.26</v>
      </c>
      <c r="AB743" s="254">
        <v>163.94</v>
      </c>
      <c r="AC743" s="254">
        <v>93.68</v>
      </c>
      <c r="AD743" s="254">
        <v>93.91</v>
      </c>
      <c r="AE743" s="254">
        <v>134.07</v>
      </c>
      <c r="AF743" s="256">
        <v>0</v>
      </c>
      <c r="AG743" s="10"/>
      <c r="AH743" s="10"/>
      <c r="AI743" s="10"/>
    </row>
    <row r="744" spans="1:35">
      <c r="A744" s="257">
        <f t="shared" si="31"/>
        <v>0.90686666666666549</v>
      </c>
      <c r="B744" s="254">
        <v>112.38</v>
      </c>
      <c r="C744" s="254">
        <v>54.77</v>
      </c>
      <c r="D744" s="254">
        <v>98.73</v>
      </c>
      <c r="E744" s="254">
        <v>164.19</v>
      </c>
      <c r="F744" s="254">
        <v>154.13999999999999</v>
      </c>
      <c r="G744" s="254">
        <v>94.85</v>
      </c>
      <c r="H744" s="254">
        <v>94.9</v>
      </c>
      <c r="I744" s="254">
        <v>111.68</v>
      </c>
      <c r="J744" s="254">
        <v>51.78</v>
      </c>
      <c r="K744" s="254">
        <v>30.78</v>
      </c>
      <c r="L744" s="254">
        <v>205.56</v>
      </c>
      <c r="M744" s="254">
        <v>114.7</v>
      </c>
      <c r="N744" s="254">
        <v>52.61</v>
      </c>
      <c r="O744" s="254">
        <v>103.66</v>
      </c>
      <c r="P744" s="254">
        <v>36.54</v>
      </c>
      <c r="Q744" s="254">
        <v>82.6</v>
      </c>
      <c r="R744" s="254">
        <v>56.63</v>
      </c>
      <c r="S744" s="254">
        <v>170.56</v>
      </c>
      <c r="T744" s="254">
        <v>152.81</v>
      </c>
      <c r="U744" s="254">
        <v>130.88999999999999</v>
      </c>
      <c r="V744" s="254">
        <v>123.44</v>
      </c>
      <c r="W744" s="254">
        <v>83.97</v>
      </c>
      <c r="X744" s="254">
        <v>189.91</v>
      </c>
      <c r="Y744" s="254">
        <v>0</v>
      </c>
      <c r="Z744" s="254">
        <v>132.53</v>
      </c>
      <c r="AA744" s="254">
        <v>201.34</v>
      </c>
      <c r="AB744" s="254">
        <v>86.42</v>
      </c>
      <c r="AC744" s="254">
        <v>55.09</v>
      </c>
      <c r="AD744" s="254">
        <v>213.07</v>
      </c>
      <c r="AE744" s="254">
        <v>120.95</v>
      </c>
      <c r="AF744" s="256">
        <v>0</v>
      </c>
      <c r="AG744" s="10"/>
      <c r="AH744" s="10"/>
      <c r="AI744" s="10"/>
    </row>
    <row r="745" spans="1:35">
      <c r="A745" s="257">
        <f t="shared" si="31"/>
        <v>0.91726666666666545</v>
      </c>
      <c r="B745" s="254">
        <v>33.11</v>
      </c>
      <c r="C745" s="254">
        <v>103.85</v>
      </c>
      <c r="D745" s="254">
        <v>128.56</v>
      </c>
      <c r="E745" s="254">
        <v>135.57</v>
      </c>
      <c r="F745" s="254">
        <v>205.33</v>
      </c>
      <c r="G745" s="254">
        <v>158.72999999999999</v>
      </c>
      <c r="H745" s="254">
        <v>116.08</v>
      </c>
      <c r="I745" s="254">
        <v>36.46</v>
      </c>
      <c r="J745" s="254">
        <v>62.22</v>
      </c>
      <c r="K745" s="254">
        <v>91.32</v>
      </c>
      <c r="L745" s="254">
        <v>154.52000000000001</v>
      </c>
      <c r="M745" s="254">
        <v>201.68</v>
      </c>
      <c r="N745" s="254">
        <v>127.74</v>
      </c>
      <c r="O745" s="254">
        <v>73.900000000000006</v>
      </c>
      <c r="P745" s="254">
        <v>29.32</v>
      </c>
      <c r="Q745" s="254">
        <v>94</v>
      </c>
      <c r="R745" s="254">
        <v>29.27</v>
      </c>
      <c r="S745" s="254">
        <v>202.02</v>
      </c>
      <c r="T745" s="254">
        <v>172.76</v>
      </c>
      <c r="U745" s="254">
        <v>69.69</v>
      </c>
      <c r="V745" s="254">
        <v>106.17</v>
      </c>
      <c r="W745" s="254">
        <v>113.8</v>
      </c>
      <c r="X745" s="254">
        <v>101.8</v>
      </c>
      <c r="Y745" s="254">
        <v>0</v>
      </c>
      <c r="Z745" s="254">
        <v>63.51</v>
      </c>
      <c r="AA745" s="254">
        <v>222.61</v>
      </c>
      <c r="AB745" s="254">
        <v>261.93</v>
      </c>
      <c r="AC745" s="254">
        <v>69.83</v>
      </c>
      <c r="AD745" s="254">
        <v>142.12</v>
      </c>
      <c r="AE745" s="254">
        <v>73.45</v>
      </c>
      <c r="AF745" s="256">
        <v>0</v>
      </c>
      <c r="AG745" s="10"/>
      <c r="AH745" s="10"/>
      <c r="AI745" s="10"/>
    </row>
    <row r="746" spans="1:35">
      <c r="A746" s="257">
        <f t="shared" si="31"/>
        <v>0.92766666666666542</v>
      </c>
      <c r="B746" s="254">
        <v>102.41</v>
      </c>
      <c r="C746" s="254">
        <v>67.989999999999995</v>
      </c>
      <c r="D746" s="254">
        <v>102.41</v>
      </c>
      <c r="E746" s="254">
        <v>205.95</v>
      </c>
      <c r="F746" s="254">
        <v>59.73</v>
      </c>
      <c r="G746" s="254">
        <v>103.66</v>
      </c>
      <c r="H746" s="254">
        <v>85.6</v>
      </c>
      <c r="I746" s="254">
        <v>115.52</v>
      </c>
      <c r="J746" s="254">
        <v>132.94999999999999</v>
      </c>
      <c r="K746" s="254">
        <v>111.1</v>
      </c>
      <c r="L746" s="254">
        <v>86.08</v>
      </c>
      <c r="M746" s="254">
        <v>185.12</v>
      </c>
      <c r="N746" s="254">
        <v>104.03</v>
      </c>
      <c r="O746" s="254">
        <v>9.83</v>
      </c>
      <c r="P746" s="254">
        <v>100.18</v>
      </c>
      <c r="Q746" s="254">
        <v>88.26</v>
      </c>
      <c r="R746" s="254">
        <v>80.19</v>
      </c>
      <c r="S746" s="254">
        <v>203.32</v>
      </c>
      <c r="T746" s="254">
        <v>198.91</v>
      </c>
      <c r="U746" s="254">
        <v>79.89</v>
      </c>
      <c r="V746" s="254">
        <v>144.07</v>
      </c>
      <c r="W746" s="254">
        <v>129.52000000000001</v>
      </c>
      <c r="X746" s="254">
        <v>100.76</v>
      </c>
      <c r="Y746" s="254">
        <v>0</v>
      </c>
      <c r="Z746" s="254">
        <v>67.680000000000007</v>
      </c>
      <c r="AA746" s="254">
        <v>80.260000000000005</v>
      </c>
      <c r="AB746" s="254">
        <v>70.42</v>
      </c>
      <c r="AC746" s="254">
        <v>59.36</v>
      </c>
      <c r="AD746" s="254">
        <v>84.2</v>
      </c>
      <c r="AE746" s="254">
        <v>112.12</v>
      </c>
      <c r="AF746" s="256">
        <v>0</v>
      </c>
      <c r="AG746" s="10"/>
      <c r="AH746" s="10"/>
      <c r="AI746" s="10"/>
    </row>
    <row r="747" spans="1:35">
      <c r="A747" s="257">
        <f t="shared" si="31"/>
        <v>0.93806666666666538</v>
      </c>
      <c r="B747" s="254">
        <v>32.21</v>
      </c>
      <c r="C747" s="254">
        <v>90.94</v>
      </c>
      <c r="D747" s="254">
        <v>83.19</v>
      </c>
      <c r="E747" s="254">
        <v>164.57</v>
      </c>
      <c r="F747" s="254">
        <v>128.26</v>
      </c>
      <c r="G747" s="254">
        <v>135.54</v>
      </c>
      <c r="H747" s="254">
        <v>133.43</v>
      </c>
      <c r="I747" s="254">
        <v>19.87</v>
      </c>
      <c r="J747" s="254">
        <v>93.67</v>
      </c>
      <c r="K747" s="254">
        <v>66.349999999999994</v>
      </c>
      <c r="L747" s="254">
        <v>108.76</v>
      </c>
      <c r="M747" s="254">
        <v>158.91</v>
      </c>
      <c r="N747" s="254">
        <v>127.9</v>
      </c>
      <c r="O747" s="254">
        <v>14.73</v>
      </c>
      <c r="P747" s="254">
        <v>46.63</v>
      </c>
      <c r="Q747" s="254">
        <v>91.12</v>
      </c>
      <c r="R747" s="254">
        <v>80.510000000000005</v>
      </c>
      <c r="S747" s="254">
        <v>61.05</v>
      </c>
      <c r="T747" s="254">
        <v>75.23</v>
      </c>
      <c r="U747" s="254">
        <v>54.9</v>
      </c>
      <c r="V747" s="254">
        <v>105.88</v>
      </c>
      <c r="W747" s="254">
        <v>181.97</v>
      </c>
      <c r="X747" s="254">
        <v>121.19</v>
      </c>
      <c r="Y747" s="254">
        <v>0</v>
      </c>
      <c r="Z747" s="254">
        <v>109.95</v>
      </c>
      <c r="AA747" s="254">
        <v>65.58</v>
      </c>
      <c r="AB747" s="254">
        <v>131</v>
      </c>
      <c r="AC747" s="254">
        <v>94.69</v>
      </c>
      <c r="AD747" s="254">
        <v>68.849999999999994</v>
      </c>
      <c r="AE747" s="254">
        <v>186.66</v>
      </c>
      <c r="AF747" s="256">
        <v>0</v>
      </c>
      <c r="AG747" s="10"/>
      <c r="AH747" s="10"/>
      <c r="AI747" s="10"/>
    </row>
    <row r="748" spans="1:35">
      <c r="A748" s="257">
        <f t="shared" si="31"/>
        <v>0.94846666666666535</v>
      </c>
      <c r="B748" s="254">
        <v>119.21</v>
      </c>
      <c r="C748" s="254">
        <v>92.74</v>
      </c>
      <c r="D748" s="254">
        <v>10.23</v>
      </c>
      <c r="E748" s="254">
        <v>70.56</v>
      </c>
      <c r="F748" s="254">
        <v>161.09</v>
      </c>
      <c r="G748" s="254">
        <v>146.77000000000001</v>
      </c>
      <c r="H748" s="254">
        <v>62.36</v>
      </c>
      <c r="I748" s="254">
        <v>50.5</v>
      </c>
      <c r="J748" s="254">
        <v>81.010000000000005</v>
      </c>
      <c r="K748" s="254">
        <v>28.31</v>
      </c>
      <c r="L748" s="254">
        <v>72.900000000000006</v>
      </c>
      <c r="M748" s="254">
        <v>113.4</v>
      </c>
      <c r="N748" s="254">
        <v>68.45</v>
      </c>
      <c r="O748" s="254">
        <v>41.87</v>
      </c>
      <c r="P748" s="254">
        <v>43.46</v>
      </c>
      <c r="Q748" s="254">
        <v>36.18</v>
      </c>
      <c r="R748" s="254">
        <v>83.39</v>
      </c>
      <c r="S748" s="254">
        <v>189.54</v>
      </c>
      <c r="T748" s="254">
        <v>57.4</v>
      </c>
      <c r="U748" s="254">
        <v>37.42</v>
      </c>
      <c r="V748" s="254">
        <v>74.31</v>
      </c>
      <c r="W748" s="254">
        <v>37.01</v>
      </c>
      <c r="X748" s="254">
        <v>54.4</v>
      </c>
      <c r="Y748" s="254">
        <v>0</v>
      </c>
      <c r="Z748" s="254">
        <v>89.43</v>
      </c>
      <c r="AA748" s="254">
        <v>113.81</v>
      </c>
      <c r="AB748" s="254">
        <v>53.32</v>
      </c>
      <c r="AC748" s="254">
        <v>113.18</v>
      </c>
      <c r="AD748" s="254">
        <v>144.97</v>
      </c>
      <c r="AE748" s="254">
        <v>110.33</v>
      </c>
      <c r="AF748" s="256">
        <v>0</v>
      </c>
      <c r="AG748" s="10"/>
      <c r="AH748" s="10"/>
      <c r="AI748" s="10"/>
    </row>
    <row r="749" spans="1:35">
      <c r="A749" s="257">
        <f t="shared" si="31"/>
        <v>0.95886666666666531</v>
      </c>
      <c r="B749" s="254">
        <v>26.74</v>
      </c>
      <c r="C749" s="254">
        <v>85.62</v>
      </c>
      <c r="D749" s="254">
        <v>119.81</v>
      </c>
      <c r="E749" s="254">
        <v>143.84</v>
      </c>
      <c r="F749" s="254">
        <v>117.71</v>
      </c>
      <c r="G749" s="254">
        <v>83.37</v>
      </c>
      <c r="H749" s="254">
        <v>36.9</v>
      </c>
      <c r="I749" s="254">
        <v>34.18</v>
      </c>
      <c r="J749" s="254">
        <v>86.27</v>
      </c>
      <c r="K749" s="254">
        <v>33.42</v>
      </c>
      <c r="L749" s="254">
        <v>37.93</v>
      </c>
      <c r="M749" s="254">
        <v>70.069999999999993</v>
      </c>
      <c r="N749" s="254">
        <v>81.319999999999993</v>
      </c>
      <c r="O749" s="254">
        <v>47.77</v>
      </c>
      <c r="P749" s="254">
        <v>18.36</v>
      </c>
      <c r="Q749" s="254">
        <v>9.4600000000000009</v>
      </c>
      <c r="R749" s="254">
        <v>85.58</v>
      </c>
      <c r="S749" s="254">
        <v>104.06</v>
      </c>
      <c r="T749" s="254">
        <v>21.45</v>
      </c>
      <c r="U749" s="254">
        <v>105.32</v>
      </c>
      <c r="V749" s="254">
        <v>66.819999999999993</v>
      </c>
      <c r="W749" s="254">
        <v>2.1800000000000002</v>
      </c>
      <c r="X749" s="254">
        <v>62.57</v>
      </c>
      <c r="Y749" s="254">
        <v>0</v>
      </c>
      <c r="Z749" s="254">
        <v>116.78</v>
      </c>
      <c r="AA749" s="254">
        <v>75.73</v>
      </c>
      <c r="AB749" s="254">
        <v>63.47</v>
      </c>
      <c r="AC749" s="254">
        <v>47.26</v>
      </c>
      <c r="AD749" s="254">
        <v>105.02</v>
      </c>
      <c r="AE749" s="254">
        <v>138.28</v>
      </c>
      <c r="AF749" s="256">
        <v>0</v>
      </c>
      <c r="AG749" s="10"/>
      <c r="AH749" s="10"/>
      <c r="AI749" s="10"/>
    </row>
    <row r="750" spans="1:35">
      <c r="A750" s="257">
        <f t="shared" si="31"/>
        <v>0.96926666666666528</v>
      </c>
      <c r="B750" s="254">
        <v>75.36</v>
      </c>
      <c r="C750" s="254">
        <v>55.96</v>
      </c>
      <c r="D750" s="254">
        <v>60.56</v>
      </c>
      <c r="E750" s="254">
        <v>77.72</v>
      </c>
      <c r="F750" s="254">
        <v>107.86</v>
      </c>
      <c r="G750" s="254">
        <v>15.41</v>
      </c>
      <c r="H750" s="254">
        <v>25.99</v>
      </c>
      <c r="I750" s="254">
        <v>48.94</v>
      </c>
      <c r="J750" s="254">
        <v>47.31</v>
      </c>
      <c r="K750" s="254">
        <v>67.900000000000006</v>
      </c>
      <c r="L750" s="254">
        <v>105.48</v>
      </c>
      <c r="M750" s="254">
        <v>96.85</v>
      </c>
      <c r="N750" s="254">
        <v>106.31</v>
      </c>
      <c r="O750" s="254">
        <v>49.59</v>
      </c>
      <c r="P750" s="254">
        <v>0</v>
      </c>
      <c r="Q750" s="254">
        <v>63.86</v>
      </c>
      <c r="R750" s="254">
        <v>91.12</v>
      </c>
      <c r="S750" s="254">
        <v>81.81</v>
      </c>
      <c r="T750" s="254">
        <v>51.55</v>
      </c>
      <c r="U750" s="254">
        <v>88.08</v>
      </c>
      <c r="V750" s="254">
        <v>39.32</v>
      </c>
      <c r="W750" s="254">
        <v>56.46</v>
      </c>
      <c r="X750" s="254">
        <v>56.22</v>
      </c>
      <c r="Y750" s="254">
        <v>0</v>
      </c>
      <c r="Z750" s="254">
        <v>93.39</v>
      </c>
      <c r="AA750" s="254">
        <v>92.23</v>
      </c>
      <c r="AB750" s="254">
        <v>78.260000000000005</v>
      </c>
      <c r="AC750" s="254">
        <v>75.33</v>
      </c>
      <c r="AD750" s="254">
        <v>82.12</v>
      </c>
      <c r="AE750" s="254">
        <v>96.61</v>
      </c>
      <c r="AF750" s="256">
        <v>0</v>
      </c>
      <c r="AG750" s="10"/>
      <c r="AH750" s="10"/>
      <c r="AI750" s="10"/>
    </row>
    <row r="751" spans="1:35">
      <c r="A751" s="257">
        <f t="shared" si="31"/>
        <v>0.97966666666666524</v>
      </c>
      <c r="B751" s="254">
        <v>87.64</v>
      </c>
      <c r="C751" s="254">
        <v>76.13</v>
      </c>
      <c r="D751" s="254">
        <v>46.23</v>
      </c>
      <c r="E751" s="254">
        <v>70.73</v>
      </c>
      <c r="F751" s="254">
        <v>90.39</v>
      </c>
      <c r="G751" s="254">
        <v>54.15</v>
      </c>
      <c r="H751" s="254">
        <v>51.67</v>
      </c>
      <c r="I751" s="254">
        <v>89.18</v>
      </c>
      <c r="J751" s="254">
        <v>39.9</v>
      </c>
      <c r="K751" s="254">
        <v>79.37</v>
      </c>
      <c r="L751" s="254">
        <v>128.65</v>
      </c>
      <c r="M751" s="254">
        <v>93.14</v>
      </c>
      <c r="N751" s="254">
        <v>29.72</v>
      </c>
      <c r="O751" s="254">
        <v>24.9</v>
      </c>
      <c r="P751" s="254">
        <v>67.900000000000006</v>
      </c>
      <c r="Q751" s="254">
        <v>31.38</v>
      </c>
      <c r="R751" s="254">
        <v>42.45</v>
      </c>
      <c r="S751" s="254">
        <v>61.24</v>
      </c>
      <c r="T751" s="254">
        <v>117.03</v>
      </c>
      <c r="U751" s="254">
        <v>60.89</v>
      </c>
      <c r="V751" s="254">
        <v>40.24</v>
      </c>
      <c r="W751" s="254">
        <v>47.82</v>
      </c>
      <c r="X751" s="254">
        <v>41.79</v>
      </c>
      <c r="Y751" s="254">
        <v>0</v>
      </c>
      <c r="Z751" s="254">
        <v>70.36</v>
      </c>
      <c r="AA751" s="254">
        <v>72.19</v>
      </c>
      <c r="AB751" s="254">
        <v>121.76</v>
      </c>
      <c r="AC751" s="254">
        <v>42.44</v>
      </c>
      <c r="AD751" s="254">
        <v>108.82</v>
      </c>
      <c r="AE751" s="254">
        <v>105.88</v>
      </c>
      <c r="AF751" s="256">
        <v>0</v>
      </c>
      <c r="AG751" s="10"/>
      <c r="AH751" s="10"/>
      <c r="AI751" s="10"/>
    </row>
    <row r="752" spans="1:35">
      <c r="A752" s="257">
        <f t="shared" si="31"/>
        <v>0.99006666666666521</v>
      </c>
      <c r="B752" s="254">
        <v>42.98</v>
      </c>
      <c r="C752" s="254">
        <v>60.59</v>
      </c>
      <c r="D752" s="254">
        <v>92.12</v>
      </c>
      <c r="E752" s="254">
        <v>116.97</v>
      </c>
      <c r="F752" s="254">
        <v>110</v>
      </c>
      <c r="G752" s="254">
        <v>61.45</v>
      </c>
      <c r="H752" s="254">
        <v>85.79</v>
      </c>
      <c r="I752" s="254">
        <v>60.09</v>
      </c>
      <c r="J752" s="254">
        <v>47.36</v>
      </c>
      <c r="K752" s="254">
        <v>60.77</v>
      </c>
      <c r="L752" s="254">
        <v>76.14</v>
      </c>
      <c r="M752" s="254">
        <v>102.4</v>
      </c>
      <c r="N752" s="254">
        <v>92.4</v>
      </c>
      <c r="O752" s="254">
        <v>52.63</v>
      </c>
      <c r="P752" s="254">
        <v>62.17</v>
      </c>
      <c r="Q752" s="254">
        <v>34.85</v>
      </c>
      <c r="R752" s="254">
        <v>12.73</v>
      </c>
      <c r="S752" s="254">
        <v>11.65</v>
      </c>
      <c r="T752" s="254">
        <v>118.16</v>
      </c>
      <c r="U752" s="254">
        <v>74.930000000000007</v>
      </c>
      <c r="V752" s="254">
        <v>50.35</v>
      </c>
      <c r="W752" s="254">
        <v>62.27</v>
      </c>
      <c r="X752" s="254">
        <v>70.73</v>
      </c>
      <c r="Y752" s="254">
        <v>0</v>
      </c>
      <c r="Z752" s="254">
        <v>36.65</v>
      </c>
      <c r="AA752" s="254">
        <v>89.53</v>
      </c>
      <c r="AB752" s="254">
        <v>37</v>
      </c>
      <c r="AC752" s="254">
        <v>183.14</v>
      </c>
      <c r="AD752" s="254">
        <v>66.97</v>
      </c>
      <c r="AE752" s="254">
        <v>86.22</v>
      </c>
      <c r="AF752" s="256">
        <v>0</v>
      </c>
      <c r="AG752" s="10"/>
      <c r="AH752" s="10"/>
      <c r="AI752" s="10"/>
    </row>
    <row r="753" spans="1:35">
      <c r="A753" s="257">
        <f t="shared" si="31"/>
        <v>1.0004666666666653</v>
      </c>
      <c r="B753" s="254">
        <v>33</v>
      </c>
      <c r="C753" s="254">
        <v>19.05</v>
      </c>
      <c r="D753" s="254">
        <v>55.67</v>
      </c>
      <c r="E753" s="254">
        <v>56.22</v>
      </c>
      <c r="F753" s="254">
        <v>65.28</v>
      </c>
      <c r="G753" s="254">
        <v>73.81</v>
      </c>
      <c r="H753" s="254">
        <v>52.25</v>
      </c>
      <c r="I753" s="254">
        <v>81.22</v>
      </c>
      <c r="J753" s="254">
        <v>0</v>
      </c>
      <c r="K753" s="254">
        <v>52.18</v>
      </c>
      <c r="L753" s="254">
        <v>91.38</v>
      </c>
      <c r="M753" s="254">
        <v>170.29</v>
      </c>
      <c r="N753" s="254">
        <v>29.58</v>
      </c>
      <c r="O753" s="254">
        <v>32.67</v>
      </c>
      <c r="P753" s="254">
        <v>41.45</v>
      </c>
      <c r="Q753" s="254">
        <v>74.010000000000005</v>
      </c>
      <c r="R753" s="254">
        <v>20.59</v>
      </c>
      <c r="S753" s="254">
        <v>79.180000000000007</v>
      </c>
      <c r="T753" s="254">
        <v>53.27</v>
      </c>
      <c r="U753" s="254">
        <v>58.72</v>
      </c>
      <c r="V753" s="254">
        <v>0</v>
      </c>
      <c r="W753" s="254">
        <v>93.99</v>
      </c>
      <c r="X753" s="254">
        <v>86.95</v>
      </c>
      <c r="Y753" s="254">
        <v>0</v>
      </c>
      <c r="Z753" s="254">
        <v>75.3</v>
      </c>
      <c r="AA753" s="254">
        <v>121.69</v>
      </c>
      <c r="AB753" s="254">
        <v>60.13</v>
      </c>
      <c r="AC753" s="254">
        <v>79.44</v>
      </c>
      <c r="AD753" s="254">
        <v>73.47</v>
      </c>
      <c r="AE753" s="254">
        <v>39.270000000000003</v>
      </c>
      <c r="AF753" s="256">
        <v>0</v>
      </c>
      <c r="AG753" s="10"/>
      <c r="AH753" s="10"/>
      <c r="AI753" s="10"/>
    </row>
    <row r="754" spans="1:35">
      <c r="A754" s="257">
        <f t="shared" si="31"/>
        <v>1.0108666666666652</v>
      </c>
      <c r="B754" s="254">
        <v>49.14</v>
      </c>
      <c r="C754" s="254">
        <v>72.239999999999995</v>
      </c>
      <c r="D754" s="254">
        <v>48.86</v>
      </c>
      <c r="E754" s="254">
        <v>75.41</v>
      </c>
      <c r="F754" s="254">
        <v>76.5</v>
      </c>
      <c r="G754" s="254">
        <v>75.81</v>
      </c>
      <c r="H754" s="254">
        <v>18.55</v>
      </c>
      <c r="I754" s="254">
        <v>54.66</v>
      </c>
      <c r="J754" s="254">
        <v>71.260000000000005</v>
      </c>
      <c r="K754" s="254">
        <v>80.5</v>
      </c>
      <c r="L754" s="254">
        <v>65.39</v>
      </c>
      <c r="M754" s="254">
        <v>92.87</v>
      </c>
      <c r="N754" s="254">
        <v>84.35</v>
      </c>
      <c r="O754" s="254">
        <v>62.89</v>
      </c>
      <c r="P754" s="254">
        <v>0</v>
      </c>
      <c r="Q754" s="254">
        <v>111.31</v>
      </c>
      <c r="R754" s="254">
        <v>41.27</v>
      </c>
      <c r="S754" s="254">
        <v>97.58</v>
      </c>
      <c r="T754" s="254">
        <v>73.52</v>
      </c>
      <c r="U754" s="254">
        <v>77.94</v>
      </c>
      <c r="V754" s="254">
        <v>72.06</v>
      </c>
      <c r="W754" s="254">
        <v>55.82</v>
      </c>
      <c r="X754" s="254">
        <v>90.95</v>
      </c>
      <c r="Y754" s="254">
        <v>0</v>
      </c>
      <c r="Z754" s="254">
        <v>99.27</v>
      </c>
      <c r="AA754" s="254">
        <v>31.1</v>
      </c>
      <c r="AB754" s="254">
        <v>75.89</v>
      </c>
      <c r="AC754" s="254">
        <v>39.64</v>
      </c>
      <c r="AD754" s="254">
        <v>69.09</v>
      </c>
      <c r="AE754" s="254">
        <v>109.55</v>
      </c>
      <c r="AF754" s="256">
        <v>0</v>
      </c>
      <c r="AG754" s="10"/>
      <c r="AH754" s="10"/>
      <c r="AI754" s="10"/>
    </row>
    <row r="755" spans="1:35">
      <c r="A755" s="257">
        <f t="shared" si="31"/>
        <v>1.0212666666666652</v>
      </c>
      <c r="B755" s="254">
        <v>85</v>
      </c>
      <c r="C755" s="254">
        <v>101.81</v>
      </c>
      <c r="D755" s="254">
        <v>77.540000000000006</v>
      </c>
      <c r="E755" s="254">
        <v>52.36</v>
      </c>
      <c r="F755" s="254">
        <v>110.78</v>
      </c>
      <c r="G755" s="254">
        <v>44.69</v>
      </c>
      <c r="H755" s="254">
        <v>93.18</v>
      </c>
      <c r="I755" s="254">
        <v>85.85</v>
      </c>
      <c r="J755" s="254">
        <v>69.31</v>
      </c>
      <c r="K755" s="254">
        <v>8.14</v>
      </c>
      <c r="L755" s="254">
        <v>128.69999999999999</v>
      </c>
      <c r="M755" s="254">
        <v>153.13</v>
      </c>
      <c r="N755" s="254">
        <v>84.05</v>
      </c>
      <c r="O755" s="254">
        <v>43.16</v>
      </c>
      <c r="P755" s="254">
        <v>52.73</v>
      </c>
      <c r="Q755" s="254">
        <v>77.849999999999994</v>
      </c>
      <c r="R755" s="254">
        <v>52.68</v>
      </c>
      <c r="S755" s="254">
        <v>113.4</v>
      </c>
      <c r="T755" s="254">
        <v>122.89</v>
      </c>
      <c r="U755" s="254">
        <v>82.91</v>
      </c>
      <c r="V755" s="254">
        <v>77.62</v>
      </c>
      <c r="W755" s="254">
        <v>79.59</v>
      </c>
      <c r="X755" s="254">
        <v>52.09</v>
      </c>
      <c r="Y755" s="254">
        <v>0</v>
      </c>
      <c r="Z755" s="254">
        <v>97.71</v>
      </c>
      <c r="AA755" s="254">
        <v>61.27</v>
      </c>
      <c r="AB755" s="254">
        <v>63.94</v>
      </c>
      <c r="AC755" s="254">
        <v>82.77</v>
      </c>
      <c r="AD755" s="254">
        <v>25.78</v>
      </c>
      <c r="AE755" s="254">
        <v>78.95</v>
      </c>
      <c r="AF755" s="256">
        <v>0</v>
      </c>
      <c r="AG755" s="10"/>
      <c r="AH755" s="10"/>
      <c r="AI755" s="10"/>
    </row>
    <row r="756" spans="1:35">
      <c r="A756" s="257">
        <f t="shared" si="31"/>
        <v>1.0316666666666652</v>
      </c>
      <c r="B756" s="254">
        <v>55.66</v>
      </c>
      <c r="C756" s="254">
        <v>64.599999999999994</v>
      </c>
      <c r="D756" s="254">
        <v>72.06</v>
      </c>
      <c r="E756" s="254">
        <v>78.72</v>
      </c>
      <c r="F756" s="254">
        <v>98.05</v>
      </c>
      <c r="G756" s="254">
        <v>63.78</v>
      </c>
      <c r="H756" s="254">
        <v>76.56</v>
      </c>
      <c r="I756" s="254">
        <v>8.91</v>
      </c>
      <c r="J756" s="254">
        <v>12</v>
      </c>
      <c r="K756" s="254">
        <v>34</v>
      </c>
      <c r="L756" s="254">
        <v>188.11</v>
      </c>
      <c r="M756" s="254">
        <v>91.66</v>
      </c>
      <c r="N756" s="254">
        <v>122.99</v>
      </c>
      <c r="O756" s="254">
        <v>66.400000000000006</v>
      </c>
      <c r="P756" s="254">
        <v>66.459999999999994</v>
      </c>
      <c r="Q756" s="254">
        <v>38.19</v>
      </c>
      <c r="R756" s="254">
        <v>23.82</v>
      </c>
      <c r="S756" s="254">
        <v>58.99</v>
      </c>
      <c r="T756" s="254">
        <v>134.19</v>
      </c>
      <c r="U756" s="254">
        <v>92.67</v>
      </c>
      <c r="V756" s="254">
        <v>49.95</v>
      </c>
      <c r="W756" s="254">
        <v>63.81</v>
      </c>
      <c r="X756" s="254">
        <v>140.58000000000001</v>
      </c>
      <c r="Y756" s="254">
        <v>0</v>
      </c>
      <c r="Z756" s="254">
        <v>53.45</v>
      </c>
      <c r="AA756" s="254">
        <v>66.09</v>
      </c>
      <c r="AB756" s="254">
        <v>44.64</v>
      </c>
      <c r="AC756" s="254">
        <v>76.31</v>
      </c>
      <c r="AD756" s="254">
        <v>50.44</v>
      </c>
      <c r="AE756" s="254">
        <v>82.5</v>
      </c>
      <c r="AF756" s="256">
        <v>0</v>
      </c>
      <c r="AG756" s="10"/>
      <c r="AH756" s="10"/>
      <c r="AI756" s="10"/>
    </row>
    <row r="757" spans="1:35">
      <c r="A757" s="257">
        <f t="shared" si="31"/>
        <v>1.0420666666666651</v>
      </c>
      <c r="B757" s="254">
        <v>38.950000000000003</v>
      </c>
      <c r="C757" s="254">
        <v>19.73</v>
      </c>
      <c r="D757" s="254">
        <v>90.8</v>
      </c>
      <c r="E757" s="254">
        <v>74.63</v>
      </c>
      <c r="F757" s="254">
        <v>85.4</v>
      </c>
      <c r="G757" s="254">
        <v>78.61</v>
      </c>
      <c r="H757" s="254">
        <v>66.5</v>
      </c>
      <c r="I757" s="254">
        <v>77.78</v>
      </c>
      <c r="J757" s="254">
        <v>10.91</v>
      </c>
      <c r="K757" s="254">
        <v>60.63</v>
      </c>
      <c r="L757" s="254">
        <v>90.11</v>
      </c>
      <c r="M757" s="254">
        <v>52.61</v>
      </c>
      <c r="N757" s="254">
        <v>26.59</v>
      </c>
      <c r="O757" s="254">
        <v>69.19</v>
      </c>
      <c r="P757" s="254">
        <v>68.58</v>
      </c>
      <c r="Q757" s="254">
        <v>22.81</v>
      </c>
      <c r="R757" s="254">
        <v>37.270000000000003</v>
      </c>
      <c r="S757" s="254">
        <v>101.78</v>
      </c>
      <c r="T757" s="254">
        <v>71.22</v>
      </c>
      <c r="U757" s="254">
        <v>25.09</v>
      </c>
      <c r="V757" s="254">
        <v>29.99</v>
      </c>
      <c r="W757" s="254">
        <v>34.04</v>
      </c>
      <c r="X757" s="254">
        <v>38.51</v>
      </c>
      <c r="Y757" s="254">
        <v>0</v>
      </c>
      <c r="Z757" s="254">
        <v>58.97</v>
      </c>
      <c r="AA757" s="254">
        <v>65.489999999999995</v>
      </c>
      <c r="AB757" s="254">
        <v>63.59</v>
      </c>
      <c r="AC757" s="254">
        <v>24.18</v>
      </c>
      <c r="AD757" s="254">
        <v>70.58</v>
      </c>
      <c r="AE757" s="254">
        <v>107.5</v>
      </c>
      <c r="AF757" s="256">
        <v>0</v>
      </c>
      <c r="AG757" s="10"/>
      <c r="AH757" s="10"/>
      <c r="AI757" s="10"/>
    </row>
    <row r="758" spans="1:35">
      <c r="A758" s="257">
        <f t="shared" si="31"/>
        <v>1.0524666666666651</v>
      </c>
      <c r="B758" s="254">
        <v>57.07</v>
      </c>
      <c r="C758" s="254">
        <v>44.76</v>
      </c>
      <c r="D758" s="254">
        <v>0</v>
      </c>
      <c r="E758" s="254">
        <v>115.86</v>
      </c>
      <c r="F758" s="254">
        <v>84.09</v>
      </c>
      <c r="G758" s="254">
        <v>23.27</v>
      </c>
      <c r="H758" s="254">
        <v>63.04</v>
      </c>
      <c r="I758" s="254">
        <v>83.37</v>
      </c>
      <c r="J758" s="254">
        <v>34.590000000000003</v>
      </c>
      <c r="K758" s="254">
        <v>68.64</v>
      </c>
      <c r="L758" s="254">
        <v>94.37</v>
      </c>
      <c r="M758" s="254">
        <v>60.18</v>
      </c>
      <c r="N758" s="254">
        <v>38.4</v>
      </c>
      <c r="O758" s="254">
        <v>22.48</v>
      </c>
      <c r="P758" s="254">
        <v>9.81</v>
      </c>
      <c r="Q758" s="254">
        <v>99.41</v>
      </c>
      <c r="R758" s="254">
        <v>88.36</v>
      </c>
      <c r="S758" s="254">
        <v>149.11000000000001</v>
      </c>
      <c r="T758" s="254">
        <v>175.72</v>
      </c>
      <c r="U758" s="254">
        <v>22.68</v>
      </c>
      <c r="V758" s="254">
        <v>3.73</v>
      </c>
      <c r="W758" s="254">
        <v>49.28</v>
      </c>
      <c r="X758" s="254">
        <v>23.36</v>
      </c>
      <c r="Y758" s="254">
        <v>0</v>
      </c>
      <c r="Z758" s="254">
        <v>100.43</v>
      </c>
      <c r="AA758" s="254">
        <v>139.05000000000001</v>
      </c>
      <c r="AB758" s="254">
        <v>90.17</v>
      </c>
      <c r="AC758" s="254">
        <v>109</v>
      </c>
      <c r="AD758" s="254">
        <v>34.630000000000003</v>
      </c>
      <c r="AE758" s="254">
        <v>184.76</v>
      </c>
      <c r="AF758" s="256">
        <v>0</v>
      </c>
      <c r="AG758" s="10"/>
      <c r="AH758" s="10"/>
      <c r="AI758" s="10"/>
    </row>
    <row r="759" spans="1:35">
      <c r="A759" s="257">
        <f t="shared" si="31"/>
        <v>1.0628666666666651</v>
      </c>
      <c r="B759" s="254">
        <v>72.790000000000006</v>
      </c>
      <c r="C759" s="254">
        <v>86.21</v>
      </c>
      <c r="D759" s="254">
        <v>36.67</v>
      </c>
      <c r="E759" s="254">
        <v>38.58</v>
      </c>
      <c r="F759" s="254">
        <v>81.819999999999993</v>
      </c>
      <c r="G759" s="254">
        <v>6.28</v>
      </c>
      <c r="H759" s="254">
        <v>21.91</v>
      </c>
      <c r="I759" s="254">
        <v>63.64</v>
      </c>
      <c r="J759" s="254">
        <v>88.61</v>
      </c>
      <c r="K759" s="254">
        <v>40.229999999999997</v>
      </c>
      <c r="L759" s="254">
        <v>20.37</v>
      </c>
      <c r="M759" s="254">
        <v>31.22</v>
      </c>
      <c r="N759" s="254">
        <v>60.31</v>
      </c>
      <c r="O759" s="254">
        <v>30</v>
      </c>
      <c r="P759" s="254">
        <v>23.8</v>
      </c>
      <c r="Q759" s="254">
        <v>98.56</v>
      </c>
      <c r="R759" s="254">
        <v>24.54</v>
      </c>
      <c r="S759" s="254">
        <v>73</v>
      </c>
      <c r="T759" s="254">
        <v>128.33000000000001</v>
      </c>
      <c r="U759" s="254">
        <v>17.989999999999998</v>
      </c>
      <c r="V759" s="254">
        <v>2.73</v>
      </c>
      <c r="W759" s="254">
        <v>49</v>
      </c>
      <c r="X759" s="254">
        <v>36.44</v>
      </c>
      <c r="Y759" s="254">
        <v>0</v>
      </c>
      <c r="Z759" s="254">
        <v>76.209999999999994</v>
      </c>
      <c r="AA759" s="254">
        <v>101.86</v>
      </c>
      <c r="AB759" s="254">
        <v>53.67</v>
      </c>
      <c r="AC759" s="254">
        <v>57.65</v>
      </c>
      <c r="AD759" s="254">
        <v>12.88</v>
      </c>
      <c r="AE759" s="254">
        <v>110.26</v>
      </c>
      <c r="AF759" s="256">
        <v>0</v>
      </c>
      <c r="AG759" s="10"/>
      <c r="AH759" s="10"/>
      <c r="AI759" s="10"/>
    </row>
    <row r="760" spans="1:35">
      <c r="A760" s="257">
        <f t="shared" si="31"/>
        <v>1.073266666666665</v>
      </c>
      <c r="B760" s="254">
        <v>19.73</v>
      </c>
      <c r="C760" s="254">
        <v>56</v>
      </c>
      <c r="D760" s="254">
        <v>31.91</v>
      </c>
      <c r="E760" s="254">
        <v>55.54</v>
      </c>
      <c r="F760" s="254">
        <v>112.53</v>
      </c>
      <c r="G760" s="254">
        <v>21.79</v>
      </c>
      <c r="H760" s="254">
        <v>32.08</v>
      </c>
      <c r="I760" s="254">
        <v>17.54</v>
      </c>
      <c r="J760" s="254">
        <v>37.86</v>
      </c>
      <c r="K760" s="254">
        <v>52.59</v>
      </c>
      <c r="L760" s="254">
        <v>28.64</v>
      </c>
      <c r="M760" s="254">
        <v>72.89</v>
      </c>
      <c r="N760" s="254">
        <v>69.27</v>
      </c>
      <c r="O760" s="254">
        <v>20.54</v>
      </c>
      <c r="P760" s="254">
        <v>9.64</v>
      </c>
      <c r="Q760" s="254">
        <v>29.64</v>
      </c>
      <c r="R760" s="254">
        <v>58.59</v>
      </c>
      <c r="S760" s="254">
        <v>65.63</v>
      </c>
      <c r="T760" s="254">
        <v>80.53</v>
      </c>
      <c r="U760" s="254">
        <v>34.1</v>
      </c>
      <c r="V760" s="254">
        <v>57.26</v>
      </c>
      <c r="W760" s="254">
        <v>40.909999999999997</v>
      </c>
      <c r="X760" s="254">
        <v>15.27</v>
      </c>
      <c r="Y760" s="254">
        <v>0</v>
      </c>
      <c r="Z760" s="254">
        <v>82.17</v>
      </c>
      <c r="AA760" s="254">
        <v>12.97</v>
      </c>
      <c r="AB760" s="254">
        <v>27.81</v>
      </c>
      <c r="AC760" s="254">
        <v>30.48</v>
      </c>
      <c r="AD760" s="254">
        <v>36.17</v>
      </c>
      <c r="AE760" s="254">
        <v>63.99</v>
      </c>
      <c r="AF760" s="256">
        <v>0</v>
      </c>
      <c r="AG760" s="10"/>
      <c r="AH760" s="10"/>
      <c r="AI760" s="10"/>
    </row>
    <row r="761" spans="1:35">
      <c r="A761" s="257">
        <f t="shared" si="31"/>
        <v>1.083666666666665</v>
      </c>
      <c r="B761" s="254">
        <v>4.5</v>
      </c>
      <c r="C761" s="254">
        <v>36.090000000000003</v>
      </c>
      <c r="D761" s="254">
        <v>52.28</v>
      </c>
      <c r="E761" s="254">
        <v>21.52</v>
      </c>
      <c r="F761" s="254">
        <v>89.59</v>
      </c>
      <c r="G761" s="254">
        <v>73.430000000000007</v>
      </c>
      <c r="H761" s="254">
        <v>22.86</v>
      </c>
      <c r="I761" s="254">
        <v>6.86</v>
      </c>
      <c r="J761" s="254">
        <v>29.99</v>
      </c>
      <c r="K761" s="254">
        <v>48.27</v>
      </c>
      <c r="L761" s="254">
        <v>95.99</v>
      </c>
      <c r="M761" s="254">
        <v>39.49</v>
      </c>
      <c r="N761" s="254">
        <v>48.66</v>
      </c>
      <c r="O761" s="254">
        <v>41.55</v>
      </c>
      <c r="P761" s="254">
        <v>32.64</v>
      </c>
      <c r="Q761" s="254">
        <v>13.86</v>
      </c>
      <c r="R761" s="254">
        <v>40.68</v>
      </c>
      <c r="S761" s="254">
        <v>69.489999999999995</v>
      </c>
      <c r="T761" s="254">
        <v>87.5</v>
      </c>
      <c r="U761" s="254">
        <v>43.09</v>
      </c>
      <c r="V761" s="254">
        <v>25.99</v>
      </c>
      <c r="W761" s="254">
        <v>41.59</v>
      </c>
      <c r="X761" s="254">
        <v>31.9</v>
      </c>
      <c r="Y761" s="254">
        <v>0</v>
      </c>
      <c r="Z761" s="254">
        <v>84.58</v>
      </c>
      <c r="AA761" s="254">
        <v>27.82</v>
      </c>
      <c r="AB761" s="254">
        <v>36.68</v>
      </c>
      <c r="AC761" s="254">
        <v>66.23</v>
      </c>
      <c r="AD761" s="254">
        <v>24.64</v>
      </c>
      <c r="AE761" s="254">
        <v>45.73</v>
      </c>
      <c r="AF761" s="256">
        <v>0</v>
      </c>
      <c r="AG761" s="10"/>
      <c r="AH761" s="10"/>
      <c r="AI761" s="10"/>
    </row>
    <row r="762" spans="1:35">
      <c r="A762" s="257">
        <f t="shared" si="31"/>
        <v>1.094066666666665</v>
      </c>
      <c r="B762" s="254">
        <v>72.8</v>
      </c>
      <c r="C762" s="254">
        <v>15.46</v>
      </c>
      <c r="D762" s="254">
        <v>31.93</v>
      </c>
      <c r="E762" s="254">
        <v>43.5</v>
      </c>
      <c r="F762" s="254">
        <v>112.55</v>
      </c>
      <c r="G762" s="254">
        <v>11.81</v>
      </c>
      <c r="H762" s="254">
        <v>15.27</v>
      </c>
      <c r="I762" s="254">
        <v>32.909999999999997</v>
      </c>
      <c r="J762" s="254">
        <v>27.23</v>
      </c>
      <c r="K762" s="254">
        <v>29.36</v>
      </c>
      <c r="L762" s="254">
        <v>18.09</v>
      </c>
      <c r="M762" s="254">
        <v>37</v>
      </c>
      <c r="N762" s="254">
        <v>50.35</v>
      </c>
      <c r="O762" s="254">
        <v>26.63</v>
      </c>
      <c r="P762" s="254">
        <v>18.48</v>
      </c>
      <c r="Q762" s="254">
        <v>22.04</v>
      </c>
      <c r="R762" s="254">
        <v>36.67</v>
      </c>
      <c r="S762" s="254">
        <v>46.77</v>
      </c>
      <c r="T762" s="254">
        <v>67.37</v>
      </c>
      <c r="U762" s="254">
        <v>35.770000000000003</v>
      </c>
      <c r="V762" s="254">
        <v>19.34</v>
      </c>
      <c r="W762" s="254">
        <v>37.450000000000003</v>
      </c>
      <c r="X762" s="254">
        <v>14.82</v>
      </c>
      <c r="Y762" s="254">
        <v>0</v>
      </c>
      <c r="Z762" s="254">
        <v>48.94</v>
      </c>
      <c r="AA762" s="254">
        <v>32.36</v>
      </c>
      <c r="AB762" s="254">
        <v>16.18</v>
      </c>
      <c r="AC762" s="254">
        <v>3.27</v>
      </c>
      <c r="AD762" s="254">
        <v>7.82</v>
      </c>
      <c r="AE762" s="254">
        <v>59.58</v>
      </c>
      <c r="AF762" s="256">
        <v>0</v>
      </c>
      <c r="AG762" s="10"/>
      <c r="AH762" s="10"/>
      <c r="AI762" s="10"/>
    </row>
    <row r="763" spans="1:35">
      <c r="A763" s="257">
        <f t="shared" si="31"/>
        <v>1.1044666666666649</v>
      </c>
      <c r="B763" s="254">
        <v>76.53</v>
      </c>
      <c r="C763" s="254">
        <v>34.04</v>
      </c>
      <c r="D763" s="254">
        <v>59.78</v>
      </c>
      <c r="E763" s="254">
        <v>67.540000000000006</v>
      </c>
      <c r="F763" s="254">
        <v>80.16</v>
      </c>
      <c r="G763" s="254">
        <v>40.35</v>
      </c>
      <c r="H763" s="254">
        <v>17.82</v>
      </c>
      <c r="I763" s="254">
        <v>85.58</v>
      </c>
      <c r="J763" s="254">
        <v>78.540000000000006</v>
      </c>
      <c r="K763" s="254">
        <v>33.32</v>
      </c>
      <c r="L763" s="254">
        <v>21.82</v>
      </c>
      <c r="M763" s="254">
        <v>97.86</v>
      </c>
      <c r="N763" s="254">
        <v>25.73</v>
      </c>
      <c r="O763" s="254">
        <v>9.4600000000000009</v>
      </c>
      <c r="P763" s="254">
        <v>30.73</v>
      </c>
      <c r="Q763" s="254">
        <v>46.96</v>
      </c>
      <c r="R763" s="254">
        <v>60.06</v>
      </c>
      <c r="S763" s="254">
        <v>71.42</v>
      </c>
      <c r="T763" s="254">
        <v>96.32</v>
      </c>
      <c r="U763" s="254">
        <v>32.4</v>
      </c>
      <c r="V763" s="254">
        <v>61.54</v>
      </c>
      <c r="W763" s="254">
        <v>16.32</v>
      </c>
      <c r="X763" s="254">
        <v>15.27</v>
      </c>
      <c r="Y763" s="254">
        <v>0</v>
      </c>
      <c r="Z763" s="254">
        <v>34.630000000000003</v>
      </c>
      <c r="AA763" s="254">
        <v>110.93</v>
      </c>
      <c r="AB763" s="254">
        <v>13.33</v>
      </c>
      <c r="AC763" s="254">
        <v>48.08</v>
      </c>
      <c r="AD763" s="254">
        <v>23.5</v>
      </c>
      <c r="AE763" s="254">
        <v>39.770000000000003</v>
      </c>
      <c r="AF763" s="256">
        <v>0</v>
      </c>
      <c r="AG763" s="10"/>
      <c r="AH763" s="10"/>
      <c r="AI763" s="10"/>
    </row>
    <row r="764" spans="1:35">
      <c r="A764" s="257">
        <f t="shared" si="31"/>
        <v>1.1148666666666649</v>
      </c>
      <c r="B764" s="254">
        <v>11.91</v>
      </c>
      <c r="C764" s="254">
        <v>73.55</v>
      </c>
      <c r="D764" s="254">
        <v>21.91</v>
      </c>
      <c r="E764" s="254">
        <v>53.31</v>
      </c>
      <c r="F764" s="254">
        <v>80.599999999999994</v>
      </c>
      <c r="G764" s="254">
        <v>85.65</v>
      </c>
      <c r="H764" s="254">
        <v>35.36</v>
      </c>
      <c r="I764" s="254">
        <v>35.770000000000003</v>
      </c>
      <c r="J764" s="254">
        <v>41.41</v>
      </c>
      <c r="K764" s="254">
        <v>44.14</v>
      </c>
      <c r="L764" s="254">
        <v>70.3</v>
      </c>
      <c r="M764" s="254">
        <v>64.59</v>
      </c>
      <c r="N764" s="254">
        <v>28.95</v>
      </c>
      <c r="O764" s="254">
        <v>36.5</v>
      </c>
      <c r="P764" s="254">
        <v>48.18</v>
      </c>
      <c r="Q764" s="254">
        <v>127.87</v>
      </c>
      <c r="R764" s="254">
        <v>16.91</v>
      </c>
      <c r="S764" s="254">
        <v>66.489999999999995</v>
      </c>
      <c r="T764" s="254">
        <v>53.72</v>
      </c>
      <c r="U764" s="254">
        <v>29.07</v>
      </c>
      <c r="V764" s="254">
        <v>32.78</v>
      </c>
      <c r="W764" s="254">
        <v>38.770000000000003</v>
      </c>
      <c r="X764" s="254">
        <v>18.899999999999999</v>
      </c>
      <c r="Y764" s="254">
        <v>0</v>
      </c>
      <c r="Z764" s="254">
        <v>23.52</v>
      </c>
      <c r="AA764" s="254">
        <v>41.27</v>
      </c>
      <c r="AB764" s="254">
        <v>57.63</v>
      </c>
      <c r="AC764" s="254">
        <v>60.28</v>
      </c>
      <c r="AD764" s="254">
        <v>30.36</v>
      </c>
      <c r="AE764" s="254">
        <v>64.28</v>
      </c>
      <c r="AF764" s="256">
        <v>0</v>
      </c>
      <c r="AG764" s="10"/>
      <c r="AH764" s="10"/>
      <c r="AI764" s="10"/>
    </row>
    <row r="765" spans="1:35">
      <c r="A765" s="257">
        <f t="shared" si="31"/>
        <v>1.1252666666666649</v>
      </c>
      <c r="B765" s="254">
        <v>12.41</v>
      </c>
      <c r="C765" s="254">
        <v>34.36</v>
      </c>
      <c r="D765" s="254">
        <v>43.07</v>
      </c>
      <c r="E765" s="254">
        <v>16.91</v>
      </c>
      <c r="F765" s="254">
        <v>96.64</v>
      </c>
      <c r="G765" s="254">
        <v>24.32</v>
      </c>
      <c r="H765" s="254">
        <v>71.900000000000006</v>
      </c>
      <c r="I765" s="254">
        <v>28.62</v>
      </c>
      <c r="J765" s="254">
        <v>25.41</v>
      </c>
      <c r="K765" s="254">
        <v>61.81</v>
      </c>
      <c r="L765" s="254">
        <v>60.05</v>
      </c>
      <c r="M765" s="254">
        <v>51.64</v>
      </c>
      <c r="N765" s="254">
        <v>73.459999999999994</v>
      </c>
      <c r="O765" s="254">
        <v>17.73</v>
      </c>
      <c r="P765" s="254">
        <v>14.96</v>
      </c>
      <c r="Q765" s="254">
        <v>66.27</v>
      </c>
      <c r="R765" s="254">
        <v>17.46</v>
      </c>
      <c r="S765" s="254">
        <v>61.08</v>
      </c>
      <c r="T765" s="254">
        <v>73.260000000000005</v>
      </c>
      <c r="U765" s="254">
        <v>33.46</v>
      </c>
      <c r="V765" s="254">
        <v>56.37</v>
      </c>
      <c r="W765" s="254">
        <v>69.959999999999994</v>
      </c>
      <c r="X765" s="254">
        <v>43.26</v>
      </c>
      <c r="Y765" s="254">
        <v>0</v>
      </c>
      <c r="Z765" s="254">
        <v>45.09</v>
      </c>
      <c r="AA765" s="254">
        <v>86.17</v>
      </c>
      <c r="AB765" s="254">
        <v>83.58</v>
      </c>
      <c r="AC765" s="254">
        <v>23.36</v>
      </c>
      <c r="AD765" s="254">
        <v>90.11</v>
      </c>
      <c r="AE765" s="254">
        <v>9.5399999999999991</v>
      </c>
      <c r="AF765" s="256">
        <v>0</v>
      </c>
      <c r="AG765" s="10"/>
      <c r="AH765" s="10"/>
      <c r="AI765" s="10"/>
    </row>
    <row r="766" spans="1:35">
      <c r="A766" s="257">
        <f t="shared" si="31"/>
        <v>1.1356666666666648</v>
      </c>
      <c r="B766" s="254">
        <v>13.91</v>
      </c>
      <c r="C766" s="254">
        <v>67</v>
      </c>
      <c r="D766" s="254">
        <v>36.03</v>
      </c>
      <c r="E766" s="254">
        <v>33.630000000000003</v>
      </c>
      <c r="F766" s="254">
        <v>77.040000000000006</v>
      </c>
      <c r="G766" s="254">
        <v>12.54</v>
      </c>
      <c r="H766" s="254">
        <v>8.91</v>
      </c>
      <c r="I766" s="254">
        <v>27.18</v>
      </c>
      <c r="J766" s="254">
        <v>6.32</v>
      </c>
      <c r="K766" s="254">
        <v>21.46</v>
      </c>
      <c r="L766" s="254">
        <v>20.440000000000001</v>
      </c>
      <c r="M766" s="254">
        <v>75.22</v>
      </c>
      <c r="N766" s="254">
        <v>39.29</v>
      </c>
      <c r="O766" s="254">
        <v>0</v>
      </c>
      <c r="P766" s="254">
        <v>26.39</v>
      </c>
      <c r="Q766" s="254">
        <v>21.63</v>
      </c>
      <c r="R766" s="254">
        <v>71.989999999999995</v>
      </c>
      <c r="S766" s="254">
        <v>0</v>
      </c>
      <c r="T766" s="254">
        <v>36.94</v>
      </c>
      <c r="U766" s="254">
        <v>0</v>
      </c>
      <c r="V766" s="254">
        <v>2.91</v>
      </c>
      <c r="W766" s="254">
        <v>20.28</v>
      </c>
      <c r="X766" s="254">
        <v>49.04</v>
      </c>
      <c r="Y766" s="254">
        <v>0</v>
      </c>
      <c r="Z766" s="254">
        <v>77.98</v>
      </c>
      <c r="AA766" s="254">
        <v>116.98</v>
      </c>
      <c r="AB766" s="254">
        <v>8.09</v>
      </c>
      <c r="AC766" s="254">
        <v>19.52</v>
      </c>
      <c r="AD766" s="254">
        <v>20.55</v>
      </c>
      <c r="AE766" s="254">
        <v>76.239999999999995</v>
      </c>
      <c r="AF766" s="256">
        <v>0</v>
      </c>
      <c r="AG766" s="10"/>
      <c r="AH766" s="10"/>
      <c r="AI766" s="10"/>
    </row>
    <row r="767" spans="1:35">
      <c r="A767" s="257">
        <f t="shared" si="31"/>
        <v>1.1460666666666648</v>
      </c>
      <c r="B767" s="254">
        <v>36.6</v>
      </c>
      <c r="C767" s="254">
        <v>79.95</v>
      </c>
      <c r="D767" s="254">
        <v>32.369999999999997</v>
      </c>
      <c r="E767" s="254">
        <v>8.73</v>
      </c>
      <c r="F767" s="254">
        <v>90.84</v>
      </c>
      <c r="G767" s="254">
        <v>7.45</v>
      </c>
      <c r="H767" s="254">
        <v>7.46</v>
      </c>
      <c r="I767" s="254">
        <v>16.27</v>
      </c>
      <c r="J767" s="254">
        <v>54.4</v>
      </c>
      <c r="K767" s="254">
        <v>26.99</v>
      </c>
      <c r="L767" s="254">
        <v>9.82</v>
      </c>
      <c r="M767" s="254">
        <v>45.5</v>
      </c>
      <c r="N767" s="254">
        <v>7.64</v>
      </c>
      <c r="O767" s="254">
        <v>6.09</v>
      </c>
      <c r="P767" s="254">
        <v>30.82</v>
      </c>
      <c r="Q767" s="254">
        <v>34.880000000000003</v>
      </c>
      <c r="R767" s="254">
        <v>92.23</v>
      </c>
      <c r="S767" s="254">
        <v>40.53</v>
      </c>
      <c r="T767" s="254">
        <v>74.53</v>
      </c>
      <c r="U767" s="254">
        <v>32.17</v>
      </c>
      <c r="V767" s="254">
        <v>27.36</v>
      </c>
      <c r="W767" s="254">
        <v>4.7300000000000004</v>
      </c>
      <c r="X767" s="254">
        <v>24.82</v>
      </c>
      <c r="Y767" s="254">
        <v>0</v>
      </c>
      <c r="Z767" s="254">
        <v>12.54</v>
      </c>
      <c r="AA767" s="254">
        <v>0</v>
      </c>
      <c r="AB767" s="254">
        <v>35.200000000000003</v>
      </c>
      <c r="AC767" s="254">
        <v>22.73</v>
      </c>
      <c r="AD767" s="254">
        <v>38.54</v>
      </c>
      <c r="AE767" s="254">
        <v>72.45</v>
      </c>
      <c r="AF767" s="256">
        <v>0</v>
      </c>
      <c r="AG767" s="10"/>
      <c r="AH767" s="10"/>
      <c r="AI767" s="10"/>
    </row>
    <row r="768" spans="1:35">
      <c r="A768" s="257">
        <f t="shared" si="31"/>
        <v>1.1564666666666648</v>
      </c>
      <c r="B768" s="254">
        <v>28.54</v>
      </c>
      <c r="C768" s="254">
        <v>8</v>
      </c>
      <c r="D768" s="254">
        <v>1.82</v>
      </c>
      <c r="E768" s="254">
        <v>35.15</v>
      </c>
      <c r="F768" s="254">
        <v>94.53</v>
      </c>
      <c r="G768" s="254">
        <v>21.64</v>
      </c>
      <c r="H768" s="254">
        <v>0</v>
      </c>
      <c r="I768" s="254">
        <v>0</v>
      </c>
      <c r="J768" s="254">
        <v>14.63</v>
      </c>
      <c r="K768" s="254">
        <v>38.64</v>
      </c>
      <c r="L768" s="254">
        <v>96.27</v>
      </c>
      <c r="M768" s="254">
        <v>63.62</v>
      </c>
      <c r="N768" s="254">
        <v>0</v>
      </c>
      <c r="O768" s="254">
        <v>61.45</v>
      </c>
      <c r="P768" s="254">
        <v>0</v>
      </c>
      <c r="Q768" s="254">
        <v>34.64</v>
      </c>
      <c r="R768" s="254">
        <v>79.12</v>
      </c>
      <c r="S768" s="254">
        <v>25.23</v>
      </c>
      <c r="T768" s="254">
        <v>38.42</v>
      </c>
      <c r="U768" s="254">
        <v>49.91</v>
      </c>
      <c r="V768" s="254">
        <v>0</v>
      </c>
      <c r="W768" s="254">
        <v>51.2</v>
      </c>
      <c r="X768" s="254">
        <v>51.55</v>
      </c>
      <c r="Y768" s="254">
        <v>0</v>
      </c>
      <c r="Z768" s="254">
        <v>55.68</v>
      </c>
      <c r="AA768" s="254">
        <v>42.9</v>
      </c>
      <c r="AB768" s="254">
        <v>57.36</v>
      </c>
      <c r="AC768" s="254">
        <v>40.630000000000003</v>
      </c>
      <c r="AD768" s="254">
        <v>12.09</v>
      </c>
      <c r="AE768" s="254">
        <v>49.55</v>
      </c>
      <c r="AF768" s="256">
        <v>0</v>
      </c>
      <c r="AG768" s="10"/>
      <c r="AH768" s="10"/>
      <c r="AI768" s="10"/>
    </row>
    <row r="769" spans="1:35">
      <c r="A769" s="257">
        <f t="shared" si="31"/>
        <v>1.1668666666666647</v>
      </c>
      <c r="B769" s="254">
        <v>14.55</v>
      </c>
      <c r="C769" s="254">
        <v>16.45</v>
      </c>
      <c r="D769" s="254">
        <v>0</v>
      </c>
      <c r="E769" s="254">
        <v>54.54</v>
      </c>
      <c r="F769" s="254">
        <v>59.54</v>
      </c>
      <c r="G769" s="254">
        <v>0</v>
      </c>
      <c r="H769" s="254">
        <v>7.64</v>
      </c>
      <c r="I769" s="254">
        <v>0</v>
      </c>
      <c r="J769" s="254">
        <v>25.28</v>
      </c>
      <c r="K769" s="254">
        <v>9.23</v>
      </c>
      <c r="L769" s="254">
        <v>28.64</v>
      </c>
      <c r="M769" s="254">
        <v>10.82</v>
      </c>
      <c r="N769" s="254">
        <v>34.090000000000003</v>
      </c>
      <c r="O769" s="254">
        <v>39.590000000000003</v>
      </c>
      <c r="P769" s="254">
        <v>0</v>
      </c>
      <c r="Q769" s="254">
        <v>26.91</v>
      </c>
      <c r="R769" s="254">
        <v>23.99</v>
      </c>
      <c r="S769" s="254">
        <v>109.27</v>
      </c>
      <c r="T769" s="254">
        <v>30.67</v>
      </c>
      <c r="U769" s="254">
        <v>66.540000000000006</v>
      </c>
      <c r="V769" s="254">
        <v>7.82</v>
      </c>
      <c r="W769" s="254">
        <v>13</v>
      </c>
      <c r="X769" s="254">
        <v>43.94</v>
      </c>
      <c r="Y769" s="254">
        <v>0</v>
      </c>
      <c r="Z769" s="254">
        <v>23.95</v>
      </c>
      <c r="AA769" s="254">
        <v>58.13</v>
      </c>
      <c r="AB769" s="254">
        <v>53.18</v>
      </c>
      <c r="AC769" s="254">
        <v>0</v>
      </c>
      <c r="AD769" s="254">
        <v>11.77</v>
      </c>
      <c r="AE769" s="254">
        <v>23.05</v>
      </c>
      <c r="AF769" s="256">
        <v>0</v>
      </c>
      <c r="AG769" s="10"/>
      <c r="AH769" s="10"/>
      <c r="AI769" s="10"/>
    </row>
    <row r="770" spans="1:35">
      <c r="A770" s="257">
        <f t="shared" si="31"/>
        <v>1.1772666666666647</v>
      </c>
      <c r="B770" s="254">
        <v>31.18</v>
      </c>
      <c r="C770" s="254">
        <v>28.3</v>
      </c>
      <c r="D770" s="254">
        <v>12.36</v>
      </c>
      <c r="E770" s="254">
        <v>19.09</v>
      </c>
      <c r="F770" s="254">
        <v>114.96</v>
      </c>
      <c r="G770" s="254">
        <v>0</v>
      </c>
      <c r="H770" s="254">
        <v>30.09</v>
      </c>
      <c r="I770" s="254">
        <v>0</v>
      </c>
      <c r="J770" s="254">
        <v>23.52</v>
      </c>
      <c r="K770" s="254">
        <v>21.37</v>
      </c>
      <c r="L770" s="254">
        <v>9.4499999999999993</v>
      </c>
      <c r="M770" s="254">
        <v>39.76</v>
      </c>
      <c r="N770" s="254">
        <v>8.5399999999999991</v>
      </c>
      <c r="O770" s="254">
        <v>8.64</v>
      </c>
      <c r="P770" s="254">
        <v>22.09</v>
      </c>
      <c r="Q770" s="254">
        <v>6.09</v>
      </c>
      <c r="R770" s="254">
        <v>18.27</v>
      </c>
      <c r="S770" s="254">
        <v>72.900000000000006</v>
      </c>
      <c r="T770" s="254">
        <v>33.82</v>
      </c>
      <c r="U770" s="254">
        <v>86.97</v>
      </c>
      <c r="V770" s="254">
        <v>65.45</v>
      </c>
      <c r="W770" s="254">
        <v>8.5399999999999991</v>
      </c>
      <c r="X770" s="254">
        <v>11.72</v>
      </c>
      <c r="Y770" s="254">
        <v>0</v>
      </c>
      <c r="Z770" s="254">
        <v>87.11</v>
      </c>
      <c r="AA770" s="254">
        <v>66.349999999999994</v>
      </c>
      <c r="AB770" s="254">
        <v>44.32</v>
      </c>
      <c r="AC770" s="254">
        <v>0</v>
      </c>
      <c r="AD770" s="254">
        <v>35.82</v>
      </c>
      <c r="AE770" s="254">
        <v>64.819999999999993</v>
      </c>
      <c r="AF770" s="256">
        <v>0</v>
      </c>
      <c r="AG770" s="10"/>
      <c r="AH770" s="10"/>
      <c r="AI770" s="10"/>
    </row>
    <row r="771" spans="1:35">
      <c r="A771" s="257">
        <f t="shared" si="31"/>
        <v>1.1876666666666646</v>
      </c>
      <c r="B771" s="254">
        <v>46.22</v>
      </c>
      <c r="C771" s="254">
        <v>12.22</v>
      </c>
      <c r="D771" s="254">
        <v>26.18</v>
      </c>
      <c r="E771" s="254">
        <v>14.04</v>
      </c>
      <c r="F771" s="254">
        <v>64.540000000000006</v>
      </c>
      <c r="G771" s="254">
        <v>0</v>
      </c>
      <c r="H771" s="254">
        <v>9.09</v>
      </c>
      <c r="I771" s="254">
        <v>10.68</v>
      </c>
      <c r="J771" s="254">
        <v>0</v>
      </c>
      <c r="K771" s="254">
        <v>32.549999999999997</v>
      </c>
      <c r="L771" s="254">
        <v>60.5</v>
      </c>
      <c r="M771" s="254">
        <v>52.32</v>
      </c>
      <c r="N771" s="254">
        <v>81.180000000000007</v>
      </c>
      <c r="O771" s="254">
        <v>22.26</v>
      </c>
      <c r="P771" s="254">
        <v>32</v>
      </c>
      <c r="Q771" s="254">
        <v>11.18</v>
      </c>
      <c r="R771" s="254">
        <v>46.09</v>
      </c>
      <c r="S771" s="254">
        <v>106.16</v>
      </c>
      <c r="T771" s="254">
        <v>66.17</v>
      </c>
      <c r="U771" s="254">
        <v>9.09</v>
      </c>
      <c r="V771" s="254">
        <v>37.18</v>
      </c>
      <c r="W771" s="254">
        <v>39.450000000000003</v>
      </c>
      <c r="X771" s="254">
        <v>43.27</v>
      </c>
      <c r="Y771" s="254">
        <v>0</v>
      </c>
      <c r="Z771" s="254">
        <v>14.64</v>
      </c>
      <c r="AA771" s="254">
        <v>26.91</v>
      </c>
      <c r="AB771" s="254">
        <v>0</v>
      </c>
      <c r="AC771" s="254">
        <v>0</v>
      </c>
      <c r="AD771" s="254">
        <v>13.44</v>
      </c>
      <c r="AE771" s="254">
        <v>45.31</v>
      </c>
      <c r="AF771" s="256">
        <v>0</v>
      </c>
      <c r="AG771" s="10"/>
      <c r="AH771" s="10"/>
      <c r="AI771" s="10"/>
    </row>
    <row r="772" spans="1:35">
      <c r="A772" s="258">
        <f t="shared" si="31"/>
        <v>1.1980666666666646</v>
      </c>
      <c r="B772" s="259">
        <v>0</v>
      </c>
      <c r="C772" s="259">
        <v>0</v>
      </c>
      <c r="D772" s="259">
        <v>26.1</v>
      </c>
      <c r="E772" s="259">
        <v>84.44</v>
      </c>
      <c r="F772" s="259">
        <v>41.81</v>
      </c>
      <c r="G772" s="259">
        <v>0</v>
      </c>
      <c r="H772" s="259">
        <v>22.9</v>
      </c>
      <c r="I772" s="259">
        <v>8.91</v>
      </c>
      <c r="J772" s="259">
        <v>5.27</v>
      </c>
      <c r="K772" s="259">
        <v>96.07</v>
      </c>
      <c r="L772" s="259">
        <v>53.13</v>
      </c>
      <c r="M772" s="259">
        <v>0</v>
      </c>
      <c r="N772" s="259">
        <v>0</v>
      </c>
      <c r="O772" s="259">
        <v>37.58</v>
      </c>
      <c r="P772" s="259">
        <v>0</v>
      </c>
      <c r="Q772" s="259">
        <v>0</v>
      </c>
      <c r="R772" s="259">
        <v>0</v>
      </c>
      <c r="S772" s="259">
        <v>29.91</v>
      </c>
      <c r="T772" s="259">
        <v>117.95</v>
      </c>
      <c r="U772" s="259">
        <v>48.45</v>
      </c>
      <c r="V772" s="259">
        <v>15.31</v>
      </c>
      <c r="W772" s="259">
        <v>15.27</v>
      </c>
      <c r="X772" s="259">
        <v>61.23</v>
      </c>
      <c r="Y772" s="259">
        <v>0</v>
      </c>
      <c r="Z772" s="259">
        <v>24.45</v>
      </c>
      <c r="AA772" s="259">
        <v>59.99</v>
      </c>
      <c r="AB772" s="259">
        <v>59.5</v>
      </c>
      <c r="AC772" s="259">
        <v>23.18</v>
      </c>
      <c r="AD772" s="259">
        <v>7.54</v>
      </c>
      <c r="AE772" s="259">
        <v>7.64</v>
      </c>
      <c r="AF772" s="260">
        <v>0</v>
      </c>
      <c r="AG772" s="10"/>
      <c r="AH772" s="10"/>
      <c r="AI772" s="10"/>
    </row>
    <row r="773" spans="1:35">
      <c r="A773" s="258">
        <f t="shared" si="31"/>
        <v>1.2084666666666646</v>
      </c>
      <c r="B773" s="79">
        <v>8</v>
      </c>
      <c r="C773" s="79">
        <v>9.67</v>
      </c>
      <c r="D773" s="79">
        <v>24.01</v>
      </c>
      <c r="E773" s="79">
        <v>48</v>
      </c>
      <c r="F773" s="79">
        <v>86.26</v>
      </c>
      <c r="G773" s="79">
        <v>0</v>
      </c>
      <c r="H773" s="79">
        <v>2.46</v>
      </c>
      <c r="I773" s="79">
        <v>15.26</v>
      </c>
      <c r="J773" s="79">
        <v>14.27</v>
      </c>
      <c r="K773" s="79">
        <v>0</v>
      </c>
      <c r="L773" s="79">
        <v>21.72</v>
      </c>
      <c r="M773" s="79">
        <v>12.82</v>
      </c>
      <c r="N773" s="79">
        <v>4.95</v>
      </c>
      <c r="O773" s="79">
        <v>0</v>
      </c>
      <c r="P773" s="79">
        <v>8.33</v>
      </c>
      <c r="Q773" s="79">
        <v>68.67</v>
      </c>
      <c r="R773" s="79">
        <v>48</v>
      </c>
      <c r="S773" s="79">
        <v>99.49</v>
      </c>
      <c r="T773" s="79">
        <v>28.13</v>
      </c>
      <c r="U773" s="79">
        <v>19.41</v>
      </c>
      <c r="V773" s="79">
        <v>22.54</v>
      </c>
      <c r="W773" s="79">
        <v>47.13</v>
      </c>
      <c r="X773" s="79">
        <v>43.37</v>
      </c>
      <c r="Y773" s="79">
        <v>0</v>
      </c>
      <c r="Z773" s="79">
        <v>9.09</v>
      </c>
      <c r="AA773" s="79">
        <v>94.81</v>
      </c>
      <c r="AB773" s="79">
        <v>51.08</v>
      </c>
      <c r="AC773" s="79">
        <v>2.64</v>
      </c>
      <c r="AD773" s="79">
        <v>0</v>
      </c>
      <c r="AE773" s="79">
        <v>16.04</v>
      </c>
      <c r="AF773" s="273">
        <v>0</v>
      </c>
      <c r="AG773" s="10"/>
      <c r="AH773" s="10"/>
      <c r="AI773" s="10"/>
    </row>
    <row r="774" spans="1:35">
      <c r="A774" s="258">
        <f t="shared" si="31"/>
        <v>1.2188666666666645</v>
      </c>
      <c r="B774" s="79">
        <v>47.33</v>
      </c>
      <c r="C774" s="79">
        <v>48.68</v>
      </c>
      <c r="D774" s="79">
        <v>0</v>
      </c>
      <c r="E774" s="79">
        <v>78.17</v>
      </c>
      <c r="F774" s="79">
        <v>74.53</v>
      </c>
      <c r="G774" s="79">
        <v>21.54</v>
      </c>
      <c r="H774" s="79">
        <v>0</v>
      </c>
      <c r="I774" s="79">
        <v>8.91</v>
      </c>
      <c r="J774" s="79">
        <v>32.090000000000003</v>
      </c>
      <c r="K774" s="79">
        <v>0</v>
      </c>
      <c r="L774" s="79">
        <v>29</v>
      </c>
      <c r="M774" s="79">
        <v>64.81</v>
      </c>
      <c r="N774" s="79">
        <v>0</v>
      </c>
      <c r="O774" s="79">
        <v>11.18</v>
      </c>
      <c r="P774" s="79">
        <v>39.229999999999997</v>
      </c>
      <c r="Q774" s="79">
        <v>5.72</v>
      </c>
      <c r="R774" s="79">
        <v>6.64</v>
      </c>
      <c r="S774" s="79">
        <v>17</v>
      </c>
      <c r="T774" s="79">
        <v>107.75</v>
      </c>
      <c r="U774" s="79">
        <v>34.93</v>
      </c>
      <c r="V774" s="79">
        <v>0</v>
      </c>
      <c r="W774" s="79">
        <v>12.45</v>
      </c>
      <c r="X774" s="79">
        <v>33.14</v>
      </c>
      <c r="Y774" s="79">
        <v>0</v>
      </c>
      <c r="Z774" s="79">
        <v>8.09</v>
      </c>
      <c r="AA774" s="79">
        <v>34.86</v>
      </c>
      <c r="AB774" s="79">
        <v>0</v>
      </c>
      <c r="AC774" s="79">
        <v>25.04</v>
      </c>
      <c r="AD774" s="79">
        <v>1.9</v>
      </c>
      <c r="AE774" s="79">
        <v>2.81</v>
      </c>
      <c r="AF774" s="273">
        <v>0</v>
      </c>
      <c r="AG774" s="10"/>
      <c r="AH774" s="10"/>
      <c r="AI774" s="10"/>
    </row>
    <row r="775" spans="1:35">
      <c r="A775" s="258">
        <f t="shared" si="31"/>
        <v>1.2292666666666645</v>
      </c>
      <c r="B775" s="79">
        <v>0</v>
      </c>
      <c r="C775" s="79">
        <v>0.27</v>
      </c>
      <c r="D775" s="79">
        <v>0</v>
      </c>
      <c r="E775" s="79">
        <v>77.19</v>
      </c>
      <c r="F775" s="79">
        <v>28.07</v>
      </c>
      <c r="G775" s="79">
        <v>8.91</v>
      </c>
      <c r="H775" s="79">
        <v>22.36</v>
      </c>
      <c r="I775" s="79">
        <v>0</v>
      </c>
      <c r="J775" s="79">
        <v>0</v>
      </c>
      <c r="K775" s="79">
        <v>44.14</v>
      </c>
      <c r="L775" s="79">
        <v>57.5</v>
      </c>
      <c r="M775" s="79">
        <v>36.119999999999997</v>
      </c>
      <c r="N775" s="79">
        <v>0</v>
      </c>
      <c r="O775" s="79">
        <v>44.82</v>
      </c>
      <c r="P775" s="79">
        <v>3.64</v>
      </c>
      <c r="Q775" s="79">
        <v>3.64</v>
      </c>
      <c r="R775" s="79">
        <v>1.82</v>
      </c>
      <c r="S775" s="79">
        <v>44.91</v>
      </c>
      <c r="T775" s="79">
        <v>98.96</v>
      </c>
      <c r="U775" s="79">
        <v>0</v>
      </c>
      <c r="V775" s="79">
        <v>0</v>
      </c>
      <c r="W775" s="79">
        <v>6.54</v>
      </c>
      <c r="X775" s="79">
        <v>26.47</v>
      </c>
      <c r="Y775" s="79">
        <v>0</v>
      </c>
      <c r="Z775" s="79">
        <v>124.6</v>
      </c>
      <c r="AA775" s="79">
        <v>41.87</v>
      </c>
      <c r="AB775" s="79">
        <v>14.45</v>
      </c>
      <c r="AC775" s="79">
        <v>26.37</v>
      </c>
      <c r="AD775" s="79">
        <v>24.81</v>
      </c>
      <c r="AE775" s="79">
        <v>13.27</v>
      </c>
      <c r="AF775" s="273">
        <v>0</v>
      </c>
      <c r="AG775" s="10"/>
      <c r="AH775" s="10"/>
      <c r="AI775" s="10"/>
    </row>
    <row r="776" spans="1:35">
      <c r="A776" s="258">
        <f t="shared" si="31"/>
        <v>1.2396666666666645</v>
      </c>
      <c r="B776" s="79">
        <v>35.47</v>
      </c>
      <c r="C776" s="79">
        <v>0</v>
      </c>
      <c r="D776" s="79">
        <v>3.82</v>
      </c>
      <c r="E776" s="79">
        <v>49.09</v>
      </c>
      <c r="F776" s="79">
        <v>63.37</v>
      </c>
      <c r="G776" s="79">
        <v>0</v>
      </c>
      <c r="H776" s="79">
        <v>0</v>
      </c>
      <c r="I776" s="79">
        <v>10.41</v>
      </c>
      <c r="J776" s="79">
        <v>0</v>
      </c>
      <c r="K776" s="79">
        <v>7.27</v>
      </c>
      <c r="L776" s="79">
        <v>62.63</v>
      </c>
      <c r="M776" s="79">
        <v>33</v>
      </c>
      <c r="N776" s="79">
        <v>0</v>
      </c>
      <c r="O776" s="79">
        <v>30.17</v>
      </c>
      <c r="P776" s="79">
        <v>0</v>
      </c>
      <c r="Q776" s="79">
        <v>4.54</v>
      </c>
      <c r="R776" s="79">
        <v>14.54</v>
      </c>
      <c r="S776" s="79">
        <v>39.450000000000003</v>
      </c>
      <c r="T776" s="79">
        <v>49.45</v>
      </c>
      <c r="U776" s="79">
        <v>45.35</v>
      </c>
      <c r="V776" s="79">
        <v>28.93</v>
      </c>
      <c r="W776" s="79">
        <v>51.12</v>
      </c>
      <c r="X776" s="79">
        <v>33.18</v>
      </c>
      <c r="Y776" s="79">
        <v>0</v>
      </c>
      <c r="Z776" s="79">
        <v>5.36</v>
      </c>
      <c r="AA776" s="79">
        <v>39.229999999999997</v>
      </c>
      <c r="AB776" s="79">
        <v>14.27</v>
      </c>
      <c r="AC776" s="79">
        <v>30.73</v>
      </c>
      <c r="AD776" s="79">
        <v>0</v>
      </c>
      <c r="AE776" s="79">
        <v>0</v>
      </c>
      <c r="AF776" s="273">
        <v>0</v>
      </c>
      <c r="AG776" s="10"/>
      <c r="AH776" s="10"/>
      <c r="AI776" s="10"/>
    </row>
    <row r="777" spans="1:35">
      <c r="A777" s="258">
        <f t="shared" si="31"/>
        <v>1.2500666666666644</v>
      </c>
      <c r="B777" s="79">
        <v>0</v>
      </c>
      <c r="C777" s="79">
        <v>0</v>
      </c>
      <c r="D777" s="79">
        <v>0</v>
      </c>
      <c r="E777" s="79">
        <v>45.73</v>
      </c>
      <c r="F777" s="79">
        <v>15.23</v>
      </c>
      <c r="G777" s="79">
        <v>55.46</v>
      </c>
      <c r="H777" s="79">
        <v>0</v>
      </c>
      <c r="I777" s="79">
        <v>0</v>
      </c>
      <c r="J777" s="79">
        <v>0</v>
      </c>
      <c r="K777" s="79">
        <v>3.82</v>
      </c>
      <c r="L777" s="79">
        <v>53.82</v>
      </c>
      <c r="M777" s="79">
        <v>0</v>
      </c>
      <c r="N777" s="79">
        <v>0</v>
      </c>
      <c r="O777" s="79">
        <v>5.5</v>
      </c>
      <c r="P777" s="79">
        <v>0</v>
      </c>
      <c r="Q777" s="79">
        <v>8.91</v>
      </c>
      <c r="R777" s="79">
        <v>0</v>
      </c>
      <c r="S777" s="79">
        <v>55.31</v>
      </c>
      <c r="T777" s="79">
        <v>46.82</v>
      </c>
      <c r="U777" s="79">
        <v>52.31</v>
      </c>
      <c r="V777" s="79">
        <v>0</v>
      </c>
      <c r="W777" s="79">
        <v>17.09</v>
      </c>
      <c r="X777" s="79">
        <v>0</v>
      </c>
      <c r="Y777" s="79">
        <v>0</v>
      </c>
      <c r="Z777" s="79">
        <v>4.5</v>
      </c>
      <c r="AA777" s="79">
        <v>20.27</v>
      </c>
      <c r="AB777" s="79">
        <v>0</v>
      </c>
      <c r="AC777" s="79">
        <v>34.15</v>
      </c>
      <c r="AD777" s="79">
        <v>8.91</v>
      </c>
      <c r="AE777" s="79">
        <v>0</v>
      </c>
      <c r="AF777" s="273">
        <v>0</v>
      </c>
      <c r="AG777" s="10"/>
      <c r="AH777" s="10"/>
      <c r="AI777" s="10"/>
    </row>
    <row r="778" spans="1:35">
      <c r="A778" s="258">
        <f t="shared" si="31"/>
        <v>1.2604666666666644</v>
      </c>
      <c r="B778" s="79">
        <v>2.73</v>
      </c>
      <c r="C778" s="79">
        <v>2.68</v>
      </c>
      <c r="D778" s="79">
        <v>0</v>
      </c>
      <c r="E778" s="79">
        <v>11.18</v>
      </c>
      <c r="F778" s="79">
        <v>62.12</v>
      </c>
      <c r="G778" s="79">
        <v>27.03</v>
      </c>
      <c r="H778" s="79">
        <v>0</v>
      </c>
      <c r="I778" s="79">
        <v>3.64</v>
      </c>
      <c r="J778" s="79">
        <v>8.5399999999999991</v>
      </c>
      <c r="K778" s="79">
        <v>8.73</v>
      </c>
      <c r="L778" s="79">
        <v>37.71</v>
      </c>
      <c r="M778" s="79">
        <v>0</v>
      </c>
      <c r="N778" s="79">
        <v>0</v>
      </c>
      <c r="O778" s="79">
        <v>15.18</v>
      </c>
      <c r="P778" s="79">
        <v>26.68</v>
      </c>
      <c r="Q778" s="79">
        <v>0</v>
      </c>
      <c r="R778" s="79">
        <v>0</v>
      </c>
      <c r="S778" s="79">
        <v>48.45</v>
      </c>
      <c r="T778" s="79">
        <v>103.78</v>
      </c>
      <c r="U778" s="79">
        <v>24.54</v>
      </c>
      <c r="V778" s="79">
        <v>0</v>
      </c>
      <c r="W778" s="79">
        <v>0</v>
      </c>
      <c r="X778" s="79">
        <v>0</v>
      </c>
      <c r="Y778" s="79">
        <v>45.06</v>
      </c>
      <c r="Z778" s="79">
        <v>0</v>
      </c>
      <c r="AA778" s="79">
        <v>0</v>
      </c>
      <c r="AB778" s="79">
        <v>43.72</v>
      </c>
      <c r="AC778" s="79">
        <v>32.36</v>
      </c>
      <c r="AD778" s="79">
        <v>31.04</v>
      </c>
      <c r="AE778" s="79">
        <v>0</v>
      </c>
      <c r="AF778" s="273">
        <v>0</v>
      </c>
      <c r="AG778" s="10"/>
      <c r="AH778" s="10"/>
      <c r="AI778" s="10"/>
    </row>
    <row r="779" spans="1:35">
      <c r="A779" s="258">
        <f t="shared" si="31"/>
        <v>1.2708666666666644</v>
      </c>
      <c r="B779" s="79">
        <v>15.82</v>
      </c>
      <c r="C779" s="79">
        <v>17</v>
      </c>
      <c r="D779" s="79">
        <v>0</v>
      </c>
      <c r="E779" s="79">
        <v>4.66</v>
      </c>
      <c r="F779" s="79">
        <v>45.88</v>
      </c>
      <c r="G779" s="79">
        <v>20.73</v>
      </c>
      <c r="H779" s="79">
        <v>0</v>
      </c>
      <c r="I779" s="79">
        <v>47.24</v>
      </c>
      <c r="J779" s="79">
        <v>0</v>
      </c>
      <c r="K779" s="79">
        <v>11.57</v>
      </c>
      <c r="L779" s="79">
        <v>25.73</v>
      </c>
      <c r="M779" s="79">
        <v>0</v>
      </c>
      <c r="N779" s="79">
        <v>19.09</v>
      </c>
      <c r="O779" s="79">
        <v>39.18</v>
      </c>
      <c r="P779" s="79">
        <v>39.549999999999997</v>
      </c>
      <c r="Q779" s="79">
        <v>2.27</v>
      </c>
      <c r="R779" s="79">
        <v>10.55</v>
      </c>
      <c r="S779" s="79">
        <v>52.06</v>
      </c>
      <c r="T779" s="79">
        <v>114.49</v>
      </c>
      <c r="U779" s="79">
        <v>0</v>
      </c>
      <c r="V779" s="79">
        <v>7.18</v>
      </c>
      <c r="W779" s="79">
        <v>0</v>
      </c>
      <c r="X779" s="79">
        <v>0</v>
      </c>
      <c r="Y779" s="79">
        <v>1.36</v>
      </c>
      <c r="Z779" s="79">
        <v>0</v>
      </c>
      <c r="AA779" s="79">
        <v>0</v>
      </c>
      <c r="AB779" s="79">
        <v>55.18</v>
      </c>
      <c r="AC779" s="79">
        <v>25.09</v>
      </c>
      <c r="AD779" s="79">
        <v>0</v>
      </c>
      <c r="AE779" s="79">
        <v>0</v>
      </c>
      <c r="AF779" s="273">
        <v>0</v>
      </c>
      <c r="AG779" s="10"/>
      <c r="AH779" s="10"/>
      <c r="AI779" s="10"/>
    </row>
    <row r="780" spans="1:35" ht="15" thickBot="1">
      <c r="A780" s="258">
        <f t="shared" si="31"/>
        <v>1.2812666666666643</v>
      </c>
      <c r="B780" s="79">
        <v>0</v>
      </c>
      <c r="C780" s="79">
        <v>4</v>
      </c>
      <c r="D780" s="79">
        <v>0</v>
      </c>
      <c r="E780" s="79">
        <v>5.31</v>
      </c>
      <c r="F780" s="79">
        <v>26.22</v>
      </c>
      <c r="G780" s="79">
        <v>23</v>
      </c>
      <c r="H780" s="79">
        <v>0</v>
      </c>
      <c r="I780" s="79">
        <v>19.53</v>
      </c>
      <c r="J780" s="79">
        <v>4</v>
      </c>
      <c r="K780" s="79">
        <v>29.13</v>
      </c>
      <c r="L780" s="79">
        <v>41.09</v>
      </c>
      <c r="M780" s="79">
        <v>0</v>
      </c>
      <c r="N780" s="79">
        <v>77.81</v>
      </c>
      <c r="O780" s="79">
        <v>2.73</v>
      </c>
      <c r="P780" s="79">
        <v>0</v>
      </c>
      <c r="Q780" s="79">
        <v>17.8</v>
      </c>
      <c r="R780" s="79">
        <v>18.45</v>
      </c>
      <c r="S780" s="79">
        <v>16.54</v>
      </c>
      <c r="T780" s="79">
        <v>99.24</v>
      </c>
      <c r="U780" s="79">
        <v>5.36</v>
      </c>
      <c r="V780" s="79">
        <v>0</v>
      </c>
      <c r="W780" s="79">
        <v>8.0399999999999991</v>
      </c>
      <c r="X780" s="79">
        <v>0</v>
      </c>
      <c r="Y780" s="79">
        <v>30.78</v>
      </c>
      <c r="Z780" s="79">
        <v>0</v>
      </c>
      <c r="AA780" s="79">
        <v>0</v>
      </c>
      <c r="AB780" s="79">
        <v>72.38</v>
      </c>
      <c r="AC780" s="79">
        <v>43.23</v>
      </c>
      <c r="AD780" s="79">
        <v>0</v>
      </c>
      <c r="AE780" s="79">
        <v>37.54</v>
      </c>
      <c r="AF780" s="273">
        <v>0</v>
      </c>
      <c r="AG780" s="10"/>
      <c r="AH780" s="10"/>
      <c r="AI780" s="10"/>
    </row>
    <row r="781" spans="1:35" ht="15" thickBot="1">
      <c r="A781" s="264" t="s">
        <v>16</v>
      </c>
      <c r="B781" s="265">
        <v>6686.8199999999979</v>
      </c>
      <c r="C781" s="265">
        <v>8019.9200000000019</v>
      </c>
      <c r="D781" s="265">
        <v>6978.13</v>
      </c>
      <c r="E781" s="265">
        <v>9694.4399999999969</v>
      </c>
      <c r="F781" s="265">
        <v>11451.67</v>
      </c>
      <c r="G781" s="265">
        <v>9642.4500000000025</v>
      </c>
      <c r="H781" s="265">
        <v>6513.9699999999975</v>
      </c>
      <c r="I781" s="265">
        <v>6487.6</v>
      </c>
      <c r="J781" s="265">
        <v>7366.6600000000008</v>
      </c>
      <c r="K781" s="265">
        <v>6737.6900000000023</v>
      </c>
      <c r="L781" s="265">
        <v>9082.5499999999956</v>
      </c>
      <c r="M781" s="265">
        <v>10515.000000000002</v>
      </c>
      <c r="N781" s="265">
        <v>8713.01</v>
      </c>
      <c r="O781" s="265">
        <v>6265.3099999999986</v>
      </c>
      <c r="P781" s="265">
        <v>5992.010000000002</v>
      </c>
      <c r="Q781" s="265">
        <v>8402.6600000000017</v>
      </c>
      <c r="R781" s="265">
        <v>6826.4800000000005</v>
      </c>
      <c r="S781" s="265">
        <v>9982.89</v>
      </c>
      <c r="T781" s="265">
        <v>10343.039999999999</v>
      </c>
      <c r="U781" s="265">
        <v>8367.1600000000035</v>
      </c>
      <c r="V781" s="265">
        <v>7103.0799999999981</v>
      </c>
      <c r="W781" s="265">
        <v>7093.8499999999995</v>
      </c>
      <c r="X781" s="265">
        <v>8203.159999999998</v>
      </c>
      <c r="Y781" s="265">
        <v>3410.8600000000006</v>
      </c>
      <c r="Z781" s="265">
        <v>6334.9900000000007</v>
      </c>
      <c r="AA781" s="265">
        <v>9267.58</v>
      </c>
      <c r="AB781" s="265">
        <v>8431.1100000000042</v>
      </c>
      <c r="AC781" s="265">
        <v>7599.2899999999981</v>
      </c>
      <c r="AD781" s="265">
        <v>7603.95</v>
      </c>
      <c r="AE781" s="265">
        <v>8875.5800000000017</v>
      </c>
      <c r="AF781" s="266">
        <v>3956.8700000000008</v>
      </c>
      <c r="AG781" s="10"/>
      <c r="AH781" s="10"/>
      <c r="AI781" s="10"/>
    </row>
    <row r="782" spans="1:35">
      <c r="A782" s="261">
        <v>0.29166666666666669</v>
      </c>
      <c r="B782" s="262">
        <v>0</v>
      </c>
      <c r="C782" s="262">
        <v>0</v>
      </c>
      <c r="D782" s="262">
        <v>0</v>
      </c>
      <c r="E782" s="262">
        <v>0</v>
      </c>
      <c r="F782" s="262">
        <v>0</v>
      </c>
      <c r="G782" s="262">
        <v>0</v>
      </c>
      <c r="H782" s="262">
        <v>0</v>
      </c>
      <c r="I782" s="262">
        <v>0</v>
      </c>
      <c r="J782" s="262">
        <v>0</v>
      </c>
      <c r="K782" s="262">
        <v>0</v>
      </c>
      <c r="L782" s="262">
        <v>0</v>
      </c>
      <c r="M782" s="262">
        <v>0</v>
      </c>
      <c r="N782" s="262">
        <v>0</v>
      </c>
      <c r="O782" s="262">
        <v>0</v>
      </c>
      <c r="P782" s="262">
        <v>0</v>
      </c>
      <c r="Q782" s="262">
        <v>0</v>
      </c>
      <c r="R782" s="262">
        <v>0</v>
      </c>
      <c r="S782" s="262">
        <v>0</v>
      </c>
      <c r="T782" s="262">
        <v>0</v>
      </c>
      <c r="U782" s="262">
        <v>0</v>
      </c>
      <c r="V782" s="262">
        <v>0</v>
      </c>
      <c r="W782" s="262">
        <v>0</v>
      </c>
      <c r="X782" s="262">
        <v>0</v>
      </c>
      <c r="Y782" s="262">
        <v>0</v>
      </c>
      <c r="Z782" s="262">
        <v>0</v>
      </c>
      <c r="AA782" s="262">
        <v>0</v>
      </c>
      <c r="AB782" s="262">
        <v>0</v>
      </c>
      <c r="AC782" s="262">
        <v>0</v>
      </c>
      <c r="AD782" s="262">
        <v>0</v>
      </c>
      <c r="AE782" s="262">
        <v>0</v>
      </c>
      <c r="AF782" s="263">
        <v>0</v>
      </c>
    </row>
    <row r="783" spans="1:35">
      <c r="A783" s="255">
        <f t="shared" ref="A783:A790" si="32">A782+0.0105</f>
        <v>0.30216666666666669</v>
      </c>
      <c r="B783" s="254">
        <v>0</v>
      </c>
      <c r="C783" s="254">
        <v>0</v>
      </c>
      <c r="D783" s="254">
        <v>0</v>
      </c>
      <c r="E783" s="254">
        <v>0</v>
      </c>
      <c r="F783" s="254">
        <v>0</v>
      </c>
      <c r="G783" s="254">
        <v>0</v>
      </c>
      <c r="H783" s="254">
        <v>0</v>
      </c>
      <c r="I783" s="254">
        <v>0</v>
      </c>
      <c r="J783" s="254">
        <v>0</v>
      </c>
      <c r="K783" s="254">
        <v>0</v>
      </c>
      <c r="L783" s="254">
        <v>0</v>
      </c>
      <c r="M783" s="254">
        <v>0</v>
      </c>
      <c r="N783" s="254">
        <v>0</v>
      </c>
      <c r="O783" s="254">
        <v>0</v>
      </c>
      <c r="P783" s="254">
        <v>0</v>
      </c>
      <c r="Q783" s="254">
        <v>0</v>
      </c>
      <c r="R783" s="254">
        <v>0</v>
      </c>
      <c r="S783" s="254">
        <v>0</v>
      </c>
      <c r="T783" s="254">
        <v>0</v>
      </c>
      <c r="U783" s="254">
        <v>0</v>
      </c>
      <c r="V783" s="254">
        <v>0</v>
      </c>
      <c r="W783" s="254">
        <v>0</v>
      </c>
      <c r="X783" s="254">
        <v>0</v>
      </c>
      <c r="Y783" s="254">
        <v>0</v>
      </c>
      <c r="Z783" s="254">
        <v>0</v>
      </c>
      <c r="AA783" s="254">
        <v>0</v>
      </c>
      <c r="AB783" s="254">
        <v>0</v>
      </c>
      <c r="AC783" s="254">
        <v>0</v>
      </c>
      <c r="AD783" s="254">
        <v>0</v>
      </c>
      <c r="AE783" s="254">
        <v>0</v>
      </c>
      <c r="AF783" s="256">
        <v>0</v>
      </c>
    </row>
    <row r="784" spans="1:35">
      <c r="A784" s="255">
        <f t="shared" si="32"/>
        <v>0.3126666666666667</v>
      </c>
      <c r="B784" s="254">
        <v>0</v>
      </c>
      <c r="C784" s="254">
        <v>0</v>
      </c>
      <c r="D784" s="254">
        <v>0</v>
      </c>
      <c r="E784" s="254">
        <v>0</v>
      </c>
      <c r="F784" s="254">
        <v>0</v>
      </c>
      <c r="G784" s="254">
        <v>0</v>
      </c>
      <c r="H784" s="254">
        <v>0</v>
      </c>
      <c r="I784" s="254">
        <v>0</v>
      </c>
      <c r="J784" s="254">
        <v>0</v>
      </c>
      <c r="K784" s="254">
        <v>0</v>
      </c>
      <c r="L784" s="254">
        <v>0</v>
      </c>
      <c r="M784" s="254">
        <v>0</v>
      </c>
      <c r="N784" s="254">
        <v>0</v>
      </c>
      <c r="O784" s="254">
        <v>0</v>
      </c>
      <c r="P784" s="254">
        <v>0</v>
      </c>
      <c r="Q784" s="254">
        <v>0</v>
      </c>
      <c r="R784" s="254">
        <v>0</v>
      </c>
      <c r="S784" s="254">
        <v>0</v>
      </c>
      <c r="T784" s="254">
        <v>0</v>
      </c>
      <c r="U784" s="254">
        <v>0</v>
      </c>
      <c r="V784" s="254">
        <v>0</v>
      </c>
      <c r="W784" s="254">
        <v>0</v>
      </c>
      <c r="X784" s="254">
        <v>0</v>
      </c>
      <c r="Y784" s="254">
        <v>0</v>
      </c>
      <c r="Z784" s="254">
        <v>0</v>
      </c>
      <c r="AA784" s="254">
        <v>0</v>
      </c>
      <c r="AB784" s="254">
        <v>0</v>
      </c>
      <c r="AC784" s="254">
        <v>0</v>
      </c>
      <c r="AD784" s="254">
        <v>0</v>
      </c>
      <c r="AE784" s="254">
        <v>0</v>
      </c>
      <c r="AF784" s="256">
        <v>0</v>
      </c>
    </row>
    <row r="785" spans="1:32">
      <c r="A785" s="255">
        <f t="shared" si="32"/>
        <v>0.32316666666666671</v>
      </c>
      <c r="B785" s="254">
        <v>0</v>
      </c>
      <c r="C785" s="254">
        <v>0</v>
      </c>
      <c r="D785" s="254">
        <v>0</v>
      </c>
      <c r="E785" s="254">
        <v>0</v>
      </c>
      <c r="F785" s="254">
        <v>0</v>
      </c>
      <c r="G785" s="254">
        <v>0</v>
      </c>
      <c r="H785" s="254">
        <v>0</v>
      </c>
      <c r="I785" s="254">
        <v>0</v>
      </c>
      <c r="J785" s="254">
        <v>0</v>
      </c>
      <c r="K785" s="254">
        <v>0</v>
      </c>
      <c r="L785" s="254">
        <v>0</v>
      </c>
      <c r="M785" s="254">
        <v>0</v>
      </c>
      <c r="N785" s="254">
        <v>0</v>
      </c>
      <c r="O785" s="254">
        <v>0</v>
      </c>
      <c r="P785" s="254">
        <v>0</v>
      </c>
      <c r="Q785" s="254">
        <v>0</v>
      </c>
      <c r="R785" s="254">
        <v>0</v>
      </c>
      <c r="S785" s="254">
        <v>0</v>
      </c>
      <c r="T785" s="254">
        <v>0</v>
      </c>
      <c r="U785" s="254">
        <v>0</v>
      </c>
      <c r="V785" s="254">
        <v>0</v>
      </c>
      <c r="W785" s="254">
        <v>0</v>
      </c>
      <c r="X785" s="254">
        <v>0</v>
      </c>
      <c r="Y785" s="254">
        <v>0</v>
      </c>
      <c r="Z785" s="254">
        <v>0</v>
      </c>
      <c r="AA785" s="254">
        <v>0</v>
      </c>
      <c r="AB785" s="254">
        <v>0</v>
      </c>
      <c r="AC785" s="254">
        <v>0</v>
      </c>
      <c r="AD785" s="254">
        <v>0</v>
      </c>
      <c r="AE785" s="254">
        <v>0</v>
      </c>
      <c r="AF785" s="256">
        <v>0</v>
      </c>
    </row>
    <row r="786" spans="1:32">
      <c r="A786" s="255">
        <f t="shared" si="32"/>
        <v>0.33366666666666672</v>
      </c>
      <c r="B786" s="254">
        <v>0</v>
      </c>
      <c r="C786" s="254">
        <v>0</v>
      </c>
      <c r="D786" s="254">
        <v>0</v>
      </c>
      <c r="E786" s="254">
        <v>0</v>
      </c>
      <c r="F786" s="254">
        <v>0</v>
      </c>
      <c r="G786" s="254">
        <v>0</v>
      </c>
      <c r="H786" s="254">
        <v>0</v>
      </c>
      <c r="I786" s="254">
        <v>0</v>
      </c>
      <c r="J786" s="254">
        <v>0</v>
      </c>
      <c r="K786" s="254">
        <v>0</v>
      </c>
      <c r="L786" s="254">
        <v>1.82</v>
      </c>
      <c r="M786" s="254">
        <v>0</v>
      </c>
      <c r="N786" s="254">
        <v>0</v>
      </c>
      <c r="O786" s="254">
        <v>0</v>
      </c>
      <c r="P786" s="254">
        <v>0</v>
      </c>
      <c r="Q786" s="254">
        <v>0</v>
      </c>
      <c r="R786" s="254">
        <v>0</v>
      </c>
      <c r="S786" s="254">
        <v>0</v>
      </c>
      <c r="T786" s="254">
        <v>0</v>
      </c>
      <c r="U786" s="254">
        <v>0</v>
      </c>
      <c r="V786" s="254">
        <v>0</v>
      </c>
      <c r="W786" s="254">
        <v>0</v>
      </c>
      <c r="X786" s="254">
        <v>0</v>
      </c>
      <c r="Y786" s="254">
        <v>0</v>
      </c>
      <c r="Z786" s="254">
        <v>0</v>
      </c>
      <c r="AA786" s="254">
        <v>0</v>
      </c>
      <c r="AB786" s="254">
        <v>0</v>
      </c>
      <c r="AC786" s="254">
        <v>0</v>
      </c>
      <c r="AD786" s="254">
        <v>0</v>
      </c>
      <c r="AE786" s="254">
        <v>0</v>
      </c>
      <c r="AF786" s="256">
        <v>0</v>
      </c>
    </row>
    <row r="787" spans="1:32">
      <c r="A787" s="255">
        <f t="shared" si="32"/>
        <v>0.34416666666666673</v>
      </c>
      <c r="B787" s="254">
        <v>0</v>
      </c>
      <c r="C787" s="254">
        <v>0</v>
      </c>
      <c r="D787" s="254">
        <v>0</v>
      </c>
      <c r="E787" s="254">
        <v>0</v>
      </c>
      <c r="F787" s="254">
        <v>0</v>
      </c>
      <c r="G787" s="254">
        <v>0</v>
      </c>
      <c r="H787" s="254">
        <v>0</v>
      </c>
      <c r="I787" s="254">
        <v>0</v>
      </c>
      <c r="J787" s="254">
        <v>0</v>
      </c>
      <c r="K787" s="254">
        <v>0</v>
      </c>
      <c r="L787" s="254">
        <v>0</v>
      </c>
      <c r="M787" s="254">
        <v>0</v>
      </c>
      <c r="N787" s="254">
        <v>0</v>
      </c>
      <c r="O787" s="254">
        <v>3.64</v>
      </c>
      <c r="P787" s="254">
        <v>0</v>
      </c>
      <c r="Q787" s="254">
        <v>0</v>
      </c>
      <c r="R787" s="254">
        <v>0</v>
      </c>
      <c r="S787" s="254">
        <v>0</v>
      </c>
      <c r="T787" s="254">
        <v>0</v>
      </c>
      <c r="U787" s="254">
        <v>0</v>
      </c>
      <c r="V787" s="254">
        <v>0</v>
      </c>
      <c r="W787" s="254">
        <v>0</v>
      </c>
      <c r="X787" s="254">
        <v>0</v>
      </c>
      <c r="Y787" s="254">
        <v>0</v>
      </c>
      <c r="Z787" s="254">
        <v>0</v>
      </c>
      <c r="AA787" s="254">
        <v>0</v>
      </c>
      <c r="AB787" s="254">
        <v>0</v>
      </c>
      <c r="AC787" s="254">
        <v>0</v>
      </c>
      <c r="AD787" s="254">
        <v>0</v>
      </c>
      <c r="AE787" s="254">
        <v>0</v>
      </c>
      <c r="AF787" s="256">
        <v>0</v>
      </c>
    </row>
    <row r="788" spans="1:32">
      <c r="A788" s="255">
        <f t="shared" si="32"/>
        <v>0.35466666666666674</v>
      </c>
      <c r="B788" s="254">
        <v>13.55</v>
      </c>
      <c r="C788" s="254">
        <v>28.35</v>
      </c>
      <c r="D788" s="254">
        <v>5.91</v>
      </c>
      <c r="E788" s="254">
        <v>2.27</v>
      </c>
      <c r="F788" s="254">
        <v>15</v>
      </c>
      <c r="G788" s="254">
        <v>0</v>
      </c>
      <c r="H788" s="254">
        <v>7.86</v>
      </c>
      <c r="I788" s="254">
        <v>27.14</v>
      </c>
      <c r="J788" s="254">
        <v>19.989999999999998</v>
      </c>
      <c r="K788" s="254">
        <v>32.17</v>
      </c>
      <c r="L788" s="254">
        <v>8.27</v>
      </c>
      <c r="M788" s="254">
        <v>22.99</v>
      </c>
      <c r="N788" s="254">
        <v>0</v>
      </c>
      <c r="O788" s="254">
        <v>20.63</v>
      </c>
      <c r="P788" s="254">
        <v>6.13</v>
      </c>
      <c r="Q788" s="254">
        <v>37.58</v>
      </c>
      <c r="R788" s="254">
        <v>14.92</v>
      </c>
      <c r="S788" s="254">
        <v>5.37</v>
      </c>
      <c r="T788" s="254">
        <v>5.27</v>
      </c>
      <c r="U788" s="254">
        <v>0</v>
      </c>
      <c r="V788" s="254">
        <v>3.36</v>
      </c>
      <c r="W788" s="254">
        <v>3.45</v>
      </c>
      <c r="X788" s="254">
        <v>7</v>
      </c>
      <c r="Y788" s="254">
        <v>16.45</v>
      </c>
      <c r="Z788" s="254">
        <v>0</v>
      </c>
      <c r="AA788" s="254">
        <v>0</v>
      </c>
      <c r="AB788" s="254">
        <v>0</v>
      </c>
      <c r="AC788" s="254">
        <v>2.27</v>
      </c>
      <c r="AD788" s="254">
        <v>2.64</v>
      </c>
      <c r="AE788" s="254">
        <v>20.41</v>
      </c>
      <c r="AF788" s="256">
        <v>19.8</v>
      </c>
    </row>
    <row r="789" spans="1:32">
      <c r="A789" s="255">
        <f t="shared" si="32"/>
        <v>0.36516666666666675</v>
      </c>
      <c r="B789" s="254">
        <v>2.27</v>
      </c>
      <c r="C789" s="254">
        <v>14.7</v>
      </c>
      <c r="D789" s="254">
        <v>8</v>
      </c>
      <c r="E789" s="254">
        <v>16.88</v>
      </c>
      <c r="F789" s="254">
        <v>24.27</v>
      </c>
      <c r="G789" s="254">
        <v>0</v>
      </c>
      <c r="H789" s="254">
        <v>8.73</v>
      </c>
      <c r="I789" s="254">
        <v>6.82</v>
      </c>
      <c r="J789" s="254">
        <v>17.440000000000001</v>
      </c>
      <c r="K789" s="254">
        <v>4.55</v>
      </c>
      <c r="L789" s="254">
        <v>6.72</v>
      </c>
      <c r="M789" s="254">
        <v>17.09</v>
      </c>
      <c r="N789" s="254">
        <v>0</v>
      </c>
      <c r="O789" s="254">
        <v>2.27</v>
      </c>
      <c r="P789" s="254">
        <v>7.72</v>
      </c>
      <c r="Q789" s="254">
        <v>37.81</v>
      </c>
      <c r="R789" s="254">
        <v>26.26</v>
      </c>
      <c r="S789" s="254">
        <v>10.48</v>
      </c>
      <c r="T789" s="254">
        <v>9.6199999999999992</v>
      </c>
      <c r="U789" s="254">
        <v>0</v>
      </c>
      <c r="V789" s="254">
        <v>19.760000000000002</v>
      </c>
      <c r="W789" s="254">
        <v>17.739999999999998</v>
      </c>
      <c r="X789" s="254">
        <v>20.27</v>
      </c>
      <c r="Y789" s="254">
        <v>12.55</v>
      </c>
      <c r="Z789" s="254">
        <v>0</v>
      </c>
      <c r="AA789" s="254">
        <v>0</v>
      </c>
      <c r="AB789" s="254">
        <v>0</v>
      </c>
      <c r="AC789" s="254">
        <v>22.41</v>
      </c>
      <c r="AD789" s="254">
        <v>0</v>
      </c>
      <c r="AE789" s="254">
        <v>28.99</v>
      </c>
      <c r="AF789" s="256">
        <v>9.4499999999999993</v>
      </c>
    </row>
    <row r="790" spans="1:32">
      <c r="A790" s="255">
        <f t="shared" si="32"/>
        <v>0.37566666666666676</v>
      </c>
      <c r="B790" s="254">
        <v>2.73</v>
      </c>
      <c r="C790" s="254">
        <v>33.69</v>
      </c>
      <c r="D790" s="254">
        <v>11.75</v>
      </c>
      <c r="E790" s="254">
        <v>22.9</v>
      </c>
      <c r="F790" s="254">
        <v>9.6300000000000008</v>
      </c>
      <c r="G790" s="254">
        <v>0</v>
      </c>
      <c r="H790" s="254">
        <v>13.34</v>
      </c>
      <c r="I790" s="254">
        <v>0</v>
      </c>
      <c r="J790" s="254">
        <v>6.81</v>
      </c>
      <c r="K790" s="254">
        <v>10.51</v>
      </c>
      <c r="L790" s="254">
        <v>15.04</v>
      </c>
      <c r="M790" s="254">
        <v>13.67</v>
      </c>
      <c r="N790" s="254">
        <v>0</v>
      </c>
      <c r="O790" s="254">
        <v>14.09</v>
      </c>
      <c r="P790" s="254">
        <v>2.27</v>
      </c>
      <c r="Q790" s="254">
        <v>33.24</v>
      </c>
      <c r="R790" s="254">
        <v>17.649999999999999</v>
      </c>
      <c r="S790" s="254">
        <v>18.809999999999999</v>
      </c>
      <c r="T790" s="254">
        <v>11.36</v>
      </c>
      <c r="U790" s="254">
        <v>0</v>
      </c>
      <c r="V790" s="254">
        <v>9.08</v>
      </c>
      <c r="W790" s="254">
        <v>25.35</v>
      </c>
      <c r="X790" s="254">
        <v>13.63</v>
      </c>
      <c r="Y790" s="254">
        <v>19.62</v>
      </c>
      <c r="Z790" s="254">
        <v>0</v>
      </c>
      <c r="AA790" s="254">
        <v>0</v>
      </c>
      <c r="AB790" s="254">
        <v>0</v>
      </c>
      <c r="AC790" s="254">
        <v>15.4</v>
      </c>
      <c r="AD790" s="254">
        <v>6.84</v>
      </c>
      <c r="AE790" s="254">
        <v>2.27</v>
      </c>
      <c r="AF790" s="256">
        <v>0</v>
      </c>
    </row>
    <row r="791" spans="1:32">
      <c r="A791" s="255">
        <f t="shared" ref="A791:A830" si="33">A790+0.0104</f>
        <v>0.38606666666666678</v>
      </c>
      <c r="B791" s="254">
        <v>50.77</v>
      </c>
      <c r="C791" s="254">
        <v>11.25</v>
      </c>
      <c r="D791" s="254">
        <v>34.19</v>
      </c>
      <c r="E791" s="254">
        <v>26.35</v>
      </c>
      <c r="F791" s="254">
        <v>37.4</v>
      </c>
      <c r="G791" s="254">
        <v>0</v>
      </c>
      <c r="H791" s="254">
        <v>14.72</v>
      </c>
      <c r="I791" s="254">
        <v>19.899999999999999</v>
      </c>
      <c r="J791" s="254">
        <v>27.17</v>
      </c>
      <c r="K791" s="254">
        <v>40.659999999999997</v>
      </c>
      <c r="L791" s="254">
        <v>49.35</v>
      </c>
      <c r="M791" s="254">
        <v>19.89</v>
      </c>
      <c r="N791" s="254">
        <v>0</v>
      </c>
      <c r="O791" s="254">
        <v>6.44</v>
      </c>
      <c r="P791" s="254">
        <v>26.49</v>
      </c>
      <c r="Q791" s="254">
        <v>33.17</v>
      </c>
      <c r="R791" s="254">
        <v>26.14</v>
      </c>
      <c r="S791" s="254">
        <v>45.45</v>
      </c>
      <c r="T791" s="254">
        <v>29.83</v>
      </c>
      <c r="U791" s="254">
        <v>0</v>
      </c>
      <c r="V791" s="254">
        <v>27.26</v>
      </c>
      <c r="W791" s="254">
        <v>35.17</v>
      </c>
      <c r="X791" s="254">
        <v>45.71</v>
      </c>
      <c r="Y791" s="254">
        <v>22.67</v>
      </c>
      <c r="Z791" s="254">
        <v>0</v>
      </c>
      <c r="AA791" s="254">
        <v>48.36</v>
      </c>
      <c r="AB791" s="254">
        <v>0</v>
      </c>
      <c r="AC791" s="254">
        <v>15.34</v>
      </c>
      <c r="AD791" s="254">
        <v>14.22</v>
      </c>
      <c r="AE791" s="254">
        <v>47.45</v>
      </c>
      <c r="AF791" s="256">
        <v>21.72</v>
      </c>
    </row>
    <row r="792" spans="1:32">
      <c r="A792" s="255">
        <f t="shared" si="33"/>
        <v>0.3964666666666668</v>
      </c>
      <c r="B792" s="254">
        <v>18.809999999999999</v>
      </c>
      <c r="C792" s="254">
        <v>14.73</v>
      </c>
      <c r="D792" s="254">
        <v>10.18</v>
      </c>
      <c r="E792" s="254">
        <v>41.69</v>
      </c>
      <c r="F792" s="254">
        <v>18.989999999999998</v>
      </c>
      <c r="G792" s="254">
        <v>0</v>
      </c>
      <c r="H792" s="254">
        <v>4.54</v>
      </c>
      <c r="I792" s="254">
        <v>24.45</v>
      </c>
      <c r="J792" s="254">
        <v>21.73</v>
      </c>
      <c r="K792" s="254">
        <v>15.95</v>
      </c>
      <c r="L792" s="254">
        <v>56.03</v>
      </c>
      <c r="M792" s="254">
        <v>6.81</v>
      </c>
      <c r="N792" s="254">
        <v>0</v>
      </c>
      <c r="O792" s="254">
        <v>38.85</v>
      </c>
      <c r="P792" s="254">
        <v>32.25</v>
      </c>
      <c r="Q792" s="254">
        <v>37.71</v>
      </c>
      <c r="R792" s="254">
        <v>28.18</v>
      </c>
      <c r="S792" s="254">
        <v>6.82</v>
      </c>
      <c r="T792" s="254">
        <v>31.32</v>
      </c>
      <c r="U792" s="254">
        <v>0</v>
      </c>
      <c r="V792" s="254">
        <v>8.1300000000000008</v>
      </c>
      <c r="W792" s="254">
        <v>34.44</v>
      </c>
      <c r="X792" s="254">
        <v>48.97</v>
      </c>
      <c r="Y792" s="254">
        <v>55.14</v>
      </c>
      <c r="Z792" s="254">
        <v>0</v>
      </c>
      <c r="AA792" s="254">
        <v>47.74</v>
      </c>
      <c r="AB792" s="254">
        <v>0</v>
      </c>
      <c r="AC792" s="254">
        <v>4.55</v>
      </c>
      <c r="AD792" s="254">
        <v>17.09</v>
      </c>
      <c r="AE792" s="254">
        <v>25.71</v>
      </c>
      <c r="AF792" s="256">
        <v>33</v>
      </c>
    </row>
    <row r="793" spans="1:32">
      <c r="A793" s="255">
        <f t="shared" si="33"/>
        <v>0.40686666666666682</v>
      </c>
      <c r="B793" s="254">
        <v>29.09</v>
      </c>
      <c r="C793" s="254">
        <v>12.54</v>
      </c>
      <c r="D793" s="254">
        <v>0</v>
      </c>
      <c r="E793" s="254">
        <v>15.91</v>
      </c>
      <c r="F793" s="254">
        <v>46.37</v>
      </c>
      <c r="G793" s="254">
        <v>0</v>
      </c>
      <c r="H793" s="254">
        <v>43.79</v>
      </c>
      <c r="I793" s="254">
        <v>14.63</v>
      </c>
      <c r="J793" s="254">
        <v>15.43</v>
      </c>
      <c r="K793" s="254">
        <v>10.9</v>
      </c>
      <c r="L793" s="254">
        <v>38.21</v>
      </c>
      <c r="M793" s="254">
        <v>2.27</v>
      </c>
      <c r="N793" s="254">
        <v>0</v>
      </c>
      <c r="O793" s="254">
        <v>11.53</v>
      </c>
      <c r="P793" s="254">
        <v>6.46</v>
      </c>
      <c r="Q793" s="254">
        <v>5.91</v>
      </c>
      <c r="R793" s="254">
        <v>55.27</v>
      </c>
      <c r="S793" s="254">
        <v>48.08</v>
      </c>
      <c r="T793" s="254">
        <v>18.59</v>
      </c>
      <c r="U793" s="254">
        <v>0</v>
      </c>
      <c r="V793" s="254">
        <v>39.159999999999997</v>
      </c>
      <c r="W793" s="254">
        <v>23.26</v>
      </c>
      <c r="X793" s="254">
        <v>43.45</v>
      </c>
      <c r="Y793" s="254">
        <v>43.53</v>
      </c>
      <c r="Z793" s="254">
        <v>0</v>
      </c>
      <c r="AA793" s="254">
        <v>41.88</v>
      </c>
      <c r="AB793" s="254">
        <v>0</v>
      </c>
      <c r="AC793" s="254">
        <v>19.3</v>
      </c>
      <c r="AD793" s="254">
        <v>23.48</v>
      </c>
      <c r="AE793" s="254">
        <v>32.450000000000003</v>
      </c>
      <c r="AF793" s="256">
        <v>37.49</v>
      </c>
    </row>
    <row r="794" spans="1:32">
      <c r="A794" s="255">
        <f t="shared" si="33"/>
        <v>0.41726666666666684</v>
      </c>
      <c r="B794" s="254">
        <v>16.850000000000001</v>
      </c>
      <c r="C794" s="254">
        <v>28.35</v>
      </c>
      <c r="D794" s="254">
        <v>9.59</v>
      </c>
      <c r="E794" s="254">
        <v>16.82</v>
      </c>
      <c r="F794" s="254">
        <v>22.63</v>
      </c>
      <c r="G794" s="254">
        <v>38.31</v>
      </c>
      <c r="H794" s="254">
        <v>26.64</v>
      </c>
      <c r="I794" s="254">
        <v>8.36</v>
      </c>
      <c r="J794" s="254">
        <v>24.08</v>
      </c>
      <c r="K794" s="254">
        <v>24.08</v>
      </c>
      <c r="L794" s="254">
        <v>18.579999999999998</v>
      </c>
      <c r="M794" s="254">
        <v>29.94</v>
      </c>
      <c r="N794" s="254">
        <v>12.22</v>
      </c>
      <c r="O794" s="254">
        <v>14.46</v>
      </c>
      <c r="P794" s="254">
        <v>2.73</v>
      </c>
      <c r="Q794" s="254">
        <v>25.39</v>
      </c>
      <c r="R794" s="254">
        <v>21.35</v>
      </c>
      <c r="S794" s="254">
        <v>30.87</v>
      </c>
      <c r="T794" s="254">
        <v>44.73</v>
      </c>
      <c r="U794" s="254">
        <v>114.35</v>
      </c>
      <c r="V794" s="254">
        <v>0</v>
      </c>
      <c r="W794" s="254">
        <v>20</v>
      </c>
      <c r="X794" s="254">
        <v>47.41</v>
      </c>
      <c r="Y794" s="254">
        <v>23.17</v>
      </c>
      <c r="Z794" s="254">
        <v>0</v>
      </c>
      <c r="AA794" s="254">
        <v>11.36</v>
      </c>
      <c r="AB794" s="254">
        <v>20</v>
      </c>
      <c r="AC794" s="254">
        <v>9.32</v>
      </c>
      <c r="AD794" s="254">
        <v>40.65</v>
      </c>
      <c r="AE794" s="254">
        <v>16.22</v>
      </c>
      <c r="AF794" s="256">
        <v>15.45</v>
      </c>
    </row>
    <row r="795" spans="1:32">
      <c r="A795" s="257">
        <f t="shared" si="33"/>
        <v>0.42766666666666686</v>
      </c>
      <c r="B795" s="254">
        <v>25.94</v>
      </c>
      <c r="C795" s="254">
        <v>41.26</v>
      </c>
      <c r="D795" s="254">
        <v>8.73</v>
      </c>
      <c r="E795" s="254">
        <v>24.17</v>
      </c>
      <c r="F795" s="254">
        <v>25.18</v>
      </c>
      <c r="G795" s="254">
        <v>19.09</v>
      </c>
      <c r="H795" s="254">
        <v>20</v>
      </c>
      <c r="I795" s="254">
        <v>45.72</v>
      </c>
      <c r="J795" s="254">
        <v>34.08</v>
      </c>
      <c r="K795" s="254">
        <v>12.53</v>
      </c>
      <c r="L795" s="254">
        <v>24.9</v>
      </c>
      <c r="M795" s="254">
        <v>20.97</v>
      </c>
      <c r="N795" s="254">
        <v>18.170000000000002</v>
      </c>
      <c r="O795" s="254">
        <v>16.93</v>
      </c>
      <c r="P795" s="254">
        <v>9.82</v>
      </c>
      <c r="Q795" s="254">
        <v>17.45</v>
      </c>
      <c r="R795" s="254">
        <v>45.22</v>
      </c>
      <c r="S795" s="254">
        <v>13.18</v>
      </c>
      <c r="T795" s="254">
        <v>19.63</v>
      </c>
      <c r="U795" s="254">
        <v>53.29</v>
      </c>
      <c r="V795" s="254">
        <v>28.18</v>
      </c>
      <c r="W795" s="254">
        <v>20.82</v>
      </c>
      <c r="X795" s="254">
        <v>13.09</v>
      </c>
      <c r="Y795" s="254">
        <v>19.440000000000001</v>
      </c>
      <c r="Z795" s="254">
        <v>0</v>
      </c>
      <c r="AA795" s="254">
        <v>16.72</v>
      </c>
      <c r="AB795" s="254">
        <v>10.35</v>
      </c>
      <c r="AC795" s="254">
        <v>31.27</v>
      </c>
      <c r="AD795" s="254">
        <v>19.739999999999998</v>
      </c>
      <c r="AE795" s="254">
        <v>36.46</v>
      </c>
      <c r="AF795" s="256">
        <v>8.9</v>
      </c>
    </row>
    <row r="796" spans="1:32">
      <c r="A796" s="257">
        <f t="shared" si="33"/>
        <v>0.43806666666666688</v>
      </c>
      <c r="B796" s="254">
        <v>26.59</v>
      </c>
      <c r="C796" s="254">
        <v>7.63</v>
      </c>
      <c r="D796" s="254">
        <v>10.45</v>
      </c>
      <c r="E796" s="254">
        <v>31.81</v>
      </c>
      <c r="F796" s="254">
        <v>29.54</v>
      </c>
      <c r="G796" s="254">
        <v>5.64</v>
      </c>
      <c r="H796" s="254">
        <v>53.62</v>
      </c>
      <c r="I796" s="254">
        <v>11.36</v>
      </c>
      <c r="J796" s="254">
        <v>9</v>
      </c>
      <c r="K796" s="254">
        <v>8.5500000000000007</v>
      </c>
      <c r="L796" s="254">
        <v>13.63</v>
      </c>
      <c r="M796" s="254">
        <v>36.01</v>
      </c>
      <c r="N796" s="254">
        <v>10.99</v>
      </c>
      <c r="O796" s="254">
        <v>58.93</v>
      </c>
      <c r="P796" s="254">
        <v>30.36</v>
      </c>
      <c r="Q796" s="254">
        <v>20.72</v>
      </c>
      <c r="R796" s="254">
        <v>13.64</v>
      </c>
      <c r="S796" s="254">
        <v>10.45</v>
      </c>
      <c r="T796" s="254">
        <v>37.340000000000003</v>
      </c>
      <c r="U796" s="254">
        <v>44.7</v>
      </c>
      <c r="V796" s="254">
        <v>25.39</v>
      </c>
      <c r="W796" s="254">
        <v>10.17</v>
      </c>
      <c r="X796" s="254">
        <v>10.4</v>
      </c>
      <c r="Y796" s="254">
        <v>5.37</v>
      </c>
      <c r="Z796" s="254">
        <v>0</v>
      </c>
      <c r="AA796" s="254">
        <v>40.72</v>
      </c>
      <c r="AB796" s="254">
        <v>17.63</v>
      </c>
      <c r="AC796" s="254">
        <v>1.54</v>
      </c>
      <c r="AD796" s="254">
        <v>8.8699999999999992</v>
      </c>
      <c r="AE796" s="254">
        <v>48.76</v>
      </c>
      <c r="AF796" s="256">
        <v>14.31</v>
      </c>
    </row>
    <row r="797" spans="1:32">
      <c r="A797" s="257">
        <f t="shared" si="33"/>
        <v>0.4484666666666669</v>
      </c>
      <c r="B797" s="254">
        <v>9.7100000000000009</v>
      </c>
      <c r="C797" s="254">
        <v>6.64</v>
      </c>
      <c r="D797" s="254">
        <v>23.12</v>
      </c>
      <c r="E797" s="254">
        <v>28.89</v>
      </c>
      <c r="F797" s="254">
        <v>24.61</v>
      </c>
      <c r="G797" s="254">
        <v>38.18</v>
      </c>
      <c r="H797" s="254">
        <v>2.73</v>
      </c>
      <c r="I797" s="254">
        <v>2.64</v>
      </c>
      <c r="J797" s="254">
        <v>20.82</v>
      </c>
      <c r="K797" s="254">
        <v>1.82</v>
      </c>
      <c r="L797" s="254">
        <v>13.96</v>
      </c>
      <c r="M797" s="254">
        <v>43.62</v>
      </c>
      <c r="N797" s="254">
        <v>28.53</v>
      </c>
      <c r="O797" s="254">
        <v>30.99</v>
      </c>
      <c r="P797" s="254">
        <v>15.44</v>
      </c>
      <c r="Q797" s="254">
        <v>12.26</v>
      </c>
      <c r="R797" s="254">
        <v>24.46</v>
      </c>
      <c r="S797" s="254">
        <v>17.059999999999999</v>
      </c>
      <c r="T797" s="254">
        <v>33.270000000000003</v>
      </c>
      <c r="U797" s="254">
        <v>62.68</v>
      </c>
      <c r="V797" s="254">
        <v>5.87</v>
      </c>
      <c r="W797" s="254">
        <v>23.67</v>
      </c>
      <c r="X797" s="254">
        <v>28.18</v>
      </c>
      <c r="Y797" s="254">
        <v>43.8</v>
      </c>
      <c r="Z797" s="254">
        <v>0</v>
      </c>
      <c r="AA797" s="254">
        <v>1.54</v>
      </c>
      <c r="AB797" s="254">
        <v>33.81</v>
      </c>
      <c r="AC797" s="254">
        <v>0</v>
      </c>
      <c r="AD797" s="254">
        <v>14.63</v>
      </c>
      <c r="AE797" s="254">
        <v>16.350000000000001</v>
      </c>
      <c r="AF797" s="256">
        <v>28.44</v>
      </c>
    </row>
    <row r="798" spans="1:32">
      <c r="A798" s="257">
        <f t="shared" si="33"/>
        <v>0.45886666666666692</v>
      </c>
      <c r="B798" s="254">
        <v>10.31</v>
      </c>
      <c r="C798" s="254">
        <v>32.409999999999997</v>
      </c>
      <c r="D798" s="254">
        <v>88.49</v>
      </c>
      <c r="E798" s="254">
        <v>91.71</v>
      </c>
      <c r="F798" s="254">
        <v>45.7</v>
      </c>
      <c r="G798" s="254">
        <v>40.78</v>
      </c>
      <c r="H798" s="254">
        <v>27.63</v>
      </c>
      <c r="I798" s="254">
        <v>33.81</v>
      </c>
      <c r="J798" s="254">
        <v>20.11</v>
      </c>
      <c r="K798" s="254">
        <v>63.8</v>
      </c>
      <c r="L798" s="254">
        <v>28.49</v>
      </c>
      <c r="M798" s="254">
        <v>108.28</v>
      </c>
      <c r="N798" s="254">
        <v>38.54</v>
      </c>
      <c r="O798" s="254">
        <v>95.26</v>
      </c>
      <c r="P798" s="254">
        <v>26</v>
      </c>
      <c r="Q798" s="254">
        <v>85.71</v>
      </c>
      <c r="R798" s="254">
        <v>117.18</v>
      </c>
      <c r="S798" s="254">
        <v>104.98</v>
      </c>
      <c r="T798" s="254">
        <v>112.72</v>
      </c>
      <c r="U798" s="254">
        <v>68.069999999999993</v>
      </c>
      <c r="V798" s="254">
        <v>43.41</v>
      </c>
      <c r="W798" s="254">
        <v>45.7</v>
      </c>
      <c r="X798" s="254">
        <v>117.16</v>
      </c>
      <c r="Y798" s="254">
        <v>76.52</v>
      </c>
      <c r="Z798" s="254">
        <v>45.08</v>
      </c>
      <c r="AA798" s="254">
        <v>50.32</v>
      </c>
      <c r="AB798" s="254">
        <v>28.45</v>
      </c>
      <c r="AC798" s="254">
        <v>109.15</v>
      </c>
      <c r="AD798" s="254">
        <v>64.5</v>
      </c>
      <c r="AE798" s="254">
        <v>62.64</v>
      </c>
      <c r="AF798" s="256">
        <v>20.47</v>
      </c>
    </row>
    <row r="799" spans="1:32">
      <c r="A799" s="257">
        <f t="shared" si="33"/>
        <v>0.46926666666666694</v>
      </c>
      <c r="B799" s="254">
        <v>133.33000000000001</v>
      </c>
      <c r="C799" s="254">
        <v>5.25</v>
      </c>
      <c r="D799" s="254">
        <v>47.35</v>
      </c>
      <c r="E799" s="254">
        <v>51.89</v>
      </c>
      <c r="F799" s="254">
        <v>96.58</v>
      </c>
      <c r="G799" s="254">
        <v>122.14</v>
      </c>
      <c r="H799" s="254">
        <v>34.700000000000003</v>
      </c>
      <c r="I799" s="254">
        <v>59.95</v>
      </c>
      <c r="J799" s="254">
        <v>173.55</v>
      </c>
      <c r="K799" s="254">
        <v>52.13</v>
      </c>
      <c r="L799" s="254">
        <v>90.45</v>
      </c>
      <c r="M799" s="254">
        <v>196.49</v>
      </c>
      <c r="N799" s="254">
        <v>102.56</v>
      </c>
      <c r="O799" s="254">
        <v>100.84</v>
      </c>
      <c r="P799" s="254">
        <v>80.91</v>
      </c>
      <c r="Q799" s="254">
        <v>79.56</v>
      </c>
      <c r="R799" s="254">
        <v>96.04</v>
      </c>
      <c r="S799" s="254">
        <v>119.46</v>
      </c>
      <c r="T799" s="254">
        <v>113.18</v>
      </c>
      <c r="U799" s="254">
        <v>171.86</v>
      </c>
      <c r="V799" s="254">
        <v>119.82</v>
      </c>
      <c r="W799" s="254">
        <v>135.58000000000001</v>
      </c>
      <c r="X799" s="254">
        <v>100.57</v>
      </c>
      <c r="Y799" s="254">
        <v>46.81</v>
      </c>
      <c r="Z799" s="254">
        <v>89.48</v>
      </c>
      <c r="AA799" s="254">
        <v>65.959999999999994</v>
      </c>
      <c r="AB799" s="254">
        <v>74.75</v>
      </c>
      <c r="AC799" s="254">
        <v>112.85</v>
      </c>
      <c r="AD799" s="254">
        <v>107.8</v>
      </c>
      <c r="AE799" s="254">
        <v>56.82</v>
      </c>
      <c r="AF799" s="256">
        <v>128.96</v>
      </c>
    </row>
    <row r="800" spans="1:32">
      <c r="A800" s="257">
        <f t="shared" si="33"/>
        <v>0.47966666666666696</v>
      </c>
      <c r="B800" s="254">
        <v>82.2</v>
      </c>
      <c r="C800" s="254">
        <v>102.9</v>
      </c>
      <c r="D800" s="254">
        <v>147.59</v>
      </c>
      <c r="E800" s="254">
        <v>100.33</v>
      </c>
      <c r="F800" s="254">
        <v>327.39999999999998</v>
      </c>
      <c r="G800" s="254">
        <v>280.11</v>
      </c>
      <c r="H800" s="254">
        <v>166.08</v>
      </c>
      <c r="I800" s="254">
        <v>94.2</v>
      </c>
      <c r="J800" s="254">
        <v>122.82</v>
      </c>
      <c r="K800" s="254">
        <v>56.58</v>
      </c>
      <c r="L800" s="254">
        <v>122.8</v>
      </c>
      <c r="M800" s="254">
        <v>278.17</v>
      </c>
      <c r="N800" s="254">
        <v>300.19</v>
      </c>
      <c r="O800" s="254">
        <v>47.13</v>
      </c>
      <c r="P800" s="254">
        <v>103.52</v>
      </c>
      <c r="Q800" s="254">
        <v>151.41999999999999</v>
      </c>
      <c r="R800" s="254">
        <v>61.71</v>
      </c>
      <c r="S800" s="254">
        <v>94.61</v>
      </c>
      <c r="T800" s="254">
        <v>312.39999999999998</v>
      </c>
      <c r="U800" s="254">
        <v>328.15</v>
      </c>
      <c r="V800" s="254">
        <v>249.05</v>
      </c>
      <c r="W800" s="254">
        <v>407.59</v>
      </c>
      <c r="X800" s="254">
        <v>265.74</v>
      </c>
      <c r="Y800" s="254">
        <v>161.52000000000001</v>
      </c>
      <c r="Z800" s="254">
        <v>47.91</v>
      </c>
      <c r="AA800" s="254">
        <v>137.5</v>
      </c>
      <c r="AB800" s="254">
        <v>141.66999999999999</v>
      </c>
      <c r="AC800" s="254">
        <v>220.83</v>
      </c>
      <c r="AD800" s="254">
        <v>245.65</v>
      </c>
      <c r="AE800" s="254">
        <v>281</v>
      </c>
      <c r="AF800" s="256">
        <v>92.22</v>
      </c>
    </row>
    <row r="801" spans="1:32">
      <c r="A801" s="257">
        <f t="shared" si="33"/>
        <v>0.49006666666666698</v>
      </c>
      <c r="B801" s="254">
        <v>81.92</v>
      </c>
      <c r="C801" s="254">
        <v>149.86000000000001</v>
      </c>
      <c r="D801" s="254">
        <v>208.68</v>
      </c>
      <c r="E801" s="254">
        <v>146.63999999999999</v>
      </c>
      <c r="F801" s="254">
        <v>360.41</v>
      </c>
      <c r="G801" s="254">
        <v>432.63</v>
      </c>
      <c r="H801" s="254">
        <v>118.24</v>
      </c>
      <c r="I801" s="254">
        <v>159.19</v>
      </c>
      <c r="J801" s="254">
        <v>290.11</v>
      </c>
      <c r="K801" s="254">
        <v>212.36</v>
      </c>
      <c r="L801" s="254">
        <v>209.41</v>
      </c>
      <c r="M801" s="254">
        <v>344.86</v>
      </c>
      <c r="N801" s="254">
        <v>258.33</v>
      </c>
      <c r="O801" s="254">
        <v>104.96</v>
      </c>
      <c r="P801" s="254">
        <v>121.46</v>
      </c>
      <c r="Q801" s="254">
        <v>211.05</v>
      </c>
      <c r="R801" s="254">
        <v>176.69</v>
      </c>
      <c r="S801" s="254">
        <v>245.66</v>
      </c>
      <c r="T801" s="254">
        <v>340.05</v>
      </c>
      <c r="U801" s="254">
        <v>316.74</v>
      </c>
      <c r="V801" s="254">
        <v>548.19000000000005</v>
      </c>
      <c r="W801" s="254">
        <v>474.6</v>
      </c>
      <c r="X801" s="254">
        <v>374.37</v>
      </c>
      <c r="Y801" s="254">
        <v>169.86</v>
      </c>
      <c r="Z801" s="254">
        <v>18.09</v>
      </c>
      <c r="AA801" s="254">
        <v>188.38</v>
      </c>
      <c r="AB801" s="254">
        <v>295.25</v>
      </c>
      <c r="AC801" s="254">
        <v>302.83999999999997</v>
      </c>
      <c r="AD801" s="254">
        <v>284.70999999999998</v>
      </c>
      <c r="AE801" s="254">
        <v>373.03</v>
      </c>
      <c r="AF801" s="256">
        <v>230.74</v>
      </c>
    </row>
    <row r="802" spans="1:32">
      <c r="A802" s="257">
        <f t="shared" si="33"/>
        <v>0.50046666666666695</v>
      </c>
      <c r="B802" s="254">
        <v>265.43</v>
      </c>
      <c r="C802" s="254">
        <v>436.44</v>
      </c>
      <c r="D802" s="254">
        <v>324.33</v>
      </c>
      <c r="E802" s="254">
        <v>469.61</v>
      </c>
      <c r="F802" s="254">
        <v>615</v>
      </c>
      <c r="G802" s="254">
        <v>644.58000000000004</v>
      </c>
      <c r="H802" s="254">
        <v>251.75</v>
      </c>
      <c r="I802" s="254">
        <v>321.23</v>
      </c>
      <c r="J802" s="254">
        <v>375.07</v>
      </c>
      <c r="K802" s="254">
        <v>322.33</v>
      </c>
      <c r="L802" s="254">
        <v>364.91</v>
      </c>
      <c r="M802" s="254">
        <v>531.79</v>
      </c>
      <c r="N802" s="254">
        <v>529.42999999999995</v>
      </c>
      <c r="O802" s="254">
        <v>355.22</v>
      </c>
      <c r="P802" s="254">
        <v>401.89</v>
      </c>
      <c r="Q802" s="254">
        <v>496.86</v>
      </c>
      <c r="R802" s="254">
        <v>325.13</v>
      </c>
      <c r="S802" s="254">
        <v>404.01</v>
      </c>
      <c r="T802" s="254">
        <v>680.89</v>
      </c>
      <c r="U802" s="254">
        <v>714.43</v>
      </c>
      <c r="V802" s="254">
        <v>795.47</v>
      </c>
      <c r="W802" s="254">
        <v>506.17</v>
      </c>
      <c r="X802" s="254">
        <v>536.49</v>
      </c>
      <c r="Y802" s="254">
        <v>445.4</v>
      </c>
      <c r="Z802" s="254">
        <v>79.569999999999993</v>
      </c>
      <c r="AA802" s="254">
        <v>335.73</v>
      </c>
      <c r="AB802" s="254">
        <v>544.6</v>
      </c>
      <c r="AC802" s="254">
        <v>378.45</v>
      </c>
      <c r="AD802" s="254">
        <v>668.35</v>
      </c>
      <c r="AE802" s="254">
        <v>587.24</v>
      </c>
      <c r="AF802" s="256">
        <v>369.01</v>
      </c>
    </row>
    <row r="803" spans="1:32">
      <c r="A803" s="257">
        <f t="shared" si="33"/>
        <v>0.51086666666666691</v>
      </c>
      <c r="B803" s="254">
        <v>377.73</v>
      </c>
      <c r="C803" s="254">
        <v>626.88</v>
      </c>
      <c r="D803" s="254">
        <v>424.06</v>
      </c>
      <c r="E803" s="254">
        <v>585.13</v>
      </c>
      <c r="F803" s="254">
        <v>706.49</v>
      </c>
      <c r="G803" s="254">
        <v>583.91</v>
      </c>
      <c r="H803" s="254">
        <v>577.47</v>
      </c>
      <c r="I803" s="254">
        <v>515.16</v>
      </c>
      <c r="J803" s="254">
        <v>732.84</v>
      </c>
      <c r="K803" s="254">
        <v>622.16</v>
      </c>
      <c r="L803" s="254">
        <v>516</v>
      </c>
      <c r="M803" s="254">
        <v>633.85</v>
      </c>
      <c r="N803" s="254">
        <v>575.01</v>
      </c>
      <c r="O803" s="254">
        <v>591.08000000000004</v>
      </c>
      <c r="P803" s="254">
        <v>553.32000000000005</v>
      </c>
      <c r="Q803" s="254">
        <v>675.79</v>
      </c>
      <c r="R803" s="254">
        <v>605.19000000000005</v>
      </c>
      <c r="S803" s="254">
        <v>450.31</v>
      </c>
      <c r="T803" s="254">
        <v>537.4</v>
      </c>
      <c r="U803" s="254">
        <v>645.45000000000005</v>
      </c>
      <c r="V803" s="254">
        <v>849.05</v>
      </c>
      <c r="W803" s="254">
        <v>670.01</v>
      </c>
      <c r="X803" s="254">
        <v>837.27</v>
      </c>
      <c r="Y803" s="254">
        <v>587.24</v>
      </c>
      <c r="Z803" s="254">
        <v>65.33</v>
      </c>
      <c r="AA803" s="254">
        <v>464.46</v>
      </c>
      <c r="AB803" s="254">
        <v>476.51</v>
      </c>
      <c r="AC803" s="254">
        <v>653.98</v>
      </c>
      <c r="AD803" s="254">
        <v>633.65</v>
      </c>
      <c r="AE803" s="254">
        <v>499.64</v>
      </c>
      <c r="AF803" s="256">
        <v>458.67</v>
      </c>
    </row>
    <row r="804" spans="1:32">
      <c r="A804" s="257">
        <f t="shared" si="33"/>
        <v>0.52126666666666688</v>
      </c>
      <c r="B804" s="254">
        <v>527.04999999999995</v>
      </c>
      <c r="C804" s="254">
        <v>587.47</v>
      </c>
      <c r="D804" s="254">
        <v>627.54</v>
      </c>
      <c r="E804" s="254">
        <v>753.09</v>
      </c>
      <c r="F804" s="254">
        <v>665.64</v>
      </c>
      <c r="G804" s="254">
        <v>770.25</v>
      </c>
      <c r="H804" s="254">
        <v>401.7</v>
      </c>
      <c r="I804" s="254">
        <v>541.80999999999995</v>
      </c>
      <c r="J804" s="254">
        <v>539.26</v>
      </c>
      <c r="K804" s="254">
        <v>509.88</v>
      </c>
      <c r="L804" s="254">
        <v>555.5</v>
      </c>
      <c r="M804" s="254">
        <v>484.35</v>
      </c>
      <c r="N804" s="254">
        <v>651.47</v>
      </c>
      <c r="O804" s="254">
        <v>649.11</v>
      </c>
      <c r="P804" s="254">
        <v>406.17</v>
      </c>
      <c r="Q804" s="254">
        <v>795.4</v>
      </c>
      <c r="R804" s="254">
        <v>601.37</v>
      </c>
      <c r="S804" s="254">
        <v>826.86</v>
      </c>
      <c r="T804" s="254">
        <v>712.46</v>
      </c>
      <c r="U804" s="254">
        <v>642.12</v>
      </c>
      <c r="V804" s="254">
        <v>713.01</v>
      </c>
      <c r="W804" s="254">
        <v>905.7</v>
      </c>
      <c r="X804" s="254">
        <v>849.6</v>
      </c>
      <c r="Y804" s="254">
        <v>632.29</v>
      </c>
      <c r="Z804" s="254">
        <v>127.77</v>
      </c>
      <c r="AA804" s="254">
        <v>714.68</v>
      </c>
      <c r="AB804" s="254">
        <v>622.29999999999995</v>
      </c>
      <c r="AC804" s="254">
        <v>741.01</v>
      </c>
      <c r="AD804" s="254">
        <v>864.37</v>
      </c>
      <c r="AE804" s="254">
        <v>669.13</v>
      </c>
      <c r="AF804" s="256">
        <v>506.57</v>
      </c>
    </row>
    <row r="805" spans="1:32">
      <c r="A805" s="257">
        <f t="shared" si="33"/>
        <v>0.53166666666666684</v>
      </c>
      <c r="B805" s="254">
        <v>667.33</v>
      </c>
      <c r="C805" s="254">
        <v>726.75</v>
      </c>
      <c r="D805" s="254">
        <v>724.67</v>
      </c>
      <c r="E805" s="254">
        <v>741.27</v>
      </c>
      <c r="F805" s="254">
        <v>711.54</v>
      </c>
      <c r="G805" s="254">
        <v>748.37</v>
      </c>
      <c r="H805" s="254">
        <v>704.09</v>
      </c>
      <c r="I805" s="254">
        <v>550.70000000000005</v>
      </c>
      <c r="J805" s="254">
        <v>579.91999999999996</v>
      </c>
      <c r="K805" s="254">
        <v>644.52</v>
      </c>
      <c r="L805" s="254">
        <v>578.16999999999996</v>
      </c>
      <c r="M805" s="254">
        <v>770.17</v>
      </c>
      <c r="N805" s="254">
        <v>719.8</v>
      </c>
      <c r="O805" s="254">
        <v>675.16</v>
      </c>
      <c r="P805" s="254">
        <v>678.83</v>
      </c>
      <c r="Q805" s="254">
        <v>942.53</v>
      </c>
      <c r="R805" s="254">
        <v>679.31</v>
      </c>
      <c r="S805" s="254">
        <v>825.57</v>
      </c>
      <c r="T805" s="254">
        <v>1020.04</v>
      </c>
      <c r="U805" s="254">
        <v>844.39</v>
      </c>
      <c r="V805" s="254">
        <v>927.42</v>
      </c>
      <c r="W805" s="254">
        <v>906.23</v>
      </c>
      <c r="X805" s="254">
        <v>748.67</v>
      </c>
      <c r="Y805" s="254">
        <v>636.64</v>
      </c>
      <c r="Z805" s="254">
        <v>122.78</v>
      </c>
      <c r="AA805" s="254">
        <v>633.32000000000005</v>
      </c>
      <c r="AB805" s="254">
        <v>685.29</v>
      </c>
      <c r="AC805" s="254">
        <v>797.8</v>
      </c>
      <c r="AD805" s="254">
        <v>804.27</v>
      </c>
      <c r="AE805" s="254">
        <v>804.31</v>
      </c>
      <c r="AF805" s="256">
        <v>487.8</v>
      </c>
    </row>
    <row r="806" spans="1:32">
      <c r="A806" s="257">
        <f t="shared" si="33"/>
        <v>0.54206666666666681</v>
      </c>
      <c r="B806" s="254">
        <v>537.22</v>
      </c>
      <c r="C806" s="254">
        <v>648.17999999999995</v>
      </c>
      <c r="D806" s="254">
        <v>529.5</v>
      </c>
      <c r="E806" s="254">
        <v>435.65</v>
      </c>
      <c r="F806" s="254">
        <v>825.87</v>
      </c>
      <c r="G806" s="254">
        <v>749.45</v>
      </c>
      <c r="H806" s="254">
        <v>542.86</v>
      </c>
      <c r="I806" s="254">
        <v>535.69000000000005</v>
      </c>
      <c r="J806" s="254">
        <v>670.65</v>
      </c>
      <c r="K806" s="254">
        <v>437.35</v>
      </c>
      <c r="L806" s="254">
        <v>610.04999999999995</v>
      </c>
      <c r="M806" s="254">
        <v>759.88</v>
      </c>
      <c r="N806" s="254">
        <v>768.88</v>
      </c>
      <c r="O806" s="254">
        <v>590.63</v>
      </c>
      <c r="P806" s="254">
        <v>594.96</v>
      </c>
      <c r="Q806" s="254">
        <v>613.76</v>
      </c>
      <c r="R806" s="254">
        <v>790.59</v>
      </c>
      <c r="S806" s="254">
        <v>634.47</v>
      </c>
      <c r="T806" s="254">
        <v>840.67</v>
      </c>
      <c r="U806" s="254">
        <v>798.13</v>
      </c>
      <c r="V806" s="254">
        <v>899.64</v>
      </c>
      <c r="W806" s="254">
        <v>925.75</v>
      </c>
      <c r="X806" s="254">
        <v>858</v>
      </c>
      <c r="Y806" s="254">
        <v>640.09</v>
      </c>
      <c r="Z806" s="254">
        <v>203.69</v>
      </c>
      <c r="AA806" s="254">
        <v>548.66999999999996</v>
      </c>
      <c r="AB806" s="254">
        <v>574.16</v>
      </c>
      <c r="AC806" s="254">
        <v>853.01</v>
      </c>
      <c r="AD806" s="254">
        <v>719.64</v>
      </c>
      <c r="AE806" s="254">
        <v>747.03</v>
      </c>
      <c r="AF806" s="256">
        <v>562.21</v>
      </c>
    </row>
    <row r="807" spans="1:32">
      <c r="A807" s="257">
        <f t="shared" si="33"/>
        <v>0.55246666666666677</v>
      </c>
      <c r="B807" s="254">
        <v>344.06</v>
      </c>
      <c r="C807" s="254">
        <v>556.28</v>
      </c>
      <c r="D807" s="254">
        <v>536.51</v>
      </c>
      <c r="E807" s="254">
        <v>451.5</v>
      </c>
      <c r="F807" s="254">
        <v>709.13</v>
      </c>
      <c r="G807" s="254">
        <v>773.1</v>
      </c>
      <c r="H807" s="254">
        <v>335.63</v>
      </c>
      <c r="I807" s="254">
        <v>356.33</v>
      </c>
      <c r="J807" s="254">
        <v>647.20000000000005</v>
      </c>
      <c r="K807" s="254">
        <v>422.18</v>
      </c>
      <c r="L807" s="254">
        <v>584.85</v>
      </c>
      <c r="M807" s="254">
        <v>762.64</v>
      </c>
      <c r="N807" s="254">
        <v>713.94</v>
      </c>
      <c r="O807" s="254">
        <v>391.68</v>
      </c>
      <c r="P807" s="254">
        <v>547.5</v>
      </c>
      <c r="Q807" s="254">
        <v>747.51</v>
      </c>
      <c r="R807" s="254">
        <v>624.46</v>
      </c>
      <c r="S807" s="254">
        <v>539.73</v>
      </c>
      <c r="T807" s="254">
        <v>606.61</v>
      </c>
      <c r="U807" s="254">
        <v>547.21</v>
      </c>
      <c r="V807" s="254">
        <v>581.89</v>
      </c>
      <c r="W807" s="254">
        <v>667.55</v>
      </c>
      <c r="X807" s="254">
        <v>824.78</v>
      </c>
      <c r="Y807" s="254">
        <v>610.57000000000005</v>
      </c>
      <c r="Z807" s="254">
        <v>179.16</v>
      </c>
      <c r="AA807" s="254">
        <v>677.02</v>
      </c>
      <c r="AB807" s="254">
        <v>594.52</v>
      </c>
      <c r="AC807" s="254">
        <v>577.76</v>
      </c>
      <c r="AD807" s="254">
        <v>636.91999999999996</v>
      </c>
      <c r="AE807" s="254">
        <v>573.02</v>
      </c>
      <c r="AF807" s="256">
        <v>498.95</v>
      </c>
    </row>
    <row r="808" spans="1:32">
      <c r="A808" s="257">
        <f t="shared" si="33"/>
        <v>0.56286666666666674</v>
      </c>
      <c r="B808" s="254">
        <v>333</v>
      </c>
      <c r="C808" s="254">
        <v>373.86</v>
      </c>
      <c r="D808" s="254">
        <v>407.77</v>
      </c>
      <c r="E808" s="254">
        <v>341.55</v>
      </c>
      <c r="F808" s="254">
        <v>587.88</v>
      </c>
      <c r="G808" s="254">
        <v>724.67</v>
      </c>
      <c r="H808" s="254">
        <v>381.44</v>
      </c>
      <c r="I808" s="254">
        <v>286.49</v>
      </c>
      <c r="J808" s="254">
        <v>426.97</v>
      </c>
      <c r="K808" s="254">
        <v>465.98</v>
      </c>
      <c r="L808" s="254">
        <v>400.47</v>
      </c>
      <c r="M808" s="254">
        <v>672.54</v>
      </c>
      <c r="N808" s="254">
        <v>643.48</v>
      </c>
      <c r="O808" s="254">
        <v>438.25</v>
      </c>
      <c r="P808" s="254">
        <v>389.78</v>
      </c>
      <c r="Q808" s="254">
        <v>668.16</v>
      </c>
      <c r="R808" s="254">
        <v>570.19000000000005</v>
      </c>
      <c r="S808" s="254">
        <v>575.79999999999995</v>
      </c>
      <c r="T808" s="254">
        <v>703.24</v>
      </c>
      <c r="U808" s="254">
        <v>797.94</v>
      </c>
      <c r="V808" s="254">
        <v>666.15</v>
      </c>
      <c r="W808" s="254">
        <v>622.04</v>
      </c>
      <c r="X808" s="254">
        <v>764.21</v>
      </c>
      <c r="Y808" s="254">
        <v>594.76</v>
      </c>
      <c r="Z808" s="254">
        <v>247.58</v>
      </c>
      <c r="AA808" s="254">
        <v>833.8</v>
      </c>
      <c r="AB808" s="254">
        <v>770.24</v>
      </c>
      <c r="AC808" s="254">
        <v>572.62</v>
      </c>
      <c r="AD808" s="254">
        <v>683.05</v>
      </c>
      <c r="AE808" s="254">
        <v>660.78</v>
      </c>
      <c r="AF808" s="256">
        <v>481.97</v>
      </c>
    </row>
    <row r="809" spans="1:32">
      <c r="A809" s="257">
        <f t="shared" si="33"/>
        <v>0.5732666666666667</v>
      </c>
      <c r="B809" s="254">
        <v>278.16000000000003</v>
      </c>
      <c r="C809" s="254">
        <v>328.67</v>
      </c>
      <c r="D809" s="254">
        <v>329.81</v>
      </c>
      <c r="E809" s="254">
        <v>336.88</v>
      </c>
      <c r="F809" s="254">
        <v>650.59</v>
      </c>
      <c r="G809" s="254">
        <v>516.71</v>
      </c>
      <c r="H809" s="254">
        <v>459.07</v>
      </c>
      <c r="I809" s="254">
        <v>231.41</v>
      </c>
      <c r="J809" s="254">
        <v>230.58</v>
      </c>
      <c r="K809" s="254">
        <v>382.67</v>
      </c>
      <c r="L809" s="254">
        <v>259.97000000000003</v>
      </c>
      <c r="M809" s="254">
        <v>806.16</v>
      </c>
      <c r="N809" s="254">
        <v>688.24</v>
      </c>
      <c r="O809" s="254">
        <v>284.85000000000002</v>
      </c>
      <c r="P809" s="254">
        <v>397.7</v>
      </c>
      <c r="Q809" s="254">
        <v>567.25</v>
      </c>
      <c r="R809" s="254">
        <v>364.26</v>
      </c>
      <c r="S809" s="254">
        <v>322.04000000000002</v>
      </c>
      <c r="T809" s="254">
        <v>851.64</v>
      </c>
      <c r="U809" s="254">
        <v>617.01</v>
      </c>
      <c r="V809" s="254">
        <v>521.24</v>
      </c>
      <c r="W809" s="254">
        <v>694.46</v>
      </c>
      <c r="X809" s="254">
        <v>627.35</v>
      </c>
      <c r="Y809" s="254">
        <v>478.5</v>
      </c>
      <c r="Z809" s="254">
        <v>92.74</v>
      </c>
      <c r="AA809" s="254">
        <v>704.33</v>
      </c>
      <c r="AB809" s="254">
        <v>618.35</v>
      </c>
      <c r="AC809" s="254">
        <v>737.75</v>
      </c>
      <c r="AD809" s="254">
        <v>523.67999999999995</v>
      </c>
      <c r="AE809" s="254">
        <v>614.91999999999996</v>
      </c>
      <c r="AF809" s="256">
        <v>434.64</v>
      </c>
    </row>
    <row r="810" spans="1:32">
      <c r="A810" s="257">
        <f t="shared" si="33"/>
        <v>0.58366666666666667</v>
      </c>
      <c r="B810" s="254">
        <v>184.84</v>
      </c>
      <c r="C810" s="254">
        <v>364.88</v>
      </c>
      <c r="D810" s="254">
        <v>235.18</v>
      </c>
      <c r="E810" s="254">
        <v>321.60000000000002</v>
      </c>
      <c r="F810" s="254">
        <v>632.55999999999995</v>
      </c>
      <c r="G810" s="254">
        <v>583.58000000000004</v>
      </c>
      <c r="H810" s="254">
        <v>315.24</v>
      </c>
      <c r="I810" s="254">
        <v>243.41</v>
      </c>
      <c r="J810" s="254">
        <v>398.42</v>
      </c>
      <c r="K810" s="254">
        <v>183.13</v>
      </c>
      <c r="L810" s="254">
        <v>289.2</v>
      </c>
      <c r="M810" s="254">
        <v>1027.21</v>
      </c>
      <c r="N810" s="254">
        <v>642.57000000000005</v>
      </c>
      <c r="O810" s="254">
        <v>365.36</v>
      </c>
      <c r="P810" s="254">
        <v>371.34</v>
      </c>
      <c r="Q810" s="254">
        <v>347.42</v>
      </c>
      <c r="R810" s="254">
        <v>339.93</v>
      </c>
      <c r="S810" s="254">
        <v>319.99</v>
      </c>
      <c r="T810" s="254">
        <v>762.28</v>
      </c>
      <c r="U810" s="254">
        <v>751.64</v>
      </c>
      <c r="V810" s="254">
        <v>599.63</v>
      </c>
      <c r="W810" s="254">
        <v>443.32</v>
      </c>
      <c r="X810" s="254">
        <v>715.56</v>
      </c>
      <c r="Y810" s="254">
        <v>619.28</v>
      </c>
      <c r="Z810" s="254">
        <v>173.78</v>
      </c>
      <c r="AA810" s="254">
        <v>627.02</v>
      </c>
      <c r="AB810" s="254">
        <v>607.94000000000005</v>
      </c>
      <c r="AC810" s="254">
        <v>410.37</v>
      </c>
      <c r="AD810" s="254">
        <v>627.97</v>
      </c>
      <c r="AE810" s="254">
        <v>440.58</v>
      </c>
      <c r="AF810" s="256">
        <v>412.49</v>
      </c>
    </row>
    <row r="811" spans="1:32">
      <c r="A811" s="257">
        <f t="shared" si="33"/>
        <v>0.59406666666666663</v>
      </c>
      <c r="B811" s="254">
        <v>154.79</v>
      </c>
      <c r="C811" s="254">
        <v>258.33999999999997</v>
      </c>
      <c r="D811" s="254">
        <v>240.18</v>
      </c>
      <c r="E811" s="254">
        <v>133.46</v>
      </c>
      <c r="F811" s="254">
        <v>630.97</v>
      </c>
      <c r="G811" s="254">
        <v>488.84</v>
      </c>
      <c r="H811" s="254">
        <v>222.33</v>
      </c>
      <c r="I811" s="254">
        <v>180.06</v>
      </c>
      <c r="J811" s="254">
        <v>381.19</v>
      </c>
      <c r="K811" s="254">
        <v>220.42</v>
      </c>
      <c r="L811" s="254">
        <v>197.91</v>
      </c>
      <c r="M811" s="254">
        <v>753.31</v>
      </c>
      <c r="N811" s="254">
        <v>581.87</v>
      </c>
      <c r="O811" s="254">
        <v>253.6</v>
      </c>
      <c r="P811" s="254">
        <v>148.80000000000001</v>
      </c>
      <c r="Q811" s="254">
        <v>518.15</v>
      </c>
      <c r="R811" s="254">
        <v>311</v>
      </c>
      <c r="S811" s="254">
        <v>458.85</v>
      </c>
      <c r="T811" s="254">
        <v>674.3</v>
      </c>
      <c r="U811" s="254">
        <v>581.42999999999995</v>
      </c>
      <c r="V811" s="254">
        <v>737.58</v>
      </c>
      <c r="W811" s="254">
        <v>555.69000000000005</v>
      </c>
      <c r="X811" s="254">
        <v>412.64</v>
      </c>
      <c r="Y811" s="254">
        <v>495.13</v>
      </c>
      <c r="Z811" s="254">
        <v>174.15</v>
      </c>
      <c r="AA811" s="254">
        <v>756.84</v>
      </c>
      <c r="AB811" s="254">
        <v>531.76</v>
      </c>
      <c r="AC811" s="254">
        <v>245.4</v>
      </c>
      <c r="AD811" s="254">
        <v>493.07</v>
      </c>
      <c r="AE811" s="254">
        <v>462.85</v>
      </c>
      <c r="AF811" s="256">
        <v>557.72</v>
      </c>
    </row>
    <row r="812" spans="1:32">
      <c r="A812" s="257">
        <f t="shared" si="33"/>
        <v>0.6044666666666666</v>
      </c>
      <c r="B812" s="254">
        <v>99</v>
      </c>
      <c r="C812" s="254">
        <v>109.59</v>
      </c>
      <c r="D812" s="254">
        <v>290.12</v>
      </c>
      <c r="E812" s="254">
        <v>208.72</v>
      </c>
      <c r="F812" s="254">
        <v>411.93</v>
      </c>
      <c r="G812" s="254">
        <v>582.53</v>
      </c>
      <c r="H812" s="254">
        <v>157.13999999999999</v>
      </c>
      <c r="I812" s="254">
        <v>225.85</v>
      </c>
      <c r="J812" s="254">
        <v>317.85000000000002</v>
      </c>
      <c r="K812" s="254">
        <v>275.43</v>
      </c>
      <c r="L812" s="254">
        <v>242.24</v>
      </c>
      <c r="M812" s="254">
        <v>492.13</v>
      </c>
      <c r="N812" s="254">
        <v>648.91999999999996</v>
      </c>
      <c r="O812" s="254">
        <v>246.71</v>
      </c>
      <c r="P812" s="254">
        <v>249.14</v>
      </c>
      <c r="Q812" s="254">
        <v>385.83</v>
      </c>
      <c r="R812" s="254">
        <v>206.58</v>
      </c>
      <c r="S812" s="254">
        <v>246.37</v>
      </c>
      <c r="T812" s="254">
        <v>694.77</v>
      </c>
      <c r="U812" s="254">
        <v>594.75</v>
      </c>
      <c r="V812" s="254">
        <v>475.14</v>
      </c>
      <c r="W812" s="254">
        <v>373.69</v>
      </c>
      <c r="X812" s="254">
        <v>445.07</v>
      </c>
      <c r="Y812" s="254">
        <v>395.33</v>
      </c>
      <c r="Z812" s="254">
        <v>117.24</v>
      </c>
      <c r="AA812" s="254">
        <v>491.3</v>
      </c>
      <c r="AB812" s="254">
        <v>489.18</v>
      </c>
      <c r="AC812" s="254">
        <v>357.88</v>
      </c>
      <c r="AD812" s="254">
        <v>354.19</v>
      </c>
      <c r="AE812" s="254">
        <v>484.4</v>
      </c>
      <c r="AF812" s="256">
        <v>293.89</v>
      </c>
    </row>
    <row r="813" spans="1:32">
      <c r="A813" s="257">
        <f t="shared" si="33"/>
        <v>0.61486666666666656</v>
      </c>
      <c r="B813" s="254">
        <v>143.02000000000001</v>
      </c>
      <c r="C813" s="254">
        <v>196.59</v>
      </c>
      <c r="D813" s="254">
        <v>230.05</v>
      </c>
      <c r="E813" s="254">
        <v>236.65</v>
      </c>
      <c r="F813" s="254">
        <v>511.33</v>
      </c>
      <c r="G813" s="254">
        <v>665.18</v>
      </c>
      <c r="H813" s="254">
        <v>149.87</v>
      </c>
      <c r="I813" s="254">
        <v>187.21</v>
      </c>
      <c r="J813" s="254">
        <v>159.01</v>
      </c>
      <c r="K813" s="254">
        <v>308.63</v>
      </c>
      <c r="L813" s="254">
        <v>189.49</v>
      </c>
      <c r="M813" s="254">
        <v>521.66</v>
      </c>
      <c r="N813" s="254">
        <v>508.53</v>
      </c>
      <c r="O813" s="254">
        <v>193.94</v>
      </c>
      <c r="P813" s="254">
        <v>179.48</v>
      </c>
      <c r="Q813" s="254">
        <v>297.97000000000003</v>
      </c>
      <c r="R813" s="254">
        <v>120.87</v>
      </c>
      <c r="S813" s="254">
        <v>276.66000000000003</v>
      </c>
      <c r="T813" s="254">
        <v>459.55</v>
      </c>
      <c r="U813" s="254">
        <v>730.59</v>
      </c>
      <c r="V813" s="254">
        <v>449.35</v>
      </c>
      <c r="W813" s="254">
        <v>583.17999999999995</v>
      </c>
      <c r="X813" s="254">
        <v>550.30999999999995</v>
      </c>
      <c r="Y813" s="254">
        <v>386.71</v>
      </c>
      <c r="Z813" s="254">
        <v>118.4</v>
      </c>
      <c r="AA813" s="254">
        <v>506.86</v>
      </c>
      <c r="AB813" s="254">
        <v>501.66</v>
      </c>
      <c r="AC813" s="254">
        <v>378.45</v>
      </c>
      <c r="AD813" s="254">
        <v>359.52</v>
      </c>
      <c r="AE813" s="254">
        <v>452.67</v>
      </c>
      <c r="AF813" s="256">
        <v>307.2</v>
      </c>
    </row>
    <row r="814" spans="1:32">
      <c r="A814" s="257">
        <f t="shared" si="33"/>
        <v>0.62526666666666653</v>
      </c>
      <c r="B814" s="254">
        <v>177.09</v>
      </c>
      <c r="C814" s="254">
        <v>187.42</v>
      </c>
      <c r="D814" s="254">
        <v>222.8</v>
      </c>
      <c r="E814" s="254">
        <v>240.73</v>
      </c>
      <c r="F814" s="254">
        <v>542.99</v>
      </c>
      <c r="G814" s="254">
        <v>496.03</v>
      </c>
      <c r="H814" s="254">
        <v>248.83</v>
      </c>
      <c r="I814" s="254">
        <v>187.52</v>
      </c>
      <c r="J814" s="254">
        <v>203.49</v>
      </c>
      <c r="K814" s="254">
        <v>244.03</v>
      </c>
      <c r="L814" s="254">
        <v>202.02</v>
      </c>
      <c r="M814" s="254">
        <v>612.42999999999995</v>
      </c>
      <c r="N814" s="254">
        <v>637.32000000000005</v>
      </c>
      <c r="O814" s="254">
        <v>126.35</v>
      </c>
      <c r="P814" s="254">
        <v>222.7</v>
      </c>
      <c r="Q814" s="254">
        <v>272.10000000000002</v>
      </c>
      <c r="R814" s="254">
        <v>205.35</v>
      </c>
      <c r="S814" s="254">
        <v>202.08</v>
      </c>
      <c r="T814" s="254">
        <v>629.86</v>
      </c>
      <c r="U814" s="254">
        <v>559.1</v>
      </c>
      <c r="V814" s="254">
        <v>522.29999999999995</v>
      </c>
      <c r="W814" s="254">
        <v>431.09</v>
      </c>
      <c r="X814" s="254">
        <v>571.44000000000005</v>
      </c>
      <c r="Y814" s="254">
        <v>495.42</v>
      </c>
      <c r="Z814" s="254">
        <v>94.49</v>
      </c>
      <c r="AA814" s="254">
        <v>654.30999999999995</v>
      </c>
      <c r="AB814" s="254">
        <v>598.26</v>
      </c>
      <c r="AC814" s="254">
        <v>421.65</v>
      </c>
      <c r="AD814" s="254">
        <v>468.94</v>
      </c>
      <c r="AE814" s="254">
        <v>498.01</v>
      </c>
      <c r="AF814" s="256">
        <v>428.8</v>
      </c>
    </row>
    <row r="815" spans="1:32">
      <c r="A815" s="257">
        <f t="shared" si="33"/>
        <v>0.63566666666666649</v>
      </c>
      <c r="B815" s="254">
        <v>171.79</v>
      </c>
      <c r="C815" s="254">
        <v>224.33</v>
      </c>
      <c r="D815" s="254">
        <v>198.62</v>
      </c>
      <c r="E815" s="254">
        <v>190.2</v>
      </c>
      <c r="F815" s="254">
        <v>487.2</v>
      </c>
      <c r="G815" s="254">
        <v>545.80999999999995</v>
      </c>
      <c r="H815" s="254">
        <v>165.94</v>
      </c>
      <c r="I815" s="254">
        <v>193.37</v>
      </c>
      <c r="J815" s="254">
        <v>192.84</v>
      </c>
      <c r="K815" s="254">
        <v>219.65</v>
      </c>
      <c r="L815" s="254">
        <v>139.37</v>
      </c>
      <c r="M815" s="254">
        <v>530.17999999999995</v>
      </c>
      <c r="N815" s="254">
        <v>741.09</v>
      </c>
      <c r="O815" s="254">
        <v>223.39</v>
      </c>
      <c r="P815" s="254">
        <v>208.81</v>
      </c>
      <c r="Q815" s="254">
        <v>258.33</v>
      </c>
      <c r="R815" s="254">
        <v>247.27</v>
      </c>
      <c r="S815" s="254">
        <v>264.32</v>
      </c>
      <c r="T815" s="254">
        <v>446.09</v>
      </c>
      <c r="U815" s="254">
        <v>603.05999999999995</v>
      </c>
      <c r="V815" s="254">
        <v>469.61</v>
      </c>
      <c r="W815" s="254">
        <v>363.86</v>
      </c>
      <c r="X815" s="254">
        <v>429.84</v>
      </c>
      <c r="Y815" s="254">
        <v>319.49</v>
      </c>
      <c r="Z815" s="254">
        <v>144.28</v>
      </c>
      <c r="AA815" s="254">
        <v>505.28</v>
      </c>
      <c r="AB815" s="254">
        <v>548.86</v>
      </c>
      <c r="AC815" s="254">
        <v>303.01</v>
      </c>
      <c r="AD815" s="254">
        <v>294</v>
      </c>
      <c r="AE815" s="254">
        <v>360.59</v>
      </c>
      <c r="AF815" s="256">
        <v>345.48</v>
      </c>
    </row>
    <row r="816" spans="1:32">
      <c r="A816" s="257">
        <f t="shared" si="33"/>
        <v>0.64606666666666646</v>
      </c>
      <c r="B816" s="254">
        <v>145.71</v>
      </c>
      <c r="C816" s="254">
        <v>214.87</v>
      </c>
      <c r="D816" s="254">
        <v>140.76</v>
      </c>
      <c r="E816" s="254">
        <v>155.80000000000001</v>
      </c>
      <c r="F816" s="254">
        <v>570.69000000000005</v>
      </c>
      <c r="G816" s="254">
        <v>577.98</v>
      </c>
      <c r="H816" s="254">
        <v>136.55000000000001</v>
      </c>
      <c r="I816" s="254">
        <v>101</v>
      </c>
      <c r="J816" s="254">
        <v>230.45</v>
      </c>
      <c r="K816" s="254">
        <v>143.13999999999999</v>
      </c>
      <c r="L816" s="254">
        <v>161.16999999999999</v>
      </c>
      <c r="M816" s="254">
        <v>521.98</v>
      </c>
      <c r="N816" s="254">
        <v>481.67</v>
      </c>
      <c r="O816" s="254">
        <v>219.36</v>
      </c>
      <c r="P816" s="254">
        <v>122.18</v>
      </c>
      <c r="Q816" s="254">
        <v>177.86</v>
      </c>
      <c r="R816" s="254">
        <v>194.62</v>
      </c>
      <c r="S816" s="254">
        <v>164.45</v>
      </c>
      <c r="T816" s="254">
        <v>597.09</v>
      </c>
      <c r="U816" s="254">
        <v>527.39</v>
      </c>
      <c r="V816" s="254">
        <v>426.13</v>
      </c>
      <c r="W816" s="254">
        <v>337.41</v>
      </c>
      <c r="X816" s="254">
        <v>434.95</v>
      </c>
      <c r="Y816" s="254">
        <v>267.48</v>
      </c>
      <c r="Z816" s="254">
        <v>60.68</v>
      </c>
      <c r="AA816" s="254">
        <v>544.78</v>
      </c>
      <c r="AB816" s="254">
        <v>491.38</v>
      </c>
      <c r="AC816" s="254">
        <v>393.32</v>
      </c>
      <c r="AD816" s="254">
        <v>497.71</v>
      </c>
      <c r="AE816" s="254">
        <v>381.59</v>
      </c>
      <c r="AF816" s="256">
        <v>219.62</v>
      </c>
    </row>
    <row r="817" spans="1:32">
      <c r="A817" s="257">
        <f t="shared" si="33"/>
        <v>0.65646666666666642</v>
      </c>
      <c r="B817" s="254">
        <v>78.28</v>
      </c>
      <c r="C817" s="254">
        <v>193.67</v>
      </c>
      <c r="D817" s="254">
        <v>138.78</v>
      </c>
      <c r="E817" s="254">
        <v>170.52</v>
      </c>
      <c r="F817" s="254">
        <v>497.69</v>
      </c>
      <c r="G817" s="254">
        <v>540.94000000000005</v>
      </c>
      <c r="H817" s="254">
        <v>147.1</v>
      </c>
      <c r="I817" s="254">
        <v>124.56</v>
      </c>
      <c r="J817" s="254">
        <v>198.92</v>
      </c>
      <c r="K817" s="254">
        <v>206.17</v>
      </c>
      <c r="L817" s="254">
        <v>218.35</v>
      </c>
      <c r="M817" s="254">
        <v>413.87</v>
      </c>
      <c r="N817" s="254">
        <v>580.95000000000005</v>
      </c>
      <c r="O817" s="254">
        <v>143.86000000000001</v>
      </c>
      <c r="P817" s="254">
        <v>193.58</v>
      </c>
      <c r="Q817" s="254">
        <v>214.73</v>
      </c>
      <c r="R817" s="254">
        <v>98.49</v>
      </c>
      <c r="S817" s="254">
        <v>179.1</v>
      </c>
      <c r="T817" s="254">
        <v>534.20000000000005</v>
      </c>
      <c r="U817" s="254">
        <v>540.33000000000004</v>
      </c>
      <c r="V817" s="254">
        <v>453.59</v>
      </c>
      <c r="W817" s="254">
        <v>370.54</v>
      </c>
      <c r="X817" s="254">
        <v>507.42</v>
      </c>
      <c r="Y817" s="254">
        <v>298.79000000000002</v>
      </c>
      <c r="Z817" s="254">
        <v>232.9</v>
      </c>
      <c r="AA817" s="254">
        <v>627.27</v>
      </c>
      <c r="AB817" s="254">
        <v>568.32000000000005</v>
      </c>
      <c r="AC817" s="254">
        <v>419.94</v>
      </c>
      <c r="AD817" s="254">
        <v>288.18</v>
      </c>
      <c r="AE817" s="254">
        <v>434.42</v>
      </c>
      <c r="AF817" s="256">
        <v>348.41</v>
      </c>
    </row>
    <row r="818" spans="1:32">
      <c r="A818" s="257">
        <f t="shared" si="33"/>
        <v>0.66686666666666639</v>
      </c>
      <c r="B818" s="254">
        <v>246.47</v>
      </c>
      <c r="C818" s="254">
        <v>165.43</v>
      </c>
      <c r="D818" s="254">
        <v>212.94</v>
      </c>
      <c r="E818" s="254">
        <v>165.58</v>
      </c>
      <c r="F818" s="254">
        <v>570.45000000000005</v>
      </c>
      <c r="G818" s="254">
        <v>460.63</v>
      </c>
      <c r="H818" s="254">
        <v>87.77</v>
      </c>
      <c r="I818" s="254">
        <v>176.63</v>
      </c>
      <c r="J818" s="254">
        <v>258.27</v>
      </c>
      <c r="K818" s="254">
        <v>80.72</v>
      </c>
      <c r="L818" s="254">
        <v>126.1</v>
      </c>
      <c r="M818" s="254">
        <v>398.64</v>
      </c>
      <c r="N818" s="254">
        <v>432.7</v>
      </c>
      <c r="O818" s="254">
        <v>182.86</v>
      </c>
      <c r="P818" s="254">
        <v>153.15</v>
      </c>
      <c r="Q818" s="254">
        <v>214.09</v>
      </c>
      <c r="R818" s="254">
        <v>148.61000000000001</v>
      </c>
      <c r="S818" s="254">
        <v>180.14</v>
      </c>
      <c r="T818" s="254">
        <v>391.33</v>
      </c>
      <c r="U818" s="254">
        <v>426.43</v>
      </c>
      <c r="V818" s="254">
        <v>312.99</v>
      </c>
      <c r="W818" s="254">
        <v>316.56</v>
      </c>
      <c r="X818" s="254">
        <v>322.52999999999997</v>
      </c>
      <c r="Y818" s="254">
        <v>300.14</v>
      </c>
      <c r="Z818" s="254">
        <v>99.33</v>
      </c>
      <c r="AA818" s="254">
        <v>505.97</v>
      </c>
      <c r="AB818" s="254">
        <v>585.1</v>
      </c>
      <c r="AC818" s="254">
        <v>294.66000000000003</v>
      </c>
      <c r="AD818" s="254">
        <v>315.02</v>
      </c>
      <c r="AE818" s="254">
        <v>615.61</v>
      </c>
      <c r="AF818" s="256">
        <v>298.89999999999998</v>
      </c>
    </row>
    <row r="819" spans="1:32">
      <c r="A819" s="257">
        <f t="shared" si="33"/>
        <v>0.67726666666666635</v>
      </c>
      <c r="B819" s="254">
        <v>14.72</v>
      </c>
      <c r="C819" s="254">
        <v>84.27</v>
      </c>
      <c r="D819" s="254">
        <v>162.91999999999999</v>
      </c>
      <c r="E819" s="254">
        <v>122.71</v>
      </c>
      <c r="F819" s="254">
        <v>465.28</v>
      </c>
      <c r="G819" s="254">
        <v>399.4</v>
      </c>
      <c r="H819" s="254">
        <v>147.71</v>
      </c>
      <c r="I819" s="254">
        <v>127.75</v>
      </c>
      <c r="J819" s="254">
        <v>288.72000000000003</v>
      </c>
      <c r="K819" s="254">
        <v>219.21</v>
      </c>
      <c r="L819" s="254">
        <v>193.83</v>
      </c>
      <c r="M819" s="254">
        <v>666.91</v>
      </c>
      <c r="N819" s="254">
        <v>560.88</v>
      </c>
      <c r="O819" s="254">
        <v>143.02000000000001</v>
      </c>
      <c r="P819" s="254">
        <v>97.26</v>
      </c>
      <c r="Q819" s="254">
        <v>298.52999999999997</v>
      </c>
      <c r="R819" s="254">
        <v>77.430000000000007</v>
      </c>
      <c r="S819" s="254">
        <v>215.09</v>
      </c>
      <c r="T819" s="254">
        <v>419.19</v>
      </c>
      <c r="U819" s="254">
        <v>447.59</v>
      </c>
      <c r="V819" s="254">
        <v>492.27</v>
      </c>
      <c r="W819" s="254">
        <v>293.36</v>
      </c>
      <c r="X819" s="254">
        <v>362.66</v>
      </c>
      <c r="Y819" s="254">
        <v>347.6</v>
      </c>
      <c r="Z819" s="254">
        <v>245.27</v>
      </c>
      <c r="AA819" s="254">
        <v>563.66999999999996</v>
      </c>
      <c r="AB819" s="254">
        <v>538.01</v>
      </c>
      <c r="AC819" s="254">
        <v>443.4</v>
      </c>
      <c r="AD819" s="254">
        <v>464.19</v>
      </c>
      <c r="AE819" s="254">
        <v>327.87</v>
      </c>
      <c r="AF819" s="256">
        <v>245</v>
      </c>
    </row>
    <row r="820" spans="1:32">
      <c r="A820" s="257">
        <f t="shared" si="33"/>
        <v>0.68766666666666632</v>
      </c>
      <c r="B820" s="254">
        <v>45.68</v>
      </c>
      <c r="C820" s="254">
        <v>94.91</v>
      </c>
      <c r="D820" s="254">
        <v>178.33</v>
      </c>
      <c r="E820" s="254">
        <v>205.46</v>
      </c>
      <c r="F820" s="254">
        <v>369.45</v>
      </c>
      <c r="G820" s="254">
        <v>448.3</v>
      </c>
      <c r="H820" s="254">
        <v>182.27</v>
      </c>
      <c r="I820" s="254">
        <v>72.849999999999994</v>
      </c>
      <c r="J820" s="254">
        <v>185.3</v>
      </c>
      <c r="K820" s="254">
        <v>136.09</v>
      </c>
      <c r="L820" s="254">
        <v>230.23</v>
      </c>
      <c r="M820" s="254">
        <v>439.98</v>
      </c>
      <c r="N820" s="254">
        <v>449.87</v>
      </c>
      <c r="O820" s="254">
        <v>254.6</v>
      </c>
      <c r="P820" s="254">
        <v>131.74</v>
      </c>
      <c r="Q820" s="254">
        <v>238.68</v>
      </c>
      <c r="R820" s="254">
        <v>139.94999999999999</v>
      </c>
      <c r="S820" s="254">
        <v>164.09</v>
      </c>
      <c r="T820" s="254">
        <v>558.33000000000004</v>
      </c>
      <c r="U820" s="254">
        <v>732.04</v>
      </c>
      <c r="V820" s="254">
        <v>316.14</v>
      </c>
      <c r="W820" s="254">
        <v>328.37</v>
      </c>
      <c r="X820" s="254">
        <v>337.2</v>
      </c>
      <c r="Y820" s="254">
        <v>259.72000000000003</v>
      </c>
      <c r="Z820" s="254">
        <v>138.86000000000001</v>
      </c>
      <c r="AA820" s="254">
        <v>402.17</v>
      </c>
      <c r="AB820" s="254">
        <v>378.02</v>
      </c>
      <c r="AC820" s="254">
        <v>295.62</v>
      </c>
      <c r="AD820" s="254">
        <v>393.05</v>
      </c>
      <c r="AE820" s="254">
        <v>280.47000000000003</v>
      </c>
      <c r="AF820" s="256">
        <v>339.86</v>
      </c>
    </row>
    <row r="821" spans="1:32">
      <c r="A821" s="257">
        <f t="shared" si="33"/>
        <v>0.69806666666666628</v>
      </c>
      <c r="B821" s="254">
        <v>30.95</v>
      </c>
      <c r="C821" s="254">
        <v>187.67</v>
      </c>
      <c r="D821" s="254">
        <v>124.52</v>
      </c>
      <c r="E821" s="254">
        <v>149.97999999999999</v>
      </c>
      <c r="F821" s="254">
        <v>395.34</v>
      </c>
      <c r="G821" s="254">
        <v>498.99</v>
      </c>
      <c r="H821" s="254">
        <v>223.32</v>
      </c>
      <c r="I821" s="254">
        <v>88.72</v>
      </c>
      <c r="J821" s="254">
        <v>192.94</v>
      </c>
      <c r="K821" s="254">
        <v>99.74</v>
      </c>
      <c r="L821" s="254">
        <v>63.21</v>
      </c>
      <c r="M821" s="254">
        <v>396.33</v>
      </c>
      <c r="N821" s="254">
        <v>408.35</v>
      </c>
      <c r="O821" s="254">
        <v>41.27</v>
      </c>
      <c r="P821" s="254">
        <v>197.14</v>
      </c>
      <c r="Q821" s="254">
        <v>228.21</v>
      </c>
      <c r="R821" s="254">
        <v>35.270000000000003</v>
      </c>
      <c r="S821" s="254">
        <v>128.44</v>
      </c>
      <c r="T821" s="254">
        <v>447.23</v>
      </c>
      <c r="U821" s="254">
        <v>463.5</v>
      </c>
      <c r="V821" s="254">
        <v>198.9</v>
      </c>
      <c r="W821" s="254">
        <v>192.59</v>
      </c>
      <c r="X821" s="254">
        <v>240.9</v>
      </c>
      <c r="Y821" s="254">
        <v>288.79000000000002</v>
      </c>
      <c r="Z821" s="254">
        <v>139.18</v>
      </c>
      <c r="AA821" s="254">
        <v>346.47</v>
      </c>
      <c r="AB821" s="254">
        <v>339.96</v>
      </c>
      <c r="AC821" s="254">
        <v>198.34</v>
      </c>
      <c r="AD821" s="254">
        <v>212.07</v>
      </c>
      <c r="AE821" s="254">
        <v>275.95</v>
      </c>
      <c r="AF821" s="256">
        <v>265.39999999999998</v>
      </c>
    </row>
    <row r="822" spans="1:32">
      <c r="A822" s="257">
        <f t="shared" si="33"/>
        <v>0.70846666666666624</v>
      </c>
      <c r="B822" s="254">
        <v>63.54</v>
      </c>
      <c r="C822" s="254">
        <v>111.22</v>
      </c>
      <c r="D822" s="254">
        <v>157.96</v>
      </c>
      <c r="E822" s="254">
        <v>217.79</v>
      </c>
      <c r="F822" s="254">
        <v>420.49</v>
      </c>
      <c r="G822" s="254">
        <v>451.2</v>
      </c>
      <c r="H822" s="254">
        <v>103.54</v>
      </c>
      <c r="I822" s="254">
        <v>138.44</v>
      </c>
      <c r="J822" s="254">
        <v>167.26</v>
      </c>
      <c r="K822" s="254">
        <v>40.75</v>
      </c>
      <c r="L822" s="254">
        <v>130.46</v>
      </c>
      <c r="M822" s="254">
        <v>428.42</v>
      </c>
      <c r="N822" s="254">
        <v>459.67</v>
      </c>
      <c r="O822" s="254">
        <v>154.68</v>
      </c>
      <c r="P822" s="254">
        <v>145.96</v>
      </c>
      <c r="Q822" s="254">
        <v>79.5</v>
      </c>
      <c r="R822" s="254">
        <v>60.51</v>
      </c>
      <c r="S822" s="254">
        <v>239.41</v>
      </c>
      <c r="T822" s="254">
        <v>380.65</v>
      </c>
      <c r="U822" s="254">
        <v>535.91999999999996</v>
      </c>
      <c r="V822" s="254">
        <v>280.89</v>
      </c>
      <c r="W822" s="254">
        <v>309.83</v>
      </c>
      <c r="X822" s="254">
        <v>222.2</v>
      </c>
      <c r="Y822" s="254">
        <v>216.7</v>
      </c>
      <c r="Z822" s="254">
        <v>179.67</v>
      </c>
      <c r="AA822" s="254">
        <v>436.75</v>
      </c>
      <c r="AB822" s="254">
        <v>422.01</v>
      </c>
      <c r="AC822" s="254">
        <v>295.93</v>
      </c>
      <c r="AD822" s="254">
        <v>276.67</v>
      </c>
      <c r="AE822" s="254">
        <v>375.09</v>
      </c>
      <c r="AF822" s="256">
        <v>242.54</v>
      </c>
    </row>
    <row r="823" spans="1:32">
      <c r="A823" s="257">
        <f t="shared" si="33"/>
        <v>0.71886666666666621</v>
      </c>
      <c r="B823" s="254">
        <v>77.33</v>
      </c>
      <c r="C823" s="254">
        <v>97.05</v>
      </c>
      <c r="D823" s="254">
        <v>48.49</v>
      </c>
      <c r="E823" s="254">
        <v>125.81</v>
      </c>
      <c r="F823" s="254">
        <v>541.77</v>
      </c>
      <c r="G823" s="254">
        <v>383.5</v>
      </c>
      <c r="H823" s="254">
        <v>100.52</v>
      </c>
      <c r="I823" s="254">
        <v>158.96</v>
      </c>
      <c r="J823" s="254">
        <v>147.43</v>
      </c>
      <c r="K823" s="254">
        <v>91.1</v>
      </c>
      <c r="L823" s="254">
        <v>83.96</v>
      </c>
      <c r="M823" s="254">
        <v>467.94</v>
      </c>
      <c r="N823" s="254">
        <v>378.13</v>
      </c>
      <c r="O823" s="254">
        <v>69.02</v>
      </c>
      <c r="P823" s="254">
        <v>161.79</v>
      </c>
      <c r="Q823" s="254">
        <v>127.86</v>
      </c>
      <c r="R823" s="254">
        <v>76.400000000000006</v>
      </c>
      <c r="S823" s="254">
        <v>126</v>
      </c>
      <c r="T823" s="254">
        <v>332.88</v>
      </c>
      <c r="U823" s="254">
        <v>548.08000000000004</v>
      </c>
      <c r="V823" s="254">
        <v>311.48</v>
      </c>
      <c r="W823" s="254">
        <v>243.09</v>
      </c>
      <c r="X823" s="254">
        <v>373.42</v>
      </c>
      <c r="Y823" s="254">
        <v>158.31</v>
      </c>
      <c r="Z823" s="254">
        <v>136.54</v>
      </c>
      <c r="AA823" s="254">
        <v>507.07</v>
      </c>
      <c r="AB823" s="254">
        <v>410.34</v>
      </c>
      <c r="AC823" s="254">
        <v>471.32</v>
      </c>
      <c r="AD823" s="254">
        <v>358.64</v>
      </c>
      <c r="AE823" s="254">
        <v>373.62</v>
      </c>
      <c r="AF823" s="256">
        <v>250.56</v>
      </c>
    </row>
    <row r="824" spans="1:32">
      <c r="A824" s="257">
        <f t="shared" si="33"/>
        <v>0.72926666666666617</v>
      </c>
      <c r="B824" s="254">
        <v>114.37</v>
      </c>
      <c r="C824" s="254">
        <v>81.540000000000006</v>
      </c>
      <c r="D824" s="254">
        <v>92.13</v>
      </c>
      <c r="E824" s="254">
        <v>134.47</v>
      </c>
      <c r="F824" s="254">
        <v>363.64</v>
      </c>
      <c r="G824" s="254">
        <v>329.81</v>
      </c>
      <c r="H824" s="254">
        <v>76.14</v>
      </c>
      <c r="I824" s="254">
        <v>102.71</v>
      </c>
      <c r="J824" s="254">
        <v>148.94999999999999</v>
      </c>
      <c r="K824" s="254">
        <v>147.69</v>
      </c>
      <c r="L824" s="254">
        <v>131.80000000000001</v>
      </c>
      <c r="M824" s="254">
        <v>257.47000000000003</v>
      </c>
      <c r="N824" s="254">
        <v>401.01</v>
      </c>
      <c r="O824" s="254">
        <v>75.94</v>
      </c>
      <c r="P824" s="254">
        <v>82.22</v>
      </c>
      <c r="Q824" s="254">
        <v>75.86</v>
      </c>
      <c r="R824" s="254">
        <v>44.07</v>
      </c>
      <c r="S824" s="254">
        <v>150.27000000000001</v>
      </c>
      <c r="T824" s="254">
        <v>293.72000000000003</v>
      </c>
      <c r="U824" s="254">
        <v>409.7</v>
      </c>
      <c r="V824" s="254">
        <v>148.65</v>
      </c>
      <c r="W824" s="254">
        <v>176.9</v>
      </c>
      <c r="X824" s="254">
        <v>314.2</v>
      </c>
      <c r="Y824" s="254">
        <v>129.54</v>
      </c>
      <c r="Z824" s="254">
        <v>117.3</v>
      </c>
      <c r="AA824" s="254">
        <v>349.14</v>
      </c>
      <c r="AB824" s="254">
        <v>493.56</v>
      </c>
      <c r="AC824" s="254">
        <v>254.07</v>
      </c>
      <c r="AD824" s="254">
        <v>283.91000000000003</v>
      </c>
      <c r="AE824" s="254">
        <v>241.33</v>
      </c>
      <c r="AF824" s="256">
        <v>124.66</v>
      </c>
    </row>
    <row r="825" spans="1:32">
      <c r="A825" s="257">
        <f t="shared" si="33"/>
        <v>0.73966666666666614</v>
      </c>
      <c r="B825" s="254">
        <v>90.75</v>
      </c>
      <c r="C825" s="254">
        <v>133.61000000000001</v>
      </c>
      <c r="D825" s="254">
        <v>22.35</v>
      </c>
      <c r="E825" s="254">
        <v>92.78</v>
      </c>
      <c r="F825" s="254">
        <v>292.27</v>
      </c>
      <c r="G825" s="254">
        <v>518.6</v>
      </c>
      <c r="H825" s="254">
        <v>127.47</v>
      </c>
      <c r="I825" s="254">
        <v>61</v>
      </c>
      <c r="J825" s="254">
        <v>221.13</v>
      </c>
      <c r="K825" s="254">
        <v>46.51</v>
      </c>
      <c r="L825" s="254">
        <v>234.88</v>
      </c>
      <c r="M825" s="254">
        <v>372.35</v>
      </c>
      <c r="N825" s="254">
        <v>380.78</v>
      </c>
      <c r="O825" s="254">
        <v>147.62</v>
      </c>
      <c r="P825" s="254">
        <v>228.76</v>
      </c>
      <c r="Q825" s="254">
        <v>152.78</v>
      </c>
      <c r="R825" s="254">
        <v>92.98</v>
      </c>
      <c r="S825" s="254">
        <v>227.89</v>
      </c>
      <c r="T825" s="254">
        <v>555.91</v>
      </c>
      <c r="U825" s="254">
        <v>443.98</v>
      </c>
      <c r="V825" s="254">
        <v>227.91</v>
      </c>
      <c r="W825" s="254">
        <v>188.84</v>
      </c>
      <c r="X825" s="254">
        <v>261.45999999999998</v>
      </c>
      <c r="Y825" s="254">
        <v>143.75</v>
      </c>
      <c r="Z825" s="254">
        <v>114.87</v>
      </c>
      <c r="AA825" s="254">
        <v>434.56</v>
      </c>
      <c r="AB825" s="254">
        <v>344.27</v>
      </c>
      <c r="AC825" s="254">
        <v>231.98</v>
      </c>
      <c r="AD825" s="254">
        <v>242.75</v>
      </c>
      <c r="AE825" s="254">
        <v>249.71</v>
      </c>
      <c r="AF825" s="256">
        <v>0</v>
      </c>
    </row>
    <row r="826" spans="1:32">
      <c r="A826" s="257">
        <f t="shared" si="33"/>
        <v>0.7500666666666661</v>
      </c>
      <c r="B826" s="254">
        <v>89.73</v>
      </c>
      <c r="C826" s="254">
        <v>108.07</v>
      </c>
      <c r="D826" s="254">
        <v>77.08</v>
      </c>
      <c r="E826" s="254">
        <v>100.28</v>
      </c>
      <c r="F826" s="254">
        <v>409.24</v>
      </c>
      <c r="G826" s="254">
        <v>306.04000000000002</v>
      </c>
      <c r="H826" s="254">
        <v>123.38</v>
      </c>
      <c r="I826" s="254">
        <v>144.66</v>
      </c>
      <c r="J826" s="254">
        <v>245.54</v>
      </c>
      <c r="K826" s="254">
        <v>96.67</v>
      </c>
      <c r="L826" s="254">
        <v>129.36000000000001</v>
      </c>
      <c r="M826" s="254">
        <v>347.07</v>
      </c>
      <c r="N826" s="254">
        <v>274.14999999999998</v>
      </c>
      <c r="O826" s="254">
        <v>126.09</v>
      </c>
      <c r="P826" s="254">
        <v>158.46</v>
      </c>
      <c r="Q826" s="254">
        <v>187.67</v>
      </c>
      <c r="R826" s="254">
        <v>117.79</v>
      </c>
      <c r="S826" s="254">
        <v>116.42</v>
      </c>
      <c r="T826" s="254">
        <v>242.76</v>
      </c>
      <c r="U826" s="254">
        <v>430.46</v>
      </c>
      <c r="V826" s="254">
        <v>226.35</v>
      </c>
      <c r="W826" s="254">
        <v>164.04</v>
      </c>
      <c r="X826" s="254">
        <v>297.10000000000002</v>
      </c>
      <c r="Y826" s="254">
        <v>0</v>
      </c>
      <c r="Z826" s="254">
        <v>94.96</v>
      </c>
      <c r="AA826" s="254">
        <v>325.32</v>
      </c>
      <c r="AB826" s="254">
        <v>462</v>
      </c>
      <c r="AC826" s="254">
        <v>163.81</v>
      </c>
      <c r="AD826" s="254">
        <v>265.27</v>
      </c>
      <c r="AE826" s="254">
        <v>162.65</v>
      </c>
      <c r="AF826" s="256">
        <v>0</v>
      </c>
    </row>
    <row r="827" spans="1:32">
      <c r="A827" s="257">
        <f t="shared" si="33"/>
        <v>0.76046666666666607</v>
      </c>
      <c r="B827" s="254">
        <v>120.11</v>
      </c>
      <c r="C827" s="254">
        <v>105.72</v>
      </c>
      <c r="D827" s="254">
        <v>58.1</v>
      </c>
      <c r="E827" s="254">
        <v>226.74</v>
      </c>
      <c r="F827" s="254">
        <v>374.58</v>
      </c>
      <c r="G827" s="254">
        <v>293.38</v>
      </c>
      <c r="H827" s="254">
        <v>298.51</v>
      </c>
      <c r="I827" s="254">
        <v>91.58</v>
      </c>
      <c r="J827" s="254">
        <v>86.99</v>
      </c>
      <c r="K827" s="254">
        <v>116.7</v>
      </c>
      <c r="L827" s="254">
        <v>216.23</v>
      </c>
      <c r="M827" s="254">
        <v>428.41</v>
      </c>
      <c r="N827" s="254">
        <v>347.59</v>
      </c>
      <c r="O827" s="254">
        <v>93.38</v>
      </c>
      <c r="P827" s="254">
        <v>76.53</v>
      </c>
      <c r="Q827" s="254">
        <v>295.08</v>
      </c>
      <c r="R827" s="254">
        <v>218.35</v>
      </c>
      <c r="S827" s="254">
        <v>164.38</v>
      </c>
      <c r="T827" s="254">
        <v>418.21</v>
      </c>
      <c r="U827" s="254">
        <v>433.77</v>
      </c>
      <c r="V827" s="254">
        <v>350.49</v>
      </c>
      <c r="W827" s="254">
        <v>298.45999999999998</v>
      </c>
      <c r="X827" s="254">
        <v>291.61</v>
      </c>
      <c r="Y827" s="254">
        <v>0</v>
      </c>
      <c r="Z827" s="254">
        <v>162.36000000000001</v>
      </c>
      <c r="AA827" s="254">
        <v>264.39</v>
      </c>
      <c r="AB827" s="254">
        <v>278.61</v>
      </c>
      <c r="AC827" s="254">
        <v>261.64999999999998</v>
      </c>
      <c r="AD827" s="254">
        <v>431.3</v>
      </c>
      <c r="AE827" s="254">
        <v>302.20999999999998</v>
      </c>
      <c r="AF827" s="256">
        <v>0</v>
      </c>
    </row>
    <row r="828" spans="1:32">
      <c r="A828" s="257">
        <f t="shared" si="33"/>
        <v>0.77086666666666603</v>
      </c>
      <c r="B828" s="254">
        <v>151.31</v>
      </c>
      <c r="C828" s="254">
        <v>126.83</v>
      </c>
      <c r="D828" s="254">
        <v>131.76</v>
      </c>
      <c r="E828" s="254">
        <v>117.82</v>
      </c>
      <c r="F828" s="254">
        <v>467.42</v>
      </c>
      <c r="G828" s="254">
        <v>392.87</v>
      </c>
      <c r="H828" s="254">
        <v>40.049999999999997</v>
      </c>
      <c r="I828" s="254">
        <v>144.55000000000001</v>
      </c>
      <c r="J828" s="254">
        <v>218.63</v>
      </c>
      <c r="K828" s="254">
        <v>109.77</v>
      </c>
      <c r="L828" s="254">
        <v>179.06</v>
      </c>
      <c r="M828" s="254">
        <v>356.47</v>
      </c>
      <c r="N828" s="254">
        <v>299.86</v>
      </c>
      <c r="O828" s="254">
        <v>130.99</v>
      </c>
      <c r="P828" s="254">
        <v>157.12</v>
      </c>
      <c r="Q828" s="254">
        <v>370.68</v>
      </c>
      <c r="R828" s="254">
        <v>95.38</v>
      </c>
      <c r="S828" s="254">
        <v>443.55</v>
      </c>
      <c r="T828" s="254">
        <v>422.66</v>
      </c>
      <c r="U828" s="254">
        <v>513.09</v>
      </c>
      <c r="V828" s="254">
        <v>246.28</v>
      </c>
      <c r="W828" s="254">
        <v>288.74</v>
      </c>
      <c r="X828" s="254">
        <v>273.81</v>
      </c>
      <c r="Y828" s="254">
        <v>0</v>
      </c>
      <c r="Z828" s="254">
        <v>176.91</v>
      </c>
      <c r="AA828" s="254">
        <v>341.52</v>
      </c>
      <c r="AB828" s="254">
        <v>359.66</v>
      </c>
      <c r="AC828" s="254">
        <v>214.99</v>
      </c>
      <c r="AD828" s="254">
        <v>263.45999999999998</v>
      </c>
      <c r="AE828" s="254">
        <v>332.94</v>
      </c>
      <c r="AF828" s="256">
        <v>0</v>
      </c>
    </row>
    <row r="829" spans="1:32">
      <c r="A829" s="257">
        <f t="shared" si="33"/>
        <v>0.781266666666666</v>
      </c>
      <c r="B829" s="254">
        <v>254.99</v>
      </c>
      <c r="C829" s="254">
        <v>179.66</v>
      </c>
      <c r="D829" s="254">
        <v>209.51</v>
      </c>
      <c r="E829" s="254">
        <v>218.55</v>
      </c>
      <c r="F829" s="254">
        <v>392.23</v>
      </c>
      <c r="G829" s="254">
        <v>286.72000000000003</v>
      </c>
      <c r="H829" s="254">
        <v>181.1</v>
      </c>
      <c r="I829" s="254">
        <v>199.09</v>
      </c>
      <c r="J829" s="254">
        <v>201.78</v>
      </c>
      <c r="K829" s="254">
        <v>209.45</v>
      </c>
      <c r="L829" s="254">
        <v>200.42</v>
      </c>
      <c r="M829" s="254">
        <v>375.21</v>
      </c>
      <c r="N829" s="254">
        <v>347.16</v>
      </c>
      <c r="O829" s="254">
        <v>113.04</v>
      </c>
      <c r="P829" s="254">
        <v>132.63999999999999</v>
      </c>
      <c r="Q829" s="254">
        <v>442.9</v>
      </c>
      <c r="R829" s="254">
        <v>155.52000000000001</v>
      </c>
      <c r="S829" s="254">
        <v>232.33</v>
      </c>
      <c r="T829" s="254">
        <v>350.99</v>
      </c>
      <c r="U829" s="254">
        <v>378.57</v>
      </c>
      <c r="V829" s="254">
        <v>400.38</v>
      </c>
      <c r="W829" s="254">
        <v>365.48</v>
      </c>
      <c r="X829" s="254">
        <v>298.5</v>
      </c>
      <c r="Y829" s="254">
        <v>0</v>
      </c>
      <c r="Z829" s="254">
        <v>228.84</v>
      </c>
      <c r="AA829" s="254">
        <v>222.46</v>
      </c>
      <c r="AB829" s="254">
        <v>449.65</v>
      </c>
      <c r="AC829" s="254">
        <v>305.14</v>
      </c>
      <c r="AD829" s="254">
        <v>365.54</v>
      </c>
      <c r="AE829" s="254">
        <v>440.96</v>
      </c>
      <c r="AF829" s="256">
        <v>0</v>
      </c>
    </row>
    <row r="830" spans="1:32">
      <c r="A830" s="257">
        <f t="shared" si="33"/>
        <v>0.79166666666666596</v>
      </c>
      <c r="B830" s="254">
        <v>196.01</v>
      </c>
      <c r="C830" s="254">
        <v>192.37</v>
      </c>
      <c r="D830" s="254">
        <v>234.25</v>
      </c>
      <c r="E830" s="254">
        <v>315.43</v>
      </c>
      <c r="F830" s="254">
        <v>401.09</v>
      </c>
      <c r="G830" s="254">
        <v>370.4</v>
      </c>
      <c r="H830" s="254">
        <v>171.12</v>
      </c>
      <c r="I830" s="254">
        <v>269.14999999999998</v>
      </c>
      <c r="J830" s="254">
        <v>272.11</v>
      </c>
      <c r="K830" s="254">
        <v>102.04</v>
      </c>
      <c r="L830" s="254">
        <v>296.44</v>
      </c>
      <c r="M830" s="254">
        <v>303.43</v>
      </c>
      <c r="N830" s="254">
        <v>290.26</v>
      </c>
      <c r="O830" s="254">
        <v>127.36</v>
      </c>
      <c r="P830" s="254">
        <v>156.21</v>
      </c>
      <c r="Q830" s="254">
        <v>261.83</v>
      </c>
      <c r="R830" s="254">
        <v>103.52</v>
      </c>
      <c r="S830" s="254">
        <v>322.04000000000002</v>
      </c>
      <c r="T830" s="254">
        <v>497.47</v>
      </c>
      <c r="U830" s="254">
        <v>471.51</v>
      </c>
      <c r="V830" s="254">
        <v>350.75</v>
      </c>
      <c r="W830" s="254">
        <v>323.42</v>
      </c>
      <c r="X830" s="254">
        <v>418.06</v>
      </c>
      <c r="Y830" s="254">
        <v>0</v>
      </c>
      <c r="Z830" s="254">
        <v>274.31</v>
      </c>
      <c r="AA830" s="254">
        <v>400.41</v>
      </c>
      <c r="AB830" s="254">
        <v>297.62</v>
      </c>
      <c r="AC830" s="254">
        <v>200.45</v>
      </c>
      <c r="AD830" s="254">
        <v>335.65</v>
      </c>
      <c r="AE830" s="254">
        <v>245.62</v>
      </c>
      <c r="AF830" s="256">
        <v>0</v>
      </c>
    </row>
    <row r="831" spans="1:32">
      <c r="A831" s="257">
        <f t="shared" ref="A831:A838" si="34">A830+0.0105</f>
        <v>0.80216666666666592</v>
      </c>
      <c r="B831" s="254">
        <v>189.7</v>
      </c>
      <c r="C831" s="254">
        <v>133.32</v>
      </c>
      <c r="D831" s="254">
        <v>135.94</v>
      </c>
      <c r="E831" s="254">
        <v>214</v>
      </c>
      <c r="F831" s="254">
        <v>520.21</v>
      </c>
      <c r="G831" s="254">
        <v>349.65</v>
      </c>
      <c r="H831" s="254">
        <v>57</v>
      </c>
      <c r="I831" s="254">
        <v>147.88999999999999</v>
      </c>
      <c r="J831" s="254">
        <v>249.31</v>
      </c>
      <c r="K831" s="254">
        <v>237.56</v>
      </c>
      <c r="L831" s="254">
        <v>387.73</v>
      </c>
      <c r="M831" s="254">
        <v>457.15</v>
      </c>
      <c r="N831" s="254">
        <v>409</v>
      </c>
      <c r="O831" s="254">
        <v>138.81</v>
      </c>
      <c r="P831" s="254">
        <v>93.45</v>
      </c>
      <c r="Q831" s="254">
        <v>179.39</v>
      </c>
      <c r="R831" s="254">
        <v>256.58</v>
      </c>
      <c r="S831" s="254">
        <v>374.4</v>
      </c>
      <c r="T831" s="254">
        <v>433.6</v>
      </c>
      <c r="U831" s="254">
        <v>437.45</v>
      </c>
      <c r="V831" s="254">
        <v>291.69</v>
      </c>
      <c r="W831" s="254">
        <v>211.71</v>
      </c>
      <c r="X831" s="254">
        <v>373.24</v>
      </c>
      <c r="Y831" s="254">
        <v>0</v>
      </c>
      <c r="Z831" s="254">
        <v>149.61000000000001</v>
      </c>
      <c r="AA831" s="254">
        <v>374.18</v>
      </c>
      <c r="AB831" s="254">
        <v>539.79999999999995</v>
      </c>
      <c r="AC831" s="254">
        <v>309.16000000000003</v>
      </c>
      <c r="AD831" s="254">
        <v>357.99</v>
      </c>
      <c r="AE831" s="254">
        <v>277.18</v>
      </c>
      <c r="AF831" s="256">
        <v>0</v>
      </c>
    </row>
    <row r="832" spans="1:32">
      <c r="A832" s="257">
        <f t="shared" si="34"/>
        <v>0.81266666666666587</v>
      </c>
      <c r="B832" s="254">
        <v>223.94</v>
      </c>
      <c r="C832" s="254">
        <v>168.6</v>
      </c>
      <c r="D832" s="254">
        <v>234.21</v>
      </c>
      <c r="E832" s="254">
        <v>344.95</v>
      </c>
      <c r="F832" s="254">
        <v>484.18</v>
      </c>
      <c r="G832" s="254">
        <v>399.07</v>
      </c>
      <c r="H832" s="254">
        <v>209.51</v>
      </c>
      <c r="I832" s="254">
        <v>155.75</v>
      </c>
      <c r="J832" s="254">
        <v>240.3</v>
      </c>
      <c r="K832" s="254">
        <v>120.57</v>
      </c>
      <c r="L832" s="254">
        <v>209.44</v>
      </c>
      <c r="M832" s="254">
        <v>330.8</v>
      </c>
      <c r="N832" s="254">
        <v>265.89999999999998</v>
      </c>
      <c r="O832" s="254">
        <v>92.97</v>
      </c>
      <c r="P832" s="254">
        <v>104.71</v>
      </c>
      <c r="Q832" s="254">
        <v>262.47000000000003</v>
      </c>
      <c r="R832" s="254">
        <v>90.68</v>
      </c>
      <c r="S832" s="254">
        <v>259.70999999999998</v>
      </c>
      <c r="T832" s="254">
        <v>393.36</v>
      </c>
      <c r="U832" s="254">
        <v>442.17</v>
      </c>
      <c r="V832" s="254">
        <v>371.42</v>
      </c>
      <c r="W832" s="254">
        <v>416.06</v>
      </c>
      <c r="X832" s="254">
        <v>229.78</v>
      </c>
      <c r="Y832" s="254">
        <v>0</v>
      </c>
      <c r="Z832" s="254">
        <v>68.56</v>
      </c>
      <c r="AA832" s="254">
        <v>361.17</v>
      </c>
      <c r="AB832" s="254">
        <v>489.64</v>
      </c>
      <c r="AC832" s="254">
        <v>279.14999999999998</v>
      </c>
      <c r="AD832" s="254">
        <v>400.04</v>
      </c>
      <c r="AE832" s="254">
        <v>334.63</v>
      </c>
      <c r="AF832" s="256">
        <v>0</v>
      </c>
    </row>
    <row r="833" spans="1:32">
      <c r="A833" s="257">
        <f t="shared" si="34"/>
        <v>0.82316666666666582</v>
      </c>
      <c r="B833" s="254">
        <v>156.72</v>
      </c>
      <c r="C833" s="254">
        <v>311.08</v>
      </c>
      <c r="D833" s="254">
        <v>201.57</v>
      </c>
      <c r="E833" s="254">
        <v>286.41000000000003</v>
      </c>
      <c r="F833" s="254">
        <v>414.31</v>
      </c>
      <c r="G833" s="254">
        <v>419.9</v>
      </c>
      <c r="H833" s="254">
        <v>131.24</v>
      </c>
      <c r="I833" s="254">
        <v>236.57</v>
      </c>
      <c r="J833" s="254">
        <v>258.79000000000002</v>
      </c>
      <c r="K833" s="254">
        <v>286.55</v>
      </c>
      <c r="L833" s="254">
        <v>257.31</v>
      </c>
      <c r="M833" s="254">
        <v>377.87</v>
      </c>
      <c r="N833" s="254">
        <v>398.13</v>
      </c>
      <c r="O833" s="254">
        <v>266.52999999999997</v>
      </c>
      <c r="P833" s="254">
        <v>259.44</v>
      </c>
      <c r="Q833" s="254">
        <v>359.45</v>
      </c>
      <c r="R833" s="254">
        <v>248.84</v>
      </c>
      <c r="S833" s="254">
        <v>372.03</v>
      </c>
      <c r="T833" s="254">
        <v>275.26</v>
      </c>
      <c r="U833" s="254">
        <v>290.83999999999997</v>
      </c>
      <c r="V833" s="254">
        <v>375.74</v>
      </c>
      <c r="W833" s="254">
        <v>361.39</v>
      </c>
      <c r="X833" s="254">
        <v>427.9</v>
      </c>
      <c r="Y833" s="254">
        <v>0</v>
      </c>
      <c r="Z833" s="254">
        <v>80.45</v>
      </c>
      <c r="AA833" s="254">
        <v>337.54</v>
      </c>
      <c r="AB833" s="254">
        <v>321.72000000000003</v>
      </c>
      <c r="AC833" s="254">
        <v>208.17</v>
      </c>
      <c r="AD833" s="254">
        <v>339.45</v>
      </c>
      <c r="AE833" s="254">
        <v>329.5</v>
      </c>
      <c r="AF833" s="256">
        <v>0</v>
      </c>
    </row>
    <row r="834" spans="1:32">
      <c r="A834" s="257">
        <f t="shared" si="34"/>
        <v>0.83366666666666578</v>
      </c>
      <c r="B834" s="254">
        <v>109.84</v>
      </c>
      <c r="C834" s="254">
        <v>441.62</v>
      </c>
      <c r="D834" s="254">
        <v>355.66</v>
      </c>
      <c r="E834" s="254">
        <v>331.15</v>
      </c>
      <c r="F834" s="254">
        <v>667.8</v>
      </c>
      <c r="G834" s="254">
        <v>447.67</v>
      </c>
      <c r="H834" s="254">
        <v>258.51</v>
      </c>
      <c r="I834" s="254">
        <v>280.49</v>
      </c>
      <c r="J834" s="254">
        <v>244.37</v>
      </c>
      <c r="K834" s="254">
        <v>246.05</v>
      </c>
      <c r="L834" s="254">
        <v>231.03</v>
      </c>
      <c r="M834" s="254">
        <v>492.64</v>
      </c>
      <c r="N834" s="254">
        <v>467.39</v>
      </c>
      <c r="O834" s="254">
        <v>214.28</v>
      </c>
      <c r="P834" s="254">
        <v>293.16000000000003</v>
      </c>
      <c r="Q834" s="254">
        <v>538.77</v>
      </c>
      <c r="R834" s="254">
        <v>363.61</v>
      </c>
      <c r="S834" s="254">
        <v>613.9</v>
      </c>
      <c r="T834" s="254">
        <v>649.95000000000005</v>
      </c>
      <c r="U834" s="254">
        <v>558.61</v>
      </c>
      <c r="V834" s="254">
        <v>468.55</v>
      </c>
      <c r="W834" s="254">
        <v>648.86</v>
      </c>
      <c r="X834" s="254">
        <v>525.19000000000005</v>
      </c>
      <c r="Y834" s="254">
        <v>0</v>
      </c>
      <c r="Z834" s="254">
        <v>157.59</v>
      </c>
      <c r="AA834" s="254">
        <v>418.05</v>
      </c>
      <c r="AB834" s="254">
        <v>398.69</v>
      </c>
      <c r="AC834" s="254">
        <v>304</v>
      </c>
      <c r="AD834" s="254">
        <v>396.32</v>
      </c>
      <c r="AE834" s="254">
        <v>270.58999999999997</v>
      </c>
      <c r="AF834" s="256">
        <v>0</v>
      </c>
    </row>
    <row r="835" spans="1:32">
      <c r="A835" s="257">
        <f t="shared" si="34"/>
        <v>0.84416666666666573</v>
      </c>
      <c r="B835" s="254">
        <v>63.18</v>
      </c>
      <c r="C835" s="254">
        <v>177.09</v>
      </c>
      <c r="D835" s="254">
        <v>163.34</v>
      </c>
      <c r="E835" s="254">
        <v>260.5</v>
      </c>
      <c r="F835" s="254">
        <v>376.79</v>
      </c>
      <c r="G835" s="254">
        <v>261.75</v>
      </c>
      <c r="H835" s="254">
        <v>126.82</v>
      </c>
      <c r="I835" s="254">
        <v>103.54</v>
      </c>
      <c r="J835" s="254">
        <v>172.85</v>
      </c>
      <c r="K835" s="254">
        <v>233.8</v>
      </c>
      <c r="L835" s="254">
        <v>338.86</v>
      </c>
      <c r="M835" s="254">
        <v>435.51</v>
      </c>
      <c r="N835" s="254">
        <v>205.35</v>
      </c>
      <c r="O835" s="254">
        <v>79.88</v>
      </c>
      <c r="P835" s="254">
        <v>175.21</v>
      </c>
      <c r="Q835" s="254">
        <v>460.98</v>
      </c>
      <c r="R835" s="254">
        <v>256.14</v>
      </c>
      <c r="S835" s="254">
        <v>473.6</v>
      </c>
      <c r="T835" s="254">
        <v>404.96</v>
      </c>
      <c r="U835" s="254">
        <v>240.16</v>
      </c>
      <c r="V835" s="254">
        <v>360.38</v>
      </c>
      <c r="W835" s="254">
        <v>297.61</v>
      </c>
      <c r="X835" s="254">
        <v>330.7</v>
      </c>
      <c r="Y835" s="254">
        <v>0</v>
      </c>
      <c r="Z835" s="254">
        <v>163.91</v>
      </c>
      <c r="AA835" s="254">
        <v>280.66000000000003</v>
      </c>
      <c r="AB835" s="254">
        <v>375.05</v>
      </c>
      <c r="AC835" s="254">
        <v>190.92</v>
      </c>
      <c r="AD835" s="254">
        <v>392.5</v>
      </c>
      <c r="AE835" s="254">
        <v>487.32</v>
      </c>
      <c r="AF835" s="256">
        <v>0</v>
      </c>
    </row>
    <row r="836" spans="1:32">
      <c r="A836" s="257">
        <f t="shared" si="34"/>
        <v>0.85466666666666569</v>
      </c>
      <c r="B836" s="254">
        <v>118.05</v>
      </c>
      <c r="C836" s="254">
        <v>149.03</v>
      </c>
      <c r="D836" s="254">
        <v>65.73</v>
      </c>
      <c r="E836" s="254">
        <v>197.07</v>
      </c>
      <c r="F836" s="254">
        <v>277.02999999999997</v>
      </c>
      <c r="G836" s="254">
        <v>65.64</v>
      </c>
      <c r="H836" s="254">
        <v>95.6</v>
      </c>
      <c r="I836" s="254">
        <v>22.53</v>
      </c>
      <c r="J836" s="254">
        <v>77.150000000000006</v>
      </c>
      <c r="K836" s="254">
        <v>84.39</v>
      </c>
      <c r="L836" s="254">
        <v>171.92</v>
      </c>
      <c r="M836" s="254">
        <v>172.06</v>
      </c>
      <c r="N836" s="254">
        <v>63.07</v>
      </c>
      <c r="O836" s="254">
        <v>146.76</v>
      </c>
      <c r="P836" s="254">
        <v>104.74</v>
      </c>
      <c r="Q836" s="254">
        <v>167.22</v>
      </c>
      <c r="R836" s="254">
        <v>336.02</v>
      </c>
      <c r="S836" s="254">
        <v>245.85</v>
      </c>
      <c r="T836" s="254">
        <v>385.71</v>
      </c>
      <c r="U836" s="254">
        <v>241.24</v>
      </c>
      <c r="V836" s="254">
        <v>129.08000000000001</v>
      </c>
      <c r="W836" s="254">
        <v>87.7</v>
      </c>
      <c r="X836" s="254">
        <v>415.66</v>
      </c>
      <c r="Y836" s="254">
        <v>0</v>
      </c>
      <c r="Z836" s="254">
        <v>89.35</v>
      </c>
      <c r="AA836" s="254">
        <v>224.8</v>
      </c>
      <c r="AB836" s="254">
        <v>162.01</v>
      </c>
      <c r="AC836" s="254">
        <v>239.93</v>
      </c>
      <c r="AD836" s="254">
        <v>220.04</v>
      </c>
      <c r="AE836" s="254">
        <v>123.25</v>
      </c>
      <c r="AF836" s="256">
        <v>0</v>
      </c>
    </row>
    <row r="837" spans="1:32">
      <c r="A837" s="257">
        <f t="shared" si="34"/>
        <v>0.86516666666666564</v>
      </c>
      <c r="B837" s="254">
        <v>149.32</v>
      </c>
      <c r="C837" s="254">
        <v>173</v>
      </c>
      <c r="D837" s="254">
        <v>64.3</v>
      </c>
      <c r="E837" s="254">
        <v>280.82</v>
      </c>
      <c r="F837" s="254">
        <v>202.76</v>
      </c>
      <c r="G837" s="254">
        <v>163.97</v>
      </c>
      <c r="H837" s="254">
        <v>53.68</v>
      </c>
      <c r="I837" s="254">
        <v>68.709999999999994</v>
      </c>
      <c r="J837" s="254">
        <v>52.22</v>
      </c>
      <c r="K837" s="254">
        <v>70.900000000000006</v>
      </c>
      <c r="L837" s="254">
        <v>139.09</v>
      </c>
      <c r="M837" s="254">
        <v>211.94</v>
      </c>
      <c r="N837" s="254">
        <v>62.45</v>
      </c>
      <c r="O837" s="254">
        <v>66.12</v>
      </c>
      <c r="P837" s="254">
        <v>117.74</v>
      </c>
      <c r="Q837" s="254">
        <v>467.46</v>
      </c>
      <c r="R837" s="254">
        <v>196.37</v>
      </c>
      <c r="S837" s="254">
        <v>312.32</v>
      </c>
      <c r="T837" s="254">
        <v>360.58</v>
      </c>
      <c r="U837" s="254">
        <v>178.29</v>
      </c>
      <c r="V837" s="254">
        <v>232.09</v>
      </c>
      <c r="W837" s="254">
        <v>115.74</v>
      </c>
      <c r="X837" s="254">
        <v>245.31</v>
      </c>
      <c r="Y837" s="254">
        <v>0</v>
      </c>
      <c r="Z837" s="254">
        <v>95.01</v>
      </c>
      <c r="AA837" s="254">
        <v>132.93</v>
      </c>
      <c r="AB837" s="254">
        <v>390.65</v>
      </c>
      <c r="AC837" s="254">
        <v>140.66999999999999</v>
      </c>
      <c r="AD837" s="254">
        <v>183.46</v>
      </c>
      <c r="AE837" s="254">
        <v>205.73</v>
      </c>
      <c r="AF837" s="256">
        <v>0</v>
      </c>
    </row>
    <row r="838" spans="1:32">
      <c r="A838" s="257">
        <f t="shared" si="34"/>
        <v>0.87566666666666559</v>
      </c>
      <c r="B838" s="254">
        <v>116.14</v>
      </c>
      <c r="C838" s="254">
        <v>37.020000000000003</v>
      </c>
      <c r="D838" s="254">
        <v>91.66</v>
      </c>
      <c r="E838" s="254">
        <v>224.15</v>
      </c>
      <c r="F838" s="254">
        <v>240.88</v>
      </c>
      <c r="G838" s="254">
        <v>102.43</v>
      </c>
      <c r="H838" s="254">
        <v>55.87</v>
      </c>
      <c r="I838" s="254">
        <v>107.87</v>
      </c>
      <c r="J838" s="254">
        <v>17.36</v>
      </c>
      <c r="K838" s="254">
        <v>57.64</v>
      </c>
      <c r="L838" s="254">
        <v>118.28</v>
      </c>
      <c r="M838" s="254">
        <v>153.49</v>
      </c>
      <c r="N838" s="254">
        <v>66.48</v>
      </c>
      <c r="O838" s="254">
        <v>73.87</v>
      </c>
      <c r="P838" s="254">
        <v>83.02</v>
      </c>
      <c r="Q838" s="254">
        <v>414.55</v>
      </c>
      <c r="R838" s="254">
        <v>487</v>
      </c>
      <c r="S838" s="254">
        <v>285.08999999999997</v>
      </c>
      <c r="T838" s="254">
        <v>474.45</v>
      </c>
      <c r="U838" s="254">
        <v>418.69</v>
      </c>
      <c r="V838" s="254">
        <v>364.69</v>
      </c>
      <c r="W838" s="254">
        <v>188.3</v>
      </c>
      <c r="X838" s="254">
        <v>74.069999999999993</v>
      </c>
      <c r="Y838" s="254">
        <v>0</v>
      </c>
      <c r="Z838" s="254">
        <v>34.9</v>
      </c>
      <c r="AA838" s="254">
        <v>92.44</v>
      </c>
      <c r="AB838" s="254">
        <v>204.69</v>
      </c>
      <c r="AC838" s="254">
        <v>150.21</v>
      </c>
      <c r="AD838" s="254">
        <v>135.82</v>
      </c>
      <c r="AE838" s="254">
        <v>198.54</v>
      </c>
      <c r="AF838" s="256">
        <v>0</v>
      </c>
    </row>
    <row r="839" spans="1:32">
      <c r="A839" s="257">
        <f t="shared" ref="A839:A877" si="35">A838+0.0104</f>
        <v>0.88606666666666556</v>
      </c>
      <c r="B839" s="254">
        <v>220.95</v>
      </c>
      <c r="C839" s="254">
        <v>103.86</v>
      </c>
      <c r="D839" s="254">
        <v>113.62</v>
      </c>
      <c r="E839" s="254">
        <v>209.23</v>
      </c>
      <c r="F839" s="254">
        <v>312.88</v>
      </c>
      <c r="G839" s="254">
        <v>91.4</v>
      </c>
      <c r="H839" s="254">
        <v>66.02</v>
      </c>
      <c r="I839" s="254">
        <v>43.91</v>
      </c>
      <c r="J839" s="254">
        <v>51.04</v>
      </c>
      <c r="K839" s="254">
        <v>79.319999999999993</v>
      </c>
      <c r="L839" s="254">
        <v>38.07</v>
      </c>
      <c r="M839" s="254">
        <v>132.53</v>
      </c>
      <c r="N839" s="254">
        <v>138.54</v>
      </c>
      <c r="O839" s="254">
        <v>0.91</v>
      </c>
      <c r="P839" s="254">
        <v>56.18</v>
      </c>
      <c r="Q839" s="254">
        <v>216.12</v>
      </c>
      <c r="R839" s="254">
        <v>181.68</v>
      </c>
      <c r="S839" s="254">
        <v>307.06</v>
      </c>
      <c r="T839" s="254">
        <v>178.77</v>
      </c>
      <c r="U839" s="254">
        <v>317.47000000000003</v>
      </c>
      <c r="V839" s="254">
        <v>288.60000000000002</v>
      </c>
      <c r="W839" s="254">
        <v>135.59</v>
      </c>
      <c r="X839" s="254">
        <v>83.67</v>
      </c>
      <c r="Y839" s="254">
        <v>0</v>
      </c>
      <c r="Z839" s="254">
        <v>188.91</v>
      </c>
      <c r="AA839" s="254">
        <v>190.92</v>
      </c>
      <c r="AB839" s="254">
        <v>109.44</v>
      </c>
      <c r="AC839" s="254">
        <v>154.65</v>
      </c>
      <c r="AD839" s="254">
        <v>39.68</v>
      </c>
      <c r="AE839" s="254">
        <v>132.08000000000001</v>
      </c>
      <c r="AF839" s="256">
        <v>0</v>
      </c>
    </row>
    <row r="840" spans="1:32">
      <c r="A840" s="257">
        <f t="shared" si="35"/>
        <v>0.89646666666666552</v>
      </c>
      <c r="B840" s="254">
        <v>10</v>
      </c>
      <c r="C840" s="254">
        <v>46.24</v>
      </c>
      <c r="D840" s="254">
        <v>125.56</v>
      </c>
      <c r="E840" s="254">
        <v>237.74</v>
      </c>
      <c r="F840" s="254">
        <v>293.62</v>
      </c>
      <c r="G840" s="254">
        <v>81.349999999999994</v>
      </c>
      <c r="H840" s="254">
        <v>33.950000000000003</v>
      </c>
      <c r="I840" s="254">
        <v>127.92</v>
      </c>
      <c r="J840" s="254">
        <v>83.72</v>
      </c>
      <c r="K840" s="254">
        <v>39.36</v>
      </c>
      <c r="L840" s="254">
        <v>188.12</v>
      </c>
      <c r="M840" s="254">
        <v>164.51</v>
      </c>
      <c r="N840" s="254">
        <v>85.72</v>
      </c>
      <c r="O840" s="254">
        <v>61.52</v>
      </c>
      <c r="P840" s="254">
        <v>48.73</v>
      </c>
      <c r="Q840" s="254">
        <v>144.57</v>
      </c>
      <c r="R840" s="254">
        <v>190.57</v>
      </c>
      <c r="S840" s="254">
        <v>329.32</v>
      </c>
      <c r="T840" s="254">
        <v>350.44</v>
      </c>
      <c r="U840" s="254">
        <v>283.77999999999997</v>
      </c>
      <c r="V840" s="254">
        <v>238.88</v>
      </c>
      <c r="W840" s="254">
        <v>189.42</v>
      </c>
      <c r="X840" s="254">
        <v>255.39</v>
      </c>
      <c r="Y840" s="254">
        <v>0</v>
      </c>
      <c r="Z840" s="254">
        <v>210.51</v>
      </c>
      <c r="AA840" s="254">
        <v>362.89</v>
      </c>
      <c r="AB840" s="254">
        <v>271.37</v>
      </c>
      <c r="AC840" s="254">
        <v>121.14</v>
      </c>
      <c r="AD840" s="254">
        <v>374.69</v>
      </c>
      <c r="AE840" s="254">
        <v>224.69</v>
      </c>
      <c r="AF840" s="256">
        <v>0</v>
      </c>
    </row>
    <row r="841" spans="1:32">
      <c r="A841" s="257">
        <f t="shared" si="35"/>
        <v>0.90686666666666549</v>
      </c>
      <c r="B841" s="254">
        <v>98.91</v>
      </c>
      <c r="C841" s="254">
        <v>120.35</v>
      </c>
      <c r="D841" s="254">
        <v>92.75</v>
      </c>
      <c r="E841" s="254">
        <v>154.74</v>
      </c>
      <c r="F841" s="254">
        <v>224.02</v>
      </c>
      <c r="G841" s="254">
        <v>190.81</v>
      </c>
      <c r="H841" s="254">
        <v>139.59</v>
      </c>
      <c r="I841" s="254">
        <v>85.14</v>
      </c>
      <c r="J841" s="254">
        <v>126.81</v>
      </c>
      <c r="K841" s="254">
        <v>139.54</v>
      </c>
      <c r="L841" s="254">
        <v>115.62</v>
      </c>
      <c r="M841" s="254">
        <v>281.26</v>
      </c>
      <c r="N841" s="254">
        <v>138.13999999999999</v>
      </c>
      <c r="O841" s="254">
        <v>22.1</v>
      </c>
      <c r="P841" s="254">
        <v>63.05</v>
      </c>
      <c r="Q841" s="254">
        <v>242.64</v>
      </c>
      <c r="R841" s="254">
        <v>114.53</v>
      </c>
      <c r="S841" s="254">
        <v>131.41999999999999</v>
      </c>
      <c r="T841" s="254">
        <v>132.27000000000001</v>
      </c>
      <c r="U841" s="254">
        <v>154.21</v>
      </c>
      <c r="V841" s="254">
        <v>128.44</v>
      </c>
      <c r="W841" s="254">
        <v>65.67</v>
      </c>
      <c r="X841" s="254">
        <v>179.2</v>
      </c>
      <c r="Y841" s="254">
        <v>0</v>
      </c>
      <c r="Z841" s="254">
        <v>104.68</v>
      </c>
      <c r="AA841" s="254">
        <v>209.74</v>
      </c>
      <c r="AB841" s="254">
        <v>157.86000000000001</v>
      </c>
      <c r="AC841" s="254">
        <v>122.45</v>
      </c>
      <c r="AD841" s="254">
        <v>185.07</v>
      </c>
      <c r="AE841" s="254">
        <v>152.76</v>
      </c>
      <c r="AF841" s="256">
        <v>0</v>
      </c>
    </row>
    <row r="842" spans="1:32">
      <c r="A842" s="257">
        <f t="shared" si="35"/>
        <v>0.91726666666666545</v>
      </c>
      <c r="B842" s="254">
        <v>101.4</v>
      </c>
      <c r="C842" s="254">
        <v>178.49</v>
      </c>
      <c r="D842" s="254">
        <v>115.06</v>
      </c>
      <c r="E842" s="254">
        <v>163.02000000000001</v>
      </c>
      <c r="F842" s="254">
        <v>184.3</v>
      </c>
      <c r="G842" s="254">
        <v>29.63</v>
      </c>
      <c r="H842" s="254">
        <v>120.99</v>
      </c>
      <c r="I842" s="254">
        <v>35.81</v>
      </c>
      <c r="J842" s="254">
        <v>88.12</v>
      </c>
      <c r="K842" s="254">
        <v>18.05</v>
      </c>
      <c r="L842" s="254">
        <v>104.93</v>
      </c>
      <c r="M842" s="254">
        <v>344.84</v>
      </c>
      <c r="N842" s="254">
        <v>83.76</v>
      </c>
      <c r="O842" s="254">
        <v>76.63</v>
      </c>
      <c r="P842" s="254">
        <v>159.61000000000001</v>
      </c>
      <c r="Q842" s="254">
        <v>310.83</v>
      </c>
      <c r="R842" s="254">
        <v>320.99</v>
      </c>
      <c r="S842" s="254">
        <v>298.74</v>
      </c>
      <c r="T842" s="254">
        <v>354.41</v>
      </c>
      <c r="U842" s="254">
        <v>264.24</v>
      </c>
      <c r="V842" s="254">
        <v>389.65</v>
      </c>
      <c r="W842" s="254">
        <v>266.93</v>
      </c>
      <c r="X842" s="254">
        <v>514.84</v>
      </c>
      <c r="Y842" s="254">
        <v>0</v>
      </c>
      <c r="Z842" s="254">
        <v>173.28</v>
      </c>
      <c r="AA842" s="254">
        <v>382.79</v>
      </c>
      <c r="AB842" s="254">
        <v>315.66000000000003</v>
      </c>
      <c r="AC842" s="254">
        <v>357</v>
      </c>
      <c r="AD842" s="254">
        <v>443.15</v>
      </c>
      <c r="AE842" s="254">
        <v>299.93</v>
      </c>
      <c r="AF842" s="256">
        <v>0</v>
      </c>
    </row>
    <row r="843" spans="1:32">
      <c r="A843" s="257">
        <f t="shared" si="35"/>
        <v>0.92766666666666542</v>
      </c>
      <c r="B843" s="254">
        <v>90.24</v>
      </c>
      <c r="C843" s="254">
        <v>297.45999999999998</v>
      </c>
      <c r="D843" s="254">
        <v>160.81</v>
      </c>
      <c r="E843" s="254">
        <v>189.72</v>
      </c>
      <c r="F843" s="254">
        <v>202.01</v>
      </c>
      <c r="G843" s="254">
        <v>137.6</v>
      </c>
      <c r="H843" s="254">
        <v>77.86</v>
      </c>
      <c r="I843" s="254">
        <v>78.91</v>
      </c>
      <c r="J843" s="254">
        <v>111.85</v>
      </c>
      <c r="K843" s="254">
        <v>116.26</v>
      </c>
      <c r="L843" s="254">
        <v>198.65</v>
      </c>
      <c r="M843" s="254">
        <v>227.17</v>
      </c>
      <c r="N843" s="254">
        <v>146.94999999999999</v>
      </c>
      <c r="O843" s="254">
        <v>22.49</v>
      </c>
      <c r="P843" s="254">
        <v>80.23</v>
      </c>
      <c r="Q843" s="254">
        <v>297.2</v>
      </c>
      <c r="R843" s="254">
        <v>42.76</v>
      </c>
      <c r="S843" s="254">
        <v>175.73</v>
      </c>
      <c r="T843" s="254">
        <v>300.18</v>
      </c>
      <c r="U843" s="254">
        <v>94.71</v>
      </c>
      <c r="V843" s="254">
        <v>175.36</v>
      </c>
      <c r="W843" s="254">
        <v>137.30000000000001</v>
      </c>
      <c r="X843" s="254">
        <v>233.19</v>
      </c>
      <c r="Y843" s="254">
        <v>0</v>
      </c>
      <c r="Z843" s="254">
        <v>98.72</v>
      </c>
      <c r="AA843" s="254">
        <v>236.64</v>
      </c>
      <c r="AB843" s="254">
        <v>125.23</v>
      </c>
      <c r="AC843" s="254">
        <v>146.72</v>
      </c>
      <c r="AD843" s="254">
        <v>154.33000000000001</v>
      </c>
      <c r="AE843" s="254">
        <v>174.31</v>
      </c>
      <c r="AF843" s="256">
        <v>0</v>
      </c>
    </row>
    <row r="844" spans="1:32">
      <c r="A844" s="257">
        <f t="shared" si="35"/>
        <v>0.93806666666666538</v>
      </c>
      <c r="B844" s="254">
        <v>36.31</v>
      </c>
      <c r="C844" s="254">
        <v>54.91</v>
      </c>
      <c r="D844" s="254">
        <v>59.88</v>
      </c>
      <c r="E844" s="254">
        <v>107.31</v>
      </c>
      <c r="F844" s="254">
        <v>22.46</v>
      </c>
      <c r="G844" s="254">
        <v>5.5</v>
      </c>
      <c r="H844" s="254">
        <v>27.95</v>
      </c>
      <c r="I844" s="254">
        <v>37.590000000000003</v>
      </c>
      <c r="J844" s="254">
        <v>25.09</v>
      </c>
      <c r="K844" s="254">
        <v>65.180000000000007</v>
      </c>
      <c r="L844" s="254">
        <v>30.53</v>
      </c>
      <c r="M844" s="254">
        <v>43.41</v>
      </c>
      <c r="N844" s="254">
        <v>24.64</v>
      </c>
      <c r="O844" s="254">
        <v>46.23</v>
      </c>
      <c r="P844" s="254">
        <v>20.45</v>
      </c>
      <c r="Q844" s="254">
        <v>45.26</v>
      </c>
      <c r="R844" s="254">
        <v>32.54</v>
      </c>
      <c r="S844" s="254">
        <v>98.27</v>
      </c>
      <c r="T844" s="254">
        <v>54.31</v>
      </c>
      <c r="U844" s="254">
        <v>231.96</v>
      </c>
      <c r="V844" s="254">
        <v>70.14</v>
      </c>
      <c r="W844" s="254">
        <v>46.83</v>
      </c>
      <c r="X844" s="254">
        <v>17.41</v>
      </c>
      <c r="Y844" s="254">
        <v>0</v>
      </c>
      <c r="Z844" s="254">
        <v>41.95</v>
      </c>
      <c r="AA844" s="254">
        <v>40.17</v>
      </c>
      <c r="AB844" s="254">
        <v>94.91</v>
      </c>
      <c r="AC844" s="254">
        <v>144.05000000000001</v>
      </c>
      <c r="AD844" s="254">
        <v>38.1</v>
      </c>
      <c r="AE844" s="254">
        <v>128.37</v>
      </c>
      <c r="AF844" s="256">
        <v>0</v>
      </c>
    </row>
    <row r="845" spans="1:32">
      <c r="A845" s="257">
        <f t="shared" si="35"/>
        <v>0.94846666666666535</v>
      </c>
      <c r="B845" s="254">
        <v>16.64</v>
      </c>
      <c r="C845" s="254">
        <v>10.09</v>
      </c>
      <c r="D845" s="254">
        <v>34.58</v>
      </c>
      <c r="E845" s="254">
        <v>38.51</v>
      </c>
      <c r="F845" s="254">
        <v>110.25</v>
      </c>
      <c r="G845" s="254">
        <v>39.159999999999997</v>
      </c>
      <c r="H845" s="254">
        <v>25.73</v>
      </c>
      <c r="I845" s="254">
        <v>84.76</v>
      </c>
      <c r="J845" s="254">
        <v>5.82</v>
      </c>
      <c r="K845" s="254">
        <v>84.31</v>
      </c>
      <c r="L845" s="254">
        <v>78.77</v>
      </c>
      <c r="M845" s="254">
        <v>21</v>
      </c>
      <c r="N845" s="254">
        <v>37.72</v>
      </c>
      <c r="O845" s="254">
        <v>31.77</v>
      </c>
      <c r="P845" s="254">
        <v>45.66</v>
      </c>
      <c r="Q845" s="254">
        <v>79.13</v>
      </c>
      <c r="R845" s="254">
        <v>28.91</v>
      </c>
      <c r="S845" s="254">
        <v>65.91</v>
      </c>
      <c r="T845" s="254">
        <v>122.91</v>
      </c>
      <c r="U845" s="254">
        <v>3.68</v>
      </c>
      <c r="V845" s="254">
        <v>27.68</v>
      </c>
      <c r="W845" s="254">
        <v>9.82</v>
      </c>
      <c r="X845" s="254">
        <v>6.41</v>
      </c>
      <c r="Y845" s="254">
        <v>0</v>
      </c>
      <c r="Z845" s="254">
        <v>0</v>
      </c>
      <c r="AA845" s="254">
        <v>45.54</v>
      </c>
      <c r="AB845" s="254">
        <v>43.72</v>
      </c>
      <c r="AC845" s="254">
        <v>69.23</v>
      </c>
      <c r="AD845" s="254">
        <v>14.09</v>
      </c>
      <c r="AE845" s="254">
        <v>26.67</v>
      </c>
      <c r="AF845" s="256">
        <v>0</v>
      </c>
    </row>
    <row r="846" spans="1:32">
      <c r="A846" s="257">
        <f t="shared" si="35"/>
        <v>0.95886666666666531</v>
      </c>
      <c r="B846" s="254">
        <v>16.14</v>
      </c>
      <c r="C846" s="254">
        <v>62.59</v>
      </c>
      <c r="D846" s="254">
        <v>25.83</v>
      </c>
      <c r="E846" s="254">
        <v>117.65</v>
      </c>
      <c r="F846" s="254">
        <v>10.32</v>
      </c>
      <c r="G846" s="254">
        <v>59.74</v>
      </c>
      <c r="H846" s="254">
        <v>18.09</v>
      </c>
      <c r="I846" s="254">
        <v>44.13</v>
      </c>
      <c r="J846" s="254">
        <v>22.63</v>
      </c>
      <c r="K846" s="254">
        <v>59.86</v>
      </c>
      <c r="L846" s="254">
        <v>26.54</v>
      </c>
      <c r="M846" s="254">
        <v>40.18</v>
      </c>
      <c r="N846" s="254">
        <v>0</v>
      </c>
      <c r="O846" s="254">
        <v>40.049999999999997</v>
      </c>
      <c r="P846" s="254">
        <v>35.35</v>
      </c>
      <c r="Q846" s="254">
        <v>15.44</v>
      </c>
      <c r="R846" s="254">
        <v>0</v>
      </c>
      <c r="S846" s="254">
        <v>66.680000000000007</v>
      </c>
      <c r="T846" s="254">
        <v>66.400000000000006</v>
      </c>
      <c r="U846" s="254">
        <v>64.09</v>
      </c>
      <c r="V846" s="254">
        <v>39.909999999999997</v>
      </c>
      <c r="W846" s="254">
        <v>8.59</v>
      </c>
      <c r="X846" s="254">
        <v>38.82</v>
      </c>
      <c r="Y846" s="254">
        <v>0</v>
      </c>
      <c r="Z846" s="254">
        <v>34.04</v>
      </c>
      <c r="AA846" s="254">
        <v>32.39</v>
      </c>
      <c r="AB846" s="254">
        <v>0.91</v>
      </c>
      <c r="AC846" s="254">
        <v>0</v>
      </c>
      <c r="AD846" s="254">
        <v>28.58</v>
      </c>
      <c r="AE846" s="254">
        <v>0</v>
      </c>
      <c r="AF846" s="256">
        <v>0</v>
      </c>
    </row>
    <row r="847" spans="1:32">
      <c r="A847" s="257">
        <f t="shared" si="35"/>
        <v>0.96926666666666528</v>
      </c>
      <c r="B847" s="254">
        <v>0</v>
      </c>
      <c r="C847" s="254">
        <v>62.56</v>
      </c>
      <c r="D847" s="254">
        <v>28.32</v>
      </c>
      <c r="E847" s="254">
        <v>28.36</v>
      </c>
      <c r="F847" s="254">
        <v>56.68</v>
      </c>
      <c r="G847" s="254">
        <v>14.4</v>
      </c>
      <c r="H847" s="254">
        <v>26.54</v>
      </c>
      <c r="I847" s="254">
        <v>109.8</v>
      </c>
      <c r="J847" s="254">
        <v>0</v>
      </c>
      <c r="K847" s="254">
        <v>37.47</v>
      </c>
      <c r="L847" s="254">
        <v>39.22</v>
      </c>
      <c r="M847" s="254">
        <v>22.27</v>
      </c>
      <c r="N847" s="254">
        <v>25.54</v>
      </c>
      <c r="O847" s="254">
        <v>12.08</v>
      </c>
      <c r="P847" s="254">
        <v>21.54</v>
      </c>
      <c r="Q847" s="254">
        <v>7.45</v>
      </c>
      <c r="R847" s="254">
        <v>0</v>
      </c>
      <c r="S847" s="254">
        <v>83.45</v>
      </c>
      <c r="T847" s="254">
        <v>47.93</v>
      </c>
      <c r="U847" s="254">
        <v>24.28</v>
      </c>
      <c r="V847" s="254">
        <v>11.13</v>
      </c>
      <c r="W847" s="254">
        <v>6</v>
      </c>
      <c r="X847" s="254">
        <v>6</v>
      </c>
      <c r="Y847" s="254">
        <v>0</v>
      </c>
      <c r="Z847" s="254">
        <v>6.08</v>
      </c>
      <c r="AA847" s="254">
        <v>0</v>
      </c>
      <c r="AB847" s="254">
        <v>5.36</v>
      </c>
      <c r="AC847" s="254">
        <v>6.95</v>
      </c>
      <c r="AD847" s="254">
        <v>33.99</v>
      </c>
      <c r="AE847" s="254">
        <v>36.049999999999997</v>
      </c>
      <c r="AF847" s="256">
        <v>0</v>
      </c>
    </row>
    <row r="848" spans="1:32">
      <c r="A848" s="257">
        <f t="shared" si="35"/>
        <v>0.97966666666666524</v>
      </c>
      <c r="B848" s="254">
        <v>0</v>
      </c>
      <c r="C848" s="254">
        <v>13.22</v>
      </c>
      <c r="D848" s="254">
        <v>43.95</v>
      </c>
      <c r="E848" s="254">
        <v>6.32</v>
      </c>
      <c r="F848" s="254">
        <v>15.4</v>
      </c>
      <c r="G848" s="254">
        <v>0</v>
      </c>
      <c r="H848" s="254">
        <v>6</v>
      </c>
      <c r="I848" s="254">
        <v>50.68</v>
      </c>
      <c r="J848" s="254">
        <v>5.95</v>
      </c>
      <c r="K848" s="254">
        <v>21.04</v>
      </c>
      <c r="L848" s="254">
        <v>0</v>
      </c>
      <c r="M848" s="254">
        <v>22.48</v>
      </c>
      <c r="N848" s="254">
        <v>4.72</v>
      </c>
      <c r="O848" s="254">
        <v>0</v>
      </c>
      <c r="P848" s="254">
        <v>18</v>
      </c>
      <c r="Q848" s="254">
        <v>0</v>
      </c>
      <c r="R848" s="254">
        <v>0</v>
      </c>
      <c r="S848" s="254">
        <v>8.81</v>
      </c>
      <c r="T848" s="254">
        <v>23.31</v>
      </c>
      <c r="U848" s="254">
        <v>10</v>
      </c>
      <c r="V848" s="254">
        <v>15</v>
      </c>
      <c r="W848" s="254">
        <v>44.18</v>
      </c>
      <c r="X848" s="254">
        <v>113.52</v>
      </c>
      <c r="Y848" s="254">
        <v>0</v>
      </c>
      <c r="Z848" s="254">
        <v>0</v>
      </c>
      <c r="AA848" s="254">
        <v>18.309999999999999</v>
      </c>
      <c r="AB848" s="254">
        <v>33.36</v>
      </c>
      <c r="AC848" s="254">
        <v>0</v>
      </c>
      <c r="AD848" s="254">
        <v>68</v>
      </c>
      <c r="AE848" s="254">
        <v>111.81</v>
      </c>
      <c r="AF848" s="256">
        <v>0</v>
      </c>
    </row>
    <row r="849" spans="1:32">
      <c r="A849" s="257">
        <f t="shared" si="35"/>
        <v>0.99006666666666521</v>
      </c>
      <c r="B849" s="254">
        <v>0</v>
      </c>
      <c r="C849" s="254">
        <v>6</v>
      </c>
      <c r="D849" s="254">
        <v>3</v>
      </c>
      <c r="E849" s="254">
        <v>22.86</v>
      </c>
      <c r="F849" s="254">
        <v>0</v>
      </c>
      <c r="G849" s="254">
        <v>0</v>
      </c>
      <c r="H849" s="254">
        <v>3.27</v>
      </c>
      <c r="I849" s="254">
        <v>15.63</v>
      </c>
      <c r="J849" s="254">
        <v>0</v>
      </c>
      <c r="K849" s="254">
        <v>24.23</v>
      </c>
      <c r="L849" s="254">
        <v>2.1800000000000002</v>
      </c>
      <c r="M849" s="254">
        <v>22.09</v>
      </c>
      <c r="N849" s="254">
        <v>0</v>
      </c>
      <c r="O849" s="254">
        <v>4.26</v>
      </c>
      <c r="P849" s="254">
        <v>7.45</v>
      </c>
      <c r="Q849" s="254">
        <v>0</v>
      </c>
      <c r="R849" s="254">
        <v>0</v>
      </c>
      <c r="S849" s="254">
        <v>41.09</v>
      </c>
      <c r="T849" s="254">
        <v>46.07</v>
      </c>
      <c r="U849" s="254">
        <v>18</v>
      </c>
      <c r="V849" s="254">
        <v>22.4</v>
      </c>
      <c r="W849" s="254">
        <v>2.68</v>
      </c>
      <c r="X849" s="254">
        <v>19.91</v>
      </c>
      <c r="Y849" s="254">
        <v>0</v>
      </c>
      <c r="Z849" s="254">
        <v>0</v>
      </c>
      <c r="AA849" s="254">
        <v>-4</v>
      </c>
      <c r="AB849" s="254">
        <v>0</v>
      </c>
      <c r="AC849" s="254">
        <v>0</v>
      </c>
      <c r="AD849" s="254">
        <v>45.55</v>
      </c>
      <c r="AE849" s="254">
        <v>-10.36</v>
      </c>
      <c r="AF849" s="256">
        <v>0</v>
      </c>
    </row>
    <row r="850" spans="1:32">
      <c r="A850" s="257">
        <f t="shared" si="35"/>
        <v>1.0004666666666653</v>
      </c>
      <c r="B850" s="254">
        <v>0</v>
      </c>
      <c r="C850" s="254">
        <v>0</v>
      </c>
      <c r="D850" s="254">
        <v>0</v>
      </c>
      <c r="E850" s="254">
        <v>0</v>
      </c>
      <c r="F850" s="254">
        <v>0</v>
      </c>
      <c r="G850" s="254">
        <v>0</v>
      </c>
      <c r="H850" s="254">
        <v>-38.18</v>
      </c>
      <c r="I850" s="254">
        <v>0</v>
      </c>
      <c r="J850" s="254">
        <v>0</v>
      </c>
      <c r="K850" s="254">
        <v>0</v>
      </c>
      <c r="L850" s="254">
        <v>0</v>
      </c>
      <c r="M850" s="254">
        <v>0</v>
      </c>
      <c r="N850" s="254">
        <v>0</v>
      </c>
      <c r="O850" s="254">
        <v>0</v>
      </c>
      <c r="P850" s="254">
        <v>0</v>
      </c>
      <c r="Q850" s="254">
        <v>0</v>
      </c>
      <c r="R850" s="254">
        <v>0</v>
      </c>
      <c r="S850" s="254">
        <v>17.64</v>
      </c>
      <c r="T850" s="254">
        <v>0</v>
      </c>
      <c r="U850" s="254">
        <v>0</v>
      </c>
      <c r="V850" s="254">
        <v>0</v>
      </c>
      <c r="W850" s="254">
        <v>0</v>
      </c>
      <c r="X850" s="254">
        <v>0</v>
      </c>
      <c r="Y850" s="254">
        <v>0</v>
      </c>
      <c r="Z850" s="254">
        <v>0</v>
      </c>
      <c r="AA850" s="254">
        <v>0</v>
      </c>
      <c r="AB850" s="254">
        <v>0</v>
      </c>
      <c r="AC850" s="254">
        <v>0</v>
      </c>
      <c r="AD850" s="254">
        <v>2.27</v>
      </c>
      <c r="AE850" s="254">
        <v>0</v>
      </c>
      <c r="AF850" s="256">
        <v>0</v>
      </c>
    </row>
    <row r="851" spans="1:32">
      <c r="A851" s="257">
        <f t="shared" si="35"/>
        <v>1.0108666666666652</v>
      </c>
      <c r="B851" s="254">
        <v>0</v>
      </c>
      <c r="C851" s="254">
        <v>0</v>
      </c>
      <c r="D851" s="254">
        <v>0</v>
      </c>
      <c r="E851" s="254">
        <v>0</v>
      </c>
      <c r="F851" s="254">
        <v>0</v>
      </c>
      <c r="G851" s="254">
        <v>0</v>
      </c>
      <c r="H851" s="254">
        <v>0</v>
      </c>
      <c r="I851" s="254">
        <v>0</v>
      </c>
      <c r="J851" s="254">
        <v>0</v>
      </c>
      <c r="K851" s="254">
        <v>0</v>
      </c>
      <c r="L851" s="254">
        <v>0</v>
      </c>
      <c r="M851" s="254">
        <v>0</v>
      </c>
      <c r="N851" s="254">
        <v>0</v>
      </c>
      <c r="O851" s="254">
        <v>0</v>
      </c>
      <c r="P851" s="254">
        <v>0</v>
      </c>
      <c r="Q851" s="254">
        <v>0</v>
      </c>
      <c r="R851" s="254">
        <v>0</v>
      </c>
      <c r="S851" s="254">
        <v>0</v>
      </c>
      <c r="T851" s="254">
        <v>0</v>
      </c>
      <c r="U851" s="254">
        <v>0</v>
      </c>
      <c r="V851" s="254">
        <v>0</v>
      </c>
      <c r="W851" s="254">
        <v>0</v>
      </c>
      <c r="X851" s="254">
        <v>0</v>
      </c>
      <c r="Y851" s="254">
        <v>0</v>
      </c>
      <c r="Z851" s="254">
        <v>0</v>
      </c>
      <c r="AA851" s="254">
        <v>0</v>
      </c>
      <c r="AB851" s="254">
        <v>0</v>
      </c>
      <c r="AC851" s="254">
        <v>0</v>
      </c>
      <c r="AD851" s="254">
        <v>0</v>
      </c>
      <c r="AE851" s="254">
        <v>0</v>
      </c>
      <c r="AF851" s="256">
        <v>0</v>
      </c>
    </row>
    <row r="852" spans="1:32">
      <c r="A852" s="257">
        <f t="shared" si="35"/>
        <v>1.0212666666666652</v>
      </c>
      <c r="B852" s="254">
        <v>0</v>
      </c>
      <c r="C852" s="254">
        <v>0</v>
      </c>
      <c r="D852" s="254">
        <v>0</v>
      </c>
      <c r="E852" s="254">
        <v>0</v>
      </c>
      <c r="F852" s="254">
        <v>0</v>
      </c>
      <c r="G852" s="254">
        <v>0</v>
      </c>
      <c r="H852" s="254">
        <v>0</v>
      </c>
      <c r="I852" s="254">
        <v>0</v>
      </c>
      <c r="J852" s="254">
        <v>0</v>
      </c>
      <c r="K852" s="254">
        <v>0</v>
      </c>
      <c r="L852" s="254">
        <v>0</v>
      </c>
      <c r="M852" s="254">
        <v>0</v>
      </c>
      <c r="N852" s="254">
        <v>0</v>
      </c>
      <c r="O852" s="254">
        <v>0</v>
      </c>
      <c r="P852" s="254">
        <v>0</v>
      </c>
      <c r="Q852" s="254">
        <v>0</v>
      </c>
      <c r="R852" s="254">
        <v>0</v>
      </c>
      <c r="S852" s="254">
        <v>0</v>
      </c>
      <c r="T852" s="254">
        <v>0</v>
      </c>
      <c r="U852" s="254">
        <v>0</v>
      </c>
      <c r="V852" s="254">
        <v>0</v>
      </c>
      <c r="W852" s="254">
        <v>0</v>
      </c>
      <c r="X852" s="254">
        <v>0</v>
      </c>
      <c r="Y852" s="254">
        <v>0</v>
      </c>
      <c r="Z852" s="254">
        <v>0</v>
      </c>
      <c r="AA852" s="254">
        <v>0</v>
      </c>
      <c r="AB852" s="254">
        <v>0</v>
      </c>
      <c r="AC852" s="254">
        <v>0</v>
      </c>
      <c r="AD852" s="254">
        <v>0</v>
      </c>
      <c r="AE852" s="254">
        <v>0</v>
      </c>
      <c r="AF852" s="256">
        <v>0</v>
      </c>
    </row>
    <row r="853" spans="1:32">
      <c r="A853" s="257">
        <f t="shared" si="35"/>
        <v>1.0316666666666652</v>
      </c>
      <c r="B853" s="254">
        <v>0</v>
      </c>
      <c r="C853" s="254">
        <v>0</v>
      </c>
      <c r="D853" s="254">
        <v>0</v>
      </c>
      <c r="E853" s="254">
        <v>0</v>
      </c>
      <c r="F853" s="254">
        <v>0</v>
      </c>
      <c r="G853" s="254">
        <v>0</v>
      </c>
      <c r="H853" s="254">
        <v>0</v>
      </c>
      <c r="I853" s="254">
        <v>0</v>
      </c>
      <c r="J853" s="254">
        <v>0</v>
      </c>
      <c r="K853" s="254">
        <v>0</v>
      </c>
      <c r="L853" s="254">
        <v>0</v>
      </c>
      <c r="M853" s="254">
        <v>0</v>
      </c>
      <c r="N853" s="254">
        <v>0</v>
      </c>
      <c r="O853" s="254">
        <v>0</v>
      </c>
      <c r="P853" s="254">
        <v>0</v>
      </c>
      <c r="Q853" s="254">
        <v>0</v>
      </c>
      <c r="R853" s="254">
        <v>0</v>
      </c>
      <c r="S853" s="254">
        <v>0</v>
      </c>
      <c r="T853" s="254">
        <v>0</v>
      </c>
      <c r="U853" s="254">
        <v>0</v>
      </c>
      <c r="V853" s="254">
        <v>0</v>
      </c>
      <c r="W853" s="254">
        <v>0</v>
      </c>
      <c r="X853" s="254">
        <v>0</v>
      </c>
      <c r="Y853" s="254">
        <v>0</v>
      </c>
      <c r="Z853" s="254">
        <v>0</v>
      </c>
      <c r="AA853" s="254">
        <v>0</v>
      </c>
      <c r="AB853" s="254">
        <v>0</v>
      </c>
      <c r="AC853" s="254">
        <v>0</v>
      </c>
      <c r="AD853" s="254">
        <v>0</v>
      </c>
      <c r="AE853" s="254">
        <v>0</v>
      </c>
      <c r="AF853" s="256">
        <v>0</v>
      </c>
    </row>
    <row r="854" spans="1:32">
      <c r="A854" s="257">
        <f t="shared" si="35"/>
        <v>1.0420666666666651</v>
      </c>
      <c r="B854" s="254">
        <v>0</v>
      </c>
      <c r="C854" s="254">
        <v>0</v>
      </c>
      <c r="D854" s="254">
        <v>0</v>
      </c>
      <c r="E854" s="254">
        <v>0</v>
      </c>
      <c r="F854" s="254">
        <v>0</v>
      </c>
      <c r="G854" s="254">
        <v>0</v>
      </c>
      <c r="H854" s="254">
        <v>0</v>
      </c>
      <c r="I854" s="254">
        <v>-38.18</v>
      </c>
      <c r="J854" s="254">
        <v>0</v>
      </c>
      <c r="K854" s="254">
        <v>0</v>
      </c>
      <c r="L854" s="254">
        <v>0</v>
      </c>
      <c r="M854" s="254">
        <v>0</v>
      </c>
      <c r="N854" s="254">
        <v>0</v>
      </c>
      <c r="O854" s="254">
        <v>0</v>
      </c>
      <c r="P854" s="254">
        <v>0</v>
      </c>
      <c r="Q854" s="254">
        <v>0</v>
      </c>
      <c r="R854" s="254">
        <v>0</v>
      </c>
      <c r="S854" s="254">
        <v>0</v>
      </c>
      <c r="T854" s="254">
        <v>0</v>
      </c>
      <c r="U854" s="254">
        <v>0</v>
      </c>
      <c r="V854" s="254">
        <v>0</v>
      </c>
      <c r="W854" s="254">
        <v>0</v>
      </c>
      <c r="X854" s="254">
        <v>0</v>
      </c>
      <c r="Y854" s="254">
        <v>0</v>
      </c>
      <c r="Z854" s="254">
        <v>0</v>
      </c>
      <c r="AA854" s="254">
        <v>0</v>
      </c>
      <c r="AB854" s="254">
        <v>0</v>
      </c>
      <c r="AC854" s="254">
        <v>0</v>
      </c>
      <c r="AD854" s="254">
        <v>0</v>
      </c>
      <c r="AE854" s="254">
        <v>0</v>
      </c>
      <c r="AF854" s="256">
        <v>0</v>
      </c>
    </row>
    <row r="855" spans="1:32">
      <c r="A855" s="257">
        <f t="shared" si="35"/>
        <v>1.0524666666666651</v>
      </c>
      <c r="B855" s="254">
        <v>-26.14</v>
      </c>
      <c r="C855" s="254">
        <v>0</v>
      </c>
      <c r="D855" s="254">
        <v>0</v>
      </c>
      <c r="E855" s="254">
        <v>0</v>
      </c>
      <c r="F855" s="254">
        <v>0</v>
      </c>
      <c r="G855" s="254">
        <v>0</v>
      </c>
      <c r="H855" s="254">
        <v>0</v>
      </c>
      <c r="I855" s="254">
        <v>0</v>
      </c>
      <c r="J855" s="254">
        <v>0</v>
      </c>
      <c r="K855" s="254">
        <v>0</v>
      </c>
      <c r="L855" s="254">
        <v>0</v>
      </c>
      <c r="M855" s="254">
        <v>0</v>
      </c>
      <c r="N855" s="254">
        <v>0</v>
      </c>
      <c r="O855" s="254">
        <v>0</v>
      </c>
      <c r="P855" s="254">
        <v>0</v>
      </c>
      <c r="Q855" s="254">
        <v>0</v>
      </c>
      <c r="R855" s="254">
        <v>0</v>
      </c>
      <c r="S855" s="254">
        <v>0</v>
      </c>
      <c r="T855" s="254">
        <v>0</v>
      </c>
      <c r="U855" s="254">
        <v>0</v>
      </c>
      <c r="V855" s="254">
        <v>0</v>
      </c>
      <c r="W855" s="254">
        <v>0</v>
      </c>
      <c r="X855" s="254">
        <v>0</v>
      </c>
      <c r="Y855" s="254">
        <v>0</v>
      </c>
      <c r="Z855" s="254">
        <v>0</v>
      </c>
      <c r="AA855" s="254">
        <v>0</v>
      </c>
      <c r="AB855" s="254">
        <v>0</v>
      </c>
      <c r="AC855" s="254">
        <v>0</v>
      </c>
      <c r="AD855" s="254">
        <v>0</v>
      </c>
      <c r="AE855" s="254">
        <v>0</v>
      </c>
      <c r="AF855" s="256">
        <v>0</v>
      </c>
    </row>
    <row r="856" spans="1:32">
      <c r="A856" s="257">
        <f t="shared" si="35"/>
        <v>1.0628666666666651</v>
      </c>
      <c r="B856" s="254">
        <v>0</v>
      </c>
      <c r="C856" s="254">
        <v>0</v>
      </c>
      <c r="D856" s="254">
        <v>0</v>
      </c>
      <c r="E856" s="254">
        <v>0</v>
      </c>
      <c r="F856" s="254">
        <v>0</v>
      </c>
      <c r="G856" s="254">
        <v>0</v>
      </c>
      <c r="H856" s="254">
        <v>0</v>
      </c>
      <c r="I856" s="254">
        <v>0</v>
      </c>
      <c r="J856" s="254">
        <v>0</v>
      </c>
      <c r="K856" s="254">
        <v>0</v>
      </c>
      <c r="L856" s="254">
        <v>0</v>
      </c>
      <c r="M856" s="254">
        <v>0</v>
      </c>
      <c r="N856" s="254">
        <v>0</v>
      </c>
      <c r="O856" s="254">
        <v>0</v>
      </c>
      <c r="P856" s="254">
        <v>0</v>
      </c>
      <c r="Q856" s="254">
        <v>0</v>
      </c>
      <c r="R856" s="254">
        <v>0</v>
      </c>
      <c r="S856" s="254">
        <v>0</v>
      </c>
      <c r="T856" s="254">
        <v>0</v>
      </c>
      <c r="U856" s="254">
        <v>0</v>
      </c>
      <c r="V856" s="254">
        <v>0</v>
      </c>
      <c r="W856" s="254">
        <v>0</v>
      </c>
      <c r="X856" s="254">
        <v>0</v>
      </c>
      <c r="Y856" s="254">
        <v>0</v>
      </c>
      <c r="Z856" s="254">
        <v>0</v>
      </c>
      <c r="AA856" s="254">
        <v>0</v>
      </c>
      <c r="AB856" s="254">
        <v>0</v>
      </c>
      <c r="AC856" s="254">
        <v>0</v>
      </c>
      <c r="AD856" s="254">
        <v>0</v>
      </c>
      <c r="AE856" s="254">
        <v>0</v>
      </c>
      <c r="AF856" s="256">
        <v>0</v>
      </c>
    </row>
    <row r="857" spans="1:32">
      <c r="A857" s="257">
        <f t="shared" si="35"/>
        <v>1.073266666666665</v>
      </c>
      <c r="B857" s="254">
        <v>0</v>
      </c>
      <c r="C857" s="254">
        <v>0</v>
      </c>
      <c r="D857" s="254">
        <v>0</v>
      </c>
      <c r="E857" s="254">
        <v>0</v>
      </c>
      <c r="F857" s="254">
        <v>0</v>
      </c>
      <c r="G857" s="254">
        <v>0</v>
      </c>
      <c r="H857" s="254">
        <v>0</v>
      </c>
      <c r="I857" s="254">
        <v>0</v>
      </c>
      <c r="J857" s="254">
        <v>0</v>
      </c>
      <c r="K857" s="254">
        <v>0</v>
      </c>
      <c r="L857" s="254">
        <v>0</v>
      </c>
      <c r="M857" s="254">
        <v>0</v>
      </c>
      <c r="N857" s="254">
        <v>0</v>
      </c>
      <c r="O857" s="254">
        <v>0</v>
      </c>
      <c r="P857" s="254">
        <v>0</v>
      </c>
      <c r="Q857" s="254">
        <v>0</v>
      </c>
      <c r="R857" s="254">
        <v>0</v>
      </c>
      <c r="S857" s="254">
        <v>0</v>
      </c>
      <c r="T857" s="254">
        <v>0</v>
      </c>
      <c r="U857" s="254">
        <v>0</v>
      </c>
      <c r="V857" s="254">
        <v>0</v>
      </c>
      <c r="W857" s="254">
        <v>0</v>
      </c>
      <c r="X857" s="254">
        <v>0</v>
      </c>
      <c r="Y857" s="254">
        <v>0</v>
      </c>
      <c r="Z857" s="254">
        <v>0</v>
      </c>
      <c r="AA857" s="254">
        <v>0</v>
      </c>
      <c r="AB857" s="254">
        <v>0</v>
      </c>
      <c r="AC857" s="254">
        <v>0</v>
      </c>
      <c r="AD857" s="254">
        <v>0</v>
      </c>
      <c r="AE857" s="254">
        <v>0</v>
      </c>
      <c r="AF857" s="256">
        <v>0</v>
      </c>
    </row>
    <row r="858" spans="1:32">
      <c r="A858" s="257">
        <f t="shared" si="35"/>
        <v>1.083666666666665</v>
      </c>
      <c r="B858" s="254">
        <v>0</v>
      </c>
      <c r="C858" s="254">
        <v>0</v>
      </c>
      <c r="D858" s="254">
        <v>0</v>
      </c>
      <c r="E858" s="254">
        <v>0</v>
      </c>
      <c r="F858" s="254">
        <v>0</v>
      </c>
      <c r="G858" s="254">
        <v>0</v>
      </c>
      <c r="H858" s="254">
        <v>0</v>
      </c>
      <c r="I858" s="254">
        <v>0</v>
      </c>
      <c r="J858" s="254">
        <v>0</v>
      </c>
      <c r="K858" s="254">
        <v>0</v>
      </c>
      <c r="L858" s="254">
        <v>0</v>
      </c>
      <c r="M858" s="254">
        <v>0</v>
      </c>
      <c r="N858" s="254">
        <v>0</v>
      </c>
      <c r="O858" s="254">
        <v>0</v>
      </c>
      <c r="P858" s="254">
        <v>0</v>
      </c>
      <c r="Q858" s="254">
        <v>0</v>
      </c>
      <c r="R858" s="254">
        <v>0</v>
      </c>
      <c r="S858" s="254">
        <v>0</v>
      </c>
      <c r="T858" s="254">
        <v>0</v>
      </c>
      <c r="U858" s="254">
        <v>0</v>
      </c>
      <c r="V858" s="254">
        <v>0</v>
      </c>
      <c r="W858" s="254">
        <v>0</v>
      </c>
      <c r="X858" s="254">
        <v>0</v>
      </c>
      <c r="Y858" s="254">
        <v>0</v>
      </c>
      <c r="Z858" s="254">
        <v>0</v>
      </c>
      <c r="AA858" s="254">
        <v>0</v>
      </c>
      <c r="AB858" s="254">
        <v>0</v>
      </c>
      <c r="AC858" s="254">
        <v>0</v>
      </c>
      <c r="AD858" s="254">
        <v>0</v>
      </c>
      <c r="AE858" s="254">
        <v>0</v>
      </c>
      <c r="AF858" s="256">
        <v>0</v>
      </c>
    </row>
    <row r="859" spans="1:32">
      <c r="A859" s="257">
        <f t="shared" si="35"/>
        <v>1.094066666666665</v>
      </c>
      <c r="B859" s="254">
        <v>0</v>
      </c>
      <c r="C859" s="254">
        <v>0</v>
      </c>
      <c r="D859" s="254">
        <v>0</v>
      </c>
      <c r="E859" s="254">
        <v>0</v>
      </c>
      <c r="F859" s="254">
        <v>0</v>
      </c>
      <c r="G859" s="254">
        <v>0</v>
      </c>
      <c r="H859" s="254">
        <v>0</v>
      </c>
      <c r="I859" s="254">
        <v>0</v>
      </c>
      <c r="J859" s="254">
        <v>0</v>
      </c>
      <c r="K859" s="254">
        <v>0</v>
      </c>
      <c r="L859" s="254">
        <v>0</v>
      </c>
      <c r="M859" s="254">
        <v>0</v>
      </c>
      <c r="N859" s="254">
        <v>0</v>
      </c>
      <c r="O859" s="254">
        <v>0</v>
      </c>
      <c r="P859" s="254">
        <v>0</v>
      </c>
      <c r="Q859" s="254">
        <v>0</v>
      </c>
      <c r="R859" s="254">
        <v>0</v>
      </c>
      <c r="S859" s="254">
        <v>0</v>
      </c>
      <c r="T859" s="254">
        <v>0</v>
      </c>
      <c r="U859" s="254">
        <v>0</v>
      </c>
      <c r="V859" s="254">
        <v>0</v>
      </c>
      <c r="W859" s="254">
        <v>0</v>
      </c>
      <c r="X859" s="254">
        <v>0</v>
      </c>
      <c r="Y859" s="254">
        <v>0</v>
      </c>
      <c r="Z859" s="254">
        <v>0</v>
      </c>
      <c r="AA859" s="254">
        <v>0</v>
      </c>
      <c r="AB859" s="254">
        <v>0</v>
      </c>
      <c r="AC859" s="254">
        <v>0</v>
      </c>
      <c r="AD859" s="254">
        <v>0</v>
      </c>
      <c r="AE859" s="254">
        <v>0</v>
      </c>
      <c r="AF859" s="256">
        <v>0</v>
      </c>
    </row>
    <row r="860" spans="1:32">
      <c r="A860" s="257">
        <f t="shared" si="35"/>
        <v>1.1044666666666649</v>
      </c>
      <c r="B860" s="254">
        <v>0</v>
      </c>
      <c r="C860" s="254">
        <v>0</v>
      </c>
      <c r="D860" s="254">
        <v>0</v>
      </c>
      <c r="E860" s="254">
        <v>0</v>
      </c>
      <c r="F860" s="254">
        <v>0</v>
      </c>
      <c r="G860" s="254">
        <v>0</v>
      </c>
      <c r="H860" s="254">
        <v>0</v>
      </c>
      <c r="I860" s="254">
        <v>0</v>
      </c>
      <c r="J860" s="254">
        <v>0</v>
      </c>
      <c r="K860" s="254">
        <v>0</v>
      </c>
      <c r="L860" s="254">
        <v>0</v>
      </c>
      <c r="M860" s="254">
        <v>0</v>
      </c>
      <c r="N860" s="254">
        <v>0</v>
      </c>
      <c r="O860" s="254">
        <v>0</v>
      </c>
      <c r="P860" s="254">
        <v>0</v>
      </c>
      <c r="Q860" s="254">
        <v>0</v>
      </c>
      <c r="R860" s="254">
        <v>0</v>
      </c>
      <c r="S860" s="254">
        <v>0</v>
      </c>
      <c r="T860" s="254">
        <v>0</v>
      </c>
      <c r="U860" s="254">
        <v>0</v>
      </c>
      <c r="V860" s="254">
        <v>0</v>
      </c>
      <c r="W860" s="254">
        <v>0</v>
      </c>
      <c r="X860" s="254">
        <v>0</v>
      </c>
      <c r="Y860" s="254">
        <v>0</v>
      </c>
      <c r="Z860" s="254">
        <v>0</v>
      </c>
      <c r="AA860" s="254">
        <v>0</v>
      </c>
      <c r="AB860" s="254">
        <v>0</v>
      </c>
      <c r="AC860" s="254">
        <v>0</v>
      </c>
      <c r="AD860" s="254">
        <v>0</v>
      </c>
      <c r="AE860" s="254">
        <v>0</v>
      </c>
      <c r="AF860" s="256">
        <v>0</v>
      </c>
    </row>
    <row r="861" spans="1:32">
      <c r="A861" s="257">
        <f t="shared" si="35"/>
        <v>1.1148666666666649</v>
      </c>
      <c r="B861" s="254">
        <v>0</v>
      </c>
      <c r="C861" s="254">
        <v>0</v>
      </c>
      <c r="D861" s="254">
        <v>0</v>
      </c>
      <c r="E861" s="254">
        <v>0</v>
      </c>
      <c r="F861" s="254">
        <v>0</v>
      </c>
      <c r="G861" s="254">
        <v>0</v>
      </c>
      <c r="H861" s="254">
        <v>0</v>
      </c>
      <c r="I861" s="254">
        <v>0</v>
      </c>
      <c r="J861" s="254">
        <v>0</v>
      </c>
      <c r="K861" s="254">
        <v>0</v>
      </c>
      <c r="L861" s="254">
        <v>0</v>
      </c>
      <c r="M861" s="254">
        <v>0</v>
      </c>
      <c r="N861" s="254">
        <v>0</v>
      </c>
      <c r="O861" s="254">
        <v>0</v>
      </c>
      <c r="P861" s="254">
        <v>0</v>
      </c>
      <c r="Q861" s="254">
        <v>0</v>
      </c>
      <c r="R861" s="254">
        <v>0</v>
      </c>
      <c r="S861" s="254">
        <v>0</v>
      </c>
      <c r="T861" s="254">
        <v>0</v>
      </c>
      <c r="U861" s="254">
        <v>0</v>
      </c>
      <c r="V861" s="254">
        <v>0</v>
      </c>
      <c r="W861" s="254">
        <v>0</v>
      </c>
      <c r="X861" s="254">
        <v>0</v>
      </c>
      <c r="Y861" s="254">
        <v>0</v>
      </c>
      <c r="Z861" s="254">
        <v>0</v>
      </c>
      <c r="AA861" s="254">
        <v>0</v>
      </c>
      <c r="AB861" s="254">
        <v>0</v>
      </c>
      <c r="AC861" s="254">
        <v>0</v>
      </c>
      <c r="AD861" s="254">
        <v>0</v>
      </c>
      <c r="AE861" s="254">
        <v>0</v>
      </c>
      <c r="AF861" s="256">
        <v>0</v>
      </c>
    </row>
    <row r="862" spans="1:32">
      <c r="A862" s="257">
        <f t="shared" si="35"/>
        <v>1.1252666666666649</v>
      </c>
      <c r="B862" s="254">
        <v>0</v>
      </c>
      <c r="C862" s="254">
        <v>0</v>
      </c>
      <c r="D862" s="254">
        <v>0</v>
      </c>
      <c r="E862" s="254">
        <v>0</v>
      </c>
      <c r="F862" s="254">
        <v>0</v>
      </c>
      <c r="G862" s="254">
        <v>0</v>
      </c>
      <c r="H862" s="254">
        <v>0</v>
      </c>
      <c r="I862" s="254">
        <v>0</v>
      </c>
      <c r="J862" s="254">
        <v>0</v>
      </c>
      <c r="K862" s="254">
        <v>0</v>
      </c>
      <c r="L862" s="254">
        <v>0</v>
      </c>
      <c r="M862" s="254">
        <v>0</v>
      </c>
      <c r="N862" s="254">
        <v>0</v>
      </c>
      <c r="O862" s="254">
        <v>0</v>
      </c>
      <c r="P862" s="254">
        <v>0</v>
      </c>
      <c r="Q862" s="254">
        <v>0</v>
      </c>
      <c r="R862" s="254">
        <v>0</v>
      </c>
      <c r="S862" s="254">
        <v>0</v>
      </c>
      <c r="T862" s="254">
        <v>0</v>
      </c>
      <c r="U862" s="254">
        <v>0</v>
      </c>
      <c r="V862" s="254">
        <v>0</v>
      </c>
      <c r="W862" s="254">
        <v>0</v>
      </c>
      <c r="X862" s="254">
        <v>0</v>
      </c>
      <c r="Y862" s="254">
        <v>0</v>
      </c>
      <c r="Z862" s="254">
        <v>0</v>
      </c>
      <c r="AA862" s="254">
        <v>0</v>
      </c>
      <c r="AB862" s="254">
        <v>0</v>
      </c>
      <c r="AC862" s="254">
        <v>0</v>
      </c>
      <c r="AD862" s="254">
        <v>0</v>
      </c>
      <c r="AE862" s="254">
        <v>0</v>
      </c>
      <c r="AF862" s="256">
        <v>0</v>
      </c>
    </row>
    <row r="863" spans="1:32">
      <c r="A863" s="257">
        <f t="shared" si="35"/>
        <v>1.1356666666666648</v>
      </c>
      <c r="B863" s="254">
        <v>0</v>
      </c>
      <c r="C863" s="254">
        <v>0</v>
      </c>
      <c r="D863" s="254">
        <v>0</v>
      </c>
      <c r="E863" s="254">
        <v>0</v>
      </c>
      <c r="F863" s="254">
        <v>0</v>
      </c>
      <c r="G863" s="254">
        <v>0</v>
      </c>
      <c r="H863" s="254">
        <v>0</v>
      </c>
      <c r="I863" s="254">
        <v>0</v>
      </c>
      <c r="J863" s="254">
        <v>0</v>
      </c>
      <c r="K863" s="254">
        <v>0</v>
      </c>
      <c r="L863" s="254">
        <v>0</v>
      </c>
      <c r="M863" s="254">
        <v>0</v>
      </c>
      <c r="N863" s="254">
        <v>0</v>
      </c>
      <c r="O863" s="254">
        <v>0</v>
      </c>
      <c r="P863" s="254">
        <v>0</v>
      </c>
      <c r="Q863" s="254">
        <v>0</v>
      </c>
      <c r="R863" s="254">
        <v>0</v>
      </c>
      <c r="S863" s="254">
        <v>0</v>
      </c>
      <c r="T863" s="254">
        <v>0</v>
      </c>
      <c r="U863" s="254">
        <v>0</v>
      </c>
      <c r="V863" s="254">
        <v>0</v>
      </c>
      <c r="W863" s="254">
        <v>0</v>
      </c>
      <c r="X863" s="254">
        <v>0</v>
      </c>
      <c r="Y863" s="254">
        <v>0</v>
      </c>
      <c r="Z863" s="254">
        <v>0</v>
      </c>
      <c r="AA863" s="254">
        <v>0</v>
      </c>
      <c r="AB863" s="254">
        <v>0</v>
      </c>
      <c r="AC863" s="254">
        <v>0</v>
      </c>
      <c r="AD863" s="254">
        <v>0</v>
      </c>
      <c r="AE863" s="254">
        <v>0</v>
      </c>
      <c r="AF863" s="256">
        <v>0</v>
      </c>
    </row>
    <row r="864" spans="1:32">
      <c r="A864" s="257">
        <f t="shared" si="35"/>
        <v>1.1460666666666648</v>
      </c>
      <c r="B864" s="254">
        <v>0</v>
      </c>
      <c r="C864" s="254">
        <v>0</v>
      </c>
      <c r="D864" s="254">
        <v>0</v>
      </c>
      <c r="E864" s="254">
        <v>0</v>
      </c>
      <c r="F864" s="254">
        <v>0</v>
      </c>
      <c r="G864" s="254">
        <v>0</v>
      </c>
      <c r="H864" s="254">
        <v>0</v>
      </c>
      <c r="I864" s="254">
        <v>0</v>
      </c>
      <c r="J864" s="254">
        <v>0</v>
      </c>
      <c r="K864" s="254">
        <v>0</v>
      </c>
      <c r="L864" s="254">
        <v>0</v>
      </c>
      <c r="M864" s="254">
        <v>0</v>
      </c>
      <c r="N864" s="254">
        <v>0</v>
      </c>
      <c r="O864" s="254">
        <v>0</v>
      </c>
      <c r="P864" s="254">
        <v>0</v>
      </c>
      <c r="Q864" s="254">
        <v>0</v>
      </c>
      <c r="R864" s="254">
        <v>0</v>
      </c>
      <c r="S864" s="254">
        <v>0</v>
      </c>
      <c r="T864" s="254">
        <v>0</v>
      </c>
      <c r="U864" s="254">
        <v>0</v>
      </c>
      <c r="V864" s="254">
        <v>0</v>
      </c>
      <c r="W864" s="254">
        <v>0</v>
      </c>
      <c r="X864" s="254">
        <v>0</v>
      </c>
      <c r="Y864" s="254">
        <v>0</v>
      </c>
      <c r="Z864" s="254">
        <v>0</v>
      </c>
      <c r="AA864" s="254">
        <v>0</v>
      </c>
      <c r="AB864" s="254">
        <v>0</v>
      </c>
      <c r="AC864" s="254">
        <v>0</v>
      </c>
      <c r="AD864" s="254">
        <v>0</v>
      </c>
      <c r="AE864" s="254">
        <v>0</v>
      </c>
      <c r="AF864" s="256">
        <v>0</v>
      </c>
    </row>
    <row r="865" spans="1:32">
      <c r="A865" s="257">
        <f t="shared" si="35"/>
        <v>1.1564666666666648</v>
      </c>
      <c r="B865" s="254">
        <v>0</v>
      </c>
      <c r="C865" s="254">
        <v>0</v>
      </c>
      <c r="D865" s="254">
        <v>0</v>
      </c>
      <c r="E865" s="254">
        <v>0</v>
      </c>
      <c r="F865" s="254">
        <v>0</v>
      </c>
      <c r="G865" s="254">
        <v>0</v>
      </c>
      <c r="H865" s="254">
        <v>0</v>
      </c>
      <c r="I865" s="254">
        <v>0</v>
      </c>
      <c r="J865" s="254">
        <v>0</v>
      </c>
      <c r="K865" s="254">
        <v>0</v>
      </c>
      <c r="L865" s="254">
        <v>0</v>
      </c>
      <c r="M865" s="254">
        <v>0</v>
      </c>
      <c r="N865" s="254">
        <v>0</v>
      </c>
      <c r="O865" s="254">
        <v>0</v>
      </c>
      <c r="P865" s="254">
        <v>0</v>
      </c>
      <c r="Q865" s="254">
        <v>0</v>
      </c>
      <c r="R865" s="254">
        <v>0</v>
      </c>
      <c r="S865" s="254">
        <v>0</v>
      </c>
      <c r="T865" s="254">
        <v>0</v>
      </c>
      <c r="U865" s="254">
        <v>0</v>
      </c>
      <c r="V865" s="254">
        <v>0</v>
      </c>
      <c r="W865" s="254">
        <v>0</v>
      </c>
      <c r="X865" s="254">
        <v>0</v>
      </c>
      <c r="Y865" s="254">
        <v>0</v>
      </c>
      <c r="Z865" s="254">
        <v>0</v>
      </c>
      <c r="AA865" s="254">
        <v>0</v>
      </c>
      <c r="AB865" s="254">
        <v>0</v>
      </c>
      <c r="AC865" s="254">
        <v>0</v>
      </c>
      <c r="AD865" s="254">
        <v>0</v>
      </c>
      <c r="AE865" s="254">
        <v>0</v>
      </c>
      <c r="AF865" s="256">
        <v>0</v>
      </c>
    </row>
    <row r="866" spans="1:32">
      <c r="A866" s="257">
        <f t="shared" si="35"/>
        <v>1.1668666666666647</v>
      </c>
      <c r="B866" s="254">
        <v>0</v>
      </c>
      <c r="C866" s="254">
        <v>0</v>
      </c>
      <c r="D866" s="254">
        <v>0</v>
      </c>
      <c r="E866" s="254">
        <v>0</v>
      </c>
      <c r="F866" s="254">
        <v>0</v>
      </c>
      <c r="G866" s="254">
        <v>0</v>
      </c>
      <c r="H866" s="254">
        <v>0</v>
      </c>
      <c r="I866" s="254">
        <v>0</v>
      </c>
      <c r="J866" s="254">
        <v>0</v>
      </c>
      <c r="K866" s="254">
        <v>0</v>
      </c>
      <c r="L866" s="254">
        <v>0</v>
      </c>
      <c r="M866" s="254">
        <v>0</v>
      </c>
      <c r="N866" s="254">
        <v>0</v>
      </c>
      <c r="O866" s="254">
        <v>0</v>
      </c>
      <c r="P866" s="254">
        <v>0</v>
      </c>
      <c r="Q866" s="254">
        <v>0</v>
      </c>
      <c r="R866" s="254">
        <v>0</v>
      </c>
      <c r="S866" s="254">
        <v>0</v>
      </c>
      <c r="T866" s="254">
        <v>0</v>
      </c>
      <c r="U866" s="254">
        <v>0</v>
      </c>
      <c r="V866" s="254">
        <v>0</v>
      </c>
      <c r="W866" s="254">
        <v>0</v>
      </c>
      <c r="X866" s="254">
        <v>0</v>
      </c>
      <c r="Y866" s="254">
        <v>0</v>
      </c>
      <c r="Z866" s="254">
        <v>0</v>
      </c>
      <c r="AA866" s="254">
        <v>0</v>
      </c>
      <c r="AB866" s="254">
        <v>0</v>
      </c>
      <c r="AC866" s="254">
        <v>0</v>
      </c>
      <c r="AD866" s="254">
        <v>0</v>
      </c>
      <c r="AE866" s="254">
        <v>0</v>
      </c>
      <c r="AF866" s="256">
        <v>0</v>
      </c>
    </row>
    <row r="867" spans="1:32">
      <c r="A867" s="257">
        <f t="shared" si="35"/>
        <v>1.1772666666666647</v>
      </c>
      <c r="B867" s="254">
        <v>0</v>
      </c>
      <c r="C867" s="254">
        <v>0</v>
      </c>
      <c r="D867" s="254">
        <v>0</v>
      </c>
      <c r="E867" s="254">
        <v>0</v>
      </c>
      <c r="F867" s="254">
        <v>0</v>
      </c>
      <c r="G867" s="254">
        <v>0</v>
      </c>
      <c r="H867" s="254">
        <v>0</v>
      </c>
      <c r="I867" s="254">
        <v>0</v>
      </c>
      <c r="J867" s="254">
        <v>0</v>
      </c>
      <c r="K867" s="254">
        <v>0</v>
      </c>
      <c r="L867" s="254">
        <v>0</v>
      </c>
      <c r="M867" s="254">
        <v>0</v>
      </c>
      <c r="N867" s="254">
        <v>0</v>
      </c>
      <c r="O867" s="254">
        <v>0</v>
      </c>
      <c r="P867" s="254">
        <v>0</v>
      </c>
      <c r="Q867" s="254">
        <v>0</v>
      </c>
      <c r="R867" s="254">
        <v>0</v>
      </c>
      <c r="S867" s="254">
        <v>0</v>
      </c>
      <c r="T867" s="254">
        <v>0</v>
      </c>
      <c r="U867" s="254">
        <v>0</v>
      </c>
      <c r="V867" s="254">
        <v>0</v>
      </c>
      <c r="W867" s="254">
        <v>0</v>
      </c>
      <c r="X867" s="254">
        <v>0</v>
      </c>
      <c r="Y867" s="254">
        <v>0</v>
      </c>
      <c r="Z867" s="254">
        <v>0</v>
      </c>
      <c r="AA867" s="254">
        <v>0</v>
      </c>
      <c r="AB867" s="254">
        <v>0</v>
      </c>
      <c r="AC867" s="254">
        <v>0</v>
      </c>
      <c r="AD867" s="254">
        <v>0</v>
      </c>
      <c r="AE867" s="254">
        <v>0</v>
      </c>
      <c r="AF867" s="256">
        <v>0</v>
      </c>
    </row>
    <row r="868" spans="1:32">
      <c r="A868" s="257">
        <f t="shared" si="35"/>
        <v>1.1876666666666646</v>
      </c>
      <c r="B868" s="254">
        <v>0</v>
      </c>
      <c r="C868" s="254">
        <v>0</v>
      </c>
      <c r="D868" s="254">
        <v>0</v>
      </c>
      <c r="E868" s="254">
        <v>0</v>
      </c>
      <c r="F868" s="254">
        <v>0</v>
      </c>
      <c r="G868" s="254">
        <v>0</v>
      </c>
      <c r="H868" s="254">
        <v>0</v>
      </c>
      <c r="I868" s="254">
        <v>0</v>
      </c>
      <c r="J868" s="254">
        <v>0</v>
      </c>
      <c r="K868" s="254">
        <v>0</v>
      </c>
      <c r="L868" s="254">
        <v>0</v>
      </c>
      <c r="M868" s="254">
        <v>0</v>
      </c>
      <c r="N868" s="254">
        <v>0</v>
      </c>
      <c r="O868" s="254">
        <v>0</v>
      </c>
      <c r="P868" s="254">
        <v>0</v>
      </c>
      <c r="Q868" s="254">
        <v>0</v>
      </c>
      <c r="R868" s="254">
        <v>0</v>
      </c>
      <c r="S868" s="254">
        <v>0</v>
      </c>
      <c r="T868" s="254">
        <v>0</v>
      </c>
      <c r="U868" s="254">
        <v>0</v>
      </c>
      <c r="V868" s="254">
        <v>0</v>
      </c>
      <c r="W868" s="254">
        <v>0</v>
      </c>
      <c r="X868" s="254">
        <v>0</v>
      </c>
      <c r="Y868" s="254">
        <v>0</v>
      </c>
      <c r="Z868" s="254">
        <v>0</v>
      </c>
      <c r="AA868" s="254">
        <v>0</v>
      </c>
      <c r="AB868" s="254">
        <v>0</v>
      </c>
      <c r="AC868" s="254">
        <v>0</v>
      </c>
      <c r="AD868" s="254">
        <v>0</v>
      </c>
      <c r="AE868" s="254">
        <v>0</v>
      </c>
      <c r="AF868" s="256">
        <v>0</v>
      </c>
    </row>
    <row r="869" spans="1:32">
      <c r="A869" s="258">
        <f t="shared" si="35"/>
        <v>1.1980666666666646</v>
      </c>
      <c r="B869" s="259">
        <v>0</v>
      </c>
      <c r="C869" s="259">
        <v>0</v>
      </c>
      <c r="D869" s="259">
        <v>0</v>
      </c>
      <c r="E869" s="259">
        <v>0</v>
      </c>
      <c r="F869" s="259">
        <v>0</v>
      </c>
      <c r="G869" s="259">
        <v>0</v>
      </c>
      <c r="H869" s="259">
        <v>0</v>
      </c>
      <c r="I869" s="259">
        <v>0</v>
      </c>
      <c r="J869" s="259">
        <v>0</v>
      </c>
      <c r="K869" s="259">
        <v>0</v>
      </c>
      <c r="L869" s="259">
        <v>0</v>
      </c>
      <c r="M869" s="259">
        <v>0</v>
      </c>
      <c r="N869" s="259">
        <v>0</v>
      </c>
      <c r="O869" s="259">
        <v>0</v>
      </c>
      <c r="P869" s="259">
        <v>0</v>
      </c>
      <c r="Q869" s="254">
        <v>0</v>
      </c>
      <c r="R869" s="254">
        <v>0</v>
      </c>
      <c r="S869" s="254">
        <v>0</v>
      </c>
      <c r="T869" s="254">
        <v>0</v>
      </c>
      <c r="U869" s="254">
        <v>0</v>
      </c>
      <c r="V869" s="254">
        <v>0</v>
      </c>
      <c r="W869" s="254">
        <v>0</v>
      </c>
      <c r="X869" s="254">
        <v>0</v>
      </c>
      <c r="Y869" s="254">
        <v>0</v>
      </c>
      <c r="Z869" s="254">
        <v>0</v>
      </c>
      <c r="AA869" s="254">
        <v>0</v>
      </c>
      <c r="AB869" s="254">
        <v>0</v>
      </c>
      <c r="AC869" s="254">
        <v>0</v>
      </c>
      <c r="AD869" s="254">
        <v>0</v>
      </c>
      <c r="AE869" s="254">
        <v>0</v>
      </c>
      <c r="AF869" s="256">
        <v>0</v>
      </c>
    </row>
    <row r="870" spans="1:32">
      <c r="A870" s="532">
        <f t="shared" si="35"/>
        <v>1.2084666666666646</v>
      </c>
      <c r="B870" s="254">
        <v>0</v>
      </c>
      <c r="C870" s="254">
        <v>0</v>
      </c>
      <c r="D870" s="254">
        <v>0</v>
      </c>
      <c r="E870" s="254">
        <v>0</v>
      </c>
      <c r="F870" s="79">
        <v>0</v>
      </c>
      <c r="G870" s="79">
        <v>0</v>
      </c>
      <c r="H870" s="254">
        <v>0</v>
      </c>
      <c r="I870" s="254">
        <v>0</v>
      </c>
      <c r="J870" s="254">
        <v>0</v>
      </c>
      <c r="K870" s="254">
        <v>0</v>
      </c>
      <c r="L870" s="254">
        <v>0</v>
      </c>
      <c r="M870" s="254">
        <v>0</v>
      </c>
      <c r="N870" s="254">
        <v>0</v>
      </c>
      <c r="O870" s="254">
        <v>0</v>
      </c>
      <c r="P870" s="254">
        <v>0</v>
      </c>
      <c r="Q870" s="254">
        <v>0</v>
      </c>
      <c r="R870" s="254">
        <v>0</v>
      </c>
      <c r="S870" s="254">
        <v>0</v>
      </c>
      <c r="T870" s="254">
        <v>0</v>
      </c>
      <c r="U870" s="254">
        <v>0</v>
      </c>
      <c r="V870" s="254">
        <v>0</v>
      </c>
      <c r="W870" s="254">
        <v>0</v>
      </c>
      <c r="X870" s="254">
        <v>0</v>
      </c>
      <c r="Y870" s="254">
        <v>0</v>
      </c>
      <c r="Z870" s="254">
        <v>0</v>
      </c>
      <c r="AA870" s="254">
        <v>0</v>
      </c>
      <c r="AB870" s="254">
        <v>0</v>
      </c>
      <c r="AC870" s="254">
        <v>0</v>
      </c>
      <c r="AD870" s="254">
        <v>0</v>
      </c>
      <c r="AE870" s="254">
        <v>0</v>
      </c>
      <c r="AF870" s="256">
        <v>0</v>
      </c>
    </row>
    <row r="871" spans="1:32">
      <c r="A871" s="532">
        <f t="shared" si="35"/>
        <v>1.2188666666666645</v>
      </c>
      <c r="B871" s="254">
        <v>0</v>
      </c>
      <c r="C871" s="254">
        <v>0</v>
      </c>
      <c r="D871" s="254">
        <v>0</v>
      </c>
      <c r="E871" s="254">
        <v>0</v>
      </c>
      <c r="F871" s="79">
        <v>0</v>
      </c>
      <c r="G871" s="79">
        <v>0</v>
      </c>
      <c r="H871" s="254">
        <v>0</v>
      </c>
      <c r="I871" s="254">
        <v>0</v>
      </c>
      <c r="J871" s="254">
        <v>0</v>
      </c>
      <c r="K871" s="254">
        <v>0</v>
      </c>
      <c r="L871" s="254">
        <v>0</v>
      </c>
      <c r="M871" s="254">
        <v>0</v>
      </c>
      <c r="N871" s="254">
        <v>0</v>
      </c>
      <c r="O871" s="254">
        <v>0</v>
      </c>
      <c r="P871" s="254">
        <v>0</v>
      </c>
      <c r="Q871" s="254">
        <v>0</v>
      </c>
      <c r="R871" s="254">
        <v>0</v>
      </c>
      <c r="S871" s="254">
        <v>0</v>
      </c>
      <c r="T871" s="254">
        <v>0</v>
      </c>
      <c r="U871" s="254">
        <v>0</v>
      </c>
      <c r="V871" s="254">
        <v>0</v>
      </c>
      <c r="W871" s="254">
        <v>0</v>
      </c>
      <c r="X871" s="254">
        <v>0</v>
      </c>
      <c r="Y871" s="254">
        <v>0</v>
      </c>
      <c r="Z871" s="254">
        <v>0</v>
      </c>
      <c r="AA871" s="254">
        <v>0</v>
      </c>
      <c r="AB871" s="254">
        <v>0</v>
      </c>
      <c r="AC871" s="254">
        <v>0</v>
      </c>
      <c r="AD871" s="254">
        <v>0</v>
      </c>
      <c r="AE871" s="254">
        <v>0</v>
      </c>
      <c r="AF871" s="256">
        <v>0</v>
      </c>
    </row>
    <row r="872" spans="1:32">
      <c r="A872" s="532">
        <f t="shared" si="35"/>
        <v>1.2292666666666645</v>
      </c>
      <c r="B872" s="254">
        <v>0</v>
      </c>
      <c r="C872" s="254">
        <v>0</v>
      </c>
      <c r="D872" s="254">
        <v>0</v>
      </c>
      <c r="E872" s="254">
        <v>0</v>
      </c>
      <c r="F872" s="79">
        <v>0</v>
      </c>
      <c r="G872" s="79">
        <v>0</v>
      </c>
      <c r="H872" s="254">
        <v>0</v>
      </c>
      <c r="I872" s="254">
        <v>0</v>
      </c>
      <c r="J872" s="254">
        <v>0</v>
      </c>
      <c r="K872" s="254">
        <v>0</v>
      </c>
      <c r="L872" s="254">
        <v>0</v>
      </c>
      <c r="M872" s="254">
        <v>0</v>
      </c>
      <c r="N872" s="254">
        <v>0</v>
      </c>
      <c r="O872" s="254">
        <v>0</v>
      </c>
      <c r="P872" s="254">
        <v>0</v>
      </c>
      <c r="Q872" s="254">
        <v>0</v>
      </c>
      <c r="R872" s="254">
        <v>0</v>
      </c>
      <c r="S872" s="254">
        <v>0</v>
      </c>
      <c r="T872" s="254">
        <v>0</v>
      </c>
      <c r="U872" s="254">
        <v>0</v>
      </c>
      <c r="V872" s="254">
        <v>0</v>
      </c>
      <c r="W872" s="254">
        <v>0</v>
      </c>
      <c r="X872" s="254">
        <v>0</v>
      </c>
      <c r="Y872" s="254">
        <v>0</v>
      </c>
      <c r="Z872" s="254">
        <v>0</v>
      </c>
      <c r="AA872" s="254">
        <v>0</v>
      </c>
      <c r="AB872" s="254">
        <v>0</v>
      </c>
      <c r="AC872" s="254">
        <v>0</v>
      </c>
      <c r="AD872" s="254">
        <v>0</v>
      </c>
      <c r="AE872" s="254">
        <v>0</v>
      </c>
      <c r="AF872" s="256">
        <v>0</v>
      </c>
    </row>
    <row r="873" spans="1:32">
      <c r="A873" s="532">
        <f t="shared" si="35"/>
        <v>1.2396666666666645</v>
      </c>
      <c r="B873" s="254">
        <v>0</v>
      </c>
      <c r="C873" s="254">
        <v>0</v>
      </c>
      <c r="D873" s="254">
        <v>0</v>
      </c>
      <c r="E873" s="254">
        <v>0</v>
      </c>
      <c r="F873" s="79">
        <v>0</v>
      </c>
      <c r="G873" s="79">
        <v>0</v>
      </c>
      <c r="H873" s="254">
        <v>0</v>
      </c>
      <c r="I873" s="254">
        <v>0</v>
      </c>
      <c r="J873" s="254">
        <v>0</v>
      </c>
      <c r="K873" s="254">
        <v>0</v>
      </c>
      <c r="L873" s="254">
        <v>0</v>
      </c>
      <c r="M873" s="254">
        <v>0</v>
      </c>
      <c r="N873" s="254">
        <v>0</v>
      </c>
      <c r="O873" s="254">
        <v>0</v>
      </c>
      <c r="P873" s="254">
        <v>0</v>
      </c>
      <c r="Q873" s="254">
        <v>0</v>
      </c>
      <c r="R873" s="254">
        <v>0</v>
      </c>
      <c r="S873" s="254">
        <v>0</v>
      </c>
      <c r="T873" s="254">
        <v>0</v>
      </c>
      <c r="U873" s="254">
        <v>0</v>
      </c>
      <c r="V873" s="254">
        <v>0</v>
      </c>
      <c r="W873" s="254">
        <v>0</v>
      </c>
      <c r="X873" s="254">
        <v>0</v>
      </c>
      <c r="Y873" s="254">
        <v>0</v>
      </c>
      <c r="Z873" s="254">
        <v>0</v>
      </c>
      <c r="AA873" s="254">
        <v>0</v>
      </c>
      <c r="AB873" s="254">
        <v>0</v>
      </c>
      <c r="AC873" s="254">
        <v>0</v>
      </c>
      <c r="AD873" s="254">
        <v>0</v>
      </c>
      <c r="AE873" s="254">
        <v>0</v>
      </c>
      <c r="AF873" s="256">
        <v>0</v>
      </c>
    </row>
    <row r="874" spans="1:32">
      <c r="A874" s="532">
        <f t="shared" si="35"/>
        <v>1.2500666666666644</v>
      </c>
      <c r="B874" s="254">
        <v>0</v>
      </c>
      <c r="C874" s="254">
        <v>0</v>
      </c>
      <c r="D874" s="254">
        <v>0</v>
      </c>
      <c r="E874" s="254">
        <v>0</v>
      </c>
      <c r="F874" s="79">
        <v>0</v>
      </c>
      <c r="G874" s="79">
        <v>0</v>
      </c>
      <c r="H874" s="254">
        <v>0</v>
      </c>
      <c r="I874" s="254">
        <v>0</v>
      </c>
      <c r="J874" s="254">
        <v>0</v>
      </c>
      <c r="K874" s="254">
        <v>0</v>
      </c>
      <c r="L874" s="254">
        <v>0</v>
      </c>
      <c r="M874" s="254">
        <v>0</v>
      </c>
      <c r="N874" s="254">
        <v>0</v>
      </c>
      <c r="O874" s="254">
        <v>0</v>
      </c>
      <c r="P874" s="254">
        <v>0</v>
      </c>
      <c r="Q874" s="254">
        <v>0</v>
      </c>
      <c r="R874" s="254">
        <v>0</v>
      </c>
      <c r="S874" s="254">
        <v>0</v>
      </c>
      <c r="T874" s="254">
        <v>0</v>
      </c>
      <c r="U874" s="254">
        <v>0</v>
      </c>
      <c r="V874" s="254">
        <v>0</v>
      </c>
      <c r="W874" s="254">
        <v>0</v>
      </c>
      <c r="X874" s="254">
        <v>0</v>
      </c>
      <c r="Y874" s="254">
        <v>0</v>
      </c>
      <c r="Z874" s="254">
        <v>0</v>
      </c>
      <c r="AA874" s="254">
        <v>0</v>
      </c>
      <c r="AB874" s="254">
        <v>0</v>
      </c>
      <c r="AC874" s="254">
        <v>0</v>
      </c>
      <c r="AD874" s="254">
        <v>0</v>
      </c>
      <c r="AE874" s="254">
        <v>0</v>
      </c>
      <c r="AF874" s="256">
        <v>0</v>
      </c>
    </row>
    <row r="875" spans="1:32">
      <c r="A875" s="532">
        <f t="shared" si="35"/>
        <v>1.2604666666666644</v>
      </c>
      <c r="B875" s="254">
        <v>0</v>
      </c>
      <c r="C875" s="254">
        <v>0</v>
      </c>
      <c r="D875" s="254">
        <v>0</v>
      </c>
      <c r="E875" s="254">
        <v>0</v>
      </c>
      <c r="F875" s="79">
        <v>0</v>
      </c>
      <c r="G875" s="79">
        <v>0</v>
      </c>
      <c r="H875" s="254">
        <v>0</v>
      </c>
      <c r="I875" s="254">
        <v>0</v>
      </c>
      <c r="J875" s="254">
        <v>0</v>
      </c>
      <c r="K875" s="254">
        <v>0</v>
      </c>
      <c r="L875" s="254">
        <v>0</v>
      </c>
      <c r="M875" s="254">
        <v>0</v>
      </c>
      <c r="N875" s="254">
        <v>0</v>
      </c>
      <c r="O875" s="254">
        <v>0</v>
      </c>
      <c r="P875" s="254">
        <v>0</v>
      </c>
      <c r="Q875" s="254">
        <v>0</v>
      </c>
      <c r="R875" s="254">
        <v>0</v>
      </c>
      <c r="S875" s="254">
        <v>0</v>
      </c>
      <c r="T875" s="254">
        <v>0</v>
      </c>
      <c r="U875" s="254">
        <v>0</v>
      </c>
      <c r="V875" s="254">
        <v>0</v>
      </c>
      <c r="W875" s="254">
        <v>0</v>
      </c>
      <c r="X875" s="254">
        <v>0</v>
      </c>
      <c r="Y875" s="254">
        <v>0</v>
      </c>
      <c r="Z875" s="254">
        <v>0</v>
      </c>
      <c r="AA875" s="254">
        <v>0</v>
      </c>
      <c r="AB875" s="254">
        <v>0</v>
      </c>
      <c r="AC875" s="254">
        <v>0</v>
      </c>
      <c r="AD875" s="254">
        <v>0</v>
      </c>
      <c r="AE875" s="254">
        <v>0</v>
      </c>
      <c r="AF875" s="256">
        <v>0</v>
      </c>
    </row>
    <row r="876" spans="1:32">
      <c r="A876" s="532">
        <f t="shared" si="35"/>
        <v>1.2708666666666644</v>
      </c>
      <c r="B876" s="254">
        <v>0</v>
      </c>
      <c r="C876" s="254">
        <v>0</v>
      </c>
      <c r="D876" s="254">
        <v>0</v>
      </c>
      <c r="E876" s="254">
        <v>0</v>
      </c>
      <c r="F876" s="79">
        <v>0</v>
      </c>
      <c r="G876" s="79">
        <v>0</v>
      </c>
      <c r="H876" s="254">
        <v>0</v>
      </c>
      <c r="I876" s="254">
        <v>0</v>
      </c>
      <c r="J876" s="254">
        <v>0</v>
      </c>
      <c r="K876" s="254">
        <v>0</v>
      </c>
      <c r="L876" s="254">
        <v>0</v>
      </c>
      <c r="M876" s="254">
        <v>0</v>
      </c>
      <c r="N876" s="254">
        <v>0</v>
      </c>
      <c r="O876" s="254">
        <v>0</v>
      </c>
      <c r="P876" s="254">
        <v>0</v>
      </c>
      <c r="Q876" s="254">
        <v>0</v>
      </c>
      <c r="R876" s="254">
        <v>0</v>
      </c>
      <c r="S876" s="254">
        <v>0</v>
      </c>
      <c r="T876" s="254">
        <v>0</v>
      </c>
      <c r="U876" s="254">
        <v>0</v>
      </c>
      <c r="V876" s="254">
        <v>0</v>
      </c>
      <c r="W876" s="254">
        <v>0</v>
      </c>
      <c r="X876" s="254">
        <v>0</v>
      </c>
      <c r="Y876" s="254">
        <v>0</v>
      </c>
      <c r="Z876" s="254">
        <v>0</v>
      </c>
      <c r="AA876" s="254">
        <v>0</v>
      </c>
      <c r="AB876" s="254">
        <v>0</v>
      </c>
      <c r="AC876" s="254">
        <v>0</v>
      </c>
      <c r="AD876" s="254">
        <v>0</v>
      </c>
      <c r="AE876" s="254">
        <v>0</v>
      </c>
      <c r="AF876" s="256">
        <v>0</v>
      </c>
    </row>
    <row r="877" spans="1:32" ht="15" thickBot="1">
      <c r="A877" s="531">
        <f t="shared" si="35"/>
        <v>1.2812666666666643</v>
      </c>
      <c r="B877" s="79">
        <v>0</v>
      </c>
      <c r="C877" s="79">
        <v>0</v>
      </c>
      <c r="D877" s="79">
        <v>0</v>
      </c>
      <c r="E877" s="79">
        <v>0</v>
      </c>
      <c r="F877" s="79">
        <v>0</v>
      </c>
      <c r="G877" s="79">
        <v>0</v>
      </c>
      <c r="H877" s="79">
        <v>0</v>
      </c>
      <c r="I877" s="79">
        <v>0</v>
      </c>
      <c r="J877" s="79">
        <v>0</v>
      </c>
      <c r="K877" s="79">
        <v>0</v>
      </c>
      <c r="L877" s="79">
        <v>0</v>
      </c>
      <c r="M877" s="79">
        <v>0</v>
      </c>
      <c r="N877" s="79">
        <v>0</v>
      </c>
      <c r="O877" s="79">
        <v>0</v>
      </c>
      <c r="P877" s="79">
        <v>0</v>
      </c>
      <c r="Q877" s="79">
        <v>0</v>
      </c>
      <c r="R877" s="79">
        <v>0</v>
      </c>
      <c r="S877" s="79">
        <v>0</v>
      </c>
      <c r="T877" s="79">
        <v>0</v>
      </c>
      <c r="U877" s="79">
        <v>0</v>
      </c>
      <c r="V877" s="79">
        <v>0</v>
      </c>
      <c r="W877" s="79">
        <v>0</v>
      </c>
      <c r="X877" s="79">
        <v>0</v>
      </c>
      <c r="Y877" s="79">
        <v>0</v>
      </c>
      <c r="Z877" s="79">
        <v>0</v>
      </c>
      <c r="AA877" s="79">
        <v>0</v>
      </c>
      <c r="AB877" s="79">
        <v>0</v>
      </c>
      <c r="AC877" s="79">
        <v>0</v>
      </c>
      <c r="AD877" s="79">
        <v>0</v>
      </c>
      <c r="AE877" s="79">
        <v>0</v>
      </c>
      <c r="AF877" s="273">
        <v>0</v>
      </c>
    </row>
    <row r="878" spans="1:32" ht="15" thickBot="1">
      <c r="A878" s="264" t="s">
        <v>18</v>
      </c>
      <c r="B878" s="265">
        <v>8175.87</v>
      </c>
      <c r="C878" s="265">
        <v>10738.660000000002</v>
      </c>
      <c r="D878" s="265">
        <v>10040.819999999998</v>
      </c>
      <c r="E878" s="265">
        <v>11998.529999999999</v>
      </c>
      <c r="F878" s="265">
        <v>20920.36</v>
      </c>
      <c r="G878" s="265">
        <v>18968.320000000003</v>
      </c>
      <c r="H878" s="265">
        <v>9098.570000000007</v>
      </c>
      <c r="I878" s="265">
        <v>8865.5099999999984</v>
      </c>
      <c r="J878" s="265">
        <v>11556.230000000003</v>
      </c>
      <c r="K878" s="265">
        <v>9672.7799999999988</v>
      </c>
      <c r="L878" s="265">
        <v>11099.600000000004</v>
      </c>
      <c r="M878" s="265">
        <v>20627.03999999999</v>
      </c>
      <c r="N878" s="265">
        <v>18536.610000000004</v>
      </c>
      <c r="O878" s="265">
        <v>9372.6300000000028</v>
      </c>
      <c r="P878" s="265">
        <v>9804.4400000000023</v>
      </c>
      <c r="Q878" s="265">
        <v>15951.230000000001</v>
      </c>
      <c r="R878" s="265">
        <v>11522.320000000005</v>
      </c>
      <c r="S878" s="265">
        <v>14732.959999999997</v>
      </c>
      <c r="T878" s="265">
        <v>22236.600000000002</v>
      </c>
      <c r="U878" s="265">
        <v>22163.319999999996</v>
      </c>
      <c r="V878" s="265">
        <v>19078.170000000002</v>
      </c>
      <c r="W878" s="265">
        <v>17364.29</v>
      </c>
      <c r="X878" s="265">
        <v>19353.41</v>
      </c>
      <c r="Y878" s="265">
        <v>10464.120000000003</v>
      </c>
      <c r="Z878" s="265">
        <v>6241.0500000000011</v>
      </c>
      <c r="AA878" s="265">
        <v>19113.209999999995</v>
      </c>
      <c r="AB878" s="265">
        <v>19244.119999999995</v>
      </c>
      <c r="AC878" s="265">
        <v>15685.229999999996</v>
      </c>
      <c r="AD878" s="265">
        <v>17828.970000000005</v>
      </c>
      <c r="AE878" s="265">
        <v>17446.819999999996</v>
      </c>
      <c r="AF878" s="265">
        <v>9141.2999999999993</v>
      </c>
    </row>
  </sheetData>
  <conditionalFormatting sqref="A6:A102">
    <cfRule type="duplicateValues" dxfId="9" priority="10" stopIfTrue="1"/>
  </conditionalFormatting>
  <conditionalFormatting sqref="A103:A199">
    <cfRule type="duplicateValues" dxfId="8" priority="9" stopIfTrue="1"/>
  </conditionalFormatting>
  <conditionalFormatting sqref="A200:A296">
    <cfRule type="duplicateValues" dxfId="7" priority="8" stopIfTrue="1"/>
  </conditionalFormatting>
  <conditionalFormatting sqref="A297:A393">
    <cfRule type="duplicateValues" dxfId="6" priority="7" stopIfTrue="1"/>
  </conditionalFormatting>
  <conditionalFormatting sqref="A394:A490">
    <cfRule type="duplicateValues" dxfId="5" priority="6" stopIfTrue="1"/>
  </conditionalFormatting>
  <conditionalFormatting sqref="A491:A587">
    <cfRule type="duplicateValues" dxfId="4" priority="5" stopIfTrue="1"/>
  </conditionalFormatting>
  <conditionalFormatting sqref="A588:A684">
    <cfRule type="duplicateValues" dxfId="3" priority="4" stopIfTrue="1"/>
  </conditionalFormatting>
  <conditionalFormatting sqref="A685:A781">
    <cfRule type="duplicateValues" dxfId="2" priority="3" stopIfTrue="1"/>
  </conditionalFormatting>
  <conditionalFormatting sqref="B5:AF5">
    <cfRule type="duplicateValues" dxfId="1" priority="2" stopIfTrue="1"/>
  </conditionalFormatting>
  <conditionalFormatting sqref="A782:A878">
    <cfRule type="duplicateValues" dxfId="0" priority="1" stopIfTrue="1"/>
  </conditionalFormatting>
  <pageMargins left="0.7" right="0.7" top="0.75" bottom="0.75" header="0.3" footer="0.3"/>
  <pageSetup paperSize="9"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7"/>
  <sheetViews>
    <sheetView topLeftCell="A28" workbookViewId="0">
      <selection activeCell="X73" sqref="X73"/>
    </sheetView>
  </sheetViews>
  <sheetFormatPr baseColWidth="10" defaultRowHeight="14.25"/>
  <cols>
    <col min="1" max="1" width="7.125" bestFit="1" customWidth="1"/>
    <col min="2" max="2" width="8.375" bestFit="1" customWidth="1"/>
    <col min="3" max="3" width="7.25" customWidth="1"/>
    <col min="4" max="4" width="8.375" bestFit="1" customWidth="1"/>
    <col min="5" max="5" width="7.25" customWidth="1"/>
    <col min="6" max="6" width="7.75" bestFit="1" customWidth="1"/>
    <col min="7" max="9" width="7.25" bestFit="1" customWidth="1"/>
    <col min="10" max="10" width="6.875" bestFit="1" customWidth="1"/>
    <col min="11" max="12" width="7.25" bestFit="1" customWidth="1"/>
    <col min="13" max="13" width="6.875" bestFit="1" customWidth="1"/>
    <col min="14" max="17" width="7.25" bestFit="1" customWidth="1"/>
    <col min="18" max="18" width="7.25" customWidth="1"/>
    <col min="19" max="19" width="7.75" bestFit="1" customWidth="1"/>
    <col min="20" max="20" width="4.875" customWidth="1"/>
    <col min="21" max="21" width="5.125" bestFit="1" customWidth="1"/>
    <col min="22" max="32" width="6" customWidth="1"/>
    <col min="33" max="33" width="5.875" customWidth="1"/>
    <col min="34" max="38" width="6" customWidth="1"/>
    <col min="39" max="39" width="6.25" customWidth="1"/>
  </cols>
  <sheetData>
    <row r="1" spans="1:39">
      <c r="A1" s="612" t="s">
        <v>111</v>
      </c>
      <c r="B1" s="612"/>
      <c r="C1" s="612"/>
      <c r="D1" s="612"/>
      <c r="E1" s="612"/>
      <c r="F1" s="612"/>
      <c r="G1" s="612"/>
      <c r="H1" s="612"/>
      <c r="I1" s="612"/>
      <c r="J1" s="612"/>
      <c r="K1" s="612"/>
      <c r="L1" s="612"/>
      <c r="M1" s="612"/>
      <c r="N1" s="612"/>
      <c r="O1" s="612"/>
      <c r="P1" s="612"/>
      <c r="Q1" s="612"/>
      <c r="R1" s="612"/>
      <c r="S1" s="612"/>
      <c r="T1" s="612"/>
      <c r="U1" s="612"/>
      <c r="V1" s="612"/>
      <c r="W1" s="612"/>
      <c r="X1" s="612"/>
      <c r="Y1" s="612"/>
      <c r="Z1" s="612"/>
      <c r="AA1" s="612"/>
      <c r="AB1" s="612"/>
      <c r="AC1" s="612"/>
      <c r="AD1" s="612"/>
      <c r="AE1" s="612"/>
      <c r="AF1" s="612"/>
      <c r="AG1" s="612"/>
      <c r="AH1" s="612"/>
      <c r="AI1" s="612"/>
      <c r="AJ1" s="612"/>
      <c r="AK1" s="612"/>
      <c r="AL1" s="612"/>
      <c r="AM1" s="612"/>
    </row>
    <row r="2" spans="1:39">
      <c r="A2" s="612"/>
      <c r="B2" s="612"/>
      <c r="C2" s="612"/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2"/>
      <c r="P2" s="612"/>
      <c r="Q2" s="612"/>
      <c r="R2" s="612"/>
      <c r="S2" s="612"/>
      <c r="T2" s="612"/>
      <c r="U2" s="612"/>
      <c r="V2" s="612"/>
      <c r="W2" s="612"/>
      <c r="X2" s="612"/>
      <c r="Y2" s="612"/>
      <c r="Z2" s="612"/>
      <c r="AA2" s="612"/>
      <c r="AB2" s="612"/>
      <c r="AC2" s="612"/>
      <c r="AD2" s="612"/>
      <c r="AE2" s="612"/>
      <c r="AF2" s="612"/>
      <c r="AG2" s="612"/>
      <c r="AH2" s="612"/>
      <c r="AI2" s="612"/>
      <c r="AJ2" s="612"/>
      <c r="AK2" s="612"/>
      <c r="AL2" s="612"/>
      <c r="AM2" s="612"/>
    </row>
    <row r="3" spans="1:39">
      <c r="AI3" s="589" t="s">
        <v>33</v>
      </c>
      <c r="AJ3" s="589"/>
      <c r="AK3" s="589"/>
      <c r="AL3" s="340"/>
    </row>
    <row r="4" spans="1:39" ht="22.5">
      <c r="A4" s="187" t="s">
        <v>257</v>
      </c>
      <c r="B4" s="9" t="s">
        <v>0</v>
      </c>
      <c r="C4" s="9" t="s">
        <v>1</v>
      </c>
      <c r="D4" s="9" t="s">
        <v>2</v>
      </c>
      <c r="E4" s="9" t="s">
        <v>3</v>
      </c>
      <c r="F4" s="9" t="s">
        <v>5</v>
      </c>
      <c r="G4" s="9" t="s">
        <v>6</v>
      </c>
      <c r="H4" s="9" t="s">
        <v>7</v>
      </c>
      <c r="I4" s="9" t="s">
        <v>8</v>
      </c>
      <c r="J4" s="9" t="s">
        <v>9</v>
      </c>
      <c r="K4" s="9" t="s">
        <v>10</v>
      </c>
      <c r="L4" s="9" t="s">
        <v>11</v>
      </c>
      <c r="M4" s="9" t="s">
        <v>12</v>
      </c>
      <c r="N4" s="9" t="s">
        <v>13</v>
      </c>
      <c r="O4" s="9" t="s">
        <v>14</v>
      </c>
      <c r="P4" s="9" t="s">
        <v>15</v>
      </c>
      <c r="Q4" s="9" t="s">
        <v>16</v>
      </c>
      <c r="R4" s="9" t="s">
        <v>250</v>
      </c>
      <c r="S4" s="9" t="s">
        <v>259</v>
      </c>
      <c r="T4" s="10"/>
      <c r="U4" s="187" t="s">
        <v>216</v>
      </c>
      <c r="V4" s="9" t="s">
        <v>0</v>
      </c>
      <c r="W4" s="9" t="s">
        <v>1</v>
      </c>
      <c r="X4" s="9" t="s">
        <v>2</v>
      </c>
      <c r="Y4" s="9" t="s">
        <v>3</v>
      </c>
      <c r="Z4" s="9" t="s">
        <v>5</v>
      </c>
      <c r="AA4" s="9" t="s">
        <v>6</v>
      </c>
      <c r="AB4" s="9" t="s">
        <v>7</v>
      </c>
      <c r="AC4" s="9" t="s">
        <v>8</v>
      </c>
      <c r="AD4" s="9" t="s">
        <v>9</v>
      </c>
      <c r="AE4" s="9" t="s">
        <v>10</v>
      </c>
      <c r="AF4" s="9" t="s">
        <v>11</v>
      </c>
      <c r="AG4" s="9" t="s">
        <v>12</v>
      </c>
      <c r="AH4" s="9" t="s">
        <v>13</v>
      </c>
      <c r="AI4" s="9" t="s">
        <v>14</v>
      </c>
      <c r="AJ4" s="9" t="s">
        <v>15</v>
      </c>
      <c r="AK4" s="9" t="s">
        <v>16</v>
      </c>
      <c r="AL4" s="9" t="s">
        <v>250</v>
      </c>
      <c r="AM4" s="9" t="s">
        <v>259</v>
      </c>
    </row>
    <row r="5" spans="1:39">
      <c r="A5" s="533">
        <v>41974</v>
      </c>
      <c r="B5" s="195">
        <v>-80.640000000008968</v>
      </c>
      <c r="C5" s="195">
        <v>150.09999999999127</v>
      </c>
      <c r="D5" s="195">
        <v>-553.80000000000143</v>
      </c>
      <c r="E5" s="195">
        <v>-142.03999999999269</v>
      </c>
      <c r="F5" s="195">
        <v>154.55000000000109</v>
      </c>
      <c r="G5" s="195">
        <v>-9.5299999999951979</v>
      </c>
      <c r="H5" s="195">
        <v>-226.78999999999633</v>
      </c>
      <c r="I5" s="195">
        <v>-20.739999999999782</v>
      </c>
      <c r="J5" s="195">
        <v>6.0700000000046899</v>
      </c>
      <c r="K5" s="195">
        <v>-12.429999999997996</v>
      </c>
      <c r="L5" s="195">
        <v>-52.970000000005939</v>
      </c>
      <c r="M5" s="195">
        <v>12.360000000007858</v>
      </c>
      <c r="N5" s="195">
        <v>-123.21999999999662</v>
      </c>
      <c r="O5" s="196">
        <v>-288.7000000000038</v>
      </c>
      <c r="P5" s="195">
        <v>399.25000000000819</v>
      </c>
      <c r="Q5" s="195">
        <v>-65.670000000000982</v>
      </c>
      <c r="R5" s="195">
        <v>-66.019999999988613</v>
      </c>
      <c r="S5" s="197">
        <f t="shared" ref="S5:S17" si="0">SUM(B5:R5)</f>
        <v>-920.21999999997524</v>
      </c>
      <c r="T5" s="10"/>
      <c r="U5" s="12">
        <f t="shared" ref="U5:U17" si="1">A5</f>
        <v>41974</v>
      </c>
      <c r="V5" s="285">
        <v>191.4</v>
      </c>
      <c r="W5" s="285">
        <v>266.11</v>
      </c>
      <c r="X5" s="285">
        <v>412.5</v>
      </c>
      <c r="Y5" s="285">
        <v>314.57</v>
      </c>
      <c r="Z5" s="285">
        <v>144.53</v>
      </c>
      <c r="AA5" s="285">
        <v>268.08999999999997</v>
      </c>
      <c r="AB5" s="285">
        <v>303.56</v>
      </c>
      <c r="AC5" s="285">
        <v>92.44</v>
      </c>
      <c r="AD5" s="285">
        <v>362.36</v>
      </c>
      <c r="AE5" s="285">
        <v>343.77</v>
      </c>
      <c r="AF5" s="285">
        <v>217.71</v>
      </c>
      <c r="AG5" s="285">
        <v>386.36</v>
      </c>
      <c r="AH5" s="285">
        <v>341.11</v>
      </c>
      <c r="AI5" s="285">
        <v>323.92</v>
      </c>
      <c r="AJ5" s="285">
        <v>293.69</v>
      </c>
      <c r="AK5" s="285">
        <v>197.99</v>
      </c>
      <c r="AL5" s="285">
        <v>482.51</v>
      </c>
      <c r="AM5" s="193">
        <f t="shared" ref="AM5:AM16" si="2">AVERAGE(V5:AL5)</f>
        <v>290.74235294117648</v>
      </c>
    </row>
    <row r="6" spans="1:39">
      <c r="A6" s="12">
        <f>A5+31</f>
        <v>42005</v>
      </c>
      <c r="B6" s="195">
        <v>7.5399999999976899</v>
      </c>
      <c r="C6" s="195">
        <v>18.599999999996726</v>
      </c>
      <c r="D6" s="195">
        <v>-266.20999999999185</v>
      </c>
      <c r="E6" s="195">
        <v>-0.82000000000902418</v>
      </c>
      <c r="F6" s="195">
        <v>274.64999999999878</v>
      </c>
      <c r="G6" s="195">
        <v>-9.9800000000066582</v>
      </c>
      <c r="H6" s="195">
        <v>-308.75000000000853</v>
      </c>
      <c r="I6" s="195">
        <v>-72.06</v>
      </c>
      <c r="J6" s="220">
        <v>-1160.0699999999965</v>
      </c>
      <c r="K6" s="195">
        <v>-28.690000000004375</v>
      </c>
      <c r="L6" s="195">
        <v>4.0999999999985448</v>
      </c>
      <c r="M6" s="195">
        <v>-108.47999999999621</v>
      </c>
      <c r="N6" s="195">
        <v>-36.019999999998149</v>
      </c>
      <c r="O6" s="196">
        <v>-273.33000000000447</v>
      </c>
      <c r="P6" s="195">
        <v>445.75</v>
      </c>
      <c r="Q6" s="195">
        <v>20.550000000001273</v>
      </c>
      <c r="R6" s="195">
        <v>-500.89000000000607</v>
      </c>
      <c r="S6" s="197">
        <f t="shared" si="0"/>
        <v>-1994.1100000000288</v>
      </c>
      <c r="T6" s="10"/>
      <c r="U6" s="12">
        <f t="shared" si="1"/>
        <v>42005</v>
      </c>
      <c r="V6" s="285">
        <v>168.43</v>
      </c>
      <c r="W6" s="285">
        <v>324.42</v>
      </c>
      <c r="X6" s="285">
        <v>314.27999999999997</v>
      </c>
      <c r="Y6" s="285">
        <v>360.59</v>
      </c>
      <c r="Z6" s="285">
        <v>138.19</v>
      </c>
      <c r="AA6" s="285">
        <v>274.10000000000002</v>
      </c>
      <c r="AB6" s="285">
        <v>227.09</v>
      </c>
      <c r="AC6" s="285">
        <v>65.08</v>
      </c>
      <c r="AD6" s="285">
        <v>272.13</v>
      </c>
      <c r="AE6" s="285">
        <v>241.29</v>
      </c>
      <c r="AF6" s="285">
        <v>261.77</v>
      </c>
      <c r="AG6" s="285">
        <v>353.02</v>
      </c>
      <c r="AH6" s="285">
        <v>336.67</v>
      </c>
      <c r="AI6" s="285">
        <v>278.97000000000003</v>
      </c>
      <c r="AJ6" s="285">
        <v>486.65</v>
      </c>
      <c r="AK6" s="285">
        <v>212.57</v>
      </c>
      <c r="AL6" s="285">
        <v>398.25</v>
      </c>
      <c r="AM6" s="193">
        <f t="shared" si="2"/>
        <v>277.26470588235287</v>
      </c>
    </row>
    <row r="7" spans="1:39">
      <c r="A7" s="12">
        <f t="shared" ref="A7:A17" si="3">A6+31</f>
        <v>42036</v>
      </c>
      <c r="B7" s="195">
        <v>-37.829999999999927</v>
      </c>
      <c r="C7" s="195">
        <v>41.410000000001673</v>
      </c>
      <c r="D7" s="195">
        <v>-403.67000000000246</v>
      </c>
      <c r="E7" s="195">
        <v>20.219999999993888</v>
      </c>
      <c r="F7" s="195">
        <v>65.56000000000131</v>
      </c>
      <c r="G7" s="195">
        <v>-17.299999999999272</v>
      </c>
      <c r="H7" s="195">
        <v>-8.8099999999979275</v>
      </c>
      <c r="I7" s="195">
        <v>27.35999999999899</v>
      </c>
      <c r="J7" s="195">
        <v>35.099999999999199</v>
      </c>
      <c r="K7" s="195">
        <v>120.14999999998901</v>
      </c>
      <c r="L7" s="195">
        <v>-61.070000000002437</v>
      </c>
      <c r="M7" s="195">
        <v>-29.950000000011972</v>
      </c>
      <c r="N7" s="195">
        <v>-14.060000000003129</v>
      </c>
      <c r="O7" s="196">
        <v>-310.66999999999462</v>
      </c>
      <c r="P7" s="195">
        <v>201.95999999999876</v>
      </c>
      <c r="Q7" s="195">
        <v>-14.799999999997453</v>
      </c>
      <c r="R7" s="195">
        <v>-142.46000000000186</v>
      </c>
      <c r="S7" s="197">
        <f t="shared" si="0"/>
        <v>-528.86000000002821</v>
      </c>
      <c r="T7" s="10"/>
      <c r="U7" s="12">
        <f t="shared" si="1"/>
        <v>42036</v>
      </c>
      <c r="V7" s="285">
        <v>131.91999999999999</v>
      </c>
      <c r="W7" s="285">
        <v>229.2</v>
      </c>
      <c r="X7" s="285">
        <v>329.75</v>
      </c>
      <c r="Y7" s="285">
        <v>217.69</v>
      </c>
      <c r="Z7" s="285">
        <v>200.36</v>
      </c>
      <c r="AA7" s="285">
        <v>289.29000000000002</v>
      </c>
      <c r="AB7" s="285">
        <v>196.09</v>
      </c>
      <c r="AC7" s="285">
        <v>55.76</v>
      </c>
      <c r="AD7" s="285">
        <v>214.12</v>
      </c>
      <c r="AE7" s="285">
        <v>209.79</v>
      </c>
      <c r="AF7" s="285">
        <v>228.58</v>
      </c>
      <c r="AG7" s="285">
        <v>316.36</v>
      </c>
      <c r="AH7" s="285">
        <v>292.35000000000002</v>
      </c>
      <c r="AI7" s="285">
        <v>255.72</v>
      </c>
      <c r="AJ7" s="285">
        <v>253.27</v>
      </c>
      <c r="AK7" s="285">
        <v>177.28</v>
      </c>
      <c r="AL7" s="285">
        <v>491.87</v>
      </c>
      <c r="AM7" s="193">
        <f t="shared" si="2"/>
        <v>240.55294117647057</v>
      </c>
    </row>
    <row r="8" spans="1:39">
      <c r="A8" s="12">
        <f t="shared" si="3"/>
        <v>42067</v>
      </c>
      <c r="B8" s="195">
        <v>-6.6000000000012733</v>
      </c>
      <c r="C8" s="195">
        <v>58.77000000001135</v>
      </c>
      <c r="D8" s="195">
        <v>195.269999999986</v>
      </c>
      <c r="E8" s="195">
        <v>-55.93999999999869</v>
      </c>
      <c r="F8" s="195">
        <v>9.9199999999973443</v>
      </c>
      <c r="G8" s="195">
        <v>11.109999999991487</v>
      </c>
      <c r="H8" s="195">
        <v>-62.320000000000434</v>
      </c>
      <c r="I8" s="195">
        <v>-5.540000000000191</v>
      </c>
      <c r="J8" s="195">
        <v>-21.650000000000659</v>
      </c>
      <c r="K8" s="195">
        <v>22.150000000004439</v>
      </c>
      <c r="L8" s="195">
        <v>-106.77000000000186</v>
      </c>
      <c r="M8" s="195">
        <v>32.220000000004333</v>
      </c>
      <c r="N8" s="195">
        <v>-45.849999999996726</v>
      </c>
      <c r="O8" s="196">
        <v>-157.01999999999998</v>
      </c>
      <c r="P8" s="195">
        <v>305.200000000008</v>
      </c>
      <c r="Q8" s="195">
        <v>18.139999999999418</v>
      </c>
      <c r="R8" s="195">
        <v>-212.46999999999309</v>
      </c>
      <c r="S8" s="197">
        <f t="shared" si="0"/>
        <v>-21.379999999990559</v>
      </c>
      <c r="T8" s="10"/>
      <c r="U8" s="12">
        <f t="shared" si="1"/>
        <v>42067</v>
      </c>
      <c r="V8" s="285">
        <v>168.51</v>
      </c>
      <c r="W8" s="285">
        <v>273.73</v>
      </c>
      <c r="X8" s="285">
        <v>276.58</v>
      </c>
      <c r="Y8" s="285">
        <v>292.77</v>
      </c>
      <c r="Z8" s="285">
        <v>166.87</v>
      </c>
      <c r="AA8" s="285">
        <v>264.56</v>
      </c>
      <c r="AB8" s="285">
        <v>213.55</v>
      </c>
      <c r="AC8" s="285">
        <v>86.15</v>
      </c>
      <c r="AD8" s="285">
        <v>220.89</v>
      </c>
      <c r="AE8" s="285">
        <v>239.93</v>
      </c>
      <c r="AF8" s="285">
        <v>265.39999999999998</v>
      </c>
      <c r="AG8" s="285">
        <v>320.5</v>
      </c>
      <c r="AH8" s="285">
        <v>349.41</v>
      </c>
      <c r="AI8" s="285">
        <v>246.8</v>
      </c>
      <c r="AJ8" s="285">
        <v>260.87</v>
      </c>
      <c r="AK8" s="285">
        <v>215.91</v>
      </c>
      <c r="AL8" s="285">
        <v>309.99</v>
      </c>
      <c r="AM8" s="193">
        <f t="shared" si="2"/>
        <v>245.4364705882353</v>
      </c>
    </row>
    <row r="9" spans="1:39">
      <c r="A9" s="12">
        <f t="shared" si="3"/>
        <v>42098</v>
      </c>
      <c r="B9" s="195">
        <v>-29.66999999999689</v>
      </c>
      <c r="C9" s="195">
        <v>-4.8599999999878492</v>
      </c>
      <c r="D9" s="195">
        <v>71.210000000006261</v>
      </c>
      <c r="E9" s="195">
        <v>-461.52999999997814</v>
      </c>
      <c r="F9" s="195">
        <v>103.85000000000582</v>
      </c>
      <c r="G9" s="195">
        <v>21.609999999993306</v>
      </c>
      <c r="H9" s="195">
        <v>-214.64999999999876</v>
      </c>
      <c r="I9" s="195">
        <v>-12.330000000001746</v>
      </c>
      <c r="J9" s="195">
        <v>36.490000000000691</v>
      </c>
      <c r="K9" s="195">
        <v>119.35000000000022</v>
      </c>
      <c r="L9" s="195">
        <v>65.589999999997417</v>
      </c>
      <c r="M9" s="195">
        <v>-271.76999999999953</v>
      </c>
      <c r="N9" s="195">
        <v>-2.2699999999986176</v>
      </c>
      <c r="O9" s="196">
        <v>-173.66000000000531</v>
      </c>
      <c r="P9" s="195">
        <v>139.21999999999935</v>
      </c>
      <c r="Q9" s="195">
        <v>-50.339999999989232</v>
      </c>
      <c r="R9" s="195">
        <v>-190.15000000000202</v>
      </c>
      <c r="S9" s="197">
        <f t="shared" si="0"/>
        <v>-853.90999999995495</v>
      </c>
      <c r="T9" s="10"/>
      <c r="U9" s="12">
        <f t="shared" si="1"/>
        <v>42098</v>
      </c>
      <c r="V9" s="285">
        <v>150.97999999999999</v>
      </c>
      <c r="W9" s="285">
        <v>192.44</v>
      </c>
      <c r="X9" s="285">
        <v>294.75</v>
      </c>
      <c r="Y9" s="285">
        <v>385.34</v>
      </c>
      <c r="Z9" s="285">
        <v>158.4</v>
      </c>
      <c r="AA9" s="285">
        <v>280.56</v>
      </c>
      <c r="AB9" s="285">
        <v>228.96</v>
      </c>
      <c r="AC9" s="285">
        <v>64.959999999999994</v>
      </c>
      <c r="AD9" s="285">
        <v>230.98</v>
      </c>
      <c r="AE9" s="285">
        <v>235.66</v>
      </c>
      <c r="AF9" s="285">
        <v>438.59</v>
      </c>
      <c r="AG9" s="285">
        <v>353.61</v>
      </c>
      <c r="AH9" s="285">
        <v>299.52</v>
      </c>
      <c r="AI9" s="285">
        <v>264.51</v>
      </c>
      <c r="AJ9" s="285">
        <v>287.8</v>
      </c>
      <c r="AK9" s="285">
        <v>270.63</v>
      </c>
      <c r="AL9" s="285">
        <v>345.18</v>
      </c>
      <c r="AM9" s="193">
        <f t="shared" si="2"/>
        <v>263.69823529411769</v>
      </c>
    </row>
    <row r="10" spans="1:39">
      <c r="A10" s="12">
        <f t="shared" si="3"/>
        <v>42129</v>
      </c>
      <c r="B10" s="195">
        <v>-10.339999999997417</v>
      </c>
      <c r="C10" s="195">
        <v>-4.389999999986685</v>
      </c>
      <c r="D10" s="195">
        <v>-664.70000000001301</v>
      </c>
      <c r="E10" s="195">
        <v>-92.129999999986467</v>
      </c>
      <c r="F10" s="195">
        <v>128.97000000000571</v>
      </c>
      <c r="G10" s="195">
        <v>6.7199999999902502</v>
      </c>
      <c r="H10" s="195">
        <v>-19.450000000001637</v>
      </c>
      <c r="I10" s="195">
        <v>-60.479999999998654</v>
      </c>
      <c r="J10" s="195">
        <v>19.930000000001492</v>
      </c>
      <c r="K10" s="195">
        <v>13.780000000000143</v>
      </c>
      <c r="L10" s="195">
        <v>-74.170000000005942</v>
      </c>
      <c r="M10" s="195">
        <v>38.35000000000597</v>
      </c>
      <c r="N10" s="195">
        <v>-87.790000000004056</v>
      </c>
      <c r="O10" s="196">
        <v>-191.56999999999846</v>
      </c>
      <c r="P10" s="195">
        <v>294.84000000000128</v>
      </c>
      <c r="Q10" s="195">
        <v>-74.229999999997744</v>
      </c>
      <c r="R10" s="195">
        <v>-735.30999999999608</v>
      </c>
      <c r="S10" s="197">
        <f t="shared" si="0"/>
        <v>-1511.9699999999814</v>
      </c>
      <c r="T10" s="10"/>
      <c r="U10" s="12">
        <f t="shared" si="1"/>
        <v>42129</v>
      </c>
      <c r="V10" s="285">
        <v>165.42</v>
      </c>
      <c r="W10" s="285">
        <v>203.16</v>
      </c>
      <c r="X10" s="285">
        <f>436.18-98</f>
        <v>338.18</v>
      </c>
      <c r="Y10" s="285">
        <v>289.10000000000002</v>
      </c>
      <c r="Z10" s="285">
        <v>155.49</v>
      </c>
      <c r="AA10" s="285">
        <v>303.95</v>
      </c>
      <c r="AB10" s="285">
        <v>203.59</v>
      </c>
      <c r="AC10" s="285">
        <v>84.91</v>
      </c>
      <c r="AD10" s="285">
        <v>219.24</v>
      </c>
      <c r="AE10" s="285">
        <v>261.97000000000003</v>
      </c>
      <c r="AF10" s="285">
        <v>219.35</v>
      </c>
      <c r="AG10" s="285">
        <v>275.66000000000003</v>
      </c>
      <c r="AH10" s="285">
        <v>323.76</v>
      </c>
      <c r="AI10" s="285">
        <v>251.77</v>
      </c>
      <c r="AJ10" s="285">
        <v>339.95</v>
      </c>
      <c r="AK10" s="285">
        <v>264.74</v>
      </c>
      <c r="AL10" s="285">
        <v>294.7</v>
      </c>
      <c r="AM10" s="193">
        <f t="shared" si="2"/>
        <v>246.76117647058823</v>
      </c>
    </row>
    <row r="11" spans="1:39">
      <c r="A11" s="12">
        <f t="shared" si="3"/>
        <v>42160</v>
      </c>
      <c r="B11" s="195">
        <v>14.209999999996853</v>
      </c>
      <c r="C11" s="195">
        <v>54.870000000005348</v>
      </c>
      <c r="D11" s="195">
        <v>-558.76999999999748</v>
      </c>
      <c r="E11" s="195">
        <v>-55.970000000005243</v>
      </c>
      <c r="F11" s="195">
        <v>168.26000000000099</v>
      </c>
      <c r="G11" s="195">
        <v>33.330000000005384</v>
      </c>
      <c r="H11" s="195">
        <v>-252.16999999999371</v>
      </c>
      <c r="I11" s="195">
        <v>-74.550000000000182</v>
      </c>
      <c r="J11" s="195">
        <v>76.670000000000059</v>
      </c>
      <c r="K11" s="195">
        <v>-6.7499999999987637</v>
      </c>
      <c r="L11" s="195">
        <v>-53.670000000000073</v>
      </c>
      <c r="M11" s="195">
        <v>13.86999999999307</v>
      </c>
      <c r="N11" s="195">
        <v>-29.520000000004003</v>
      </c>
      <c r="O11" s="196">
        <v>-298.4300000000087</v>
      </c>
      <c r="P11" s="195">
        <v>681.7499999999967</v>
      </c>
      <c r="Q11" s="195">
        <v>15.480000000001382</v>
      </c>
      <c r="R11" s="195">
        <v>-209.02999999998792</v>
      </c>
      <c r="S11" s="197">
        <f t="shared" si="0"/>
        <v>-480.41999999999621</v>
      </c>
      <c r="T11" s="10"/>
      <c r="U11" s="12">
        <f t="shared" si="1"/>
        <v>42160</v>
      </c>
      <c r="V11" s="285">
        <v>179.94</v>
      </c>
      <c r="W11" s="285">
        <v>212.45</v>
      </c>
      <c r="X11" s="285">
        <v>379.34</v>
      </c>
      <c r="Y11" s="285">
        <v>290.76</v>
      </c>
      <c r="Z11" s="285">
        <v>153.66999999999999</v>
      </c>
      <c r="AA11" s="285">
        <v>330.95</v>
      </c>
      <c r="AB11" s="285">
        <v>263.08</v>
      </c>
      <c r="AC11" s="285">
        <v>88.53</v>
      </c>
      <c r="AD11" s="285">
        <v>330.37</v>
      </c>
      <c r="AE11" s="285">
        <v>272.92</v>
      </c>
      <c r="AF11" s="285">
        <v>203.05</v>
      </c>
      <c r="AG11" s="285">
        <v>328.64</v>
      </c>
      <c r="AH11" s="285">
        <v>328.91</v>
      </c>
      <c r="AI11" s="285">
        <v>349.33</v>
      </c>
      <c r="AJ11" s="285">
        <v>259.27999999999997</v>
      </c>
      <c r="AK11" s="285">
        <v>283.33999999999997</v>
      </c>
      <c r="AL11" s="285">
        <v>339.76</v>
      </c>
      <c r="AM11" s="193">
        <f t="shared" si="2"/>
        <v>270.25411764705888</v>
      </c>
    </row>
    <row r="12" spans="1:39">
      <c r="A12" s="12">
        <f t="shared" si="3"/>
        <v>42191</v>
      </c>
      <c r="B12" s="195">
        <v>-176.93000000000535</v>
      </c>
      <c r="C12" s="195">
        <v>241.72000000000298</v>
      </c>
      <c r="D12" s="195">
        <v>-746.85000000000957</v>
      </c>
      <c r="E12" s="220">
        <v>-1156.2499999999873</v>
      </c>
      <c r="F12" s="195">
        <v>299.82999999999902</v>
      </c>
      <c r="G12" s="195">
        <v>47.560000000002667</v>
      </c>
      <c r="H12" s="195">
        <v>-338.58000000000084</v>
      </c>
      <c r="I12" s="195">
        <v>-267.07000000000062</v>
      </c>
      <c r="J12" s="195">
        <v>79.790000000000006</v>
      </c>
      <c r="K12" s="195">
        <v>2265.1200000000117</v>
      </c>
      <c r="L12" s="195">
        <v>-72.500000000005457</v>
      </c>
      <c r="M12" s="195">
        <v>-23.990000000007875</v>
      </c>
      <c r="N12" s="195">
        <v>-149.01000000000204</v>
      </c>
      <c r="O12" s="196">
        <v>-75.550000000000892</v>
      </c>
      <c r="P12" s="195">
        <v>-39.230000000002498</v>
      </c>
      <c r="Q12" s="195">
        <v>-72.500000000013245</v>
      </c>
      <c r="R12" s="195">
        <v>-567.68999999999892</v>
      </c>
      <c r="S12" s="197">
        <f t="shared" si="0"/>
        <v>-752.13000000001807</v>
      </c>
      <c r="T12" s="10"/>
      <c r="U12" s="12">
        <f t="shared" si="1"/>
        <v>42191</v>
      </c>
      <c r="V12" s="285">
        <v>193.32</v>
      </c>
      <c r="W12" s="285">
        <v>283.49</v>
      </c>
      <c r="X12" s="285">
        <v>394.21</v>
      </c>
      <c r="Y12" s="285">
        <v>360.73</v>
      </c>
      <c r="Z12" s="285">
        <v>175.02</v>
      </c>
      <c r="AA12" s="285">
        <v>319.95</v>
      </c>
      <c r="AB12" s="285">
        <v>271.27</v>
      </c>
      <c r="AC12" s="285">
        <v>97.08</v>
      </c>
      <c r="AD12" s="285">
        <v>269.16000000000003</v>
      </c>
      <c r="AE12" s="285">
        <v>335.07</v>
      </c>
      <c r="AF12" s="285">
        <v>320.63</v>
      </c>
      <c r="AG12" s="285">
        <v>373.95</v>
      </c>
      <c r="AH12" s="285">
        <v>337.89</v>
      </c>
      <c r="AI12" s="285">
        <v>281.62</v>
      </c>
      <c r="AJ12" s="285">
        <v>343.9</v>
      </c>
      <c r="AK12" s="285">
        <v>250.8</v>
      </c>
      <c r="AL12" s="285">
        <v>475.96</v>
      </c>
      <c r="AM12" s="193">
        <f t="shared" si="2"/>
        <v>299.06176470588235</v>
      </c>
    </row>
    <row r="13" spans="1:39">
      <c r="A13" s="12">
        <f t="shared" si="3"/>
        <v>42222</v>
      </c>
      <c r="B13" s="195">
        <v>-156.48999999999864</v>
      </c>
      <c r="C13" s="195">
        <v>70.639999999993961</v>
      </c>
      <c r="D13" s="195">
        <v>-726.19999999999527</v>
      </c>
      <c r="E13" s="195">
        <v>154.70999999999992</v>
      </c>
      <c r="F13" s="195">
        <v>39.659999999999201</v>
      </c>
      <c r="G13" s="195">
        <v>32.220000000000141</v>
      </c>
      <c r="H13" s="195">
        <v>6.2199999999957072</v>
      </c>
      <c r="I13" s="195">
        <v>8.8000000000006899</v>
      </c>
      <c r="J13" s="195">
        <v>6.9200000000005524</v>
      </c>
      <c r="K13" s="195">
        <v>38.679999999998472</v>
      </c>
      <c r="L13" s="195">
        <v>6.0799999999972716</v>
      </c>
      <c r="M13" s="195">
        <v>51.130000000001694</v>
      </c>
      <c r="N13" s="195">
        <v>-84.960000000007312</v>
      </c>
      <c r="O13" s="219">
        <v>-1142.3400000000004</v>
      </c>
      <c r="P13" s="195">
        <v>218.63000000000002</v>
      </c>
      <c r="Q13" s="195">
        <v>96.300000000000651</v>
      </c>
      <c r="R13" s="195">
        <v>-143.46000000000743</v>
      </c>
      <c r="S13" s="197">
        <f t="shared" si="0"/>
        <v>-1523.4600000000205</v>
      </c>
      <c r="T13" s="10"/>
      <c r="U13" s="12">
        <f t="shared" si="1"/>
        <v>42222</v>
      </c>
      <c r="V13" s="285">
        <v>191.15</v>
      </c>
      <c r="W13" s="285">
        <v>339.27</v>
      </c>
      <c r="X13" s="285">
        <v>289.81</v>
      </c>
      <c r="Y13" s="285">
        <v>344.51</v>
      </c>
      <c r="Z13" s="285">
        <v>135.16</v>
      </c>
      <c r="AA13" s="285">
        <v>194.32</v>
      </c>
      <c r="AB13" s="285">
        <v>233.78</v>
      </c>
      <c r="AC13" s="285">
        <v>106.79</v>
      </c>
      <c r="AD13" s="285">
        <v>237.36</v>
      </c>
      <c r="AE13" s="285">
        <v>298.73</v>
      </c>
      <c r="AF13" s="285">
        <v>204.14</v>
      </c>
      <c r="AG13" s="285">
        <v>334.34</v>
      </c>
      <c r="AH13" s="285">
        <v>289.86</v>
      </c>
      <c r="AI13" s="285">
        <v>279.58</v>
      </c>
      <c r="AJ13" s="285">
        <v>278.33999999999997</v>
      </c>
      <c r="AK13" s="285">
        <v>194.45</v>
      </c>
      <c r="AL13" s="285">
        <v>362.79</v>
      </c>
      <c r="AM13" s="193">
        <f t="shared" si="2"/>
        <v>253.78705882352941</v>
      </c>
    </row>
    <row r="14" spans="1:39">
      <c r="A14" s="12">
        <f t="shared" si="3"/>
        <v>42253</v>
      </c>
      <c r="B14" s="195">
        <v>-38.379999999997324</v>
      </c>
      <c r="C14" s="195">
        <v>237.39999999999068</v>
      </c>
      <c r="D14" s="195">
        <v>374.73999999999324</v>
      </c>
      <c r="E14" s="195">
        <v>-589.45000000000005</v>
      </c>
      <c r="F14" s="195">
        <v>23.149999999998364</v>
      </c>
      <c r="G14" s="195">
        <v>128.82000000000002</v>
      </c>
      <c r="H14" s="195">
        <v>-73.169999999992541</v>
      </c>
      <c r="I14" s="195">
        <v>-36.310000000000528</v>
      </c>
      <c r="J14" s="195">
        <v>-12.879999999999999</v>
      </c>
      <c r="K14" s="195">
        <v>124.35000000000538</v>
      </c>
      <c r="L14" s="195">
        <v>-53.87</v>
      </c>
      <c r="M14" s="195">
        <v>159.26</v>
      </c>
      <c r="N14" s="195">
        <v>-28.920000000002581</v>
      </c>
      <c r="O14" s="219">
        <v>-275.82999999999993</v>
      </c>
      <c r="P14" s="195">
        <v>-97.3700000000008</v>
      </c>
      <c r="Q14" s="195">
        <v>189.10000000000059</v>
      </c>
      <c r="R14" s="195">
        <v>-120.09999999999164</v>
      </c>
      <c r="S14" s="197">
        <f t="shared" si="0"/>
        <v>-89.459999999997137</v>
      </c>
      <c r="T14" s="10"/>
      <c r="U14" s="12">
        <f t="shared" si="1"/>
        <v>42253</v>
      </c>
      <c r="V14" s="285">
        <v>151.71</v>
      </c>
      <c r="W14" s="285">
        <v>267.75</v>
      </c>
      <c r="X14" s="285">
        <v>292.31</v>
      </c>
      <c r="Y14" s="285">
        <v>307.72000000000003</v>
      </c>
      <c r="Z14" s="285">
        <v>140.6</v>
      </c>
      <c r="AA14" s="285">
        <v>202.9</v>
      </c>
      <c r="AB14" s="285">
        <v>190.28</v>
      </c>
      <c r="AC14" s="285">
        <v>113.99</v>
      </c>
      <c r="AD14" s="285">
        <v>204.57</v>
      </c>
      <c r="AE14" s="285">
        <v>277.57</v>
      </c>
      <c r="AF14" s="285">
        <v>206.39</v>
      </c>
      <c r="AG14" s="285">
        <v>269.58</v>
      </c>
      <c r="AH14" s="285">
        <v>328.41</v>
      </c>
      <c r="AI14" s="285">
        <v>213.1</v>
      </c>
      <c r="AJ14" s="285">
        <v>257.39</v>
      </c>
      <c r="AK14" s="285">
        <v>194.17</v>
      </c>
      <c r="AL14" s="285">
        <v>354.81</v>
      </c>
      <c r="AM14" s="193">
        <f t="shared" si="2"/>
        <v>233.72058823529409</v>
      </c>
    </row>
    <row r="15" spans="1:39">
      <c r="A15" s="12">
        <f t="shared" si="3"/>
        <v>42284</v>
      </c>
      <c r="B15" s="195">
        <v>-17.700000000000617</v>
      </c>
      <c r="C15" s="195">
        <v>27.970000000010259</v>
      </c>
      <c r="D15" s="195">
        <v>-934.24000000000319</v>
      </c>
      <c r="E15" s="195">
        <v>-250.00000000000909</v>
      </c>
      <c r="F15" s="195">
        <v>16.030000000000797</v>
      </c>
      <c r="G15" s="195">
        <v>210.56000000000162</v>
      </c>
      <c r="H15" s="195">
        <v>-477.92000000000269</v>
      </c>
      <c r="I15" s="195">
        <v>96.510000000001128</v>
      </c>
      <c r="J15" s="195">
        <v>-9.3299999999998562</v>
      </c>
      <c r="K15" s="195">
        <v>-58.879999999996471</v>
      </c>
      <c r="L15" s="195">
        <v>-292.20999999999844</v>
      </c>
      <c r="M15" s="195">
        <v>191.64000000000414</v>
      </c>
      <c r="N15" s="195">
        <v>-49.009999999999309</v>
      </c>
      <c r="O15" s="219">
        <v>-529.81000000000631</v>
      </c>
      <c r="P15" s="195">
        <v>74.040000000000447</v>
      </c>
      <c r="Q15" s="195">
        <v>119.19999999999891</v>
      </c>
      <c r="R15" s="195">
        <v>-375.1100000000049</v>
      </c>
      <c r="S15" s="197">
        <f t="shared" si="0"/>
        <v>-2258.2600000000029</v>
      </c>
      <c r="T15" s="10"/>
      <c r="U15" s="12">
        <f t="shared" si="1"/>
        <v>42284</v>
      </c>
      <c r="V15" s="285">
        <v>133.33000000000001</v>
      </c>
      <c r="W15" s="285">
        <v>244.11</v>
      </c>
      <c r="X15" s="285">
        <v>322.85000000000002</v>
      </c>
      <c r="Y15" s="285">
        <v>234.63</v>
      </c>
      <c r="Z15" s="285">
        <v>120.51</v>
      </c>
      <c r="AA15" s="285">
        <v>192.73</v>
      </c>
      <c r="AB15" s="285">
        <v>192.81</v>
      </c>
      <c r="AC15" s="285">
        <v>76</v>
      </c>
      <c r="AD15" s="285">
        <v>253.5</v>
      </c>
      <c r="AE15" s="285">
        <v>281.07</v>
      </c>
      <c r="AF15" s="285">
        <v>246.13</v>
      </c>
      <c r="AG15" s="285">
        <v>302.49</v>
      </c>
      <c r="AH15" s="285">
        <v>334.27</v>
      </c>
      <c r="AI15" s="285">
        <v>247.54</v>
      </c>
      <c r="AJ15" s="285">
        <v>332.33</v>
      </c>
      <c r="AK15" s="285">
        <v>185.56</v>
      </c>
      <c r="AL15" s="285">
        <v>459.97</v>
      </c>
      <c r="AM15" s="193">
        <f t="shared" si="2"/>
        <v>244.69588235294117</v>
      </c>
    </row>
    <row r="16" spans="1:39">
      <c r="A16" s="12">
        <f t="shared" si="3"/>
        <v>42315</v>
      </c>
      <c r="B16" s="195">
        <v>49.079999999995891</v>
      </c>
      <c r="C16" s="195">
        <v>55.569999999991303</v>
      </c>
      <c r="D16" s="195">
        <v>-662.94000000001245</v>
      </c>
      <c r="E16" s="195">
        <v>-2.0000000011648922E-2</v>
      </c>
      <c r="F16" s="195">
        <v>-158.13000000000102</v>
      </c>
      <c r="G16" s="195">
        <v>42.130000000007279</v>
      </c>
      <c r="H16" s="195">
        <v>-316.87999999999653</v>
      </c>
      <c r="I16" s="195">
        <v>-2.9099999999976802</v>
      </c>
      <c r="J16" s="195">
        <v>11.500000000001565</v>
      </c>
      <c r="K16" s="195">
        <v>-121.98999999999864</v>
      </c>
      <c r="L16" s="195">
        <v>-165.83999999999921</v>
      </c>
      <c r="M16" s="195">
        <v>-156.23000000000343</v>
      </c>
      <c r="N16" s="195">
        <v>-85.529999999995198</v>
      </c>
      <c r="O16" s="219">
        <v>-219.0999999999928</v>
      </c>
      <c r="P16" s="195">
        <v>-66.329999999994044</v>
      </c>
      <c r="Q16" s="195">
        <v>-6.8199999999991263</v>
      </c>
      <c r="R16" s="195">
        <v>-315.6300000000013</v>
      </c>
      <c r="S16" s="197">
        <f t="shared" si="0"/>
        <v>-2120.070000000007</v>
      </c>
      <c r="T16" s="10"/>
      <c r="U16" s="12">
        <f t="shared" si="1"/>
        <v>42315</v>
      </c>
      <c r="V16" s="285">
        <v>115.66</v>
      </c>
      <c r="W16" s="285">
        <v>284.81</v>
      </c>
      <c r="X16" s="285">
        <v>293.17</v>
      </c>
      <c r="Y16" s="285">
        <v>265.54000000000002</v>
      </c>
      <c r="Z16" s="285">
        <v>151.44</v>
      </c>
      <c r="AA16" s="285">
        <v>200.55</v>
      </c>
      <c r="AB16" s="285">
        <v>151.5</v>
      </c>
      <c r="AC16" s="285">
        <v>72.56</v>
      </c>
      <c r="AD16" s="285">
        <v>193.78</v>
      </c>
      <c r="AE16" s="285">
        <v>237.02</v>
      </c>
      <c r="AF16" s="285">
        <v>185.73</v>
      </c>
      <c r="AG16" s="285">
        <v>353.1</v>
      </c>
      <c r="AH16" s="285">
        <v>276.88</v>
      </c>
      <c r="AI16" s="285">
        <v>279.14999999999998</v>
      </c>
      <c r="AJ16" s="285">
        <v>270.56</v>
      </c>
      <c r="AK16" s="285">
        <v>203.48</v>
      </c>
      <c r="AL16" s="285">
        <v>283.61</v>
      </c>
      <c r="AM16" s="193">
        <f t="shared" si="2"/>
        <v>224.62</v>
      </c>
    </row>
    <row r="17" spans="1:39">
      <c r="A17" s="12">
        <f t="shared" si="3"/>
        <v>42346</v>
      </c>
      <c r="B17" s="195">
        <v>32.46999999999116</v>
      </c>
      <c r="C17" s="195">
        <v>-8.3900000000012369</v>
      </c>
      <c r="D17" s="195">
        <v>-1003.8399999999936</v>
      </c>
      <c r="E17" s="195">
        <v>104.45999999999688</v>
      </c>
      <c r="F17" s="195">
        <v>275.81</v>
      </c>
      <c r="G17" s="195">
        <v>15.269999999998982</v>
      </c>
      <c r="H17" s="195">
        <v>-189.57000000000491</v>
      </c>
      <c r="I17" s="195">
        <v>-14.8700000000008</v>
      </c>
      <c r="J17" s="195">
        <v>50.080000000001931</v>
      </c>
      <c r="K17" s="195">
        <v>-126.12999999999727</v>
      </c>
      <c r="L17" s="195">
        <v>-30.919999999998218</v>
      </c>
      <c r="M17" s="195">
        <v>356.28999999998496</v>
      </c>
      <c r="N17" s="195">
        <v>-94.790000000001712</v>
      </c>
      <c r="O17" s="219">
        <v>-271.02000000000339</v>
      </c>
      <c r="P17" s="195">
        <v>135.07999999997992</v>
      </c>
      <c r="Q17" s="195">
        <v>-88.78999999999921</v>
      </c>
      <c r="R17" s="195">
        <v>-213.50000000000873</v>
      </c>
      <c r="S17" s="197">
        <f t="shared" si="0"/>
        <v>-1072.3600000000552</v>
      </c>
      <c r="T17" s="10"/>
      <c r="U17" s="12">
        <f t="shared" si="1"/>
        <v>42346</v>
      </c>
      <c r="V17" s="285">
        <v>153.11000000000001</v>
      </c>
      <c r="W17" s="285">
        <v>195.73</v>
      </c>
      <c r="X17" s="285">
        <v>329.55</v>
      </c>
      <c r="Y17" s="285">
        <v>280.11</v>
      </c>
      <c r="Z17" s="285">
        <v>146.32</v>
      </c>
      <c r="AA17" s="285">
        <v>251.63</v>
      </c>
      <c r="AB17" s="285">
        <v>176.3</v>
      </c>
      <c r="AC17" s="285">
        <v>74.930000000000007</v>
      </c>
      <c r="AD17" s="285">
        <v>219.17</v>
      </c>
      <c r="AE17" s="285">
        <v>232.98</v>
      </c>
      <c r="AF17" s="285">
        <v>221.73</v>
      </c>
      <c r="AG17" s="285">
        <v>409.56</v>
      </c>
      <c r="AH17" s="285">
        <v>325.58</v>
      </c>
      <c r="AI17" s="285">
        <v>285.11</v>
      </c>
      <c r="AJ17" s="285">
        <v>299.58999999999997</v>
      </c>
      <c r="AK17" s="285">
        <v>204.97</v>
      </c>
      <c r="AL17" s="285">
        <v>465.2</v>
      </c>
      <c r="AM17" s="193">
        <f t="shared" ref="AM17" si="4">AVERAGE(V17:AL17)</f>
        <v>251.2688235294118</v>
      </c>
    </row>
    <row r="18" spans="1:39">
      <c r="A18" s="9"/>
      <c r="B18" s="197"/>
      <c r="C18" s="197"/>
      <c r="D18" s="197"/>
      <c r="E18" s="197"/>
      <c r="F18" s="197"/>
      <c r="G18" s="197"/>
      <c r="H18" s="197"/>
      <c r="I18" s="197"/>
      <c r="J18" s="197"/>
      <c r="K18" s="197"/>
      <c r="L18" s="197"/>
      <c r="M18" s="197"/>
      <c r="N18" s="197"/>
      <c r="O18" s="197"/>
      <c r="P18" s="197"/>
      <c r="Q18" s="197"/>
      <c r="R18" s="197"/>
      <c r="S18" s="197">
        <f>SUM(B18:R18)</f>
        <v>0</v>
      </c>
      <c r="T18" s="10"/>
      <c r="U18" s="9"/>
      <c r="V18" s="194">
        <f>AVERAGE(V5:V17)</f>
        <v>161.14461538461541</v>
      </c>
      <c r="W18" s="194">
        <f t="shared" ref="W18:AM18" si="5">AVERAGE(W5:W17)</f>
        <v>255.12846153846158</v>
      </c>
      <c r="X18" s="194">
        <f t="shared" si="5"/>
        <v>328.25230769230768</v>
      </c>
      <c r="Y18" s="194">
        <f t="shared" si="5"/>
        <v>303.38923076923078</v>
      </c>
      <c r="Z18" s="194">
        <f t="shared" si="5"/>
        <v>152.81230769230768</v>
      </c>
      <c r="AA18" s="194">
        <f t="shared" si="5"/>
        <v>259.50615384615389</v>
      </c>
      <c r="AB18" s="194">
        <f t="shared" si="5"/>
        <v>219.37384615384616</v>
      </c>
      <c r="AC18" s="194">
        <f t="shared" si="5"/>
        <v>83.01384615384616</v>
      </c>
      <c r="AD18" s="194">
        <f t="shared" si="5"/>
        <v>248.27923076923082</v>
      </c>
      <c r="AE18" s="194">
        <f t="shared" si="5"/>
        <v>266.75153846153847</v>
      </c>
      <c r="AF18" s="194">
        <f t="shared" si="5"/>
        <v>247.6307692307692</v>
      </c>
      <c r="AG18" s="194">
        <f t="shared" si="5"/>
        <v>336.70538461538462</v>
      </c>
      <c r="AH18" s="194">
        <f t="shared" si="5"/>
        <v>320.35538461538459</v>
      </c>
      <c r="AI18" s="194">
        <f t="shared" si="5"/>
        <v>273.62461538461537</v>
      </c>
      <c r="AJ18" s="194">
        <f t="shared" si="5"/>
        <v>304.8938461538462</v>
      </c>
      <c r="AK18" s="194">
        <f t="shared" si="5"/>
        <v>219.68384615384613</v>
      </c>
      <c r="AL18" s="194">
        <f t="shared" si="5"/>
        <v>389.58461538461535</v>
      </c>
      <c r="AM18" s="221">
        <f t="shared" si="5"/>
        <v>257.06647058823535</v>
      </c>
    </row>
    <row r="19" spans="1:39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ht="22.5">
      <c r="A20" s="187" t="s">
        <v>217</v>
      </c>
      <c r="B20" s="9" t="s">
        <v>0</v>
      </c>
      <c r="C20" s="9" t="s">
        <v>1</v>
      </c>
      <c r="D20" s="9" t="s">
        <v>2</v>
      </c>
      <c r="E20" s="9" t="s">
        <v>3</v>
      </c>
      <c r="F20" s="9" t="s">
        <v>5</v>
      </c>
      <c r="G20" s="9" t="s">
        <v>6</v>
      </c>
      <c r="H20" s="9" t="s">
        <v>7</v>
      </c>
      <c r="I20" s="9" t="s">
        <v>8</v>
      </c>
      <c r="J20" s="9" t="s">
        <v>9</v>
      </c>
      <c r="K20" s="9" t="s">
        <v>10</v>
      </c>
      <c r="L20" s="9" t="s">
        <v>11</v>
      </c>
      <c r="M20" s="9" t="s">
        <v>12</v>
      </c>
      <c r="N20" s="9" t="s">
        <v>13</v>
      </c>
      <c r="O20" s="9" t="s">
        <v>14</v>
      </c>
      <c r="P20" s="9" t="s">
        <v>15</v>
      </c>
      <c r="Q20" s="9" t="s">
        <v>16</v>
      </c>
      <c r="R20" s="9" t="s">
        <v>250</v>
      </c>
      <c r="S20" s="9" t="s">
        <v>259</v>
      </c>
      <c r="T20" s="10"/>
      <c r="U20" s="2" t="s">
        <v>218</v>
      </c>
      <c r="V20" s="9" t="s">
        <v>0</v>
      </c>
      <c r="W20" s="9" t="s">
        <v>1</v>
      </c>
      <c r="X20" s="9" t="s">
        <v>2</v>
      </c>
      <c r="Y20" s="9" t="s">
        <v>3</v>
      </c>
      <c r="Z20" s="9" t="s">
        <v>5</v>
      </c>
      <c r="AA20" s="9" t="s">
        <v>6</v>
      </c>
      <c r="AB20" s="9" t="s">
        <v>7</v>
      </c>
      <c r="AC20" s="9" t="s">
        <v>8</v>
      </c>
      <c r="AD20" s="9" t="s">
        <v>9</v>
      </c>
      <c r="AE20" s="9" t="s">
        <v>10</v>
      </c>
      <c r="AF20" s="9" t="s">
        <v>11</v>
      </c>
      <c r="AG20" s="9" t="s">
        <v>12</v>
      </c>
      <c r="AH20" s="9" t="s">
        <v>13</v>
      </c>
      <c r="AI20" s="9" t="s">
        <v>14</v>
      </c>
      <c r="AJ20" s="9" t="s">
        <v>15</v>
      </c>
      <c r="AK20" s="9" t="s">
        <v>16</v>
      </c>
      <c r="AL20" s="9" t="s">
        <v>250</v>
      </c>
      <c r="AM20" s="9" t="s">
        <v>259</v>
      </c>
    </row>
    <row r="21" spans="1:39">
      <c r="A21" s="12">
        <f t="shared" ref="A21:A33" si="6">A5</f>
        <v>41974</v>
      </c>
      <c r="B21" s="216">
        <f>C53/C52</f>
        <v>4.6562788234592707E-2</v>
      </c>
      <c r="C21" s="216">
        <f t="shared" ref="C21:P21" si="7">D53/D52</f>
        <v>1.8360877011256597E-2</v>
      </c>
      <c r="D21" s="216">
        <f t="shared" si="7"/>
        <v>2.4503079355856633E-2</v>
      </c>
      <c r="E21" s="216">
        <f t="shared" si="7"/>
        <v>1.1951413774046724E-2</v>
      </c>
      <c r="F21" s="216">
        <f t="shared" si="7"/>
        <v>1.3519787559824942E-2</v>
      </c>
      <c r="G21" s="216">
        <f t="shared" si="7"/>
        <v>6.0116703057300699E-3</v>
      </c>
      <c r="H21" s="216">
        <f t="shared" si="7"/>
        <v>3.5828905109374948E-2</v>
      </c>
      <c r="I21" s="216">
        <f t="shared" si="7"/>
        <v>2.2896444934201697E-2</v>
      </c>
      <c r="J21" s="216">
        <f t="shared" si="7"/>
        <v>1.4308416459821711E-2</v>
      </c>
      <c r="K21" s="216">
        <f t="shared" si="7"/>
        <v>2.2380505065640093E-2</v>
      </c>
      <c r="L21" s="216">
        <f t="shared" si="7"/>
        <v>1.376634965875486E-2</v>
      </c>
      <c r="M21" s="216">
        <f t="shared" si="7"/>
        <v>1.5673693994803041E-2</v>
      </c>
      <c r="N21" s="216">
        <f t="shared" si="7"/>
        <v>1.648637317030734E-2</v>
      </c>
      <c r="O21" s="216">
        <f t="shared" si="7"/>
        <v>1.2969520651958862E-2</v>
      </c>
      <c r="P21" s="216">
        <f t="shared" si="7"/>
        <v>2.0566882010338475E-2</v>
      </c>
      <c r="Q21" s="216">
        <f>R53/R52</f>
        <v>2.0852006214603737E-2</v>
      </c>
      <c r="R21" s="216">
        <f>S53/S52</f>
        <v>1.6799861672608704E-2</v>
      </c>
      <c r="S21" s="189">
        <f>T53/T52</f>
        <v>1.8618546954393807E-2</v>
      </c>
      <c r="T21" s="10"/>
      <c r="U21" s="12">
        <f t="shared" ref="U21:U33" si="8">A5</f>
        <v>41974</v>
      </c>
      <c r="V21" s="188">
        <v>4.1999999999999997E-3</v>
      </c>
      <c r="W21" s="188">
        <v>4.0000000000000001E-3</v>
      </c>
      <c r="X21" s="188">
        <v>4.1999999999999997E-3</v>
      </c>
      <c r="Y21" s="188">
        <v>4.1000000000000003E-3</v>
      </c>
      <c r="Z21" s="188">
        <v>3.0000000000000001E-3</v>
      </c>
      <c r="AA21" s="188">
        <v>4.0000000000000001E-3</v>
      </c>
      <c r="AB21" s="188">
        <v>5.8999999999999999E-3</v>
      </c>
      <c r="AC21" s="188">
        <v>9.5999999999999992E-3</v>
      </c>
      <c r="AD21" s="188">
        <v>5.0000000000000001E-3</v>
      </c>
      <c r="AE21" s="188">
        <v>5.8999999999999999E-3</v>
      </c>
      <c r="AF21" s="188">
        <v>5.3E-3</v>
      </c>
      <c r="AG21" s="188">
        <v>1.7500000000000002E-2</v>
      </c>
      <c r="AH21" s="188">
        <v>5.3E-3</v>
      </c>
      <c r="AI21" s="188">
        <v>4.5999999999999999E-3</v>
      </c>
      <c r="AJ21" s="188">
        <v>3.8999999999999998E-3</v>
      </c>
      <c r="AK21" s="188">
        <v>5.1999999999999998E-3</v>
      </c>
      <c r="AL21" s="188">
        <v>8.8999999999999999E-3</v>
      </c>
      <c r="AM21" s="189">
        <v>8.0000000000000002E-3</v>
      </c>
    </row>
    <row r="22" spans="1:39">
      <c r="A22" s="12">
        <f t="shared" si="6"/>
        <v>42005</v>
      </c>
      <c r="B22" s="216">
        <f>C55/C54</f>
        <v>4.1817534416104279E-2</v>
      </c>
      <c r="C22" s="216">
        <f t="shared" ref="C22:P22" si="9">D55/D54</f>
        <v>1.6010114235946622E-2</v>
      </c>
      <c r="D22" s="216">
        <f t="shared" si="9"/>
        <v>2.0767424189399326E-2</v>
      </c>
      <c r="E22" s="216">
        <f t="shared" si="9"/>
        <v>9.35656688013424E-3</v>
      </c>
      <c r="F22" s="216">
        <f t="shared" si="9"/>
        <v>1.4738022152122568E-2</v>
      </c>
      <c r="G22" s="216">
        <f t="shared" si="9"/>
        <v>5.7494280047562579E-3</v>
      </c>
      <c r="H22" s="216">
        <f t="shared" si="9"/>
        <v>3.5734109984790312E-2</v>
      </c>
      <c r="I22" s="216">
        <f t="shared" si="9"/>
        <v>3.0867226950112264E-2</v>
      </c>
      <c r="J22" s="216">
        <f t="shared" si="9"/>
        <v>1.0045406005676553E-2</v>
      </c>
      <c r="K22" s="216">
        <f t="shared" si="9"/>
        <v>1.755948772638715E-2</v>
      </c>
      <c r="L22" s="216">
        <f t="shared" si="9"/>
        <v>1.6098410832934021E-2</v>
      </c>
      <c r="M22" s="216">
        <f t="shared" si="9"/>
        <v>1.3398953229878678E-2</v>
      </c>
      <c r="N22" s="216">
        <f t="shared" si="9"/>
        <v>1.3340093308565339E-2</v>
      </c>
      <c r="O22" s="216">
        <f t="shared" si="9"/>
        <v>9.612909821713039E-3</v>
      </c>
      <c r="P22" s="216">
        <f t="shared" si="9"/>
        <v>1.593689880332454E-2</v>
      </c>
      <c r="Q22" s="216">
        <f>R55/R54</f>
        <v>1.7335480702963996E-2</v>
      </c>
      <c r="R22" s="216">
        <f>S55/S54</f>
        <v>2.0181098156051347E-2</v>
      </c>
      <c r="S22" s="189">
        <f>T55/T54</f>
        <v>1.6595663718208153E-2</v>
      </c>
      <c r="T22" s="10"/>
      <c r="U22" s="12">
        <f t="shared" si="8"/>
        <v>42005</v>
      </c>
      <c r="V22" s="188">
        <v>7.4000000000000003E-3</v>
      </c>
      <c r="W22" s="188">
        <v>3.0999999999999999E-3</v>
      </c>
      <c r="X22" s="188">
        <v>4.7000000000000002E-3</v>
      </c>
      <c r="Y22" s="188">
        <v>4.5999999999999999E-3</v>
      </c>
      <c r="Z22" s="188">
        <v>4.7000000000000002E-3</v>
      </c>
      <c r="AA22" s="188">
        <v>6.3E-3</v>
      </c>
      <c r="AB22" s="188">
        <v>5.7999999999999996E-3</v>
      </c>
      <c r="AC22" s="188">
        <v>1.23E-2</v>
      </c>
      <c r="AD22" s="188">
        <v>5.3E-3</v>
      </c>
      <c r="AE22" s="188">
        <v>5.8999999999999999E-3</v>
      </c>
      <c r="AF22" s="188">
        <v>6.6E-3</v>
      </c>
      <c r="AG22" s="188">
        <v>2.1499999999999998E-2</v>
      </c>
      <c r="AH22" s="188">
        <v>4.4999999999999997E-3</v>
      </c>
      <c r="AI22" s="188">
        <v>5.3E-3</v>
      </c>
      <c r="AJ22" s="188">
        <v>4.3E-3</v>
      </c>
      <c r="AK22" s="188">
        <v>6.3E-3</v>
      </c>
      <c r="AL22" s="188">
        <v>6.8999999999999999E-3</v>
      </c>
      <c r="AM22" s="189">
        <v>1.44E-2</v>
      </c>
    </row>
    <row r="23" spans="1:39">
      <c r="A23" s="12">
        <f t="shared" si="6"/>
        <v>42036</v>
      </c>
      <c r="B23" s="216">
        <f>C57/C56</f>
        <v>3.2382304054356888E-2</v>
      </c>
      <c r="C23" s="216">
        <f t="shared" ref="C23:P23" si="10">D57/D56</f>
        <v>1.6580817081604148E-2</v>
      </c>
      <c r="D23" s="216">
        <f t="shared" si="10"/>
        <v>2.1875494635566504E-2</v>
      </c>
      <c r="E23" s="216">
        <f t="shared" si="10"/>
        <v>8.6157922340220593E-3</v>
      </c>
      <c r="F23" s="216">
        <f t="shared" si="10"/>
        <v>2.1124378661678794E-2</v>
      </c>
      <c r="G23" s="216">
        <f t="shared" si="10"/>
        <v>5.2704154605134603E-3</v>
      </c>
      <c r="H23" s="216">
        <f t="shared" si="10"/>
        <v>2.2950542785703236E-2</v>
      </c>
      <c r="I23" s="216">
        <f t="shared" si="10"/>
        <v>1.5740752584020641E-2</v>
      </c>
      <c r="J23" s="216">
        <f t="shared" si="10"/>
        <v>9.1576112398966958E-3</v>
      </c>
      <c r="K23" s="216">
        <f t="shared" si="10"/>
        <v>1.4850476623689305E-2</v>
      </c>
      <c r="L23" s="216">
        <f t="shared" si="10"/>
        <v>1.093990350502458E-2</v>
      </c>
      <c r="M23" s="216">
        <f t="shared" si="10"/>
        <v>1.3854469508934269E-2</v>
      </c>
      <c r="N23" s="216">
        <f t="shared" si="10"/>
        <v>1.260008630377623E-2</v>
      </c>
      <c r="O23" s="216">
        <f t="shared" si="10"/>
        <v>7.7547150655783827E-3</v>
      </c>
      <c r="P23" s="216">
        <f t="shared" si="10"/>
        <v>1.7204436967620321E-2</v>
      </c>
      <c r="Q23" s="216">
        <f>R57/R56</f>
        <v>1.3849175064191904E-2</v>
      </c>
      <c r="R23" s="216">
        <f>S57/S56</f>
        <v>2.2859268851413071E-2</v>
      </c>
      <c r="S23" s="189">
        <f>T57/T56</f>
        <v>1.5294563527953057E-2</v>
      </c>
      <c r="T23" s="10"/>
      <c r="U23" s="12">
        <f t="shared" si="8"/>
        <v>42036</v>
      </c>
      <c r="V23" s="188">
        <v>2E-3</v>
      </c>
      <c r="W23" s="188">
        <v>2.3E-3</v>
      </c>
      <c r="X23" s="188">
        <v>4.3E-3</v>
      </c>
      <c r="Y23" s="188">
        <v>1.6000000000000001E-3</v>
      </c>
      <c r="Z23" s="188">
        <v>4.1000000000000003E-3</v>
      </c>
      <c r="AA23" s="188">
        <v>1.9E-3</v>
      </c>
      <c r="AB23" s="188">
        <v>3.3999999999999998E-3</v>
      </c>
      <c r="AC23" s="188">
        <v>5.1999999999999998E-3</v>
      </c>
      <c r="AD23" s="188">
        <v>2.3E-3</v>
      </c>
      <c r="AE23" s="188">
        <v>2.8E-3</v>
      </c>
      <c r="AF23" s="188">
        <v>2.2000000000000001E-3</v>
      </c>
      <c r="AG23" s="188">
        <v>1.8700000000000001E-2</v>
      </c>
      <c r="AH23" s="188">
        <v>3.7000000000000002E-3</v>
      </c>
      <c r="AI23" s="188">
        <v>2.3999999999999998E-3</v>
      </c>
      <c r="AJ23" s="188">
        <v>1.8E-3</v>
      </c>
      <c r="AK23" s="188">
        <v>2.5999999999999999E-3</v>
      </c>
      <c r="AL23" s="188">
        <v>5.8999999999999999E-3</v>
      </c>
      <c r="AM23" s="189">
        <v>1.49E-2</v>
      </c>
    </row>
    <row r="24" spans="1:39">
      <c r="A24" s="12">
        <f t="shared" si="6"/>
        <v>42067</v>
      </c>
      <c r="B24" s="216">
        <f>C59/C58</f>
        <v>3.3960493875137852E-2</v>
      </c>
      <c r="C24" s="216">
        <f t="shared" ref="C24:P24" si="11">D59/D58</f>
        <v>1.4788935135061894E-2</v>
      </c>
      <c r="D24" s="216">
        <f t="shared" si="11"/>
        <v>2.0039241295267487E-2</v>
      </c>
      <c r="E24" s="216">
        <f t="shared" si="11"/>
        <v>1.0069664279562945E-2</v>
      </c>
      <c r="F24" s="216">
        <f t="shared" si="11"/>
        <v>2.4299896678264064E-2</v>
      </c>
      <c r="G24" s="216">
        <f t="shared" si="11"/>
        <v>7.439596928315491E-3</v>
      </c>
      <c r="H24" s="216">
        <f t="shared" si="11"/>
        <v>2.2112629759926256E-2</v>
      </c>
      <c r="I24" s="216">
        <f t="shared" si="11"/>
        <v>1.7109272351704438E-2</v>
      </c>
      <c r="J24" s="216">
        <f t="shared" si="11"/>
        <v>9.1778348289224768E-3</v>
      </c>
      <c r="K24" s="216">
        <f t="shared" si="11"/>
        <v>1.6246594248704522E-2</v>
      </c>
      <c r="L24" s="216">
        <f t="shared" si="11"/>
        <v>1.1485853313268299E-2</v>
      </c>
      <c r="M24" s="216">
        <f t="shared" si="11"/>
        <v>1.4912877643492837E-2</v>
      </c>
      <c r="N24" s="216">
        <f t="shared" si="11"/>
        <v>1.4569893335974981E-2</v>
      </c>
      <c r="O24" s="216">
        <f t="shared" si="11"/>
        <v>7.8283831009078198E-3</v>
      </c>
      <c r="P24" s="216">
        <f t="shared" si="11"/>
        <v>1.7790028719403939E-2</v>
      </c>
      <c r="Q24" s="216">
        <f>R59/R58</f>
        <v>1.6630227324250148E-2</v>
      </c>
      <c r="R24" s="216">
        <f>S59/S58</f>
        <v>1.9447922827008825E-2</v>
      </c>
      <c r="S24" s="189">
        <f>T59/T58</f>
        <v>1.5538885500765796E-2</v>
      </c>
      <c r="T24" s="10"/>
      <c r="U24" s="12">
        <f t="shared" si="8"/>
        <v>42067</v>
      </c>
      <c r="V24" s="188">
        <v>1.8E-3</v>
      </c>
      <c r="W24" s="188">
        <v>2.3999999999999998E-3</v>
      </c>
      <c r="X24" s="188">
        <v>4.0000000000000001E-3</v>
      </c>
      <c r="Y24" s="188">
        <v>1.9E-3</v>
      </c>
      <c r="Z24" s="188">
        <v>2.7000000000000001E-3</v>
      </c>
      <c r="AA24" s="188">
        <v>1.6999999999999999E-3</v>
      </c>
      <c r="AB24" s="188">
        <v>3.8999999999999998E-3</v>
      </c>
      <c r="AC24" s="188">
        <v>7.1999999999999998E-3</v>
      </c>
      <c r="AD24" s="188">
        <v>2E-3</v>
      </c>
      <c r="AE24" s="188">
        <v>4.0000000000000001E-3</v>
      </c>
      <c r="AF24" s="188">
        <v>2.3E-3</v>
      </c>
      <c r="AG24" s="188">
        <v>2.06E-2</v>
      </c>
      <c r="AH24" s="188">
        <v>3.8999999999999998E-3</v>
      </c>
      <c r="AI24" s="188">
        <v>2E-3</v>
      </c>
      <c r="AJ24" s="188">
        <v>1.6000000000000001E-3</v>
      </c>
      <c r="AK24" s="188">
        <v>2.7000000000000001E-3</v>
      </c>
      <c r="AL24" s="188">
        <v>4.7999999999999996E-3</v>
      </c>
      <c r="AM24" s="189">
        <v>6.0000000000000001E-3</v>
      </c>
    </row>
    <row r="25" spans="1:39">
      <c r="A25" s="12">
        <f t="shared" si="6"/>
        <v>42098</v>
      </c>
      <c r="B25" s="216">
        <f>C61/C60</f>
        <v>4.2177319473796215E-2</v>
      </c>
      <c r="C25" s="216">
        <f t="shared" ref="C25:P25" si="12">D61/D60</f>
        <v>1.5034379886587287E-2</v>
      </c>
      <c r="D25" s="216">
        <f t="shared" si="12"/>
        <v>2.1664319252216825E-2</v>
      </c>
      <c r="E25" s="216">
        <f t="shared" si="12"/>
        <v>9.1842454081921838E-3</v>
      </c>
      <c r="F25" s="216">
        <f t="shared" si="12"/>
        <v>2.5791823944778938E-2</v>
      </c>
      <c r="G25" s="216">
        <f t="shared" si="12"/>
        <v>8.3983023631529138E-3</v>
      </c>
      <c r="H25" s="216">
        <f t="shared" si="12"/>
        <v>2.4125800953143466E-2</v>
      </c>
      <c r="I25" s="216">
        <f t="shared" si="12"/>
        <v>1.978326243234772E-2</v>
      </c>
      <c r="J25" s="216">
        <f t="shared" si="12"/>
        <v>1.0201348632641506E-2</v>
      </c>
      <c r="K25" s="216">
        <f t="shared" si="12"/>
        <v>1.6886548594230243E-2</v>
      </c>
      <c r="L25" s="216">
        <f t="shared" si="12"/>
        <v>1.2845748253338785E-2</v>
      </c>
      <c r="M25" s="216">
        <f t="shared" si="12"/>
        <v>1.5675062091291408E-2</v>
      </c>
      <c r="N25" s="216">
        <f t="shared" si="12"/>
        <v>1.1124085051340667E-2</v>
      </c>
      <c r="O25" s="216">
        <f t="shared" si="12"/>
        <v>9.4361150436337009E-3</v>
      </c>
      <c r="P25" s="216">
        <f t="shared" si="12"/>
        <v>1.8344911714573708E-2</v>
      </c>
      <c r="Q25" s="216">
        <f>R61/R60</f>
        <v>1.7949386879378915E-2</v>
      </c>
      <c r="R25" s="216">
        <f>S61/S60</f>
        <v>2.270816149527009E-2</v>
      </c>
      <c r="S25" s="189">
        <f>T61/T60</f>
        <v>1.6793636738426241E-2</v>
      </c>
      <c r="T25" s="10"/>
      <c r="U25" s="12">
        <f t="shared" si="8"/>
        <v>42098</v>
      </c>
      <c r="V25" s="188">
        <v>2.5999999999999999E-3</v>
      </c>
      <c r="W25" s="188">
        <v>2E-3</v>
      </c>
      <c r="X25" s="188">
        <v>3.5000000000000001E-3</v>
      </c>
      <c r="Y25" s="188">
        <v>2E-3</v>
      </c>
      <c r="Z25" s="188">
        <v>3.8E-3</v>
      </c>
      <c r="AA25" s="188">
        <v>1.8E-3</v>
      </c>
      <c r="AB25" s="188">
        <v>4.7000000000000002E-3</v>
      </c>
      <c r="AC25" s="188">
        <v>5.1000000000000004E-3</v>
      </c>
      <c r="AD25" s="188">
        <v>2.3999999999999998E-3</v>
      </c>
      <c r="AE25" s="188">
        <v>4.1000000000000003E-3</v>
      </c>
      <c r="AF25" s="188">
        <v>3.3999999999999998E-3</v>
      </c>
      <c r="AG25" s="188">
        <v>1.66E-2</v>
      </c>
      <c r="AH25" s="188">
        <v>3.2000000000000002E-3</v>
      </c>
      <c r="AI25" s="188">
        <v>1.8E-3</v>
      </c>
      <c r="AJ25" s="188">
        <v>1.4E-3</v>
      </c>
      <c r="AK25" s="188">
        <v>2.8E-3</v>
      </c>
      <c r="AL25" s="188">
        <v>2.2000000000000001E-3</v>
      </c>
      <c r="AM25" s="189">
        <v>6.4999999999999997E-3</v>
      </c>
    </row>
    <row r="26" spans="1:39">
      <c r="A26" s="12">
        <f t="shared" si="6"/>
        <v>42129</v>
      </c>
      <c r="B26" s="216">
        <f>C63/C62</f>
        <v>4.1497962208981047E-2</v>
      </c>
      <c r="C26" s="216">
        <f t="shared" ref="C26:P26" si="13">D63/D62</f>
        <v>1.7270967188679744E-2</v>
      </c>
      <c r="D26" s="216">
        <f t="shared" si="13"/>
        <v>1.6794034463949253E-2</v>
      </c>
      <c r="E26" s="216">
        <f t="shared" si="13"/>
        <v>9.3242780549182645E-3</v>
      </c>
      <c r="F26" s="216">
        <f t="shared" si="13"/>
        <v>2.2984335211128425E-2</v>
      </c>
      <c r="G26" s="216">
        <f t="shared" si="13"/>
        <v>7.9970192180074309E-3</v>
      </c>
      <c r="H26" s="216">
        <f t="shared" si="13"/>
        <v>2.3758486065801096E-2</v>
      </c>
      <c r="I26" s="216">
        <f t="shared" si="13"/>
        <v>2.0146506862976192E-2</v>
      </c>
      <c r="J26" s="216">
        <f t="shared" si="13"/>
        <v>1.032570275720315E-2</v>
      </c>
      <c r="K26" s="216">
        <f t="shared" si="13"/>
        <v>1.1002413596933403E-2</v>
      </c>
      <c r="L26" s="216">
        <f t="shared" si="13"/>
        <v>1.3972643957488103E-2</v>
      </c>
      <c r="M26" s="216">
        <f t="shared" si="13"/>
        <v>1.8662720343228908E-2</v>
      </c>
      <c r="N26" s="216">
        <f t="shared" si="13"/>
        <v>5.2768439936726292E-3</v>
      </c>
      <c r="O26" s="216">
        <f t="shared" si="13"/>
        <v>7.6884902788373483E-3</v>
      </c>
      <c r="P26" s="216">
        <f t="shared" si="13"/>
        <v>1.543119912576223E-2</v>
      </c>
      <c r="Q26" s="216">
        <f>R63/R62</f>
        <v>1.450233687367947E-2</v>
      </c>
      <c r="R26" s="216">
        <f>S63/S62</f>
        <v>2.0131246065558651E-2</v>
      </c>
      <c r="S26" s="189">
        <f>T63/T62</f>
        <v>1.5033893092271747E-2</v>
      </c>
      <c r="T26" s="10"/>
      <c r="U26" s="12">
        <f t="shared" si="8"/>
        <v>42129</v>
      </c>
      <c r="V26" s="188">
        <v>2.3E-3</v>
      </c>
      <c r="W26" s="188">
        <v>2.7000000000000001E-3</v>
      </c>
      <c r="X26" s="188">
        <v>4.1000000000000003E-3</v>
      </c>
      <c r="Y26" s="188">
        <v>2E-3</v>
      </c>
      <c r="Z26" s="188">
        <v>2.2000000000000001E-3</v>
      </c>
      <c r="AA26" s="188">
        <v>1.6000000000000001E-3</v>
      </c>
      <c r="AB26" s="188">
        <v>3.5000000000000001E-3</v>
      </c>
      <c r="AC26" s="188">
        <v>5.4999999999999997E-3</v>
      </c>
      <c r="AD26" s="188">
        <v>2.8999999999999998E-3</v>
      </c>
      <c r="AE26" s="188">
        <v>3.8E-3</v>
      </c>
      <c r="AF26" s="188">
        <v>3.0000000000000001E-3</v>
      </c>
      <c r="AG26" s="188">
        <v>1.7600000000000001E-2</v>
      </c>
      <c r="AH26" s="188">
        <v>4.0000000000000001E-3</v>
      </c>
      <c r="AI26" s="188">
        <v>1.6000000000000001E-3</v>
      </c>
      <c r="AJ26" s="188">
        <v>1.1999999999999999E-3</v>
      </c>
      <c r="AK26" s="188">
        <v>2.3999999999999998E-3</v>
      </c>
      <c r="AL26" s="188">
        <v>2.7000000000000001E-3</v>
      </c>
      <c r="AM26" s="189">
        <v>3.5999999999999999E-3</v>
      </c>
    </row>
    <row r="27" spans="1:39">
      <c r="A27" s="12">
        <f t="shared" si="6"/>
        <v>42160</v>
      </c>
      <c r="B27" s="216">
        <f>C65/C64</f>
        <v>3.8238936132990481E-2</v>
      </c>
      <c r="C27" s="216">
        <f t="shared" ref="C27:P27" si="14">D65/D64</f>
        <v>1.4949054363603491E-2</v>
      </c>
      <c r="D27" s="216">
        <f t="shared" si="14"/>
        <v>2.0042710788540363E-2</v>
      </c>
      <c r="E27" s="216">
        <f t="shared" si="14"/>
        <v>1.066596529001358E-2</v>
      </c>
      <c r="F27" s="216">
        <f t="shared" si="14"/>
        <v>2.2484975131823595E-2</v>
      </c>
      <c r="G27" s="216">
        <f t="shared" si="14"/>
        <v>9.8168864778524108E-3</v>
      </c>
      <c r="H27" s="216">
        <f t="shared" si="14"/>
        <v>2.1055796695285584E-2</v>
      </c>
      <c r="I27" s="216">
        <f t="shared" si="14"/>
        <v>2.362422710596385E-2</v>
      </c>
      <c r="J27" s="216">
        <f t="shared" si="14"/>
        <v>9.7986350462298012E-3</v>
      </c>
      <c r="K27" s="216">
        <f t="shared" si="14"/>
        <v>8.239938166717059E-3</v>
      </c>
      <c r="L27" s="216">
        <f t="shared" si="14"/>
        <v>1.2779519955852648E-2</v>
      </c>
      <c r="M27" s="216">
        <f t="shared" si="14"/>
        <v>1.9003405980069114E-2</v>
      </c>
      <c r="N27" s="216">
        <f t="shared" si="14"/>
        <v>4.9379754647623959E-3</v>
      </c>
      <c r="O27" s="216">
        <f t="shared" si="14"/>
        <v>9.6886267613459157E-3</v>
      </c>
      <c r="P27" s="216">
        <f t="shared" si="14"/>
        <v>1.1348109166897614E-2</v>
      </c>
      <c r="Q27" s="216">
        <f>R65/R64</f>
        <v>1.323214757444164E-2</v>
      </c>
      <c r="R27" s="216">
        <f>S65/S64</f>
        <v>1.9035194290866649E-2</v>
      </c>
      <c r="S27" s="284">
        <f t="shared" ref="S27" si="15">T65/T64</f>
        <v>1.4479991956265939E-2</v>
      </c>
      <c r="T27" s="10"/>
      <c r="U27" s="12">
        <f t="shared" si="8"/>
        <v>42160</v>
      </c>
      <c r="V27" s="188">
        <v>2E-3</v>
      </c>
      <c r="W27" s="188">
        <v>2.5000000000000001E-3</v>
      </c>
      <c r="X27" s="188">
        <v>4.8999999999999998E-3</v>
      </c>
      <c r="Y27" s="188">
        <v>2.5000000000000001E-3</v>
      </c>
      <c r="Z27" s="188">
        <v>2.3999999999999998E-3</v>
      </c>
      <c r="AA27" s="188">
        <v>2.5000000000000001E-3</v>
      </c>
      <c r="AB27" s="188">
        <v>3.3E-3</v>
      </c>
      <c r="AC27" s="188">
        <v>5.1000000000000004E-3</v>
      </c>
      <c r="AD27" s="188">
        <v>3.0000000000000001E-3</v>
      </c>
      <c r="AE27" s="188">
        <v>2.8999999999999998E-3</v>
      </c>
      <c r="AF27" s="188">
        <v>2.8E-3</v>
      </c>
      <c r="AG27" s="188">
        <v>1.54E-2</v>
      </c>
      <c r="AH27" s="188">
        <v>3.7000000000000002E-3</v>
      </c>
      <c r="AI27" s="188">
        <v>2E-3</v>
      </c>
      <c r="AJ27" s="188">
        <v>1E-3</v>
      </c>
      <c r="AK27" s="188">
        <v>2.7000000000000001E-3</v>
      </c>
      <c r="AL27" s="188">
        <v>4.3E-3</v>
      </c>
      <c r="AM27" s="189">
        <v>3.5000000000000001E-3</v>
      </c>
    </row>
    <row r="28" spans="1:39">
      <c r="A28" s="12">
        <f t="shared" si="6"/>
        <v>42191</v>
      </c>
      <c r="B28" s="216">
        <f>C67/C66</f>
        <v>4.1419962361729831E-2</v>
      </c>
      <c r="C28" s="216">
        <f t="shared" ref="C28:P28" si="16">D67/D66</f>
        <v>1.7390701988771552E-2</v>
      </c>
      <c r="D28" s="216">
        <f t="shared" si="16"/>
        <v>1.8639344591883669E-2</v>
      </c>
      <c r="E28" s="216">
        <f t="shared" si="16"/>
        <v>1.5963468393104568E-2</v>
      </c>
      <c r="F28" s="216">
        <f t="shared" si="16"/>
        <v>2.4398010068164597E-2</v>
      </c>
      <c r="G28" s="216">
        <f t="shared" si="16"/>
        <v>1.1086643483386362E-2</v>
      </c>
      <c r="H28" s="216">
        <f t="shared" si="16"/>
        <v>2.629372447829641E-2</v>
      </c>
      <c r="I28" s="216">
        <f t="shared" si="16"/>
        <v>2.5938929922061045E-2</v>
      </c>
      <c r="J28" s="216">
        <f t="shared" si="16"/>
        <v>6.3007904235722603E-3</v>
      </c>
      <c r="K28" s="216">
        <f t="shared" si="16"/>
        <v>8.2454078188745547E-3</v>
      </c>
      <c r="L28" s="216">
        <f t="shared" si="16"/>
        <v>1.145793875805646E-2</v>
      </c>
      <c r="M28" s="216">
        <f t="shared" si="16"/>
        <v>2.1175282603836491E-2</v>
      </c>
      <c r="N28" s="216">
        <f t="shared" si="16"/>
        <v>4.1595985009441686E-3</v>
      </c>
      <c r="O28" s="216">
        <f t="shared" si="16"/>
        <v>7.0444984519008975E-3</v>
      </c>
      <c r="P28" s="216">
        <f t="shared" si="16"/>
        <v>1.3148724656870144E-2</v>
      </c>
      <c r="Q28" s="216">
        <f>R67/R66</f>
        <v>1.423875243526667E-2</v>
      </c>
      <c r="R28" s="216">
        <f>S67/S66</f>
        <v>1.6690293281163063E-2</v>
      </c>
      <c r="S28" s="284">
        <f t="shared" ref="S28" si="17">T67/T66</f>
        <v>1.5366899447556079E-2</v>
      </c>
      <c r="T28" s="10"/>
      <c r="U28" s="12">
        <f t="shared" si="8"/>
        <v>42191</v>
      </c>
      <c r="V28" s="188">
        <v>9.4000000000000004E-3</v>
      </c>
      <c r="W28" s="188">
        <v>1.41E-2</v>
      </c>
      <c r="X28" s="188">
        <v>1.6E-2</v>
      </c>
      <c r="Y28" s="188">
        <v>4.1999999999999997E-3</v>
      </c>
      <c r="Z28" s="188">
        <v>1.1599999999999999E-2</v>
      </c>
      <c r="AA28" s="188">
        <v>4.1999999999999997E-3</v>
      </c>
      <c r="AB28" s="188">
        <v>6.1999999999999998E-3</v>
      </c>
      <c r="AC28" s="188">
        <v>1.6799999999999999E-2</v>
      </c>
      <c r="AD28" s="188">
        <v>1.4E-2</v>
      </c>
      <c r="AE28" s="188">
        <v>4.1000000000000003E-3</v>
      </c>
      <c r="AF28" s="188">
        <v>1.0200000000000001E-2</v>
      </c>
      <c r="AG28" s="188">
        <v>2.4500000000000001E-2</v>
      </c>
      <c r="AH28" s="188">
        <v>1.41E-2</v>
      </c>
      <c r="AI28" s="188">
        <v>2.2000000000000001E-3</v>
      </c>
      <c r="AJ28" s="188">
        <v>3.5999999999999999E-3</v>
      </c>
      <c r="AK28" s="188">
        <v>7.4000000000000003E-3</v>
      </c>
      <c r="AL28" s="188">
        <v>4.7000000000000002E-3</v>
      </c>
      <c r="AM28" s="189">
        <v>3.7000000000000002E-3</v>
      </c>
    </row>
    <row r="29" spans="1:39">
      <c r="A29" s="12">
        <f t="shared" si="6"/>
        <v>42222</v>
      </c>
      <c r="B29" s="216">
        <f>C69/C68</f>
        <v>4.9220337832759864E-2</v>
      </c>
      <c r="C29" s="216">
        <f t="shared" ref="C29:P29" si="18">D69/D68</f>
        <v>1.7068882198760724E-2</v>
      </c>
      <c r="D29" s="216">
        <f t="shared" si="18"/>
        <v>1.8073645586339303E-2</v>
      </c>
      <c r="E29" s="216">
        <f t="shared" si="18"/>
        <v>1.095406073296779E-2</v>
      </c>
      <c r="F29" s="216">
        <f t="shared" si="18"/>
        <v>3.0817627557114348E-2</v>
      </c>
      <c r="G29" s="216">
        <f t="shared" si="18"/>
        <v>1.1877431021856273E-2</v>
      </c>
      <c r="H29" s="216">
        <f t="shared" si="18"/>
        <v>2.7015021547292645E-2</v>
      </c>
      <c r="I29" s="216">
        <f t="shared" si="18"/>
        <v>3.2608686841339461E-2</v>
      </c>
      <c r="J29" s="216">
        <f t="shared" si="18"/>
        <v>7.4806791518189121E-3</v>
      </c>
      <c r="K29" s="216">
        <f t="shared" si="18"/>
        <v>8.7421995220205509E-3</v>
      </c>
      <c r="L29" s="216">
        <f t="shared" si="18"/>
        <v>9.3251186234324396E-3</v>
      </c>
      <c r="M29" s="216">
        <f t="shared" si="18"/>
        <v>1.6423966956834325E-2</v>
      </c>
      <c r="N29" s="216">
        <f t="shared" si="18"/>
        <v>4.5132244173578398E-3</v>
      </c>
      <c r="O29" s="216">
        <f t="shared" si="18"/>
        <v>9.6379847123180158E-3</v>
      </c>
      <c r="P29" s="216">
        <f t="shared" si="18"/>
        <v>1.0887225670851298E-2</v>
      </c>
      <c r="Q29" s="216">
        <f>R69/R68</f>
        <v>1.6160415671985316E-2</v>
      </c>
      <c r="R29" s="216">
        <f>S69/S68</f>
        <v>2.0239117137881197E-2</v>
      </c>
      <c r="S29" s="284">
        <f t="shared" ref="S29" si="19">T69/T68</f>
        <v>1.5707948877985694E-2</v>
      </c>
      <c r="T29" s="10"/>
      <c r="U29" s="12">
        <f t="shared" si="8"/>
        <v>42222</v>
      </c>
      <c r="V29" s="188">
        <v>7.7000000000000002E-3</v>
      </c>
      <c r="W29" s="188">
        <v>9.2999999999999992E-3</v>
      </c>
      <c r="X29" s="188">
        <v>8.8000000000000005E-3</v>
      </c>
      <c r="Y29" s="188">
        <v>1.8E-3</v>
      </c>
      <c r="Z29" s="188">
        <v>8.0000000000000002E-3</v>
      </c>
      <c r="AA29" s="188">
        <v>1.8E-3</v>
      </c>
      <c r="AB29" s="188">
        <v>5.1999999999999998E-3</v>
      </c>
      <c r="AC29" s="188">
        <v>1.14E-2</v>
      </c>
      <c r="AD29" s="188">
        <v>4.1999999999999997E-3</v>
      </c>
      <c r="AE29" s="188">
        <v>3.8E-3</v>
      </c>
      <c r="AF29" s="188">
        <v>7.7000000000000002E-3</v>
      </c>
      <c r="AG29" s="188">
        <v>1.8700000000000001E-2</v>
      </c>
      <c r="AH29" s="188">
        <v>7.9000000000000008E-3</v>
      </c>
      <c r="AI29" s="188">
        <v>1.1999999999999999E-3</v>
      </c>
      <c r="AJ29" s="188">
        <v>3.0000000000000001E-3</v>
      </c>
      <c r="AK29" s="188">
        <v>4.4000000000000003E-3</v>
      </c>
      <c r="AL29" s="188">
        <v>5.4000000000000003E-3</v>
      </c>
      <c r="AM29" s="189">
        <v>9.1999999999999998E-3</v>
      </c>
    </row>
    <row r="30" spans="1:39">
      <c r="A30" s="12">
        <f t="shared" si="6"/>
        <v>42253</v>
      </c>
      <c r="B30" s="216">
        <f>C71/C70</f>
        <v>4.3039910574777129E-2</v>
      </c>
      <c r="C30" s="216">
        <f t="shared" ref="C30:P30" si="20">D71/D70</f>
        <v>1.7110674143951867E-2</v>
      </c>
      <c r="D30" s="216">
        <f t="shared" si="20"/>
        <v>1.8736571530747245E-2</v>
      </c>
      <c r="E30" s="216">
        <f t="shared" si="20"/>
        <v>1.2433469913043374E-2</v>
      </c>
      <c r="F30" s="216">
        <f t="shared" si="20"/>
        <v>3.3167985066888755E-2</v>
      </c>
      <c r="G30" s="216">
        <f t="shared" si="20"/>
        <v>1.1805622077223207E-2</v>
      </c>
      <c r="H30" s="216">
        <f t="shared" si="20"/>
        <v>2.4450548054093194E-2</v>
      </c>
      <c r="I30" s="216">
        <f t="shared" si="20"/>
        <v>3.1863530788413794E-2</v>
      </c>
      <c r="J30" s="216">
        <f t="shared" si="20"/>
        <v>6.177787389012218E-3</v>
      </c>
      <c r="K30" s="216">
        <f t="shared" si="20"/>
        <v>8.4266435939603871E-3</v>
      </c>
      <c r="L30" s="216">
        <f t="shared" si="20"/>
        <v>6.5018283348207079E-3</v>
      </c>
      <c r="M30" s="216">
        <f t="shared" si="20"/>
        <v>8.4689881967068767E-3</v>
      </c>
      <c r="N30" s="216">
        <f t="shared" si="20"/>
        <v>5.4808493675646205E-3</v>
      </c>
      <c r="O30" s="216">
        <f t="shared" si="20"/>
        <v>9.7073382341048078E-3</v>
      </c>
      <c r="P30" s="216">
        <f t="shared" si="20"/>
        <v>1.2864298943756491E-2</v>
      </c>
      <c r="Q30" s="216">
        <f>R71/R70</f>
        <v>1.7231247328653856E-2</v>
      </c>
      <c r="R30" s="216">
        <f>S71/S70</f>
        <v>0.13033448611676948</v>
      </c>
      <c r="S30" s="284">
        <f t="shared" ref="S30" si="21">T71/T70</f>
        <v>1.6086474791698589E-2</v>
      </c>
      <c r="T30" s="10"/>
      <c r="U30" s="12">
        <f t="shared" si="8"/>
        <v>42253</v>
      </c>
      <c r="V30" s="188">
        <v>1.2999999999999999E-3</v>
      </c>
      <c r="W30" s="188">
        <v>3.5000000000000001E-3</v>
      </c>
      <c r="X30" s="188">
        <v>6.8999999999999999E-3</v>
      </c>
      <c r="Y30" s="188">
        <v>1.4E-3</v>
      </c>
      <c r="Z30" s="188">
        <v>2.8E-3</v>
      </c>
      <c r="AA30" s="188">
        <v>8.9999999999999998E-4</v>
      </c>
      <c r="AB30" s="188">
        <v>3.3E-3</v>
      </c>
      <c r="AC30" s="188">
        <v>4.7000000000000002E-3</v>
      </c>
      <c r="AD30" s="188">
        <v>2.7000000000000001E-3</v>
      </c>
      <c r="AE30" s="188">
        <v>3.0000000000000001E-3</v>
      </c>
      <c r="AF30" s="188">
        <v>2.2000000000000001E-3</v>
      </c>
      <c r="AG30" s="188">
        <v>1.5800000000000002E-2</v>
      </c>
      <c r="AH30" s="188">
        <v>3.5000000000000001E-3</v>
      </c>
      <c r="AI30" s="188">
        <v>8.9999999999999998E-4</v>
      </c>
      <c r="AJ30" s="188">
        <v>1.2999999999999999E-3</v>
      </c>
      <c r="AK30" s="188">
        <v>2.7000000000000001E-3</v>
      </c>
      <c r="AL30" s="188">
        <v>1.0500000000000001E-2</v>
      </c>
      <c r="AM30" s="189">
        <v>3.8999999999999998E-3</v>
      </c>
    </row>
    <row r="31" spans="1:39">
      <c r="A31" s="339">
        <f t="shared" si="6"/>
        <v>42284</v>
      </c>
      <c r="B31" s="216">
        <f>C73/C72</f>
        <v>1.7108429260758371E-2</v>
      </c>
      <c r="C31" s="216">
        <f t="shared" ref="C31:P31" si="22">D73/D72</f>
        <v>1.7026590382152221E-2</v>
      </c>
      <c r="D31" s="216">
        <f t="shared" si="22"/>
        <v>1.0821858611881143E-2</v>
      </c>
      <c r="E31" s="216">
        <f t="shared" si="22"/>
        <v>1.066609198331182E-2</v>
      </c>
      <c r="F31" s="216">
        <f t="shared" si="22"/>
        <v>3.6626745495131167E-2</v>
      </c>
      <c r="G31" s="216">
        <f t="shared" si="22"/>
        <v>1.0278985287202889E-2</v>
      </c>
      <c r="H31" s="216">
        <f t="shared" si="22"/>
        <v>1.1894457434590779E-2</v>
      </c>
      <c r="I31" s="216">
        <f t="shared" si="22"/>
        <v>3.375453644000824E-2</v>
      </c>
      <c r="J31" s="216">
        <f t="shared" si="22"/>
        <v>7.6630333371888399E-3</v>
      </c>
      <c r="K31" s="216">
        <f t="shared" si="22"/>
        <v>8.8752159588274936E-3</v>
      </c>
      <c r="L31" s="216">
        <f t="shared" si="22"/>
        <v>9.4580875124656242E-3</v>
      </c>
      <c r="M31" s="216">
        <f t="shared" si="22"/>
        <v>8.0858506738054232E-3</v>
      </c>
      <c r="N31" s="216">
        <f t="shared" si="22"/>
        <v>6.0269794487976007E-3</v>
      </c>
      <c r="O31" s="216">
        <f t="shared" si="22"/>
        <v>8.064531669007757E-3</v>
      </c>
      <c r="P31" s="216">
        <f t="shared" si="22"/>
        <v>1.1389823170040126E-2</v>
      </c>
      <c r="Q31" s="216">
        <f>R73/R72</f>
        <v>1.6055349235802471E-2</v>
      </c>
      <c r="R31" s="216">
        <f>S73/S72</f>
        <v>2.555484974824682E-2</v>
      </c>
      <c r="S31" s="284">
        <f t="shared" ref="S31" si="23">T73/T72</f>
        <v>1.3268409735831264E-2</v>
      </c>
      <c r="T31" s="10"/>
      <c r="U31" s="12">
        <f t="shared" si="8"/>
        <v>42284</v>
      </c>
      <c r="V31" s="188">
        <v>2.8999999999999998E-3</v>
      </c>
      <c r="W31" s="188">
        <v>3.7000000000000002E-3</v>
      </c>
      <c r="X31" s="188">
        <v>6.7999999999999996E-3</v>
      </c>
      <c r="Y31" s="188">
        <v>1E-3</v>
      </c>
      <c r="Z31" s="188">
        <v>0.31</v>
      </c>
      <c r="AA31" s="188">
        <v>2.3E-3</v>
      </c>
      <c r="AB31" s="188">
        <v>5.1000000000000004E-3</v>
      </c>
      <c r="AC31" s="188">
        <v>8.3000000000000001E-3</v>
      </c>
      <c r="AD31" s="188">
        <v>3.2000000000000002E-3</v>
      </c>
      <c r="AE31" s="188">
        <v>2.7000000000000001E-3</v>
      </c>
      <c r="AF31" s="188">
        <v>3.2000000000000002E-3</v>
      </c>
      <c r="AG31" s="188">
        <v>1.3100000000000001E-2</v>
      </c>
      <c r="AH31" s="188">
        <v>8.6999999999999994E-3</v>
      </c>
      <c r="AI31" s="188">
        <v>5.0000000000000001E-4</v>
      </c>
      <c r="AJ31" s="188">
        <v>1.8E-3</v>
      </c>
      <c r="AK31" s="188">
        <v>4.0000000000000001E-3</v>
      </c>
      <c r="AL31" s="188">
        <v>1.8E-3</v>
      </c>
      <c r="AM31" s="189">
        <v>3.8999999999999998E-3</v>
      </c>
    </row>
    <row r="32" spans="1:39">
      <c r="A32" s="339">
        <f t="shared" si="6"/>
        <v>42315</v>
      </c>
      <c r="B32" s="216">
        <f>C75/C74</f>
        <v>1.8480978818433132E-2</v>
      </c>
      <c r="C32" s="216">
        <f t="shared" ref="C32:P32" si="24">D75/D74</f>
        <v>9.365804462877509E-3</v>
      </c>
      <c r="D32" s="216">
        <f t="shared" si="24"/>
        <v>1.2337725324110382E-2</v>
      </c>
      <c r="E32" s="216">
        <f t="shared" si="24"/>
        <v>1.3750526218535189E-2</v>
      </c>
      <c r="F32" s="216">
        <f t="shared" si="24"/>
        <v>1.7412087009712193E-2</v>
      </c>
      <c r="G32" s="216">
        <f t="shared" si="24"/>
        <v>1.2016974777658314E-2</v>
      </c>
      <c r="H32" s="216">
        <f t="shared" si="24"/>
        <v>1.3401363552778897E-2</v>
      </c>
      <c r="I32" s="216">
        <f t="shared" si="24"/>
        <v>1.5344260383522835E-2</v>
      </c>
      <c r="J32" s="216">
        <f t="shared" si="24"/>
        <v>6.7059332941491233E-3</v>
      </c>
      <c r="K32" s="216">
        <f t="shared" si="24"/>
        <v>8.8402300146982454E-3</v>
      </c>
      <c r="L32" s="216">
        <f t="shared" si="24"/>
        <v>1.1528902877919049E-2</v>
      </c>
      <c r="M32" s="216">
        <f t="shared" si="24"/>
        <v>7.8010939041053984E-3</v>
      </c>
      <c r="N32" s="216">
        <f t="shared" si="24"/>
        <v>8.322287084116373E-3</v>
      </c>
      <c r="O32" s="216">
        <f t="shared" si="24"/>
        <v>8.1614079470645074E-3</v>
      </c>
      <c r="P32" s="216">
        <f t="shared" si="24"/>
        <v>1.2453271679474283E-2</v>
      </c>
      <c r="Q32" s="216">
        <f>R75/R74</f>
        <v>1.2016974777658314E-2</v>
      </c>
      <c r="R32" s="216">
        <f>S75/S74</f>
        <v>2.4462395930383171E-2</v>
      </c>
      <c r="S32" s="284">
        <f t="shared" ref="S32" si="25">T75/T74</f>
        <v>1.2250380414438787E-2</v>
      </c>
      <c r="T32" s="10"/>
      <c r="U32" s="12">
        <f t="shared" si="8"/>
        <v>42315</v>
      </c>
      <c r="V32" s="188">
        <v>2.2000000000000001E-3</v>
      </c>
      <c r="W32" s="188">
        <v>4.3E-3</v>
      </c>
      <c r="X32" s="188">
        <v>9.1999999999999998E-3</v>
      </c>
      <c r="Y32" s="188">
        <v>1.1000000000000001E-3</v>
      </c>
      <c r="Z32" s="188">
        <v>3.0999999999999999E-3</v>
      </c>
      <c r="AA32" s="188">
        <v>2.24E-2</v>
      </c>
      <c r="AB32" s="188">
        <v>4.8999999999999998E-3</v>
      </c>
      <c r="AC32" s="188">
        <v>7.0000000000000001E-3</v>
      </c>
      <c r="AD32" s="188">
        <v>3.0000000000000001E-3</v>
      </c>
      <c r="AE32" s="188">
        <v>3.2000000000000002E-3</v>
      </c>
      <c r="AF32" s="188">
        <v>3.3999999999999998E-3</v>
      </c>
      <c r="AG32" s="188">
        <v>1.5800000000000002E-2</v>
      </c>
      <c r="AH32" s="188">
        <v>6.7000000000000002E-3</v>
      </c>
      <c r="AI32" s="188">
        <v>1.1999999999999999E-3</v>
      </c>
      <c r="AJ32" s="188">
        <v>2.0999999999999999E-3</v>
      </c>
      <c r="AK32" s="188">
        <v>2.8E-3</v>
      </c>
      <c r="AL32" s="188">
        <v>2.8E-3</v>
      </c>
      <c r="AM32" s="189">
        <v>4.1000000000000003E-3</v>
      </c>
    </row>
    <row r="33" spans="1:39">
      <c r="A33" s="339">
        <f t="shared" si="6"/>
        <v>42346</v>
      </c>
      <c r="B33" s="216">
        <f>C77/C76</f>
        <v>2.0542469009632025E-2</v>
      </c>
      <c r="C33" s="216">
        <f t="shared" ref="C33:P33" si="26">D77/D76</f>
        <v>1.1070923941271531E-2</v>
      </c>
      <c r="D33" s="216">
        <f t="shared" si="26"/>
        <v>1.7607827993738952E-2</v>
      </c>
      <c r="E33" s="216">
        <f t="shared" si="26"/>
        <v>2.2685368068014022E-2</v>
      </c>
      <c r="F33" s="216">
        <f t="shared" si="26"/>
        <v>2.0375260149694551E-2</v>
      </c>
      <c r="G33" s="216">
        <f t="shared" si="26"/>
        <v>1.4885243395499268E-2</v>
      </c>
      <c r="H33" s="216">
        <f t="shared" si="26"/>
        <v>1.5992479042700902E-2</v>
      </c>
      <c r="I33" s="216">
        <f t="shared" si="26"/>
        <v>1.5128265135622333E-2</v>
      </c>
      <c r="J33" s="216">
        <f t="shared" si="26"/>
        <v>7.5620056349183003E-3</v>
      </c>
      <c r="K33" s="216">
        <f t="shared" si="26"/>
        <v>9.3476308977765172E-3</v>
      </c>
      <c r="L33" s="216">
        <f t="shared" si="26"/>
        <v>1.6742014750444748E-2</v>
      </c>
      <c r="M33" s="216">
        <f t="shared" si="26"/>
        <v>1.0281934968639921E-2</v>
      </c>
      <c r="N33" s="216">
        <f t="shared" si="26"/>
        <v>7.2440179657806032E-3</v>
      </c>
      <c r="O33" s="216">
        <f t="shared" si="26"/>
        <v>8.8469523587533828E-3</v>
      </c>
      <c r="P33" s="216">
        <f t="shared" si="26"/>
        <v>1.4242864238830758E-2</v>
      </c>
      <c r="Q33" s="216">
        <f>R77/R76</f>
        <v>7.8128609995016304E-3</v>
      </c>
      <c r="R33" s="216">
        <f>S77/S76</f>
        <v>3.4838408977532792E-2</v>
      </c>
      <c r="S33" s="217">
        <f>T77/T76</f>
        <v>1.5476209282889815E-2</v>
      </c>
      <c r="T33" s="10"/>
      <c r="U33" s="12">
        <f t="shared" si="8"/>
        <v>42346</v>
      </c>
      <c r="V33" s="188">
        <v>2.2000000000000001E-3</v>
      </c>
      <c r="W33" s="188">
        <v>3.3E-3</v>
      </c>
      <c r="X33" s="188">
        <v>6.1999999999999998E-3</v>
      </c>
      <c r="Y33" s="188">
        <v>1.9E-3</v>
      </c>
      <c r="Z33" s="188">
        <v>2.5999999999999999E-3</v>
      </c>
      <c r="AA33" s="188">
        <v>2E-3</v>
      </c>
      <c r="AB33" s="188">
        <v>4.8999999999999998E-3</v>
      </c>
      <c r="AC33" s="188">
        <v>8.8999999999999999E-3</v>
      </c>
      <c r="AD33" s="188">
        <v>2.5999999999999999E-3</v>
      </c>
      <c r="AE33" s="188">
        <v>3.7000000000000002E-3</v>
      </c>
      <c r="AF33" s="188">
        <v>2.0999999999999999E-3</v>
      </c>
      <c r="AG33" s="188">
        <v>1.1900000000000001E-2</v>
      </c>
      <c r="AH33" s="188">
        <v>5.1999999999999998E-3</v>
      </c>
      <c r="AI33" s="188">
        <v>1.5E-3</v>
      </c>
      <c r="AJ33" s="188">
        <v>1.8E-3</v>
      </c>
      <c r="AK33" s="188">
        <v>2.7000000000000001E-3</v>
      </c>
      <c r="AL33" s="188">
        <v>1.8E-3</v>
      </c>
      <c r="AM33" s="189"/>
    </row>
    <row r="34" spans="1:39">
      <c r="A34" s="9"/>
      <c r="B34" s="189">
        <f t="shared" ref="B34:S34" si="27">AVERAGE(B21:B33)</f>
        <v>3.588072509646538E-2</v>
      </c>
      <c r="C34" s="189">
        <f t="shared" si="27"/>
        <v>1.5540670924655787E-2</v>
      </c>
      <c r="D34" s="189">
        <f t="shared" si="27"/>
        <v>1.8607944432269007E-2</v>
      </c>
      <c r="E34" s="189">
        <f t="shared" si="27"/>
        <v>1.1970839325374367E-2</v>
      </c>
      <c r="F34" s="189">
        <f t="shared" si="27"/>
        <v>2.3672379591255916E-2</v>
      </c>
      <c r="G34" s="189">
        <f t="shared" si="27"/>
        <v>9.4334014462426428E-3</v>
      </c>
      <c r="H34" s="189">
        <f t="shared" si="27"/>
        <v>2.343183580490598E-2</v>
      </c>
      <c r="I34" s="189">
        <f t="shared" si="27"/>
        <v>2.3446607902484193E-2</v>
      </c>
      <c r="J34" s="189">
        <f t="shared" si="27"/>
        <v>8.83886032315781E-3</v>
      </c>
      <c r="K34" s="189">
        <f t="shared" si="27"/>
        <v>1.2280253217573809E-2</v>
      </c>
      <c r="L34" s="189">
        <f t="shared" si="27"/>
        <v>1.2069409256446182E-2</v>
      </c>
      <c r="M34" s="189">
        <f t="shared" si="27"/>
        <v>1.41091000073559E-2</v>
      </c>
      <c r="N34" s="189">
        <f t="shared" si="27"/>
        <v>8.7755621086892908E-3</v>
      </c>
      <c r="O34" s="189">
        <f t="shared" si="27"/>
        <v>8.9570364690095706E-3</v>
      </c>
      <c r="P34" s="189">
        <f t="shared" si="27"/>
        <v>1.47391288359803E-2</v>
      </c>
      <c r="Q34" s="189">
        <f t="shared" si="27"/>
        <v>1.5220489314029082E-2</v>
      </c>
      <c r="R34" s="189">
        <f t="shared" si="27"/>
        <v>3.0252484965442614E-2</v>
      </c>
      <c r="S34" s="190">
        <f t="shared" si="27"/>
        <v>1.5423961849129612E-2</v>
      </c>
      <c r="T34" s="10"/>
      <c r="U34" s="9"/>
      <c r="V34" s="189">
        <f t="shared" ref="V34:AL34" si="28">AVERAGE(V21:V33)</f>
        <v>3.6923076923076922E-3</v>
      </c>
      <c r="W34" s="189">
        <f t="shared" si="28"/>
        <v>4.3999999999999994E-3</v>
      </c>
      <c r="X34" s="189">
        <f t="shared" si="28"/>
        <v>6.4307692307692304E-3</v>
      </c>
      <c r="Y34" s="189">
        <f t="shared" si="28"/>
        <v>2.315384615384615E-3</v>
      </c>
      <c r="Z34" s="189">
        <f t="shared" si="28"/>
        <v>2.7769230769230768E-2</v>
      </c>
      <c r="AA34" s="189">
        <f t="shared" si="28"/>
        <v>4.1076923076923079E-3</v>
      </c>
      <c r="AB34" s="189">
        <f t="shared" si="28"/>
        <v>4.6230769230769225E-3</v>
      </c>
      <c r="AC34" s="189">
        <f t="shared" si="28"/>
        <v>8.2384615384615383E-3</v>
      </c>
      <c r="AD34" s="189">
        <f t="shared" si="28"/>
        <v>4.0461538461538469E-3</v>
      </c>
      <c r="AE34" s="189">
        <f t="shared" si="28"/>
        <v>3.8384615384615389E-3</v>
      </c>
      <c r="AF34" s="189">
        <f t="shared" si="28"/>
        <v>4.1846153846153847E-3</v>
      </c>
      <c r="AG34" s="189">
        <f t="shared" si="28"/>
        <v>1.7515384615384617E-2</v>
      </c>
      <c r="AH34" s="189">
        <f t="shared" si="28"/>
        <v>5.7230769230769227E-3</v>
      </c>
      <c r="AI34" s="189">
        <f t="shared" si="28"/>
        <v>2.0923076923076928E-3</v>
      </c>
      <c r="AJ34" s="189">
        <f t="shared" si="28"/>
        <v>2.2153846153846152E-3</v>
      </c>
      <c r="AK34" s="189">
        <f t="shared" si="28"/>
        <v>3.7461538461538461E-3</v>
      </c>
      <c r="AL34" s="189">
        <f t="shared" si="28"/>
        <v>4.8230769230769239E-3</v>
      </c>
      <c r="AM34" s="190">
        <f>AVERAGE(AM21:AM33)</f>
        <v>6.8083333333333338E-3</v>
      </c>
    </row>
    <row r="35" spans="1:39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hidden="1">
      <c r="A36" s="2"/>
      <c r="B36" s="9" t="s">
        <v>0</v>
      </c>
      <c r="C36" s="9" t="s">
        <v>1</v>
      </c>
      <c r="D36" s="9" t="s">
        <v>2</v>
      </c>
      <c r="E36" s="9" t="s">
        <v>3</v>
      </c>
      <c r="F36" s="9" t="s">
        <v>5</v>
      </c>
      <c r="G36" s="9" t="s">
        <v>6</v>
      </c>
      <c r="H36" s="9" t="s">
        <v>7</v>
      </c>
      <c r="I36" s="9" t="s">
        <v>8</v>
      </c>
      <c r="J36" s="9" t="s">
        <v>9</v>
      </c>
      <c r="K36" s="9" t="s">
        <v>10</v>
      </c>
      <c r="L36" s="9" t="s">
        <v>11</v>
      </c>
      <c r="M36" s="9" t="s">
        <v>12</v>
      </c>
      <c r="N36" s="9" t="s">
        <v>13</v>
      </c>
      <c r="O36" s="9" t="s">
        <v>14</v>
      </c>
      <c r="P36" s="9" t="s">
        <v>15</v>
      </c>
      <c r="Q36" s="9" t="s">
        <v>16</v>
      </c>
      <c r="R36" s="9"/>
      <c r="S36" s="9" t="s">
        <v>4</v>
      </c>
      <c r="T36" s="10"/>
      <c r="U36" s="2"/>
      <c r="V36" s="9" t="s">
        <v>0</v>
      </c>
      <c r="W36" s="9" t="s">
        <v>1</v>
      </c>
      <c r="X36" s="9" t="s">
        <v>2</v>
      </c>
      <c r="Y36" s="9" t="s">
        <v>3</v>
      </c>
      <c r="Z36" s="9" t="s">
        <v>5</v>
      </c>
      <c r="AA36" s="9" t="s">
        <v>6</v>
      </c>
      <c r="AB36" s="9" t="s">
        <v>7</v>
      </c>
      <c r="AC36" s="9" t="s">
        <v>8</v>
      </c>
      <c r="AD36" s="9" t="s">
        <v>9</v>
      </c>
      <c r="AE36" s="9" t="s">
        <v>10</v>
      </c>
      <c r="AF36" s="9" t="s">
        <v>11</v>
      </c>
      <c r="AG36" s="9" t="s">
        <v>12</v>
      </c>
      <c r="AH36" s="9" t="s">
        <v>13</v>
      </c>
      <c r="AI36" s="9" t="s">
        <v>14</v>
      </c>
      <c r="AJ36" s="9" t="s">
        <v>15</v>
      </c>
      <c r="AK36" s="9" t="s">
        <v>16</v>
      </c>
      <c r="AL36" s="9"/>
      <c r="AM36" s="9" t="s">
        <v>4</v>
      </c>
    </row>
    <row r="37" spans="1:39" hidden="1">
      <c r="A37" s="12">
        <f t="shared" ref="A37:A49" si="29">A5</f>
        <v>41974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8" t="e">
        <f t="shared" ref="S37:S49" si="30">AVERAGE(B37:Q37)</f>
        <v>#DIV/0!</v>
      </c>
      <c r="T37" s="10"/>
      <c r="U37" s="12">
        <f t="shared" ref="U37:U49" si="31">A5</f>
        <v>41974</v>
      </c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8" t="e">
        <f t="shared" ref="AM37:AM49" si="32">AVERAGE(V37:AK37)</f>
        <v>#DIV/0!</v>
      </c>
    </row>
    <row r="38" spans="1:39" hidden="1">
      <c r="A38" s="12">
        <f t="shared" si="29"/>
        <v>42005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8" t="e">
        <f t="shared" si="30"/>
        <v>#DIV/0!</v>
      </c>
      <c r="T38" s="10"/>
      <c r="U38" s="12">
        <f t="shared" si="31"/>
        <v>42005</v>
      </c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8" t="e">
        <f t="shared" si="32"/>
        <v>#DIV/0!</v>
      </c>
    </row>
    <row r="39" spans="1:39" hidden="1">
      <c r="A39" s="12">
        <f t="shared" si="29"/>
        <v>42036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8" t="e">
        <f t="shared" si="30"/>
        <v>#DIV/0!</v>
      </c>
      <c r="T39" s="10"/>
      <c r="U39" s="12">
        <f t="shared" si="31"/>
        <v>42036</v>
      </c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8" t="e">
        <f t="shared" si="32"/>
        <v>#DIV/0!</v>
      </c>
    </row>
    <row r="40" spans="1:39" hidden="1">
      <c r="A40" s="12">
        <f t="shared" si="29"/>
        <v>42067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8" t="e">
        <f t="shared" si="30"/>
        <v>#DIV/0!</v>
      </c>
      <c r="T40" s="10"/>
      <c r="U40" s="12">
        <f t="shared" si="31"/>
        <v>42067</v>
      </c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8" t="e">
        <f t="shared" si="32"/>
        <v>#DIV/0!</v>
      </c>
    </row>
    <row r="41" spans="1:39" hidden="1">
      <c r="A41" s="12">
        <f t="shared" si="29"/>
        <v>42098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8" t="e">
        <f t="shared" si="30"/>
        <v>#DIV/0!</v>
      </c>
      <c r="T41" s="10"/>
      <c r="U41" s="12">
        <f t="shared" si="31"/>
        <v>42098</v>
      </c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8" t="e">
        <f t="shared" si="32"/>
        <v>#DIV/0!</v>
      </c>
    </row>
    <row r="42" spans="1:39" hidden="1">
      <c r="A42" s="12">
        <f t="shared" si="29"/>
        <v>42129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8" t="e">
        <f t="shared" si="30"/>
        <v>#DIV/0!</v>
      </c>
      <c r="T42" s="10"/>
      <c r="U42" s="12">
        <f t="shared" si="31"/>
        <v>42129</v>
      </c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8" t="e">
        <f t="shared" si="32"/>
        <v>#DIV/0!</v>
      </c>
    </row>
    <row r="43" spans="1:39" hidden="1">
      <c r="A43" s="12">
        <f t="shared" si="29"/>
        <v>42160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8" t="e">
        <f t="shared" si="30"/>
        <v>#DIV/0!</v>
      </c>
      <c r="T43" s="10"/>
      <c r="U43" s="12">
        <f t="shared" si="31"/>
        <v>42160</v>
      </c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8" t="e">
        <f t="shared" si="32"/>
        <v>#DIV/0!</v>
      </c>
    </row>
    <row r="44" spans="1:39" hidden="1">
      <c r="A44" s="12">
        <f t="shared" si="29"/>
        <v>42191</v>
      </c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8" t="e">
        <f t="shared" si="30"/>
        <v>#DIV/0!</v>
      </c>
      <c r="T44" s="10"/>
      <c r="U44" s="12">
        <f t="shared" si="31"/>
        <v>42191</v>
      </c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8" t="e">
        <f t="shared" si="32"/>
        <v>#DIV/0!</v>
      </c>
    </row>
    <row r="45" spans="1:39" hidden="1">
      <c r="A45" s="12">
        <f t="shared" si="29"/>
        <v>42222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8" t="e">
        <f t="shared" si="30"/>
        <v>#DIV/0!</v>
      </c>
      <c r="T45" s="10"/>
      <c r="U45" s="12">
        <f t="shared" si="31"/>
        <v>42222</v>
      </c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8" t="e">
        <f t="shared" si="32"/>
        <v>#DIV/0!</v>
      </c>
    </row>
    <row r="46" spans="1:39" hidden="1">
      <c r="A46" s="12">
        <f t="shared" si="29"/>
        <v>42253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8" t="e">
        <f t="shared" si="30"/>
        <v>#DIV/0!</v>
      </c>
      <c r="T46" s="10"/>
      <c r="U46" s="12">
        <f t="shared" si="31"/>
        <v>42253</v>
      </c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8" t="e">
        <f t="shared" si="32"/>
        <v>#DIV/0!</v>
      </c>
    </row>
    <row r="47" spans="1:39" hidden="1">
      <c r="A47" s="12">
        <f t="shared" si="29"/>
        <v>42284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8" t="e">
        <f t="shared" si="30"/>
        <v>#DIV/0!</v>
      </c>
      <c r="T47" s="10"/>
      <c r="U47" s="12">
        <f t="shared" si="31"/>
        <v>42284</v>
      </c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8" t="e">
        <f t="shared" si="32"/>
        <v>#DIV/0!</v>
      </c>
    </row>
    <row r="48" spans="1:39" hidden="1">
      <c r="A48" s="12">
        <f t="shared" si="29"/>
        <v>42315</v>
      </c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8" t="e">
        <f t="shared" si="30"/>
        <v>#DIV/0!</v>
      </c>
      <c r="T48" s="10"/>
      <c r="U48" s="12">
        <f t="shared" si="31"/>
        <v>42315</v>
      </c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8" t="e">
        <f t="shared" si="32"/>
        <v>#DIV/0!</v>
      </c>
    </row>
    <row r="49" spans="1:39" hidden="1">
      <c r="A49" s="12">
        <f t="shared" si="29"/>
        <v>42346</v>
      </c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8" t="e">
        <f t="shared" si="30"/>
        <v>#DIV/0!</v>
      </c>
      <c r="T49" s="10"/>
      <c r="U49" s="12">
        <f t="shared" si="31"/>
        <v>42346</v>
      </c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8" t="e">
        <f t="shared" si="32"/>
        <v>#DIV/0!</v>
      </c>
    </row>
    <row r="50" spans="1:39" hidden="1">
      <c r="A50" s="9"/>
      <c r="B50" s="8" t="e">
        <f t="shared" ref="B50:S50" si="33">AVERAGE(B37:B49)</f>
        <v>#DIV/0!</v>
      </c>
      <c r="C50" s="8" t="e">
        <f t="shared" si="33"/>
        <v>#DIV/0!</v>
      </c>
      <c r="D50" s="8" t="e">
        <f t="shared" si="33"/>
        <v>#DIV/0!</v>
      </c>
      <c r="E50" s="8" t="e">
        <f t="shared" si="33"/>
        <v>#DIV/0!</v>
      </c>
      <c r="F50" s="8" t="e">
        <f t="shared" si="33"/>
        <v>#DIV/0!</v>
      </c>
      <c r="G50" s="8" t="e">
        <f t="shared" si="33"/>
        <v>#DIV/0!</v>
      </c>
      <c r="H50" s="8" t="e">
        <f t="shared" si="33"/>
        <v>#DIV/0!</v>
      </c>
      <c r="I50" s="8" t="e">
        <f t="shared" si="33"/>
        <v>#DIV/0!</v>
      </c>
      <c r="J50" s="8" t="e">
        <f t="shared" si="33"/>
        <v>#DIV/0!</v>
      </c>
      <c r="K50" s="8" t="e">
        <f t="shared" si="33"/>
        <v>#DIV/0!</v>
      </c>
      <c r="L50" s="8" t="e">
        <f t="shared" si="33"/>
        <v>#DIV/0!</v>
      </c>
      <c r="M50" s="8" t="e">
        <f t="shared" si="33"/>
        <v>#DIV/0!</v>
      </c>
      <c r="N50" s="8" t="e">
        <f t="shared" si="33"/>
        <v>#DIV/0!</v>
      </c>
      <c r="O50" s="8" t="e">
        <f t="shared" si="33"/>
        <v>#DIV/0!</v>
      </c>
      <c r="P50" s="8" t="e">
        <f t="shared" si="33"/>
        <v>#DIV/0!</v>
      </c>
      <c r="Q50" s="8" t="e">
        <f t="shared" si="33"/>
        <v>#DIV/0!</v>
      </c>
      <c r="R50" s="8"/>
      <c r="S50" s="7" t="e">
        <f t="shared" si="33"/>
        <v>#DIV/0!</v>
      </c>
      <c r="T50" s="10"/>
      <c r="U50" s="9"/>
      <c r="V50" s="8" t="e">
        <f t="shared" ref="V50:AM50" si="34">AVERAGE(V37:V49)</f>
        <v>#DIV/0!</v>
      </c>
      <c r="W50" s="8" t="e">
        <f t="shared" si="34"/>
        <v>#DIV/0!</v>
      </c>
      <c r="X50" s="8" t="e">
        <f t="shared" si="34"/>
        <v>#DIV/0!</v>
      </c>
      <c r="Y50" s="8" t="e">
        <f t="shared" si="34"/>
        <v>#DIV/0!</v>
      </c>
      <c r="Z50" s="8" t="e">
        <f t="shared" si="34"/>
        <v>#DIV/0!</v>
      </c>
      <c r="AA50" s="8" t="e">
        <f t="shared" si="34"/>
        <v>#DIV/0!</v>
      </c>
      <c r="AB50" s="8" t="e">
        <f t="shared" si="34"/>
        <v>#DIV/0!</v>
      </c>
      <c r="AC50" s="8" t="e">
        <f t="shared" si="34"/>
        <v>#DIV/0!</v>
      </c>
      <c r="AD50" s="8" t="e">
        <f t="shared" si="34"/>
        <v>#DIV/0!</v>
      </c>
      <c r="AE50" s="8" t="e">
        <f t="shared" si="34"/>
        <v>#DIV/0!</v>
      </c>
      <c r="AF50" s="8" t="e">
        <f t="shared" si="34"/>
        <v>#DIV/0!</v>
      </c>
      <c r="AG50" s="8" t="e">
        <f t="shared" si="34"/>
        <v>#DIV/0!</v>
      </c>
      <c r="AH50" s="8" t="e">
        <f t="shared" si="34"/>
        <v>#DIV/0!</v>
      </c>
      <c r="AI50" s="8" t="e">
        <f t="shared" si="34"/>
        <v>#DIV/0!</v>
      </c>
      <c r="AJ50" s="8" t="e">
        <f t="shared" si="34"/>
        <v>#DIV/0!</v>
      </c>
      <c r="AK50" s="8" t="e">
        <f t="shared" si="34"/>
        <v>#DIV/0!</v>
      </c>
      <c r="AL50" s="8"/>
      <c r="AM50" s="7" t="e">
        <f t="shared" si="34"/>
        <v>#DIV/0!</v>
      </c>
    </row>
    <row r="51" spans="1:39">
      <c r="A51" s="613" t="s">
        <v>217</v>
      </c>
      <c r="B51" s="614"/>
      <c r="C51" s="9" t="s">
        <v>0</v>
      </c>
      <c r="D51" s="9" t="s">
        <v>1</v>
      </c>
      <c r="E51" s="9" t="s">
        <v>2</v>
      </c>
      <c r="F51" s="9" t="s">
        <v>3</v>
      </c>
      <c r="G51" s="9" t="s">
        <v>5</v>
      </c>
      <c r="H51" s="9" t="s">
        <v>6</v>
      </c>
      <c r="I51" s="9" t="s">
        <v>7</v>
      </c>
      <c r="J51" s="9" t="s">
        <v>8</v>
      </c>
      <c r="K51" s="9" t="s">
        <v>9</v>
      </c>
      <c r="L51" s="9" t="s">
        <v>10</v>
      </c>
      <c r="M51" s="9" t="s">
        <v>11</v>
      </c>
      <c r="N51" s="9" t="s">
        <v>12</v>
      </c>
      <c r="O51" s="9" t="s">
        <v>13</v>
      </c>
      <c r="P51" s="9" t="s">
        <v>14</v>
      </c>
      <c r="Q51" s="9" t="s">
        <v>15</v>
      </c>
      <c r="R51" s="9" t="s">
        <v>16</v>
      </c>
      <c r="S51" s="9" t="s">
        <v>250</v>
      </c>
      <c r="T51" s="615" t="s">
        <v>259</v>
      </c>
      <c r="U51" s="615"/>
    </row>
    <row r="52" spans="1:39">
      <c r="A52" s="610">
        <f>A5</f>
        <v>41974</v>
      </c>
      <c r="B52" s="218" t="s">
        <v>258</v>
      </c>
      <c r="C52" s="219">
        <v>213855.75000000003</v>
      </c>
      <c r="D52" s="219">
        <v>353453.16000000003</v>
      </c>
      <c r="E52" s="219">
        <v>516288.16999999993</v>
      </c>
      <c r="F52" s="219">
        <v>501171.67</v>
      </c>
      <c r="G52" s="219">
        <v>218015.26</v>
      </c>
      <c r="H52" s="219">
        <v>365176.38</v>
      </c>
      <c r="I52" s="220">
        <v>255924.65000000008</v>
      </c>
      <c r="J52" s="220">
        <v>90929.400000000009</v>
      </c>
      <c r="K52" s="220">
        <v>330754.98</v>
      </c>
      <c r="L52" s="220">
        <v>347044</v>
      </c>
      <c r="M52" s="220">
        <v>253123.02</v>
      </c>
      <c r="N52" s="220">
        <v>458436.91999999993</v>
      </c>
      <c r="O52" s="220">
        <v>214611.18000000002</v>
      </c>
      <c r="P52" s="219">
        <v>397636.13</v>
      </c>
      <c r="Q52" s="220">
        <v>487718.06999999995</v>
      </c>
      <c r="R52" s="220">
        <v>277720.04000000004</v>
      </c>
      <c r="S52" s="220">
        <v>455441.25000000012</v>
      </c>
      <c r="T52" s="607">
        <f t="shared" ref="T52:T75" si="35">SUM(C52:S52)</f>
        <v>5737300.0300000003</v>
      </c>
      <c r="U52" s="608"/>
    </row>
    <row r="53" spans="1:39">
      <c r="A53" s="611"/>
      <c r="B53" s="218" t="s">
        <v>224</v>
      </c>
      <c r="C53" s="219">
        <v>9957.7200000000012</v>
      </c>
      <c r="D53" s="219">
        <v>6489.71</v>
      </c>
      <c r="E53" s="219">
        <v>12650.649999999998</v>
      </c>
      <c r="F53" s="219">
        <v>5989.7099999999991</v>
      </c>
      <c r="G53" s="219">
        <v>2947.5200000000004</v>
      </c>
      <c r="H53" s="219">
        <v>2195.3200000000002</v>
      </c>
      <c r="I53" s="220">
        <v>9169.4999999999982</v>
      </c>
      <c r="J53" s="220">
        <v>2081.96</v>
      </c>
      <c r="K53" s="220">
        <v>4732.5800000000008</v>
      </c>
      <c r="L53" s="220">
        <v>7767.02</v>
      </c>
      <c r="M53" s="220">
        <v>3484.5799999999995</v>
      </c>
      <c r="N53" s="220">
        <v>7185.4000000000005</v>
      </c>
      <c r="O53" s="220">
        <v>3538.16</v>
      </c>
      <c r="P53" s="219">
        <v>5157.1499999999987</v>
      </c>
      <c r="Q53" s="220">
        <v>10030.84</v>
      </c>
      <c r="R53" s="220">
        <v>5791.0199999999995</v>
      </c>
      <c r="S53" s="220">
        <v>7651.3500000000013</v>
      </c>
      <c r="T53" s="607">
        <f t="shared" si="35"/>
        <v>106820.19</v>
      </c>
      <c r="U53" s="608"/>
    </row>
    <row r="54" spans="1:39">
      <c r="A54" s="610">
        <f>A6</f>
        <v>42005</v>
      </c>
      <c r="B54" s="218" t="s">
        <v>258</v>
      </c>
      <c r="C54" s="219">
        <v>192798.55</v>
      </c>
      <c r="D54" s="219">
        <v>334744.02</v>
      </c>
      <c r="E54" s="219">
        <v>447045.32999999996</v>
      </c>
      <c r="F54" s="219">
        <v>459807.54</v>
      </c>
      <c r="G54" s="219">
        <v>209251.27999999991</v>
      </c>
      <c r="H54" s="219">
        <v>354530.91999999993</v>
      </c>
      <c r="I54" s="220">
        <v>244955.87000000002</v>
      </c>
      <c r="J54" s="220">
        <v>87210.620000000024</v>
      </c>
      <c r="K54" s="220">
        <v>307320.5799999999</v>
      </c>
      <c r="L54" s="220">
        <v>336854.36000000004</v>
      </c>
      <c r="M54" s="220">
        <v>238995.63999999996</v>
      </c>
      <c r="N54" s="220">
        <v>353088.02999999997</v>
      </c>
      <c r="O54" s="220">
        <v>239152.75000000006</v>
      </c>
      <c r="P54" s="219">
        <v>366502.97000000003</v>
      </c>
      <c r="Q54" s="220">
        <v>472463.94000000006</v>
      </c>
      <c r="R54" s="220">
        <v>260833.84000000003</v>
      </c>
      <c r="S54" s="220">
        <v>415626.53999999992</v>
      </c>
      <c r="T54" s="607">
        <f t="shared" si="35"/>
        <v>5321182.78</v>
      </c>
      <c r="U54" s="608"/>
    </row>
    <row r="55" spans="1:39">
      <c r="A55" s="611"/>
      <c r="B55" s="218" t="s">
        <v>224</v>
      </c>
      <c r="C55" s="219">
        <v>8062.3600000000006</v>
      </c>
      <c r="D55" s="219">
        <v>5359.2900000000009</v>
      </c>
      <c r="E55" s="219">
        <v>9283.9800000000032</v>
      </c>
      <c r="F55" s="219">
        <v>4302.2199999999993</v>
      </c>
      <c r="G55" s="219">
        <v>3083.9500000000007</v>
      </c>
      <c r="H55" s="219">
        <v>2038.3500000000001</v>
      </c>
      <c r="I55" s="220">
        <v>8753.2799999999988</v>
      </c>
      <c r="J55" s="220">
        <v>2691.9500000000003</v>
      </c>
      <c r="K55" s="220">
        <v>3087.1600000000003</v>
      </c>
      <c r="L55" s="220">
        <v>5914.99</v>
      </c>
      <c r="M55" s="220">
        <v>3847.4499999999985</v>
      </c>
      <c r="N55" s="220">
        <v>4731.0099999999993</v>
      </c>
      <c r="O55" s="220">
        <v>3190.32</v>
      </c>
      <c r="P55" s="219">
        <v>3523.16</v>
      </c>
      <c r="Q55" s="220">
        <v>7529.6099999999988</v>
      </c>
      <c r="R55" s="220">
        <v>4521.6799999999994</v>
      </c>
      <c r="S55" s="220">
        <v>8387.7999999999993</v>
      </c>
      <c r="T55" s="607">
        <f t="shared" si="35"/>
        <v>88308.56</v>
      </c>
      <c r="U55" s="608"/>
    </row>
    <row r="56" spans="1:39">
      <c r="A56" s="610">
        <f>A7</f>
        <v>42036</v>
      </c>
      <c r="B56" s="218" t="s">
        <v>258</v>
      </c>
      <c r="C56" s="219">
        <v>186294.65</v>
      </c>
      <c r="D56" s="219">
        <v>306908.88000000012</v>
      </c>
      <c r="E56" s="219">
        <v>402000.51</v>
      </c>
      <c r="F56" s="219">
        <v>412497.18000000005</v>
      </c>
      <c r="G56" s="219">
        <v>189013.37000000005</v>
      </c>
      <c r="H56" s="219">
        <v>322661.47000000003</v>
      </c>
      <c r="I56" s="220">
        <v>222497.56999999995</v>
      </c>
      <c r="J56" s="220">
        <v>77399.73</v>
      </c>
      <c r="K56" s="220">
        <v>281859.52999999997</v>
      </c>
      <c r="L56" s="220">
        <v>309932.13999999996</v>
      </c>
      <c r="M56" s="220">
        <v>217884.91999999995</v>
      </c>
      <c r="N56" s="220">
        <v>325385.96999999997</v>
      </c>
      <c r="O56" s="220">
        <v>211300.14000000004</v>
      </c>
      <c r="P56" s="219">
        <v>340410.96</v>
      </c>
      <c r="Q56" s="220">
        <v>425700.64999999997</v>
      </c>
      <c r="R56" s="220">
        <v>248458.12000000002</v>
      </c>
      <c r="S56" s="220">
        <v>382395.86999999994</v>
      </c>
      <c r="T56" s="607">
        <f t="shared" si="35"/>
        <v>4862601.66</v>
      </c>
      <c r="U56" s="608"/>
    </row>
    <row r="57" spans="1:39">
      <c r="A57" s="611"/>
      <c r="B57" s="218" t="s">
        <v>224</v>
      </c>
      <c r="C57" s="219">
        <v>6032.6499999999978</v>
      </c>
      <c r="D57" s="219">
        <v>5088.8</v>
      </c>
      <c r="E57" s="219">
        <v>8793.9599999999991</v>
      </c>
      <c r="F57" s="219">
        <v>3553.99</v>
      </c>
      <c r="G57" s="219">
        <v>3992.79</v>
      </c>
      <c r="H57" s="219">
        <v>1700.5600000000002</v>
      </c>
      <c r="I57" s="220">
        <v>5106.4399999999996</v>
      </c>
      <c r="J57" s="220">
        <v>1218.33</v>
      </c>
      <c r="K57" s="220">
        <v>2581.16</v>
      </c>
      <c r="L57" s="220">
        <v>4602.6400000000003</v>
      </c>
      <c r="M57" s="220">
        <v>2383.64</v>
      </c>
      <c r="N57" s="220">
        <v>4508.05</v>
      </c>
      <c r="O57" s="220">
        <v>2662.4000000000005</v>
      </c>
      <c r="P57" s="219">
        <v>2639.7900000000004</v>
      </c>
      <c r="Q57" s="220">
        <v>7323.9399999999987</v>
      </c>
      <c r="R57" s="220">
        <v>3440.94</v>
      </c>
      <c r="S57" s="220">
        <v>8741.2900000000009</v>
      </c>
      <c r="T57" s="607">
        <f t="shared" si="35"/>
        <v>74371.37</v>
      </c>
      <c r="U57" s="608"/>
    </row>
    <row r="58" spans="1:39">
      <c r="A58" s="616">
        <f>A8</f>
        <v>42067</v>
      </c>
      <c r="B58" s="218" t="s">
        <v>258</v>
      </c>
      <c r="C58" s="219">
        <v>197624.04000000004</v>
      </c>
      <c r="D58" s="219">
        <v>345407.56000000006</v>
      </c>
      <c r="E58" s="219">
        <v>396398.74000000011</v>
      </c>
      <c r="F58" s="219">
        <v>448473.74000000011</v>
      </c>
      <c r="G58" s="219">
        <v>212559.34</v>
      </c>
      <c r="H58" s="219">
        <v>375687.02</v>
      </c>
      <c r="I58" s="220">
        <v>256187.53</v>
      </c>
      <c r="J58" s="220">
        <v>92320.699999999983</v>
      </c>
      <c r="K58" s="220">
        <v>319872.83</v>
      </c>
      <c r="L58" s="220">
        <v>341642.68000000005</v>
      </c>
      <c r="M58" s="220">
        <v>249109.91999999995</v>
      </c>
      <c r="N58" s="220">
        <v>290648.13</v>
      </c>
      <c r="O58" s="220">
        <v>216834.12000000005</v>
      </c>
      <c r="P58" s="219">
        <v>377002.5</v>
      </c>
      <c r="Q58" s="220">
        <v>471949.21</v>
      </c>
      <c r="R58" s="220">
        <v>275649.87</v>
      </c>
      <c r="S58" s="220">
        <v>352286.97999999992</v>
      </c>
      <c r="T58" s="607">
        <f t="shared" si="35"/>
        <v>5219654.91</v>
      </c>
      <c r="U58" s="608"/>
    </row>
    <row r="59" spans="1:39">
      <c r="A59" s="617"/>
      <c r="B59" s="218" t="s">
        <v>224</v>
      </c>
      <c r="C59" s="219">
        <v>6711.4099999999989</v>
      </c>
      <c r="D59" s="219">
        <v>5108.21</v>
      </c>
      <c r="E59" s="219">
        <v>7943.5300000000025</v>
      </c>
      <c r="F59" s="219">
        <v>4515.9800000000005</v>
      </c>
      <c r="G59" s="219">
        <v>5165.1700000000019</v>
      </c>
      <c r="H59" s="219">
        <v>2794.9600000000005</v>
      </c>
      <c r="I59" s="220">
        <v>5664.9800000000005</v>
      </c>
      <c r="J59" s="220">
        <v>1579.5399999999997</v>
      </c>
      <c r="K59" s="220">
        <v>2935.7399999999989</v>
      </c>
      <c r="L59" s="220">
        <v>5550.53</v>
      </c>
      <c r="M59" s="220">
        <v>2861.2400000000002</v>
      </c>
      <c r="N59" s="220">
        <v>4334.3999999999996</v>
      </c>
      <c r="O59" s="220">
        <v>3159.25</v>
      </c>
      <c r="P59" s="219">
        <v>2951.3200000000006</v>
      </c>
      <c r="Q59" s="220">
        <v>8395.9900000000016</v>
      </c>
      <c r="R59" s="220">
        <v>4584.1200000000008</v>
      </c>
      <c r="S59" s="220">
        <v>6851.25</v>
      </c>
      <c r="T59" s="607">
        <f t="shared" si="35"/>
        <v>81107.62</v>
      </c>
      <c r="U59" s="608"/>
    </row>
    <row r="60" spans="1:39">
      <c r="A60" s="616">
        <f>A9</f>
        <v>42098</v>
      </c>
      <c r="B60" s="218" t="s">
        <v>258</v>
      </c>
      <c r="C60" s="219">
        <v>201417.01999999996</v>
      </c>
      <c r="D60" s="219">
        <v>348581.71999999991</v>
      </c>
      <c r="E60" s="219">
        <v>422329.91</v>
      </c>
      <c r="F60" s="219">
        <v>452542.35000000003</v>
      </c>
      <c r="G60" s="219">
        <v>211777.19000000006</v>
      </c>
      <c r="H60" s="219">
        <v>374157.75999999995</v>
      </c>
      <c r="I60" s="220">
        <v>261427.59000000003</v>
      </c>
      <c r="J60" s="220">
        <v>95102.109999999986</v>
      </c>
      <c r="K60" s="220">
        <v>328449.71000000008</v>
      </c>
      <c r="L60" s="220">
        <v>353638.27999999997</v>
      </c>
      <c r="M60" s="220">
        <v>244629.58</v>
      </c>
      <c r="N60" s="220">
        <v>357562.22000000003</v>
      </c>
      <c r="O60" s="220">
        <v>239908.26999999996</v>
      </c>
      <c r="P60" s="219">
        <v>381604.08</v>
      </c>
      <c r="Q60" s="220">
        <v>487317.69</v>
      </c>
      <c r="R60" s="220">
        <v>284648.71999999991</v>
      </c>
      <c r="S60" s="220">
        <v>423109.11</v>
      </c>
      <c r="T60" s="607">
        <f t="shared" si="35"/>
        <v>5468203.3100000005</v>
      </c>
      <c r="U60" s="608"/>
    </row>
    <row r="61" spans="1:39">
      <c r="A61" s="617"/>
      <c r="B61" s="218" t="s">
        <v>224</v>
      </c>
      <c r="C61" s="219">
        <v>8495.23</v>
      </c>
      <c r="D61" s="219">
        <v>5240.71</v>
      </c>
      <c r="E61" s="219">
        <v>9149.489999999998</v>
      </c>
      <c r="F61" s="219">
        <v>4156.26</v>
      </c>
      <c r="G61" s="219">
        <v>5462.12</v>
      </c>
      <c r="H61" s="219">
        <v>3142.2900000000004</v>
      </c>
      <c r="I61" s="220">
        <v>6307.15</v>
      </c>
      <c r="J61" s="220">
        <v>1881.43</v>
      </c>
      <c r="K61" s="220">
        <v>3350.63</v>
      </c>
      <c r="L61" s="220">
        <v>5971.7300000000005</v>
      </c>
      <c r="M61" s="220">
        <v>3142.4500000000003</v>
      </c>
      <c r="N61" s="220">
        <v>5604.8099999999995</v>
      </c>
      <c r="O61" s="220">
        <v>2668.76</v>
      </c>
      <c r="P61" s="219">
        <v>3600.8599999999988</v>
      </c>
      <c r="Q61" s="220">
        <v>8939.7999999999993</v>
      </c>
      <c r="R61" s="220">
        <v>5109.2700000000004</v>
      </c>
      <c r="S61" s="220">
        <v>9608.029999999997</v>
      </c>
      <c r="T61" s="607">
        <f t="shared" si="35"/>
        <v>91831.01999999999</v>
      </c>
      <c r="U61" s="608"/>
    </row>
    <row r="62" spans="1:39">
      <c r="A62" s="616">
        <f>A10</f>
        <v>42129</v>
      </c>
      <c r="B62" s="218" t="s">
        <v>258</v>
      </c>
      <c r="C62" s="219">
        <v>191189.87</v>
      </c>
      <c r="D62" s="219">
        <v>348552.56999999995</v>
      </c>
      <c r="E62" s="219">
        <v>417180.28</v>
      </c>
      <c r="F62" s="219">
        <v>488005.60999999987</v>
      </c>
      <c r="G62" s="219">
        <v>217150.06999999998</v>
      </c>
      <c r="H62" s="219">
        <v>410630.5</v>
      </c>
      <c r="I62" s="220">
        <v>268195.53999999998</v>
      </c>
      <c r="J62" s="220">
        <v>99271.799999999988</v>
      </c>
      <c r="K62" s="220">
        <v>349498.7300000001</v>
      </c>
      <c r="L62" s="220">
        <v>371528.48</v>
      </c>
      <c r="M62" s="220">
        <v>264881.15000000008</v>
      </c>
      <c r="N62" s="220">
        <v>330312.50999999995</v>
      </c>
      <c r="O62" s="220">
        <v>242097.36</v>
      </c>
      <c r="P62" s="219">
        <v>414134.62000000005</v>
      </c>
      <c r="Q62" s="220">
        <v>528332.24</v>
      </c>
      <c r="R62" s="220">
        <v>296864.56999999995</v>
      </c>
      <c r="S62" s="220">
        <v>413178.10000000003</v>
      </c>
      <c r="T62" s="607">
        <f t="shared" si="35"/>
        <v>5651003.9999999991</v>
      </c>
      <c r="U62" s="608"/>
    </row>
    <row r="63" spans="1:39">
      <c r="A63" s="617"/>
      <c r="B63" s="218" t="s">
        <v>224</v>
      </c>
      <c r="C63" s="219">
        <v>7933.9899999999989</v>
      </c>
      <c r="D63" s="219">
        <v>6019.8399999999992</v>
      </c>
      <c r="E63" s="219">
        <v>7006.14</v>
      </c>
      <c r="F63" s="219">
        <v>4550.3</v>
      </c>
      <c r="G63" s="219">
        <v>4991.050000000002</v>
      </c>
      <c r="H63" s="219">
        <v>3283.82</v>
      </c>
      <c r="I63" s="220">
        <v>6371.92</v>
      </c>
      <c r="J63" s="220">
        <v>1999.9799999999998</v>
      </c>
      <c r="K63" s="220">
        <v>3608.82</v>
      </c>
      <c r="L63" s="220">
        <v>4087.7099999999996</v>
      </c>
      <c r="M63" s="220">
        <v>3701.0900000000011</v>
      </c>
      <c r="N63" s="220">
        <v>6164.5300000000007</v>
      </c>
      <c r="O63" s="220">
        <v>1277.5100000000002</v>
      </c>
      <c r="P63" s="219">
        <v>3184.0699999999997</v>
      </c>
      <c r="Q63" s="220">
        <v>8152.8</v>
      </c>
      <c r="R63" s="220">
        <v>4305.2299999999996</v>
      </c>
      <c r="S63" s="220">
        <v>8317.7899999999991</v>
      </c>
      <c r="T63" s="607">
        <f t="shared" si="35"/>
        <v>84956.59</v>
      </c>
      <c r="U63" s="608"/>
    </row>
    <row r="64" spans="1:39">
      <c r="A64" s="616">
        <f>A11</f>
        <v>42160</v>
      </c>
      <c r="B64" s="218" t="s">
        <v>258</v>
      </c>
      <c r="C64" s="219">
        <v>197490.85</v>
      </c>
      <c r="D64" s="219">
        <v>342730.04000000004</v>
      </c>
      <c r="E64" s="219">
        <v>405040.52</v>
      </c>
      <c r="F64" s="219">
        <v>458450.77</v>
      </c>
      <c r="G64" s="219">
        <v>202332.89000000004</v>
      </c>
      <c r="H64" s="219">
        <v>377360.99000000005</v>
      </c>
      <c r="I64" s="220">
        <v>259872.38000000006</v>
      </c>
      <c r="J64" s="220">
        <v>98792.650000000009</v>
      </c>
      <c r="K64" s="220">
        <v>331605.36999999994</v>
      </c>
      <c r="L64" s="220">
        <v>363739.38000000012</v>
      </c>
      <c r="M64" s="220">
        <v>257465.07000000004</v>
      </c>
      <c r="N64" s="220">
        <v>353269.83</v>
      </c>
      <c r="O64" s="220">
        <v>236291.16999999995</v>
      </c>
      <c r="P64" s="219">
        <v>379320.01</v>
      </c>
      <c r="Q64" s="220">
        <v>484479.83000000007</v>
      </c>
      <c r="R64" s="220">
        <v>289739.05999999994</v>
      </c>
      <c r="S64" s="220">
        <v>171937.83</v>
      </c>
      <c r="T64" s="607">
        <f t="shared" si="35"/>
        <v>5209918.6400000006</v>
      </c>
      <c r="U64" s="608"/>
    </row>
    <row r="65" spans="1:21">
      <c r="A65" s="617"/>
      <c r="B65" s="218" t="s">
        <v>224</v>
      </c>
      <c r="C65" s="219">
        <v>7551.8400000000029</v>
      </c>
      <c r="D65" s="219">
        <v>5123.49</v>
      </c>
      <c r="E65" s="219">
        <v>8118.11</v>
      </c>
      <c r="F65" s="219">
        <v>4889.82</v>
      </c>
      <c r="G65" s="219">
        <v>4549.45</v>
      </c>
      <c r="H65" s="219">
        <v>3704.5099999999993</v>
      </c>
      <c r="I65" s="220">
        <v>5471.8200000000006</v>
      </c>
      <c r="J65" s="220">
        <v>2333.8999999999996</v>
      </c>
      <c r="K65" s="220">
        <v>3249.2799999999997</v>
      </c>
      <c r="L65" s="220">
        <v>2997.1900000000005</v>
      </c>
      <c r="M65" s="220">
        <v>3290.2799999999993</v>
      </c>
      <c r="N65" s="220">
        <v>6713.329999999999</v>
      </c>
      <c r="O65" s="220">
        <v>1166.8000000000002</v>
      </c>
      <c r="P65" s="219">
        <v>3675.09</v>
      </c>
      <c r="Q65" s="220">
        <v>5497.9299999999985</v>
      </c>
      <c r="R65" s="220">
        <v>3833.87</v>
      </c>
      <c r="S65" s="220">
        <v>3272.87</v>
      </c>
      <c r="T65" s="607">
        <f t="shared" si="35"/>
        <v>75439.579999999987</v>
      </c>
      <c r="U65" s="608"/>
    </row>
    <row r="66" spans="1:21">
      <c r="A66" s="616">
        <f>A12</f>
        <v>42191</v>
      </c>
      <c r="B66" s="218" t="s">
        <v>258</v>
      </c>
      <c r="C66" s="219">
        <v>205987.15000000005</v>
      </c>
      <c r="D66" s="219">
        <v>360322.43</v>
      </c>
      <c r="E66" s="219">
        <v>476500.65999999992</v>
      </c>
      <c r="F66" s="219">
        <v>473845.01999999996</v>
      </c>
      <c r="G66" s="219">
        <v>212648.49000000005</v>
      </c>
      <c r="H66" s="219">
        <v>400860.73</v>
      </c>
      <c r="I66" s="220">
        <v>265805.63000000006</v>
      </c>
      <c r="J66" s="220">
        <v>106098.44000000002</v>
      </c>
      <c r="K66" s="220">
        <v>336045.14000000007</v>
      </c>
      <c r="L66" s="220">
        <v>389507.72</v>
      </c>
      <c r="M66" s="220">
        <v>270253.67</v>
      </c>
      <c r="N66" s="220">
        <v>373029.26</v>
      </c>
      <c r="O66" s="220">
        <v>292432.07</v>
      </c>
      <c r="P66" s="219">
        <v>395727.25000000006</v>
      </c>
      <c r="Q66" s="220">
        <v>519108.14000000007</v>
      </c>
      <c r="R66" s="220">
        <v>325333.98000000004</v>
      </c>
      <c r="S66" s="220">
        <v>476736.37999999989</v>
      </c>
      <c r="T66" s="607">
        <f t="shared" si="35"/>
        <v>5880242.1600000001</v>
      </c>
      <c r="U66" s="608"/>
    </row>
    <row r="67" spans="1:21">
      <c r="A67" s="617"/>
      <c r="B67" s="218" t="s">
        <v>224</v>
      </c>
      <c r="C67" s="219">
        <v>8531.98</v>
      </c>
      <c r="D67" s="219">
        <v>6266.2599999999984</v>
      </c>
      <c r="E67" s="219">
        <v>8881.659999999998</v>
      </c>
      <c r="F67" s="219">
        <v>7564.2100000000009</v>
      </c>
      <c r="G67" s="219">
        <v>5188.2</v>
      </c>
      <c r="H67" s="219">
        <v>4444.2</v>
      </c>
      <c r="I67" s="220">
        <v>6989.02</v>
      </c>
      <c r="J67" s="220">
        <v>2752.079999999999</v>
      </c>
      <c r="K67" s="220">
        <v>2117.35</v>
      </c>
      <c r="L67" s="220">
        <v>3211.6500000000005</v>
      </c>
      <c r="M67" s="220">
        <v>3096.55</v>
      </c>
      <c r="N67" s="220">
        <v>7898.9999999999991</v>
      </c>
      <c r="O67" s="220">
        <v>1216.4000000000001</v>
      </c>
      <c r="P67" s="219">
        <v>2787.7</v>
      </c>
      <c r="Q67" s="220">
        <v>6825.61</v>
      </c>
      <c r="R67" s="220">
        <v>4632.3499999999985</v>
      </c>
      <c r="S67" s="220">
        <v>7956.87</v>
      </c>
      <c r="T67" s="607">
        <f t="shared" si="35"/>
        <v>90361.089999999967</v>
      </c>
      <c r="U67" s="608"/>
    </row>
    <row r="68" spans="1:21">
      <c r="A68" s="616">
        <f>A13</f>
        <v>42222</v>
      </c>
      <c r="B68" s="218" t="s">
        <v>258</v>
      </c>
      <c r="C68" s="219">
        <v>183888.62</v>
      </c>
      <c r="D68" s="219">
        <v>336080.59</v>
      </c>
      <c r="E68" s="219">
        <v>429147.50999999995</v>
      </c>
      <c r="F68" s="219">
        <v>406118.8000000001</v>
      </c>
      <c r="G68" s="219">
        <v>191977.14000000004</v>
      </c>
      <c r="H68" s="219">
        <v>358756.02999999997</v>
      </c>
      <c r="I68" s="220">
        <v>232709.05000000002</v>
      </c>
      <c r="J68" s="220">
        <v>98692.72</v>
      </c>
      <c r="K68" s="220">
        <v>303682.32000000007</v>
      </c>
      <c r="L68" s="220">
        <v>344621.51</v>
      </c>
      <c r="M68" s="220">
        <v>230704.83999999997</v>
      </c>
      <c r="N68" s="220">
        <v>343284.29999999993</v>
      </c>
      <c r="O68" s="220">
        <v>270970.34999999998</v>
      </c>
      <c r="P68" s="219">
        <v>362902.62999999995</v>
      </c>
      <c r="Q68" s="220">
        <v>468930.3</v>
      </c>
      <c r="R68" s="220">
        <v>281518.13000000006</v>
      </c>
      <c r="S68" s="220">
        <v>433657.74999999994</v>
      </c>
      <c r="T68" s="607">
        <f t="shared" si="35"/>
        <v>5277642.59</v>
      </c>
      <c r="U68" s="608"/>
    </row>
    <row r="69" spans="1:21">
      <c r="A69" s="617"/>
      <c r="B69" s="218" t="s">
        <v>224</v>
      </c>
      <c r="C69" s="219">
        <v>9051.0600000000013</v>
      </c>
      <c r="D69" s="219">
        <v>5736.5200000000013</v>
      </c>
      <c r="E69" s="219">
        <v>7756.26</v>
      </c>
      <c r="F69" s="219">
        <v>4448.6500000000005</v>
      </c>
      <c r="G69" s="219">
        <v>5916.2800000000007</v>
      </c>
      <c r="H69" s="219">
        <v>4261.0999999999995</v>
      </c>
      <c r="I69" s="220">
        <v>6286.6400000000021</v>
      </c>
      <c r="J69" s="220">
        <v>3218.24</v>
      </c>
      <c r="K69" s="220">
        <v>2271.75</v>
      </c>
      <c r="L69" s="220">
        <v>3012.7500000000005</v>
      </c>
      <c r="M69" s="220">
        <v>2151.3500000000008</v>
      </c>
      <c r="N69" s="220">
        <v>5638.09</v>
      </c>
      <c r="O69" s="220">
        <v>1222.9499999999998</v>
      </c>
      <c r="P69" s="219">
        <v>3497.6500000000005</v>
      </c>
      <c r="Q69" s="220">
        <v>5105.3500000000004</v>
      </c>
      <c r="R69" s="220">
        <v>4549.4500000000007</v>
      </c>
      <c r="S69" s="220">
        <v>8776.8499999999985</v>
      </c>
      <c r="T69" s="607">
        <f t="shared" si="35"/>
        <v>82900.94</v>
      </c>
      <c r="U69" s="608"/>
    </row>
    <row r="70" spans="1:21">
      <c r="A70" s="616">
        <f>A14</f>
        <v>42253</v>
      </c>
      <c r="B70" s="218" t="s">
        <v>258</v>
      </c>
      <c r="C70" s="219">
        <v>186470.88</v>
      </c>
      <c r="D70" s="219">
        <v>338723.65</v>
      </c>
      <c r="E70" s="219">
        <v>384211.7</v>
      </c>
      <c r="F70" s="219">
        <v>414590.62000000005</v>
      </c>
      <c r="G70" s="219">
        <v>192206.43000000005</v>
      </c>
      <c r="H70" s="219">
        <v>361306.67</v>
      </c>
      <c r="I70" s="220">
        <v>240010.98</v>
      </c>
      <c r="J70" s="220">
        <v>93492.15</v>
      </c>
      <c r="K70" s="220">
        <v>314400.58999999991</v>
      </c>
      <c r="L70" s="220">
        <v>338177.35</v>
      </c>
      <c r="M70" s="220">
        <v>244334.35000000003</v>
      </c>
      <c r="N70" s="220">
        <v>302080.95000000007</v>
      </c>
      <c r="O70" s="220">
        <v>241030.16000000006</v>
      </c>
      <c r="P70" s="219">
        <v>373052.82999999996</v>
      </c>
      <c r="Q70" s="220">
        <v>468272.7</v>
      </c>
      <c r="R70" s="220">
        <v>272966.31</v>
      </c>
      <c r="S70" s="220">
        <v>55890.81</v>
      </c>
      <c r="T70" s="607">
        <f t="shared" si="35"/>
        <v>4821219.13</v>
      </c>
      <c r="U70" s="608"/>
    </row>
    <row r="71" spans="1:21">
      <c r="A71" s="617"/>
      <c r="B71" s="218" t="s">
        <v>224</v>
      </c>
      <c r="C71" s="219">
        <v>8025.6899999999978</v>
      </c>
      <c r="D71" s="219">
        <v>5795.7900000000018</v>
      </c>
      <c r="E71" s="219">
        <v>7198.8100000000013</v>
      </c>
      <c r="F71" s="219">
        <v>5154.7999999999993</v>
      </c>
      <c r="G71" s="219">
        <v>6375.1</v>
      </c>
      <c r="H71" s="219">
        <v>4265.45</v>
      </c>
      <c r="I71" s="220">
        <v>5868.4000000000005</v>
      </c>
      <c r="J71" s="220">
        <v>2978.9900000000002</v>
      </c>
      <c r="K71" s="220">
        <v>1942.3000000000002</v>
      </c>
      <c r="L71" s="220">
        <v>2849.6999999999994</v>
      </c>
      <c r="M71" s="220">
        <v>1588.6200000000003</v>
      </c>
      <c r="N71" s="220">
        <v>2558.3200000000006</v>
      </c>
      <c r="O71" s="220">
        <v>1321.0499999999997</v>
      </c>
      <c r="P71" s="219">
        <v>3621.3500000000004</v>
      </c>
      <c r="Q71" s="220">
        <v>6024</v>
      </c>
      <c r="R71" s="220">
        <v>4703.55</v>
      </c>
      <c r="S71" s="220">
        <v>7284.5</v>
      </c>
      <c r="T71" s="607">
        <f t="shared" si="35"/>
        <v>77556.42</v>
      </c>
      <c r="U71" s="608"/>
    </row>
    <row r="72" spans="1:21">
      <c r="A72" s="616">
        <f>A15</f>
        <v>42284</v>
      </c>
      <c r="B72" s="218" t="s">
        <v>258</v>
      </c>
      <c r="C72" s="219">
        <v>205731.91999999995</v>
      </c>
      <c r="D72" s="219">
        <v>360995.94000000006</v>
      </c>
      <c r="E72" s="219">
        <v>453934.04</v>
      </c>
      <c r="F72" s="219">
        <v>463281.21000000008</v>
      </c>
      <c r="G72" s="219">
        <v>196275.97000000003</v>
      </c>
      <c r="H72" s="219">
        <v>399295.25</v>
      </c>
      <c r="I72" s="220">
        <v>255009.53000000003</v>
      </c>
      <c r="J72" s="220">
        <v>99334.500000000029</v>
      </c>
      <c r="K72" s="220">
        <v>347382.0199999999</v>
      </c>
      <c r="L72" s="220">
        <v>370383.10000000003</v>
      </c>
      <c r="M72" s="220">
        <v>274585.10999999993</v>
      </c>
      <c r="N72" s="220">
        <v>387951.75999999995</v>
      </c>
      <c r="O72" s="220">
        <v>263315.98</v>
      </c>
      <c r="P72" s="219">
        <v>415162.36</v>
      </c>
      <c r="Q72" s="220">
        <v>511816.54999999993</v>
      </c>
      <c r="R72" s="220">
        <v>306274.87</v>
      </c>
      <c r="S72" s="220">
        <v>480222.35000000003</v>
      </c>
      <c r="T72" s="607">
        <f t="shared" si="35"/>
        <v>5790952.459999999</v>
      </c>
      <c r="U72" s="608"/>
    </row>
    <row r="73" spans="1:21">
      <c r="A73" s="617"/>
      <c r="B73" s="218" t="s">
        <v>224</v>
      </c>
      <c r="C73" s="219">
        <v>3519.7499999999995</v>
      </c>
      <c r="D73" s="219">
        <v>6146.5300000000007</v>
      </c>
      <c r="E73" s="219">
        <v>4912.4099999999989</v>
      </c>
      <c r="F73" s="219">
        <v>4941.4000000000005</v>
      </c>
      <c r="G73" s="219">
        <v>7188.9500000000016</v>
      </c>
      <c r="H73" s="219">
        <v>4104.3499999999995</v>
      </c>
      <c r="I73" s="220">
        <v>3033.2000000000007</v>
      </c>
      <c r="J73" s="220">
        <v>3352.99</v>
      </c>
      <c r="K73" s="220">
        <v>2661.9999999999995</v>
      </c>
      <c r="L73" s="220">
        <v>3287.2299999999996</v>
      </c>
      <c r="M73" s="220">
        <v>2597.0499999999993</v>
      </c>
      <c r="N73" s="220">
        <v>3136.9199999999992</v>
      </c>
      <c r="O73" s="220">
        <v>1587</v>
      </c>
      <c r="P73" s="219">
        <v>3348.0899999999992</v>
      </c>
      <c r="Q73" s="220">
        <v>5829.5</v>
      </c>
      <c r="R73" s="220">
        <v>4917.3500000000013</v>
      </c>
      <c r="S73" s="220">
        <v>12272.009999999997</v>
      </c>
      <c r="T73" s="607">
        <f t="shared" si="35"/>
        <v>76836.73</v>
      </c>
      <c r="U73" s="608"/>
    </row>
    <row r="74" spans="1:21">
      <c r="A74" s="616">
        <f>A16</f>
        <v>42315</v>
      </c>
      <c r="B74" s="218" t="s">
        <v>258</v>
      </c>
      <c r="C74" s="219">
        <v>176183.85</v>
      </c>
      <c r="D74" s="219">
        <v>323645.45</v>
      </c>
      <c r="E74" s="219">
        <v>375879.66</v>
      </c>
      <c r="F74" s="219">
        <v>417245.85</v>
      </c>
      <c r="G74" s="219">
        <v>182363.55</v>
      </c>
      <c r="H74" s="219">
        <v>365266.64</v>
      </c>
      <c r="I74" s="220">
        <v>236287.15</v>
      </c>
      <c r="J74" s="220">
        <v>92620.3</v>
      </c>
      <c r="K74" s="220">
        <v>327597.95</v>
      </c>
      <c r="L74" s="220">
        <v>334522.96999999997</v>
      </c>
      <c r="M74" s="220">
        <v>251238.13</v>
      </c>
      <c r="N74" s="220">
        <v>283044.92</v>
      </c>
      <c r="O74" s="220">
        <v>230251.61</v>
      </c>
      <c r="P74" s="219">
        <v>382460.97</v>
      </c>
      <c r="Q74" s="220">
        <v>466259</v>
      </c>
      <c r="R74" s="220">
        <v>365266.64</v>
      </c>
      <c r="S74" s="220">
        <v>378252.81</v>
      </c>
      <c r="T74" s="607">
        <f t="shared" si="35"/>
        <v>5188387.4499999993</v>
      </c>
      <c r="U74" s="608"/>
    </row>
    <row r="75" spans="1:21">
      <c r="A75" s="617"/>
      <c r="B75" s="218" t="s">
        <v>224</v>
      </c>
      <c r="C75" s="219">
        <v>3256.05</v>
      </c>
      <c r="D75" s="219">
        <v>3031.2</v>
      </c>
      <c r="E75" s="219">
        <v>4637.5</v>
      </c>
      <c r="F75" s="219">
        <v>5737.35</v>
      </c>
      <c r="G75" s="219">
        <v>3175.33</v>
      </c>
      <c r="H75" s="219">
        <v>4389.3999999999996</v>
      </c>
      <c r="I75" s="220">
        <v>3166.57</v>
      </c>
      <c r="J75" s="220">
        <v>1421.19</v>
      </c>
      <c r="K75" s="220">
        <v>2196.85</v>
      </c>
      <c r="L75" s="220">
        <v>2957.26</v>
      </c>
      <c r="M75" s="220">
        <v>2896.5</v>
      </c>
      <c r="N75" s="220">
        <v>2208.06</v>
      </c>
      <c r="O75" s="220">
        <v>1916.22</v>
      </c>
      <c r="P75" s="219">
        <v>3121.42</v>
      </c>
      <c r="Q75" s="220">
        <v>5806.45</v>
      </c>
      <c r="R75" s="220">
        <v>4389.3999999999996</v>
      </c>
      <c r="S75" s="220">
        <v>9252.9699999999993</v>
      </c>
      <c r="T75" s="607">
        <f t="shared" si="35"/>
        <v>63559.719999999994</v>
      </c>
      <c r="U75" s="608"/>
    </row>
    <row r="76" spans="1:21">
      <c r="A76" s="618">
        <f>A17</f>
        <v>42346</v>
      </c>
      <c r="B76" s="218" t="s">
        <v>258</v>
      </c>
      <c r="C76" s="219">
        <v>179181.47999999998</v>
      </c>
      <c r="D76" s="219">
        <v>309590.24</v>
      </c>
      <c r="E76" s="219">
        <v>423814.34</v>
      </c>
      <c r="F76" s="219">
        <v>394884.49</v>
      </c>
      <c r="G76" s="219">
        <v>166927.92999999996</v>
      </c>
      <c r="H76" s="219">
        <v>349567.68</v>
      </c>
      <c r="I76" s="220">
        <v>224035.31</v>
      </c>
      <c r="J76" s="220">
        <v>85630.44</v>
      </c>
      <c r="K76" s="220">
        <v>306265.30999999994</v>
      </c>
      <c r="L76" s="220">
        <v>312662.11000000004</v>
      </c>
      <c r="M76" s="220">
        <v>227338.23</v>
      </c>
      <c r="N76" s="220">
        <v>406419.6100000001</v>
      </c>
      <c r="O76" s="220">
        <v>205178.95</v>
      </c>
      <c r="P76" s="219">
        <v>359904.7300000001</v>
      </c>
      <c r="Q76" s="220">
        <v>449611.10999999993</v>
      </c>
      <c r="R76" s="220">
        <v>241949.78000000006</v>
      </c>
      <c r="S76" s="220">
        <v>447043.08999999997</v>
      </c>
      <c r="T76" s="609">
        <f t="shared" ref="T76:T77" si="36">SUM(C76:S76)</f>
        <v>5090004.83</v>
      </c>
      <c r="U76" s="609"/>
    </row>
    <row r="77" spans="1:21">
      <c r="A77" s="619"/>
      <c r="B77" s="218" t="s">
        <v>224</v>
      </c>
      <c r="C77" s="219">
        <v>3680.83</v>
      </c>
      <c r="D77" s="219">
        <v>3427.4499999999994</v>
      </c>
      <c r="E77" s="219">
        <v>7462.449999999998</v>
      </c>
      <c r="F77" s="219">
        <v>8958.1000000000022</v>
      </c>
      <c r="G77" s="219">
        <v>3401.2000000000007</v>
      </c>
      <c r="H77" s="219">
        <v>5203.4000000000015</v>
      </c>
      <c r="I77" s="220">
        <v>3582.8799999999997</v>
      </c>
      <c r="J77" s="220">
        <v>1295.44</v>
      </c>
      <c r="K77" s="220">
        <v>2315.9799999999996</v>
      </c>
      <c r="L77" s="220">
        <v>2922.6500000000005</v>
      </c>
      <c r="M77" s="220">
        <v>3806.1000000000008</v>
      </c>
      <c r="N77" s="220">
        <v>4178.78</v>
      </c>
      <c r="O77" s="220">
        <v>1486.3200000000002</v>
      </c>
      <c r="P77" s="219">
        <v>3184.06</v>
      </c>
      <c r="Q77" s="220">
        <v>6403.7500000000009</v>
      </c>
      <c r="R77" s="220">
        <v>1890.32</v>
      </c>
      <c r="S77" s="220">
        <v>15574.269999999999</v>
      </c>
      <c r="T77" s="609">
        <f t="shared" si="36"/>
        <v>78773.98</v>
      </c>
      <c r="U77" s="609"/>
    </row>
  </sheetData>
  <mergeCells count="43">
    <mergeCell ref="A70:A71"/>
    <mergeCell ref="A72:A73"/>
    <mergeCell ref="A74:A75"/>
    <mergeCell ref="A76:A77"/>
    <mergeCell ref="A58:A59"/>
    <mergeCell ref="A60:A61"/>
    <mergeCell ref="A62:A63"/>
    <mergeCell ref="A64:A65"/>
    <mergeCell ref="A66:A67"/>
    <mergeCell ref="A68:A69"/>
    <mergeCell ref="A56:A57"/>
    <mergeCell ref="A1:AM2"/>
    <mergeCell ref="AI3:AK3"/>
    <mergeCell ref="A51:B51"/>
    <mergeCell ref="A52:A53"/>
    <mergeCell ref="A54:A55"/>
    <mergeCell ref="T57:U57"/>
    <mergeCell ref="T56:U56"/>
    <mergeCell ref="T55:U55"/>
    <mergeCell ref="T54:U54"/>
    <mergeCell ref="T53:U53"/>
    <mergeCell ref="T52:U52"/>
    <mergeCell ref="T51:U51"/>
    <mergeCell ref="T67:U67"/>
    <mergeCell ref="T66:U66"/>
    <mergeCell ref="T65:U65"/>
    <mergeCell ref="T64:U64"/>
    <mergeCell ref="T63:U63"/>
    <mergeCell ref="T62:U62"/>
    <mergeCell ref="T61:U61"/>
    <mergeCell ref="T60:U60"/>
    <mergeCell ref="T59:U59"/>
    <mergeCell ref="T58:U58"/>
    <mergeCell ref="T77:U77"/>
    <mergeCell ref="T76:U76"/>
    <mergeCell ref="T75:U75"/>
    <mergeCell ref="T74:U74"/>
    <mergeCell ref="T73:U73"/>
    <mergeCell ref="T72:U72"/>
    <mergeCell ref="T71:U71"/>
    <mergeCell ref="T70:U70"/>
    <mergeCell ref="T69:U69"/>
    <mergeCell ref="T68:U68"/>
  </mergeCells>
  <hyperlinks>
    <hyperlink ref="AI3:AK3" location="INDICATEURS!A1" display="sommaire"/>
  </hyperlinks>
  <pageMargins left="0.7" right="0.7" top="0.75" bottom="0.75" header="0.3" footer="0.3"/>
  <pageSetup paperSize="9"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66"/>
  <sheetViews>
    <sheetView workbookViewId="0">
      <selection activeCell="AL66" sqref="AL66"/>
    </sheetView>
  </sheetViews>
  <sheetFormatPr baseColWidth="10" defaultRowHeight="14.25"/>
  <cols>
    <col min="1" max="1" width="7.125" bestFit="1" customWidth="1"/>
    <col min="2" max="57" width="5.125" customWidth="1"/>
    <col min="58" max="74" width="5.75" customWidth="1"/>
    <col min="75" max="75" width="6.125" customWidth="1"/>
    <col min="76" max="76" width="6.75" customWidth="1"/>
  </cols>
  <sheetData>
    <row r="1" spans="1:39">
      <c r="A1" s="622" t="s">
        <v>40</v>
      </c>
      <c r="B1" s="622"/>
      <c r="C1" s="622"/>
      <c r="D1" s="622"/>
      <c r="E1" s="622"/>
      <c r="F1" s="622"/>
      <c r="G1" s="622"/>
      <c r="H1" s="622"/>
      <c r="I1" s="622"/>
      <c r="J1" s="622"/>
      <c r="K1" s="622"/>
      <c r="L1" s="622"/>
      <c r="M1" s="622"/>
      <c r="N1" s="622"/>
      <c r="O1" s="622"/>
      <c r="P1" s="622"/>
      <c r="Q1" s="622"/>
      <c r="R1" s="622"/>
      <c r="S1" s="622"/>
      <c r="T1" s="622"/>
      <c r="U1" s="622"/>
      <c r="V1" s="622"/>
      <c r="W1" s="622"/>
      <c r="X1" s="622"/>
      <c r="Y1" s="622"/>
      <c r="Z1" s="622"/>
      <c r="AA1" s="622"/>
      <c r="AB1" s="622"/>
      <c r="AC1" s="622"/>
      <c r="AD1" s="622"/>
      <c r="AE1" s="622"/>
      <c r="AF1" s="622"/>
      <c r="AG1" s="622"/>
      <c r="AH1" s="622"/>
      <c r="AI1" s="622"/>
      <c r="AJ1" s="622"/>
      <c r="AK1" s="622"/>
      <c r="AL1" s="622"/>
      <c r="AM1" s="622"/>
    </row>
    <row r="2" spans="1:39">
      <c r="A2" s="622"/>
      <c r="B2" s="622"/>
      <c r="C2" s="622"/>
      <c r="D2" s="622"/>
      <c r="E2" s="622"/>
      <c r="F2" s="622"/>
      <c r="G2" s="622"/>
      <c r="H2" s="622"/>
      <c r="I2" s="622"/>
      <c r="J2" s="622"/>
      <c r="K2" s="622"/>
      <c r="L2" s="622"/>
      <c r="M2" s="622"/>
      <c r="N2" s="622"/>
      <c r="O2" s="622"/>
      <c r="P2" s="622"/>
      <c r="Q2" s="622"/>
      <c r="R2" s="622"/>
      <c r="S2" s="622"/>
      <c r="T2" s="622"/>
      <c r="U2" s="622"/>
      <c r="V2" s="622"/>
      <c r="W2" s="622"/>
      <c r="X2" s="622"/>
      <c r="Y2" s="622"/>
      <c r="Z2" s="622"/>
      <c r="AA2" s="622"/>
      <c r="AB2" s="622"/>
      <c r="AC2" s="622"/>
      <c r="AD2" s="622"/>
      <c r="AE2" s="622"/>
      <c r="AF2" s="622"/>
      <c r="AG2" s="622"/>
      <c r="AH2" s="622"/>
      <c r="AI2" s="622"/>
      <c r="AJ2" s="622"/>
      <c r="AK2" s="622"/>
      <c r="AL2" s="622"/>
      <c r="AM2" s="622"/>
    </row>
    <row r="3" spans="1:39" ht="16.5">
      <c r="A3" s="361"/>
      <c r="B3" s="361"/>
      <c r="C3" s="361"/>
      <c r="D3" s="361"/>
      <c r="E3" s="361"/>
      <c r="F3" s="361"/>
      <c r="G3" s="361"/>
      <c r="H3" s="361"/>
      <c r="I3" s="361"/>
      <c r="J3" s="361"/>
      <c r="K3" s="361"/>
      <c r="L3" s="361"/>
      <c r="M3" s="361"/>
      <c r="N3" s="361"/>
      <c r="O3" s="361"/>
      <c r="P3" s="361"/>
      <c r="Q3" s="361"/>
      <c r="R3" s="361"/>
      <c r="S3" s="623" t="s">
        <v>33</v>
      </c>
      <c r="T3" s="623"/>
      <c r="U3" s="623"/>
      <c r="V3" s="361"/>
      <c r="W3" s="361"/>
      <c r="X3" s="361"/>
      <c r="Y3" s="361"/>
      <c r="Z3" s="361"/>
      <c r="AA3" s="361"/>
      <c r="AB3" s="361"/>
      <c r="AC3" s="361"/>
      <c r="AD3" s="361"/>
      <c r="AE3" s="361"/>
      <c r="AF3" s="361"/>
      <c r="AG3" s="361"/>
      <c r="AH3" s="361"/>
      <c r="AI3" s="361"/>
      <c r="AJ3" s="361"/>
      <c r="AK3" s="361"/>
      <c r="AL3" s="361"/>
      <c r="AM3" s="361"/>
    </row>
    <row r="4" spans="1:39" ht="15">
      <c r="A4" s="362" t="s">
        <v>39</v>
      </c>
      <c r="B4" s="363" t="s">
        <v>0</v>
      </c>
      <c r="C4" s="363" t="s">
        <v>1</v>
      </c>
      <c r="D4" s="363" t="s">
        <v>2</v>
      </c>
      <c r="E4" s="363" t="s">
        <v>3</v>
      </c>
      <c r="F4" s="363" t="s">
        <v>5</v>
      </c>
      <c r="G4" s="363" t="s">
        <v>6</v>
      </c>
      <c r="H4" s="363" t="s">
        <v>7</v>
      </c>
      <c r="I4" s="363" t="s">
        <v>8</v>
      </c>
      <c r="J4" s="363" t="s">
        <v>9</v>
      </c>
      <c r="K4" s="363" t="s">
        <v>10</v>
      </c>
      <c r="L4" s="363" t="s">
        <v>11</v>
      </c>
      <c r="M4" s="363" t="s">
        <v>12</v>
      </c>
      <c r="N4" s="363" t="s">
        <v>13</v>
      </c>
      <c r="O4" s="363" t="s">
        <v>14</v>
      </c>
      <c r="P4" s="363" t="s">
        <v>15</v>
      </c>
      <c r="Q4" s="363" t="s">
        <v>16</v>
      </c>
      <c r="R4" s="363" t="s">
        <v>250</v>
      </c>
      <c r="S4" s="363" t="s">
        <v>259</v>
      </c>
      <c r="T4" s="364"/>
      <c r="U4" s="362" t="s">
        <v>105</v>
      </c>
      <c r="V4" s="363" t="s">
        <v>0</v>
      </c>
      <c r="W4" s="363" t="s">
        <v>1</v>
      </c>
      <c r="X4" s="363" t="s">
        <v>2</v>
      </c>
      <c r="Y4" s="363" t="s">
        <v>3</v>
      </c>
      <c r="Z4" s="363" t="s">
        <v>5</v>
      </c>
      <c r="AA4" s="363" t="s">
        <v>6</v>
      </c>
      <c r="AB4" s="363" t="s">
        <v>7</v>
      </c>
      <c r="AC4" s="363" t="s">
        <v>8</v>
      </c>
      <c r="AD4" s="363" t="s">
        <v>9</v>
      </c>
      <c r="AE4" s="363" t="s">
        <v>10</v>
      </c>
      <c r="AF4" s="363" t="s">
        <v>11</v>
      </c>
      <c r="AG4" s="363" t="s">
        <v>12</v>
      </c>
      <c r="AH4" s="363" t="s">
        <v>13</v>
      </c>
      <c r="AI4" s="363" t="s">
        <v>14</v>
      </c>
      <c r="AJ4" s="363" t="s">
        <v>15</v>
      </c>
      <c r="AK4" s="363" t="s">
        <v>16</v>
      </c>
      <c r="AL4" s="363" t="s">
        <v>250</v>
      </c>
      <c r="AM4" s="363" t="s">
        <v>259</v>
      </c>
    </row>
    <row r="5" spans="1:39" ht="15">
      <c r="A5" s="534">
        <v>41974</v>
      </c>
      <c r="B5" s="391">
        <f t="shared" ref="B5:B17" si="0">(C21*1000)/AN21</f>
        <v>247.66109108582074</v>
      </c>
      <c r="C5" s="391">
        <f t="shared" ref="C5:C17" si="1">(E21*1000)/AO21</f>
        <v>514.33313738372692</v>
      </c>
      <c r="D5" s="391">
        <f t="shared" ref="D5:D17" si="2">(G21*1000)/AP21</f>
        <v>596.34072274521714</v>
      </c>
      <c r="E5" s="391">
        <f t="shared" ref="E5:E17" si="3">(I21*1000)/AQ21</f>
        <v>620.49844428699055</v>
      </c>
      <c r="F5" s="391">
        <f t="shared" ref="F5:F17" si="4">(K21*1000)/AR21</f>
        <v>408.82676299670175</v>
      </c>
      <c r="G5" s="391">
        <f t="shared" ref="G5:G17" si="5">(M21*1000)/AS21</f>
        <v>531.1263318112633</v>
      </c>
      <c r="H5" s="391">
        <f t="shared" ref="H5:H17" si="6">(O21*1000)/AT21</f>
        <v>523.59782889635562</v>
      </c>
      <c r="I5" s="391">
        <f t="shared" ref="I5:I17" si="7">(Q21*1000)/AU21</f>
        <v>580.55075162963954</v>
      </c>
      <c r="J5" s="391">
        <f t="shared" ref="J5:J17" si="8">(S21*1000)/AV21</f>
        <v>622.69464885981643</v>
      </c>
      <c r="K5" s="391">
        <f t="shared" ref="K5:K17" si="9">(U21*1000)/AW21</f>
        <v>555.5036405404353</v>
      </c>
      <c r="L5" s="391">
        <f t="shared" ref="L5:L17" si="10">(W21*1000)/AX21</f>
        <v>550.99309384870708</v>
      </c>
      <c r="M5" s="391">
        <f t="shared" ref="M5:M17" si="11">(Y21*1000)/AY21</f>
        <v>425.23091881380651</v>
      </c>
      <c r="N5" s="391">
        <f t="shared" ref="N5:N17" si="12">(AA21*1000)/AZ21</f>
        <v>461.48270863532821</v>
      </c>
      <c r="O5" s="391">
        <f t="shared" ref="O5:O17" si="13">(AC21*1000)/BA21</f>
        <v>640.02183576386176</v>
      </c>
      <c r="P5" s="391">
        <f t="shared" ref="P5:P17" si="14">(AE21*1000)/BB21</f>
        <v>587.40915641961305</v>
      </c>
      <c r="Q5" s="391">
        <f>(AG21*1000)/BC21</f>
        <v>543.92253619477674</v>
      </c>
      <c r="R5" s="391">
        <f>(AI21*1000)/BD21</f>
        <v>480.51531512268133</v>
      </c>
      <c r="S5" s="368">
        <f t="shared" ref="S5:S18" si="15">(AK21*1000)/BE21</f>
        <v>522.53436966687343</v>
      </c>
      <c r="T5" s="364"/>
      <c r="U5" s="365">
        <f t="shared" ref="U5:U17" si="16">A5</f>
        <v>41974</v>
      </c>
      <c r="V5" s="392">
        <f t="shared" ref="V5:V17" si="17">C21/(B21+C21)</f>
        <v>0.49069170277644036</v>
      </c>
      <c r="W5" s="392">
        <f t="shared" ref="W5:W17" si="18">E21/(D21+E21)</f>
        <v>0.62109570736595954</v>
      </c>
      <c r="X5" s="392">
        <f t="shared" ref="X5:X17" si="19">G21/(F21+G21)</f>
        <v>0.65091290777007427</v>
      </c>
      <c r="Y5" s="392">
        <f t="shared" ref="Y5:Y17" si="20">I21/(H21+I21)</f>
        <v>0.57954251186879591</v>
      </c>
      <c r="Z5" s="392">
        <f t="shared" ref="Z5:Z17" si="21">K21/(J21+K21)</f>
        <v>0.57045803199649359</v>
      </c>
      <c r="AA5" s="392">
        <f t="shared" ref="AA5:AA17" si="22">M21/(L21+M21)</f>
        <v>0.57649099620023125</v>
      </c>
      <c r="AB5" s="392">
        <f t="shared" ref="AB5:AB17" si="23">O21/(N21+O21)</f>
        <v>0.64454342984409796</v>
      </c>
      <c r="AC5" s="392">
        <f t="shared" ref="AC5:AC17" si="24">Q21/(P21+Q21)</f>
        <v>0.7544951590594744</v>
      </c>
      <c r="AD5" s="392">
        <f t="shared" ref="AD5:AD17" si="25">S21/(R21+S21)</f>
        <v>0.62088957333091765</v>
      </c>
      <c r="AE5" s="392">
        <f t="shared" ref="AE5:AE17" si="26">U21/(T21+U21)</f>
        <v>0.63564268211182895</v>
      </c>
      <c r="AF5" s="392">
        <f t="shared" ref="AF5:AF17" si="27">W21/(V21+W21)</f>
        <v>0.57697051238928132</v>
      </c>
      <c r="AG5" s="392">
        <f t="shared" ref="AG5:AG17" si="28">Y21/(X21+Y21)</f>
        <v>0.53288251241280571</v>
      </c>
      <c r="AH5" s="392">
        <f t="shared" ref="AH5:AH17" si="29">AA21/(Z21+AA21)</f>
        <v>0.54129220306048098</v>
      </c>
      <c r="AI5" s="392">
        <f t="shared" ref="AI5:AI17" si="30">AC21/(AB21+AC21)</f>
        <v>0.60330062116367111</v>
      </c>
      <c r="AJ5" s="392">
        <f t="shared" ref="AJ5:AJ17" si="31">AE21/(AD21+AE21)</f>
        <v>0.61594855305466234</v>
      </c>
      <c r="AK5" s="392">
        <f t="shared" ref="AK5:AK17" si="32">AG21/(AF21+AG21)</f>
        <v>0.63051103556203114</v>
      </c>
      <c r="AL5" s="392">
        <f>AI21/(AH21+AI21)</f>
        <v>0.53274462158478042</v>
      </c>
      <c r="AM5" s="370">
        <f t="shared" ref="AM5:AM17" si="33">AK21/(AJ21+AK21)</f>
        <v>0.59346289298475619</v>
      </c>
    </row>
    <row r="6" spans="1:39" ht="15">
      <c r="A6" s="365">
        <f>A5+31</f>
        <v>42005</v>
      </c>
      <c r="B6" s="391">
        <f t="shared" si="0"/>
        <v>241.0699312426631</v>
      </c>
      <c r="C6" s="391">
        <f t="shared" si="1"/>
        <v>506.42439519658296</v>
      </c>
      <c r="D6" s="391">
        <f t="shared" si="2"/>
        <v>581.23614735011085</v>
      </c>
      <c r="E6" s="391">
        <f t="shared" si="3"/>
        <v>622.4061066743642</v>
      </c>
      <c r="F6" s="391">
        <f t="shared" si="4"/>
        <v>419.68421052631578</v>
      </c>
      <c r="G6" s="391">
        <f t="shared" si="5"/>
        <v>545.2990803374629</v>
      </c>
      <c r="H6" s="391">
        <f t="shared" si="6"/>
        <v>545.93369525114633</v>
      </c>
      <c r="I6" s="391">
        <f t="shared" si="7"/>
        <v>555.74456948442821</v>
      </c>
      <c r="J6" s="391">
        <f t="shared" si="8"/>
        <v>637.5537413651515</v>
      </c>
      <c r="K6" s="391">
        <f t="shared" si="9"/>
        <v>552.98141957552673</v>
      </c>
      <c r="L6" s="391">
        <f t="shared" si="10"/>
        <v>567.94559929234856</v>
      </c>
      <c r="M6" s="391">
        <f t="shared" si="11"/>
        <v>398.70948819474995</v>
      </c>
      <c r="N6" s="391">
        <f t="shared" si="12"/>
        <v>446.48303909788336</v>
      </c>
      <c r="O6" s="391">
        <f t="shared" si="13"/>
        <v>660.87316366645973</v>
      </c>
      <c r="P6" s="391">
        <f t="shared" si="14"/>
        <v>603.47922986442143</v>
      </c>
      <c r="Q6" s="391">
        <f t="shared" ref="Q6:Q16" si="34">(AG22*1000)/BC22</f>
        <v>568.94542629636828</v>
      </c>
      <c r="R6" s="391">
        <f>(AI22*1000)/BD22</f>
        <v>463.25341698409142</v>
      </c>
      <c r="S6" s="368">
        <f t="shared" si="15"/>
        <v>523.21982154012994</v>
      </c>
      <c r="T6" s="364"/>
      <c r="U6" s="365">
        <f t="shared" si="16"/>
        <v>42005</v>
      </c>
      <c r="V6" s="392">
        <f t="shared" si="17"/>
        <v>0.49684610731875917</v>
      </c>
      <c r="W6" s="392">
        <f t="shared" si="18"/>
        <v>0.62330331365536262</v>
      </c>
      <c r="X6" s="392">
        <f t="shared" si="19"/>
        <v>0.64925256197311099</v>
      </c>
      <c r="Y6" s="392">
        <f t="shared" si="20"/>
        <v>0.58246540804994451</v>
      </c>
      <c r="Z6" s="392">
        <f t="shared" si="21"/>
        <v>0.57067201030558934</v>
      </c>
      <c r="AA6" s="392">
        <f t="shared" si="22"/>
        <v>0.5899839644751449</v>
      </c>
      <c r="AB6" s="392">
        <f t="shared" si="23"/>
        <v>0.65781785850374697</v>
      </c>
      <c r="AC6" s="392">
        <f t="shared" si="24"/>
        <v>0.72548684660061491</v>
      </c>
      <c r="AD6" s="392">
        <f t="shared" si="25"/>
        <v>0.62466868610374859</v>
      </c>
      <c r="AE6" s="392">
        <f t="shared" si="26"/>
        <v>0.6365385475860218</v>
      </c>
      <c r="AF6" s="392">
        <f t="shared" si="27"/>
        <v>0.58485624822089377</v>
      </c>
      <c r="AG6" s="392">
        <f t="shared" si="28"/>
        <v>0.5388457269700333</v>
      </c>
      <c r="AH6" s="392">
        <f t="shared" si="29"/>
        <v>0.53648378498445137</v>
      </c>
      <c r="AI6" s="392">
        <f t="shared" si="30"/>
        <v>0.61197118332311462</v>
      </c>
      <c r="AJ6" s="392">
        <f t="shared" si="31"/>
        <v>0.62049649904519411</v>
      </c>
      <c r="AK6" s="392">
        <f t="shared" si="32"/>
        <v>0.64296296296296296</v>
      </c>
      <c r="AL6" s="392">
        <f t="shared" ref="AL6:AL17" si="35">AI22/(AH22+AI22)</f>
        <v>0.54167348943834948</v>
      </c>
      <c r="AM6" s="370">
        <f t="shared" si="33"/>
        <v>0.59910812138619096</v>
      </c>
    </row>
    <row r="7" spans="1:39" ht="15">
      <c r="A7" s="365">
        <f t="shared" ref="A7:A17" si="36">A6+31</f>
        <v>42036</v>
      </c>
      <c r="B7" s="391">
        <f t="shared" si="0"/>
        <v>263.08539944903583</v>
      </c>
      <c r="C7" s="391">
        <f t="shared" si="1"/>
        <v>488.83554336229236</v>
      </c>
      <c r="D7" s="391">
        <f t="shared" si="2"/>
        <v>540.42868614491317</v>
      </c>
      <c r="E7" s="391">
        <f t="shared" si="3"/>
        <v>579.39123347861516</v>
      </c>
      <c r="F7" s="391">
        <f t="shared" si="4"/>
        <v>371.98483804272917</v>
      </c>
      <c r="G7" s="391">
        <f t="shared" si="5"/>
        <v>512.75699777062175</v>
      </c>
      <c r="H7" s="391">
        <f t="shared" si="6"/>
        <v>522.68529208035091</v>
      </c>
      <c r="I7" s="391">
        <f t="shared" si="7"/>
        <v>552.16622458001768</v>
      </c>
      <c r="J7" s="391">
        <f t="shared" si="8"/>
        <v>619.65051794496185</v>
      </c>
      <c r="K7" s="391">
        <f t="shared" si="9"/>
        <v>541.49862025047764</v>
      </c>
      <c r="L7" s="391">
        <f t="shared" si="10"/>
        <v>517.91609147110023</v>
      </c>
      <c r="M7" s="391">
        <f t="shared" si="11"/>
        <v>389.79731714481545</v>
      </c>
      <c r="N7" s="391">
        <f t="shared" si="12"/>
        <v>428.7643484132343</v>
      </c>
      <c r="O7" s="391">
        <f t="shared" si="13"/>
        <v>607.0040628864158</v>
      </c>
      <c r="P7" s="391">
        <f t="shared" si="14"/>
        <v>578.09549500944161</v>
      </c>
      <c r="Q7" s="391">
        <f t="shared" si="34"/>
        <v>525.08598017398344</v>
      </c>
      <c r="R7" s="391">
        <f>(AI23*1000)/BD23</f>
        <v>463.77201638706975</v>
      </c>
      <c r="S7" s="368">
        <f t="shared" si="15"/>
        <v>499.38833519231463</v>
      </c>
      <c r="T7" s="364"/>
      <c r="U7" s="365">
        <f t="shared" si="16"/>
        <v>42036</v>
      </c>
      <c r="V7" s="392">
        <f t="shared" si="17"/>
        <v>0.51920985864443636</v>
      </c>
      <c r="W7" s="392">
        <f t="shared" si="18"/>
        <v>0.60786543473110632</v>
      </c>
      <c r="X7" s="392">
        <f t="shared" si="19"/>
        <v>0.63509001161440182</v>
      </c>
      <c r="Y7" s="392">
        <f t="shared" si="20"/>
        <v>0.5621991472974831</v>
      </c>
      <c r="Z7" s="392">
        <f t="shared" si="21"/>
        <v>0.5532114793303724</v>
      </c>
      <c r="AA7" s="392">
        <f t="shared" si="22"/>
        <v>0.58315334773218142</v>
      </c>
      <c r="AB7" s="392">
        <f t="shared" si="23"/>
        <v>0.64462162739374951</v>
      </c>
      <c r="AC7" s="392">
        <f t="shared" si="24"/>
        <v>0.71960821970424427</v>
      </c>
      <c r="AD7" s="392">
        <f t="shared" si="25"/>
        <v>0.61139789386743759</v>
      </c>
      <c r="AE7" s="392">
        <f t="shared" si="26"/>
        <v>0.6244492313717811</v>
      </c>
      <c r="AF7" s="392">
        <f t="shared" si="27"/>
        <v>0.55753699037281124</v>
      </c>
      <c r="AG7" s="392">
        <f t="shared" si="28"/>
        <v>0.52032414063521104</v>
      </c>
      <c r="AH7" s="392">
        <f t="shared" si="29"/>
        <v>0.54067330364160338</v>
      </c>
      <c r="AI7" s="392">
        <f t="shared" si="30"/>
        <v>0.59072545985903391</v>
      </c>
      <c r="AJ7" s="392">
        <f t="shared" si="31"/>
        <v>0.61534044004163524</v>
      </c>
      <c r="AK7" s="392">
        <f t="shared" si="32"/>
        <v>0.61970990270399329</v>
      </c>
      <c r="AL7" s="392">
        <f t="shared" si="35"/>
        <v>0.55363581194445433</v>
      </c>
      <c r="AM7" s="370">
        <f t="shared" si="33"/>
        <v>0.58806457079908481</v>
      </c>
    </row>
    <row r="8" spans="1:39" ht="15">
      <c r="A8" s="365">
        <f t="shared" si="36"/>
        <v>42067</v>
      </c>
      <c r="B8" s="391">
        <f t="shared" si="0"/>
        <v>233.83838383838383</v>
      </c>
      <c r="C8" s="391">
        <f t="shared" si="1"/>
        <v>439.26744761590498</v>
      </c>
      <c r="D8" s="391">
        <f t="shared" si="2"/>
        <v>456.46004480955935</v>
      </c>
      <c r="E8" s="391">
        <f t="shared" si="3"/>
        <v>533.80407693782354</v>
      </c>
      <c r="F8" s="391">
        <f t="shared" si="4"/>
        <v>341.32301126494963</v>
      </c>
      <c r="G8" s="391">
        <f t="shared" si="5"/>
        <v>460.10316059126944</v>
      </c>
      <c r="H8" s="391">
        <f t="shared" si="6"/>
        <v>468.48960827506943</v>
      </c>
      <c r="I8" s="391">
        <f t="shared" si="7"/>
        <v>519.18764016944931</v>
      </c>
      <c r="J8" s="391">
        <f t="shared" si="8"/>
        <v>559.41039007729637</v>
      </c>
      <c r="K8" s="391">
        <f t="shared" si="9"/>
        <v>507.50121590781549</v>
      </c>
      <c r="L8" s="391">
        <f t="shared" si="10"/>
        <v>474.74073313481875</v>
      </c>
      <c r="M8" s="391">
        <f t="shared" si="11"/>
        <v>344.22884023382102</v>
      </c>
      <c r="N8" s="391">
        <f t="shared" si="12"/>
        <v>388.00800117090307</v>
      </c>
      <c r="O8" s="391">
        <f t="shared" si="13"/>
        <v>568.9789860167175</v>
      </c>
      <c r="P8" s="391">
        <f t="shared" si="14"/>
        <v>549.30837109468166</v>
      </c>
      <c r="Q8" s="391">
        <f t="shared" si="34"/>
        <v>469.64687210686418</v>
      </c>
      <c r="R8" s="391">
        <f>(AI24*1000)/BD24</f>
        <v>433.14728682170545</v>
      </c>
      <c r="S8" s="368">
        <f t="shared" si="15"/>
        <v>456.59039488722505</v>
      </c>
      <c r="T8" s="364"/>
      <c r="U8" s="365">
        <f t="shared" si="16"/>
        <v>42067</v>
      </c>
      <c r="V8" s="392">
        <f t="shared" si="17"/>
        <v>0.4984747891620312</v>
      </c>
      <c r="W8" s="392">
        <f t="shared" si="18"/>
        <v>0.61419211959029252</v>
      </c>
      <c r="X8" s="392">
        <f t="shared" si="19"/>
        <v>0.63386708703227412</v>
      </c>
      <c r="Y8" s="392">
        <f t="shared" si="20"/>
        <v>0.56637738151739103</v>
      </c>
      <c r="Z8" s="392">
        <f t="shared" si="21"/>
        <v>0.57288022655338999</v>
      </c>
      <c r="AA8" s="392">
        <f t="shared" si="22"/>
        <v>0.58947975340400049</v>
      </c>
      <c r="AB8" s="392">
        <f t="shared" si="23"/>
        <v>0.65089820359281436</v>
      </c>
      <c r="AC8" s="392">
        <f t="shared" si="24"/>
        <v>0.72243411927877943</v>
      </c>
      <c r="AD8" s="392">
        <f t="shared" si="25"/>
        <v>0.61486786860953324</v>
      </c>
      <c r="AE8" s="392">
        <f t="shared" si="26"/>
        <v>0.64292146547229723</v>
      </c>
      <c r="AF8" s="392">
        <f t="shared" si="27"/>
        <v>0.57757651467832605</v>
      </c>
      <c r="AG8" s="392">
        <f t="shared" si="28"/>
        <v>0.53336191650142017</v>
      </c>
      <c r="AH8" s="392">
        <f t="shared" si="29"/>
        <v>0.53490718321226793</v>
      </c>
      <c r="AI8" s="392">
        <f t="shared" si="30"/>
        <v>0.60784477362820777</v>
      </c>
      <c r="AJ8" s="392">
        <f t="shared" si="31"/>
        <v>0.63446043660904894</v>
      </c>
      <c r="AK8" s="392">
        <f t="shared" si="32"/>
        <v>0.63509002026946459</v>
      </c>
      <c r="AL8" s="392">
        <f t="shared" si="35"/>
        <v>0.57613626990018973</v>
      </c>
      <c r="AM8" s="370">
        <f t="shared" si="33"/>
        <v>0.59921697792661388</v>
      </c>
    </row>
    <row r="9" spans="1:39" ht="15">
      <c r="A9" s="365">
        <f t="shared" si="36"/>
        <v>42098</v>
      </c>
      <c r="B9" s="391">
        <f t="shared" si="0"/>
        <v>246.24739550112685</v>
      </c>
      <c r="C9" s="391">
        <f t="shared" si="1"/>
        <v>404.12070621749643</v>
      </c>
      <c r="D9" s="391">
        <f t="shared" si="2"/>
        <v>467.13354399749483</v>
      </c>
      <c r="E9" s="391">
        <f t="shared" si="3"/>
        <v>519.19734555221999</v>
      </c>
      <c r="F9" s="391">
        <f t="shared" si="4"/>
        <v>341.14798021434461</v>
      </c>
      <c r="G9" s="391">
        <f t="shared" si="5"/>
        <v>456.0113742761036</v>
      </c>
      <c r="H9" s="391">
        <f t="shared" si="6"/>
        <v>423.51981140629249</v>
      </c>
      <c r="I9" s="391">
        <f t="shared" si="7"/>
        <v>487.80193236714973</v>
      </c>
      <c r="J9" s="391">
        <f t="shared" si="8"/>
        <v>534.64529301881055</v>
      </c>
      <c r="K9" s="391">
        <f t="shared" si="9"/>
        <v>476.23370492755726</v>
      </c>
      <c r="L9" s="391">
        <f t="shared" si="10"/>
        <v>445.5573338840415</v>
      </c>
      <c r="M9" s="391">
        <f t="shared" si="11"/>
        <v>337.31067932276017</v>
      </c>
      <c r="N9" s="391">
        <f t="shared" si="12"/>
        <v>362.72331348324593</v>
      </c>
      <c r="O9" s="391">
        <f t="shared" si="13"/>
        <v>549.69967060647161</v>
      </c>
      <c r="P9" s="391">
        <f t="shared" si="14"/>
        <v>544.61262408473942</v>
      </c>
      <c r="Q9" s="391">
        <f t="shared" si="34"/>
        <v>452.37785016286642</v>
      </c>
      <c r="R9" s="391">
        <f t="shared" ref="R9:R17" si="37">(AI25*1000)/BD25</f>
        <v>459.75096936267818</v>
      </c>
      <c r="S9" s="368">
        <f t="shared" si="15"/>
        <v>444.36556115227523</v>
      </c>
      <c r="T9" s="364"/>
      <c r="U9" s="365">
        <f t="shared" si="16"/>
        <v>42098</v>
      </c>
      <c r="V9" s="392">
        <f t="shared" si="17"/>
        <v>0.52378798842257601</v>
      </c>
      <c r="W9" s="392">
        <f t="shared" si="18"/>
        <v>0.58278398777109008</v>
      </c>
      <c r="X9" s="392">
        <f t="shared" si="19"/>
        <v>0.62884187935923963</v>
      </c>
      <c r="Y9" s="392">
        <f t="shared" si="20"/>
        <v>0.56113387978142082</v>
      </c>
      <c r="Z9" s="392">
        <f t="shared" si="21"/>
        <v>0.5554064256354333</v>
      </c>
      <c r="AA9" s="392">
        <f t="shared" si="22"/>
        <v>0.59343833205469565</v>
      </c>
      <c r="AB9" s="392">
        <f t="shared" si="23"/>
        <v>0.64802996670366264</v>
      </c>
      <c r="AC9" s="392">
        <f t="shared" si="24"/>
        <v>0.71310028248587576</v>
      </c>
      <c r="AD9" s="392">
        <f t="shared" si="25"/>
        <v>0.60470715408805031</v>
      </c>
      <c r="AE9" s="392">
        <f t="shared" si="26"/>
        <v>0.63339128754950258</v>
      </c>
      <c r="AF9" s="392">
        <f t="shared" si="27"/>
        <v>0.56929876640939381</v>
      </c>
      <c r="AG9" s="392">
        <f t="shared" si="28"/>
        <v>0.51694103698299054</v>
      </c>
      <c r="AH9" s="392">
        <f t="shared" si="29"/>
        <v>0.53535353535353536</v>
      </c>
      <c r="AI9" s="392">
        <f t="shared" si="30"/>
        <v>0.58598752426983935</v>
      </c>
      <c r="AJ9" s="392">
        <f t="shared" si="31"/>
        <v>0.63338943116795687</v>
      </c>
      <c r="AK9" s="392">
        <f t="shared" si="32"/>
        <v>0.62528514827710413</v>
      </c>
      <c r="AL9" s="392">
        <f t="shared" si="35"/>
        <v>0.59310271945892634</v>
      </c>
      <c r="AM9" s="370">
        <f t="shared" si="33"/>
        <v>0.59239425061174855</v>
      </c>
    </row>
    <row r="10" spans="1:39" ht="15">
      <c r="A10" s="365">
        <f t="shared" si="36"/>
        <v>42129</v>
      </c>
      <c r="B10" s="391">
        <f t="shared" si="0"/>
        <v>240.22848918274636</v>
      </c>
      <c r="C10" s="391">
        <f t="shared" si="1"/>
        <v>419.84089530101801</v>
      </c>
      <c r="D10" s="391">
        <f t="shared" si="2"/>
        <v>498.68381693090038</v>
      </c>
      <c r="E10" s="391">
        <f t="shared" si="3"/>
        <v>533.77726889237078</v>
      </c>
      <c r="F10" s="391">
        <f t="shared" si="4"/>
        <v>332.00343416999141</v>
      </c>
      <c r="G10" s="391">
        <f t="shared" si="5"/>
        <v>466.28882191062769</v>
      </c>
      <c r="H10" s="391">
        <f t="shared" si="6"/>
        <v>470.84748875218071</v>
      </c>
      <c r="I10" s="391">
        <f t="shared" si="7"/>
        <v>522.93790546802597</v>
      </c>
      <c r="J10" s="391">
        <f t="shared" si="8"/>
        <v>537.90243101182659</v>
      </c>
      <c r="K10" s="391">
        <f t="shared" si="9"/>
        <v>506.84116597263534</v>
      </c>
      <c r="L10" s="391">
        <f t="shared" si="10"/>
        <v>451.55709342560556</v>
      </c>
      <c r="M10" s="391">
        <f t="shared" si="11"/>
        <v>346.93154742739392</v>
      </c>
      <c r="N10" s="391">
        <f t="shared" si="12"/>
        <v>386.08789431113507</v>
      </c>
      <c r="O10" s="391">
        <f t="shared" si="13"/>
        <v>557.8916630164988</v>
      </c>
      <c r="P10" s="391">
        <f t="shared" si="14"/>
        <v>545.38238353314716</v>
      </c>
      <c r="Q10" s="391">
        <f t="shared" si="34"/>
        <v>477.63410798532237</v>
      </c>
      <c r="R10" s="391">
        <f t="shared" si="37"/>
        <v>459.95199821388701</v>
      </c>
      <c r="S10" s="368">
        <f t="shared" si="15"/>
        <v>460.47446256643343</v>
      </c>
      <c r="T10" s="364"/>
      <c r="U10" s="365">
        <f t="shared" si="16"/>
        <v>42129</v>
      </c>
      <c r="V10" s="392">
        <f t="shared" si="17"/>
        <v>0.51919898901526196</v>
      </c>
      <c r="W10" s="392">
        <f t="shared" si="18"/>
        <v>0.59753406255996933</v>
      </c>
      <c r="X10" s="392">
        <f t="shared" si="19"/>
        <v>0.65353404680700933</v>
      </c>
      <c r="Y10" s="392">
        <f t="shared" si="20"/>
        <v>0.55999873553771262</v>
      </c>
      <c r="Z10" s="392">
        <f t="shared" si="21"/>
        <v>0.54746835443037978</v>
      </c>
      <c r="AA10" s="392">
        <f t="shared" si="22"/>
        <v>0.5894802236487886</v>
      </c>
      <c r="AB10" s="392">
        <f t="shared" si="23"/>
        <v>0.67203984011532669</v>
      </c>
      <c r="AC10" s="392">
        <f t="shared" si="24"/>
        <v>0.75183211192538313</v>
      </c>
      <c r="AD10" s="392">
        <f t="shared" si="25"/>
        <v>0.62725662021740169</v>
      </c>
      <c r="AE10" s="392">
        <f t="shared" si="26"/>
        <v>0.63548613548613553</v>
      </c>
      <c r="AF10" s="392">
        <f t="shared" si="27"/>
        <v>0.55360281195079086</v>
      </c>
      <c r="AG10" s="392">
        <f t="shared" si="28"/>
        <v>0.52090887116267826</v>
      </c>
      <c r="AH10" s="392">
        <f t="shared" si="29"/>
        <v>0.54010560724163947</v>
      </c>
      <c r="AI10" s="392">
        <f t="shared" si="30"/>
        <v>0.58975150486186145</v>
      </c>
      <c r="AJ10" s="392">
        <f t="shared" si="31"/>
        <v>0.62441240990285174</v>
      </c>
      <c r="AK10" s="392">
        <f t="shared" si="32"/>
        <v>0.62476429918290388</v>
      </c>
      <c r="AL10" s="392">
        <f t="shared" si="35"/>
        <v>0.59922193135543922</v>
      </c>
      <c r="AM10" s="370">
        <f t="shared" si="33"/>
        <v>0.59795187841015718</v>
      </c>
    </row>
    <row r="11" spans="1:39" ht="15">
      <c r="A11" s="365">
        <f t="shared" si="36"/>
        <v>42160</v>
      </c>
      <c r="B11" s="391">
        <f t="shared" si="0"/>
        <v>272.09132655250846</v>
      </c>
      <c r="C11" s="391">
        <f t="shared" si="1"/>
        <v>462.31138777995807</v>
      </c>
      <c r="D11" s="391">
        <f t="shared" si="2"/>
        <v>557.69400287955807</v>
      </c>
      <c r="E11" s="391">
        <f t="shared" si="3"/>
        <v>552.34723154874553</v>
      </c>
      <c r="F11" s="391">
        <f t="shared" si="4"/>
        <v>391.75147295125868</v>
      </c>
      <c r="G11" s="391">
        <f t="shared" si="5"/>
        <v>513.16234689043779</v>
      </c>
      <c r="H11" s="391">
        <f t="shared" si="6"/>
        <v>501.83739090491503</v>
      </c>
      <c r="I11" s="391">
        <f t="shared" si="7"/>
        <v>535.04830375196582</v>
      </c>
      <c r="J11" s="391">
        <f t="shared" si="8"/>
        <v>607.74018715332181</v>
      </c>
      <c r="K11" s="391">
        <f t="shared" si="9"/>
        <v>549.70412129276235</v>
      </c>
      <c r="L11" s="391">
        <f t="shared" si="10"/>
        <v>531.49762282091922</v>
      </c>
      <c r="M11" s="391">
        <f t="shared" si="11"/>
        <v>351.65667035462644</v>
      </c>
      <c r="N11" s="391">
        <f t="shared" si="12"/>
        <v>403.34888588496926</v>
      </c>
      <c r="O11" s="391">
        <f t="shared" si="13"/>
        <v>594.13736649255475</v>
      </c>
      <c r="P11" s="391">
        <f t="shared" si="14"/>
        <v>604.7288540736688</v>
      </c>
      <c r="Q11" s="391">
        <f t="shared" si="34"/>
        <v>573.95990515197241</v>
      </c>
      <c r="R11" s="391">
        <f t="shared" si="37"/>
        <v>430.05376033296722</v>
      </c>
      <c r="S11" s="368">
        <f t="shared" si="15"/>
        <v>496.88485035856144</v>
      </c>
      <c r="T11" s="364"/>
      <c r="U11" s="365">
        <f t="shared" si="16"/>
        <v>42160</v>
      </c>
      <c r="V11" s="392">
        <f t="shared" si="17"/>
        <v>0.50305482821550429</v>
      </c>
      <c r="W11" s="392">
        <f t="shared" si="18"/>
        <v>0.58072330117717053</v>
      </c>
      <c r="X11" s="392">
        <f t="shared" si="19"/>
        <v>0.67190597564429344</v>
      </c>
      <c r="Y11" s="392">
        <f t="shared" si="20"/>
        <v>0.55758920317988536</v>
      </c>
      <c r="Z11" s="392">
        <f t="shared" si="21"/>
        <v>0.5388242227788419</v>
      </c>
      <c r="AA11" s="392">
        <f t="shared" si="22"/>
        <v>0.56410637902175931</v>
      </c>
      <c r="AB11" s="392">
        <f t="shared" si="23"/>
        <v>0.64151497357604226</v>
      </c>
      <c r="AC11" s="392">
        <f t="shared" si="24"/>
        <v>0.69634502923976604</v>
      </c>
      <c r="AD11" s="392">
        <f t="shared" si="25"/>
        <v>0.61720060202107074</v>
      </c>
      <c r="AE11" s="392">
        <f t="shared" si="26"/>
        <v>0.63236123418996215</v>
      </c>
      <c r="AF11" s="392">
        <f t="shared" si="27"/>
        <v>0.57510315631531006</v>
      </c>
      <c r="AG11" s="392">
        <f t="shared" si="28"/>
        <v>0.46950437317784255</v>
      </c>
      <c r="AH11" s="392">
        <f t="shared" si="29"/>
        <v>0.53866759841602607</v>
      </c>
      <c r="AI11" s="392">
        <f t="shared" si="30"/>
        <v>0.57643143483851444</v>
      </c>
      <c r="AJ11" s="392">
        <f t="shared" si="31"/>
        <v>0.60600288600288599</v>
      </c>
      <c r="AK11" s="392">
        <f t="shared" si="32"/>
        <v>0.63875827655695228</v>
      </c>
      <c r="AL11" s="392">
        <f t="shared" si="35"/>
        <v>0.53177269478198719</v>
      </c>
      <c r="AM11" s="370">
        <f t="shared" si="33"/>
        <v>0.58256504814587173</v>
      </c>
    </row>
    <row r="12" spans="1:39" ht="15">
      <c r="A12" s="365">
        <f t="shared" si="36"/>
        <v>42191</v>
      </c>
      <c r="B12" s="391">
        <f t="shared" si="0"/>
        <v>263.00097959879042</v>
      </c>
      <c r="C12" s="391">
        <f t="shared" si="1"/>
        <v>474.32181587260231</v>
      </c>
      <c r="D12" s="391">
        <f t="shared" si="2"/>
        <v>601.39206316226887</v>
      </c>
      <c r="E12" s="391">
        <f t="shared" si="3"/>
        <v>583.00775380176719</v>
      </c>
      <c r="F12" s="391">
        <f t="shared" si="4"/>
        <v>405.78426263679</v>
      </c>
      <c r="G12" s="391">
        <f t="shared" si="5"/>
        <v>540.32548544484098</v>
      </c>
      <c r="H12" s="391">
        <f t="shared" si="6"/>
        <v>509.57024196460816</v>
      </c>
      <c r="I12" s="391">
        <f t="shared" si="7"/>
        <v>551.40475455387468</v>
      </c>
      <c r="J12" s="391">
        <f t="shared" si="8"/>
        <v>619.86534855974094</v>
      </c>
      <c r="K12" s="391">
        <f t="shared" si="9"/>
        <v>570.45025970159134</v>
      </c>
      <c r="L12" s="391">
        <f t="shared" si="10"/>
        <v>565.20096349123889</v>
      </c>
      <c r="M12" s="391">
        <f t="shared" si="11"/>
        <v>373.33529325297661</v>
      </c>
      <c r="N12" s="391">
        <f t="shared" si="12"/>
        <v>428.72542095677062</v>
      </c>
      <c r="O12" s="391">
        <f t="shared" si="13"/>
        <v>613.37154493005016</v>
      </c>
      <c r="P12" s="391">
        <f t="shared" si="14"/>
        <v>641.2291795603154</v>
      </c>
      <c r="Q12" s="391">
        <f t="shared" si="34"/>
        <v>560.33448182416475</v>
      </c>
      <c r="R12" s="391">
        <f t="shared" si="37"/>
        <v>444.05638332621425</v>
      </c>
      <c r="S12" s="368">
        <f t="shared" si="15"/>
        <v>517.20475606143953</v>
      </c>
      <c r="T12" s="364"/>
      <c r="U12" s="365">
        <f t="shared" si="16"/>
        <v>42191</v>
      </c>
      <c r="V12" s="392">
        <f t="shared" si="17"/>
        <v>0.46282416429320944</v>
      </c>
      <c r="W12" s="392">
        <f t="shared" si="18"/>
        <v>0.58257669693212266</v>
      </c>
      <c r="X12" s="392">
        <f t="shared" si="19"/>
        <v>0.69543802744992045</v>
      </c>
      <c r="Y12" s="392">
        <f t="shared" si="20"/>
        <v>0.56573344998541852</v>
      </c>
      <c r="Z12" s="392">
        <f t="shared" si="21"/>
        <v>0.53160841070453302</v>
      </c>
      <c r="AA12" s="392">
        <f t="shared" si="22"/>
        <v>0.56974656446378014</v>
      </c>
      <c r="AB12" s="392">
        <f t="shared" si="23"/>
        <v>0.65086778527359745</v>
      </c>
      <c r="AC12" s="392">
        <f t="shared" si="24"/>
        <v>0.7270013568521031</v>
      </c>
      <c r="AD12" s="392">
        <f t="shared" si="25"/>
        <v>0.61605895057807136</v>
      </c>
      <c r="AE12" s="392">
        <f t="shared" si="26"/>
        <v>0.63316564462233316</v>
      </c>
      <c r="AF12" s="392">
        <f t="shared" si="27"/>
        <v>0.59020516867232198</v>
      </c>
      <c r="AG12" s="392">
        <f t="shared" si="28"/>
        <v>0.45919363587054784</v>
      </c>
      <c r="AH12" s="392">
        <f t="shared" si="29"/>
        <v>0.52640226370316279</v>
      </c>
      <c r="AI12" s="392">
        <f t="shared" si="30"/>
        <v>0.5787994164324094</v>
      </c>
      <c r="AJ12" s="392">
        <f t="shared" si="31"/>
        <v>0.63575487554357979</v>
      </c>
      <c r="AK12" s="392">
        <f t="shared" si="32"/>
        <v>0.61591489361702123</v>
      </c>
      <c r="AL12" s="392">
        <f t="shared" si="35"/>
        <v>0.50791780428222444</v>
      </c>
      <c r="AM12" s="370">
        <f t="shared" si="33"/>
        <v>0.58368949100095024</v>
      </c>
    </row>
    <row r="13" spans="1:39" ht="15">
      <c r="A13" s="365">
        <f t="shared" si="36"/>
        <v>42222</v>
      </c>
      <c r="B13" s="391">
        <f t="shared" si="0"/>
        <v>268.31785345717236</v>
      </c>
      <c r="C13" s="391">
        <f t="shared" si="1"/>
        <v>489.89064313091177</v>
      </c>
      <c r="D13" s="391">
        <f t="shared" si="2"/>
        <v>597.77299686009997</v>
      </c>
      <c r="E13" s="391">
        <f t="shared" si="3"/>
        <v>588.85659601616214</v>
      </c>
      <c r="F13" s="391">
        <f t="shared" si="4"/>
        <v>418.03792062859418</v>
      </c>
      <c r="G13" s="391">
        <f t="shared" si="5"/>
        <v>554.47099741949955</v>
      </c>
      <c r="H13" s="391">
        <f t="shared" si="6"/>
        <v>523.95008026513381</v>
      </c>
      <c r="I13" s="391">
        <f t="shared" si="7"/>
        <v>531.02249266543515</v>
      </c>
      <c r="J13" s="391">
        <f t="shared" si="8"/>
        <v>614.83916412303358</v>
      </c>
      <c r="K13" s="391">
        <f t="shared" si="9"/>
        <v>571.58034528552457</v>
      </c>
      <c r="L13" s="391">
        <f t="shared" si="10"/>
        <v>569.93865030674851</v>
      </c>
      <c r="M13" s="391">
        <f t="shared" si="11"/>
        <v>407.4584243238703</v>
      </c>
      <c r="N13" s="391">
        <f t="shared" si="12"/>
        <v>423.17421460628316</v>
      </c>
      <c r="O13" s="391">
        <f t="shared" si="13"/>
        <v>591.12273674745575</v>
      </c>
      <c r="P13" s="391">
        <f t="shared" si="14"/>
        <v>637.50261639207008</v>
      </c>
      <c r="Q13" s="391">
        <f t="shared" si="34"/>
        <v>582.3160974717689</v>
      </c>
      <c r="R13" s="391">
        <f t="shared" si="37"/>
        <v>461.48228293210713</v>
      </c>
      <c r="S13" s="368">
        <f t="shared" si="15"/>
        <v>522.66880990822472</v>
      </c>
      <c r="T13" s="364"/>
      <c r="U13" s="365">
        <f t="shared" si="16"/>
        <v>42222</v>
      </c>
      <c r="V13" s="392">
        <f t="shared" si="17"/>
        <v>0.48523922633186289</v>
      </c>
      <c r="W13" s="392">
        <f t="shared" si="18"/>
        <v>0.58471481932261715</v>
      </c>
      <c r="X13" s="392">
        <f t="shared" si="19"/>
        <v>0.68281748140276299</v>
      </c>
      <c r="Y13" s="392">
        <f t="shared" si="20"/>
        <v>0.56240479333807247</v>
      </c>
      <c r="Z13" s="392">
        <f t="shared" si="21"/>
        <v>0.56537809949176032</v>
      </c>
      <c r="AA13" s="392">
        <f t="shared" si="22"/>
        <v>0.57433950569458436</v>
      </c>
      <c r="AB13" s="392">
        <f t="shared" si="23"/>
        <v>0.65260577915376672</v>
      </c>
      <c r="AC13" s="392">
        <f t="shared" si="24"/>
        <v>0.73688178528347403</v>
      </c>
      <c r="AD13" s="392">
        <f t="shared" si="25"/>
        <v>0.6076483965285191</v>
      </c>
      <c r="AE13" s="392">
        <f t="shared" si="26"/>
        <v>0.62501037258318815</v>
      </c>
      <c r="AF13" s="392">
        <f t="shared" si="27"/>
        <v>0.58487866300366298</v>
      </c>
      <c r="AG13" s="392">
        <f t="shared" si="28"/>
        <v>0.47491874534988449</v>
      </c>
      <c r="AH13" s="392">
        <f t="shared" si="29"/>
        <v>0.51795255930087392</v>
      </c>
      <c r="AI13" s="392">
        <f t="shared" si="30"/>
        <v>0.56748803264537395</v>
      </c>
      <c r="AJ13" s="392">
        <f t="shared" si="31"/>
        <v>0.61627402803873388</v>
      </c>
      <c r="AK13" s="392">
        <f t="shared" si="32"/>
        <v>0.62759300320275935</v>
      </c>
      <c r="AL13" s="392">
        <f t="shared" si="35"/>
        <v>0.53676262387918827</v>
      </c>
      <c r="AM13" s="370">
        <f t="shared" si="33"/>
        <v>0.58469213468842163</v>
      </c>
    </row>
    <row r="14" spans="1:39" ht="15">
      <c r="A14" s="365">
        <f t="shared" si="36"/>
        <v>42253</v>
      </c>
      <c r="B14" s="391">
        <f t="shared" si="0"/>
        <v>277.54015363128491</v>
      </c>
      <c r="C14" s="391">
        <f t="shared" si="1"/>
        <v>494.49409244569404</v>
      </c>
      <c r="D14" s="391">
        <f t="shared" si="2"/>
        <v>590.8920656720145</v>
      </c>
      <c r="E14" s="391">
        <f t="shared" si="3"/>
        <v>568.42214748812535</v>
      </c>
      <c r="F14" s="391">
        <f t="shared" si="4"/>
        <v>422.47292930438232</v>
      </c>
      <c r="G14" s="391">
        <f t="shared" si="5"/>
        <v>552.7363002446059</v>
      </c>
      <c r="H14" s="391">
        <f t="shared" si="6"/>
        <v>546.89584402257572</v>
      </c>
      <c r="I14" s="391">
        <f t="shared" si="7"/>
        <v>577.30838865419435</v>
      </c>
      <c r="J14" s="391">
        <f t="shared" si="8"/>
        <v>633.43544045298427</v>
      </c>
      <c r="K14" s="391">
        <f t="shared" si="9"/>
        <v>583.75459558823525</v>
      </c>
      <c r="L14" s="391">
        <f t="shared" si="10"/>
        <v>592.40706564724496</v>
      </c>
      <c r="M14" s="391">
        <f t="shared" si="11"/>
        <v>384.42049792250788</v>
      </c>
      <c r="N14" s="391">
        <f t="shared" si="12"/>
        <v>465.00398688756979</v>
      </c>
      <c r="O14" s="391">
        <f t="shared" si="13"/>
        <v>629.21805674278505</v>
      </c>
      <c r="P14" s="391">
        <f t="shared" si="14"/>
        <v>656.75160968531782</v>
      </c>
      <c r="Q14" s="391">
        <f t="shared" si="34"/>
        <v>574.29755872869646</v>
      </c>
      <c r="R14" s="391">
        <f t="shared" si="37"/>
        <v>459.37575904785035</v>
      </c>
      <c r="S14" s="368">
        <f t="shared" si="15"/>
        <v>529.91960610102763</v>
      </c>
      <c r="T14" s="364"/>
      <c r="U14" s="365">
        <f t="shared" si="16"/>
        <v>42253</v>
      </c>
      <c r="V14" s="392">
        <f t="shared" si="17"/>
        <v>0.49909740208774822</v>
      </c>
      <c r="W14" s="392">
        <f t="shared" si="18"/>
        <v>0.5881837725933593</v>
      </c>
      <c r="X14" s="392">
        <f t="shared" si="19"/>
        <v>0.68603007791266535</v>
      </c>
      <c r="Y14" s="392">
        <f t="shared" si="20"/>
        <v>0.55544262628315888</v>
      </c>
      <c r="Z14" s="392">
        <f t="shared" si="21"/>
        <v>0.55355816372010103</v>
      </c>
      <c r="AA14" s="392">
        <f t="shared" si="22"/>
        <v>0.57043818997023477</v>
      </c>
      <c r="AB14" s="392">
        <f t="shared" si="23"/>
        <v>0.65248530852105779</v>
      </c>
      <c r="AC14" s="392">
        <f t="shared" si="24"/>
        <v>0.71730653869226157</v>
      </c>
      <c r="AD14" s="392">
        <f t="shared" si="25"/>
        <v>0.60566255436229699</v>
      </c>
      <c r="AE14" s="392">
        <f t="shared" si="26"/>
        <v>0.63172945418376225</v>
      </c>
      <c r="AF14" s="392">
        <f t="shared" si="27"/>
        <v>0.60289777300778102</v>
      </c>
      <c r="AG14" s="392">
        <f t="shared" si="28"/>
        <v>0.50526128846068463</v>
      </c>
      <c r="AH14" s="392">
        <f t="shared" si="29"/>
        <v>0.55692911714770799</v>
      </c>
      <c r="AI14" s="392">
        <f t="shared" si="30"/>
        <v>0.58064758470437983</v>
      </c>
      <c r="AJ14" s="392">
        <f t="shared" si="31"/>
        <v>0.64337113921051847</v>
      </c>
      <c r="AK14" s="392">
        <f t="shared" si="32"/>
        <v>0.62116381028298129</v>
      </c>
      <c r="AL14" s="392">
        <f t="shared" si="35"/>
        <v>0.55795257587491243</v>
      </c>
      <c r="AM14" s="370">
        <f t="shared" si="33"/>
        <v>0.5944705784373514</v>
      </c>
    </row>
    <row r="15" spans="1:39" ht="15">
      <c r="A15" s="365">
        <f t="shared" si="36"/>
        <v>42284</v>
      </c>
      <c r="B15" s="391">
        <f t="shared" si="0"/>
        <v>291.90096516995385</v>
      </c>
      <c r="C15" s="391">
        <f t="shared" si="1"/>
        <v>514.8100976454067</v>
      </c>
      <c r="D15" s="391">
        <f t="shared" si="2"/>
        <v>597.55050015240101</v>
      </c>
      <c r="E15" s="391">
        <f t="shared" si="3"/>
        <v>644.06226544398396</v>
      </c>
      <c r="F15" s="391">
        <f t="shared" si="4"/>
        <v>413.47453808021629</v>
      </c>
      <c r="G15" s="391">
        <f t="shared" si="5"/>
        <v>593.64663726571109</v>
      </c>
      <c r="H15" s="391">
        <f t="shared" si="6"/>
        <v>583.26497128794097</v>
      </c>
      <c r="I15" s="391">
        <f t="shared" si="7"/>
        <v>592.78782796214205</v>
      </c>
      <c r="J15" s="391">
        <f t="shared" si="8"/>
        <v>661.65575465196412</v>
      </c>
      <c r="K15" s="391">
        <f t="shared" si="9"/>
        <v>609.69378444468771</v>
      </c>
      <c r="L15" s="391">
        <f t="shared" si="10"/>
        <v>628.86597938144325</v>
      </c>
      <c r="M15" s="391">
        <f t="shared" si="11"/>
        <v>407.79786289282953</v>
      </c>
      <c r="N15" s="391">
        <f t="shared" si="12"/>
        <v>534.39476553980376</v>
      </c>
      <c r="O15" s="391">
        <f t="shared" si="13"/>
        <v>677.98751770877209</v>
      </c>
      <c r="P15" s="391">
        <f t="shared" si="14"/>
        <v>721.10625909752548</v>
      </c>
      <c r="Q15" s="391">
        <f t="shared" si="34"/>
        <v>601.23042505592844</v>
      </c>
      <c r="R15" s="391">
        <f t="shared" si="37"/>
        <v>474.96314371409687</v>
      </c>
      <c r="S15" s="368">
        <f t="shared" si="15"/>
        <v>561.58075708862941</v>
      </c>
      <c r="T15" s="364"/>
      <c r="U15" s="365">
        <f t="shared" si="16"/>
        <v>42284</v>
      </c>
      <c r="V15" s="392">
        <f t="shared" si="17"/>
        <v>0.49874524987452501</v>
      </c>
      <c r="W15" s="392">
        <f t="shared" si="18"/>
        <v>0.59309981564392944</v>
      </c>
      <c r="X15" s="392">
        <f t="shared" si="19"/>
        <v>0.6466460763441183</v>
      </c>
      <c r="Y15" s="392">
        <f t="shared" si="20"/>
        <v>0.59320709347760747</v>
      </c>
      <c r="Z15" s="392">
        <f t="shared" si="21"/>
        <v>0.54117820541178208</v>
      </c>
      <c r="AA15" s="392">
        <f t="shared" si="22"/>
        <v>0.58673295648028334</v>
      </c>
      <c r="AB15" s="392">
        <f t="shared" si="23"/>
        <v>0.63450276089017787</v>
      </c>
      <c r="AC15" s="392">
        <f t="shared" si="24"/>
        <v>0.69465113014179414</v>
      </c>
      <c r="AD15" s="392">
        <f t="shared" si="25"/>
        <v>0.61167522796957752</v>
      </c>
      <c r="AE15" s="392">
        <f t="shared" si="26"/>
        <v>0.62673519921962928</v>
      </c>
      <c r="AF15" s="392">
        <f t="shared" si="27"/>
        <v>0.6206611167908086</v>
      </c>
      <c r="AG15" s="392">
        <f t="shared" si="28"/>
        <v>0.49996487777465581</v>
      </c>
      <c r="AH15" s="392">
        <f t="shared" si="29"/>
        <v>0.59126447876447874</v>
      </c>
      <c r="AI15" s="392">
        <f t="shared" si="30"/>
        <v>0.59659703504043127</v>
      </c>
      <c r="AJ15" s="392">
        <f t="shared" si="31"/>
        <v>0.67397692642577278</v>
      </c>
      <c r="AK15" s="392">
        <f t="shared" si="32"/>
        <v>0.62780772686433062</v>
      </c>
      <c r="AL15" s="392">
        <f t="shared" si="35"/>
        <v>0.52431325233592407</v>
      </c>
      <c r="AM15" s="370">
        <f t="shared" si="33"/>
        <v>0.59710136664789992</v>
      </c>
    </row>
    <row r="16" spans="1:39" ht="15">
      <c r="A16" s="365">
        <f t="shared" si="36"/>
        <v>42315</v>
      </c>
      <c r="B16" s="391">
        <f t="shared" si="0"/>
        <v>297.02598742846419</v>
      </c>
      <c r="C16" s="391">
        <f t="shared" si="1"/>
        <v>529.10205553552112</v>
      </c>
      <c r="D16" s="391">
        <f t="shared" si="2"/>
        <v>609.6710189452125</v>
      </c>
      <c r="E16" s="391">
        <f t="shared" si="3"/>
        <v>667.16845878136201</v>
      </c>
      <c r="F16" s="391">
        <f t="shared" si="4"/>
        <v>435.48290161668371</v>
      </c>
      <c r="G16" s="391">
        <f t="shared" si="5"/>
        <v>601.85116623472788</v>
      </c>
      <c r="H16" s="391">
        <f t="shared" si="6"/>
        <v>594.98809266074909</v>
      </c>
      <c r="I16" s="391">
        <f t="shared" si="7"/>
        <v>634.82512222640094</v>
      </c>
      <c r="J16" s="391">
        <f t="shared" si="8"/>
        <v>699.85936578505653</v>
      </c>
      <c r="K16" s="391">
        <f t="shared" si="9"/>
        <v>623.55685592282146</v>
      </c>
      <c r="L16" s="391">
        <f t="shared" si="10"/>
        <v>639.49428692340246</v>
      </c>
      <c r="M16" s="391">
        <f t="shared" si="11"/>
        <v>428.37633337024323</v>
      </c>
      <c r="N16" s="391">
        <f t="shared" si="12"/>
        <v>540.92909535452327</v>
      </c>
      <c r="O16" s="391">
        <f t="shared" si="13"/>
        <v>699.9138037187538</v>
      </c>
      <c r="P16" s="391">
        <f t="shared" si="14"/>
        <v>750.80650262508698</v>
      </c>
      <c r="Q16" s="391">
        <f t="shared" si="34"/>
        <v>640.93417047184175</v>
      </c>
      <c r="R16" s="391">
        <f t="shared" si="37"/>
        <v>482.97156266403186</v>
      </c>
      <c r="S16" s="368">
        <f t="shared" si="15"/>
        <v>583.08175912641479</v>
      </c>
      <c r="T16" s="364"/>
      <c r="U16" s="365">
        <f t="shared" si="16"/>
        <v>42315</v>
      </c>
      <c r="V16" s="392">
        <f t="shared" si="17"/>
        <v>0.51744708670425754</v>
      </c>
      <c r="W16" s="392">
        <f t="shared" si="18"/>
        <v>0.60106513723883659</v>
      </c>
      <c r="X16" s="392">
        <f t="shared" si="19"/>
        <v>0.6840574506283662</v>
      </c>
      <c r="Y16" s="392">
        <f t="shared" si="20"/>
        <v>0.60873830858787359</v>
      </c>
      <c r="Z16" s="392">
        <f t="shared" si="21"/>
        <v>0.61979300316482766</v>
      </c>
      <c r="AA16" s="392">
        <f t="shared" si="22"/>
        <v>0.59272223437613947</v>
      </c>
      <c r="AB16" s="392">
        <f t="shared" si="23"/>
        <v>0.6552422960004769</v>
      </c>
      <c r="AC16" s="392">
        <f t="shared" si="24"/>
        <v>0.74955595026642985</v>
      </c>
      <c r="AD16" s="392">
        <f t="shared" si="25"/>
        <v>0.63519578375262487</v>
      </c>
      <c r="AE16" s="392">
        <f t="shared" si="26"/>
        <v>0.64138435885965273</v>
      </c>
      <c r="AF16" s="392">
        <f t="shared" si="27"/>
        <v>0.62446407355751843</v>
      </c>
      <c r="AG16" s="392">
        <f t="shared" si="28"/>
        <v>0.54506175738505613</v>
      </c>
      <c r="AH16" s="392">
        <f t="shared" si="29"/>
        <v>0.60044509580415784</v>
      </c>
      <c r="AI16" s="392">
        <f t="shared" si="30"/>
        <v>0.61577350859453994</v>
      </c>
      <c r="AJ16" s="392">
        <f t="shared" si="31"/>
        <v>0.69566873754542258</v>
      </c>
      <c r="AK16" s="392">
        <f t="shared" si="32"/>
        <v>0.65873093468908872</v>
      </c>
      <c r="AL16" s="392">
        <f t="shared" si="35"/>
        <v>0.5932865541437512</v>
      </c>
      <c r="AM16" s="370">
        <f t="shared" si="33"/>
        <v>0.62538837817548421</v>
      </c>
    </row>
    <row r="17" spans="1:57" ht="15">
      <c r="A17" s="365">
        <f t="shared" si="36"/>
        <v>42346</v>
      </c>
      <c r="B17" s="391">
        <f t="shared" si="0"/>
        <v>312.25125454230835</v>
      </c>
      <c r="C17" s="391">
        <f t="shared" si="1"/>
        <v>536.25104369607573</v>
      </c>
      <c r="D17" s="391">
        <f t="shared" si="2"/>
        <v>644.83444420554724</v>
      </c>
      <c r="E17" s="391">
        <f t="shared" si="3"/>
        <v>677.24903770821265</v>
      </c>
      <c r="F17" s="391">
        <f t="shared" si="4"/>
        <v>415.99148382518183</v>
      </c>
      <c r="G17" s="391">
        <f t="shared" si="5"/>
        <v>641.12676056338023</v>
      </c>
      <c r="H17" s="391">
        <f t="shared" si="6"/>
        <v>633.59420137612267</v>
      </c>
      <c r="I17" s="391">
        <f t="shared" si="7"/>
        <v>720.56631892697465</v>
      </c>
      <c r="J17" s="391">
        <f t="shared" si="8"/>
        <v>706.12904635009397</v>
      </c>
      <c r="K17" s="391">
        <f t="shared" si="9"/>
        <v>636.45829316262393</v>
      </c>
      <c r="L17" s="391">
        <f t="shared" si="10"/>
        <v>634.37665782493366</v>
      </c>
      <c r="M17" s="391">
        <f t="shared" si="11"/>
        <v>418.58699644912451</v>
      </c>
      <c r="N17" s="391">
        <f t="shared" si="12"/>
        <v>544.99801113762931</v>
      </c>
      <c r="O17" s="391">
        <f t="shared" si="13"/>
        <v>671.57435537898266</v>
      </c>
      <c r="P17" s="391">
        <f t="shared" si="14"/>
        <v>749.5187039066434</v>
      </c>
      <c r="Q17" s="391">
        <f>(AG33*1000)/BC33</f>
        <v>545.01701507049097</v>
      </c>
      <c r="R17" s="391">
        <f t="shared" si="37"/>
        <v>489.47879572677243</v>
      </c>
      <c r="S17" s="368">
        <f t="shared" si="15"/>
        <v>581.67503776091428</v>
      </c>
      <c r="T17" s="364"/>
      <c r="U17" s="365">
        <f t="shared" si="16"/>
        <v>42346</v>
      </c>
      <c r="V17" s="392">
        <f t="shared" si="17"/>
        <v>0.5033121818562164</v>
      </c>
      <c r="W17" s="392">
        <f t="shared" si="18"/>
        <v>0.59232217653614105</v>
      </c>
      <c r="X17" s="392">
        <f t="shared" si="19"/>
        <v>0.6765833850318651</v>
      </c>
      <c r="Y17" s="392">
        <f t="shared" si="20"/>
        <v>0.60435284819745883</v>
      </c>
      <c r="Z17" s="392">
        <f t="shared" si="21"/>
        <v>0.53649607200061022</v>
      </c>
      <c r="AA17" s="392">
        <f t="shared" si="22"/>
        <v>0.61291951391927824</v>
      </c>
      <c r="AB17" s="392">
        <f t="shared" si="23"/>
        <v>0.66768140809210164</v>
      </c>
      <c r="AC17" s="392">
        <f t="shared" si="24"/>
        <v>0.81112819795889834</v>
      </c>
      <c r="AD17" s="392">
        <f t="shared" si="25"/>
        <v>0.63383264057720967</v>
      </c>
      <c r="AE17" s="392">
        <f t="shared" si="26"/>
        <v>0.63840321831966584</v>
      </c>
      <c r="AF17" s="392">
        <f t="shared" si="27"/>
        <v>0.60929379394680527</v>
      </c>
      <c r="AG17" s="392">
        <f t="shared" si="28"/>
        <v>0.50320890249646721</v>
      </c>
      <c r="AH17" s="392">
        <f t="shared" si="29"/>
        <v>0.58511717290343246</v>
      </c>
      <c r="AI17" s="392">
        <f t="shared" si="30"/>
        <v>0.58928876584982404</v>
      </c>
      <c r="AJ17" s="392">
        <f t="shared" si="31"/>
        <v>0.67860877959829446</v>
      </c>
      <c r="AK17" s="392">
        <f t="shared" si="32"/>
        <v>0.59101692234698722</v>
      </c>
      <c r="AL17" s="392">
        <f t="shared" si="35"/>
        <v>0.56980519480519476</v>
      </c>
      <c r="AM17" s="370">
        <f t="shared" si="33"/>
        <v>0.60816775991894556</v>
      </c>
    </row>
    <row r="18" spans="1:57" ht="15">
      <c r="A18" s="363"/>
      <c r="B18" s="368">
        <f t="shared" ref="B18:Q18" si="38">AVERAGE(B5:B17)</f>
        <v>265.71224697540458</v>
      </c>
      <c r="C18" s="368">
        <f t="shared" si="38"/>
        <v>482.61563547563009</v>
      </c>
      <c r="D18" s="368">
        <f t="shared" si="38"/>
        <v>564.62231183502286</v>
      </c>
      <c r="E18" s="368">
        <f t="shared" si="38"/>
        <v>591.55292050851858</v>
      </c>
      <c r="F18" s="368">
        <f t="shared" si="38"/>
        <v>393.68967278908769</v>
      </c>
      <c r="G18" s="368">
        <f t="shared" si="38"/>
        <v>536.0696508277349</v>
      </c>
      <c r="H18" s="368">
        <f t="shared" si="38"/>
        <v>526.85958054949538</v>
      </c>
      <c r="I18" s="368">
        <f t="shared" si="38"/>
        <v>566.2578640338229</v>
      </c>
      <c r="J18" s="368">
        <f t="shared" si="38"/>
        <v>619.64471764261987</v>
      </c>
      <c r="K18" s="368">
        <f t="shared" si="38"/>
        <v>560.44292481328409</v>
      </c>
      <c r="L18" s="368">
        <f t="shared" si="38"/>
        <v>551.57624395788866</v>
      </c>
      <c r="M18" s="368">
        <f t="shared" si="38"/>
        <v>385.68006690027119</v>
      </c>
      <c r="N18" s="368">
        <f t="shared" si="38"/>
        <v>447.24028349840603</v>
      </c>
      <c r="O18" s="368">
        <f t="shared" si="38"/>
        <v>620.13805874429079</v>
      </c>
      <c r="P18" s="368">
        <f t="shared" si="38"/>
        <v>628.45622964205165</v>
      </c>
      <c r="Q18" s="368">
        <f t="shared" si="38"/>
        <v>547.36172513038798</v>
      </c>
      <c r="R18" s="368">
        <f>AVERAGE(R5:R17)</f>
        <v>461.75174543355024</v>
      </c>
      <c r="S18" s="369">
        <f t="shared" si="15"/>
        <v>514.95102379575712</v>
      </c>
      <c r="T18" s="364"/>
      <c r="U18" s="363"/>
      <c r="V18" s="393">
        <f>C34/(B34+C34)</f>
        <v>0.50065275386449204</v>
      </c>
      <c r="W18" s="393">
        <f>E34/(D34+E34)</f>
        <v>0.59738864340743503</v>
      </c>
      <c r="X18" s="393">
        <f>G34/(F34+G34)</f>
        <v>0.66198365032559914</v>
      </c>
      <c r="Y18" s="393">
        <f>I34/(H34+I34)</f>
        <v>0.57419608110875953</v>
      </c>
      <c r="Z18" s="393">
        <f>K34/(J34+K34)</f>
        <v>0.55749079244386357</v>
      </c>
      <c r="AA18" s="393">
        <f>M34/(L34+M34)</f>
        <v>0.58409696955153678</v>
      </c>
      <c r="AB18" s="393">
        <f>O34/(O34+N34)</f>
        <v>0.65174162647406086</v>
      </c>
      <c r="AC18" s="393">
        <f>Q34/(P34+Q34)</f>
        <v>0.73268295038817721</v>
      </c>
      <c r="AD18" s="393">
        <f>S34/(R34+S34)</f>
        <v>0.61811464976941044</v>
      </c>
      <c r="AE18" s="393">
        <f>U34/(T34+U34)</f>
        <v>0.63359288025468585</v>
      </c>
      <c r="AF18" s="393">
        <f>W34/(V34+W34)</f>
        <v>0.58834505833905282</v>
      </c>
      <c r="AG18" s="393">
        <f>Y34/(X34+Y34)</f>
        <v>0.507894190364507</v>
      </c>
      <c r="AH18" s="393">
        <f>AA34/(Z34+AA34)</f>
        <v>0.55036744704185703</v>
      </c>
      <c r="AI18" s="393">
        <f>AC34/(AB34+AC34)</f>
        <v>0.59194401397906049</v>
      </c>
      <c r="AJ18" s="393">
        <f>AE34/(AD34+AE34)</f>
        <v>0.63916575713218537</v>
      </c>
      <c r="AK18" s="393">
        <f>AG34/(AF34+AG34)</f>
        <v>0.62766110127732866</v>
      </c>
      <c r="AL18" s="393">
        <f>AI34/(AH34+AI34)</f>
        <v>0.55308761446868859</v>
      </c>
      <c r="AM18" s="538">
        <f>AK34/(AJ34+AK34)</f>
        <v>0.59590530521950447</v>
      </c>
    </row>
    <row r="19" spans="1:57" ht="17.25" thickBot="1">
      <c r="A19" s="364"/>
      <c r="B19" s="364"/>
      <c r="C19" s="364"/>
      <c r="D19" s="364"/>
      <c r="E19" s="364"/>
      <c r="F19" s="364"/>
      <c r="G19" s="364"/>
      <c r="H19" s="364"/>
      <c r="I19" s="364"/>
      <c r="J19" s="364"/>
      <c r="K19" s="364"/>
      <c r="L19" s="364"/>
      <c r="M19" s="364"/>
      <c r="N19" s="364"/>
      <c r="O19" s="364"/>
      <c r="P19" s="364"/>
      <c r="Q19" s="364"/>
      <c r="R19" s="364"/>
      <c r="S19" s="361"/>
      <c r="T19" s="361"/>
      <c r="U19" s="361"/>
      <c r="V19" s="364"/>
      <c r="W19" s="364"/>
      <c r="X19" s="364"/>
      <c r="Y19" s="364"/>
      <c r="Z19" s="364"/>
      <c r="AA19" s="364"/>
      <c r="AB19" s="364"/>
      <c r="AC19" s="364"/>
      <c r="AD19" s="364"/>
      <c r="AE19" s="364"/>
      <c r="AF19" s="364"/>
      <c r="AG19" s="364"/>
      <c r="AH19" s="364"/>
      <c r="AI19" s="364"/>
      <c r="AJ19" s="364"/>
      <c r="AK19" s="364"/>
      <c r="AL19" s="364"/>
      <c r="AM19" s="364"/>
    </row>
    <row r="20" spans="1:57" ht="15.75" thickBot="1">
      <c r="A20" s="394" t="s">
        <v>104</v>
      </c>
      <c r="B20" s="620" t="s">
        <v>0</v>
      </c>
      <c r="C20" s="624"/>
      <c r="D20" s="620" t="s">
        <v>1</v>
      </c>
      <c r="E20" s="621"/>
      <c r="F20" s="620" t="s">
        <v>2</v>
      </c>
      <c r="G20" s="621"/>
      <c r="H20" s="624" t="s">
        <v>3</v>
      </c>
      <c r="I20" s="624"/>
      <c r="J20" s="620" t="s">
        <v>5</v>
      </c>
      <c r="K20" s="621"/>
      <c r="L20" s="624" t="s">
        <v>6</v>
      </c>
      <c r="M20" s="624"/>
      <c r="N20" s="620" t="s">
        <v>7</v>
      </c>
      <c r="O20" s="621"/>
      <c r="P20" s="624" t="s">
        <v>8</v>
      </c>
      <c r="Q20" s="624"/>
      <c r="R20" s="620" t="s">
        <v>9</v>
      </c>
      <c r="S20" s="621"/>
      <c r="T20" s="620" t="s">
        <v>10</v>
      </c>
      <c r="U20" s="621"/>
      <c r="V20" s="620" t="s">
        <v>11</v>
      </c>
      <c r="W20" s="621"/>
      <c r="X20" s="620" t="s">
        <v>12</v>
      </c>
      <c r="Y20" s="621"/>
      <c r="Z20" s="620" t="s">
        <v>13</v>
      </c>
      <c r="AA20" s="621"/>
      <c r="AB20" s="620" t="s">
        <v>14</v>
      </c>
      <c r="AC20" s="621"/>
      <c r="AD20" s="620" t="s">
        <v>15</v>
      </c>
      <c r="AE20" s="621"/>
      <c r="AF20" s="620" t="s">
        <v>16</v>
      </c>
      <c r="AG20" s="624"/>
      <c r="AH20" s="620" t="s">
        <v>250</v>
      </c>
      <c r="AI20" s="621"/>
      <c r="AJ20" s="620" t="s">
        <v>259</v>
      </c>
      <c r="AK20" s="621"/>
      <c r="AL20" s="364"/>
      <c r="AM20" s="395" t="s">
        <v>19</v>
      </c>
      <c r="AN20" s="96" t="s">
        <v>0</v>
      </c>
      <c r="AO20" s="9" t="s">
        <v>1</v>
      </c>
      <c r="AP20" s="9" t="s">
        <v>2</v>
      </c>
      <c r="AQ20" s="9" t="s">
        <v>3</v>
      </c>
      <c r="AR20" s="9" t="s">
        <v>5</v>
      </c>
      <c r="AS20" s="9" t="s">
        <v>6</v>
      </c>
      <c r="AT20" s="9" t="s">
        <v>7</v>
      </c>
      <c r="AU20" s="9" t="s">
        <v>8</v>
      </c>
      <c r="AV20" s="9" t="s">
        <v>9</v>
      </c>
      <c r="AW20" s="9" t="s">
        <v>10</v>
      </c>
      <c r="AX20" s="9" t="s">
        <v>11</v>
      </c>
      <c r="AY20" s="9" t="s">
        <v>12</v>
      </c>
      <c r="AZ20" s="9" t="s">
        <v>13</v>
      </c>
      <c r="BA20" s="9" t="s">
        <v>14</v>
      </c>
      <c r="BB20" s="9" t="s">
        <v>15</v>
      </c>
      <c r="BC20" s="9" t="s">
        <v>16</v>
      </c>
      <c r="BD20" s="9" t="s">
        <v>250</v>
      </c>
      <c r="BE20" s="9" t="s">
        <v>259</v>
      </c>
    </row>
    <row r="21" spans="1:57" ht="15">
      <c r="A21" s="396">
        <f t="shared" ref="A21:A33" si="39">A5</f>
        <v>41974</v>
      </c>
      <c r="B21" s="400">
        <v>6347</v>
      </c>
      <c r="C21" s="401">
        <v>6115</v>
      </c>
      <c r="D21" s="400">
        <v>9074</v>
      </c>
      <c r="E21" s="402">
        <v>14874</v>
      </c>
      <c r="F21" s="400">
        <v>12638</v>
      </c>
      <c r="G21" s="402">
        <v>23565</v>
      </c>
      <c r="H21" s="403">
        <v>14613</v>
      </c>
      <c r="I21" s="401">
        <v>20142</v>
      </c>
      <c r="J21" s="400">
        <v>5880</v>
      </c>
      <c r="K21" s="402">
        <v>7809</v>
      </c>
      <c r="L21" s="403">
        <v>10254</v>
      </c>
      <c r="M21" s="401">
        <v>13958</v>
      </c>
      <c r="N21" s="400">
        <v>5586</v>
      </c>
      <c r="O21" s="402">
        <v>10129</v>
      </c>
      <c r="P21" s="403">
        <v>1420</v>
      </c>
      <c r="Q21" s="401">
        <v>4364</v>
      </c>
      <c r="R21" s="400">
        <v>8370</v>
      </c>
      <c r="S21" s="402">
        <v>13708</v>
      </c>
      <c r="T21" s="403">
        <v>8178</v>
      </c>
      <c r="U21" s="401">
        <v>14267</v>
      </c>
      <c r="V21" s="400">
        <v>7546</v>
      </c>
      <c r="W21" s="402">
        <v>10292</v>
      </c>
      <c r="X21" s="403">
        <v>15335</v>
      </c>
      <c r="Y21" s="401">
        <v>17494</v>
      </c>
      <c r="Z21" s="400">
        <v>7554</v>
      </c>
      <c r="AA21" s="402">
        <v>8914</v>
      </c>
      <c r="AB21" s="404">
        <v>10793</v>
      </c>
      <c r="AC21" s="405">
        <v>16414</v>
      </c>
      <c r="AD21" s="400">
        <v>11944</v>
      </c>
      <c r="AE21" s="402">
        <v>19156</v>
      </c>
      <c r="AF21" s="403">
        <v>6847</v>
      </c>
      <c r="AG21" s="401">
        <v>11684</v>
      </c>
      <c r="AH21" s="400">
        <v>15768</v>
      </c>
      <c r="AI21" s="402">
        <v>17978</v>
      </c>
      <c r="AJ21" s="397">
        <f>AF21+AD21+AB21+Z21+X21+V21+T21+R21+P21+N21+L21+J21+H21+F21+D21+B21+AH21</f>
        <v>158147</v>
      </c>
      <c r="AK21" s="398">
        <f>C21+E21+G21+I21+K21+M21+O21+Q21+S21+U21+W21+Y21+AA21+AC21+AE21+AG21+AI21</f>
        <v>230863</v>
      </c>
      <c r="AL21" s="364"/>
      <c r="AM21" s="399">
        <f t="shared" ref="AM21:AM33" si="40">U5</f>
        <v>41974</v>
      </c>
      <c r="AN21" s="191">
        <v>24691</v>
      </c>
      <c r="AO21" s="192">
        <v>28919</v>
      </c>
      <c r="AP21" s="192">
        <v>39516</v>
      </c>
      <c r="AQ21" s="192">
        <v>32461</v>
      </c>
      <c r="AR21" s="192">
        <v>19101</v>
      </c>
      <c r="AS21" s="192">
        <v>26280</v>
      </c>
      <c r="AT21" s="192">
        <v>19345</v>
      </c>
      <c r="AU21" s="192">
        <v>7517</v>
      </c>
      <c r="AV21" s="192">
        <v>22014</v>
      </c>
      <c r="AW21" s="192">
        <v>25683</v>
      </c>
      <c r="AX21" s="192">
        <v>18679</v>
      </c>
      <c r="AY21" s="192">
        <v>41140</v>
      </c>
      <c r="AZ21" s="192">
        <v>19316</v>
      </c>
      <c r="BA21" s="192">
        <v>25646</v>
      </c>
      <c r="BB21" s="192">
        <v>32611</v>
      </c>
      <c r="BC21" s="192">
        <v>21481</v>
      </c>
      <c r="BD21" s="192">
        <v>37414</v>
      </c>
      <c r="BE21" s="8">
        <f>SUM(AN21:BD21)</f>
        <v>441814</v>
      </c>
    </row>
    <row r="22" spans="1:57" ht="15">
      <c r="A22" s="399">
        <f t="shared" si="39"/>
        <v>42005</v>
      </c>
      <c r="B22" s="400">
        <v>5823</v>
      </c>
      <c r="C22" s="401">
        <v>5750</v>
      </c>
      <c r="D22" s="400">
        <v>8742</v>
      </c>
      <c r="E22" s="402">
        <v>14465</v>
      </c>
      <c r="F22" s="400">
        <v>11192</v>
      </c>
      <c r="G22" s="402">
        <v>20717</v>
      </c>
      <c r="H22" s="403">
        <v>13911</v>
      </c>
      <c r="I22" s="401">
        <v>19406</v>
      </c>
      <c r="J22" s="400">
        <v>5999</v>
      </c>
      <c r="K22" s="402">
        <v>7974</v>
      </c>
      <c r="L22" s="403">
        <v>9972</v>
      </c>
      <c r="M22" s="401">
        <v>14349</v>
      </c>
      <c r="N22" s="400">
        <v>5388</v>
      </c>
      <c r="O22" s="402">
        <v>10358</v>
      </c>
      <c r="P22" s="403">
        <v>1607</v>
      </c>
      <c r="Q22" s="401">
        <v>4247</v>
      </c>
      <c r="R22" s="400">
        <v>7930</v>
      </c>
      <c r="S22" s="402">
        <v>13198</v>
      </c>
      <c r="T22" s="403">
        <v>8123</v>
      </c>
      <c r="U22" s="401">
        <v>14226</v>
      </c>
      <c r="V22" s="400">
        <v>7292</v>
      </c>
      <c r="W22" s="402">
        <v>10273</v>
      </c>
      <c r="X22" s="403">
        <v>11634</v>
      </c>
      <c r="Y22" s="401">
        <v>13594</v>
      </c>
      <c r="Z22" s="400">
        <v>8347</v>
      </c>
      <c r="AA22" s="402">
        <v>9661</v>
      </c>
      <c r="AB22" s="404">
        <v>10126</v>
      </c>
      <c r="AC22" s="405">
        <v>15970</v>
      </c>
      <c r="AD22" s="400">
        <v>11924</v>
      </c>
      <c r="AE22" s="402">
        <v>19496</v>
      </c>
      <c r="AF22" s="403">
        <v>6507</v>
      </c>
      <c r="AG22" s="401">
        <v>11718</v>
      </c>
      <c r="AH22" s="400">
        <v>13995</v>
      </c>
      <c r="AI22" s="402">
        <v>16540</v>
      </c>
      <c r="AJ22" s="397">
        <f t="shared" ref="AJ22:AJ33" si="41">AF22+AD22+AB22+Z22+X22+V22+T22+R22+P22+N22+L22+J22+H22+F22+D22+B22+AH22</f>
        <v>148512</v>
      </c>
      <c r="AK22" s="398">
        <f t="shared" ref="AK22:AK33" si="42">C22+E22+G22+I22+K22+M22+O22+Q22+S22+U22+W22+Y22+AA22+AC22+AE22+AG22+AI22</f>
        <v>221942</v>
      </c>
      <c r="AL22" s="364"/>
      <c r="AM22" s="399">
        <f t="shared" si="40"/>
        <v>42005</v>
      </c>
      <c r="AN22" s="191">
        <v>23852</v>
      </c>
      <c r="AO22" s="192">
        <v>28563</v>
      </c>
      <c r="AP22" s="192">
        <v>35643</v>
      </c>
      <c r="AQ22" s="192">
        <v>31179</v>
      </c>
      <c r="AR22" s="192">
        <v>19000</v>
      </c>
      <c r="AS22" s="192">
        <v>26314</v>
      </c>
      <c r="AT22" s="192">
        <v>18973</v>
      </c>
      <c r="AU22" s="192">
        <v>7642</v>
      </c>
      <c r="AV22" s="192">
        <v>20701</v>
      </c>
      <c r="AW22" s="192">
        <v>25726</v>
      </c>
      <c r="AX22" s="192">
        <v>18088</v>
      </c>
      <c r="AY22" s="192">
        <v>34095</v>
      </c>
      <c r="AZ22" s="192">
        <v>21638</v>
      </c>
      <c r="BA22" s="192">
        <v>24165</v>
      </c>
      <c r="BB22" s="192">
        <v>32306</v>
      </c>
      <c r="BC22" s="192">
        <v>20596</v>
      </c>
      <c r="BD22" s="192">
        <v>35704</v>
      </c>
      <c r="BE22" s="8">
        <f t="shared" ref="BE22:BE33" si="43">SUM(AN22:BD22)</f>
        <v>424185</v>
      </c>
    </row>
    <row r="23" spans="1:57" ht="15">
      <c r="A23" s="399">
        <f t="shared" si="39"/>
        <v>42036</v>
      </c>
      <c r="B23" s="400">
        <v>5306</v>
      </c>
      <c r="C23" s="401">
        <v>5730</v>
      </c>
      <c r="D23" s="400">
        <v>8276</v>
      </c>
      <c r="E23" s="402">
        <v>12829</v>
      </c>
      <c r="F23" s="400">
        <v>10054</v>
      </c>
      <c r="G23" s="402">
        <v>17498</v>
      </c>
      <c r="H23" s="403">
        <v>12733</v>
      </c>
      <c r="I23" s="401">
        <v>16351</v>
      </c>
      <c r="J23" s="400">
        <v>5231</v>
      </c>
      <c r="K23" s="402">
        <v>6477</v>
      </c>
      <c r="L23" s="403">
        <v>8878</v>
      </c>
      <c r="M23" s="401">
        <v>12420</v>
      </c>
      <c r="N23" s="400">
        <v>4992</v>
      </c>
      <c r="O23" s="402">
        <v>9055</v>
      </c>
      <c r="P23" s="403">
        <v>1460</v>
      </c>
      <c r="Q23" s="401">
        <v>3747</v>
      </c>
      <c r="R23" s="400">
        <v>7528</v>
      </c>
      <c r="S23" s="402">
        <v>11844</v>
      </c>
      <c r="T23" s="403">
        <v>7671</v>
      </c>
      <c r="U23" s="401">
        <v>12755</v>
      </c>
      <c r="V23" s="400">
        <v>6848</v>
      </c>
      <c r="W23" s="402">
        <v>8629</v>
      </c>
      <c r="X23" s="403">
        <v>11010</v>
      </c>
      <c r="Y23" s="401">
        <v>11943</v>
      </c>
      <c r="Z23" s="400">
        <v>7013</v>
      </c>
      <c r="AA23" s="402">
        <v>8255</v>
      </c>
      <c r="AB23" s="404">
        <v>9523</v>
      </c>
      <c r="AC23" s="405">
        <v>13745</v>
      </c>
      <c r="AD23" s="400">
        <v>10717</v>
      </c>
      <c r="AE23" s="402">
        <v>17144</v>
      </c>
      <c r="AF23" s="403">
        <v>6371</v>
      </c>
      <c r="AG23" s="401">
        <v>10382</v>
      </c>
      <c r="AH23" s="400">
        <v>12504</v>
      </c>
      <c r="AI23" s="402">
        <v>15509</v>
      </c>
      <c r="AJ23" s="397">
        <f t="shared" si="41"/>
        <v>136115</v>
      </c>
      <c r="AK23" s="398">
        <f t="shared" si="42"/>
        <v>194313</v>
      </c>
      <c r="AL23" s="364"/>
      <c r="AM23" s="399">
        <f t="shared" si="40"/>
        <v>42036</v>
      </c>
      <c r="AN23" s="191">
        <v>21780</v>
      </c>
      <c r="AO23" s="192">
        <v>26244</v>
      </c>
      <c r="AP23" s="192">
        <v>32378</v>
      </c>
      <c r="AQ23" s="192">
        <v>28221</v>
      </c>
      <c r="AR23" s="192">
        <v>17412</v>
      </c>
      <c r="AS23" s="192">
        <v>24222</v>
      </c>
      <c r="AT23" s="192">
        <v>17324</v>
      </c>
      <c r="AU23" s="192">
        <v>6786</v>
      </c>
      <c r="AV23" s="192">
        <v>19114</v>
      </c>
      <c r="AW23" s="192">
        <v>23555</v>
      </c>
      <c r="AX23" s="192">
        <v>16661</v>
      </c>
      <c r="AY23" s="192">
        <v>30639</v>
      </c>
      <c r="AZ23" s="192">
        <v>19253</v>
      </c>
      <c r="BA23" s="192">
        <v>22644</v>
      </c>
      <c r="BB23" s="192">
        <v>29656</v>
      </c>
      <c r="BC23" s="192">
        <v>19772</v>
      </c>
      <c r="BD23" s="192">
        <v>33441</v>
      </c>
      <c r="BE23" s="8">
        <f t="shared" si="43"/>
        <v>389102</v>
      </c>
    </row>
    <row r="24" spans="1:57" ht="15">
      <c r="A24" s="399">
        <f t="shared" si="39"/>
        <v>42067</v>
      </c>
      <c r="B24" s="400">
        <v>5590</v>
      </c>
      <c r="C24" s="401">
        <v>5556</v>
      </c>
      <c r="D24" s="400">
        <v>8362</v>
      </c>
      <c r="E24" s="402">
        <v>13312</v>
      </c>
      <c r="F24" s="400">
        <v>8826</v>
      </c>
      <c r="G24" s="402">
        <v>15280</v>
      </c>
      <c r="H24" s="403">
        <v>12791</v>
      </c>
      <c r="I24" s="401">
        <v>16707</v>
      </c>
      <c r="J24" s="400">
        <v>5128</v>
      </c>
      <c r="K24" s="402">
        <v>6878</v>
      </c>
      <c r="L24" s="403">
        <v>9256</v>
      </c>
      <c r="M24" s="401">
        <v>13291</v>
      </c>
      <c r="N24" s="400">
        <v>5247</v>
      </c>
      <c r="O24" s="402">
        <v>9783</v>
      </c>
      <c r="P24" s="403">
        <v>1601</v>
      </c>
      <c r="Q24" s="401">
        <v>4167</v>
      </c>
      <c r="R24" s="400">
        <v>7797</v>
      </c>
      <c r="S24" s="402">
        <v>12448</v>
      </c>
      <c r="T24" s="403">
        <v>7534</v>
      </c>
      <c r="U24" s="401">
        <v>13565</v>
      </c>
      <c r="V24" s="400">
        <v>6763</v>
      </c>
      <c r="W24" s="402">
        <v>9247</v>
      </c>
      <c r="X24" s="403">
        <v>8707</v>
      </c>
      <c r="Y24" s="401">
        <v>9952</v>
      </c>
      <c r="Z24" s="400">
        <v>6915</v>
      </c>
      <c r="AA24" s="402">
        <v>7953</v>
      </c>
      <c r="AB24" s="404">
        <v>9398</v>
      </c>
      <c r="AC24" s="405">
        <v>14567</v>
      </c>
      <c r="AD24" s="400">
        <v>10616</v>
      </c>
      <c r="AE24" s="402">
        <v>18426</v>
      </c>
      <c r="AF24" s="403">
        <v>6121</v>
      </c>
      <c r="AG24" s="401">
        <v>10653</v>
      </c>
      <c r="AH24" s="400">
        <v>10277</v>
      </c>
      <c r="AI24" s="402">
        <v>13969</v>
      </c>
      <c r="AJ24" s="397">
        <f t="shared" si="41"/>
        <v>130929</v>
      </c>
      <c r="AK24" s="398">
        <f t="shared" si="42"/>
        <v>195754</v>
      </c>
      <c r="AL24" s="364"/>
      <c r="AM24" s="399">
        <f t="shared" si="40"/>
        <v>42067</v>
      </c>
      <c r="AN24" s="191">
        <v>23760</v>
      </c>
      <c r="AO24" s="192">
        <v>30305</v>
      </c>
      <c r="AP24" s="192">
        <v>33475</v>
      </c>
      <c r="AQ24" s="192">
        <v>31298</v>
      </c>
      <c r="AR24" s="192">
        <v>20151</v>
      </c>
      <c r="AS24" s="192">
        <v>28887</v>
      </c>
      <c r="AT24" s="192">
        <v>20882</v>
      </c>
      <c r="AU24" s="192">
        <v>8026</v>
      </c>
      <c r="AV24" s="192">
        <v>22252</v>
      </c>
      <c r="AW24" s="192">
        <v>26729</v>
      </c>
      <c r="AX24" s="192">
        <v>19478</v>
      </c>
      <c r="AY24" s="192">
        <v>28911</v>
      </c>
      <c r="AZ24" s="192">
        <v>20497</v>
      </c>
      <c r="BA24" s="192">
        <v>25602</v>
      </c>
      <c r="BB24" s="192">
        <v>33544</v>
      </c>
      <c r="BC24" s="192">
        <v>22683</v>
      </c>
      <c r="BD24" s="192">
        <v>32250</v>
      </c>
      <c r="BE24" s="8">
        <f t="shared" si="43"/>
        <v>428730</v>
      </c>
    </row>
    <row r="25" spans="1:57" ht="15">
      <c r="A25" s="399">
        <f t="shared" si="39"/>
        <v>42098</v>
      </c>
      <c r="B25" s="400">
        <v>5265</v>
      </c>
      <c r="C25" s="401">
        <v>5791</v>
      </c>
      <c r="D25" s="400">
        <v>8734</v>
      </c>
      <c r="E25" s="402">
        <v>12200</v>
      </c>
      <c r="F25" s="400">
        <v>9685</v>
      </c>
      <c r="G25" s="402">
        <v>16409</v>
      </c>
      <c r="H25" s="403">
        <v>12850</v>
      </c>
      <c r="I25" s="401">
        <v>16430</v>
      </c>
      <c r="J25" s="400">
        <v>5300</v>
      </c>
      <c r="K25" s="402">
        <v>6621</v>
      </c>
      <c r="L25" s="403">
        <v>9009</v>
      </c>
      <c r="M25" s="401">
        <v>13150</v>
      </c>
      <c r="N25" s="400">
        <v>5074</v>
      </c>
      <c r="O25" s="402">
        <v>9342</v>
      </c>
      <c r="P25" s="403">
        <v>1625</v>
      </c>
      <c r="Q25" s="401">
        <v>4039</v>
      </c>
      <c r="R25" s="400">
        <v>8045</v>
      </c>
      <c r="S25" s="402">
        <v>12307</v>
      </c>
      <c r="T25" s="403">
        <v>7591</v>
      </c>
      <c r="U25" s="401">
        <v>13115</v>
      </c>
      <c r="V25" s="400">
        <v>6529</v>
      </c>
      <c r="W25" s="402">
        <v>8630</v>
      </c>
      <c r="X25" s="403">
        <v>10593</v>
      </c>
      <c r="Y25" s="401">
        <v>11336</v>
      </c>
      <c r="Z25" s="400">
        <v>7084</v>
      </c>
      <c r="AA25" s="402">
        <v>8162</v>
      </c>
      <c r="AB25" s="404">
        <v>10022</v>
      </c>
      <c r="AC25" s="405">
        <v>14185</v>
      </c>
      <c r="AD25" s="400">
        <v>10892</v>
      </c>
      <c r="AE25" s="402">
        <v>18818</v>
      </c>
      <c r="AF25" s="403">
        <v>6242</v>
      </c>
      <c r="AG25" s="401">
        <v>10416</v>
      </c>
      <c r="AH25" s="400">
        <v>11551</v>
      </c>
      <c r="AI25" s="402">
        <v>16837</v>
      </c>
      <c r="AJ25" s="397">
        <f t="shared" si="41"/>
        <v>136091</v>
      </c>
      <c r="AK25" s="398">
        <f t="shared" si="42"/>
        <v>197788</v>
      </c>
      <c r="AL25" s="364"/>
      <c r="AM25" s="399">
        <f t="shared" si="40"/>
        <v>42098</v>
      </c>
      <c r="AN25" s="191">
        <v>23517</v>
      </c>
      <c r="AO25" s="192">
        <v>30189</v>
      </c>
      <c r="AP25" s="192">
        <v>35127</v>
      </c>
      <c r="AQ25" s="192">
        <v>31645</v>
      </c>
      <c r="AR25" s="192">
        <v>19408</v>
      </c>
      <c r="AS25" s="192">
        <v>28837</v>
      </c>
      <c r="AT25" s="192">
        <v>22058</v>
      </c>
      <c r="AU25" s="192">
        <v>8280</v>
      </c>
      <c r="AV25" s="192">
        <v>23019</v>
      </c>
      <c r="AW25" s="192">
        <v>27539</v>
      </c>
      <c r="AX25" s="192">
        <v>19369</v>
      </c>
      <c r="AY25" s="192">
        <v>33607</v>
      </c>
      <c r="AZ25" s="192">
        <v>22502</v>
      </c>
      <c r="BA25" s="192">
        <v>25805</v>
      </c>
      <c r="BB25" s="192">
        <v>34553</v>
      </c>
      <c r="BC25" s="192">
        <v>23025</v>
      </c>
      <c r="BD25" s="192">
        <v>36622</v>
      </c>
      <c r="BE25" s="8">
        <f t="shared" si="43"/>
        <v>445102</v>
      </c>
    </row>
    <row r="26" spans="1:57" ht="15">
      <c r="A26" s="399">
        <f t="shared" si="39"/>
        <v>42129</v>
      </c>
      <c r="B26" s="400">
        <v>4946</v>
      </c>
      <c r="C26" s="401">
        <v>5341</v>
      </c>
      <c r="D26" s="400">
        <v>8389</v>
      </c>
      <c r="E26" s="402">
        <v>12455</v>
      </c>
      <c r="F26" s="400">
        <v>8838</v>
      </c>
      <c r="G26" s="402">
        <v>16671</v>
      </c>
      <c r="H26" s="403">
        <v>13919</v>
      </c>
      <c r="I26" s="401">
        <v>17715</v>
      </c>
      <c r="J26" s="400">
        <v>5434</v>
      </c>
      <c r="K26" s="402">
        <v>6574</v>
      </c>
      <c r="L26" s="403">
        <v>9912</v>
      </c>
      <c r="M26" s="401">
        <v>14233</v>
      </c>
      <c r="N26" s="400">
        <v>5005</v>
      </c>
      <c r="O26" s="402">
        <v>10256</v>
      </c>
      <c r="P26" s="403">
        <v>1490</v>
      </c>
      <c r="Q26" s="401">
        <v>4514</v>
      </c>
      <c r="R26" s="400">
        <v>7784</v>
      </c>
      <c r="S26" s="402">
        <v>13099</v>
      </c>
      <c r="T26" s="403">
        <v>8308</v>
      </c>
      <c r="U26" s="401">
        <v>14484</v>
      </c>
      <c r="V26" s="400">
        <v>7366</v>
      </c>
      <c r="W26" s="402">
        <v>9135</v>
      </c>
      <c r="X26" s="403">
        <v>9910</v>
      </c>
      <c r="Y26" s="401">
        <v>10775</v>
      </c>
      <c r="Z26" s="400">
        <v>7316</v>
      </c>
      <c r="AA26" s="402">
        <v>8592</v>
      </c>
      <c r="AB26" s="404">
        <v>10632</v>
      </c>
      <c r="AC26" s="405">
        <v>15284</v>
      </c>
      <c r="AD26" s="400">
        <v>11985</v>
      </c>
      <c r="AE26" s="402">
        <v>19925</v>
      </c>
      <c r="AF26" s="403">
        <v>6567</v>
      </c>
      <c r="AG26" s="401">
        <v>10934</v>
      </c>
      <c r="AH26" s="400">
        <v>11023</v>
      </c>
      <c r="AI26" s="402">
        <v>16481</v>
      </c>
      <c r="AJ26" s="397">
        <f t="shared" si="41"/>
        <v>138824</v>
      </c>
      <c r="AK26" s="398">
        <f t="shared" si="42"/>
        <v>206468</v>
      </c>
      <c r="AL26" s="364"/>
      <c r="AM26" s="399">
        <f t="shared" si="40"/>
        <v>42129</v>
      </c>
      <c r="AN26" s="191">
        <v>22233</v>
      </c>
      <c r="AO26" s="192">
        <v>29666</v>
      </c>
      <c r="AP26" s="192">
        <v>33430</v>
      </c>
      <c r="AQ26" s="192">
        <v>33188</v>
      </c>
      <c r="AR26" s="192">
        <v>19801</v>
      </c>
      <c r="AS26" s="192">
        <v>30524</v>
      </c>
      <c r="AT26" s="192">
        <v>21782</v>
      </c>
      <c r="AU26" s="192">
        <v>8632</v>
      </c>
      <c r="AV26" s="192">
        <v>24352</v>
      </c>
      <c r="AW26" s="192">
        <v>28577</v>
      </c>
      <c r="AX26" s="192">
        <v>20230</v>
      </c>
      <c r="AY26" s="192">
        <v>31058</v>
      </c>
      <c r="AZ26" s="192">
        <v>22254</v>
      </c>
      <c r="BA26" s="192">
        <v>27396</v>
      </c>
      <c r="BB26" s="192">
        <v>36534</v>
      </c>
      <c r="BC26" s="192">
        <v>22892</v>
      </c>
      <c r="BD26" s="192">
        <v>35832</v>
      </c>
      <c r="BE26" s="8">
        <f t="shared" si="43"/>
        <v>448381</v>
      </c>
    </row>
    <row r="27" spans="1:57" ht="15">
      <c r="A27" s="399">
        <f t="shared" si="39"/>
        <v>42160</v>
      </c>
      <c r="B27" s="400">
        <v>6263</v>
      </c>
      <c r="C27" s="401">
        <v>6340</v>
      </c>
      <c r="D27" s="400">
        <v>9866</v>
      </c>
      <c r="E27" s="402">
        <v>13665</v>
      </c>
      <c r="F27" s="400">
        <v>9268</v>
      </c>
      <c r="G27" s="402">
        <v>18980</v>
      </c>
      <c r="H27" s="403">
        <v>14358</v>
      </c>
      <c r="I27" s="401">
        <v>18096</v>
      </c>
      <c r="J27" s="400">
        <v>6260</v>
      </c>
      <c r="K27" s="402">
        <v>7314</v>
      </c>
      <c r="L27" s="403">
        <v>11719</v>
      </c>
      <c r="M27" s="401">
        <v>15166</v>
      </c>
      <c r="N27" s="400">
        <v>6105</v>
      </c>
      <c r="O27" s="402">
        <v>10925</v>
      </c>
      <c r="P27" s="403">
        <v>2077</v>
      </c>
      <c r="Q27" s="401">
        <v>4763</v>
      </c>
      <c r="R27" s="400">
        <v>8902</v>
      </c>
      <c r="S27" s="402">
        <v>14353</v>
      </c>
      <c r="T27" s="403">
        <v>9127</v>
      </c>
      <c r="U27" s="401">
        <v>15699</v>
      </c>
      <c r="V27" s="400">
        <v>7929</v>
      </c>
      <c r="W27" s="402">
        <v>10732</v>
      </c>
      <c r="X27" s="403">
        <v>13647</v>
      </c>
      <c r="Y27" s="401">
        <v>12078</v>
      </c>
      <c r="Z27" s="400">
        <v>7922</v>
      </c>
      <c r="AA27" s="402">
        <v>9250</v>
      </c>
      <c r="AB27" s="404">
        <v>11200</v>
      </c>
      <c r="AC27" s="405">
        <v>15242</v>
      </c>
      <c r="AD27" s="400">
        <v>13652</v>
      </c>
      <c r="AE27" s="402">
        <v>20998</v>
      </c>
      <c r="AF27" s="403">
        <v>7529</v>
      </c>
      <c r="AG27" s="401">
        <v>13313</v>
      </c>
      <c r="AH27" s="400">
        <v>13101</v>
      </c>
      <c r="AI27" s="402">
        <v>14879</v>
      </c>
      <c r="AJ27" s="397">
        <f t="shared" si="41"/>
        <v>158925</v>
      </c>
      <c r="AK27" s="398">
        <f t="shared" si="42"/>
        <v>221793</v>
      </c>
      <c r="AL27" s="364"/>
      <c r="AM27" s="399">
        <f t="shared" si="40"/>
        <v>42160</v>
      </c>
      <c r="AN27" s="191">
        <v>23301</v>
      </c>
      <c r="AO27" s="192">
        <v>29558</v>
      </c>
      <c r="AP27" s="192">
        <v>34033</v>
      </c>
      <c r="AQ27" s="192">
        <v>32762</v>
      </c>
      <c r="AR27" s="192">
        <v>18670</v>
      </c>
      <c r="AS27" s="192">
        <v>29554</v>
      </c>
      <c r="AT27" s="192">
        <v>21770</v>
      </c>
      <c r="AU27" s="192">
        <v>8902</v>
      </c>
      <c r="AV27" s="192">
        <v>23617</v>
      </c>
      <c r="AW27" s="192">
        <v>28559</v>
      </c>
      <c r="AX27" s="192">
        <v>20192</v>
      </c>
      <c r="AY27" s="192">
        <v>34346</v>
      </c>
      <c r="AZ27" s="192">
        <v>22933</v>
      </c>
      <c r="BA27" s="192">
        <v>25654</v>
      </c>
      <c r="BB27" s="192">
        <v>34723</v>
      </c>
      <c r="BC27" s="192">
        <v>23195</v>
      </c>
      <c r="BD27" s="192">
        <v>34598</v>
      </c>
      <c r="BE27" s="8">
        <f t="shared" si="43"/>
        <v>446367</v>
      </c>
    </row>
    <row r="28" spans="1:57" ht="15">
      <c r="A28" s="399">
        <f t="shared" si="39"/>
        <v>42191</v>
      </c>
      <c r="B28" s="400">
        <v>7167</v>
      </c>
      <c r="C28" s="401">
        <v>6175</v>
      </c>
      <c r="D28" s="400">
        <v>10436</v>
      </c>
      <c r="E28" s="402">
        <v>14565</v>
      </c>
      <c r="F28" s="400">
        <v>10141</v>
      </c>
      <c r="G28" s="402">
        <v>23156</v>
      </c>
      <c r="H28" s="403">
        <v>14891</v>
      </c>
      <c r="I28" s="401">
        <v>19399</v>
      </c>
      <c r="J28" s="400">
        <v>6861</v>
      </c>
      <c r="K28" s="402">
        <v>7787</v>
      </c>
      <c r="L28" s="403">
        <v>12461</v>
      </c>
      <c r="M28" s="401">
        <v>16501</v>
      </c>
      <c r="N28" s="400">
        <v>6055</v>
      </c>
      <c r="O28" s="402">
        <v>11288</v>
      </c>
      <c r="P28" s="403">
        <v>2012</v>
      </c>
      <c r="Q28" s="401">
        <v>5358</v>
      </c>
      <c r="R28" s="400">
        <v>9066</v>
      </c>
      <c r="S28" s="402">
        <v>14547</v>
      </c>
      <c r="T28" s="403">
        <v>9990</v>
      </c>
      <c r="U28" s="401">
        <v>17243</v>
      </c>
      <c r="V28" s="400">
        <v>8309</v>
      </c>
      <c r="W28" s="402">
        <v>11967</v>
      </c>
      <c r="X28" s="403">
        <v>14956</v>
      </c>
      <c r="Y28" s="401">
        <v>12699</v>
      </c>
      <c r="Z28" s="400">
        <v>10377</v>
      </c>
      <c r="AA28" s="402">
        <v>11534</v>
      </c>
      <c r="AB28" s="404">
        <v>11837</v>
      </c>
      <c r="AC28" s="405">
        <v>16266</v>
      </c>
      <c r="AD28" s="400">
        <v>13653</v>
      </c>
      <c r="AE28" s="402">
        <v>23830</v>
      </c>
      <c r="AF28" s="403">
        <v>9026</v>
      </c>
      <c r="AG28" s="401">
        <v>14474</v>
      </c>
      <c r="AH28" s="400">
        <v>17122</v>
      </c>
      <c r="AI28" s="402">
        <v>17673</v>
      </c>
      <c r="AJ28" s="397">
        <f t="shared" si="41"/>
        <v>174360</v>
      </c>
      <c r="AK28" s="398">
        <f t="shared" si="42"/>
        <v>244462</v>
      </c>
      <c r="AL28" s="364"/>
      <c r="AM28" s="399">
        <f t="shared" si="40"/>
        <v>42191</v>
      </c>
      <c r="AN28" s="191">
        <v>23479</v>
      </c>
      <c r="AO28" s="192">
        <v>30707</v>
      </c>
      <c r="AP28" s="192">
        <v>38504</v>
      </c>
      <c r="AQ28" s="192">
        <v>33274</v>
      </c>
      <c r="AR28" s="192">
        <v>19190</v>
      </c>
      <c r="AS28" s="192">
        <v>30539</v>
      </c>
      <c r="AT28" s="192">
        <v>22152</v>
      </c>
      <c r="AU28" s="192">
        <v>9717</v>
      </c>
      <c r="AV28" s="192">
        <v>23468</v>
      </c>
      <c r="AW28" s="192">
        <v>30227</v>
      </c>
      <c r="AX28" s="192">
        <v>21173</v>
      </c>
      <c r="AY28" s="192">
        <v>34015</v>
      </c>
      <c r="AZ28" s="192">
        <v>26903</v>
      </c>
      <c r="BA28" s="192">
        <v>26519</v>
      </c>
      <c r="BB28" s="192">
        <v>37163</v>
      </c>
      <c r="BC28" s="192">
        <v>25831</v>
      </c>
      <c r="BD28" s="192">
        <v>39799</v>
      </c>
      <c r="BE28" s="8">
        <f t="shared" si="43"/>
        <v>472660</v>
      </c>
    </row>
    <row r="29" spans="1:57" ht="15">
      <c r="A29" s="399">
        <f t="shared" si="39"/>
        <v>42222</v>
      </c>
      <c r="B29" s="400">
        <v>6068</v>
      </c>
      <c r="C29" s="401">
        <v>5720</v>
      </c>
      <c r="D29" s="400">
        <v>9895</v>
      </c>
      <c r="E29" s="402">
        <v>13932</v>
      </c>
      <c r="F29" s="400">
        <v>9551</v>
      </c>
      <c r="G29" s="402">
        <v>20561</v>
      </c>
      <c r="H29" s="403">
        <v>12927</v>
      </c>
      <c r="I29" s="401">
        <v>16614</v>
      </c>
      <c r="J29" s="400">
        <v>5644</v>
      </c>
      <c r="K29" s="402">
        <v>7342</v>
      </c>
      <c r="L29" s="403">
        <v>10988</v>
      </c>
      <c r="M29" s="401">
        <v>14826</v>
      </c>
      <c r="N29" s="400">
        <v>5386</v>
      </c>
      <c r="O29" s="402">
        <v>10118</v>
      </c>
      <c r="P29" s="403">
        <v>1745</v>
      </c>
      <c r="Q29" s="401">
        <v>4887</v>
      </c>
      <c r="R29" s="400">
        <v>8454</v>
      </c>
      <c r="S29" s="402">
        <v>13093</v>
      </c>
      <c r="T29" s="403">
        <v>9038</v>
      </c>
      <c r="U29" s="401">
        <v>15064</v>
      </c>
      <c r="V29" s="400">
        <v>7253</v>
      </c>
      <c r="W29" s="402">
        <v>10219</v>
      </c>
      <c r="X29" s="403">
        <v>13409</v>
      </c>
      <c r="Y29" s="401">
        <v>12128</v>
      </c>
      <c r="Z29" s="400">
        <v>9653</v>
      </c>
      <c r="AA29" s="402">
        <v>10372</v>
      </c>
      <c r="AB29" s="404">
        <v>11023</v>
      </c>
      <c r="AC29" s="405">
        <v>14463</v>
      </c>
      <c r="AD29" s="400">
        <v>13275</v>
      </c>
      <c r="AE29" s="402">
        <v>21320</v>
      </c>
      <c r="AF29" s="403">
        <v>7558</v>
      </c>
      <c r="AG29" s="401">
        <v>12737</v>
      </c>
      <c r="AH29" s="400">
        <v>14724</v>
      </c>
      <c r="AI29" s="402">
        <v>17061</v>
      </c>
      <c r="AJ29" s="397">
        <f t="shared" si="41"/>
        <v>156591</v>
      </c>
      <c r="AK29" s="398">
        <f t="shared" si="42"/>
        <v>220457</v>
      </c>
      <c r="AL29" s="364"/>
      <c r="AM29" s="399">
        <f t="shared" si="40"/>
        <v>42222</v>
      </c>
      <c r="AN29" s="191">
        <v>21318</v>
      </c>
      <c r="AO29" s="192">
        <v>28439</v>
      </c>
      <c r="AP29" s="192">
        <v>34396</v>
      </c>
      <c r="AQ29" s="192">
        <v>28214</v>
      </c>
      <c r="AR29" s="192">
        <v>17563</v>
      </c>
      <c r="AS29" s="192">
        <v>26739</v>
      </c>
      <c r="AT29" s="192">
        <v>19311</v>
      </c>
      <c r="AU29" s="192">
        <v>9203</v>
      </c>
      <c r="AV29" s="192">
        <v>21295</v>
      </c>
      <c r="AW29" s="192">
        <v>26355</v>
      </c>
      <c r="AX29" s="192">
        <v>17930</v>
      </c>
      <c r="AY29" s="192">
        <v>29765</v>
      </c>
      <c r="AZ29" s="192">
        <v>24510</v>
      </c>
      <c r="BA29" s="192">
        <v>24467</v>
      </c>
      <c r="BB29" s="192">
        <v>33443</v>
      </c>
      <c r="BC29" s="192">
        <v>21873</v>
      </c>
      <c r="BD29" s="192">
        <v>36970</v>
      </c>
      <c r="BE29" s="8">
        <f t="shared" si="43"/>
        <v>421791</v>
      </c>
    </row>
    <row r="30" spans="1:57" ht="15">
      <c r="A30" s="399">
        <f t="shared" si="39"/>
        <v>42253</v>
      </c>
      <c r="B30" s="400">
        <v>6382</v>
      </c>
      <c r="C30" s="401">
        <v>6359</v>
      </c>
      <c r="D30" s="400">
        <v>10344</v>
      </c>
      <c r="E30" s="402">
        <v>14774</v>
      </c>
      <c r="F30" s="400">
        <v>8664</v>
      </c>
      <c r="G30" s="402">
        <v>18931</v>
      </c>
      <c r="H30" s="403">
        <v>13122</v>
      </c>
      <c r="I30" s="401">
        <v>16395</v>
      </c>
      <c r="J30" s="400">
        <v>6010</v>
      </c>
      <c r="K30" s="402">
        <v>7452</v>
      </c>
      <c r="L30" s="403">
        <v>11401</v>
      </c>
      <c r="M30" s="401">
        <v>15140</v>
      </c>
      <c r="N30" s="400">
        <v>5677</v>
      </c>
      <c r="O30" s="402">
        <v>10659</v>
      </c>
      <c r="P30" s="403">
        <v>1885</v>
      </c>
      <c r="Q30" s="401">
        <v>4783</v>
      </c>
      <c r="R30" s="400">
        <v>8886</v>
      </c>
      <c r="S30" s="402">
        <v>13648</v>
      </c>
      <c r="T30" s="403">
        <v>8886</v>
      </c>
      <c r="U30" s="401">
        <v>15243</v>
      </c>
      <c r="V30" s="400">
        <v>7400</v>
      </c>
      <c r="W30" s="402">
        <v>11235</v>
      </c>
      <c r="X30" s="403">
        <v>11143</v>
      </c>
      <c r="Y30" s="401">
        <v>11380</v>
      </c>
      <c r="Z30" s="400">
        <v>8351</v>
      </c>
      <c r="AA30" s="402">
        <v>10497</v>
      </c>
      <c r="AB30" s="404">
        <v>11164</v>
      </c>
      <c r="AC30" s="405">
        <v>15458</v>
      </c>
      <c r="AD30" s="400">
        <v>12043</v>
      </c>
      <c r="AE30" s="402">
        <v>21726</v>
      </c>
      <c r="AF30" s="403">
        <v>7604</v>
      </c>
      <c r="AG30" s="401">
        <v>12468</v>
      </c>
      <c r="AH30" s="400">
        <v>11987</v>
      </c>
      <c r="AI30" s="402">
        <v>15130</v>
      </c>
      <c r="AJ30" s="397">
        <f t="shared" si="41"/>
        <v>150949</v>
      </c>
      <c r="AK30" s="398">
        <f t="shared" si="42"/>
        <v>221278</v>
      </c>
      <c r="AL30" s="364"/>
      <c r="AM30" s="399">
        <f t="shared" si="40"/>
        <v>42253</v>
      </c>
      <c r="AN30" s="191">
        <v>22912</v>
      </c>
      <c r="AO30" s="192">
        <v>29877</v>
      </c>
      <c r="AP30" s="192">
        <v>32038</v>
      </c>
      <c r="AQ30" s="192">
        <v>28843</v>
      </c>
      <c r="AR30" s="192">
        <v>17639</v>
      </c>
      <c r="AS30" s="192">
        <v>27391</v>
      </c>
      <c r="AT30" s="192">
        <v>19490</v>
      </c>
      <c r="AU30" s="192">
        <v>8285</v>
      </c>
      <c r="AV30" s="192">
        <v>21546</v>
      </c>
      <c r="AW30" s="192">
        <v>26112</v>
      </c>
      <c r="AX30" s="192">
        <v>18965</v>
      </c>
      <c r="AY30" s="192">
        <v>29603</v>
      </c>
      <c r="AZ30" s="192">
        <v>22574</v>
      </c>
      <c r="BA30" s="192">
        <v>24567</v>
      </c>
      <c r="BB30" s="192">
        <v>33081</v>
      </c>
      <c r="BC30" s="192">
        <v>21710</v>
      </c>
      <c r="BD30" s="192">
        <v>32936</v>
      </c>
      <c r="BE30" s="8">
        <f t="shared" si="43"/>
        <v>417569</v>
      </c>
    </row>
    <row r="31" spans="1:57" ht="15">
      <c r="A31" s="399">
        <f t="shared" si="39"/>
        <v>42284</v>
      </c>
      <c r="B31" s="400">
        <v>6991</v>
      </c>
      <c r="C31" s="401">
        <v>6956</v>
      </c>
      <c r="D31" s="400">
        <v>10815</v>
      </c>
      <c r="E31" s="402">
        <v>15764</v>
      </c>
      <c r="F31" s="400">
        <v>11784</v>
      </c>
      <c r="G31" s="402">
        <v>21565</v>
      </c>
      <c r="H31" s="403">
        <v>13534</v>
      </c>
      <c r="I31" s="401">
        <v>19736</v>
      </c>
      <c r="J31" s="400">
        <v>6223</v>
      </c>
      <c r="K31" s="402">
        <v>7340</v>
      </c>
      <c r="L31" s="403">
        <v>12136</v>
      </c>
      <c r="M31" s="401">
        <v>17230</v>
      </c>
      <c r="N31" s="400">
        <v>6553</v>
      </c>
      <c r="O31" s="402">
        <v>11376</v>
      </c>
      <c r="P31" s="403">
        <v>2175</v>
      </c>
      <c r="Q31" s="401">
        <v>4948</v>
      </c>
      <c r="R31" s="400">
        <v>9752</v>
      </c>
      <c r="S31" s="402">
        <v>15361</v>
      </c>
      <c r="T31" s="403">
        <v>9949</v>
      </c>
      <c r="U31" s="401">
        <v>16705</v>
      </c>
      <c r="V31" s="400">
        <v>7792</v>
      </c>
      <c r="W31" s="402">
        <v>12749</v>
      </c>
      <c r="X31" s="403">
        <v>14237</v>
      </c>
      <c r="Y31" s="401">
        <v>14235</v>
      </c>
      <c r="Z31" s="400">
        <v>8469</v>
      </c>
      <c r="AA31" s="402">
        <v>12251</v>
      </c>
      <c r="AB31" s="404">
        <v>11973</v>
      </c>
      <c r="AC31" s="405">
        <v>17707</v>
      </c>
      <c r="AD31" s="400">
        <v>11982</v>
      </c>
      <c r="AE31" s="402">
        <v>24770</v>
      </c>
      <c r="AF31" s="403">
        <v>8285</v>
      </c>
      <c r="AG31" s="401">
        <v>13975</v>
      </c>
      <c r="AH31" s="400">
        <v>16953</v>
      </c>
      <c r="AI31" s="402">
        <v>18686</v>
      </c>
      <c r="AJ31" s="397">
        <f t="shared" si="41"/>
        <v>169603</v>
      </c>
      <c r="AK31" s="398">
        <f t="shared" si="42"/>
        <v>251354</v>
      </c>
      <c r="AL31" s="364"/>
      <c r="AM31" s="399">
        <f t="shared" si="40"/>
        <v>42284</v>
      </c>
      <c r="AN31" s="191">
        <v>23830</v>
      </c>
      <c r="AO31" s="192">
        <v>30621</v>
      </c>
      <c r="AP31" s="192">
        <v>36089</v>
      </c>
      <c r="AQ31" s="192">
        <v>30643</v>
      </c>
      <c r="AR31" s="192">
        <v>17752</v>
      </c>
      <c r="AS31" s="192">
        <v>29024</v>
      </c>
      <c r="AT31" s="192">
        <v>19504</v>
      </c>
      <c r="AU31" s="192">
        <v>8347</v>
      </c>
      <c r="AV31" s="192">
        <v>23216</v>
      </c>
      <c r="AW31" s="192">
        <v>27399</v>
      </c>
      <c r="AX31" s="192">
        <v>20273</v>
      </c>
      <c r="AY31" s="192">
        <v>34907</v>
      </c>
      <c r="AZ31" s="192">
        <v>22925</v>
      </c>
      <c r="BA31" s="192">
        <v>26117</v>
      </c>
      <c r="BB31" s="192">
        <v>34350</v>
      </c>
      <c r="BC31" s="192">
        <v>23244</v>
      </c>
      <c r="BD31" s="192">
        <v>39342</v>
      </c>
      <c r="BE31" s="8">
        <f t="shared" si="43"/>
        <v>447583</v>
      </c>
    </row>
    <row r="32" spans="1:57" ht="15">
      <c r="A32" s="399">
        <f t="shared" si="39"/>
        <v>42315</v>
      </c>
      <c r="B32" s="400">
        <v>5905</v>
      </c>
      <c r="C32" s="401">
        <v>6332</v>
      </c>
      <c r="D32" s="400">
        <v>9738</v>
      </c>
      <c r="E32" s="402">
        <v>14672</v>
      </c>
      <c r="F32" s="400">
        <v>8799</v>
      </c>
      <c r="G32" s="402">
        <v>19051</v>
      </c>
      <c r="H32" s="403">
        <v>11964</v>
      </c>
      <c r="I32" s="401">
        <v>18614</v>
      </c>
      <c r="J32" s="400">
        <v>4445</v>
      </c>
      <c r="K32" s="402">
        <v>7246</v>
      </c>
      <c r="L32" s="403">
        <v>11170</v>
      </c>
      <c r="M32" s="401">
        <v>16256</v>
      </c>
      <c r="N32" s="400">
        <v>5784</v>
      </c>
      <c r="O32" s="402">
        <v>10993</v>
      </c>
      <c r="P32" s="403">
        <v>1692</v>
      </c>
      <c r="Q32" s="401">
        <v>5064</v>
      </c>
      <c r="R32" s="400">
        <v>8860</v>
      </c>
      <c r="S32" s="402">
        <v>15427</v>
      </c>
      <c r="T32" s="403">
        <v>8818</v>
      </c>
      <c r="U32" s="401">
        <v>15771</v>
      </c>
      <c r="V32" s="400">
        <v>7270</v>
      </c>
      <c r="W32" s="402">
        <v>12089</v>
      </c>
      <c r="X32" s="403">
        <v>9687</v>
      </c>
      <c r="Y32" s="401">
        <v>11606</v>
      </c>
      <c r="Z32" s="400">
        <v>7361</v>
      </c>
      <c r="AA32" s="402">
        <v>11062</v>
      </c>
      <c r="AB32" s="404">
        <v>10640</v>
      </c>
      <c r="AC32" s="405">
        <v>17052</v>
      </c>
      <c r="AD32" s="400">
        <v>10385</v>
      </c>
      <c r="AE32" s="402">
        <v>23739</v>
      </c>
      <c r="AF32" s="403">
        <v>6981</v>
      </c>
      <c r="AG32" s="401">
        <v>13475</v>
      </c>
      <c r="AH32" s="400">
        <v>10723</v>
      </c>
      <c r="AI32" s="402">
        <v>15642</v>
      </c>
      <c r="AJ32" s="397">
        <f t="shared" si="41"/>
        <v>140222</v>
      </c>
      <c r="AK32" s="398">
        <f t="shared" si="42"/>
        <v>234091</v>
      </c>
      <c r="AL32" s="364"/>
      <c r="AM32" s="399">
        <f t="shared" si="40"/>
        <v>42315</v>
      </c>
      <c r="AN32" s="191">
        <v>21318</v>
      </c>
      <c r="AO32" s="192">
        <v>27730</v>
      </c>
      <c r="AP32" s="192">
        <v>31248</v>
      </c>
      <c r="AQ32" s="192">
        <v>27900</v>
      </c>
      <c r="AR32" s="192">
        <v>16639</v>
      </c>
      <c r="AS32" s="192">
        <v>27010</v>
      </c>
      <c r="AT32" s="192">
        <v>18476</v>
      </c>
      <c r="AU32" s="192">
        <v>7977</v>
      </c>
      <c r="AV32" s="192">
        <v>22043</v>
      </c>
      <c r="AW32" s="192">
        <v>25292</v>
      </c>
      <c r="AX32" s="192">
        <v>18904</v>
      </c>
      <c r="AY32" s="192">
        <v>27093</v>
      </c>
      <c r="AZ32" s="192">
        <v>20450</v>
      </c>
      <c r="BA32" s="192">
        <v>24363</v>
      </c>
      <c r="BB32" s="192">
        <v>31618</v>
      </c>
      <c r="BC32" s="192">
        <v>21024</v>
      </c>
      <c r="BD32" s="192">
        <v>32387</v>
      </c>
      <c r="BE32" s="8">
        <f t="shared" si="43"/>
        <v>401472</v>
      </c>
    </row>
    <row r="33" spans="1:57" ht="15.75" thickBot="1">
      <c r="A33" s="399">
        <f t="shared" si="39"/>
        <v>42346</v>
      </c>
      <c r="B33" s="400">
        <v>7123</v>
      </c>
      <c r="C33" s="401">
        <v>7218</v>
      </c>
      <c r="D33" s="400">
        <v>10609</v>
      </c>
      <c r="E33" s="402">
        <v>15414</v>
      </c>
      <c r="F33" s="400">
        <v>11469</v>
      </c>
      <c r="G33" s="402">
        <v>23993</v>
      </c>
      <c r="H33" s="403">
        <v>13016</v>
      </c>
      <c r="I33" s="401">
        <v>19882</v>
      </c>
      <c r="J33" s="400">
        <v>6077</v>
      </c>
      <c r="K33" s="402">
        <v>7034</v>
      </c>
      <c r="L33" s="403">
        <v>11499</v>
      </c>
      <c r="M33" s="401">
        <v>18208</v>
      </c>
      <c r="N33" s="400">
        <v>6004</v>
      </c>
      <c r="O33" s="402">
        <v>12063</v>
      </c>
      <c r="P33" s="403">
        <v>1351</v>
      </c>
      <c r="Q33" s="401">
        <v>5802</v>
      </c>
      <c r="R33" s="400">
        <v>9338</v>
      </c>
      <c r="S33" s="402">
        <v>16164</v>
      </c>
      <c r="T33" s="403">
        <v>9348</v>
      </c>
      <c r="U33" s="401">
        <v>16504</v>
      </c>
      <c r="V33" s="400">
        <v>7668</v>
      </c>
      <c r="W33" s="402">
        <v>11958</v>
      </c>
      <c r="X33" s="403">
        <v>16875</v>
      </c>
      <c r="Y33" s="401">
        <v>17093</v>
      </c>
      <c r="Z33" s="400">
        <v>7772</v>
      </c>
      <c r="AA33" s="402">
        <v>10961</v>
      </c>
      <c r="AB33" s="404">
        <v>12017</v>
      </c>
      <c r="AC33" s="405">
        <v>17242</v>
      </c>
      <c r="AD33" s="400">
        <v>11985</v>
      </c>
      <c r="AE33" s="402">
        <v>25306</v>
      </c>
      <c r="AF33" s="403">
        <v>7758</v>
      </c>
      <c r="AG33" s="401">
        <v>11211</v>
      </c>
      <c r="AH33" s="400">
        <v>14840</v>
      </c>
      <c r="AI33" s="402">
        <v>19656</v>
      </c>
      <c r="AJ33" s="397">
        <f t="shared" si="41"/>
        <v>164749</v>
      </c>
      <c r="AK33" s="398">
        <f t="shared" si="42"/>
        <v>255709</v>
      </c>
      <c r="AL33" s="364"/>
      <c r="AM33" s="399">
        <f t="shared" si="40"/>
        <v>42346</v>
      </c>
      <c r="AN33" s="191">
        <v>23116</v>
      </c>
      <c r="AO33" s="192">
        <v>28744</v>
      </c>
      <c r="AP33" s="192">
        <v>37208</v>
      </c>
      <c r="AQ33" s="192">
        <v>29357</v>
      </c>
      <c r="AR33" s="192">
        <v>16909</v>
      </c>
      <c r="AS33" s="192">
        <v>28400</v>
      </c>
      <c r="AT33" s="192">
        <v>19039</v>
      </c>
      <c r="AU33" s="192">
        <v>8052</v>
      </c>
      <c r="AV33" s="192">
        <v>22891</v>
      </c>
      <c r="AW33" s="192">
        <v>25931</v>
      </c>
      <c r="AX33" s="192">
        <v>18850</v>
      </c>
      <c r="AY33" s="192">
        <v>40835</v>
      </c>
      <c r="AZ33" s="192">
        <v>20112</v>
      </c>
      <c r="BA33" s="192">
        <v>25674</v>
      </c>
      <c r="BB33" s="192">
        <v>33763</v>
      </c>
      <c r="BC33" s="192">
        <v>20570</v>
      </c>
      <c r="BD33" s="192">
        <v>40157</v>
      </c>
      <c r="BE33" s="8">
        <f t="shared" si="43"/>
        <v>439608</v>
      </c>
    </row>
    <row r="34" spans="1:57" ht="15.75" thickBot="1">
      <c r="A34" s="406"/>
      <c r="B34" s="407">
        <f t="shared" ref="B34:P34" si="44">SUM(B21:B33)</f>
        <v>79176</v>
      </c>
      <c r="C34" s="408">
        <f t="shared" si="44"/>
        <v>79383</v>
      </c>
      <c r="D34" s="407">
        <f t="shared" si="44"/>
        <v>123280</v>
      </c>
      <c r="E34" s="409">
        <f t="shared" si="44"/>
        <v>182921</v>
      </c>
      <c r="F34" s="407">
        <f t="shared" si="44"/>
        <v>130909</v>
      </c>
      <c r="G34" s="409">
        <f t="shared" si="44"/>
        <v>256377</v>
      </c>
      <c r="H34" s="410">
        <f t="shared" si="44"/>
        <v>174629</v>
      </c>
      <c r="I34" s="408">
        <f t="shared" si="44"/>
        <v>235487</v>
      </c>
      <c r="J34" s="407">
        <f t="shared" si="44"/>
        <v>74492</v>
      </c>
      <c r="K34" s="409">
        <f t="shared" si="44"/>
        <v>93848</v>
      </c>
      <c r="L34" s="410">
        <f t="shared" si="44"/>
        <v>138655</v>
      </c>
      <c r="M34" s="408">
        <f t="shared" si="44"/>
        <v>194728</v>
      </c>
      <c r="N34" s="407">
        <f t="shared" si="44"/>
        <v>72856</v>
      </c>
      <c r="O34" s="409">
        <f t="shared" si="44"/>
        <v>136345</v>
      </c>
      <c r="P34" s="410">
        <f t="shared" si="44"/>
        <v>22140</v>
      </c>
      <c r="Q34" s="408">
        <f t="shared" ref="Q34:AK34" si="45">SUM(Q21:Q33)</f>
        <v>60683</v>
      </c>
      <c r="R34" s="407">
        <f t="shared" si="45"/>
        <v>110712</v>
      </c>
      <c r="S34" s="409">
        <f t="shared" si="45"/>
        <v>179197</v>
      </c>
      <c r="T34" s="410">
        <f t="shared" si="45"/>
        <v>112561</v>
      </c>
      <c r="U34" s="408">
        <f t="shared" si="45"/>
        <v>194641</v>
      </c>
      <c r="V34" s="407">
        <f t="shared" si="45"/>
        <v>95965</v>
      </c>
      <c r="W34" s="409">
        <f t="shared" si="45"/>
        <v>137155</v>
      </c>
      <c r="X34" s="410">
        <f t="shared" si="45"/>
        <v>161143</v>
      </c>
      <c r="Y34" s="408">
        <f t="shared" si="45"/>
        <v>166313</v>
      </c>
      <c r="Z34" s="407">
        <f t="shared" si="45"/>
        <v>104134</v>
      </c>
      <c r="AA34" s="409">
        <f t="shared" si="45"/>
        <v>127464</v>
      </c>
      <c r="AB34" s="410">
        <f t="shared" si="45"/>
        <v>140348</v>
      </c>
      <c r="AC34" s="408">
        <f t="shared" si="45"/>
        <v>203595</v>
      </c>
      <c r="AD34" s="407">
        <f t="shared" si="45"/>
        <v>155053</v>
      </c>
      <c r="AE34" s="409">
        <f t="shared" si="45"/>
        <v>274654</v>
      </c>
      <c r="AF34" s="410">
        <f t="shared" si="45"/>
        <v>93396</v>
      </c>
      <c r="AG34" s="408">
        <f t="shared" si="45"/>
        <v>157440</v>
      </c>
      <c r="AH34" s="407">
        <f t="shared" si="45"/>
        <v>174568</v>
      </c>
      <c r="AI34" s="409">
        <f t="shared" si="45"/>
        <v>216041</v>
      </c>
      <c r="AJ34" s="411">
        <f t="shared" si="45"/>
        <v>1964017</v>
      </c>
      <c r="AK34" s="411">
        <f t="shared" si="45"/>
        <v>2896272</v>
      </c>
      <c r="AL34" s="364"/>
      <c r="AM34" s="412"/>
      <c r="AN34" s="97">
        <f>SUM(AN21:AN33)</f>
        <v>299107</v>
      </c>
      <c r="AO34" s="97">
        <f t="shared" ref="AO34:BD34" si="46">SUM(AO21:AO33)</f>
        <v>379562</v>
      </c>
      <c r="AP34" s="97">
        <f t="shared" si="46"/>
        <v>453085</v>
      </c>
      <c r="AQ34" s="97">
        <f t="shared" si="46"/>
        <v>398985</v>
      </c>
      <c r="AR34" s="97">
        <f t="shared" si="46"/>
        <v>239235</v>
      </c>
      <c r="AS34" s="97">
        <f t="shared" si="46"/>
        <v>363721</v>
      </c>
      <c r="AT34" s="97">
        <f t="shared" si="46"/>
        <v>260106</v>
      </c>
      <c r="AU34" s="97">
        <f t="shared" si="46"/>
        <v>107366</v>
      </c>
      <c r="AV34" s="97">
        <f t="shared" si="46"/>
        <v>289528</v>
      </c>
      <c r="AW34" s="97">
        <f t="shared" si="46"/>
        <v>347684</v>
      </c>
      <c r="AX34" s="97">
        <f t="shared" si="46"/>
        <v>248792</v>
      </c>
      <c r="AY34" s="97">
        <f t="shared" si="46"/>
        <v>430014</v>
      </c>
      <c r="AZ34" s="97">
        <f t="shared" si="46"/>
        <v>285867</v>
      </c>
      <c r="BA34" s="97">
        <f t="shared" si="46"/>
        <v>328619</v>
      </c>
      <c r="BB34" s="97">
        <f t="shared" si="46"/>
        <v>437345</v>
      </c>
      <c r="BC34" s="97">
        <f t="shared" si="46"/>
        <v>287896</v>
      </c>
      <c r="BD34" s="97">
        <f t="shared" si="46"/>
        <v>467452</v>
      </c>
      <c r="BE34" s="7">
        <f>SUM(BE21:BE33)</f>
        <v>5624364</v>
      </c>
    </row>
    <row r="35" spans="1:57" ht="15">
      <c r="A35" s="364"/>
      <c r="B35" s="364"/>
      <c r="C35" s="364"/>
      <c r="D35" s="364"/>
      <c r="E35" s="364"/>
      <c r="F35" s="364"/>
      <c r="G35" s="364"/>
      <c r="H35" s="364"/>
      <c r="I35" s="364"/>
      <c r="J35" s="364"/>
      <c r="K35" s="364"/>
      <c r="L35" s="364"/>
      <c r="M35" s="364"/>
      <c r="N35" s="364"/>
      <c r="O35" s="364"/>
      <c r="P35" s="364"/>
      <c r="Q35" s="364"/>
      <c r="R35" s="364"/>
      <c r="S35" s="364"/>
      <c r="T35" s="364"/>
      <c r="U35" s="364"/>
      <c r="V35" s="364"/>
      <c r="W35" s="364"/>
      <c r="X35" s="364"/>
      <c r="Y35" s="364"/>
      <c r="Z35" s="364"/>
      <c r="AA35" s="364"/>
      <c r="AB35" s="364"/>
      <c r="AC35" s="364"/>
      <c r="AD35" s="364"/>
      <c r="AE35" s="364"/>
      <c r="AF35" s="364"/>
      <c r="AG35" s="364"/>
      <c r="AH35" s="364"/>
      <c r="AI35" s="364"/>
      <c r="AJ35" s="364"/>
      <c r="AK35" s="364"/>
      <c r="AL35" s="364"/>
      <c r="AM35" s="364"/>
    </row>
    <row r="36" spans="1:57" ht="15">
      <c r="A36" s="362" t="s">
        <v>37</v>
      </c>
      <c r="B36" s="363" t="s">
        <v>0</v>
      </c>
      <c r="C36" s="363" t="s">
        <v>1</v>
      </c>
      <c r="D36" s="363" t="s">
        <v>2</v>
      </c>
      <c r="E36" s="363" t="s">
        <v>3</v>
      </c>
      <c r="F36" s="363" t="s">
        <v>5</v>
      </c>
      <c r="G36" s="363" t="s">
        <v>6</v>
      </c>
      <c r="H36" s="363" t="s">
        <v>7</v>
      </c>
      <c r="I36" s="363" t="s">
        <v>8</v>
      </c>
      <c r="J36" s="363" t="s">
        <v>9</v>
      </c>
      <c r="K36" s="363" t="s">
        <v>10</v>
      </c>
      <c r="L36" s="363" t="s">
        <v>11</v>
      </c>
      <c r="M36" s="363" t="s">
        <v>12</v>
      </c>
      <c r="N36" s="363" t="s">
        <v>13</v>
      </c>
      <c r="O36" s="363" t="s">
        <v>14</v>
      </c>
      <c r="P36" s="363" t="s">
        <v>15</v>
      </c>
      <c r="Q36" s="363" t="s">
        <v>16</v>
      </c>
      <c r="R36" s="363" t="s">
        <v>250</v>
      </c>
      <c r="S36" s="363" t="s">
        <v>259</v>
      </c>
      <c r="T36" s="364"/>
      <c r="U36" s="362" t="s">
        <v>36</v>
      </c>
      <c r="V36" s="363" t="s">
        <v>0</v>
      </c>
      <c r="W36" s="363" t="s">
        <v>1</v>
      </c>
      <c r="X36" s="363" t="s">
        <v>2</v>
      </c>
      <c r="Y36" s="363" t="s">
        <v>3</v>
      </c>
      <c r="Z36" s="363" t="s">
        <v>5</v>
      </c>
      <c r="AA36" s="363" t="s">
        <v>6</v>
      </c>
      <c r="AB36" s="363" t="s">
        <v>7</v>
      </c>
      <c r="AC36" s="363" t="s">
        <v>8</v>
      </c>
      <c r="AD36" s="363" t="s">
        <v>9</v>
      </c>
      <c r="AE36" s="363" t="s">
        <v>10</v>
      </c>
      <c r="AF36" s="363" t="s">
        <v>11</v>
      </c>
      <c r="AG36" s="363" t="s">
        <v>12</v>
      </c>
      <c r="AH36" s="363" t="s">
        <v>13</v>
      </c>
      <c r="AI36" s="363" t="s">
        <v>14</v>
      </c>
      <c r="AJ36" s="363" t="s">
        <v>15</v>
      </c>
      <c r="AK36" s="363" t="s">
        <v>16</v>
      </c>
      <c r="AL36" s="363" t="s">
        <v>250</v>
      </c>
      <c r="AM36" s="363" t="s">
        <v>259</v>
      </c>
    </row>
    <row r="37" spans="1:57" ht="15">
      <c r="A37" s="365">
        <f t="shared" ref="A37:A49" si="47">A5</f>
        <v>41974</v>
      </c>
      <c r="B37" s="413">
        <f>518-311</f>
        <v>207</v>
      </c>
      <c r="C37" s="413">
        <f>575-294</f>
        <v>281</v>
      </c>
      <c r="D37" s="413">
        <f>539-240</f>
        <v>299</v>
      </c>
      <c r="E37" s="413">
        <f>646-294</f>
        <v>352</v>
      </c>
      <c r="F37" s="413">
        <f>489-235</f>
        <v>254</v>
      </c>
      <c r="G37" s="413">
        <f>590-302</f>
        <v>288</v>
      </c>
      <c r="H37" s="413">
        <f>700-350</f>
        <v>350</v>
      </c>
      <c r="I37" s="413">
        <f>617-330</f>
        <v>287</v>
      </c>
      <c r="J37" s="413">
        <f>647-324</f>
        <v>323</v>
      </c>
      <c r="K37" s="413">
        <f>616-256</f>
        <v>360</v>
      </c>
      <c r="L37" s="413">
        <f>569-280</f>
        <v>289</v>
      </c>
      <c r="M37" s="413">
        <f>533-233</f>
        <v>300</v>
      </c>
      <c r="N37" s="413">
        <f>411-143</f>
        <v>268</v>
      </c>
      <c r="O37" s="413">
        <f>681-344</f>
        <v>337</v>
      </c>
      <c r="P37" s="413">
        <f>585-257</f>
        <v>328</v>
      </c>
      <c r="Q37" s="414">
        <f>550-245</f>
        <v>305</v>
      </c>
      <c r="R37" s="414">
        <f>460-167</f>
        <v>293</v>
      </c>
      <c r="S37" s="368">
        <f>AVERAGE(B37:R37)</f>
        <v>301.23529411764707</v>
      </c>
      <c r="T37" s="364"/>
      <c r="U37" s="365">
        <f t="shared" ref="U37:U49" si="48">A5</f>
        <v>41974</v>
      </c>
      <c r="V37" s="413">
        <v>183</v>
      </c>
      <c r="W37" s="413">
        <v>145</v>
      </c>
      <c r="X37" s="413">
        <f>43+65</f>
        <v>108</v>
      </c>
      <c r="Y37" s="413">
        <v>71</v>
      </c>
      <c r="Z37" s="413">
        <v>150</v>
      </c>
      <c r="AA37" s="413">
        <v>85</v>
      </c>
      <c r="AB37" s="413">
        <v>162</v>
      </c>
      <c r="AC37" s="413">
        <v>120</v>
      </c>
      <c r="AD37" s="413">
        <v>101</v>
      </c>
      <c r="AE37" s="413">
        <v>118</v>
      </c>
      <c r="AF37" s="413">
        <v>80</v>
      </c>
      <c r="AG37" s="413">
        <f>39+122</f>
        <v>161</v>
      </c>
      <c r="AH37" s="413">
        <v>159</v>
      </c>
      <c r="AI37" s="413">
        <v>92</v>
      </c>
      <c r="AJ37" s="413">
        <v>110</v>
      </c>
      <c r="AK37" s="413">
        <v>121</v>
      </c>
      <c r="AL37" s="413">
        <f>59+80</f>
        <v>139</v>
      </c>
      <c r="AM37" s="368">
        <f>AVERAGE(V37:AL37)</f>
        <v>123.82352941176471</v>
      </c>
    </row>
    <row r="38" spans="1:57" ht="15">
      <c r="A38" s="365">
        <f t="shared" si="47"/>
        <v>42005</v>
      </c>
      <c r="B38" s="413">
        <f>474-256</f>
        <v>218</v>
      </c>
      <c r="C38" s="413">
        <f>538-234</f>
        <v>304</v>
      </c>
      <c r="D38" s="413">
        <f>518-187</f>
        <v>331</v>
      </c>
      <c r="E38" s="413">
        <f>630-247</f>
        <v>383</v>
      </c>
      <c r="F38" s="413">
        <f>469-186</f>
        <v>283</v>
      </c>
      <c r="G38" s="413">
        <f>566-257</f>
        <v>309</v>
      </c>
      <c r="H38" s="413">
        <f>693-307</f>
        <v>386</v>
      </c>
      <c r="I38" s="413">
        <f>548-272</f>
        <v>276</v>
      </c>
      <c r="J38" s="413">
        <f>649-281</f>
        <v>368</v>
      </c>
      <c r="K38" s="413">
        <f>611-218</f>
        <v>393</v>
      </c>
      <c r="L38" s="413">
        <f>555-232</f>
        <v>323</v>
      </c>
      <c r="M38" s="413">
        <f>535-189</f>
        <v>346</v>
      </c>
      <c r="N38" s="413">
        <f>441-141</f>
        <v>300</v>
      </c>
      <c r="O38" s="413">
        <f>679-290</f>
        <v>389</v>
      </c>
      <c r="P38" s="413">
        <f>583-208</f>
        <v>375</v>
      </c>
      <c r="Q38" s="414">
        <f>516-193</f>
        <v>323</v>
      </c>
      <c r="R38" s="414">
        <f>442-143</f>
        <v>299</v>
      </c>
      <c r="S38" s="368">
        <f t="shared" ref="S38:S49" si="49">AVERAGE(B38:R38)</f>
        <v>329.76470588235293</v>
      </c>
      <c r="T38" s="364"/>
      <c r="U38" s="365">
        <f t="shared" si="48"/>
        <v>42005</v>
      </c>
      <c r="V38" s="413">
        <v>213</v>
      </c>
      <c r="W38" s="413">
        <v>155</v>
      </c>
      <c r="X38" s="413">
        <f>52+72</f>
        <v>124</v>
      </c>
      <c r="Y38" s="413">
        <v>82</v>
      </c>
      <c r="Z38" s="413">
        <v>141</v>
      </c>
      <c r="AA38" s="413">
        <v>78</v>
      </c>
      <c r="AB38" s="413">
        <v>169</v>
      </c>
      <c r="AC38" s="413">
        <v>121</v>
      </c>
      <c r="AD38" s="413">
        <v>105</v>
      </c>
      <c r="AE38" s="413">
        <v>119</v>
      </c>
      <c r="AF38" s="413">
        <v>98</v>
      </c>
      <c r="AG38" s="413">
        <f>133+42</f>
        <v>175</v>
      </c>
      <c r="AH38" s="413">
        <v>173</v>
      </c>
      <c r="AI38" s="413">
        <v>100</v>
      </c>
      <c r="AJ38" s="413">
        <v>100</v>
      </c>
      <c r="AK38" s="413">
        <v>130</v>
      </c>
      <c r="AL38" s="413">
        <f>57+91</f>
        <v>148</v>
      </c>
      <c r="AM38" s="368">
        <f t="shared" ref="AM38:AM49" si="50">AVERAGE(V38:AL38)</f>
        <v>131.23529411764707</v>
      </c>
    </row>
    <row r="39" spans="1:57" ht="15">
      <c r="A39" s="365">
        <f t="shared" si="47"/>
        <v>42036</v>
      </c>
      <c r="B39" s="413">
        <f>573-316</f>
        <v>257</v>
      </c>
      <c r="C39" s="413">
        <f>598-275</f>
        <v>323</v>
      </c>
      <c r="D39" s="413">
        <f>611-244</f>
        <v>367</v>
      </c>
      <c r="E39" s="413">
        <f>667-270</f>
        <v>397</v>
      </c>
      <c r="F39" s="413">
        <f>507-188</f>
        <v>319</v>
      </c>
      <c r="G39" s="413">
        <f>640-285</f>
        <v>355</v>
      </c>
      <c r="H39" s="413">
        <f>764-328</f>
        <v>436</v>
      </c>
      <c r="I39" s="413">
        <f>640-290</f>
        <v>350</v>
      </c>
      <c r="J39" s="413">
        <f>687-294</f>
        <v>393</v>
      </c>
      <c r="K39" s="413">
        <f>674-248</f>
        <v>426</v>
      </c>
      <c r="L39" s="413">
        <f>601-246</f>
        <v>355</v>
      </c>
      <c r="M39" s="413">
        <f>635-240</f>
        <v>395</v>
      </c>
      <c r="N39" s="413">
        <v>339</v>
      </c>
      <c r="O39" s="413">
        <f>767-334</f>
        <v>433</v>
      </c>
      <c r="P39" s="413">
        <f>630-235</f>
        <v>395</v>
      </c>
      <c r="Q39" s="414">
        <f>591-227</f>
        <v>364</v>
      </c>
      <c r="R39" s="414">
        <f>496-178</f>
        <v>318</v>
      </c>
      <c r="S39" s="368">
        <f t="shared" si="49"/>
        <v>366</v>
      </c>
      <c r="T39" s="364"/>
      <c r="U39" s="365">
        <f t="shared" si="48"/>
        <v>42036</v>
      </c>
      <c r="V39" s="413">
        <v>201</v>
      </c>
      <c r="W39" s="413">
        <v>149</v>
      </c>
      <c r="X39" s="413">
        <f>53+84</f>
        <v>137</v>
      </c>
      <c r="Y39" s="413">
        <v>80</v>
      </c>
      <c r="Z39" s="413">
        <v>144</v>
      </c>
      <c r="AA39" s="413">
        <v>80</v>
      </c>
      <c r="AB39" s="413">
        <v>157</v>
      </c>
      <c r="AC39" s="413">
        <v>111</v>
      </c>
      <c r="AD39" s="413">
        <v>96</v>
      </c>
      <c r="AE39" s="413">
        <v>116</v>
      </c>
      <c r="AF39" s="413">
        <v>98</v>
      </c>
      <c r="AG39" s="413">
        <f>43+123</f>
        <v>166</v>
      </c>
      <c r="AH39" s="413">
        <v>173</v>
      </c>
      <c r="AI39" s="413">
        <v>98</v>
      </c>
      <c r="AJ39" s="413">
        <v>109</v>
      </c>
      <c r="AK39" s="413">
        <v>179</v>
      </c>
      <c r="AL39" s="413">
        <f>55+80</f>
        <v>135</v>
      </c>
      <c r="AM39" s="368">
        <f t="shared" si="50"/>
        <v>131.11764705882354</v>
      </c>
    </row>
    <row r="40" spans="1:57" ht="15">
      <c r="A40" s="365">
        <f t="shared" si="47"/>
        <v>42067</v>
      </c>
      <c r="B40" s="413">
        <v>302</v>
      </c>
      <c r="C40" s="413">
        <v>386</v>
      </c>
      <c r="D40" s="413">
        <v>401</v>
      </c>
      <c r="E40" s="413">
        <v>415</v>
      </c>
      <c r="F40" s="413">
        <v>361</v>
      </c>
      <c r="G40" s="413">
        <v>392</v>
      </c>
      <c r="H40" s="413">
        <v>489</v>
      </c>
      <c r="I40" s="413">
        <v>447</v>
      </c>
      <c r="J40" s="413">
        <v>452</v>
      </c>
      <c r="K40" s="413">
        <v>468</v>
      </c>
      <c r="L40" s="413">
        <v>382</v>
      </c>
      <c r="M40" s="413">
        <v>426</v>
      </c>
      <c r="N40" s="413">
        <v>392</v>
      </c>
      <c r="O40" s="413">
        <v>470</v>
      </c>
      <c r="P40" s="413">
        <v>431</v>
      </c>
      <c r="Q40" s="414">
        <v>396</v>
      </c>
      <c r="R40" s="414">
        <v>330</v>
      </c>
      <c r="S40" s="368">
        <f t="shared" si="49"/>
        <v>408.23529411764707</v>
      </c>
      <c r="T40" s="364"/>
      <c r="U40" s="365">
        <f t="shared" si="48"/>
        <v>42067</v>
      </c>
      <c r="V40" s="413">
        <v>171</v>
      </c>
      <c r="W40" s="413">
        <v>135</v>
      </c>
      <c r="X40" s="413">
        <f>51+79</f>
        <v>130</v>
      </c>
      <c r="Y40" s="413">
        <v>78</v>
      </c>
      <c r="Z40" s="413">
        <v>116</v>
      </c>
      <c r="AA40" s="413">
        <v>64</v>
      </c>
      <c r="AB40" s="413">
        <v>167</v>
      </c>
      <c r="AC40" s="413">
        <v>90</v>
      </c>
      <c r="AD40" s="413">
        <v>95</v>
      </c>
      <c r="AE40" s="413">
        <v>111</v>
      </c>
      <c r="AF40" s="413">
        <v>76</v>
      </c>
      <c r="AG40" s="413">
        <f>38+124</f>
        <v>162</v>
      </c>
      <c r="AH40" s="413">
        <v>154</v>
      </c>
      <c r="AI40" s="413">
        <v>92</v>
      </c>
      <c r="AJ40" s="413">
        <v>108</v>
      </c>
      <c r="AK40" s="413">
        <v>179</v>
      </c>
      <c r="AL40" s="413">
        <f>49+91</f>
        <v>140</v>
      </c>
      <c r="AM40" s="368">
        <f t="shared" si="50"/>
        <v>121.64705882352941</v>
      </c>
    </row>
    <row r="41" spans="1:57" ht="15">
      <c r="A41" s="365">
        <f t="shared" si="47"/>
        <v>42098</v>
      </c>
      <c r="B41" s="413">
        <v>406</v>
      </c>
      <c r="C41" s="413">
        <v>498</v>
      </c>
      <c r="D41" s="413">
        <v>491</v>
      </c>
      <c r="E41" s="413">
        <v>493</v>
      </c>
      <c r="F41" s="413">
        <v>463</v>
      </c>
      <c r="G41" s="413">
        <v>473</v>
      </c>
      <c r="H41" s="413">
        <v>626</v>
      </c>
      <c r="I41" s="413">
        <v>571</v>
      </c>
      <c r="J41" s="413">
        <v>534</v>
      </c>
      <c r="K41" s="413">
        <v>570</v>
      </c>
      <c r="L41" s="413">
        <v>463</v>
      </c>
      <c r="M41" s="413">
        <v>511</v>
      </c>
      <c r="N41" s="413">
        <v>503</v>
      </c>
      <c r="O41" s="413">
        <v>549</v>
      </c>
      <c r="P41" s="413">
        <v>511</v>
      </c>
      <c r="Q41" s="414">
        <v>496</v>
      </c>
      <c r="R41" s="414">
        <v>409</v>
      </c>
      <c r="S41" s="368">
        <f t="shared" si="49"/>
        <v>503.94117647058823</v>
      </c>
      <c r="T41" s="364"/>
      <c r="U41" s="365">
        <f t="shared" si="48"/>
        <v>42098</v>
      </c>
      <c r="V41" s="413">
        <v>149</v>
      </c>
      <c r="W41" s="413">
        <v>133</v>
      </c>
      <c r="X41" s="413">
        <f>45+76</f>
        <v>121</v>
      </c>
      <c r="Y41" s="413">
        <v>72</v>
      </c>
      <c r="Z41" s="413">
        <v>108</v>
      </c>
      <c r="AA41" s="413">
        <v>61</v>
      </c>
      <c r="AB41" s="413">
        <v>147</v>
      </c>
      <c r="AC41" s="413">
        <v>101</v>
      </c>
      <c r="AD41" s="413">
        <v>90</v>
      </c>
      <c r="AE41" s="413">
        <v>109</v>
      </c>
      <c r="AF41" s="413">
        <v>81</v>
      </c>
      <c r="AG41" s="413">
        <f>34+119</f>
        <v>153</v>
      </c>
      <c r="AH41" s="413">
        <v>154</v>
      </c>
      <c r="AI41" s="413">
        <v>78</v>
      </c>
      <c r="AJ41" s="413">
        <v>106</v>
      </c>
      <c r="AK41" s="413">
        <v>160</v>
      </c>
      <c r="AL41" s="413">
        <f>47+78</f>
        <v>125</v>
      </c>
      <c r="AM41" s="368">
        <f t="shared" si="50"/>
        <v>114.58823529411765</v>
      </c>
    </row>
    <row r="42" spans="1:57" ht="15">
      <c r="A42" s="365">
        <f t="shared" si="47"/>
        <v>42129</v>
      </c>
      <c r="B42" s="413">
        <f>703-340</f>
        <v>363</v>
      </c>
      <c r="C42" s="413">
        <f>787-268</f>
        <v>519</v>
      </c>
      <c r="D42" s="413">
        <f>765-238</f>
        <v>527</v>
      </c>
      <c r="E42" s="413">
        <f>805-276</f>
        <v>529</v>
      </c>
      <c r="F42" s="413">
        <f>657-216</f>
        <v>441</v>
      </c>
      <c r="G42" s="413">
        <f>783-268</f>
        <v>515</v>
      </c>
      <c r="H42" s="413">
        <f>932-310</f>
        <v>622</v>
      </c>
      <c r="I42" s="413">
        <f>837-280</f>
        <v>557</v>
      </c>
      <c r="J42" s="413">
        <f>833-276</f>
        <v>557</v>
      </c>
      <c r="K42" s="413">
        <f>824-233</f>
        <v>591</v>
      </c>
      <c r="L42" s="413">
        <f>761-248</f>
        <v>513</v>
      </c>
      <c r="M42" s="413">
        <f>721-222</f>
        <v>499</v>
      </c>
      <c r="N42" s="413">
        <f>672-149</f>
        <v>523</v>
      </c>
      <c r="O42" s="413">
        <f>918-315</f>
        <v>603</v>
      </c>
      <c r="P42" s="413">
        <f>803-239</f>
        <v>564</v>
      </c>
      <c r="Q42" s="414">
        <f>741-235</f>
        <v>506</v>
      </c>
      <c r="R42" s="414">
        <f>581-153</f>
        <v>428</v>
      </c>
      <c r="S42" s="368">
        <f t="shared" si="49"/>
        <v>521</v>
      </c>
      <c r="T42" s="364"/>
      <c r="U42" s="365">
        <f t="shared" si="48"/>
        <v>42129</v>
      </c>
      <c r="V42" s="413">
        <v>149</v>
      </c>
      <c r="W42" s="413">
        <v>148</v>
      </c>
      <c r="X42" s="413">
        <f>53+78</f>
        <v>131</v>
      </c>
      <c r="Y42" s="413">
        <v>73</v>
      </c>
      <c r="Z42" s="413">
        <v>110</v>
      </c>
      <c r="AA42" s="413">
        <v>61</v>
      </c>
      <c r="AB42" s="413">
        <v>151</v>
      </c>
      <c r="AC42" s="413">
        <v>103</v>
      </c>
      <c r="AD42" s="413">
        <v>105</v>
      </c>
      <c r="AE42" s="413">
        <v>113</v>
      </c>
      <c r="AF42" s="413">
        <v>85</v>
      </c>
      <c r="AG42" s="413">
        <f>38+112</f>
        <v>150</v>
      </c>
      <c r="AH42" s="413">
        <v>157</v>
      </c>
      <c r="AI42" s="413">
        <v>87</v>
      </c>
      <c r="AJ42" s="413">
        <v>108</v>
      </c>
      <c r="AK42" s="413">
        <v>139</v>
      </c>
      <c r="AL42" s="413">
        <f>52+75</f>
        <v>127</v>
      </c>
      <c r="AM42" s="368">
        <f t="shared" si="50"/>
        <v>117.47058823529412</v>
      </c>
    </row>
    <row r="43" spans="1:57" ht="15">
      <c r="A43" s="365">
        <f t="shared" si="47"/>
        <v>42160</v>
      </c>
      <c r="B43" s="413">
        <v>421</v>
      </c>
      <c r="C43" s="413">
        <v>596</v>
      </c>
      <c r="D43" s="413">
        <v>576</v>
      </c>
      <c r="E43" s="413">
        <v>575</v>
      </c>
      <c r="F43" s="413">
        <v>509</v>
      </c>
      <c r="G43" s="413">
        <v>578</v>
      </c>
      <c r="H43" s="413">
        <v>676</v>
      </c>
      <c r="I43" s="413">
        <v>618</v>
      </c>
      <c r="J43" s="413">
        <v>618</v>
      </c>
      <c r="K43" s="413">
        <v>650</v>
      </c>
      <c r="L43" s="413">
        <v>563</v>
      </c>
      <c r="M43" s="413">
        <v>515</v>
      </c>
      <c r="N43" s="413">
        <v>551</v>
      </c>
      <c r="O43" s="413">
        <v>632</v>
      </c>
      <c r="P43" s="413">
        <v>652</v>
      </c>
      <c r="Q43" s="414">
        <v>597</v>
      </c>
      <c r="R43" s="414">
        <v>400</v>
      </c>
      <c r="S43" s="368">
        <f t="shared" si="49"/>
        <v>572.17647058823525</v>
      </c>
      <c r="T43" s="364"/>
      <c r="U43" s="365">
        <f t="shared" si="48"/>
        <v>42160</v>
      </c>
      <c r="V43" s="413">
        <v>113</v>
      </c>
      <c r="W43" s="413">
        <v>124</v>
      </c>
      <c r="X43" s="413">
        <f>48+55</f>
        <v>103</v>
      </c>
      <c r="Y43" s="413">
        <v>73</v>
      </c>
      <c r="Z43" s="413">
        <v>91</v>
      </c>
      <c r="AA43" s="413">
        <v>61</v>
      </c>
      <c r="AB43" s="413">
        <v>128</v>
      </c>
      <c r="AC43" s="413">
        <v>75</v>
      </c>
      <c r="AD43" s="413">
        <v>87</v>
      </c>
      <c r="AE43" s="413">
        <v>103</v>
      </c>
      <c r="AF43" s="413">
        <v>63</v>
      </c>
      <c r="AG43" s="413">
        <f>32+74</f>
        <v>106</v>
      </c>
      <c r="AH43" s="413">
        <v>110</v>
      </c>
      <c r="AI43" s="413">
        <v>67</v>
      </c>
      <c r="AJ43" s="413">
        <v>87</v>
      </c>
      <c r="AK43" s="413">
        <v>124</v>
      </c>
      <c r="AL43" s="413">
        <f>43+51</f>
        <v>94</v>
      </c>
      <c r="AM43" s="368">
        <f t="shared" si="50"/>
        <v>94.647058823529406</v>
      </c>
    </row>
    <row r="44" spans="1:57" ht="15">
      <c r="A44" s="365">
        <f t="shared" si="47"/>
        <v>42191</v>
      </c>
      <c r="B44" s="413">
        <v>409</v>
      </c>
      <c r="C44" s="413">
        <v>624</v>
      </c>
      <c r="D44" s="413">
        <v>602</v>
      </c>
      <c r="E44" s="413">
        <v>607</v>
      </c>
      <c r="F44" s="413">
        <v>534</v>
      </c>
      <c r="G44" s="413">
        <v>594</v>
      </c>
      <c r="H44" s="413">
        <v>765</v>
      </c>
      <c r="I44" s="413">
        <v>595</v>
      </c>
      <c r="J44" s="413">
        <v>625</v>
      </c>
      <c r="K44" s="413">
        <v>717</v>
      </c>
      <c r="L44" s="413">
        <v>572</v>
      </c>
      <c r="M44" s="413">
        <v>535</v>
      </c>
      <c r="N44" s="413">
        <v>526</v>
      </c>
      <c r="O44" s="413">
        <v>638</v>
      </c>
      <c r="P44" s="413">
        <v>646</v>
      </c>
      <c r="Q44" s="414">
        <v>645</v>
      </c>
      <c r="R44" s="414">
        <v>407</v>
      </c>
      <c r="S44" s="368">
        <f t="shared" si="49"/>
        <v>590.64705882352939</v>
      </c>
      <c r="T44" s="364"/>
      <c r="U44" s="365">
        <f t="shared" si="48"/>
        <v>42191</v>
      </c>
      <c r="V44" s="413">
        <v>122</v>
      </c>
      <c r="W44" s="413">
        <v>114</v>
      </c>
      <c r="X44" s="413">
        <v>93</v>
      </c>
      <c r="Y44" s="413">
        <v>70</v>
      </c>
      <c r="Z44" s="413">
        <v>87</v>
      </c>
      <c r="AA44" s="413">
        <v>57</v>
      </c>
      <c r="AB44" s="413">
        <v>111</v>
      </c>
      <c r="AC44" s="413">
        <v>65</v>
      </c>
      <c r="AD44" s="413">
        <v>81</v>
      </c>
      <c r="AE44" s="413">
        <v>101</v>
      </c>
      <c r="AF44" s="413">
        <v>74</v>
      </c>
      <c r="AG44" s="413">
        <f>33+43</f>
        <v>76</v>
      </c>
      <c r="AH44" s="413">
        <v>108</v>
      </c>
      <c r="AI44" s="413">
        <v>68</v>
      </c>
      <c r="AJ44" s="413">
        <v>85</v>
      </c>
      <c r="AK44" s="413">
        <v>155</v>
      </c>
      <c r="AL44" s="413">
        <f>35+43</f>
        <v>78</v>
      </c>
      <c r="AM44" s="368">
        <f t="shared" si="50"/>
        <v>90.882352941176464</v>
      </c>
    </row>
    <row r="45" spans="1:57" ht="15">
      <c r="A45" s="365">
        <f t="shared" si="47"/>
        <v>42222</v>
      </c>
      <c r="B45" s="413">
        <v>379</v>
      </c>
      <c r="C45" s="413">
        <v>550</v>
      </c>
      <c r="D45" s="413">
        <v>558</v>
      </c>
      <c r="E45" s="413">
        <v>544</v>
      </c>
      <c r="F45" s="413">
        <v>488</v>
      </c>
      <c r="G45" s="413">
        <v>551</v>
      </c>
      <c r="H45" s="413">
        <v>661</v>
      </c>
      <c r="I45" s="413">
        <v>599</v>
      </c>
      <c r="J45" s="413">
        <v>567</v>
      </c>
      <c r="K45" s="413">
        <v>639</v>
      </c>
      <c r="L45" s="413">
        <v>522</v>
      </c>
      <c r="M45" s="413">
        <v>536</v>
      </c>
      <c r="N45" s="413">
        <v>582</v>
      </c>
      <c r="O45" s="413">
        <v>607</v>
      </c>
      <c r="P45" s="413">
        <v>567</v>
      </c>
      <c r="Q45" s="414">
        <v>567</v>
      </c>
      <c r="R45" s="414">
        <v>404</v>
      </c>
      <c r="S45" s="368">
        <f t="shared" si="49"/>
        <v>548.29411764705878</v>
      </c>
      <c r="T45" s="364"/>
      <c r="U45" s="365">
        <f t="shared" si="48"/>
        <v>42222</v>
      </c>
      <c r="V45" s="413">
        <v>155</v>
      </c>
      <c r="W45" s="413">
        <v>121</v>
      </c>
      <c r="X45" s="413">
        <f>48+58</f>
        <v>106</v>
      </c>
      <c r="Y45" s="413">
        <v>73</v>
      </c>
      <c r="Z45" s="413">
        <v>89</v>
      </c>
      <c r="AA45" s="413">
        <v>68</v>
      </c>
      <c r="AB45" s="413">
        <v>120</v>
      </c>
      <c r="AC45" s="413">
        <v>100</v>
      </c>
      <c r="AD45" s="413">
        <v>93</v>
      </c>
      <c r="AE45" s="413">
        <v>112</v>
      </c>
      <c r="AF45" s="413">
        <v>73</v>
      </c>
      <c r="AG45" s="413">
        <f>40+83</f>
        <v>123</v>
      </c>
      <c r="AH45" s="413">
        <v>134</v>
      </c>
      <c r="AI45" s="413">
        <v>70</v>
      </c>
      <c r="AJ45" s="413">
        <v>70</v>
      </c>
      <c r="AK45" s="413">
        <v>87</v>
      </c>
      <c r="AL45" s="413">
        <f>45+57</f>
        <v>102</v>
      </c>
      <c r="AM45" s="368">
        <f t="shared" si="50"/>
        <v>99.764705882352942</v>
      </c>
    </row>
    <row r="46" spans="1:57" ht="15">
      <c r="A46" s="365">
        <f t="shared" si="47"/>
        <v>42253</v>
      </c>
      <c r="B46" s="413">
        <v>258</v>
      </c>
      <c r="C46" s="413">
        <v>374</v>
      </c>
      <c r="D46" s="413">
        <v>386</v>
      </c>
      <c r="E46" s="413">
        <v>388</v>
      </c>
      <c r="F46" s="413">
        <v>355</v>
      </c>
      <c r="G46" s="413">
        <v>391</v>
      </c>
      <c r="H46" s="413">
        <v>451</v>
      </c>
      <c r="I46" s="413">
        <v>401</v>
      </c>
      <c r="J46" s="413">
        <v>408</v>
      </c>
      <c r="K46" s="413">
        <v>458</v>
      </c>
      <c r="L46" s="413">
        <v>369</v>
      </c>
      <c r="M46" s="413">
        <v>376</v>
      </c>
      <c r="N46" s="413">
        <v>371</v>
      </c>
      <c r="O46" s="413">
        <v>452</v>
      </c>
      <c r="P46" s="413">
        <v>422</v>
      </c>
      <c r="Q46" s="414">
        <v>399</v>
      </c>
      <c r="R46" s="414">
        <v>288</v>
      </c>
      <c r="S46" s="368">
        <f t="shared" si="49"/>
        <v>385.11764705882354</v>
      </c>
      <c r="T46" s="364"/>
      <c r="U46" s="365">
        <f t="shared" si="48"/>
        <v>42253</v>
      </c>
      <c r="V46" s="413">
        <v>193</v>
      </c>
      <c r="W46" s="413">
        <v>138</v>
      </c>
      <c r="X46" s="413">
        <f>49+76</f>
        <v>125</v>
      </c>
      <c r="Y46" s="413">
        <v>81</v>
      </c>
      <c r="Z46" s="413">
        <v>98</v>
      </c>
      <c r="AA46" s="413">
        <v>79</v>
      </c>
      <c r="AB46" s="413">
        <v>159</v>
      </c>
      <c r="AC46" s="413">
        <v>114</v>
      </c>
      <c r="AD46" s="413">
        <v>98</v>
      </c>
      <c r="AE46" s="413">
        <v>117</v>
      </c>
      <c r="AF46" s="413">
        <v>78</v>
      </c>
      <c r="AG46" s="413">
        <f>49+120</f>
        <v>169</v>
      </c>
      <c r="AH46" s="413">
        <v>130</v>
      </c>
      <c r="AI46" s="413">
        <v>79</v>
      </c>
      <c r="AJ46" s="413">
        <v>90</v>
      </c>
      <c r="AK46" s="413">
        <v>102</v>
      </c>
      <c r="AL46" s="413">
        <f>47+67</f>
        <v>114</v>
      </c>
      <c r="AM46" s="368">
        <f t="shared" si="50"/>
        <v>115.52941176470588</v>
      </c>
    </row>
    <row r="47" spans="1:57" ht="15">
      <c r="A47" s="365">
        <f t="shared" si="47"/>
        <v>42284</v>
      </c>
      <c r="B47" s="413">
        <v>249</v>
      </c>
      <c r="C47" s="413">
        <v>334</v>
      </c>
      <c r="D47" s="413">
        <v>377</v>
      </c>
      <c r="E47" s="413">
        <v>384</v>
      </c>
      <c r="F47" s="413">
        <v>318</v>
      </c>
      <c r="G47" s="413">
        <v>365</v>
      </c>
      <c r="H47" s="413">
        <v>444</v>
      </c>
      <c r="I47" s="413">
        <v>398</v>
      </c>
      <c r="J47" s="413">
        <v>393</v>
      </c>
      <c r="K47" s="413">
        <v>449</v>
      </c>
      <c r="L47" s="413">
        <v>341</v>
      </c>
      <c r="M47" s="413">
        <v>366</v>
      </c>
      <c r="N47" s="413">
        <v>315</v>
      </c>
      <c r="O47" s="413">
        <v>453</v>
      </c>
      <c r="P47" s="413">
        <v>395</v>
      </c>
      <c r="Q47" s="414">
        <v>392</v>
      </c>
      <c r="R47" s="414">
        <v>334</v>
      </c>
      <c r="S47" s="368">
        <f t="shared" si="49"/>
        <v>371</v>
      </c>
      <c r="T47" s="364"/>
      <c r="U47" s="365">
        <f t="shared" si="48"/>
        <v>42284</v>
      </c>
      <c r="V47" s="413">
        <v>210</v>
      </c>
      <c r="W47" s="413">
        <v>138</v>
      </c>
      <c r="X47" s="413">
        <v>123</v>
      </c>
      <c r="Y47" s="413">
        <v>81</v>
      </c>
      <c r="Z47" s="413">
        <v>109</v>
      </c>
      <c r="AA47" s="413">
        <v>80</v>
      </c>
      <c r="AB47" s="413">
        <v>160</v>
      </c>
      <c r="AC47" s="413">
        <v>102</v>
      </c>
      <c r="AD47" s="413">
        <v>100</v>
      </c>
      <c r="AE47" s="413">
        <v>109</v>
      </c>
      <c r="AF47" s="413">
        <v>86</v>
      </c>
      <c r="AG47" s="413">
        <v>178</v>
      </c>
      <c r="AH47" s="413">
        <v>148</v>
      </c>
      <c r="AI47" s="413">
        <v>78</v>
      </c>
      <c r="AJ47" s="413">
        <v>79</v>
      </c>
      <c r="AK47" s="413">
        <v>104</v>
      </c>
      <c r="AL47" s="413">
        <v>115</v>
      </c>
      <c r="AM47" s="368">
        <f t="shared" si="50"/>
        <v>117.64705882352941</v>
      </c>
    </row>
    <row r="48" spans="1:57" ht="15">
      <c r="A48" s="365">
        <f t="shared" si="47"/>
        <v>42315</v>
      </c>
      <c r="B48" s="413">
        <v>226</v>
      </c>
      <c r="C48" s="413">
        <v>329</v>
      </c>
      <c r="D48" s="413">
        <v>359</v>
      </c>
      <c r="E48" s="413">
        <v>380</v>
      </c>
      <c r="F48" s="413">
        <v>319</v>
      </c>
      <c r="G48" s="413">
        <v>362</v>
      </c>
      <c r="H48" s="413">
        <v>405</v>
      </c>
      <c r="I48" s="413">
        <v>391</v>
      </c>
      <c r="J48" s="413">
        <v>399</v>
      </c>
      <c r="K48" s="413">
        <v>394</v>
      </c>
      <c r="L48" s="413">
        <v>330</v>
      </c>
      <c r="M48" s="413">
        <v>324</v>
      </c>
      <c r="N48" s="413">
        <v>303</v>
      </c>
      <c r="O48" s="413">
        <v>409</v>
      </c>
      <c r="P48" s="413">
        <v>405</v>
      </c>
      <c r="Q48" s="414">
        <v>368</v>
      </c>
      <c r="R48" s="414">
        <f>414-141</f>
        <v>273</v>
      </c>
      <c r="S48" s="368">
        <f t="shared" si="49"/>
        <v>351.52941176470586</v>
      </c>
      <c r="T48" s="364"/>
      <c r="U48" s="365">
        <f t="shared" si="48"/>
        <v>42315</v>
      </c>
      <c r="V48" s="413">
        <v>233</v>
      </c>
      <c r="W48" s="413">
        <v>126</v>
      </c>
      <c r="X48" s="413">
        <v>141</v>
      </c>
      <c r="Y48" s="413">
        <v>94</v>
      </c>
      <c r="Z48" s="413">
        <v>125</v>
      </c>
      <c r="AA48" s="413">
        <v>76</v>
      </c>
      <c r="AB48" s="413">
        <v>162</v>
      </c>
      <c r="AC48" s="413">
        <v>125</v>
      </c>
      <c r="AD48" s="413">
        <v>92</v>
      </c>
      <c r="AE48" s="413">
        <v>128</v>
      </c>
      <c r="AF48" s="413">
        <v>88</v>
      </c>
      <c r="AG48" s="413">
        <v>185</v>
      </c>
      <c r="AH48" s="413">
        <v>142</v>
      </c>
      <c r="AI48" s="413">
        <v>84</v>
      </c>
      <c r="AJ48" s="413">
        <v>80</v>
      </c>
      <c r="AK48" s="413">
        <v>107</v>
      </c>
      <c r="AL48" s="413">
        <f>52+67</f>
        <v>119</v>
      </c>
      <c r="AM48" s="368">
        <f t="shared" si="50"/>
        <v>123.94117647058823</v>
      </c>
    </row>
    <row r="49" spans="1:39" ht="15">
      <c r="A49" s="365">
        <f t="shared" si="47"/>
        <v>42346</v>
      </c>
      <c r="B49" s="413">
        <v>228</v>
      </c>
      <c r="C49" s="413">
        <v>315</v>
      </c>
      <c r="D49" s="413">
        <v>357</v>
      </c>
      <c r="E49" s="413">
        <v>351</v>
      </c>
      <c r="F49" s="413">
        <v>278</v>
      </c>
      <c r="G49" s="413">
        <v>343</v>
      </c>
      <c r="H49" s="413">
        <v>380</v>
      </c>
      <c r="I49" s="413">
        <v>354</v>
      </c>
      <c r="J49" s="413">
        <v>338</v>
      </c>
      <c r="K49" s="413">
        <v>395</v>
      </c>
      <c r="L49" s="413">
        <v>326</v>
      </c>
      <c r="M49" s="413">
        <v>357</v>
      </c>
      <c r="N49" s="413">
        <v>244</v>
      </c>
      <c r="O49" s="413">
        <v>395</v>
      </c>
      <c r="P49" s="413">
        <v>393</v>
      </c>
      <c r="Q49" s="414">
        <v>344</v>
      </c>
      <c r="R49" s="414">
        <v>250</v>
      </c>
      <c r="S49" s="368">
        <f t="shared" si="49"/>
        <v>332.23529411764707</v>
      </c>
      <c r="T49" s="364"/>
      <c r="U49" s="365">
        <f t="shared" si="48"/>
        <v>42346</v>
      </c>
      <c r="V49" s="413">
        <v>211</v>
      </c>
      <c r="W49" s="413">
        <v>129</v>
      </c>
      <c r="X49" s="413">
        <v>116</v>
      </c>
      <c r="Y49" s="413">
        <v>87</v>
      </c>
      <c r="Z49" s="413">
        <v>122</v>
      </c>
      <c r="AA49" s="413">
        <v>79</v>
      </c>
      <c r="AB49" s="413">
        <v>151</v>
      </c>
      <c r="AC49" s="413">
        <v>111</v>
      </c>
      <c r="AD49" s="413">
        <v>101</v>
      </c>
      <c r="AE49" s="413">
        <v>122</v>
      </c>
      <c r="AF49" s="413">
        <v>96</v>
      </c>
      <c r="AG49" s="413">
        <v>182</v>
      </c>
      <c r="AH49" s="413">
        <v>133</v>
      </c>
      <c r="AI49" s="413">
        <v>85</v>
      </c>
      <c r="AJ49" s="413">
        <v>87</v>
      </c>
      <c r="AK49" s="413">
        <v>84</v>
      </c>
      <c r="AL49" s="413">
        <v>105</v>
      </c>
      <c r="AM49" s="368">
        <f t="shared" si="50"/>
        <v>117.70588235294117</v>
      </c>
    </row>
    <row r="50" spans="1:39" ht="15">
      <c r="A50" s="363"/>
      <c r="B50" s="368">
        <f t="shared" ref="B50:R50" si="51">AVERAGE(B37:B49)</f>
        <v>301.76923076923077</v>
      </c>
      <c r="C50" s="368">
        <f t="shared" si="51"/>
        <v>417.92307692307691</v>
      </c>
      <c r="D50" s="368">
        <f t="shared" si="51"/>
        <v>433.15384615384613</v>
      </c>
      <c r="E50" s="368">
        <f t="shared" si="51"/>
        <v>446</v>
      </c>
      <c r="F50" s="368">
        <f t="shared" si="51"/>
        <v>378.61538461538464</v>
      </c>
      <c r="G50" s="368">
        <f t="shared" si="51"/>
        <v>424.30769230769232</v>
      </c>
      <c r="H50" s="368">
        <f t="shared" si="51"/>
        <v>514.69230769230774</v>
      </c>
      <c r="I50" s="368">
        <f t="shared" si="51"/>
        <v>449.53846153846155</v>
      </c>
      <c r="J50" s="368">
        <f t="shared" si="51"/>
        <v>459.61538461538464</v>
      </c>
      <c r="K50" s="368">
        <f t="shared" si="51"/>
        <v>500.76923076923077</v>
      </c>
      <c r="L50" s="368">
        <f t="shared" si="51"/>
        <v>411.38461538461536</v>
      </c>
      <c r="M50" s="368">
        <f t="shared" si="51"/>
        <v>422</v>
      </c>
      <c r="N50" s="368">
        <f t="shared" si="51"/>
        <v>401.30769230769232</v>
      </c>
      <c r="O50" s="368">
        <f t="shared" si="51"/>
        <v>489.76923076923077</v>
      </c>
      <c r="P50" s="368">
        <f t="shared" si="51"/>
        <v>468</v>
      </c>
      <c r="Q50" s="368">
        <f t="shared" si="51"/>
        <v>438.61538461538464</v>
      </c>
      <c r="R50" s="368">
        <f t="shared" si="51"/>
        <v>341</v>
      </c>
      <c r="S50" s="369">
        <f>AVERAGE(S37:S49)</f>
        <v>429.32126696832569</v>
      </c>
      <c r="T50" s="364"/>
      <c r="U50" s="363"/>
      <c r="V50" s="368">
        <f t="shared" ref="V50:AM50" si="52">AVERAGE(V37:V49)</f>
        <v>177.15384615384616</v>
      </c>
      <c r="W50" s="368">
        <f t="shared" si="52"/>
        <v>135</v>
      </c>
      <c r="X50" s="368">
        <f t="shared" si="52"/>
        <v>119.84615384615384</v>
      </c>
      <c r="Y50" s="368">
        <f t="shared" si="52"/>
        <v>78.07692307692308</v>
      </c>
      <c r="Z50" s="368">
        <f t="shared" si="52"/>
        <v>114.61538461538461</v>
      </c>
      <c r="AA50" s="368">
        <f t="shared" si="52"/>
        <v>71.461538461538467</v>
      </c>
      <c r="AB50" s="368">
        <f t="shared" si="52"/>
        <v>149.53846153846155</v>
      </c>
      <c r="AC50" s="368">
        <f t="shared" si="52"/>
        <v>102.92307692307692</v>
      </c>
      <c r="AD50" s="368">
        <f t="shared" si="52"/>
        <v>95.692307692307693</v>
      </c>
      <c r="AE50" s="368">
        <f t="shared" si="52"/>
        <v>113.69230769230769</v>
      </c>
      <c r="AF50" s="368">
        <f t="shared" si="52"/>
        <v>82.769230769230774</v>
      </c>
      <c r="AG50" s="368">
        <f t="shared" si="52"/>
        <v>152.76923076923077</v>
      </c>
      <c r="AH50" s="368">
        <f t="shared" si="52"/>
        <v>144.23076923076923</v>
      </c>
      <c r="AI50" s="368">
        <f t="shared" si="52"/>
        <v>82.92307692307692</v>
      </c>
      <c r="AJ50" s="368">
        <f t="shared" si="52"/>
        <v>93.769230769230774</v>
      </c>
      <c r="AK50" s="368">
        <f t="shared" si="52"/>
        <v>128.53846153846155</v>
      </c>
      <c r="AL50" s="368">
        <f t="shared" si="52"/>
        <v>118.53846153846153</v>
      </c>
      <c r="AM50" s="369">
        <f t="shared" si="52"/>
        <v>115.3846153846154</v>
      </c>
    </row>
    <row r="51" spans="1:39" ht="15">
      <c r="A51" s="364"/>
      <c r="B51" s="364"/>
      <c r="C51" s="364"/>
      <c r="D51" s="364"/>
      <c r="E51" s="364"/>
      <c r="F51" s="364"/>
      <c r="G51" s="364"/>
      <c r="H51" s="364"/>
      <c r="I51" s="364"/>
      <c r="J51" s="364"/>
      <c r="K51" s="364"/>
      <c r="L51" s="364"/>
      <c r="M51" s="364"/>
      <c r="N51" s="364"/>
      <c r="O51" s="364"/>
      <c r="P51" s="364"/>
      <c r="Q51" s="364"/>
      <c r="R51" s="364"/>
      <c r="S51" s="364"/>
      <c r="T51" s="364"/>
      <c r="U51" s="364"/>
      <c r="V51" s="364"/>
      <c r="W51" s="364"/>
      <c r="X51" s="364"/>
      <c r="Y51" s="364"/>
      <c r="Z51" s="364"/>
      <c r="AA51" s="364"/>
      <c r="AB51" s="364"/>
      <c r="AC51" s="364"/>
      <c r="AD51" s="364"/>
      <c r="AE51" s="364"/>
      <c r="AF51" s="364"/>
      <c r="AG51" s="364"/>
      <c r="AH51" s="364"/>
      <c r="AI51" s="364"/>
      <c r="AJ51" s="364"/>
      <c r="AK51" s="364"/>
      <c r="AL51" s="364"/>
      <c r="AM51" s="364"/>
    </row>
    <row r="52" spans="1:39" ht="15">
      <c r="A52" s="362" t="s">
        <v>35</v>
      </c>
      <c r="B52" s="363" t="s">
        <v>0</v>
      </c>
      <c r="C52" s="363" t="s">
        <v>1</v>
      </c>
      <c r="D52" s="363" t="s">
        <v>2</v>
      </c>
      <c r="E52" s="363" t="s">
        <v>3</v>
      </c>
      <c r="F52" s="363" t="s">
        <v>5</v>
      </c>
      <c r="G52" s="363" t="s">
        <v>6</v>
      </c>
      <c r="H52" s="363" t="s">
        <v>7</v>
      </c>
      <c r="I52" s="363" t="s">
        <v>8</v>
      </c>
      <c r="J52" s="363" t="s">
        <v>9</v>
      </c>
      <c r="K52" s="363" t="s">
        <v>10</v>
      </c>
      <c r="L52" s="363" t="s">
        <v>11</v>
      </c>
      <c r="M52" s="363" t="s">
        <v>12</v>
      </c>
      <c r="N52" s="363" t="s">
        <v>13</v>
      </c>
      <c r="O52" s="363" t="s">
        <v>14</v>
      </c>
      <c r="P52" s="363" t="s">
        <v>15</v>
      </c>
      <c r="Q52" s="363" t="s">
        <v>16</v>
      </c>
      <c r="R52" s="363" t="s">
        <v>250</v>
      </c>
      <c r="S52" s="363" t="s">
        <v>259</v>
      </c>
      <c r="T52" s="364"/>
      <c r="U52" s="362" t="s">
        <v>34</v>
      </c>
      <c r="V52" s="363" t="s">
        <v>0</v>
      </c>
      <c r="W52" s="363" t="s">
        <v>1</v>
      </c>
      <c r="X52" s="363" t="s">
        <v>2</v>
      </c>
      <c r="Y52" s="363" t="s">
        <v>3</v>
      </c>
      <c r="Z52" s="363" t="s">
        <v>5</v>
      </c>
      <c r="AA52" s="363" t="s">
        <v>6</v>
      </c>
      <c r="AB52" s="363" t="s">
        <v>7</v>
      </c>
      <c r="AC52" s="363" t="s">
        <v>8</v>
      </c>
      <c r="AD52" s="363" t="s">
        <v>9</v>
      </c>
      <c r="AE52" s="363" t="s">
        <v>10</v>
      </c>
      <c r="AF52" s="363" t="s">
        <v>11</v>
      </c>
      <c r="AG52" s="363" t="s">
        <v>12</v>
      </c>
      <c r="AH52" s="363" t="s">
        <v>13</v>
      </c>
      <c r="AI52" s="363" t="s">
        <v>14</v>
      </c>
      <c r="AJ52" s="363" t="s">
        <v>15</v>
      </c>
      <c r="AK52" s="363" t="s">
        <v>16</v>
      </c>
      <c r="AL52" s="363" t="s">
        <v>250</v>
      </c>
      <c r="AM52" s="363" t="s">
        <v>259</v>
      </c>
    </row>
    <row r="53" spans="1:39" ht="15">
      <c r="A53" s="365">
        <f t="shared" ref="A53:A65" si="53">A5</f>
        <v>41974</v>
      </c>
      <c r="B53" s="413">
        <v>21</v>
      </c>
      <c r="C53" s="413">
        <v>17</v>
      </c>
      <c r="D53" s="413">
        <v>12</v>
      </c>
      <c r="E53" s="413">
        <v>7</v>
      </c>
      <c r="F53" s="413">
        <v>33</v>
      </c>
      <c r="G53" s="413">
        <v>9</v>
      </c>
      <c r="H53" s="413">
        <v>6</v>
      </c>
      <c r="I53" s="413">
        <v>28</v>
      </c>
      <c r="J53" s="413">
        <v>17</v>
      </c>
      <c r="K53" s="413">
        <v>13</v>
      </c>
      <c r="L53" s="413">
        <v>8</v>
      </c>
      <c r="M53" s="413">
        <v>0</v>
      </c>
      <c r="N53" s="413">
        <v>0</v>
      </c>
      <c r="O53" s="413">
        <v>8</v>
      </c>
      <c r="P53" s="413">
        <v>26</v>
      </c>
      <c r="Q53" s="413">
        <v>16</v>
      </c>
      <c r="R53" s="413">
        <v>0</v>
      </c>
      <c r="S53" s="368">
        <f>AVERAGE(B53:R53)</f>
        <v>13</v>
      </c>
      <c r="T53" s="364"/>
      <c r="U53" s="365">
        <f t="shared" ref="U53:U65" si="54">A5</f>
        <v>41974</v>
      </c>
      <c r="V53" s="413">
        <v>191</v>
      </c>
      <c r="W53" s="413">
        <v>260</v>
      </c>
      <c r="X53" s="413">
        <v>215</v>
      </c>
      <c r="Y53" s="413">
        <v>255</v>
      </c>
      <c r="Z53" s="413">
        <v>199</v>
      </c>
      <c r="AA53" s="413">
        <v>270</v>
      </c>
      <c r="AB53" s="413">
        <v>305</v>
      </c>
      <c r="AC53" s="413">
        <v>276</v>
      </c>
      <c r="AD53" s="413">
        <v>267</v>
      </c>
      <c r="AE53" s="413">
        <v>236</v>
      </c>
      <c r="AF53" s="413">
        <v>233</v>
      </c>
      <c r="AG53" s="413">
        <v>213</v>
      </c>
      <c r="AH53" s="413">
        <v>137</v>
      </c>
      <c r="AI53" s="413">
        <v>292</v>
      </c>
      <c r="AJ53" s="413">
        <v>220</v>
      </c>
      <c r="AK53" s="413">
        <v>205</v>
      </c>
      <c r="AL53" s="413">
        <v>167</v>
      </c>
      <c r="AM53" s="368">
        <f>AVERAGE(V53:AL53)</f>
        <v>231.8235294117647</v>
      </c>
    </row>
    <row r="54" spans="1:39" ht="15">
      <c r="A54" s="365">
        <f t="shared" si="53"/>
        <v>42005</v>
      </c>
      <c r="B54" s="413">
        <v>16</v>
      </c>
      <c r="C54" s="413">
        <v>17</v>
      </c>
      <c r="D54" s="413">
        <v>15</v>
      </c>
      <c r="E54" s="413">
        <v>4</v>
      </c>
      <c r="F54" s="413">
        <v>55</v>
      </c>
      <c r="G54" s="413">
        <v>21</v>
      </c>
      <c r="H54" s="413">
        <v>1</v>
      </c>
      <c r="I54" s="413">
        <v>15</v>
      </c>
      <c r="J54" s="413">
        <v>8</v>
      </c>
      <c r="K54" s="413">
        <v>13</v>
      </c>
      <c r="L54" s="413">
        <v>6</v>
      </c>
      <c r="M54" s="413">
        <v>1</v>
      </c>
      <c r="N54" s="413">
        <v>0</v>
      </c>
      <c r="O54" s="413">
        <v>10</v>
      </c>
      <c r="P54" s="413">
        <v>24</v>
      </c>
      <c r="Q54" s="413">
        <v>12</v>
      </c>
      <c r="R54" s="413">
        <v>0</v>
      </c>
      <c r="S54" s="368">
        <f t="shared" ref="S54:S65" si="55">AVERAGE(B54:R54)</f>
        <v>12.823529411764707</v>
      </c>
      <c r="T54" s="364"/>
      <c r="U54" s="365">
        <f t="shared" si="54"/>
        <v>42005</v>
      </c>
      <c r="V54" s="413">
        <v>160</v>
      </c>
      <c r="W54" s="413">
        <v>231</v>
      </c>
      <c r="X54" s="413">
        <v>186</v>
      </c>
      <c r="Y54" s="413">
        <v>243</v>
      </c>
      <c r="Z54" s="413">
        <v>184</v>
      </c>
      <c r="AA54" s="413">
        <v>254</v>
      </c>
      <c r="AB54" s="413">
        <v>302</v>
      </c>
      <c r="AC54" s="413">
        <v>266</v>
      </c>
      <c r="AD54" s="413">
        <v>274</v>
      </c>
      <c r="AE54" s="413">
        <v>219</v>
      </c>
      <c r="AF54" s="413">
        <v>223</v>
      </c>
      <c r="AG54" s="413">
        <v>187</v>
      </c>
      <c r="AH54" s="413">
        <v>141</v>
      </c>
      <c r="AI54" s="413">
        <v>285</v>
      </c>
      <c r="AJ54" s="413">
        <v>206</v>
      </c>
      <c r="AK54" s="413">
        <v>188</v>
      </c>
      <c r="AL54" s="413">
        <v>142</v>
      </c>
      <c r="AM54" s="368">
        <f t="shared" ref="AM54:AM65" si="56">AVERAGE(V54:AL54)</f>
        <v>217.11764705882354</v>
      </c>
    </row>
    <row r="55" spans="1:39" ht="15">
      <c r="A55" s="365">
        <f t="shared" si="53"/>
        <v>42036</v>
      </c>
      <c r="B55" s="413">
        <v>26</v>
      </c>
      <c r="C55" s="413">
        <v>28</v>
      </c>
      <c r="D55" s="413">
        <v>10</v>
      </c>
      <c r="E55" s="413">
        <v>10</v>
      </c>
      <c r="F55" s="413">
        <v>33</v>
      </c>
      <c r="G55" s="413">
        <v>21</v>
      </c>
      <c r="H55" s="413">
        <v>3</v>
      </c>
      <c r="I55" s="413">
        <v>5</v>
      </c>
      <c r="J55" s="413">
        <v>10</v>
      </c>
      <c r="K55" s="413">
        <v>16</v>
      </c>
      <c r="L55" s="413">
        <v>13</v>
      </c>
      <c r="M55" s="413">
        <v>1</v>
      </c>
      <c r="N55" s="413">
        <v>3</v>
      </c>
      <c r="O55" s="413">
        <v>8</v>
      </c>
      <c r="P55" s="413">
        <v>28</v>
      </c>
      <c r="Q55" s="413">
        <v>26</v>
      </c>
      <c r="R55" s="413">
        <v>0</v>
      </c>
      <c r="S55" s="368">
        <f t="shared" si="55"/>
        <v>14.176470588235293</v>
      </c>
      <c r="T55" s="364"/>
      <c r="U55" s="365">
        <f t="shared" si="54"/>
        <v>42036</v>
      </c>
      <c r="V55" s="413">
        <v>204</v>
      </c>
      <c r="W55" s="413">
        <v>274</v>
      </c>
      <c r="X55" s="413">
        <v>240</v>
      </c>
      <c r="Y55" s="413">
        <v>270</v>
      </c>
      <c r="Z55" s="413">
        <v>217</v>
      </c>
      <c r="AA55" s="413">
        <v>287</v>
      </c>
      <c r="AB55" s="413">
        <v>328</v>
      </c>
      <c r="AC55" s="413">
        <v>289</v>
      </c>
      <c r="AD55" s="413">
        <v>293</v>
      </c>
      <c r="AE55" s="413">
        <v>245</v>
      </c>
      <c r="AF55" s="413">
        <v>242</v>
      </c>
      <c r="AG55" s="413">
        <v>243</v>
      </c>
      <c r="AH55" s="413">
        <v>155</v>
      </c>
      <c r="AI55" s="413">
        <v>335</v>
      </c>
      <c r="AJ55" s="413">
        <v>235</v>
      </c>
      <c r="AK55" s="413">
        <v>227</v>
      </c>
      <c r="AL55" s="413">
        <v>177</v>
      </c>
      <c r="AM55" s="368">
        <f t="shared" si="56"/>
        <v>250.64705882352942</v>
      </c>
    </row>
    <row r="56" spans="1:39" ht="15">
      <c r="A56" s="365">
        <f t="shared" si="53"/>
        <v>42067</v>
      </c>
      <c r="B56" s="413">
        <v>21</v>
      </c>
      <c r="C56" s="413">
        <v>28</v>
      </c>
      <c r="D56" s="413">
        <v>29</v>
      </c>
      <c r="E56" s="413">
        <v>10</v>
      </c>
      <c r="F56" s="413">
        <v>48</v>
      </c>
      <c r="G56" s="413">
        <v>14</v>
      </c>
      <c r="H56" s="413">
        <v>5</v>
      </c>
      <c r="I56" s="413">
        <v>11</v>
      </c>
      <c r="J56" s="413">
        <v>4</v>
      </c>
      <c r="K56" s="413">
        <v>27</v>
      </c>
      <c r="L56" s="413">
        <v>8</v>
      </c>
      <c r="M56" s="413">
        <v>2</v>
      </c>
      <c r="N56" s="413">
        <v>0</v>
      </c>
      <c r="O56" s="413">
        <v>10</v>
      </c>
      <c r="P56" s="413">
        <v>41</v>
      </c>
      <c r="Q56" s="413">
        <v>29</v>
      </c>
      <c r="R56" s="413">
        <v>0</v>
      </c>
      <c r="S56" s="368">
        <f t="shared" si="55"/>
        <v>16.882352941176471</v>
      </c>
      <c r="T56" s="364"/>
      <c r="U56" s="365">
        <f t="shared" si="54"/>
        <v>42067</v>
      </c>
      <c r="V56" s="413">
        <f>145+146</f>
        <v>291</v>
      </c>
      <c r="W56" s="413">
        <v>235</v>
      </c>
      <c r="X56" s="413">
        <v>195</v>
      </c>
      <c r="Y56" s="413">
        <v>243</v>
      </c>
      <c r="Z56" s="413">
        <v>197</v>
      </c>
      <c r="AA56" s="413">
        <v>248</v>
      </c>
      <c r="AB56" s="413">
        <v>301</v>
      </c>
      <c r="AC56" s="413">
        <v>288</v>
      </c>
      <c r="AD56" s="413">
        <v>259</v>
      </c>
      <c r="AE56" s="413">
        <v>226</v>
      </c>
      <c r="AF56" s="413">
        <v>217</v>
      </c>
      <c r="AG56" s="413">
        <v>182</v>
      </c>
      <c r="AH56" s="413">
        <v>128</v>
      </c>
      <c r="AI56" s="413">
        <v>284</v>
      </c>
      <c r="AJ56" s="413">
        <v>210</v>
      </c>
      <c r="AK56" s="413">
        <v>193</v>
      </c>
      <c r="AL56" s="413">
        <v>133</v>
      </c>
      <c r="AM56" s="368">
        <f t="shared" si="56"/>
        <v>225.29411764705881</v>
      </c>
    </row>
    <row r="57" spans="1:39" ht="15">
      <c r="A57" s="365">
        <f t="shared" si="53"/>
        <v>42098</v>
      </c>
      <c r="B57" s="413">
        <v>9</v>
      </c>
      <c r="C57" s="413">
        <v>15</v>
      </c>
      <c r="D57" s="413">
        <v>17</v>
      </c>
      <c r="E57" s="413">
        <v>5</v>
      </c>
      <c r="F57" s="413">
        <v>43</v>
      </c>
      <c r="G57" s="413">
        <v>19</v>
      </c>
      <c r="H57" s="413">
        <v>4</v>
      </c>
      <c r="I57" s="413">
        <v>9</v>
      </c>
      <c r="J57" s="413">
        <v>2</v>
      </c>
      <c r="K57" s="413">
        <v>28</v>
      </c>
      <c r="L57" s="413">
        <v>3</v>
      </c>
      <c r="M57" s="413">
        <v>1</v>
      </c>
      <c r="N57" s="413">
        <v>0</v>
      </c>
      <c r="O57" s="413">
        <v>10</v>
      </c>
      <c r="P57" s="413">
        <v>21</v>
      </c>
      <c r="Q57" s="413">
        <v>26</v>
      </c>
      <c r="R57" s="413">
        <v>0</v>
      </c>
      <c r="S57" s="368">
        <f t="shared" si="55"/>
        <v>12.470588235294118</v>
      </c>
      <c r="T57" s="364"/>
      <c r="U57" s="365">
        <f t="shared" si="54"/>
        <v>42098</v>
      </c>
      <c r="V57" s="413">
        <f>195+124</f>
        <v>319</v>
      </c>
      <c r="W57" s="413">
        <v>270</v>
      </c>
      <c r="X57" s="413">
        <v>226</v>
      </c>
      <c r="Y57" s="413">
        <v>265</v>
      </c>
      <c r="Z57" s="413">
        <v>220</v>
      </c>
      <c r="AA57" s="413">
        <v>260</v>
      </c>
      <c r="AB57" s="413">
        <v>293</v>
      </c>
      <c r="AC57" s="413">
        <v>296</v>
      </c>
      <c r="AD57" s="413">
        <v>272</v>
      </c>
      <c r="AE57" s="413">
        <v>233</v>
      </c>
      <c r="AF57" s="413">
        <v>235</v>
      </c>
      <c r="AG57" s="413">
        <v>229</v>
      </c>
      <c r="AH57" s="413">
        <v>130</v>
      </c>
      <c r="AI57" s="413">
        <v>311</v>
      </c>
      <c r="AJ57" s="413">
        <v>232</v>
      </c>
      <c r="AK57" s="413">
        <v>208</v>
      </c>
      <c r="AL57" s="413">
        <v>158</v>
      </c>
      <c r="AM57" s="368">
        <f t="shared" si="56"/>
        <v>244.52941176470588</v>
      </c>
    </row>
    <row r="58" spans="1:39" ht="15">
      <c r="A58" s="365">
        <f t="shared" si="53"/>
        <v>42129</v>
      </c>
      <c r="B58" s="413">
        <v>4</v>
      </c>
      <c r="C58" s="413">
        <v>28</v>
      </c>
      <c r="D58" s="413">
        <v>16</v>
      </c>
      <c r="E58" s="413">
        <v>6</v>
      </c>
      <c r="F58" s="413">
        <v>35</v>
      </c>
      <c r="G58" s="413">
        <v>16</v>
      </c>
      <c r="H58" s="413">
        <v>4</v>
      </c>
      <c r="I58" s="413">
        <v>10</v>
      </c>
      <c r="J58" s="413">
        <v>3</v>
      </c>
      <c r="K58" s="413">
        <v>21</v>
      </c>
      <c r="L58" s="413">
        <v>7</v>
      </c>
      <c r="M58" s="413">
        <v>0</v>
      </c>
      <c r="N58" s="413">
        <v>0</v>
      </c>
      <c r="O58" s="413">
        <v>3</v>
      </c>
      <c r="P58" s="413">
        <v>26</v>
      </c>
      <c r="Q58" s="413">
        <v>21</v>
      </c>
      <c r="R58" s="413">
        <v>0</v>
      </c>
      <c r="S58" s="368">
        <f t="shared" si="55"/>
        <v>11.764705882352942</v>
      </c>
      <c r="T58" s="364"/>
      <c r="U58" s="365">
        <f t="shared" si="54"/>
        <v>42129</v>
      </c>
      <c r="V58" s="413">
        <f>185+159</f>
        <v>344</v>
      </c>
      <c r="W58" s="413">
        <v>269</v>
      </c>
      <c r="X58" s="413">
        <v>236</v>
      </c>
      <c r="Y58" s="413">
        <v>276</v>
      </c>
      <c r="Z58" s="413">
        <v>214</v>
      </c>
      <c r="AA58" s="413">
        <v>268</v>
      </c>
      <c r="AB58" s="413">
        <v>308</v>
      </c>
      <c r="AC58" s="413">
        <v>277</v>
      </c>
      <c r="AD58" s="413">
        <v>268</v>
      </c>
      <c r="AE58" s="413">
        <v>233</v>
      </c>
      <c r="AF58" s="413">
        <v>243</v>
      </c>
      <c r="AG58" s="413">
        <v>220</v>
      </c>
      <c r="AH58" s="413">
        <v>150</v>
      </c>
      <c r="AI58" s="413">
        <v>317</v>
      </c>
      <c r="AJ58" s="413">
        <v>233</v>
      </c>
      <c r="AK58" s="413">
        <v>232</v>
      </c>
      <c r="AL58" s="413">
        <v>152</v>
      </c>
      <c r="AM58" s="368">
        <f t="shared" si="56"/>
        <v>249.41176470588235</v>
      </c>
    </row>
    <row r="59" spans="1:39" ht="15">
      <c r="A59" s="365">
        <f t="shared" si="53"/>
        <v>42160</v>
      </c>
      <c r="B59" s="413">
        <v>8</v>
      </c>
      <c r="C59" s="413">
        <v>35</v>
      </c>
      <c r="D59" s="413">
        <v>21</v>
      </c>
      <c r="E59" s="413">
        <v>8</v>
      </c>
      <c r="F59" s="413">
        <v>33</v>
      </c>
      <c r="G59" s="413">
        <v>20</v>
      </c>
      <c r="H59" s="413">
        <v>4</v>
      </c>
      <c r="I59" s="413">
        <v>6</v>
      </c>
      <c r="J59" s="413">
        <v>9</v>
      </c>
      <c r="K59" s="413">
        <v>27</v>
      </c>
      <c r="L59" s="413">
        <v>6</v>
      </c>
      <c r="M59" s="413">
        <v>2</v>
      </c>
      <c r="N59" s="413">
        <v>0</v>
      </c>
      <c r="O59" s="413">
        <v>10</v>
      </c>
      <c r="P59" s="413">
        <v>27</v>
      </c>
      <c r="Q59" s="413">
        <v>14</v>
      </c>
      <c r="R59" s="413">
        <v>0</v>
      </c>
      <c r="S59" s="368">
        <f t="shared" si="55"/>
        <v>13.529411764705882</v>
      </c>
      <c r="T59" s="364"/>
      <c r="U59" s="365">
        <f t="shared" si="54"/>
        <v>42160</v>
      </c>
      <c r="V59" s="413">
        <f>179+112</f>
        <v>291</v>
      </c>
      <c r="W59" s="413">
        <v>239</v>
      </c>
      <c r="X59" s="413">
        <v>189</v>
      </c>
      <c r="Y59" s="413">
        <v>248</v>
      </c>
      <c r="Z59" s="413">
        <v>214</v>
      </c>
      <c r="AA59" s="413">
        <v>245</v>
      </c>
      <c r="AB59" s="413">
        <v>281</v>
      </c>
      <c r="AC59" s="413">
        <v>284</v>
      </c>
      <c r="AD59" s="413">
        <v>261</v>
      </c>
      <c r="AE59" s="413">
        <v>223</v>
      </c>
      <c r="AF59" s="413">
        <v>223</v>
      </c>
      <c r="AG59" s="413">
        <v>199</v>
      </c>
      <c r="AH59" s="413">
        <v>129</v>
      </c>
      <c r="AI59" s="413">
        <v>288</v>
      </c>
      <c r="AJ59" s="413">
        <v>220</v>
      </c>
      <c r="AK59" s="413">
        <v>188</v>
      </c>
      <c r="AL59" s="413">
        <v>142</v>
      </c>
      <c r="AM59" s="368">
        <f t="shared" si="56"/>
        <v>227.29411764705881</v>
      </c>
    </row>
    <row r="60" spans="1:39" ht="15">
      <c r="A60" s="365">
        <f t="shared" si="53"/>
        <v>42191</v>
      </c>
      <c r="B60" s="413">
        <v>7</v>
      </c>
      <c r="C60" s="413">
        <v>11</v>
      </c>
      <c r="D60" s="413">
        <v>7</v>
      </c>
      <c r="E60" s="413">
        <v>2</v>
      </c>
      <c r="F60" s="413">
        <v>9</v>
      </c>
      <c r="G60" s="413">
        <v>5</v>
      </c>
      <c r="H60" s="413">
        <v>2</v>
      </c>
      <c r="I60" s="413">
        <v>0</v>
      </c>
      <c r="J60" s="413">
        <v>3</v>
      </c>
      <c r="K60" s="413">
        <v>0</v>
      </c>
      <c r="L60" s="413">
        <v>0</v>
      </c>
      <c r="M60" s="413">
        <v>0</v>
      </c>
      <c r="N60" s="413">
        <v>0</v>
      </c>
      <c r="O60" s="413">
        <v>2</v>
      </c>
      <c r="P60" s="413">
        <v>2</v>
      </c>
      <c r="Q60" s="413">
        <v>0</v>
      </c>
      <c r="R60" s="413">
        <v>0</v>
      </c>
      <c r="S60" s="368">
        <f t="shared" si="55"/>
        <v>2.9411764705882355</v>
      </c>
      <c r="T60" s="364"/>
      <c r="U60" s="365">
        <f t="shared" si="54"/>
        <v>42191</v>
      </c>
      <c r="V60" s="413">
        <f>232+105</f>
        <v>337</v>
      </c>
      <c r="W60" s="413">
        <v>273</v>
      </c>
      <c r="X60" s="413">
        <v>232</v>
      </c>
      <c r="Y60" s="413">
        <v>232</v>
      </c>
      <c r="Z60" s="413">
        <v>212</v>
      </c>
      <c r="AA60" s="413">
        <v>249</v>
      </c>
      <c r="AB60" s="413">
        <v>271</v>
      </c>
      <c r="AC60" s="413">
        <v>269</v>
      </c>
      <c r="AD60" s="413">
        <v>254</v>
      </c>
      <c r="AE60" s="413">
        <v>228</v>
      </c>
      <c r="AF60" s="413">
        <v>208</v>
      </c>
      <c r="AG60" s="413">
        <v>263</v>
      </c>
      <c r="AH60" s="413">
        <v>175</v>
      </c>
      <c r="AI60" s="413">
        <v>298</v>
      </c>
      <c r="AJ60" s="413">
        <v>219</v>
      </c>
      <c r="AK60" s="413">
        <v>194</v>
      </c>
      <c r="AL60" s="413">
        <v>192</v>
      </c>
      <c r="AM60" s="368">
        <f t="shared" si="56"/>
        <v>241.52941176470588</v>
      </c>
    </row>
    <row r="61" spans="1:39" ht="15">
      <c r="A61" s="365">
        <f t="shared" si="53"/>
        <v>42222</v>
      </c>
      <c r="B61" s="413">
        <v>0</v>
      </c>
      <c r="C61" s="413">
        <v>10</v>
      </c>
      <c r="D61" s="413">
        <v>3</v>
      </c>
      <c r="E61" s="413">
        <v>0</v>
      </c>
      <c r="F61" s="413">
        <v>0</v>
      </c>
      <c r="G61" s="413">
        <v>0</v>
      </c>
      <c r="H61" s="413">
        <v>1</v>
      </c>
      <c r="I61" s="413">
        <v>2</v>
      </c>
      <c r="J61" s="413">
        <v>2</v>
      </c>
      <c r="K61" s="413">
        <v>1</v>
      </c>
      <c r="L61" s="413">
        <v>0</v>
      </c>
      <c r="M61" s="413">
        <v>1</v>
      </c>
      <c r="N61" s="413">
        <v>0</v>
      </c>
      <c r="O61" s="413">
        <v>1</v>
      </c>
      <c r="P61" s="413">
        <v>0</v>
      </c>
      <c r="Q61" s="413">
        <v>0</v>
      </c>
      <c r="R61" s="413">
        <v>0</v>
      </c>
      <c r="S61" s="368">
        <f t="shared" si="55"/>
        <v>1.2352941176470589</v>
      </c>
      <c r="T61" s="364"/>
      <c r="U61" s="365">
        <f t="shared" si="54"/>
        <v>42222</v>
      </c>
      <c r="V61" s="413">
        <f>228+39</f>
        <v>267</v>
      </c>
      <c r="W61" s="413">
        <v>288</v>
      </c>
      <c r="X61" s="413">
        <v>252</v>
      </c>
      <c r="Y61" s="413">
        <v>259</v>
      </c>
      <c r="Z61" s="413">
        <v>222</v>
      </c>
      <c r="AA61" s="413">
        <v>263</v>
      </c>
      <c r="AB61" s="413">
        <v>281</v>
      </c>
      <c r="AC61" s="413">
        <v>259</v>
      </c>
      <c r="AD61" s="413">
        <v>276</v>
      </c>
      <c r="AE61" s="413">
        <v>250</v>
      </c>
      <c r="AF61" s="413">
        <v>231</v>
      </c>
      <c r="AG61" s="413">
        <v>281</v>
      </c>
      <c r="AH61" s="413">
        <v>180</v>
      </c>
      <c r="AI61" s="413">
        <v>310</v>
      </c>
      <c r="AJ61" s="413">
        <v>224</v>
      </c>
      <c r="AK61" s="413">
        <v>221</v>
      </c>
      <c r="AL61" s="413">
        <v>189</v>
      </c>
      <c r="AM61" s="368">
        <f t="shared" si="56"/>
        <v>250.1764705882353</v>
      </c>
    </row>
    <row r="62" spans="1:39" ht="15">
      <c r="A62" s="365">
        <f t="shared" si="53"/>
        <v>42253</v>
      </c>
      <c r="B62" s="413">
        <v>6</v>
      </c>
      <c r="C62" s="413">
        <v>22</v>
      </c>
      <c r="D62" s="413">
        <v>18</v>
      </c>
      <c r="E62" s="413">
        <v>8</v>
      </c>
      <c r="F62" s="413">
        <v>0</v>
      </c>
      <c r="G62" s="413">
        <v>15</v>
      </c>
      <c r="H62" s="413">
        <v>5</v>
      </c>
      <c r="I62" s="413">
        <v>21</v>
      </c>
      <c r="J62" s="413">
        <v>4</v>
      </c>
      <c r="K62" s="413">
        <v>18</v>
      </c>
      <c r="L62" s="413">
        <v>8</v>
      </c>
      <c r="M62" s="413">
        <v>1</v>
      </c>
      <c r="N62" s="413">
        <v>0</v>
      </c>
      <c r="O62" s="413">
        <v>7</v>
      </c>
      <c r="P62" s="413">
        <v>11</v>
      </c>
      <c r="Q62" s="413">
        <v>17</v>
      </c>
      <c r="R62" s="413">
        <v>0</v>
      </c>
      <c r="S62" s="368">
        <f t="shared" si="55"/>
        <v>9.4705882352941178</v>
      </c>
      <c r="T62" s="364"/>
      <c r="U62" s="365">
        <f t="shared" si="54"/>
        <v>42253</v>
      </c>
      <c r="V62" s="413">
        <f>150+122</f>
        <v>272</v>
      </c>
      <c r="W62" s="413">
        <v>218</v>
      </c>
      <c r="X62" s="413">
        <v>195</v>
      </c>
      <c r="Y62" s="413">
        <v>253</v>
      </c>
      <c r="Z62" s="413">
        <v>197</v>
      </c>
      <c r="AA62" s="413">
        <v>251</v>
      </c>
      <c r="AB62" s="413">
        <v>315</v>
      </c>
      <c r="AC62" s="413">
        <v>265</v>
      </c>
      <c r="AD62" s="413">
        <v>275</v>
      </c>
      <c r="AE62" s="413">
        <v>234</v>
      </c>
      <c r="AF62" s="413">
        <v>211</v>
      </c>
      <c r="AG62" s="413">
        <v>190</v>
      </c>
      <c r="AH62" s="413">
        <v>123</v>
      </c>
      <c r="AI62" s="413">
        <v>303</v>
      </c>
      <c r="AJ62" s="413">
        <v>223</v>
      </c>
      <c r="AK62" s="413">
        <v>182</v>
      </c>
      <c r="AL62" s="413">
        <v>124</v>
      </c>
      <c r="AM62" s="368">
        <f t="shared" si="56"/>
        <v>225.35294117647058</v>
      </c>
    </row>
    <row r="63" spans="1:39" ht="15">
      <c r="A63" s="365">
        <f t="shared" si="53"/>
        <v>42284</v>
      </c>
      <c r="B63" s="413">
        <v>7</v>
      </c>
      <c r="C63" s="413">
        <v>38</v>
      </c>
      <c r="D63" s="413">
        <v>11</v>
      </c>
      <c r="E63" s="413">
        <v>11</v>
      </c>
      <c r="F63" s="413">
        <v>28</v>
      </c>
      <c r="G63" s="413">
        <v>13</v>
      </c>
      <c r="H63" s="413">
        <v>5</v>
      </c>
      <c r="I63" s="413">
        <v>13</v>
      </c>
      <c r="J63" s="413">
        <v>8</v>
      </c>
      <c r="K63" s="413">
        <v>18</v>
      </c>
      <c r="L63" s="413">
        <v>0</v>
      </c>
      <c r="M63" s="413">
        <v>3</v>
      </c>
      <c r="N63" s="413">
        <v>1</v>
      </c>
      <c r="O63" s="413">
        <v>5</v>
      </c>
      <c r="P63" s="413">
        <v>20</v>
      </c>
      <c r="Q63" s="413">
        <v>27</v>
      </c>
      <c r="R63" s="413">
        <v>0</v>
      </c>
      <c r="S63" s="368">
        <f t="shared" si="55"/>
        <v>12.235294117647058</v>
      </c>
      <c r="T63" s="364"/>
      <c r="U63" s="365">
        <f t="shared" si="54"/>
        <v>42284</v>
      </c>
      <c r="V63" s="413">
        <f>201+134</f>
        <v>335</v>
      </c>
      <c r="W63" s="413">
        <v>261</v>
      </c>
      <c r="X63" s="413">
        <v>237</v>
      </c>
      <c r="Y63" s="413">
        <v>270</v>
      </c>
      <c r="Z63" s="413">
        <v>217</v>
      </c>
      <c r="AA63" s="413">
        <v>262</v>
      </c>
      <c r="AB63" s="413">
        <v>334</v>
      </c>
      <c r="AC63" s="413">
        <v>287</v>
      </c>
      <c r="AD63" s="413">
        <v>276</v>
      </c>
      <c r="AE63" s="413">
        <v>256</v>
      </c>
      <c r="AF63" s="413">
        <v>234</v>
      </c>
      <c r="AG63" s="413">
        <v>245</v>
      </c>
      <c r="AH63" s="413">
        <v>156</v>
      </c>
      <c r="AI63" s="413">
        <v>329</v>
      </c>
      <c r="AJ63" s="413">
        <v>235</v>
      </c>
      <c r="AK63" s="413">
        <v>198</v>
      </c>
      <c r="AL63" s="413">
        <v>191</v>
      </c>
      <c r="AM63" s="368">
        <f t="shared" si="56"/>
        <v>254.29411764705881</v>
      </c>
    </row>
    <row r="64" spans="1:39" ht="15">
      <c r="A64" s="365">
        <f t="shared" si="53"/>
        <v>42315</v>
      </c>
      <c r="B64" s="413">
        <v>6</v>
      </c>
      <c r="C64" s="413">
        <v>26</v>
      </c>
      <c r="D64" s="413">
        <v>25</v>
      </c>
      <c r="E64" s="413">
        <v>9</v>
      </c>
      <c r="F64" s="413">
        <v>39</v>
      </c>
      <c r="G64" s="413">
        <v>11</v>
      </c>
      <c r="H64" s="413">
        <v>4</v>
      </c>
      <c r="I64" s="413">
        <v>15</v>
      </c>
      <c r="J64" s="413">
        <v>10</v>
      </c>
      <c r="K64" s="413">
        <v>12</v>
      </c>
      <c r="L64" s="413">
        <v>13</v>
      </c>
      <c r="M64" s="413">
        <v>0</v>
      </c>
      <c r="N64" s="413">
        <v>0</v>
      </c>
      <c r="O64" s="413">
        <v>9</v>
      </c>
      <c r="P64" s="413">
        <v>26</v>
      </c>
      <c r="Q64" s="413">
        <v>26</v>
      </c>
      <c r="R64" s="413">
        <v>0</v>
      </c>
      <c r="S64" s="368">
        <f t="shared" si="55"/>
        <v>13.588235294117647</v>
      </c>
      <c r="T64" s="364"/>
      <c r="U64" s="365">
        <f t="shared" si="54"/>
        <v>42315</v>
      </c>
      <c r="V64" s="413">
        <v>364</v>
      </c>
      <c r="W64" s="413">
        <v>229</v>
      </c>
      <c r="X64" s="413">
        <v>200</v>
      </c>
      <c r="Y64" s="413">
        <v>258</v>
      </c>
      <c r="Z64" s="413">
        <v>201</v>
      </c>
      <c r="AA64" s="413">
        <v>259</v>
      </c>
      <c r="AB64" s="413">
        <v>317</v>
      </c>
      <c r="AC64" s="413">
        <v>271</v>
      </c>
      <c r="AD64" s="413">
        <v>264</v>
      </c>
      <c r="AE64" s="413">
        <v>237</v>
      </c>
      <c r="AF64" s="413">
        <v>217</v>
      </c>
      <c r="AG64" s="413">
        <v>190</v>
      </c>
      <c r="AH64" s="413">
        <v>132</v>
      </c>
      <c r="AI64" s="413">
        <v>306</v>
      </c>
      <c r="AJ64" s="413">
        <v>233</v>
      </c>
      <c r="AK64" s="413">
        <v>196</v>
      </c>
      <c r="AL64" s="413">
        <v>143</v>
      </c>
      <c r="AM64" s="368">
        <f t="shared" si="56"/>
        <v>236.29411764705881</v>
      </c>
    </row>
    <row r="65" spans="1:39" ht="15">
      <c r="A65" s="365">
        <f t="shared" si="53"/>
        <v>42346</v>
      </c>
      <c r="B65" s="413">
        <v>6</v>
      </c>
      <c r="C65" s="413">
        <v>26</v>
      </c>
      <c r="D65" s="413">
        <v>0</v>
      </c>
      <c r="E65" s="413">
        <v>7</v>
      </c>
      <c r="F65" s="413">
        <v>20</v>
      </c>
      <c r="G65" s="413">
        <v>12</v>
      </c>
      <c r="H65" s="413">
        <v>4</v>
      </c>
      <c r="I65" s="413">
        <v>22</v>
      </c>
      <c r="J65" s="413">
        <v>19</v>
      </c>
      <c r="K65" s="413">
        <v>16</v>
      </c>
      <c r="L65" s="413">
        <v>4</v>
      </c>
      <c r="M65" s="413">
        <v>0</v>
      </c>
      <c r="N65" s="413">
        <v>0</v>
      </c>
      <c r="O65" s="413">
        <v>5</v>
      </c>
      <c r="P65" s="413">
        <v>15</v>
      </c>
      <c r="Q65" s="413">
        <v>16</v>
      </c>
      <c r="R65" s="413">
        <v>0</v>
      </c>
      <c r="S65" s="368">
        <f t="shared" si="55"/>
        <v>10.117647058823529</v>
      </c>
      <c r="T65" s="364"/>
      <c r="U65" s="365">
        <f t="shared" si="54"/>
        <v>42346</v>
      </c>
      <c r="V65" s="413">
        <v>373</v>
      </c>
      <c r="W65" s="413">
        <v>276</v>
      </c>
      <c r="X65" s="413">
        <v>255</v>
      </c>
      <c r="Y65" s="413">
        <v>287</v>
      </c>
      <c r="Z65" s="413">
        <v>236</v>
      </c>
      <c r="AA65" s="413">
        <v>296</v>
      </c>
      <c r="AB65" s="413">
        <v>360</v>
      </c>
      <c r="AC65" s="413">
        <v>297</v>
      </c>
      <c r="AD65" s="413">
        <v>303</v>
      </c>
      <c r="AE65" s="413">
        <v>277</v>
      </c>
      <c r="AF65" s="413">
        <v>252</v>
      </c>
      <c r="AG65" s="413">
        <v>235</v>
      </c>
      <c r="AH65" s="413">
        <v>167</v>
      </c>
      <c r="AI65" s="413">
        <v>332</v>
      </c>
      <c r="AJ65" s="413">
        <v>251</v>
      </c>
      <c r="AK65" s="413">
        <v>214</v>
      </c>
      <c r="AL65" s="413">
        <v>181</v>
      </c>
      <c r="AM65" s="368">
        <f t="shared" si="56"/>
        <v>270.11764705882354</v>
      </c>
    </row>
    <row r="66" spans="1:39" ht="15">
      <c r="A66" s="363"/>
      <c r="B66" s="368">
        <f t="shared" ref="B66:R66" si="57">AVERAGE(B53:B65)</f>
        <v>10.538461538461538</v>
      </c>
      <c r="C66" s="368">
        <f t="shared" si="57"/>
        <v>23.153846153846153</v>
      </c>
      <c r="D66" s="368">
        <f t="shared" si="57"/>
        <v>14.153846153846153</v>
      </c>
      <c r="E66" s="368">
        <f t="shared" si="57"/>
        <v>6.6923076923076925</v>
      </c>
      <c r="F66" s="368">
        <f>AVERAGE(F53:F65)</f>
        <v>28.923076923076923</v>
      </c>
      <c r="G66" s="368">
        <f>AVERAGE(G53:G65)</f>
        <v>13.538461538461538</v>
      </c>
      <c r="H66" s="368">
        <f t="shared" si="57"/>
        <v>3.6923076923076925</v>
      </c>
      <c r="I66" s="368">
        <f>AVERAGE(I53:I65)</f>
        <v>12.076923076923077</v>
      </c>
      <c r="J66" s="368">
        <f>AVERAGE(J53:J65)</f>
        <v>7.615384615384615</v>
      </c>
      <c r="K66" s="368">
        <f t="shared" si="57"/>
        <v>16.153846153846153</v>
      </c>
      <c r="L66" s="368">
        <f t="shared" si="57"/>
        <v>5.8461538461538458</v>
      </c>
      <c r="M66" s="368">
        <f t="shared" si="57"/>
        <v>0.92307692307692313</v>
      </c>
      <c r="N66" s="368">
        <f t="shared" si="57"/>
        <v>0.30769230769230771</v>
      </c>
      <c r="O66" s="368">
        <f t="shared" si="57"/>
        <v>6.7692307692307692</v>
      </c>
      <c r="P66" s="368">
        <f t="shared" si="57"/>
        <v>20.53846153846154</v>
      </c>
      <c r="Q66" s="368">
        <f t="shared" si="57"/>
        <v>17.692307692307693</v>
      </c>
      <c r="R66" s="368">
        <f t="shared" si="57"/>
        <v>0</v>
      </c>
      <c r="S66" s="369">
        <f>AVERAGE(S53:S65)</f>
        <v>11.095022624434391</v>
      </c>
      <c r="T66" s="364"/>
      <c r="U66" s="363"/>
      <c r="V66" s="368">
        <f>AVERAGE(V53:V65)</f>
        <v>288.30769230769232</v>
      </c>
      <c r="W66" s="368">
        <f t="shared" ref="W66:AM66" si="58">AVERAGE(W53:W65)</f>
        <v>255.61538461538461</v>
      </c>
      <c r="X66" s="368">
        <f>AVERAGE(X53:X65)</f>
        <v>219.84615384615384</v>
      </c>
      <c r="Y66" s="368">
        <f t="shared" si="58"/>
        <v>258.38461538461536</v>
      </c>
      <c r="Z66" s="368">
        <f t="shared" si="58"/>
        <v>210</v>
      </c>
      <c r="AA66" s="368">
        <f t="shared" si="58"/>
        <v>262.46153846153845</v>
      </c>
      <c r="AB66" s="368">
        <f t="shared" si="58"/>
        <v>307.38461538461536</v>
      </c>
      <c r="AC66" s="368">
        <f>AVERAGE(AC53:AC65)</f>
        <v>278.76923076923077</v>
      </c>
      <c r="AD66" s="368">
        <f t="shared" si="58"/>
        <v>272.46153846153845</v>
      </c>
      <c r="AE66" s="368">
        <f>AVERAGE(AE53:AE65)</f>
        <v>238.23076923076923</v>
      </c>
      <c r="AF66" s="368">
        <f>AVERAGE(AF53:AF65)</f>
        <v>228.38461538461539</v>
      </c>
      <c r="AG66" s="368">
        <f t="shared" si="58"/>
        <v>221.30769230769232</v>
      </c>
      <c r="AH66" s="368">
        <f t="shared" si="58"/>
        <v>146.38461538461539</v>
      </c>
      <c r="AI66" s="368">
        <f t="shared" si="58"/>
        <v>306.92307692307691</v>
      </c>
      <c r="AJ66" s="368">
        <f>AVERAGE(AJ53:AJ65)</f>
        <v>226.23076923076923</v>
      </c>
      <c r="AK66" s="368">
        <f t="shared" si="58"/>
        <v>203.53846153846155</v>
      </c>
      <c r="AL66" s="368">
        <f>AVERAGE(AL53:AL65)</f>
        <v>160.84615384615384</v>
      </c>
      <c r="AM66" s="369">
        <f t="shared" si="58"/>
        <v>240.29864253393669</v>
      </c>
    </row>
  </sheetData>
  <mergeCells count="20">
    <mergeCell ref="A1:AM2"/>
    <mergeCell ref="S3:U3"/>
    <mergeCell ref="B20:C20"/>
    <mergeCell ref="P20:Q20"/>
    <mergeCell ref="N20:O20"/>
    <mergeCell ref="L20:M20"/>
    <mergeCell ref="J20:K20"/>
    <mergeCell ref="H20:I20"/>
    <mergeCell ref="F20:G20"/>
    <mergeCell ref="D20:E20"/>
    <mergeCell ref="AJ20:AK20"/>
    <mergeCell ref="AF20:AG20"/>
    <mergeCell ref="AD20:AE20"/>
    <mergeCell ref="AB20:AC20"/>
    <mergeCell ref="Z20:AA20"/>
    <mergeCell ref="X20:Y20"/>
    <mergeCell ref="V20:W20"/>
    <mergeCell ref="T20:U20"/>
    <mergeCell ref="R20:S20"/>
    <mergeCell ref="AH20:AI20"/>
  </mergeCells>
  <hyperlinks>
    <hyperlink ref="S3:U3" location="INDICATEURS!A1" display="sommaire"/>
  </hyperlinks>
  <pageMargins left="0.7" right="0.7" top="0.75" bottom="0.75" header="0.3" footer="0.3"/>
  <pageSetup paperSize="9"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71"/>
  <sheetViews>
    <sheetView showGridLines="0" topLeftCell="A10" workbookViewId="0">
      <selection activeCell="V34" sqref="V34:AM34"/>
    </sheetView>
  </sheetViews>
  <sheetFormatPr baseColWidth="10" defaultRowHeight="14.25"/>
  <cols>
    <col min="1" max="1" width="6.375" customWidth="1"/>
    <col min="2" max="19" width="6.125" customWidth="1"/>
    <col min="20" max="20" width="5.125" customWidth="1"/>
    <col min="21" max="21" width="6.75" customWidth="1"/>
    <col min="22" max="39" width="6.125" customWidth="1"/>
  </cols>
  <sheetData>
    <row r="1" spans="1:40">
      <c r="A1" s="625" t="s">
        <v>211</v>
      </c>
      <c r="B1" s="625"/>
      <c r="C1" s="625"/>
      <c r="D1" s="625"/>
      <c r="E1" s="625"/>
      <c r="F1" s="625"/>
      <c r="G1" s="625"/>
      <c r="H1" s="625"/>
      <c r="I1" s="625"/>
      <c r="J1" s="625"/>
      <c r="K1" s="625"/>
      <c r="L1" s="625"/>
      <c r="M1" s="625"/>
      <c r="N1" s="625"/>
      <c r="O1" s="625"/>
      <c r="P1" s="625"/>
      <c r="Q1" s="625"/>
      <c r="R1" s="625"/>
      <c r="S1" s="625"/>
      <c r="T1" s="625"/>
      <c r="U1" s="625"/>
      <c r="V1" s="625"/>
      <c r="W1" s="625"/>
      <c r="X1" s="625"/>
      <c r="Y1" s="625"/>
      <c r="Z1" s="625"/>
      <c r="AA1" s="625"/>
      <c r="AB1" s="625"/>
      <c r="AC1" s="625"/>
      <c r="AD1" s="625"/>
      <c r="AE1" s="625"/>
      <c r="AF1" s="625"/>
      <c r="AG1" s="625"/>
      <c r="AH1" s="625"/>
      <c r="AI1" s="625"/>
      <c r="AJ1" s="625"/>
      <c r="AK1" s="625"/>
      <c r="AL1" s="625"/>
      <c r="AM1" s="625"/>
    </row>
    <row r="2" spans="1:40">
      <c r="A2" s="625"/>
      <c r="B2" s="625"/>
      <c r="C2" s="625"/>
      <c r="D2" s="625"/>
      <c r="E2" s="625"/>
      <c r="F2" s="625"/>
      <c r="G2" s="625"/>
      <c r="H2" s="625"/>
      <c r="I2" s="625"/>
      <c r="J2" s="625"/>
      <c r="K2" s="625"/>
      <c r="L2" s="625"/>
      <c r="M2" s="625"/>
      <c r="N2" s="625"/>
      <c r="O2" s="625"/>
      <c r="P2" s="625"/>
      <c r="Q2" s="625"/>
      <c r="R2" s="625"/>
      <c r="S2" s="625"/>
      <c r="T2" s="625"/>
      <c r="U2" s="625"/>
      <c r="V2" s="625"/>
      <c r="W2" s="625"/>
      <c r="X2" s="625"/>
      <c r="Y2" s="625"/>
      <c r="Z2" s="625"/>
      <c r="AA2" s="625"/>
      <c r="AB2" s="625"/>
      <c r="AC2" s="625"/>
      <c r="AD2" s="625"/>
      <c r="AE2" s="625"/>
      <c r="AF2" s="625"/>
      <c r="AG2" s="625"/>
      <c r="AH2" s="625"/>
      <c r="AI2" s="625"/>
      <c r="AJ2" s="625"/>
      <c r="AK2" s="625"/>
      <c r="AL2" s="625"/>
      <c r="AM2" s="625"/>
    </row>
    <row r="3" spans="1:40">
      <c r="P3" s="606" t="s">
        <v>33</v>
      </c>
      <c r="Q3" s="606"/>
      <c r="R3" s="341"/>
    </row>
    <row r="4" spans="1:40" ht="25.5">
      <c r="A4" s="353" t="s">
        <v>208</v>
      </c>
      <c r="B4" s="349" t="s">
        <v>0</v>
      </c>
      <c r="C4" s="349" t="s">
        <v>1</v>
      </c>
      <c r="D4" s="349" t="s">
        <v>2</v>
      </c>
      <c r="E4" s="349" t="s">
        <v>3</v>
      </c>
      <c r="F4" s="349" t="s">
        <v>5</v>
      </c>
      <c r="G4" s="349" t="s">
        <v>6</v>
      </c>
      <c r="H4" s="349" t="s">
        <v>7</v>
      </c>
      <c r="I4" s="349" t="s">
        <v>8</v>
      </c>
      <c r="J4" s="349" t="s">
        <v>9</v>
      </c>
      <c r="K4" s="349" t="s">
        <v>10</v>
      </c>
      <c r="L4" s="349" t="s">
        <v>11</v>
      </c>
      <c r="M4" s="349" t="s">
        <v>12</v>
      </c>
      <c r="N4" s="349" t="s">
        <v>13</v>
      </c>
      <c r="O4" s="349" t="s">
        <v>14</v>
      </c>
      <c r="P4" s="349" t="s">
        <v>15</v>
      </c>
      <c r="Q4" s="349" t="s">
        <v>16</v>
      </c>
      <c r="R4" s="349" t="s">
        <v>250</v>
      </c>
      <c r="S4" s="349" t="s">
        <v>205</v>
      </c>
      <c r="T4" s="355"/>
      <c r="U4" s="354" t="s">
        <v>207</v>
      </c>
      <c r="V4" s="349" t="s">
        <v>0</v>
      </c>
      <c r="W4" s="349" t="s">
        <v>1</v>
      </c>
      <c r="X4" s="349" t="s">
        <v>2</v>
      </c>
      <c r="Y4" s="349" t="s">
        <v>3</v>
      </c>
      <c r="Z4" s="349" t="s">
        <v>5</v>
      </c>
      <c r="AA4" s="349" t="s">
        <v>6</v>
      </c>
      <c r="AB4" s="349" t="s">
        <v>7</v>
      </c>
      <c r="AC4" s="349" t="s">
        <v>8</v>
      </c>
      <c r="AD4" s="349" t="s">
        <v>9</v>
      </c>
      <c r="AE4" s="349" t="s">
        <v>10</v>
      </c>
      <c r="AF4" s="349" t="s">
        <v>11</v>
      </c>
      <c r="AG4" s="349" t="s">
        <v>12</v>
      </c>
      <c r="AH4" s="349" t="s">
        <v>13</v>
      </c>
      <c r="AI4" s="349" t="s">
        <v>14</v>
      </c>
      <c r="AJ4" s="349" t="s">
        <v>15</v>
      </c>
      <c r="AK4" s="349" t="s">
        <v>16</v>
      </c>
      <c r="AL4" s="349" t="s">
        <v>250</v>
      </c>
      <c r="AM4" s="349" t="s">
        <v>205</v>
      </c>
      <c r="AN4" s="355"/>
    </row>
    <row r="5" spans="1:40">
      <c r="A5" s="535">
        <v>41944</v>
      </c>
      <c r="B5" s="350">
        <v>0.752</v>
      </c>
      <c r="C5" s="350">
        <v>0.76149999999999995</v>
      </c>
      <c r="D5" s="350">
        <v>0.77680000000000005</v>
      </c>
      <c r="E5" s="350">
        <v>0.77449999999999997</v>
      </c>
      <c r="F5" s="350">
        <v>0.77300000000000002</v>
      </c>
      <c r="G5" s="350">
        <v>0.76380000000000003</v>
      </c>
      <c r="H5" s="350">
        <v>0.78</v>
      </c>
      <c r="I5" s="350">
        <v>0.77800000000000002</v>
      </c>
      <c r="J5" s="350">
        <v>0.76829999999999998</v>
      </c>
      <c r="K5" s="350">
        <v>0.78</v>
      </c>
      <c r="L5" s="350">
        <v>0.76739999999999997</v>
      </c>
      <c r="M5" s="350">
        <v>0.77229999999999999</v>
      </c>
      <c r="N5" s="350">
        <v>0.77539999999999998</v>
      </c>
      <c r="O5" s="350">
        <v>0.77500000000000002</v>
      </c>
      <c r="P5" s="350">
        <v>0.77259999999999995</v>
      </c>
      <c r="Q5" s="350">
        <v>0.76790000000000003</v>
      </c>
      <c r="R5" s="350">
        <v>0.77210000000000001</v>
      </c>
      <c r="S5" s="357">
        <v>0.77149999999999996</v>
      </c>
      <c r="T5" s="355"/>
      <c r="U5" s="356">
        <f>A5</f>
        <v>41944</v>
      </c>
      <c r="V5" s="350">
        <v>0.1953</v>
      </c>
      <c r="W5" s="350">
        <v>0.17830000000000001</v>
      </c>
      <c r="X5" s="350">
        <v>0.17530000000000001</v>
      </c>
      <c r="Y5" s="350">
        <v>0.17880000000000001</v>
      </c>
      <c r="Z5" s="350">
        <v>0.17480000000000001</v>
      </c>
      <c r="AA5" s="350">
        <v>0.1782</v>
      </c>
      <c r="AB5" s="350">
        <v>0.17350000000000002</v>
      </c>
      <c r="AC5" s="350">
        <v>0.1784</v>
      </c>
      <c r="AD5" s="350">
        <v>0.1774</v>
      </c>
      <c r="AE5" s="350">
        <v>0.1769</v>
      </c>
      <c r="AF5" s="350">
        <v>0.1774</v>
      </c>
      <c r="AG5" s="350">
        <v>0.17469999999999999</v>
      </c>
      <c r="AH5" s="350">
        <v>0.18140000000000001</v>
      </c>
      <c r="AI5" s="350">
        <v>0.1772</v>
      </c>
      <c r="AJ5" s="350">
        <v>0.17680000000000001</v>
      </c>
      <c r="AK5" s="350">
        <v>0.1787</v>
      </c>
      <c r="AL5" s="350">
        <v>0.16450000000000001</v>
      </c>
      <c r="AM5" s="357">
        <v>0.17682964307900367</v>
      </c>
      <c r="AN5" s="355"/>
    </row>
    <row r="6" spans="1:40">
      <c r="A6" s="356">
        <f>A5+31</f>
        <v>41975</v>
      </c>
      <c r="B6" s="350">
        <v>0.76300000000000001</v>
      </c>
      <c r="C6" s="350">
        <v>0.76680000000000004</v>
      </c>
      <c r="D6" s="350">
        <v>0.78080000000000005</v>
      </c>
      <c r="E6" s="350">
        <v>0.7732</v>
      </c>
      <c r="F6" s="350">
        <v>0.78339999999999999</v>
      </c>
      <c r="G6" s="350">
        <v>0.77259999999999995</v>
      </c>
      <c r="H6" s="350">
        <v>0.76249999999999996</v>
      </c>
      <c r="I6" s="350">
        <v>0.77349999999999997</v>
      </c>
      <c r="J6" s="350">
        <v>0.77380000000000004</v>
      </c>
      <c r="K6" s="350">
        <v>0.7742</v>
      </c>
      <c r="L6" s="350">
        <v>0.7681</v>
      </c>
      <c r="M6" s="350">
        <v>0.77549999999999997</v>
      </c>
      <c r="N6" s="350">
        <v>0.79179999999999995</v>
      </c>
      <c r="O6" s="350">
        <v>0.78439999999999999</v>
      </c>
      <c r="P6" s="350">
        <v>0.76870000000000005</v>
      </c>
      <c r="Q6" s="350">
        <v>0.77759999999999996</v>
      </c>
      <c r="R6" s="350">
        <v>0.7843</v>
      </c>
      <c r="S6" s="357">
        <v>0.7752</v>
      </c>
      <c r="T6" s="355"/>
      <c r="U6" s="356">
        <f t="shared" ref="U6:U18" si="0">A6</f>
        <v>41975</v>
      </c>
      <c r="V6" s="350">
        <v>0.1837</v>
      </c>
      <c r="W6" s="350">
        <v>0.1779</v>
      </c>
      <c r="X6" s="350">
        <v>0.1754</v>
      </c>
      <c r="Y6" s="350">
        <v>0.17760000000000001</v>
      </c>
      <c r="Z6" s="350">
        <v>0.1749</v>
      </c>
      <c r="AA6" s="350">
        <v>0.1777</v>
      </c>
      <c r="AB6" s="350">
        <v>0.17450000000000002</v>
      </c>
      <c r="AC6" s="350">
        <v>0.17899999999999999</v>
      </c>
      <c r="AD6" s="350">
        <v>0.17699999999999999</v>
      </c>
      <c r="AE6" s="350">
        <v>0.1767</v>
      </c>
      <c r="AF6" s="350">
        <v>0.17799999999999999</v>
      </c>
      <c r="AG6" s="350">
        <v>0.17400000000000002</v>
      </c>
      <c r="AH6" s="350">
        <v>0.17649999999999999</v>
      </c>
      <c r="AI6" s="350">
        <v>0.17649999999999999</v>
      </c>
      <c r="AJ6" s="350">
        <v>0.17530000000000001</v>
      </c>
      <c r="AK6" s="350">
        <v>0.1792</v>
      </c>
      <c r="AL6" s="350">
        <v>0.17180000000000001</v>
      </c>
      <c r="AM6" s="357">
        <v>0.17629348859642963</v>
      </c>
      <c r="AN6" s="355"/>
    </row>
    <row r="7" spans="1:40">
      <c r="A7" s="356">
        <f t="shared" ref="A7:A18" si="1">A6+31</f>
        <v>42006</v>
      </c>
      <c r="B7" s="350">
        <v>0.76629999999999998</v>
      </c>
      <c r="C7" s="350">
        <v>0.77429999999999999</v>
      </c>
      <c r="D7" s="350">
        <v>0.77869999999999995</v>
      </c>
      <c r="E7" s="350">
        <v>0.77</v>
      </c>
      <c r="F7" s="350">
        <v>0.77510000000000001</v>
      </c>
      <c r="G7" s="350">
        <v>0.76749999999999996</v>
      </c>
      <c r="H7" s="350">
        <v>0.77959999999999996</v>
      </c>
      <c r="I7" s="350">
        <v>0.77510000000000001</v>
      </c>
      <c r="J7" s="350">
        <v>0.7752</v>
      </c>
      <c r="K7" s="350">
        <v>0.77939999999999998</v>
      </c>
      <c r="L7" s="350">
        <v>0.76859999999999995</v>
      </c>
      <c r="M7" s="350">
        <v>0.77890000000000004</v>
      </c>
      <c r="N7" s="350">
        <v>0.78290000000000004</v>
      </c>
      <c r="O7" s="350">
        <v>0.77849999999999997</v>
      </c>
      <c r="P7" s="350">
        <v>0.77480000000000004</v>
      </c>
      <c r="Q7" s="350">
        <v>0.7782</v>
      </c>
      <c r="R7" s="350">
        <v>0.77300000000000002</v>
      </c>
      <c r="S7" s="357">
        <v>0.77510000000000001</v>
      </c>
      <c r="T7" s="355"/>
      <c r="U7" s="356">
        <f t="shared" si="0"/>
        <v>42006</v>
      </c>
      <c r="V7" s="350">
        <v>0.17910000000000001</v>
      </c>
      <c r="W7" s="350">
        <v>0.1762</v>
      </c>
      <c r="X7" s="350">
        <v>0.1736</v>
      </c>
      <c r="Y7" s="350">
        <v>0.1757</v>
      </c>
      <c r="Z7" s="350">
        <v>0.17169999999999999</v>
      </c>
      <c r="AA7" s="350">
        <v>0.17599999999999999</v>
      </c>
      <c r="AB7" s="350">
        <v>0.17130000000000001</v>
      </c>
      <c r="AC7" s="350">
        <v>0.17680000000000001</v>
      </c>
      <c r="AD7" s="350">
        <v>0.1744</v>
      </c>
      <c r="AE7" s="350">
        <v>0.1759</v>
      </c>
      <c r="AF7" s="350">
        <v>0.1757</v>
      </c>
      <c r="AG7" s="350">
        <v>0.17130000000000001</v>
      </c>
      <c r="AH7" s="350">
        <v>0.17450000000000002</v>
      </c>
      <c r="AI7" s="350">
        <v>0.1744</v>
      </c>
      <c r="AJ7" s="350">
        <v>0.1736</v>
      </c>
      <c r="AK7" s="350">
        <v>0.1769</v>
      </c>
      <c r="AL7" s="350">
        <v>0.1666</v>
      </c>
      <c r="AM7" s="357">
        <v>0.17394815050224499</v>
      </c>
      <c r="AN7" s="355"/>
    </row>
    <row r="8" spans="1:40">
      <c r="A8" s="356">
        <f t="shared" si="1"/>
        <v>42037</v>
      </c>
      <c r="B8" s="350">
        <v>0.77549999999999997</v>
      </c>
      <c r="C8" s="350">
        <v>0.7782</v>
      </c>
      <c r="D8" s="350">
        <v>0.77639999999999998</v>
      </c>
      <c r="E8" s="350">
        <v>0.77249999999999996</v>
      </c>
      <c r="F8" s="350">
        <v>0.77869999999999995</v>
      </c>
      <c r="G8" s="350">
        <v>0.78290000000000004</v>
      </c>
      <c r="H8" s="350">
        <v>0.7823</v>
      </c>
      <c r="I8" s="350">
        <v>0.77859999999999996</v>
      </c>
      <c r="J8" s="350">
        <v>0.77339999999999998</v>
      </c>
      <c r="K8" s="350">
        <v>0.7772</v>
      </c>
      <c r="L8" s="350">
        <v>0.7722</v>
      </c>
      <c r="M8" s="350">
        <v>0.78129999999999999</v>
      </c>
      <c r="N8" s="350">
        <v>0.78290000000000004</v>
      </c>
      <c r="O8" s="350">
        <v>0.77869999999999995</v>
      </c>
      <c r="P8" s="350">
        <v>0.79279999999999995</v>
      </c>
      <c r="Q8" s="350">
        <v>0.77739999999999998</v>
      </c>
      <c r="R8" s="350">
        <v>0.77690000000000003</v>
      </c>
      <c r="S8" s="357">
        <v>0.77900000000000003</v>
      </c>
      <c r="T8" s="355"/>
      <c r="U8" s="356">
        <f t="shared" si="0"/>
        <v>42037</v>
      </c>
      <c r="V8" s="350">
        <v>0.17880000000000001</v>
      </c>
      <c r="W8" s="350">
        <v>0.17499999999999999</v>
      </c>
      <c r="X8" s="350">
        <v>0.1739</v>
      </c>
      <c r="Y8" s="350">
        <v>0.1749</v>
      </c>
      <c r="Z8" s="350">
        <v>0.16980000000000001</v>
      </c>
      <c r="AA8" s="350">
        <v>0.17300000000000001</v>
      </c>
      <c r="AB8" s="350">
        <v>0.1701</v>
      </c>
      <c r="AC8" s="350">
        <v>0.17380000000000001</v>
      </c>
      <c r="AD8" s="350">
        <v>0.17300000000000001</v>
      </c>
      <c r="AE8" s="350">
        <v>0.17369999999999999</v>
      </c>
      <c r="AF8" s="350">
        <v>0.17469999999999999</v>
      </c>
      <c r="AG8" s="350">
        <v>0.17019999999999999</v>
      </c>
      <c r="AH8" s="350">
        <v>0.1741</v>
      </c>
      <c r="AI8" s="350">
        <v>0.17380000000000001</v>
      </c>
      <c r="AJ8" s="350">
        <v>0.1721</v>
      </c>
      <c r="AK8" s="350">
        <v>0.17510000000000001</v>
      </c>
      <c r="AL8" s="350">
        <v>0.17119999999999999</v>
      </c>
      <c r="AM8" s="357">
        <v>0.17319446114670903</v>
      </c>
      <c r="AN8" s="355"/>
    </row>
    <row r="9" spans="1:40">
      <c r="A9" s="356">
        <f t="shared" si="1"/>
        <v>42068</v>
      </c>
      <c r="B9" s="350">
        <v>0.76519999999999999</v>
      </c>
      <c r="C9" s="350">
        <v>0.77849999999999997</v>
      </c>
      <c r="D9" s="350">
        <v>0.77380000000000004</v>
      </c>
      <c r="E9" s="350">
        <v>0.77</v>
      </c>
      <c r="F9" s="350">
        <v>0.77270000000000005</v>
      </c>
      <c r="G9" s="350">
        <v>0.77549999999999997</v>
      </c>
      <c r="H9" s="350">
        <v>0.78169999999999995</v>
      </c>
      <c r="I9" s="350">
        <v>0.76029999999999998</v>
      </c>
      <c r="J9" s="350">
        <v>0.77249999999999996</v>
      </c>
      <c r="K9" s="350">
        <v>0.77249999999999996</v>
      </c>
      <c r="L9" s="350">
        <v>0.77059999999999995</v>
      </c>
      <c r="M9" s="350">
        <v>0.77229999999999999</v>
      </c>
      <c r="N9" s="350">
        <v>0.78559999999999997</v>
      </c>
      <c r="O9" s="350">
        <v>0.7833</v>
      </c>
      <c r="P9" s="350">
        <v>0.78159999999999996</v>
      </c>
      <c r="Q9" s="350">
        <v>0.77410000000000001</v>
      </c>
      <c r="R9" s="350">
        <v>0.7702</v>
      </c>
      <c r="S9" s="357">
        <v>0.77490000000000003</v>
      </c>
      <c r="T9" s="355"/>
      <c r="U9" s="356">
        <f t="shared" si="0"/>
        <v>42068</v>
      </c>
      <c r="V9" s="350">
        <v>0.18360000000000001</v>
      </c>
      <c r="W9" s="350">
        <v>0.1759</v>
      </c>
      <c r="X9" s="350">
        <v>0.17350000000000002</v>
      </c>
      <c r="Y9" s="350">
        <v>0.17519999999999999</v>
      </c>
      <c r="Z9" s="350">
        <v>0.1726</v>
      </c>
      <c r="AA9" s="350">
        <v>0.1762</v>
      </c>
      <c r="AB9" s="350">
        <v>0.16980000000000001</v>
      </c>
      <c r="AC9" s="350">
        <v>0.17630000000000001</v>
      </c>
      <c r="AD9" s="350">
        <v>0.17119999999999999</v>
      </c>
      <c r="AE9" s="350">
        <v>0.17510000000000001</v>
      </c>
      <c r="AF9" s="350">
        <v>0.1759</v>
      </c>
      <c r="AG9" s="350">
        <v>0.17150000000000001</v>
      </c>
      <c r="AH9" s="350">
        <v>0.17549999999999999</v>
      </c>
      <c r="AI9" s="350">
        <v>0.17510000000000001</v>
      </c>
      <c r="AJ9" s="350">
        <v>0.1739</v>
      </c>
      <c r="AK9" s="350">
        <v>0.17699999999999999</v>
      </c>
      <c r="AL9" s="350">
        <v>0.1726</v>
      </c>
      <c r="AM9" s="357">
        <v>0.17447912972737306</v>
      </c>
      <c r="AN9" s="355"/>
    </row>
    <row r="10" spans="1:40">
      <c r="A10" s="356">
        <f t="shared" si="1"/>
        <v>42099</v>
      </c>
      <c r="B10" s="350">
        <v>0.76880000000000004</v>
      </c>
      <c r="C10" s="350">
        <v>0.7802</v>
      </c>
      <c r="D10" s="350">
        <v>0.77829999999999999</v>
      </c>
      <c r="E10" s="350">
        <v>0.77100000000000002</v>
      </c>
      <c r="F10" s="350">
        <v>0.77180000000000004</v>
      </c>
      <c r="G10" s="350">
        <v>0.77569999999999995</v>
      </c>
      <c r="H10" s="350">
        <v>0.78200000000000003</v>
      </c>
      <c r="I10" s="350">
        <v>0.77549999999999997</v>
      </c>
      <c r="J10" s="350">
        <v>0.77280000000000004</v>
      </c>
      <c r="K10" s="350">
        <v>0.78439999999999999</v>
      </c>
      <c r="L10" s="350">
        <v>0.76819999999999999</v>
      </c>
      <c r="M10" s="350">
        <v>0.7802</v>
      </c>
      <c r="N10" s="350">
        <v>0.78539999999999999</v>
      </c>
      <c r="O10" s="350">
        <v>0.77590000000000003</v>
      </c>
      <c r="P10" s="350">
        <v>0.78349999999999997</v>
      </c>
      <c r="Q10" s="350">
        <v>0.77280000000000004</v>
      </c>
      <c r="R10" s="350">
        <v>0.77780000000000005</v>
      </c>
      <c r="S10" s="357">
        <v>0.7772</v>
      </c>
      <c r="T10" s="355"/>
      <c r="U10" s="356">
        <f t="shared" si="0"/>
        <v>42099</v>
      </c>
      <c r="V10" s="350">
        <v>0.18060000000000001</v>
      </c>
      <c r="W10" s="350">
        <v>0.1736</v>
      </c>
      <c r="X10" s="350">
        <v>0.17150000000000001</v>
      </c>
      <c r="Y10" s="350">
        <v>0.17480000000000001</v>
      </c>
      <c r="Z10" s="350">
        <v>0.17019999999999999</v>
      </c>
      <c r="AA10" s="350">
        <v>0.17519999999999999</v>
      </c>
      <c r="AB10" s="350">
        <v>0.16800000000000001</v>
      </c>
      <c r="AC10" s="350">
        <v>0.17269999999999999</v>
      </c>
      <c r="AD10" s="350">
        <v>0.17300000000000001</v>
      </c>
      <c r="AE10" s="350">
        <v>0.1731</v>
      </c>
      <c r="AF10" s="350">
        <v>0.17560000000000001</v>
      </c>
      <c r="AG10" s="350">
        <v>0.17080000000000001</v>
      </c>
      <c r="AH10" s="350">
        <v>0.1739</v>
      </c>
      <c r="AI10" s="350">
        <v>0.17380000000000001</v>
      </c>
      <c r="AJ10" s="350">
        <v>0.17319999999999999</v>
      </c>
      <c r="AK10" s="350">
        <v>0.17519999999999999</v>
      </c>
      <c r="AL10" s="350">
        <v>0.1714</v>
      </c>
      <c r="AM10" s="357">
        <v>0.17316479581521971</v>
      </c>
      <c r="AN10" s="355"/>
    </row>
    <row r="11" spans="1:40">
      <c r="A11" s="356">
        <f t="shared" si="1"/>
        <v>42130</v>
      </c>
      <c r="B11" s="350">
        <v>0.76680000000000004</v>
      </c>
      <c r="C11" s="350">
        <v>0.77690000000000003</v>
      </c>
      <c r="D11" s="350">
        <v>0.77600000000000002</v>
      </c>
      <c r="E11" s="350">
        <v>0.75949999999999995</v>
      </c>
      <c r="F11" s="350">
        <v>0.77600000000000002</v>
      </c>
      <c r="G11" s="350">
        <v>0.77690000000000003</v>
      </c>
      <c r="H11" s="350">
        <v>0.78139999999999998</v>
      </c>
      <c r="I11" s="350">
        <v>0.77100000000000002</v>
      </c>
      <c r="J11" s="350">
        <v>0.77890000000000004</v>
      </c>
      <c r="K11" s="350">
        <v>0.77690000000000003</v>
      </c>
      <c r="L11" s="350">
        <v>0.77129999999999999</v>
      </c>
      <c r="M11" s="350">
        <v>0.76880000000000004</v>
      </c>
      <c r="N11" s="350">
        <v>0.78029999999999999</v>
      </c>
      <c r="O11" s="350">
        <v>0.77849999999999997</v>
      </c>
      <c r="P11" s="350">
        <v>0.77949999999999997</v>
      </c>
      <c r="Q11" s="350">
        <v>0.77039999999999997</v>
      </c>
      <c r="R11" s="350">
        <v>0.77049999999999996</v>
      </c>
      <c r="S11" s="357">
        <v>0.7742</v>
      </c>
      <c r="T11" s="355"/>
      <c r="U11" s="356">
        <f t="shared" si="0"/>
        <v>42130</v>
      </c>
      <c r="V11" s="350">
        <v>0.1847</v>
      </c>
      <c r="W11" s="350">
        <v>0.1731</v>
      </c>
      <c r="X11" s="350">
        <v>0.1729</v>
      </c>
      <c r="Y11" s="350">
        <v>0.17549999999999999</v>
      </c>
      <c r="Z11" s="350">
        <v>0.1709</v>
      </c>
      <c r="AA11" s="350">
        <v>0.17530000000000001</v>
      </c>
      <c r="AB11" s="350">
        <v>0.1686</v>
      </c>
      <c r="AC11" s="350">
        <v>0.1731</v>
      </c>
      <c r="AD11" s="350">
        <v>0.17419999999999999</v>
      </c>
      <c r="AE11" s="350">
        <v>0.1729</v>
      </c>
      <c r="AF11" s="350">
        <v>0.1757</v>
      </c>
      <c r="AG11" s="350">
        <v>0.17069999999999999</v>
      </c>
      <c r="AH11" s="350">
        <v>0.17219999999999999</v>
      </c>
      <c r="AI11" s="350">
        <v>0.1739</v>
      </c>
      <c r="AJ11" s="350">
        <v>0.17330000000000001</v>
      </c>
      <c r="AK11" s="350">
        <v>0.17519999999999999</v>
      </c>
      <c r="AL11" s="350">
        <v>0.17069999999999999</v>
      </c>
      <c r="AM11" s="357">
        <v>0.17349354662819916</v>
      </c>
      <c r="AN11" s="355"/>
    </row>
    <row r="12" spans="1:40">
      <c r="A12" s="356">
        <f t="shared" si="1"/>
        <v>42161</v>
      </c>
      <c r="B12" s="350">
        <v>0.76849999999999996</v>
      </c>
      <c r="C12" s="350">
        <v>0.7833</v>
      </c>
      <c r="D12" s="350">
        <v>0.78610000000000002</v>
      </c>
      <c r="E12" s="350">
        <v>0.76880000000000004</v>
      </c>
      <c r="F12" s="350">
        <v>0.77129999999999999</v>
      </c>
      <c r="G12" s="350">
        <v>0.78169999999999995</v>
      </c>
      <c r="H12" s="350">
        <v>0.78120000000000001</v>
      </c>
      <c r="I12" s="350">
        <v>0.77929999999999999</v>
      </c>
      <c r="J12" s="350">
        <v>0.77010000000000001</v>
      </c>
      <c r="K12" s="350">
        <v>0.77710000000000001</v>
      </c>
      <c r="L12" s="350">
        <v>0.76719999999999999</v>
      </c>
      <c r="M12" s="350">
        <v>0.78439999999999999</v>
      </c>
      <c r="N12" s="350">
        <v>0.78920000000000001</v>
      </c>
      <c r="O12" s="350">
        <v>0.78069999999999995</v>
      </c>
      <c r="P12" s="350">
        <v>0.77949999999999997</v>
      </c>
      <c r="Q12" s="350">
        <v>0.77139999999999997</v>
      </c>
      <c r="R12" s="350">
        <v>0.7722</v>
      </c>
      <c r="S12" s="357">
        <v>0.77739999999999998</v>
      </c>
      <c r="T12" s="355"/>
      <c r="U12" s="356">
        <f t="shared" si="0"/>
        <v>42161</v>
      </c>
      <c r="V12" s="350">
        <v>0.1802</v>
      </c>
      <c r="W12" s="350">
        <v>0.1714</v>
      </c>
      <c r="X12" s="350">
        <v>0.17080000000000001</v>
      </c>
      <c r="Y12" s="350">
        <v>0.17330000000000001</v>
      </c>
      <c r="Z12" s="350">
        <v>0.17080000000000001</v>
      </c>
      <c r="AA12" s="350">
        <v>0.1731</v>
      </c>
      <c r="AB12" s="350">
        <v>0.16700000000000001</v>
      </c>
      <c r="AC12" s="350">
        <v>0.17280000000000001</v>
      </c>
      <c r="AD12" s="350">
        <v>0.1734</v>
      </c>
      <c r="AE12" s="350">
        <v>0.17250000000000001</v>
      </c>
      <c r="AF12" s="350">
        <v>0.17480000000000001</v>
      </c>
      <c r="AG12" s="350">
        <v>0.1694</v>
      </c>
      <c r="AH12" s="350">
        <v>0.1721</v>
      </c>
      <c r="AI12" s="350">
        <v>0.17369999999999999</v>
      </c>
      <c r="AJ12" s="350">
        <v>0.1724</v>
      </c>
      <c r="AK12" s="350">
        <v>0.1744</v>
      </c>
      <c r="AL12" s="350">
        <v>0.1709</v>
      </c>
      <c r="AM12" s="357">
        <v>0.17231191145076394</v>
      </c>
      <c r="AN12" s="355"/>
    </row>
    <row r="13" spans="1:40">
      <c r="A13" s="356">
        <f t="shared" si="1"/>
        <v>42192</v>
      </c>
      <c r="B13" s="350">
        <v>0.76719999999999999</v>
      </c>
      <c r="C13" s="350">
        <v>0.78039999999999998</v>
      </c>
      <c r="D13" s="350">
        <v>0.78459999999999996</v>
      </c>
      <c r="E13" s="350">
        <v>0.77170000000000005</v>
      </c>
      <c r="F13" s="350">
        <v>0.77449999999999997</v>
      </c>
      <c r="G13" s="350">
        <v>0.77659999999999996</v>
      </c>
      <c r="H13" s="350">
        <v>0.78580000000000005</v>
      </c>
      <c r="I13" s="350">
        <v>0.77569999999999995</v>
      </c>
      <c r="J13" s="350">
        <v>0.77600000000000002</v>
      </c>
      <c r="K13" s="350">
        <v>0.78320000000000001</v>
      </c>
      <c r="L13" s="350">
        <v>0.77380000000000004</v>
      </c>
      <c r="M13" s="350">
        <v>0.76919999999999999</v>
      </c>
      <c r="N13" s="350">
        <v>0.79430000000000001</v>
      </c>
      <c r="O13" s="350">
        <v>0.78139999999999998</v>
      </c>
      <c r="P13" s="350">
        <v>0.78010000000000002</v>
      </c>
      <c r="Q13" s="350">
        <v>0.78149999999999997</v>
      </c>
      <c r="R13" s="350">
        <v>0.77669999999999995</v>
      </c>
      <c r="S13" s="357">
        <v>0.77869999999999995</v>
      </c>
      <c r="T13" s="355"/>
      <c r="U13" s="356">
        <f t="shared" si="0"/>
        <v>42192</v>
      </c>
      <c r="V13" s="350">
        <v>0.17960000000000001</v>
      </c>
      <c r="W13" s="350">
        <v>0.16980000000000001</v>
      </c>
      <c r="X13" s="350">
        <v>0.16830000000000001</v>
      </c>
      <c r="Y13" s="350">
        <v>0.17200000000000001</v>
      </c>
      <c r="Z13" s="350">
        <v>0.16880000000000001</v>
      </c>
      <c r="AA13" s="350">
        <v>0.17119999999999999</v>
      </c>
      <c r="AB13" s="350">
        <v>0.1646</v>
      </c>
      <c r="AC13" s="350">
        <v>0.17219999999999999</v>
      </c>
      <c r="AD13" s="350">
        <v>0.17150000000000001</v>
      </c>
      <c r="AE13" s="350">
        <v>0.16830000000000001</v>
      </c>
      <c r="AF13" s="350">
        <v>0.1714</v>
      </c>
      <c r="AG13" s="350">
        <v>0.1691</v>
      </c>
      <c r="AH13" s="350">
        <v>0.17119999999999999</v>
      </c>
      <c r="AI13" s="350">
        <v>0.1716</v>
      </c>
      <c r="AJ13" s="350">
        <v>0.1706</v>
      </c>
      <c r="AK13" s="350">
        <v>0.1706</v>
      </c>
      <c r="AL13" s="350">
        <v>0.1721</v>
      </c>
      <c r="AM13" s="357">
        <v>0.1705197888318393</v>
      </c>
      <c r="AN13" s="355"/>
    </row>
    <row r="14" spans="1:40">
      <c r="A14" s="356">
        <f t="shared" si="1"/>
        <v>42223</v>
      </c>
      <c r="B14" s="350">
        <v>0.75170000000000003</v>
      </c>
      <c r="C14" s="350">
        <v>0.77669999999999995</v>
      </c>
      <c r="D14" s="350">
        <v>0.77149999999999996</v>
      </c>
      <c r="E14" s="350">
        <v>0.75370000000000004</v>
      </c>
      <c r="F14" s="350">
        <v>0.76829999999999998</v>
      </c>
      <c r="G14" s="350">
        <v>0.7762</v>
      </c>
      <c r="H14" s="350">
        <v>0.77300000000000002</v>
      </c>
      <c r="I14" s="350">
        <v>0.76600000000000001</v>
      </c>
      <c r="J14" s="350">
        <v>0.76390000000000002</v>
      </c>
      <c r="K14" s="350">
        <v>0.77769999999999995</v>
      </c>
      <c r="L14" s="350">
        <v>0.7611</v>
      </c>
      <c r="M14" s="350">
        <v>0.77529999999999999</v>
      </c>
      <c r="N14" s="350">
        <v>0.78</v>
      </c>
      <c r="O14" s="350">
        <v>0.77459999999999996</v>
      </c>
      <c r="P14" s="350">
        <v>0.77149999999999996</v>
      </c>
      <c r="Q14" s="350">
        <v>0.7671</v>
      </c>
      <c r="R14" s="350">
        <v>0.76729999999999998</v>
      </c>
      <c r="S14" s="357">
        <v>0.76980000000000004</v>
      </c>
      <c r="T14" s="355"/>
      <c r="U14" s="356">
        <f t="shared" si="0"/>
        <v>42223</v>
      </c>
      <c r="V14" s="350">
        <v>0.18510000000000001</v>
      </c>
      <c r="W14" s="350">
        <v>0.17580000000000001</v>
      </c>
      <c r="X14" s="350">
        <v>0.17460000000000001</v>
      </c>
      <c r="Y14" s="350">
        <v>0.1782</v>
      </c>
      <c r="Z14" s="350">
        <v>0.17510000000000001</v>
      </c>
      <c r="AA14" s="350">
        <v>0.17799999999999999</v>
      </c>
      <c r="AB14" s="350">
        <v>0.17069999999999999</v>
      </c>
      <c r="AC14" s="350">
        <v>0.17450000000000002</v>
      </c>
      <c r="AD14" s="350">
        <v>0.17960000000000001</v>
      </c>
      <c r="AE14" s="350">
        <v>0.17510000000000001</v>
      </c>
      <c r="AF14" s="350">
        <v>0.17730000000000001</v>
      </c>
      <c r="AG14" s="350">
        <v>0.17369999999999999</v>
      </c>
      <c r="AH14" s="350">
        <v>0.17560000000000001</v>
      </c>
      <c r="AI14" s="350">
        <v>0.17960000000000001</v>
      </c>
      <c r="AJ14" s="350">
        <v>0.1774</v>
      </c>
      <c r="AK14" s="350">
        <v>0.17830000000000001</v>
      </c>
      <c r="AL14" s="350">
        <v>0.17680000000000001</v>
      </c>
      <c r="AM14" s="357">
        <v>0.17672938340373912</v>
      </c>
      <c r="AN14" s="355"/>
    </row>
    <row r="15" spans="1:40">
      <c r="A15" s="356">
        <f t="shared" si="1"/>
        <v>42254</v>
      </c>
      <c r="B15" s="350">
        <v>0.76049999999999995</v>
      </c>
      <c r="C15" s="350">
        <v>0.77869999999999995</v>
      </c>
      <c r="D15" s="350">
        <v>0.76770000000000005</v>
      </c>
      <c r="E15" s="350">
        <v>0.75949999999999995</v>
      </c>
      <c r="F15" s="350">
        <v>0.76300000000000001</v>
      </c>
      <c r="G15" s="350">
        <v>0.77470000000000006</v>
      </c>
      <c r="H15" s="350">
        <v>0.77100000000000002</v>
      </c>
      <c r="I15" s="350">
        <v>0.76629999999999998</v>
      </c>
      <c r="J15" s="350">
        <v>0.76549999999999996</v>
      </c>
      <c r="K15" s="350">
        <v>0.77329999999999999</v>
      </c>
      <c r="L15" s="350">
        <v>0.76100000000000001</v>
      </c>
      <c r="M15" s="350">
        <v>0.76819999999999999</v>
      </c>
      <c r="N15" s="350">
        <v>0.77559999999999996</v>
      </c>
      <c r="O15" s="350">
        <v>0.77359999999999995</v>
      </c>
      <c r="P15" s="350">
        <v>0.77749999999999997</v>
      </c>
      <c r="Q15" s="350">
        <v>0.76700000000000002</v>
      </c>
      <c r="R15" s="350">
        <v>0.77380000000000004</v>
      </c>
      <c r="S15" s="357">
        <v>0.77</v>
      </c>
      <c r="T15" s="355"/>
      <c r="U15" s="356">
        <f t="shared" si="0"/>
        <v>42254</v>
      </c>
      <c r="V15" s="350">
        <v>0.184</v>
      </c>
      <c r="W15" s="350">
        <v>0.1757</v>
      </c>
      <c r="X15" s="350">
        <v>0.17649999999999999</v>
      </c>
      <c r="Y15" s="350">
        <v>0.17880000000000001</v>
      </c>
      <c r="Z15" s="350">
        <v>0.17580000000000001</v>
      </c>
      <c r="AA15" s="350">
        <v>0.17799999999999999</v>
      </c>
      <c r="AB15" s="350">
        <v>0.1724</v>
      </c>
      <c r="AC15" s="350">
        <v>0.1772</v>
      </c>
      <c r="AD15" s="350">
        <v>0.17980000000000002</v>
      </c>
      <c r="AE15" s="350">
        <v>0.1769</v>
      </c>
      <c r="AF15" s="350">
        <v>0.17910000000000001</v>
      </c>
      <c r="AG15" s="350">
        <v>0.1754</v>
      </c>
      <c r="AH15" s="350">
        <v>0.1797</v>
      </c>
      <c r="AI15" s="350">
        <v>0.1789</v>
      </c>
      <c r="AJ15" s="350">
        <v>0.17730000000000001</v>
      </c>
      <c r="AK15" s="350">
        <v>0.1799</v>
      </c>
      <c r="AL15" s="350">
        <v>0.1764</v>
      </c>
      <c r="AM15" s="357">
        <v>0.177605711014762</v>
      </c>
      <c r="AN15" s="355"/>
    </row>
    <row r="16" spans="1:40">
      <c r="A16" s="356">
        <f t="shared" si="1"/>
        <v>42285</v>
      </c>
      <c r="B16" s="350">
        <v>0.76539999999999997</v>
      </c>
      <c r="C16" s="350">
        <v>0.78</v>
      </c>
      <c r="D16" s="350">
        <v>0.78059999999999996</v>
      </c>
      <c r="E16" s="350">
        <v>0.77800000000000002</v>
      </c>
      <c r="F16" s="350">
        <v>0.76629999999999998</v>
      </c>
      <c r="G16" s="350">
        <v>0.77739999999999998</v>
      </c>
      <c r="H16" s="350">
        <v>0.77529999999999999</v>
      </c>
      <c r="I16" s="350">
        <v>0.77400000000000002</v>
      </c>
      <c r="J16" s="350">
        <v>0.76739999999999997</v>
      </c>
      <c r="K16" s="350">
        <v>0.78120000000000001</v>
      </c>
      <c r="L16" s="350">
        <v>0.77480000000000004</v>
      </c>
      <c r="M16" s="350">
        <v>0.77480000000000004</v>
      </c>
      <c r="N16" s="350">
        <v>0.7944</v>
      </c>
      <c r="O16" s="350">
        <v>0.78110000000000002</v>
      </c>
      <c r="P16" s="350">
        <v>0.78</v>
      </c>
      <c r="Q16" s="350">
        <v>0.77590000000000003</v>
      </c>
      <c r="R16" s="350">
        <v>0.77449999999999997</v>
      </c>
      <c r="S16" s="357">
        <v>0.7772</v>
      </c>
      <c r="T16" s="355"/>
      <c r="U16" s="356">
        <f t="shared" si="0"/>
        <v>42285</v>
      </c>
      <c r="V16" s="350">
        <v>0.18179999999999999</v>
      </c>
      <c r="W16" s="350">
        <v>0.1741</v>
      </c>
      <c r="X16" s="350">
        <v>0.1721</v>
      </c>
      <c r="Y16" s="350">
        <v>0.17510000000000001</v>
      </c>
      <c r="Z16" s="350">
        <v>0.17150000000000001</v>
      </c>
      <c r="AA16" s="350">
        <v>0.1749</v>
      </c>
      <c r="AB16" s="350">
        <v>0.17</v>
      </c>
      <c r="AC16" s="350">
        <v>0.1762</v>
      </c>
      <c r="AD16" s="350">
        <v>0.17450000000000002</v>
      </c>
      <c r="AE16" s="350">
        <v>0.1731</v>
      </c>
      <c r="AF16" s="350">
        <v>0.17549999999999999</v>
      </c>
      <c r="AG16" s="350">
        <v>0.1706</v>
      </c>
      <c r="AH16" s="350">
        <v>0.1741</v>
      </c>
      <c r="AI16" s="350">
        <v>0.17400000000000002</v>
      </c>
      <c r="AJ16" s="350">
        <v>0.17450000000000002</v>
      </c>
      <c r="AK16" s="350">
        <v>0.17580000000000001</v>
      </c>
      <c r="AL16" s="350">
        <v>0.1696</v>
      </c>
      <c r="AM16" s="357">
        <v>0.17358599841015571</v>
      </c>
      <c r="AN16" s="355"/>
    </row>
    <row r="17" spans="1:40">
      <c r="A17" s="356">
        <f t="shared" si="1"/>
        <v>42316</v>
      </c>
      <c r="B17" s="350">
        <v>0.74570000000000003</v>
      </c>
      <c r="C17" s="350">
        <v>0.77459999999999996</v>
      </c>
      <c r="D17" s="350">
        <v>0.77270000000000005</v>
      </c>
      <c r="E17" s="350">
        <v>0.77559999999999996</v>
      </c>
      <c r="F17" s="350">
        <v>0.76739999999999997</v>
      </c>
      <c r="G17" s="350">
        <v>0.77649999999999997</v>
      </c>
      <c r="H17" s="350">
        <v>0.77470000000000006</v>
      </c>
      <c r="I17" s="350">
        <v>0.77129999999999999</v>
      </c>
      <c r="J17" s="350">
        <v>0.77939999999999998</v>
      </c>
      <c r="K17" s="350">
        <v>0.77680000000000005</v>
      </c>
      <c r="L17" s="350">
        <v>0.76270000000000004</v>
      </c>
      <c r="M17" s="350">
        <v>0.77780000000000005</v>
      </c>
      <c r="N17" s="350">
        <v>0.78659999999999997</v>
      </c>
      <c r="O17" s="350">
        <v>0.77729999999999999</v>
      </c>
      <c r="P17" s="350">
        <v>0.77810000000000001</v>
      </c>
      <c r="Q17" s="350">
        <v>0.77159999999999995</v>
      </c>
      <c r="R17" s="350">
        <v>0.77839999999999998</v>
      </c>
      <c r="S17" s="357">
        <v>0.77459999999999996</v>
      </c>
      <c r="T17" s="355"/>
      <c r="U17" s="356">
        <f t="shared" si="0"/>
        <v>42316</v>
      </c>
      <c r="V17" s="350">
        <v>0.18710000000000002</v>
      </c>
      <c r="W17" s="350">
        <v>0.17460000000000001</v>
      </c>
      <c r="X17" s="350">
        <v>0.17200000000000001</v>
      </c>
      <c r="Y17" s="350">
        <v>0.17480000000000001</v>
      </c>
      <c r="Z17" s="350">
        <v>0.1729</v>
      </c>
      <c r="AA17" s="350">
        <v>0.17510000000000001</v>
      </c>
      <c r="AB17" s="350">
        <v>0.17019999999999999</v>
      </c>
      <c r="AC17" s="350">
        <v>0.17630000000000001</v>
      </c>
      <c r="AD17" s="350">
        <v>0.1739</v>
      </c>
      <c r="AE17" s="350">
        <v>0.17350000000000002</v>
      </c>
      <c r="AF17" s="350">
        <v>0.17560000000000001</v>
      </c>
      <c r="AG17" s="350">
        <v>0.17119999999999999</v>
      </c>
      <c r="AH17" s="350">
        <v>0.1739</v>
      </c>
      <c r="AI17" s="350">
        <v>0.17469999999999999</v>
      </c>
      <c r="AJ17" s="350">
        <v>0.17460000000000001</v>
      </c>
      <c r="AK17" s="350">
        <v>0.1757</v>
      </c>
      <c r="AL17" s="350">
        <v>0.1716</v>
      </c>
      <c r="AM17" s="357">
        <v>0.17414147764220883</v>
      </c>
      <c r="AN17" s="355"/>
    </row>
    <row r="18" spans="1:40">
      <c r="A18" s="356">
        <f t="shared" si="1"/>
        <v>42347</v>
      </c>
      <c r="B18" s="350"/>
      <c r="C18" s="350"/>
      <c r="D18" s="350"/>
      <c r="E18" s="350"/>
      <c r="F18" s="350"/>
      <c r="G18" s="350"/>
      <c r="H18" s="350"/>
      <c r="I18" s="350"/>
      <c r="J18" s="350"/>
      <c r="K18" s="350"/>
      <c r="L18" s="350"/>
      <c r="M18" s="350"/>
      <c r="N18" s="350"/>
      <c r="O18" s="350"/>
      <c r="P18" s="350"/>
      <c r="Q18" s="350"/>
      <c r="R18" s="350"/>
      <c r="S18" s="357"/>
      <c r="T18" s="355"/>
      <c r="U18" s="356">
        <f t="shared" si="0"/>
        <v>42347</v>
      </c>
      <c r="V18" s="350">
        <v>0.1852</v>
      </c>
      <c r="W18" s="350">
        <v>0.1759</v>
      </c>
      <c r="X18" s="350">
        <v>0.1739</v>
      </c>
      <c r="Y18" s="350">
        <v>0.1764</v>
      </c>
      <c r="Z18" s="350">
        <v>0.1726</v>
      </c>
      <c r="AA18" s="350">
        <v>0.17660000000000001</v>
      </c>
      <c r="AB18" s="350">
        <v>0.1719</v>
      </c>
      <c r="AC18" s="350">
        <v>0.17830000000000001</v>
      </c>
      <c r="AD18" s="350">
        <v>0.17610000000000001</v>
      </c>
      <c r="AE18" s="350">
        <v>0.17510000000000001</v>
      </c>
      <c r="AF18" s="350">
        <v>0.1757</v>
      </c>
      <c r="AG18" s="350">
        <v>0.1721</v>
      </c>
      <c r="AH18" s="350">
        <v>0.17480000000000001</v>
      </c>
      <c r="AI18" s="350">
        <v>0.1754</v>
      </c>
      <c r="AJ18" s="350">
        <v>0.17480000000000001</v>
      </c>
      <c r="AK18" s="350">
        <v>0.1767</v>
      </c>
      <c r="AL18" s="350">
        <v>0.17280000000000001</v>
      </c>
      <c r="AM18" s="357">
        <v>0.17506325464765241</v>
      </c>
      <c r="AN18" s="355"/>
    </row>
    <row r="19" spans="1:40">
      <c r="A19" s="358"/>
      <c r="B19" s="358"/>
      <c r="C19" s="358"/>
      <c r="D19" s="358"/>
      <c r="E19" s="358"/>
      <c r="F19" s="358"/>
      <c r="G19" s="358"/>
      <c r="H19" s="358"/>
      <c r="I19" s="358"/>
      <c r="J19" s="358"/>
      <c r="K19" s="358"/>
      <c r="L19" s="358"/>
      <c r="M19" s="358"/>
      <c r="N19" s="358"/>
      <c r="O19" s="358"/>
      <c r="P19" s="358"/>
      <c r="Q19" s="358"/>
      <c r="R19" s="358"/>
      <c r="S19" s="358"/>
      <c r="T19" s="355"/>
      <c r="U19" s="355"/>
      <c r="V19" s="355"/>
      <c r="W19" s="355"/>
      <c r="X19" s="355"/>
      <c r="Y19" s="355"/>
      <c r="Z19" s="355"/>
      <c r="AA19" s="355"/>
      <c r="AB19" s="355"/>
      <c r="AC19" s="355"/>
      <c r="AD19" s="355"/>
      <c r="AE19" s="355"/>
      <c r="AF19" s="355"/>
      <c r="AG19" s="355"/>
      <c r="AH19" s="355"/>
      <c r="AI19" s="355"/>
      <c r="AJ19" s="355"/>
      <c r="AK19" s="355"/>
      <c r="AL19" s="355"/>
      <c r="AM19" s="355"/>
      <c r="AN19" s="355"/>
    </row>
    <row r="20" spans="1:40" ht="25.5">
      <c r="A20" s="353" t="s">
        <v>209</v>
      </c>
      <c r="B20" s="349" t="s">
        <v>0</v>
      </c>
      <c r="C20" s="349" t="s">
        <v>1</v>
      </c>
      <c r="D20" s="349" t="s">
        <v>2</v>
      </c>
      <c r="E20" s="349" t="s">
        <v>3</v>
      </c>
      <c r="F20" s="349" t="s">
        <v>5</v>
      </c>
      <c r="G20" s="349" t="s">
        <v>6</v>
      </c>
      <c r="H20" s="349" t="s">
        <v>7</v>
      </c>
      <c r="I20" s="349" t="s">
        <v>8</v>
      </c>
      <c r="J20" s="349" t="s">
        <v>9</v>
      </c>
      <c r="K20" s="349" t="s">
        <v>10</v>
      </c>
      <c r="L20" s="349" t="s">
        <v>11</v>
      </c>
      <c r="M20" s="349" t="s">
        <v>12</v>
      </c>
      <c r="N20" s="349" t="s">
        <v>13</v>
      </c>
      <c r="O20" s="349" t="s">
        <v>14</v>
      </c>
      <c r="P20" s="349" t="s">
        <v>15</v>
      </c>
      <c r="Q20" s="349" t="s">
        <v>16</v>
      </c>
      <c r="R20" s="349" t="s">
        <v>250</v>
      </c>
      <c r="S20" s="349" t="s">
        <v>205</v>
      </c>
      <c r="T20" s="355"/>
      <c r="U20" s="354" t="s">
        <v>206</v>
      </c>
      <c r="V20" s="349" t="s">
        <v>0</v>
      </c>
      <c r="W20" s="349" t="s">
        <v>1</v>
      </c>
      <c r="X20" s="349" t="s">
        <v>2</v>
      </c>
      <c r="Y20" s="349" t="s">
        <v>3</v>
      </c>
      <c r="Z20" s="349" t="s">
        <v>5</v>
      </c>
      <c r="AA20" s="349" t="s">
        <v>6</v>
      </c>
      <c r="AB20" s="349" t="s">
        <v>7</v>
      </c>
      <c r="AC20" s="349" t="s">
        <v>8</v>
      </c>
      <c r="AD20" s="349" t="s">
        <v>9</v>
      </c>
      <c r="AE20" s="349" t="s">
        <v>10</v>
      </c>
      <c r="AF20" s="349" t="s">
        <v>11</v>
      </c>
      <c r="AG20" s="349" t="s">
        <v>12</v>
      </c>
      <c r="AH20" s="349" t="s">
        <v>13</v>
      </c>
      <c r="AI20" s="349" t="s">
        <v>14</v>
      </c>
      <c r="AJ20" s="349" t="s">
        <v>15</v>
      </c>
      <c r="AK20" s="349" t="s">
        <v>16</v>
      </c>
      <c r="AL20" s="349" t="s">
        <v>250</v>
      </c>
      <c r="AM20" s="349" t="s">
        <v>205</v>
      </c>
      <c r="AN20" s="355"/>
    </row>
    <row r="21" spans="1:40">
      <c r="A21" s="356">
        <f>A5</f>
        <v>41944</v>
      </c>
      <c r="B21" s="350">
        <v>0.75490000000000002</v>
      </c>
      <c r="C21" s="350">
        <v>0.77429999999999999</v>
      </c>
      <c r="D21" s="350">
        <v>0.77790000000000004</v>
      </c>
      <c r="E21" s="350">
        <v>0.77449999999999997</v>
      </c>
      <c r="F21" s="350">
        <v>0.77769999999999995</v>
      </c>
      <c r="G21" s="350">
        <v>0.77490000000000003</v>
      </c>
      <c r="H21" s="350">
        <v>0.77910000000000001</v>
      </c>
      <c r="I21" s="350">
        <v>0.77410000000000001</v>
      </c>
      <c r="J21" s="350">
        <v>0.77580000000000005</v>
      </c>
      <c r="K21" s="350">
        <v>0.77600000000000002</v>
      </c>
      <c r="L21" s="350">
        <v>0.77559999999999996</v>
      </c>
      <c r="M21" s="350">
        <v>0.77780000000000005</v>
      </c>
      <c r="N21" s="350">
        <v>0.77010000000000001</v>
      </c>
      <c r="O21" s="350">
        <v>0.77600000000000002</v>
      </c>
      <c r="P21" s="350">
        <v>0.77629999999999999</v>
      </c>
      <c r="Q21" s="350">
        <v>0.7742</v>
      </c>
      <c r="R21" s="350">
        <v>0.78959999999999997</v>
      </c>
      <c r="S21" s="357">
        <v>0.77606108725782974</v>
      </c>
      <c r="T21" s="355"/>
      <c r="U21" s="356">
        <f>A5</f>
        <v>41944</v>
      </c>
      <c r="V21" s="350">
        <v>1.6799999999999999E-2</v>
      </c>
      <c r="W21" s="350">
        <v>1.49E-2</v>
      </c>
      <c r="X21" s="350">
        <v>1.43E-2</v>
      </c>
      <c r="Y21" s="350">
        <v>1.4200000000000001E-2</v>
      </c>
      <c r="Z21" s="350">
        <v>1.4500000000000001E-2</v>
      </c>
      <c r="AA21" s="350">
        <v>1.44E-2</v>
      </c>
      <c r="AB21" s="350">
        <v>1.49E-2</v>
      </c>
      <c r="AC21" s="350">
        <v>1.4999999999999999E-2</v>
      </c>
      <c r="AD21" s="350">
        <v>1.43E-2</v>
      </c>
      <c r="AE21" s="350">
        <v>1.46E-2</v>
      </c>
      <c r="AF21" s="350">
        <v>1.4500000000000001E-2</v>
      </c>
      <c r="AG21" s="350">
        <v>1.4500000000000001E-2</v>
      </c>
      <c r="AH21" s="350">
        <v>1.55E-2</v>
      </c>
      <c r="AI21" s="350">
        <v>1.43E-2</v>
      </c>
      <c r="AJ21" s="350">
        <v>1.44E-2</v>
      </c>
      <c r="AK21" s="350">
        <v>1.46E-2</v>
      </c>
      <c r="AL21" s="350">
        <v>1.34E-2</v>
      </c>
      <c r="AM21" s="357">
        <v>1.4521557379679962E-2</v>
      </c>
      <c r="AN21" s="355"/>
    </row>
    <row r="22" spans="1:40">
      <c r="A22" s="356">
        <f t="shared" ref="A22:A34" si="2">A6</f>
        <v>41975</v>
      </c>
      <c r="B22" s="350">
        <v>0.7671</v>
      </c>
      <c r="C22" s="350">
        <v>0.77449999999999997</v>
      </c>
      <c r="D22" s="350">
        <v>0.77770000000000006</v>
      </c>
      <c r="E22" s="350">
        <v>0.77570000000000006</v>
      </c>
      <c r="F22" s="350">
        <v>0.77749999999999997</v>
      </c>
      <c r="G22" s="350">
        <v>0.77529999999999999</v>
      </c>
      <c r="H22" s="350">
        <v>0.77790000000000004</v>
      </c>
      <c r="I22" s="350">
        <v>0.77339999999999998</v>
      </c>
      <c r="J22" s="350">
        <v>0.77610000000000001</v>
      </c>
      <c r="K22" s="350">
        <v>0.77610000000000001</v>
      </c>
      <c r="L22" s="350">
        <v>0.77500000000000002</v>
      </c>
      <c r="M22" s="350">
        <v>0.77849999999999997</v>
      </c>
      <c r="N22" s="350">
        <v>0.77560000000000007</v>
      </c>
      <c r="O22" s="350">
        <v>0.77649999999999997</v>
      </c>
      <c r="P22" s="350">
        <v>0.77780000000000005</v>
      </c>
      <c r="Q22" s="350">
        <v>0.77360000000000007</v>
      </c>
      <c r="R22" s="350">
        <v>0.78149999999999997</v>
      </c>
      <c r="S22" s="357">
        <v>0.77650820792037001</v>
      </c>
      <c r="T22" s="355"/>
      <c r="U22" s="356">
        <f t="shared" ref="U22:U34" si="3">A6</f>
        <v>41975</v>
      </c>
      <c r="V22" s="350">
        <v>1.6199999999999999E-2</v>
      </c>
      <c r="W22" s="350">
        <v>1.5100000000000001E-2</v>
      </c>
      <c r="X22" s="350">
        <v>1.44E-2</v>
      </c>
      <c r="Y22" s="350">
        <v>1.4200000000000001E-2</v>
      </c>
      <c r="Z22" s="350">
        <v>1.46E-2</v>
      </c>
      <c r="AA22" s="350">
        <v>1.4500000000000001E-2</v>
      </c>
      <c r="AB22" s="350">
        <v>1.5100000000000001E-2</v>
      </c>
      <c r="AC22" s="350">
        <v>1.5100000000000001E-2</v>
      </c>
      <c r="AD22" s="350">
        <v>1.44E-2</v>
      </c>
      <c r="AE22" s="350">
        <v>1.47E-2</v>
      </c>
      <c r="AF22" s="350">
        <v>1.4500000000000001E-2</v>
      </c>
      <c r="AG22" s="350">
        <v>1.4500000000000001E-2</v>
      </c>
      <c r="AH22" s="350">
        <v>1.49E-2</v>
      </c>
      <c r="AI22" s="350">
        <v>1.4500000000000001E-2</v>
      </c>
      <c r="AJ22" s="350">
        <v>1.44E-2</v>
      </c>
      <c r="AK22" s="350">
        <v>1.47E-2</v>
      </c>
      <c r="AL22" s="350">
        <v>1.4200000000000001E-2</v>
      </c>
      <c r="AM22" s="357">
        <v>1.460232467368637E-2</v>
      </c>
      <c r="AN22" s="355"/>
    </row>
    <row r="23" spans="1:40">
      <c r="A23" s="356">
        <f t="shared" si="2"/>
        <v>42006</v>
      </c>
      <c r="B23" s="350">
        <v>0.77229999999999999</v>
      </c>
      <c r="C23" s="350">
        <v>0.77669999999999995</v>
      </c>
      <c r="D23" s="350">
        <v>0.77990000000000004</v>
      </c>
      <c r="E23" s="350">
        <v>0.77790000000000004</v>
      </c>
      <c r="F23" s="350">
        <v>0.78110000000000002</v>
      </c>
      <c r="G23" s="350">
        <v>0.77739999999999998</v>
      </c>
      <c r="H23" s="350">
        <v>0.78159999999999996</v>
      </c>
      <c r="I23" s="350">
        <v>0.77610000000000001</v>
      </c>
      <c r="J23" s="350">
        <v>0.7792</v>
      </c>
      <c r="K23" s="350">
        <v>0.77729999999999999</v>
      </c>
      <c r="L23" s="350">
        <v>0.77770000000000006</v>
      </c>
      <c r="M23" s="350">
        <v>0.78159999999999996</v>
      </c>
      <c r="N23" s="350">
        <v>0.77769999999999995</v>
      </c>
      <c r="O23" s="350">
        <v>0.7792</v>
      </c>
      <c r="P23" s="350">
        <v>0.78010000000000002</v>
      </c>
      <c r="Q23" s="350">
        <v>0.77629999999999999</v>
      </c>
      <c r="R23" s="350">
        <v>0.78720000000000001</v>
      </c>
      <c r="S23" s="357">
        <v>0.77929381841531775</v>
      </c>
      <c r="T23" s="355"/>
      <c r="U23" s="356">
        <f t="shared" si="3"/>
        <v>42006</v>
      </c>
      <c r="V23" s="350">
        <v>1.5599999999999999E-2</v>
      </c>
      <c r="W23" s="350">
        <v>1.46E-2</v>
      </c>
      <c r="X23" s="350">
        <v>1.4E-2</v>
      </c>
      <c r="Y23" s="350">
        <v>1.3899999999999999E-2</v>
      </c>
      <c r="Z23" s="350">
        <v>1.4200000000000001E-2</v>
      </c>
      <c r="AA23" s="350">
        <v>1.41E-2</v>
      </c>
      <c r="AB23" s="350">
        <v>1.46E-2</v>
      </c>
      <c r="AC23" s="350">
        <v>1.46E-2</v>
      </c>
      <c r="AD23" s="350">
        <v>1.3899999999999999E-2</v>
      </c>
      <c r="AE23" s="350">
        <v>1.43E-2</v>
      </c>
      <c r="AF23" s="350">
        <v>1.41E-2</v>
      </c>
      <c r="AG23" s="350">
        <v>1.41E-2</v>
      </c>
      <c r="AH23" s="350">
        <v>1.4800000000000001E-2</v>
      </c>
      <c r="AI23" s="350">
        <v>1.3899999999999999E-2</v>
      </c>
      <c r="AJ23" s="350">
        <v>1.38E-2</v>
      </c>
      <c r="AK23" s="350">
        <v>1.43E-2</v>
      </c>
      <c r="AL23" s="350">
        <v>1.37E-2</v>
      </c>
      <c r="AM23" s="357">
        <v>1.416479640102386E-2</v>
      </c>
      <c r="AN23" s="355"/>
    </row>
    <row r="24" spans="1:40">
      <c r="A24" s="356">
        <f t="shared" si="2"/>
        <v>42037</v>
      </c>
      <c r="B24" s="350">
        <v>0.77269999999999994</v>
      </c>
      <c r="C24" s="350">
        <v>0.77790000000000004</v>
      </c>
      <c r="D24" s="350">
        <v>0.77970000000000006</v>
      </c>
      <c r="E24" s="350">
        <v>0.77890000000000004</v>
      </c>
      <c r="F24" s="350">
        <v>0.78310000000000002</v>
      </c>
      <c r="G24" s="350">
        <v>0.78059999999999996</v>
      </c>
      <c r="H24" s="350">
        <v>0.78300000000000003</v>
      </c>
      <c r="I24" s="350">
        <v>0.7792</v>
      </c>
      <c r="J24" s="350">
        <v>0.78079999999999994</v>
      </c>
      <c r="K24" s="350">
        <v>0.77970000000000006</v>
      </c>
      <c r="L24" s="350">
        <v>0.77890000000000004</v>
      </c>
      <c r="M24" s="350">
        <v>0.78259999999999996</v>
      </c>
      <c r="N24" s="350">
        <v>0.77839999999999998</v>
      </c>
      <c r="O24" s="350">
        <v>0.78</v>
      </c>
      <c r="P24" s="350">
        <v>0.78170000000000006</v>
      </c>
      <c r="Q24" s="350">
        <v>0.77549999999999997</v>
      </c>
      <c r="R24" s="350">
        <v>0.78249999999999997</v>
      </c>
      <c r="S24" s="357">
        <v>0.78002282647675714</v>
      </c>
      <c r="T24" s="355"/>
      <c r="U24" s="356">
        <f t="shared" si="3"/>
        <v>42037</v>
      </c>
      <c r="V24" s="350">
        <v>1.55E-2</v>
      </c>
      <c r="W24" s="350">
        <v>1.46E-2</v>
      </c>
      <c r="X24" s="350">
        <v>1.3899999999999999E-2</v>
      </c>
      <c r="Y24" s="350">
        <v>1.37E-2</v>
      </c>
      <c r="Z24" s="350">
        <v>1.41E-2</v>
      </c>
      <c r="AA24" s="350">
        <v>1.3899999999999999E-2</v>
      </c>
      <c r="AB24" s="350">
        <v>1.44E-2</v>
      </c>
      <c r="AC24" s="350">
        <v>1.4500000000000001E-2</v>
      </c>
      <c r="AD24" s="350">
        <v>1.37E-2</v>
      </c>
      <c r="AE24" s="350">
        <v>1.41E-2</v>
      </c>
      <c r="AF24" s="350">
        <v>1.3899999999999999E-2</v>
      </c>
      <c r="AG24" s="350">
        <v>1.4200000000000001E-2</v>
      </c>
      <c r="AH24" s="350">
        <v>1.4500000000000001E-2</v>
      </c>
      <c r="AI24" s="350">
        <v>1.37E-2</v>
      </c>
      <c r="AJ24" s="350">
        <v>1.37E-2</v>
      </c>
      <c r="AK24" s="350">
        <v>1.6899999999999998E-2</v>
      </c>
      <c r="AL24" s="350">
        <v>1.38E-2</v>
      </c>
      <c r="AM24" s="357">
        <v>1.4189080686296776E-2</v>
      </c>
      <c r="AN24" s="355"/>
    </row>
    <row r="25" spans="1:40">
      <c r="A25" s="356">
        <f t="shared" si="2"/>
        <v>42068</v>
      </c>
      <c r="B25" s="350">
        <v>0.76729999999999998</v>
      </c>
      <c r="C25" s="350">
        <v>0.77679999999999993</v>
      </c>
      <c r="D25" s="350">
        <v>0.77969999999999995</v>
      </c>
      <c r="E25" s="350">
        <v>0.77800000000000002</v>
      </c>
      <c r="F25" s="350">
        <v>0.77980000000000005</v>
      </c>
      <c r="G25" s="350">
        <v>0.77669999999999995</v>
      </c>
      <c r="H25" s="350">
        <v>0.78289999999999993</v>
      </c>
      <c r="I25" s="350">
        <v>0.77629999999999999</v>
      </c>
      <c r="J25" s="350">
        <v>0.78210000000000002</v>
      </c>
      <c r="K25" s="350">
        <v>0.77800000000000002</v>
      </c>
      <c r="L25" s="350">
        <v>0.77729999999999999</v>
      </c>
      <c r="M25" s="350">
        <v>0.78079999999999994</v>
      </c>
      <c r="N25" s="350">
        <v>0.77659999999999996</v>
      </c>
      <c r="O25" s="350">
        <v>0.77829999999999999</v>
      </c>
      <c r="P25" s="350">
        <v>0.77949999999999997</v>
      </c>
      <c r="Q25" s="350">
        <v>0.77580000000000005</v>
      </c>
      <c r="R25" s="350">
        <v>0.78069999999999995</v>
      </c>
      <c r="S25" s="357">
        <v>0.77843437069981458</v>
      </c>
      <c r="T25" s="355"/>
      <c r="U25" s="356">
        <f t="shared" si="3"/>
        <v>42068</v>
      </c>
      <c r="V25" s="350">
        <v>1.61E-2</v>
      </c>
      <c r="W25" s="350">
        <v>1.4800000000000001E-2</v>
      </c>
      <c r="X25" s="350">
        <v>1.43E-2</v>
      </c>
      <c r="Y25" s="350">
        <v>1.43E-2</v>
      </c>
      <c r="Z25" s="350">
        <v>1.46E-2</v>
      </c>
      <c r="AA25" s="350">
        <v>1.46E-2</v>
      </c>
      <c r="AB25" s="350">
        <v>1.4800000000000001E-2</v>
      </c>
      <c r="AC25" s="350">
        <v>1.49E-2</v>
      </c>
      <c r="AD25" s="350">
        <v>1.4200000000000001E-2</v>
      </c>
      <c r="AE25" s="350">
        <v>1.44E-2</v>
      </c>
      <c r="AF25" s="350">
        <v>1.43E-2</v>
      </c>
      <c r="AG25" s="350">
        <v>1.47E-2</v>
      </c>
      <c r="AH25" s="350">
        <v>1.49E-2</v>
      </c>
      <c r="AI25" s="350">
        <v>1.41E-2</v>
      </c>
      <c r="AJ25" s="350">
        <v>1.41E-2</v>
      </c>
      <c r="AK25" s="350">
        <v>1.47E-2</v>
      </c>
      <c r="AL25" s="350">
        <v>1.4200000000000001E-2</v>
      </c>
      <c r="AM25" s="357">
        <v>1.4498666140924019E-2</v>
      </c>
      <c r="AN25" s="355"/>
    </row>
    <row r="26" spans="1:40">
      <c r="A26" s="356">
        <f t="shared" si="2"/>
        <v>42099</v>
      </c>
      <c r="B26" s="350">
        <v>0.77039999999999997</v>
      </c>
      <c r="C26" s="350">
        <v>0.77900000000000003</v>
      </c>
      <c r="D26" s="350">
        <v>0.78169999999999995</v>
      </c>
      <c r="E26" s="350">
        <v>0.77859999999999996</v>
      </c>
      <c r="F26" s="350">
        <v>0.78220000000000001</v>
      </c>
      <c r="G26" s="350">
        <v>0.77780000000000005</v>
      </c>
      <c r="H26" s="350">
        <v>0.78459999999999996</v>
      </c>
      <c r="I26" s="350">
        <v>0.77980000000000005</v>
      </c>
      <c r="J26" s="350">
        <v>0.7802</v>
      </c>
      <c r="K26" s="350">
        <v>0.77970000000000006</v>
      </c>
      <c r="L26" s="350">
        <v>0.77739999999999998</v>
      </c>
      <c r="M26" s="350">
        <v>0.78159999999999996</v>
      </c>
      <c r="N26" s="350">
        <v>0.77800000000000002</v>
      </c>
      <c r="O26" s="350">
        <v>0.77939999999999998</v>
      </c>
      <c r="P26" s="350">
        <v>0.78</v>
      </c>
      <c r="Q26" s="350">
        <v>0.77760000000000007</v>
      </c>
      <c r="R26" s="350">
        <v>0.78170000000000006</v>
      </c>
      <c r="S26" s="357">
        <v>0.77967517224901828</v>
      </c>
      <c r="T26" s="355"/>
      <c r="U26" s="356">
        <f t="shared" si="3"/>
        <v>42099</v>
      </c>
      <c r="V26" s="350">
        <v>1.6E-2</v>
      </c>
      <c r="W26" s="350">
        <v>1.49E-2</v>
      </c>
      <c r="X26" s="350">
        <v>1.43E-2</v>
      </c>
      <c r="Y26" s="350">
        <v>1.41E-2</v>
      </c>
      <c r="Z26" s="350">
        <v>1.46E-2</v>
      </c>
      <c r="AA26" s="350">
        <v>1.4500000000000001E-2</v>
      </c>
      <c r="AB26" s="350">
        <v>1.49E-2</v>
      </c>
      <c r="AC26" s="350">
        <v>1.4999999999999999E-2</v>
      </c>
      <c r="AD26" s="350">
        <v>1.43E-2</v>
      </c>
      <c r="AE26" s="350">
        <v>1.47E-2</v>
      </c>
      <c r="AF26" s="350">
        <v>1.4500000000000001E-2</v>
      </c>
      <c r="AG26" s="350">
        <v>1.46E-2</v>
      </c>
      <c r="AH26" s="350">
        <v>1.5100000000000001E-2</v>
      </c>
      <c r="AI26" s="350">
        <v>1.43E-2</v>
      </c>
      <c r="AJ26" s="350">
        <v>1.43E-2</v>
      </c>
      <c r="AK26" s="350">
        <v>1.47E-2</v>
      </c>
      <c r="AL26" s="350">
        <v>1.44E-2</v>
      </c>
      <c r="AM26" s="357">
        <v>1.4567723190930375E-2</v>
      </c>
      <c r="AN26" s="355"/>
    </row>
    <row r="27" spans="1:40">
      <c r="A27" s="356">
        <f t="shared" si="2"/>
        <v>42130</v>
      </c>
      <c r="B27" s="350">
        <v>0.76629999999999998</v>
      </c>
      <c r="C27" s="350">
        <v>0.77939999999999998</v>
      </c>
      <c r="D27" s="350">
        <v>0.78029999999999999</v>
      </c>
      <c r="E27" s="350">
        <v>0.77780000000000005</v>
      </c>
      <c r="F27" s="350">
        <v>0.78149999999999997</v>
      </c>
      <c r="G27" s="350">
        <v>0.77759999999999996</v>
      </c>
      <c r="H27" s="350">
        <v>0.78400000000000003</v>
      </c>
      <c r="I27" s="350">
        <v>0.7792</v>
      </c>
      <c r="J27" s="350">
        <v>0.77879999999999994</v>
      </c>
      <c r="K27" s="350">
        <v>0.77990000000000004</v>
      </c>
      <c r="L27" s="350">
        <v>0.7772</v>
      </c>
      <c r="M27" s="350">
        <v>0.78160000000000007</v>
      </c>
      <c r="N27" s="350">
        <v>0.77970000000000006</v>
      </c>
      <c r="O27" s="350">
        <v>0.7792</v>
      </c>
      <c r="P27" s="350">
        <v>0.77980000000000005</v>
      </c>
      <c r="Q27" s="350">
        <v>0.77749999999999997</v>
      </c>
      <c r="R27" s="350">
        <v>0.7823</v>
      </c>
      <c r="S27" s="357">
        <v>0.7792829714453724</v>
      </c>
      <c r="T27" s="355"/>
      <c r="U27" s="356">
        <f t="shared" si="3"/>
        <v>42130</v>
      </c>
      <c r="V27" s="350">
        <v>1.6E-2</v>
      </c>
      <c r="W27" s="350">
        <v>1.4999999999999999E-2</v>
      </c>
      <c r="X27" s="350">
        <v>1.43E-2</v>
      </c>
      <c r="Y27" s="350">
        <v>1.4200000000000001E-2</v>
      </c>
      <c r="Z27" s="350">
        <v>1.46E-2</v>
      </c>
      <c r="AA27" s="350">
        <v>1.46E-2</v>
      </c>
      <c r="AB27" s="350">
        <v>1.49E-2</v>
      </c>
      <c r="AC27" s="350">
        <v>1.52E-2</v>
      </c>
      <c r="AD27" s="350">
        <v>1.4500000000000001E-2</v>
      </c>
      <c r="AE27" s="350">
        <v>1.47E-2</v>
      </c>
      <c r="AF27" s="350">
        <v>1.46E-2</v>
      </c>
      <c r="AG27" s="350">
        <v>1.47E-2</v>
      </c>
      <c r="AH27" s="350">
        <v>1.5100000000000001E-2</v>
      </c>
      <c r="AI27" s="350">
        <v>1.44E-2</v>
      </c>
      <c r="AJ27" s="350">
        <v>1.44E-2</v>
      </c>
      <c r="AK27" s="350">
        <v>1.4800000000000001E-2</v>
      </c>
      <c r="AL27" s="350">
        <v>1.4500000000000001E-2</v>
      </c>
      <c r="AM27" s="357">
        <v>1.463679845874395E-2</v>
      </c>
      <c r="AN27" s="355"/>
    </row>
    <row r="28" spans="1:40">
      <c r="A28" s="356">
        <f t="shared" si="2"/>
        <v>42161</v>
      </c>
      <c r="B28" s="350">
        <v>0.7712</v>
      </c>
      <c r="C28" s="350">
        <v>0.78120000000000001</v>
      </c>
      <c r="D28" s="350">
        <v>0.7823</v>
      </c>
      <c r="E28" s="350">
        <v>0.78010000000000002</v>
      </c>
      <c r="F28" s="350">
        <v>0.78159999999999996</v>
      </c>
      <c r="G28" s="350">
        <v>0.77980000000000005</v>
      </c>
      <c r="H28" s="350">
        <v>0.78569999999999995</v>
      </c>
      <c r="I28" s="350">
        <v>0.77949999999999997</v>
      </c>
      <c r="J28" s="350">
        <v>0.77970000000000006</v>
      </c>
      <c r="K28" s="350">
        <v>0.78039999999999998</v>
      </c>
      <c r="L28" s="350">
        <v>0.7782</v>
      </c>
      <c r="M28" s="350">
        <v>0.78300000000000003</v>
      </c>
      <c r="N28" s="350">
        <v>0.78</v>
      </c>
      <c r="O28" s="350">
        <v>0.77960000000000007</v>
      </c>
      <c r="P28" s="350">
        <v>0.78069999999999995</v>
      </c>
      <c r="Q28" s="350">
        <v>0.77839999999999998</v>
      </c>
      <c r="R28" s="350">
        <v>0.78220000000000001</v>
      </c>
      <c r="S28" s="357">
        <v>0.78053763876980153</v>
      </c>
      <c r="T28" s="355"/>
      <c r="U28" s="356">
        <f t="shared" si="3"/>
        <v>42161</v>
      </c>
      <c r="V28" s="350">
        <v>1.5599999999999999E-2</v>
      </c>
      <c r="W28" s="350">
        <v>1.49E-2</v>
      </c>
      <c r="X28" s="350">
        <v>1.44E-2</v>
      </c>
      <c r="Y28" s="350">
        <v>1.41E-2</v>
      </c>
      <c r="Z28" s="350">
        <v>1.46E-2</v>
      </c>
      <c r="AA28" s="350">
        <v>1.46E-2</v>
      </c>
      <c r="AB28" s="350">
        <v>1.4800000000000001E-2</v>
      </c>
      <c r="AC28" s="350">
        <v>1.52E-2</v>
      </c>
      <c r="AD28" s="350">
        <v>1.44E-2</v>
      </c>
      <c r="AE28" s="350">
        <v>1.46E-2</v>
      </c>
      <c r="AF28" s="350">
        <v>1.4500000000000001E-2</v>
      </c>
      <c r="AG28" s="350">
        <v>1.46E-2</v>
      </c>
      <c r="AH28" s="350">
        <v>1.49E-2</v>
      </c>
      <c r="AI28" s="350">
        <v>1.4200000000000001E-2</v>
      </c>
      <c r="AJ28" s="350">
        <v>1.44E-2</v>
      </c>
      <c r="AK28" s="350">
        <v>1.47E-2</v>
      </c>
      <c r="AL28" s="350">
        <v>1.44E-2</v>
      </c>
      <c r="AM28" s="357">
        <v>1.4559352992529776E-2</v>
      </c>
      <c r="AN28" s="355"/>
    </row>
    <row r="29" spans="1:40">
      <c r="A29" s="356">
        <f t="shared" si="2"/>
        <v>42192</v>
      </c>
      <c r="B29" s="350">
        <v>0.77180000000000004</v>
      </c>
      <c r="C29" s="350">
        <v>0.78279999999999994</v>
      </c>
      <c r="D29" s="350">
        <v>0.78479999999999994</v>
      </c>
      <c r="E29" s="350">
        <v>0.78129999999999999</v>
      </c>
      <c r="F29" s="350">
        <v>0.78359999999999996</v>
      </c>
      <c r="G29" s="350">
        <v>0.78180000000000005</v>
      </c>
      <c r="H29" s="350">
        <v>0.78800000000000003</v>
      </c>
      <c r="I29" s="350">
        <v>0.7802</v>
      </c>
      <c r="J29" s="350">
        <v>0.78180000000000005</v>
      </c>
      <c r="K29" s="350">
        <v>0.78459999999999996</v>
      </c>
      <c r="L29" s="350">
        <v>0.78149999999999997</v>
      </c>
      <c r="M29" s="350">
        <v>0.78320000000000001</v>
      </c>
      <c r="N29" s="350">
        <v>0.78110000000000002</v>
      </c>
      <c r="O29" s="350">
        <v>0.78170000000000006</v>
      </c>
      <c r="P29" s="350">
        <v>0.78259999999999996</v>
      </c>
      <c r="Q29" s="350">
        <v>0.78210000000000002</v>
      </c>
      <c r="R29" s="350">
        <v>0.78129999999999999</v>
      </c>
      <c r="S29" s="357">
        <v>0.78236291735241603</v>
      </c>
      <c r="T29" s="355"/>
      <c r="U29" s="356">
        <f t="shared" si="3"/>
        <v>42192</v>
      </c>
      <c r="V29" s="350">
        <v>1.5599999999999999E-2</v>
      </c>
      <c r="W29" s="350">
        <v>1.49E-2</v>
      </c>
      <c r="X29" s="350">
        <v>1.44E-2</v>
      </c>
      <c r="Y29" s="350">
        <v>1.4200000000000001E-2</v>
      </c>
      <c r="Z29" s="350">
        <v>1.46E-2</v>
      </c>
      <c r="AA29" s="350">
        <v>1.4500000000000001E-2</v>
      </c>
      <c r="AB29" s="350">
        <v>1.49E-2</v>
      </c>
      <c r="AC29" s="350">
        <v>1.5100000000000001E-2</v>
      </c>
      <c r="AD29" s="350">
        <v>1.4200000000000001E-2</v>
      </c>
      <c r="AE29" s="350">
        <v>1.46E-2</v>
      </c>
      <c r="AF29" s="350">
        <v>1.46E-2</v>
      </c>
      <c r="AG29" s="350">
        <v>1.47E-2</v>
      </c>
      <c r="AH29" s="350">
        <v>1.47E-2</v>
      </c>
      <c r="AI29" s="350">
        <v>1.4200000000000001E-2</v>
      </c>
      <c r="AJ29" s="350">
        <v>1.43E-2</v>
      </c>
      <c r="AK29" s="350">
        <v>1.4800000000000001E-2</v>
      </c>
      <c r="AL29" s="350">
        <v>1.41E-2</v>
      </c>
      <c r="AM29" s="357">
        <v>1.4525375954323991E-2</v>
      </c>
      <c r="AN29" s="355"/>
    </row>
    <row r="30" spans="1:40">
      <c r="A30" s="356">
        <f t="shared" si="2"/>
        <v>42223</v>
      </c>
      <c r="B30" s="350">
        <v>0.76590000000000003</v>
      </c>
      <c r="C30" s="350">
        <v>0.77679999999999993</v>
      </c>
      <c r="D30" s="350">
        <v>0.77849999999999997</v>
      </c>
      <c r="E30" s="350">
        <v>0.77510000000000001</v>
      </c>
      <c r="F30" s="350">
        <v>0.7772</v>
      </c>
      <c r="G30" s="350">
        <v>0.7752</v>
      </c>
      <c r="H30" s="350">
        <v>0.78200000000000003</v>
      </c>
      <c r="I30" s="350">
        <v>0.77769999999999995</v>
      </c>
      <c r="J30" s="350">
        <v>0.77370000000000005</v>
      </c>
      <c r="K30" s="350">
        <v>0.77790000000000004</v>
      </c>
      <c r="L30" s="350">
        <v>0.77580000000000005</v>
      </c>
      <c r="M30" s="350">
        <v>0.77869999999999995</v>
      </c>
      <c r="N30" s="350">
        <v>0.77649999999999997</v>
      </c>
      <c r="O30" s="350">
        <v>0.77359999999999995</v>
      </c>
      <c r="P30" s="350">
        <v>0.77580000000000005</v>
      </c>
      <c r="Q30" s="350">
        <v>0.77459999999999996</v>
      </c>
      <c r="R30" s="350">
        <v>0.7762</v>
      </c>
      <c r="S30" s="357">
        <v>0.7761306002247208</v>
      </c>
      <c r="T30" s="355"/>
      <c r="U30" s="356">
        <f t="shared" si="3"/>
        <v>42223</v>
      </c>
      <c r="V30" s="350">
        <v>1.6E-2</v>
      </c>
      <c r="W30" s="350">
        <v>1.49E-2</v>
      </c>
      <c r="X30" s="350">
        <v>1.44E-2</v>
      </c>
      <c r="Y30" s="350">
        <v>1.4200000000000001E-2</v>
      </c>
      <c r="Z30" s="350">
        <v>1.47E-2</v>
      </c>
      <c r="AA30" s="350">
        <v>1.43E-2</v>
      </c>
      <c r="AB30" s="350">
        <v>1.4800000000000001E-2</v>
      </c>
      <c r="AC30" s="350">
        <v>1.5299999999999999E-2</v>
      </c>
      <c r="AD30" s="350">
        <v>1.4200000000000001E-2</v>
      </c>
      <c r="AE30" s="350">
        <v>1.4500000000000001E-2</v>
      </c>
      <c r="AF30" s="350">
        <v>1.44E-2</v>
      </c>
      <c r="AG30" s="350">
        <v>1.46E-2</v>
      </c>
      <c r="AH30" s="350">
        <v>1.49E-2</v>
      </c>
      <c r="AI30" s="350">
        <v>1.43E-2</v>
      </c>
      <c r="AJ30" s="350">
        <v>1.43E-2</v>
      </c>
      <c r="AK30" s="350">
        <v>1.46E-2</v>
      </c>
      <c r="AL30" s="350">
        <v>1.4500000000000001E-2</v>
      </c>
      <c r="AM30" s="357">
        <v>1.4546495610525265E-2</v>
      </c>
      <c r="AN30" s="355"/>
    </row>
    <row r="31" spans="1:40">
      <c r="A31" s="356">
        <f t="shared" si="2"/>
        <v>42254</v>
      </c>
      <c r="B31" s="350">
        <v>0.76739999999999997</v>
      </c>
      <c r="C31" s="350">
        <v>0.77710000000000001</v>
      </c>
      <c r="D31" s="350">
        <v>0.77710000000000001</v>
      </c>
      <c r="E31" s="350">
        <v>0.77500000000000002</v>
      </c>
      <c r="F31" s="350">
        <v>0.77679999999999993</v>
      </c>
      <c r="G31" s="350">
        <v>0.77539999999999998</v>
      </c>
      <c r="H31" s="350">
        <v>0.78059999999999996</v>
      </c>
      <c r="I31" s="350">
        <v>0.77549999999999997</v>
      </c>
      <c r="J31" s="350">
        <v>0.77380000000000004</v>
      </c>
      <c r="K31" s="350">
        <v>0.77639999999999998</v>
      </c>
      <c r="L31" s="350">
        <v>0.77439999999999998</v>
      </c>
      <c r="M31" s="350">
        <v>0.77749999999999997</v>
      </c>
      <c r="N31" s="350">
        <v>0.77279999999999993</v>
      </c>
      <c r="O31" s="350">
        <v>0.77469999999999994</v>
      </c>
      <c r="P31" s="350">
        <v>0.77629999999999999</v>
      </c>
      <c r="Q31" s="350">
        <v>0.77329999999999999</v>
      </c>
      <c r="R31" s="350">
        <v>0.77710000000000001</v>
      </c>
      <c r="S31" s="357">
        <v>0.77563623242676094</v>
      </c>
      <c r="T31" s="355"/>
      <c r="U31" s="356">
        <f t="shared" si="3"/>
        <v>42254</v>
      </c>
      <c r="V31" s="350">
        <v>1.5599999999999999E-2</v>
      </c>
      <c r="W31" s="350">
        <v>1.47E-2</v>
      </c>
      <c r="X31" s="350">
        <v>1.3899999999999999E-2</v>
      </c>
      <c r="Y31" s="350">
        <v>1.37E-2</v>
      </c>
      <c r="Z31" s="350">
        <v>1.44E-2</v>
      </c>
      <c r="AA31" s="350">
        <v>1.41E-2</v>
      </c>
      <c r="AB31" s="350">
        <v>1.4500000000000001E-2</v>
      </c>
      <c r="AC31" s="350">
        <v>1.4800000000000001E-2</v>
      </c>
      <c r="AD31" s="350">
        <v>1.3899999999999999E-2</v>
      </c>
      <c r="AE31" s="350">
        <v>1.4200000000000001E-2</v>
      </c>
      <c r="AF31" s="350">
        <v>1.4E-2</v>
      </c>
      <c r="AG31" s="350">
        <v>1.41E-2</v>
      </c>
      <c r="AH31" s="350">
        <v>1.4500000000000001E-2</v>
      </c>
      <c r="AI31" s="350">
        <v>1.3899999999999999E-2</v>
      </c>
      <c r="AJ31" s="350">
        <v>1.3899999999999999E-2</v>
      </c>
      <c r="AK31" s="350">
        <v>1.43E-2</v>
      </c>
      <c r="AL31" s="350">
        <v>1.4E-2</v>
      </c>
      <c r="AM31" s="357">
        <v>1.416804701497894E-2</v>
      </c>
      <c r="AN31" s="355"/>
    </row>
    <row r="32" spans="1:40">
      <c r="A32" s="356">
        <f t="shared" si="2"/>
        <v>42285</v>
      </c>
      <c r="B32" s="350">
        <v>0.7702</v>
      </c>
      <c r="C32" s="350">
        <v>0.77900000000000003</v>
      </c>
      <c r="D32" s="350">
        <v>0.78159999999999996</v>
      </c>
      <c r="E32" s="350">
        <v>0.77900000000000003</v>
      </c>
      <c r="F32" s="350">
        <v>0.78129999999999999</v>
      </c>
      <c r="G32" s="350">
        <v>0.77869999999999995</v>
      </c>
      <c r="H32" s="350">
        <v>0.7833</v>
      </c>
      <c r="I32" s="350">
        <v>0.77679999999999993</v>
      </c>
      <c r="J32" s="350">
        <v>0.77929999999999999</v>
      </c>
      <c r="K32" s="350">
        <v>0.78039999999999998</v>
      </c>
      <c r="L32" s="350">
        <v>0.77829999999999999</v>
      </c>
      <c r="M32" s="350">
        <v>0.78259999999999996</v>
      </c>
      <c r="N32" s="350">
        <v>0.77869999999999995</v>
      </c>
      <c r="O32" s="350">
        <v>0.77980000000000005</v>
      </c>
      <c r="P32" s="350">
        <v>0.77939999999999998</v>
      </c>
      <c r="Q32" s="350">
        <v>0.77759999999999996</v>
      </c>
      <c r="R32" s="350">
        <v>0.78410000000000002</v>
      </c>
      <c r="S32" s="357">
        <v>0.77991440269780166</v>
      </c>
      <c r="T32" s="355"/>
      <c r="U32" s="356">
        <f t="shared" si="3"/>
        <v>42285</v>
      </c>
      <c r="V32" s="350">
        <v>1.4999999999999999E-2</v>
      </c>
      <c r="W32" s="350">
        <v>1.44E-2</v>
      </c>
      <c r="X32" s="350">
        <v>1.38E-2</v>
      </c>
      <c r="Y32" s="350">
        <v>1.34E-2</v>
      </c>
      <c r="Z32" s="350">
        <v>1.4200000000000001E-2</v>
      </c>
      <c r="AA32" s="350">
        <v>1.3899999999999999E-2</v>
      </c>
      <c r="AB32" s="350">
        <v>1.4200000000000001E-2</v>
      </c>
      <c r="AC32" s="350">
        <v>1.4500000000000001E-2</v>
      </c>
      <c r="AD32" s="350">
        <v>1.37E-2</v>
      </c>
      <c r="AE32" s="350">
        <v>1.4E-2</v>
      </c>
      <c r="AF32" s="350">
        <v>1.37E-2</v>
      </c>
      <c r="AG32" s="350">
        <v>1.38E-2</v>
      </c>
      <c r="AH32" s="350">
        <v>1.4200000000000001E-2</v>
      </c>
      <c r="AI32" s="350">
        <v>1.37E-2</v>
      </c>
      <c r="AJ32" s="350">
        <v>1.3599999999999999E-2</v>
      </c>
      <c r="AK32" s="350">
        <v>1.41E-2</v>
      </c>
      <c r="AL32" s="350">
        <v>1.38E-2</v>
      </c>
      <c r="AM32" s="357">
        <v>1.3908774036225948E-2</v>
      </c>
      <c r="AN32" s="355"/>
    </row>
    <row r="33" spans="1:40">
      <c r="A33" s="356">
        <f t="shared" si="2"/>
        <v>42316</v>
      </c>
      <c r="B33" s="350">
        <v>0.76459999999999995</v>
      </c>
      <c r="C33" s="350">
        <v>0.77879999999999994</v>
      </c>
      <c r="D33" s="350">
        <v>0.78190000000000004</v>
      </c>
      <c r="E33" s="350">
        <v>0.77929999999999999</v>
      </c>
      <c r="F33" s="350">
        <v>0.78</v>
      </c>
      <c r="G33" s="350">
        <v>0.77849999999999997</v>
      </c>
      <c r="H33" s="350">
        <v>0.78320000000000001</v>
      </c>
      <c r="I33" s="350">
        <v>0.77679999999999993</v>
      </c>
      <c r="J33" s="350">
        <v>0.77990000000000004</v>
      </c>
      <c r="K33" s="350">
        <v>0.78010000000000002</v>
      </c>
      <c r="L33" s="350">
        <v>0.77749999999999997</v>
      </c>
      <c r="M33" s="350">
        <v>0.78220000000000001</v>
      </c>
      <c r="N33" s="350">
        <v>0.7792</v>
      </c>
      <c r="O33" s="350">
        <v>0.77929999999999999</v>
      </c>
      <c r="P33" s="350">
        <v>0.7792</v>
      </c>
      <c r="Q33" s="350">
        <v>0.77790000000000004</v>
      </c>
      <c r="R33" s="350">
        <v>0.78220000000000001</v>
      </c>
      <c r="S33" s="357">
        <v>0.77941936729539885</v>
      </c>
      <c r="T33" s="355"/>
      <c r="U33" s="356">
        <f t="shared" si="3"/>
        <v>42316</v>
      </c>
      <c r="V33" s="350">
        <v>1.5299999999999999E-2</v>
      </c>
      <c r="W33" s="350">
        <v>1.41E-2</v>
      </c>
      <c r="X33" s="350">
        <v>1.3599999999999999E-2</v>
      </c>
      <c r="Y33" s="350">
        <v>1.34E-2</v>
      </c>
      <c r="Z33" s="350">
        <v>1.41E-2</v>
      </c>
      <c r="AA33" s="350">
        <v>1.3899999999999999E-2</v>
      </c>
      <c r="AB33" s="350">
        <v>1.41E-2</v>
      </c>
      <c r="AC33" s="350">
        <v>1.44E-2</v>
      </c>
      <c r="AD33" s="350">
        <v>1.37E-2</v>
      </c>
      <c r="AE33" s="350">
        <v>1.3899999999999999E-2</v>
      </c>
      <c r="AF33" s="350">
        <v>1.44E-2</v>
      </c>
      <c r="AG33" s="350">
        <v>1.3599999999999999E-2</v>
      </c>
      <c r="AH33" s="350">
        <v>1.3899999999999999E-2</v>
      </c>
      <c r="AI33" s="350">
        <v>1.35E-2</v>
      </c>
      <c r="AJ33" s="350">
        <v>1.37E-2</v>
      </c>
      <c r="AK33" s="350">
        <v>1.3899999999999999E-2</v>
      </c>
      <c r="AL33" s="350">
        <v>1.37E-2</v>
      </c>
      <c r="AM33" s="357">
        <v>1.3853623376115174E-2</v>
      </c>
      <c r="AN33" s="355"/>
    </row>
    <row r="34" spans="1:40">
      <c r="A34" s="356">
        <f t="shared" si="2"/>
        <v>42347</v>
      </c>
      <c r="B34" s="350">
        <v>0.76669999999999994</v>
      </c>
      <c r="C34" s="350">
        <v>0.77759999999999996</v>
      </c>
      <c r="D34" s="350">
        <v>0.77990000000000004</v>
      </c>
      <c r="E34" s="350">
        <v>0.77770000000000006</v>
      </c>
      <c r="F34" s="350">
        <v>0.78059999999999996</v>
      </c>
      <c r="G34" s="350">
        <v>0.77689999999999992</v>
      </c>
      <c r="H34" s="350">
        <v>0.78159999999999996</v>
      </c>
      <c r="I34" s="350">
        <v>0.77479999999999993</v>
      </c>
      <c r="J34" s="350">
        <v>0.77770000000000006</v>
      </c>
      <c r="K34" s="350">
        <v>0.77849999999999997</v>
      </c>
      <c r="L34" s="350">
        <v>0.7782</v>
      </c>
      <c r="M34" s="350">
        <v>0.78129999999999999</v>
      </c>
      <c r="N34" s="350">
        <v>0.7782</v>
      </c>
      <c r="O34" s="350">
        <v>0.77869999999999995</v>
      </c>
      <c r="P34" s="350">
        <v>0.77900000000000003</v>
      </c>
      <c r="Q34" s="350">
        <v>0.77700000000000002</v>
      </c>
      <c r="R34" s="350">
        <v>0.78139999999999998</v>
      </c>
      <c r="S34" s="357">
        <v>0.77858920091139039</v>
      </c>
      <c r="T34" s="355"/>
      <c r="U34" s="356">
        <f t="shared" si="3"/>
        <v>42347</v>
      </c>
      <c r="V34" s="350">
        <v>1.5100000000000001E-2</v>
      </c>
      <c r="W34" s="350">
        <v>1.4E-2</v>
      </c>
      <c r="X34" s="350">
        <v>1.37E-2</v>
      </c>
      <c r="Y34" s="350">
        <v>1.34E-2</v>
      </c>
      <c r="Z34" s="350">
        <v>1.38E-2</v>
      </c>
      <c r="AA34" s="350">
        <v>1.4E-2</v>
      </c>
      <c r="AB34" s="350">
        <v>1.4E-2</v>
      </c>
      <c r="AC34" s="350">
        <v>1.44E-2</v>
      </c>
      <c r="AD34" s="350">
        <v>1.37E-2</v>
      </c>
      <c r="AE34" s="350">
        <v>1.3899999999999999E-2</v>
      </c>
      <c r="AF34" s="350">
        <v>1.3599999999999999E-2</v>
      </c>
      <c r="AG34" s="350">
        <v>1.3599999999999999E-2</v>
      </c>
      <c r="AH34" s="350">
        <v>1.4E-2</v>
      </c>
      <c r="AI34" s="350">
        <v>1.34E-2</v>
      </c>
      <c r="AJ34" s="350">
        <v>1.37E-2</v>
      </c>
      <c r="AK34" s="350">
        <v>1.38E-2</v>
      </c>
      <c r="AL34" s="350">
        <v>1.3299999999999999E-2</v>
      </c>
      <c r="AM34" s="357">
        <v>1.3753451177327179E-2</v>
      </c>
      <c r="AN34" s="355"/>
    </row>
    <row r="35" spans="1:40">
      <c r="A35" s="358"/>
      <c r="B35" s="358"/>
      <c r="C35" s="358"/>
      <c r="D35" s="358"/>
      <c r="E35" s="358"/>
      <c r="F35" s="358"/>
      <c r="G35" s="358"/>
      <c r="H35" s="358"/>
      <c r="I35" s="358"/>
      <c r="J35" s="358"/>
      <c r="K35" s="358"/>
      <c r="L35" s="358"/>
      <c r="M35" s="358"/>
      <c r="N35" s="358"/>
      <c r="O35" s="358"/>
      <c r="P35" s="358"/>
      <c r="Q35" s="358"/>
      <c r="R35" s="358"/>
      <c r="S35" s="358"/>
      <c r="T35" s="355"/>
      <c r="U35" s="355"/>
      <c r="V35" s="355"/>
      <c r="W35" s="355"/>
      <c r="X35" s="355"/>
      <c r="Y35" s="355"/>
      <c r="Z35" s="355"/>
      <c r="AA35" s="355"/>
      <c r="AB35" s="355"/>
      <c r="AC35" s="355"/>
      <c r="AD35" s="355"/>
      <c r="AE35" s="355"/>
      <c r="AF35" s="355"/>
      <c r="AG35" s="355"/>
      <c r="AH35" s="355"/>
      <c r="AI35" s="355"/>
      <c r="AJ35" s="355"/>
      <c r="AK35" s="355"/>
      <c r="AL35" s="355"/>
      <c r="AM35" s="355"/>
      <c r="AN35" s="355"/>
    </row>
    <row r="36" spans="1:40">
      <c r="A36" s="353" t="s">
        <v>141</v>
      </c>
      <c r="B36" s="349" t="s">
        <v>213</v>
      </c>
      <c r="C36" s="349" t="s">
        <v>214</v>
      </c>
      <c r="D36" s="349" t="s">
        <v>215</v>
      </c>
      <c r="E36" s="351"/>
      <c r="F36" s="351"/>
      <c r="G36" s="351"/>
      <c r="H36" s="351"/>
      <c r="I36" s="351"/>
      <c r="J36" s="351"/>
      <c r="K36" s="351"/>
      <c r="L36" s="351"/>
      <c r="M36" s="351"/>
      <c r="N36" s="351"/>
      <c r="O36" s="351"/>
      <c r="P36" s="351"/>
      <c r="Q36" s="351"/>
      <c r="R36" s="351"/>
      <c r="S36" s="351"/>
      <c r="T36" s="355"/>
      <c r="U36" s="355"/>
      <c r="V36" s="355"/>
      <c r="W36" s="355"/>
      <c r="X36" s="355"/>
      <c r="Y36" s="355"/>
      <c r="Z36" s="355"/>
      <c r="AA36" s="355"/>
      <c r="AB36" s="355"/>
      <c r="AC36" s="355"/>
      <c r="AD36" s="355"/>
      <c r="AE36" s="355"/>
      <c r="AF36" s="355"/>
      <c r="AG36" s="355"/>
      <c r="AH36" s="355"/>
      <c r="AI36" s="355"/>
      <c r="AJ36" s="355"/>
      <c r="AK36" s="355"/>
      <c r="AL36" s="355"/>
      <c r="AM36" s="355"/>
      <c r="AN36" s="355"/>
    </row>
    <row r="37" spans="1:40">
      <c r="A37" s="356">
        <f>A21</f>
        <v>41944</v>
      </c>
      <c r="B37" s="350">
        <v>0.77449999999999997</v>
      </c>
      <c r="C37" s="350">
        <v>0.18</v>
      </c>
      <c r="D37" s="350">
        <v>1.44E-2</v>
      </c>
      <c r="E37" s="352"/>
      <c r="F37" s="352"/>
      <c r="G37" s="352"/>
      <c r="H37" s="352"/>
      <c r="I37" s="352"/>
      <c r="J37" s="352"/>
      <c r="K37" s="352"/>
      <c r="L37" s="352"/>
      <c r="M37" s="352"/>
      <c r="N37" s="352"/>
      <c r="O37" s="352"/>
      <c r="P37" s="352"/>
      <c r="Q37" s="352"/>
      <c r="R37" s="352"/>
      <c r="S37" s="352"/>
      <c r="T37" s="355"/>
      <c r="U37" s="355"/>
      <c r="V37" s="355"/>
      <c r="W37" s="355"/>
      <c r="X37" s="355"/>
      <c r="Y37" s="355"/>
      <c r="Z37" s="355"/>
      <c r="AA37" s="355"/>
      <c r="AB37" s="355"/>
      <c r="AC37" s="355"/>
      <c r="AD37" s="355"/>
      <c r="AE37" s="355"/>
      <c r="AF37" s="355"/>
      <c r="AG37" s="355"/>
      <c r="AH37" s="355"/>
      <c r="AI37" s="355"/>
      <c r="AJ37" s="355"/>
      <c r="AK37" s="355"/>
      <c r="AL37" s="355"/>
      <c r="AM37" s="355"/>
      <c r="AN37" s="355"/>
    </row>
    <row r="38" spans="1:40">
      <c r="A38" s="356">
        <f t="shared" ref="A38:A50" si="4">A22</f>
        <v>41975</v>
      </c>
      <c r="B38" s="350">
        <v>0.77739999999999998</v>
      </c>
      <c r="C38" s="350">
        <v>0.17699999999999999</v>
      </c>
      <c r="D38" s="350">
        <v>1.4200000000000001E-2</v>
      </c>
      <c r="E38" s="352"/>
      <c r="F38" s="352"/>
      <c r="G38" s="352"/>
      <c r="H38" s="352"/>
      <c r="I38" s="352"/>
      <c r="J38" s="352"/>
      <c r="K38" s="352"/>
      <c r="L38" s="352"/>
      <c r="M38" s="352"/>
      <c r="N38" s="352"/>
      <c r="O38" s="352"/>
      <c r="P38" s="352"/>
      <c r="Q38" s="352"/>
      <c r="R38" s="352"/>
      <c r="S38" s="352"/>
      <c r="T38" s="355"/>
      <c r="U38" s="355"/>
      <c r="V38" s="355"/>
      <c r="W38" s="355"/>
      <c r="X38" s="355"/>
      <c r="Y38" s="355"/>
      <c r="Z38" s="355"/>
      <c r="AA38" s="355"/>
      <c r="AB38" s="355"/>
      <c r="AC38" s="355"/>
      <c r="AD38" s="355"/>
      <c r="AE38" s="355"/>
      <c r="AF38" s="355"/>
      <c r="AG38" s="355"/>
      <c r="AH38" s="355"/>
      <c r="AI38" s="355"/>
      <c r="AJ38" s="355"/>
      <c r="AK38" s="355"/>
      <c r="AL38" s="355"/>
      <c r="AM38" s="355"/>
      <c r="AN38" s="355"/>
    </row>
    <row r="39" spans="1:40">
      <c r="A39" s="356">
        <f t="shared" si="4"/>
        <v>42006</v>
      </c>
      <c r="B39" s="350">
        <v>0.77880000000000005</v>
      </c>
      <c r="C39" s="350">
        <v>0.17599999999999999</v>
      </c>
      <c r="D39" s="350">
        <v>1.38E-2</v>
      </c>
      <c r="E39" s="352"/>
      <c r="F39" s="352"/>
      <c r="G39" s="352"/>
      <c r="H39" s="352"/>
      <c r="I39" s="352"/>
      <c r="J39" s="352"/>
      <c r="K39" s="352"/>
      <c r="L39" s="352"/>
      <c r="M39" s="352"/>
      <c r="N39" s="352"/>
      <c r="O39" s="352"/>
      <c r="P39" s="352"/>
      <c r="Q39" s="352"/>
      <c r="R39" s="352"/>
      <c r="S39" s="352"/>
      <c r="T39" s="355"/>
      <c r="U39" s="355"/>
      <c r="V39" s="355"/>
      <c r="W39" s="355"/>
      <c r="X39" s="355"/>
      <c r="Y39" s="355"/>
      <c r="Z39" s="355"/>
      <c r="AA39" s="355"/>
      <c r="AB39" s="355"/>
      <c r="AC39" s="355"/>
      <c r="AD39" s="355"/>
      <c r="AE39" s="355"/>
      <c r="AF39" s="355"/>
      <c r="AG39" s="355"/>
      <c r="AH39" s="355"/>
      <c r="AI39" s="355"/>
      <c r="AJ39" s="355"/>
      <c r="AK39" s="355"/>
      <c r="AL39" s="355"/>
      <c r="AM39" s="355"/>
      <c r="AN39" s="355"/>
    </row>
    <row r="40" spans="1:40">
      <c r="A40" s="356">
        <f t="shared" si="4"/>
        <v>42037</v>
      </c>
      <c r="B40" s="350">
        <v>0.78239999999999998</v>
      </c>
      <c r="C40" s="350">
        <v>0.1739</v>
      </c>
      <c r="D40" s="350">
        <v>1.3599999999999999E-2</v>
      </c>
      <c r="E40" s="352"/>
      <c r="F40" s="352"/>
      <c r="G40" s="352"/>
      <c r="H40" s="352"/>
      <c r="I40" s="352"/>
      <c r="J40" s="352"/>
      <c r="K40" s="352"/>
      <c r="L40" s="352"/>
      <c r="M40" s="352"/>
      <c r="N40" s="352"/>
      <c r="O40" s="352"/>
      <c r="P40" s="352"/>
      <c r="Q40" s="352"/>
      <c r="R40" s="352"/>
      <c r="S40" s="352"/>
      <c r="T40" s="355"/>
      <c r="U40" s="355"/>
      <c r="V40" s="355"/>
      <c r="W40" s="355"/>
      <c r="X40" s="355"/>
      <c r="Y40" s="355"/>
      <c r="Z40" s="355"/>
      <c r="AA40" s="355"/>
      <c r="AB40" s="355"/>
      <c r="AC40" s="355"/>
      <c r="AD40" s="355"/>
      <c r="AE40" s="355"/>
      <c r="AF40" s="355"/>
      <c r="AG40" s="355"/>
      <c r="AH40" s="355"/>
      <c r="AI40" s="355"/>
      <c r="AJ40" s="355"/>
      <c r="AK40" s="355"/>
      <c r="AL40" s="355"/>
      <c r="AM40" s="355"/>
      <c r="AN40" s="355"/>
    </row>
    <row r="41" spans="1:40">
      <c r="A41" s="356">
        <f t="shared" si="4"/>
        <v>42068</v>
      </c>
      <c r="B41" s="350">
        <v>0.77629999999999999</v>
      </c>
      <c r="C41" s="350">
        <v>0.1779</v>
      </c>
      <c r="D41" s="350">
        <v>1.4200000000000001E-2</v>
      </c>
      <c r="E41" s="352"/>
      <c r="F41" s="352"/>
      <c r="G41" s="352"/>
      <c r="H41" s="352"/>
      <c r="I41" s="352"/>
      <c r="J41" s="352"/>
      <c r="K41" s="352"/>
      <c r="L41" s="352"/>
      <c r="M41" s="352"/>
      <c r="N41" s="352"/>
      <c r="O41" s="352"/>
      <c r="P41" s="352"/>
      <c r="Q41" s="352"/>
      <c r="R41" s="352"/>
      <c r="S41" s="352"/>
      <c r="T41" s="355"/>
      <c r="U41" s="355"/>
      <c r="V41" s="355"/>
      <c r="W41" s="355"/>
      <c r="X41" s="355"/>
      <c r="Y41" s="355"/>
      <c r="Z41" s="355"/>
      <c r="AA41" s="355"/>
      <c r="AB41" s="355"/>
      <c r="AC41" s="355"/>
      <c r="AD41" s="355"/>
      <c r="AE41" s="355"/>
      <c r="AF41" s="355"/>
      <c r="AG41" s="355"/>
      <c r="AH41" s="355"/>
      <c r="AI41" s="355"/>
      <c r="AJ41" s="355"/>
      <c r="AK41" s="355"/>
      <c r="AL41" s="355"/>
      <c r="AM41" s="355"/>
      <c r="AN41" s="355"/>
    </row>
    <row r="42" spans="1:40">
      <c r="A42" s="356">
        <f t="shared" si="4"/>
        <v>42099</v>
      </c>
      <c r="B42" s="350">
        <v>0.7772</v>
      </c>
      <c r="C42" s="350">
        <v>0.17760000000000001</v>
      </c>
      <c r="D42" s="350">
        <v>1.44E-2</v>
      </c>
      <c r="E42" s="352"/>
      <c r="F42" s="352"/>
      <c r="G42" s="352"/>
      <c r="H42" s="352"/>
      <c r="I42" s="352"/>
      <c r="J42" s="352"/>
      <c r="K42" s="352"/>
      <c r="L42" s="352"/>
      <c r="M42" s="352"/>
      <c r="N42" s="352"/>
      <c r="O42" s="352"/>
      <c r="P42" s="352"/>
      <c r="Q42" s="352"/>
      <c r="R42" s="352"/>
      <c r="S42" s="352"/>
      <c r="T42" s="355"/>
      <c r="U42" s="355"/>
      <c r="V42" s="355"/>
      <c r="W42" s="355"/>
      <c r="X42" s="355"/>
      <c r="Y42" s="355"/>
      <c r="Z42" s="355"/>
      <c r="AA42" s="355"/>
      <c r="AB42" s="355"/>
      <c r="AC42" s="355"/>
      <c r="AD42" s="355"/>
      <c r="AE42" s="355"/>
      <c r="AF42" s="355"/>
      <c r="AG42" s="355"/>
      <c r="AH42" s="355"/>
      <c r="AI42" s="355"/>
      <c r="AJ42" s="355"/>
      <c r="AK42" s="355"/>
      <c r="AL42" s="355"/>
      <c r="AM42" s="355"/>
      <c r="AN42" s="355"/>
    </row>
    <row r="43" spans="1:40">
      <c r="A43" s="356">
        <f t="shared" si="4"/>
        <v>42130</v>
      </c>
      <c r="B43" s="350">
        <v>0.78180000000000005</v>
      </c>
      <c r="C43" s="350">
        <v>0.1736</v>
      </c>
      <c r="D43" s="350">
        <v>1.44E-2</v>
      </c>
      <c r="E43" s="352"/>
      <c r="F43" s="352"/>
      <c r="G43" s="352"/>
      <c r="H43" s="352"/>
      <c r="I43" s="352"/>
      <c r="J43" s="352"/>
      <c r="K43" s="352"/>
      <c r="L43" s="352"/>
      <c r="M43" s="352"/>
      <c r="N43" s="352"/>
      <c r="O43" s="352"/>
      <c r="P43" s="352"/>
      <c r="Q43" s="352"/>
      <c r="R43" s="352"/>
      <c r="S43" s="352"/>
      <c r="T43" s="355"/>
      <c r="U43" s="355"/>
      <c r="V43" s="355"/>
      <c r="W43" s="355"/>
      <c r="X43" s="355"/>
      <c r="Y43" s="355"/>
      <c r="Z43" s="355"/>
      <c r="AA43" s="355"/>
      <c r="AB43" s="355"/>
      <c r="AC43" s="355"/>
      <c r="AD43" s="355"/>
      <c r="AE43" s="355"/>
      <c r="AF43" s="355"/>
      <c r="AG43" s="355"/>
      <c r="AH43" s="355"/>
      <c r="AI43" s="355"/>
      <c r="AJ43" s="355"/>
      <c r="AK43" s="355"/>
      <c r="AL43" s="355"/>
      <c r="AM43" s="355"/>
      <c r="AN43" s="355"/>
    </row>
    <row r="44" spans="1:40">
      <c r="A44" s="356">
        <f t="shared" si="4"/>
        <v>42161</v>
      </c>
      <c r="B44" s="350">
        <v>0.77939999999999998</v>
      </c>
      <c r="C44" s="350">
        <v>0.17469999999999999</v>
      </c>
      <c r="D44" s="350">
        <v>1.43E-2</v>
      </c>
      <c r="E44" s="352"/>
      <c r="F44" s="352"/>
      <c r="G44" s="352"/>
      <c r="H44" s="352"/>
      <c r="I44" s="352"/>
      <c r="J44" s="352"/>
      <c r="K44" s="352"/>
      <c r="L44" s="352"/>
      <c r="M44" s="352"/>
      <c r="N44" s="352"/>
      <c r="O44" s="352"/>
      <c r="P44" s="352"/>
      <c r="Q44" s="352"/>
      <c r="R44" s="352"/>
      <c r="S44" s="352"/>
      <c r="T44" s="355"/>
      <c r="U44" s="355"/>
      <c r="V44" s="355"/>
      <c r="W44" s="355"/>
      <c r="X44" s="355"/>
      <c r="Y44" s="355"/>
      <c r="Z44" s="355"/>
      <c r="AA44" s="355"/>
      <c r="AB44" s="355"/>
      <c r="AC44" s="355"/>
      <c r="AD44" s="355"/>
      <c r="AE44" s="355"/>
      <c r="AF44" s="355"/>
      <c r="AG44" s="355"/>
      <c r="AH44" s="355"/>
      <c r="AI44" s="355"/>
      <c r="AJ44" s="355"/>
      <c r="AK44" s="355"/>
      <c r="AL44" s="355"/>
      <c r="AM44" s="355"/>
      <c r="AN44" s="355"/>
    </row>
    <row r="45" spans="1:40">
      <c r="A45" s="356">
        <f t="shared" si="4"/>
        <v>42192</v>
      </c>
      <c r="B45" s="350">
        <v>0.78410000000000002</v>
      </c>
      <c r="C45" s="350">
        <v>0.17169999999999999</v>
      </c>
      <c r="D45" s="350">
        <v>1.43E-2</v>
      </c>
      <c r="E45" s="352"/>
      <c r="F45" s="352"/>
      <c r="G45" s="352"/>
      <c r="H45" s="352"/>
      <c r="I45" s="352"/>
      <c r="J45" s="352"/>
      <c r="K45" s="352"/>
      <c r="L45" s="352"/>
      <c r="M45" s="352"/>
      <c r="N45" s="352"/>
      <c r="O45" s="352"/>
      <c r="P45" s="352"/>
      <c r="Q45" s="352"/>
      <c r="R45" s="352"/>
      <c r="S45" s="352"/>
      <c r="T45" s="355"/>
      <c r="U45" s="355"/>
      <c r="V45" s="355"/>
      <c r="W45" s="355"/>
      <c r="X45" s="355"/>
      <c r="Y45" s="355"/>
      <c r="Z45" s="355"/>
      <c r="AA45" s="355"/>
      <c r="AB45" s="355"/>
      <c r="AC45" s="355"/>
      <c r="AD45" s="355"/>
      <c r="AE45" s="355"/>
      <c r="AF45" s="355"/>
      <c r="AG45" s="355"/>
      <c r="AH45" s="355"/>
      <c r="AI45" s="355"/>
      <c r="AJ45" s="355"/>
      <c r="AK45" s="355"/>
      <c r="AL45" s="355"/>
      <c r="AM45" s="355"/>
      <c r="AN45" s="355"/>
    </row>
    <row r="46" spans="1:40">
      <c r="A46" s="356">
        <f t="shared" si="4"/>
        <v>42223</v>
      </c>
      <c r="B46" s="350">
        <v>0.77859999999999996</v>
      </c>
      <c r="C46" s="350">
        <v>0.17799999999999999</v>
      </c>
      <c r="D46" s="350">
        <v>1.41E-2</v>
      </c>
      <c r="E46" s="352"/>
      <c r="F46" s="352"/>
      <c r="G46" s="352"/>
      <c r="H46" s="352"/>
      <c r="I46" s="352"/>
      <c r="J46" s="352"/>
      <c r="K46" s="352"/>
      <c r="L46" s="352"/>
      <c r="M46" s="352"/>
      <c r="N46" s="352"/>
      <c r="O46" s="352"/>
      <c r="P46" s="352"/>
      <c r="Q46" s="352"/>
      <c r="R46" s="352"/>
      <c r="S46" s="352"/>
      <c r="T46" s="355"/>
      <c r="U46" s="355"/>
      <c r="V46" s="355"/>
      <c r="W46" s="355"/>
      <c r="X46" s="355"/>
      <c r="Y46" s="355"/>
      <c r="Z46" s="355"/>
      <c r="AA46" s="355"/>
      <c r="AB46" s="355"/>
      <c r="AC46" s="355"/>
      <c r="AD46" s="355"/>
      <c r="AE46" s="355"/>
      <c r="AF46" s="355"/>
      <c r="AG46" s="355"/>
      <c r="AH46" s="355"/>
      <c r="AI46" s="355"/>
      <c r="AJ46" s="355"/>
      <c r="AK46" s="355"/>
      <c r="AL46" s="355"/>
      <c r="AM46" s="355"/>
      <c r="AN46" s="355"/>
    </row>
    <row r="47" spans="1:40">
      <c r="A47" s="356">
        <f t="shared" si="4"/>
        <v>42254</v>
      </c>
      <c r="B47" s="350">
        <v>0.77910000000000001</v>
      </c>
      <c r="C47" s="350">
        <v>0.1777</v>
      </c>
      <c r="D47" s="350">
        <v>1.38E-2</v>
      </c>
      <c r="E47" s="352"/>
      <c r="F47" s="352"/>
      <c r="G47" s="352"/>
      <c r="H47" s="352"/>
      <c r="I47" s="352"/>
      <c r="J47" s="352"/>
      <c r="K47" s="352"/>
      <c r="L47" s="352"/>
      <c r="M47" s="352"/>
      <c r="N47" s="352"/>
      <c r="O47" s="352"/>
      <c r="P47" s="352"/>
      <c r="Q47" s="352"/>
      <c r="R47" s="352"/>
      <c r="S47" s="352"/>
      <c r="T47" s="355"/>
      <c r="U47" s="355"/>
      <c r="V47" s="355"/>
      <c r="W47" s="355"/>
      <c r="X47" s="355"/>
      <c r="Y47" s="355"/>
      <c r="Z47" s="355"/>
      <c r="AA47" s="355"/>
      <c r="AB47" s="355"/>
      <c r="AC47" s="355"/>
      <c r="AD47" s="355"/>
      <c r="AE47" s="355"/>
      <c r="AF47" s="355"/>
      <c r="AG47" s="355"/>
      <c r="AH47" s="355"/>
      <c r="AI47" s="355"/>
      <c r="AJ47" s="355"/>
      <c r="AK47" s="355"/>
      <c r="AL47" s="355"/>
      <c r="AM47" s="355"/>
      <c r="AN47" s="355"/>
    </row>
    <row r="48" spans="1:40">
      <c r="A48" s="356">
        <f t="shared" si="4"/>
        <v>42285</v>
      </c>
      <c r="B48" s="350">
        <v>0.7792</v>
      </c>
      <c r="C48" s="350">
        <v>0.17680000000000001</v>
      </c>
      <c r="D48" s="350">
        <v>1.38E-2</v>
      </c>
      <c r="E48" s="352"/>
      <c r="F48" s="352"/>
      <c r="G48" s="352"/>
      <c r="H48" s="352"/>
      <c r="I48" s="352"/>
      <c r="J48" s="352"/>
      <c r="K48" s="352"/>
      <c r="L48" s="352"/>
      <c r="M48" s="352"/>
      <c r="N48" s="352"/>
      <c r="O48" s="352"/>
      <c r="P48" s="352"/>
      <c r="Q48" s="352"/>
      <c r="R48" s="352"/>
      <c r="S48" s="352"/>
      <c r="T48" s="355"/>
      <c r="U48" s="355"/>
      <c r="V48" s="355"/>
      <c r="W48" s="355"/>
      <c r="X48" s="355"/>
      <c r="Y48" s="355"/>
      <c r="Z48" s="355"/>
      <c r="AA48" s="355"/>
      <c r="AB48" s="355"/>
      <c r="AC48" s="355"/>
      <c r="AD48" s="355"/>
      <c r="AE48" s="355"/>
      <c r="AF48" s="355"/>
      <c r="AG48" s="355"/>
      <c r="AH48" s="355"/>
      <c r="AI48" s="355"/>
      <c r="AJ48" s="355"/>
      <c r="AK48" s="355"/>
      <c r="AL48" s="355"/>
      <c r="AM48" s="355"/>
      <c r="AN48" s="355"/>
    </row>
    <row r="49" spans="1:40">
      <c r="A49" s="356">
        <f t="shared" si="4"/>
        <v>42316</v>
      </c>
      <c r="B49" s="350">
        <v>0.78</v>
      </c>
      <c r="C49" s="350">
        <v>0.17530000000000001</v>
      </c>
      <c r="D49" s="350">
        <v>1.3599999999999999E-2</v>
      </c>
      <c r="E49" s="352"/>
      <c r="F49" s="352"/>
      <c r="G49" s="352"/>
      <c r="H49" s="352"/>
      <c r="I49" s="352"/>
      <c r="J49" s="352"/>
      <c r="K49" s="352"/>
      <c r="L49" s="352"/>
      <c r="M49" s="352"/>
      <c r="N49" s="352"/>
      <c r="O49" s="352"/>
      <c r="P49" s="352"/>
      <c r="Q49" s="352"/>
      <c r="R49" s="352"/>
      <c r="S49" s="352"/>
      <c r="T49" s="355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55"/>
      <c r="AI49" s="355"/>
      <c r="AJ49" s="355"/>
      <c r="AK49" s="355"/>
      <c r="AL49" s="355"/>
      <c r="AM49" s="355"/>
      <c r="AN49" s="355"/>
    </row>
    <row r="50" spans="1:40">
      <c r="A50" s="356">
        <f t="shared" si="4"/>
        <v>42347</v>
      </c>
      <c r="B50" s="350"/>
      <c r="C50" s="350"/>
      <c r="D50" s="350"/>
      <c r="E50" s="352"/>
      <c r="F50" s="352"/>
      <c r="G50" s="352"/>
      <c r="H50" s="352"/>
      <c r="I50" s="352"/>
      <c r="J50" s="352"/>
      <c r="K50" s="352"/>
      <c r="L50" s="352"/>
      <c r="M50" s="352"/>
      <c r="N50" s="352"/>
      <c r="O50" s="352"/>
      <c r="P50" s="352"/>
      <c r="Q50" s="352"/>
      <c r="R50" s="352"/>
      <c r="S50" s="352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</row>
    <row r="51" spans="1:40">
      <c r="A51" s="355"/>
      <c r="B51" s="355"/>
      <c r="C51" s="355"/>
      <c r="D51" s="355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5"/>
      <c r="U51" s="355"/>
      <c r="V51" s="355"/>
      <c r="W51" s="355"/>
      <c r="X51" s="355"/>
      <c r="Y51" s="355"/>
      <c r="Z51" s="355"/>
      <c r="AA51" s="355"/>
      <c r="AB51" s="355"/>
      <c r="AC51" s="355"/>
      <c r="AD51" s="355"/>
      <c r="AE51" s="355"/>
      <c r="AF51" s="355"/>
      <c r="AG51" s="355"/>
      <c r="AH51" s="355"/>
      <c r="AI51" s="355"/>
      <c r="AJ51" s="355"/>
      <c r="AK51" s="355"/>
      <c r="AL51" s="355"/>
      <c r="AM51" s="355"/>
      <c r="AN51" s="355"/>
    </row>
    <row r="52" spans="1:40">
      <c r="A52" s="355"/>
      <c r="B52" s="355"/>
      <c r="C52" s="355"/>
      <c r="D52" s="355"/>
      <c r="E52" s="355"/>
      <c r="F52" s="355"/>
      <c r="G52" s="355"/>
      <c r="H52" s="355"/>
      <c r="I52" s="355"/>
      <c r="J52" s="355"/>
      <c r="K52" s="355"/>
      <c r="L52" s="355"/>
      <c r="M52" s="355"/>
      <c r="N52" s="355"/>
      <c r="O52" s="355"/>
      <c r="P52" s="355"/>
      <c r="Q52" s="355"/>
      <c r="R52" s="355"/>
      <c r="S52" s="355"/>
      <c r="T52" s="355"/>
      <c r="U52" s="355"/>
      <c r="V52" s="355"/>
      <c r="W52" s="355"/>
      <c r="X52" s="355"/>
      <c r="Y52" s="355"/>
      <c r="Z52" s="355"/>
      <c r="AA52" s="355"/>
      <c r="AB52" s="355"/>
      <c r="AC52" s="355"/>
      <c r="AD52" s="355"/>
      <c r="AE52" s="355"/>
      <c r="AF52" s="355"/>
      <c r="AG52" s="355"/>
      <c r="AH52" s="355"/>
      <c r="AI52" s="355"/>
      <c r="AJ52" s="355"/>
      <c r="AK52" s="355"/>
      <c r="AL52" s="355"/>
      <c r="AM52" s="355"/>
      <c r="AN52" s="355"/>
    </row>
    <row r="53" spans="1:40">
      <c r="A53" s="355"/>
      <c r="B53" s="355"/>
      <c r="C53" s="355"/>
      <c r="D53" s="355"/>
      <c r="E53" s="355"/>
      <c r="F53" s="355"/>
      <c r="G53" s="355"/>
      <c r="H53" s="355"/>
      <c r="I53" s="355"/>
      <c r="J53" s="355"/>
      <c r="K53" s="355"/>
      <c r="L53" s="355"/>
      <c r="M53" s="355"/>
      <c r="N53" s="355"/>
      <c r="O53" s="355"/>
      <c r="P53" s="355"/>
      <c r="Q53" s="355"/>
      <c r="R53" s="355"/>
      <c r="S53" s="355"/>
      <c r="T53" s="355"/>
      <c r="U53" s="355"/>
      <c r="V53" s="355"/>
      <c r="W53" s="355"/>
      <c r="X53" s="355"/>
      <c r="Y53" s="355"/>
      <c r="Z53" s="355"/>
      <c r="AA53" s="355"/>
      <c r="AB53" s="355"/>
      <c r="AC53" s="355"/>
      <c r="AD53" s="355"/>
      <c r="AE53" s="355"/>
      <c r="AF53" s="355"/>
      <c r="AG53" s="355"/>
      <c r="AH53" s="355"/>
      <c r="AI53" s="355"/>
      <c r="AJ53" s="355"/>
      <c r="AK53" s="355"/>
      <c r="AL53" s="355"/>
      <c r="AM53" s="355"/>
      <c r="AN53" s="355"/>
    </row>
    <row r="54" spans="1:40">
      <c r="A54" s="355"/>
      <c r="B54" s="355"/>
      <c r="C54" s="355"/>
      <c r="D54" s="355"/>
      <c r="E54" s="355"/>
      <c r="F54" s="355"/>
      <c r="G54" s="355"/>
      <c r="H54" s="355"/>
      <c r="I54" s="355"/>
      <c r="J54" s="355"/>
      <c r="K54" s="355"/>
      <c r="L54" s="355"/>
      <c r="M54" s="355"/>
      <c r="N54" s="355"/>
      <c r="O54" s="355"/>
      <c r="P54" s="355"/>
      <c r="Q54" s="355"/>
      <c r="R54" s="355"/>
      <c r="S54" s="355"/>
      <c r="T54" s="355"/>
      <c r="U54" s="355"/>
      <c r="V54" s="355"/>
      <c r="W54" s="355"/>
      <c r="X54" s="355"/>
      <c r="Y54" s="355"/>
      <c r="Z54" s="355"/>
      <c r="AA54" s="355"/>
      <c r="AB54" s="355"/>
      <c r="AC54" s="355"/>
      <c r="AD54" s="355"/>
      <c r="AE54" s="355"/>
      <c r="AF54" s="355"/>
      <c r="AG54" s="355"/>
      <c r="AH54" s="355"/>
      <c r="AI54" s="355"/>
      <c r="AJ54" s="355"/>
      <c r="AK54" s="355"/>
      <c r="AL54" s="355"/>
      <c r="AM54" s="355"/>
      <c r="AN54" s="355"/>
    </row>
    <row r="55" spans="1:40">
      <c r="A55" s="355"/>
      <c r="B55" s="355"/>
      <c r="C55" s="355"/>
      <c r="D55" s="355"/>
      <c r="E55" s="355"/>
      <c r="F55" s="355"/>
      <c r="G55" s="355"/>
      <c r="H55" s="355"/>
      <c r="I55" s="355"/>
      <c r="J55" s="355"/>
      <c r="K55" s="355"/>
      <c r="L55" s="355"/>
      <c r="M55" s="355"/>
      <c r="N55" s="355"/>
      <c r="O55" s="355"/>
      <c r="P55" s="355"/>
      <c r="Q55" s="355"/>
      <c r="R55" s="355"/>
      <c r="S55" s="355"/>
      <c r="T55" s="355"/>
      <c r="U55" s="355"/>
      <c r="V55" s="355"/>
      <c r="W55" s="355"/>
      <c r="X55" s="355"/>
      <c r="Y55" s="355"/>
      <c r="Z55" s="355"/>
      <c r="AA55" s="355"/>
      <c r="AB55" s="355"/>
      <c r="AC55" s="355"/>
      <c r="AD55" s="355"/>
      <c r="AE55" s="355"/>
      <c r="AF55" s="355"/>
      <c r="AG55" s="355"/>
      <c r="AH55" s="355"/>
      <c r="AI55" s="355"/>
      <c r="AJ55" s="355"/>
      <c r="AK55" s="355"/>
      <c r="AL55" s="355"/>
      <c r="AM55" s="355"/>
      <c r="AN55" s="355"/>
    </row>
    <row r="56" spans="1:40">
      <c r="A56" s="355"/>
      <c r="B56" s="355"/>
      <c r="C56" s="355"/>
      <c r="D56" s="355"/>
      <c r="E56" s="355"/>
      <c r="F56" s="355"/>
      <c r="G56" s="355"/>
      <c r="H56" s="355"/>
      <c r="I56" s="355"/>
      <c r="J56" s="355"/>
      <c r="K56" s="355"/>
      <c r="L56" s="355"/>
      <c r="M56" s="355"/>
      <c r="N56" s="355"/>
      <c r="O56" s="355"/>
      <c r="P56" s="355"/>
      <c r="Q56" s="355"/>
      <c r="R56" s="355"/>
      <c r="S56" s="355"/>
      <c r="T56" s="355"/>
      <c r="U56" s="355"/>
      <c r="V56" s="355"/>
      <c r="W56" s="355"/>
      <c r="X56" s="355"/>
      <c r="Y56" s="355"/>
      <c r="Z56" s="355"/>
      <c r="AA56" s="355"/>
      <c r="AB56" s="355"/>
      <c r="AC56" s="355"/>
      <c r="AD56" s="355"/>
      <c r="AE56" s="355"/>
      <c r="AF56" s="355"/>
      <c r="AG56" s="355"/>
      <c r="AH56" s="355"/>
      <c r="AI56" s="355"/>
      <c r="AJ56" s="355"/>
      <c r="AK56" s="355"/>
      <c r="AL56" s="355"/>
      <c r="AM56" s="355"/>
      <c r="AN56" s="355"/>
    </row>
    <row r="57" spans="1:40">
      <c r="A57" s="355"/>
      <c r="B57" s="355"/>
      <c r="C57" s="355"/>
      <c r="D57" s="355"/>
      <c r="E57" s="355"/>
      <c r="F57" s="355"/>
      <c r="G57" s="355"/>
      <c r="H57" s="355"/>
      <c r="I57" s="355"/>
      <c r="J57" s="355"/>
      <c r="K57" s="355"/>
      <c r="L57" s="355"/>
      <c r="M57" s="355"/>
      <c r="N57" s="355"/>
      <c r="O57" s="355"/>
      <c r="P57" s="355"/>
      <c r="Q57" s="355"/>
      <c r="R57" s="355"/>
      <c r="S57" s="355"/>
      <c r="T57" s="355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55"/>
      <c r="AI57" s="355"/>
      <c r="AJ57" s="355"/>
      <c r="AK57" s="355"/>
      <c r="AL57" s="355"/>
      <c r="AM57" s="355"/>
      <c r="AN57" s="355"/>
    </row>
    <row r="58" spans="1:40">
      <c r="A58" s="355"/>
      <c r="B58" s="355"/>
      <c r="C58" s="355"/>
      <c r="D58" s="355"/>
      <c r="E58" s="355"/>
      <c r="F58" s="355"/>
      <c r="G58" s="355"/>
      <c r="H58" s="355"/>
      <c r="I58" s="355"/>
      <c r="J58" s="355"/>
      <c r="K58" s="355"/>
      <c r="L58" s="355"/>
      <c r="M58" s="355"/>
      <c r="N58" s="355"/>
      <c r="O58" s="355"/>
      <c r="P58" s="355"/>
      <c r="Q58" s="355"/>
      <c r="R58" s="355"/>
      <c r="S58" s="355"/>
      <c r="T58" s="355"/>
      <c r="U58" s="355"/>
      <c r="V58" s="355"/>
      <c r="W58" s="355"/>
      <c r="X58" s="355"/>
      <c r="Y58" s="355"/>
      <c r="Z58" s="355"/>
      <c r="AA58" s="355"/>
      <c r="AB58" s="355"/>
      <c r="AC58" s="355"/>
      <c r="AD58" s="355"/>
      <c r="AE58" s="355"/>
      <c r="AF58" s="355"/>
      <c r="AG58" s="355"/>
      <c r="AH58" s="355"/>
      <c r="AI58" s="355"/>
      <c r="AJ58" s="355"/>
      <c r="AK58" s="355"/>
      <c r="AL58" s="355"/>
      <c r="AM58" s="355"/>
      <c r="AN58" s="355"/>
    </row>
    <row r="59" spans="1:40">
      <c r="A59" s="355"/>
      <c r="B59" s="355"/>
      <c r="C59" s="355"/>
      <c r="D59" s="355"/>
      <c r="E59" s="355"/>
      <c r="F59" s="355"/>
      <c r="G59" s="355"/>
      <c r="H59" s="355"/>
      <c r="I59" s="355"/>
      <c r="J59" s="355"/>
      <c r="K59" s="355"/>
      <c r="L59" s="355"/>
      <c r="M59" s="355"/>
      <c r="N59" s="355"/>
      <c r="O59" s="355"/>
      <c r="P59" s="355"/>
      <c r="Q59" s="355"/>
      <c r="R59" s="355"/>
      <c r="S59" s="355"/>
      <c r="T59" s="355"/>
      <c r="U59" s="355"/>
      <c r="V59" s="355"/>
      <c r="W59" s="355"/>
      <c r="X59" s="355"/>
      <c r="Y59" s="355"/>
      <c r="Z59" s="355"/>
      <c r="AA59" s="355"/>
      <c r="AB59" s="355"/>
      <c r="AC59" s="355"/>
      <c r="AD59" s="355"/>
      <c r="AE59" s="355"/>
      <c r="AF59" s="355"/>
      <c r="AG59" s="355"/>
      <c r="AH59" s="355"/>
      <c r="AI59" s="355"/>
      <c r="AJ59" s="355"/>
      <c r="AK59" s="355"/>
      <c r="AL59" s="355"/>
      <c r="AM59" s="355"/>
      <c r="AN59" s="355"/>
    </row>
    <row r="60" spans="1:40">
      <c r="A60" s="355"/>
      <c r="B60" s="355"/>
      <c r="C60" s="355"/>
      <c r="D60" s="355"/>
      <c r="E60" s="355"/>
      <c r="F60" s="355"/>
      <c r="G60" s="355"/>
      <c r="H60" s="355"/>
      <c r="I60" s="355"/>
      <c r="J60" s="355"/>
      <c r="K60" s="355"/>
      <c r="L60" s="355"/>
      <c r="M60" s="355"/>
      <c r="N60" s="355"/>
      <c r="O60" s="355"/>
      <c r="P60" s="355"/>
      <c r="Q60" s="355"/>
      <c r="R60" s="355"/>
      <c r="S60" s="355"/>
      <c r="T60" s="355"/>
      <c r="U60" s="355"/>
      <c r="V60" s="355"/>
      <c r="W60" s="355"/>
      <c r="X60" s="355"/>
      <c r="Y60" s="355"/>
      <c r="Z60" s="355"/>
      <c r="AA60" s="355"/>
      <c r="AB60" s="355"/>
      <c r="AC60" s="355"/>
      <c r="AD60" s="355"/>
      <c r="AE60" s="355"/>
      <c r="AF60" s="355"/>
      <c r="AG60" s="355"/>
      <c r="AH60" s="355"/>
      <c r="AI60" s="355"/>
      <c r="AJ60" s="355"/>
      <c r="AK60" s="355"/>
      <c r="AL60" s="355"/>
      <c r="AM60" s="355"/>
      <c r="AN60" s="355"/>
    </row>
    <row r="61" spans="1:40">
      <c r="A61" s="355"/>
      <c r="B61" s="355"/>
      <c r="C61" s="355"/>
      <c r="D61" s="355"/>
      <c r="E61" s="355"/>
      <c r="F61" s="355"/>
      <c r="G61" s="355"/>
      <c r="H61" s="355"/>
      <c r="I61" s="355"/>
      <c r="J61" s="355"/>
      <c r="K61" s="355"/>
      <c r="L61" s="355"/>
      <c r="M61" s="355"/>
      <c r="N61" s="355"/>
      <c r="O61" s="355"/>
      <c r="P61" s="355"/>
      <c r="Q61" s="355"/>
      <c r="R61" s="355"/>
      <c r="S61" s="355"/>
      <c r="T61" s="355"/>
      <c r="U61" s="355"/>
      <c r="V61" s="355"/>
      <c r="W61" s="355"/>
      <c r="X61" s="355"/>
      <c r="Y61" s="355"/>
      <c r="Z61" s="355"/>
      <c r="AA61" s="355"/>
      <c r="AB61" s="355"/>
      <c r="AC61" s="355"/>
      <c r="AD61" s="355"/>
      <c r="AE61" s="355"/>
      <c r="AF61" s="355"/>
      <c r="AG61" s="355"/>
      <c r="AH61" s="355"/>
      <c r="AI61" s="355"/>
      <c r="AJ61" s="355"/>
      <c r="AK61" s="355"/>
      <c r="AL61" s="355"/>
      <c r="AM61" s="355"/>
      <c r="AN61" s="355"/>
    </row>
    <row r="62" spans="1:40">
      <c r="A62" s="355"/>
      <c r="B62" s="355"/>
      <c r="C62" s="355"/>
      <c r="D62" s="355"/>
      <c r="E62" s="355"/>
      <c r="F62" s="355"/>
      <c r="G62" s="355"/>
      <c r="H62" s="355"/>
      <c r="I62" s="355"/>
      <c r="J62" s="355"/>
      <c r="K62" s="355"/>
      <c r="L62" s="355"/>
      <c r="M62" s="355"/>
      <c r="N62" s="355"/>
      <c r="O62" s="355"/>
      <c r="P62" s="355"/>
      <c r="Q62" s="355"/>
      <c r="R62" s="355"/>
      <c r="S62" s="355"/>
      <c r="T62" s="355"/>
      <c r="U62" s="355"/>
      <c r="V62" s="355"/>
      <c r="W62" s="355"/>
      <c r="X62" s="355"/>
      <c r="Y62" s="355"/>
      <c r="Z62" s="355"/>
      <c r="AA62" s="355"/>
      <c r="AB62" s="355"/>
      <c r="AC62" s="355"/>
      <c r="AD62" s="355"/>
      <c r="AE62" s="355"/>
      <c r="AF62" s="355"/>
      <c r="AG62" s="355"/>
      <c r="AH62" s="355"/>
      <c r="AI62" s="355"/>
      <c r="AJ62" s="355"/>
      <c r="AK62" s="355"/>
      <c r="AL62" s="355"/>
      <c r="AM62" s="355"/>
      <c r="AN62" s="355"/>
    </row>
    <row r="63" spans="1:40">
      <c r="A63" s="355"/>
      <c r="B63" s="355"/>
      <c r="C63" s="355"/>
      <c r="D63" s="355"/>
      <c r="E63" s="355"/>
      <c r="F63" s="355"/>
      <c r="G63" s="355"/>
      <c r="H63" s="355"/>
      <c r="I63" s="355"/>
      <c r="J63" s="355"/>
      <c r="K63" s="355"/>
      <c r="L63" s="355"/>
      <c r="M63" s="355"/>
      <c r="N63" s="355"/>
      <c r="O63" s="355"/>
      <c r="P63" s="355"/>
      <c r="Q63" s="355"/>
      <c r="R63" s="355"/>
      <c r="S63" s="355"/>
      <c r="T63" s="355"/>
      <c r="U63" s="355"/>
      <c r="V63" s="355"/>
      <c r="W63" s="355"/>
      <c r="X63" s="355"/>
      <c r="Y63" s="355"/>
      <c r="Z63" s="355"/>
      <c r="AA63" s="355"/>
      <c r="AB63" s="355"/>
      <c r="AC63" s="355"/>
      <c r="AD63" s="355"/>
      <c r="AE63" s="355"/>
      <c r="AF63" s="355"/>
      <c r="AG63" s="355"/>
      <c r="AH63" s="355"/>
      <c r="AI63" s="355"/>
      <c r="AJ63" s="355"/>
      <c r="AK63" s="355"/>
      <c r="AL63" s="355"/>
      <c r="AM63" s="355"/>
      <c r="AN63" s="355"/>
    </row>
    <row r="64" spans="1:40">
      <c r="A64" s="355"/>
      <c r="B64" s="355"/>
      <c r="C64" s="355"/>
      <c r="D64" s="355"/>
      <c r="E64" s="355"/>
      <c r="F64" s="355"/>
      <c r="G64" s="355"/>
      <c r="H64" s="355"/>
      <c r="I64" s="355"/>
      <c r="J64" s="355"/>
      <c r="K64" s="355"/>
      <c r="L64" s="355"/>
      <c r="M64" s="355"/>
      <c r="N64" s="355"/>
      <c r="O64" s="355"/>
      <c r="P64" s="355"/>
      <c r="Q64" s="355"/>
      <c r="R64" s="355"/>
      <c r="S64" s="355"/>
      <c r="T64" s="355"/>
      <c r="U64" s="355"/>
      <c r="V64" s="355"/>
      <c r="W64" s="355"/>
      <c r="X64" s="355"/>
      <c r="Y64" s="355"/>
      <c r="Z64" s="355"/>
      <c r="AA64" s="355"/>
      <c r="AB64" s="355"/>
      <c r="AC64" s="355"/>
      <c r="AD64" s="355"/>
      <c r="AE64" s="355"/>
      <c r="AF64" s="355"/>
      <c r="AG64" s="355"/>
      <c r="AH64" s="355"/>
      <c r="AI64" s="355"/>
      <c r="AJ64" s="355"/>
      <c r="AK64" s="355"/>
      <c r="AL64" s="355"/>
      <c r="AM64" s="355"/>
      <c r="AN64" s="355"/>
    </row>
    <row r="65" spans="1:40">
      <c r="A65" s="355"/>
      <c r="B65" s="355"/>
      <c r="C65" s="355"/>
      <c r="D65" s="355"/>
      <c r="E65" s="355"/>
      <c r="F65" s="355"/>
      <c r="G65" s="355"/>
      <c r="H65" s="355"/>
      <c r="I65" s="355"/>
      <c r="J65" s="355"/>
      <c r="K65" s="355"/>
      <c r="L65" s="355"/>
      <c r="M65" s="355"/>
      <c r="N65" s="355"/>
      <c r="O65" s="355"/>
      <c r="P65" s="355"/>
      <c r="Q65" s="355"/>
      <c r="R65" s="355"/>
      <c r="S65" s="355"/>
      <c r="T65" s="355"/>
      <c r="U65" s="355"/>
      <c r="V65" s="355"/>
      <c r="W65" s="355"/>
      <c r="X65" s="355"/>
      <c r="Y65" s="355"/>
      <c r="Z65" s="355"/>
      <c r="AA65" s="355"/>
      <c r="AB65" s="355"/>
      <c r="AC65" s="355"/>
      <c r="AD65" s="355"/>
      <c r="AE65" s="355"/>
      <c r="AF65" s="355"/>
      <c r="AG65" s="355"/>
      <c r="AH65" s="355"/>
      <c r="AI65" s="355"/>
      <c r="AJ65" s="355"/>
      <c r="AK65" s="355"/>
      <c r="AL65" s="355"/>
      <c r="AM65" s="355"/>
      <c r="AN65" s="355"/>
    </row>
    <row r="66" spans="1:40">
      <c r="A66" s="355"/>
      <c r="B66" s="355"/>
      <c r="C66" s="355"/>
      <c r="D66" s="355"/>
      <c r="E66" s="355"/>
      <c r="F66" s="355"/>
      <c r="G66" s="355"/>
      <c r="H66" s="355"/>
      <c r="I66" s="355"/>
      <c r="J66" s="355"/>
      <c r="K66" s="355"/>
      <c r="L66" s="355"/>
      <c r="M66" s="355"/>
      <c r="N66" s="355"/>
      <c r="O66" s="355"/>
      <c r="P66" s="355"/>
      <c r="Q66" s="355"/>
      <c r="R66" s="355"/>
      <c r="S66" s="355"/>
      <c r="T66" s="355"/>
      <c r="U66" s="355"/>
      <c r="V66" s="355"/>
      <c r="W66" s="355"/>
      <c r="X66" s="355"/>
      <c r="Y66" s="355"/>
      <c r="Z66" s="355"/>
      <c r="AA66" s="355"/>
      <c r="AB66" s="355"/>
      <c r="AC66" s="355"/>
      <c r="AD66" s="355"/>
      <c r="AE66" s="355"/>
      <c r="AF66" s="355"/>
      <c r="AG66" s="355"/>
      <c r="AH66" s="355"/>
      <c r="AI66" s="355"/>
      <c r="AJ66" s="355"/>
      <c r="AK66" s="355"/>
      <c r="AL66" s="355"/>
      <c r="AM66" s="355"/>
      <c r="AN66" s="355"/>
    </row>
    <row r="67" spans="1:40">
      <c r="A67" s="355"/>
      <c r="B67" s="355"/>
      <c r="C67" s="355"/>
      <c r="D67" s="355"/>
      <c r="E67" s="355"/>
      <c r="F67" s="355"/>
      <c r="G67" s="355"/>
      <c r="H67" s="355"/>
      <c r="I67" s="355"/>
      <c r="J67" s="355"/>
      <c r="K67" s="355"/>
      <c r="L67" s="355"/>
      <c r="M67" s="355"/>
      <c r="N67" s="355"/>
      <c r="O67" s="355"/>
      <c r="P67" s="355"/>
      <c r="Q67" s="355"/>
      <c r="R67" s="355"/>
      <c r="S67" s="355"/>
      <c r="T67" s="355"/>
      <c r="U67" s="355"/>
      <c r="V67" s="355"/>
      <c r="W67" s="355"/>
      <c r="X67" s="355"/>
      <c r="Y67" s="355"/>
      <c r="Z67" s="355"/>
      <c r="AA67" s="355"/>
      <c r="AB67" s="355"/>
      <c r="AC67" s="355"/>
      <c r="AD67" s="355"/>
      <c r="AE67" s="355"/>
      <c r="AF67" s="355"/>
      <c r="AG67" s="355"/>
      <c r="AH67" s="355"/>
      <c r="AI67" s="355"/>
      <c r="AJ67" s="355"/>
      <c r="AK67" s="355"/>
      <c r="AL67" s="355"/>
      <c r="AM67" s="355"/>
      <c r="AN67" s="355"/>
    </row>
    <row r="68" spans="1:40">
      <c r="A68" s="355"/>
      <c r="B68" s="355"/>
      <c r="C68" s="355"/>
      <c r="D68" s="355"/>
      <c r="E68" s="355"/>
      <c r="F68" s="355"/>
      <c r="G68" s="355"/>
      <c r="H68" s="355"/>
      <c r="I68" s="355"/>
      <c r="J68" s="355"/>
      <c r="K68" s="355"/>
      <c r="L68" s="355"/>
      <c r="M68" s="355"/>
      <c r="N68" s="355"/>
      <c r="O68" s="355"/>
      <c r="P68" s="355"/>
      <c r="Q68" s="355"/>
      <c r="R68" s="355"/>
      <c r="S68" s="355"/>
      <c r="T68" s="355"/>
      <c r="U68" s="355"/>
      <c r="V68" s="355"/>
      <c r="W68" s="355"/>
      <c r="X68" s="355"/>
      <c r="Y68" s="355"/>
      <c r="Z68" s="355"/>
      <c r="AA68" s="355"/>
      <c r="AB68" s="355"/>
      <c r="AC68" s="355"/>
      <c r="AD68" s="355"/>
      <c r="AE68" s="355"/>
      <c r="AF68" s="355"/>
      <c r="AG68" s="355"/>
      <c r="AH68" s="355"/>
      <c r="AI68" s="355"/>
      <c r="AJ68" s="355"/>
      <c r="AK68" s="355"/>
      <c r="AL68" s="355"/>
      <c r="AM68" s="355"/>
      <c r="AN68" s="355"/>
    </row>
    <row r="69" spans="1:40">
      <c r="A69" s="355"/>
      <c r="B69" s="355"/>
      <c r="C69" s="355"/>
      <c r="D69" s="355"/>
      <c r="E69" s="355"/>
      <c r="F69" s="355"/>
      <c r="G69" s="355"/>
      <c r="H69" s="355"/>
      <c r="I69" s="355"/>
      <c r="J69" s="355"/>
      <c r="K69" s="355"/>
      <c r="L69" s="355"/>
      <c r="M69" s="355"/>
      <c r="N69" s="355"/>
      <c r="O69" s="355"/>
      <c r="P69" s="355"/>
      <c r="Q69" s="355"/>
      <c r="R69" s="355"/>
      <c r="S69" s="355"/>
      <c r="T69" s="355"/>
      <c r="U69" s="355"/>
      <c r="V69" s="355"/>
      <c r="W69" s="355"/>
      <c r="X69" s="355"/>
      <c r="Y69" s="355"/>
      <c r="Z69" s="355"/>
      <c r="AA69" s="355"/>
      <c r="AB69" s="355"/>
      <c r="AC69" s="355"/>
      <c r="AD69" s="355"/>
      <c r="AE69" s="355"/>
      <c r="AF69" s="355"/>
      <c r="AG69" s="355"/>
      <c r="AH69" s="355"/>
      <c r="AI69" s="355"/>
      <c r="AJ69" s="355"/>
      <c r="AK69" s="355"/>
      <c r="AL69" s="355"/>
      <c r="AM69" s="355"/>
      <c r="AN69" s="355"/>
    </row>
    <row r="70" spans="1:40">
      <c r="A70" s="355"/>
      <c r="B70" s="355"/>
      <c r="C70" s="355"/>
      <c r="D70" s="355"/>
      <c r="E70" s="355"/>
      <c r="F70" s="355"/>
      <c r="G70" s="355"/>
      <c r="H70" s="355"/>
      <c r="I70" s="355"/>
      <c r="J70" s="355"/>
      <c r="K70" s="355"/>
      <c r="L70" s="355"/>
      <c r="M70" s="355"/>
      <c r="N70" s="355"/>
      <c r="O70" s="355"/>
      <c r="P70" s="355"/>
      <c r="Q70" s="355"/>
      <c r="R70" s="355"/>
      <c r="S70" s="355"/>
      <c r="T70" s="355"/>
      <c r="U70" s="355"/>
      <c r="V70" s="355"/>
      <c r="W70" s="355"/>
      <c r="X70" s="355"/>
      <c r="Y70" s="355"/>
      <c r="Z70" s="355"/>
      <c r="AA70" s="355"/>
      <c r="AB70" s="355"/>
      <c r="AC70" s="355"/>
      <c r="AD70" s="355"/>
      <c r="AE70" s="355"/>
      <c r="AF70" s="355"/>
      <c r="AG70" s="355"/>
      <c r="AH70" s="355"/>
      <c r="AI70" s="355"/>
      <c r="AJ70" s="355"/>
      <c r="AK70" s="355"/>
      <c r="AL70" s="355"/>
      <c r="AM70" s="355"/>
      <c r="AN70" s="355"/>
    </row>
    <row r="71" spans="1:40">
      <c r="A71" s="355"/>
      <c r="B71" s="355"/>
      <c r="C71" s="355"/>
      <c r="D71" s="355"/>
      <c r="E71" s="355"/>
      <c r="F71" s="355"/>
      <c r="G71" s="355"/>
      <c r="H71" s="355"/>
      <c r="I71" s="355"/>
      <c r="J71" s="355"/>
      <c r="K71" s="355"/>
      <c r="L71" s="355"/>
      <c r="M71" s="355"/>
      <c r="N71" s="355"/>
      <c r="O71" s="355"/>
      <c r="P71" s="355"/>
      <c r="Q71" s="355"/>
      <c r="R71" s="355"/>
      <c r="S71" s="355"/>
      <c r="T71" s="355"/>
      <c r="U71" s="355"/>
      <c r="V71" s="355"/>
      <c r="W71" s="355"/>
      <c r="X71" s="355"/>
      <c r="Y71" s="355"/>
      <c r="Z71" s="355"/>
      <c r="AA71" s="355"/>
      <c r="AB71" s="355"/>
      <c r="AC71" s="355"/>
      <c r="AD71" s="355"/>
      <c r="AE71" s="355"/>
      <c r="AF71" s="355"/>
      <c r="AG71" s="355"/>
      <c r="AH71" s="355"/>
      <c r="AI71" s="355"/>
      <c r="AJ71" s="355"/>
      <c r="AK71" s="355"/>
      <c r="AL71" s="355"/>
      <c r="AM71" s="355"/>
      <c r="AN71" s="355"/>
    </row>
  </sheetData>
  <mergeCells count="2">
    <mergeCell ref="A1:AM2"/>
    <mergeCell ref="P3:Q3"/>
  </mergeCells>
  <hyperlinks>
    <hyperlink ref="P3" location="INDICATEURS!A1" display="sommaire"/>
  </hyperlinks>
  <pageMargins left="0.7" right="0.7" top="0.75" bottom="0.75" header="0.3" footer="0.3"/>
  <pageSetup paperSize="9"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25"/>
  <dimension ref="A1:AM62"/>
  <sheetViews>
    <sheetView showGridLines="0" topLeftCell="A19" zoomScale="80" zoomScaleNormal="80" workbookViewId="0">
      <selection activeCell="M65" sqref="M65"/>
    </sheetView>
  </sheetViews>
  <sheetFormatPr baseColWidth="10" defaultRowHeight="14.25"/>
  <cols>
    <col min="2" max="19" width="8.75" customWidth="1"/>
    <col min="20" max="20" width="5" customWidth="1"/>
    <col min="22" max="39" width="8.75" customWidth="1"/>
  </cols>
  <sheetData>
    <row r="1" spans="1:39">
      <c r="A1" s="612" t="s">
        <v>24</v>
      </c>
      <c r="B1" s="612"/>
      <c r="C1" s="612"/>
      <c r="D1" s="612"/>
      <c r="E1" s="612"/>
      <c r="F1" s="612"/>
      <c r="G1" s="612"/>
      <c r="H1" s="612"/>
      <c r="I1" s="612"/>
      <c r="J1" s="612"/>
      <c r="K1" s="612"/>
      <c r="L1" s="612"/>
      <c r="M1" s="612"/>
      <c r="N1" s="612"/>
      <c r="O1" s="612"/>
      <c r="P1" s="612"/>
      <c r="Q1" s="612"/>
      <c r="R1" s="612"/>
      <c r="S1" s="612"/>
      <c r="T1" s="612"/>
      <c r="U1" s="612"/>
      <c r="V1" s="612"/>
      <c r="W1" s="612"/>
      <c r="X1" s="612"/>
      <c r="Y1" s="612"/>
      <c r="Z1" s="612"/>
      <c r="AA1" s="612"/>
      <c r="AB1" s="612"/>
      <c r="AC1" s="612"/>
      <c r="AD1" s="612"/>
      <c r="AE1" s="612"/>
      <c r="AF1" s="612"/>
      <c r="AG1" s="612"/>
      <c r="AH1" s="612"/>
      <c r="AI1" s="612"/>
      <c r="AJ1" s="612"/>
      <c r="AK1" s="612"/>
      <c r="AL1" s="612"/>
      <c r="AM1" s="612"/>
    </row>
    <row r="2" spans="1:39">
      <c r="A2" s="612"/>
      <c r="B2" s="612"/>
      <c r="C2" s="612"/>
      <c r="D2" s="612"/>
      <c r="E2" s="612"/>
      <c r="F2" s="612"/>
      <c r="G2" s="612"/>
      <c r="H2" s="612"/>
      <c r="I2" s="612"/>
      <c r="J2" s="612"/>
      <c r="K2" s="612"/>
      <c r="L2" s="612"/>
      <c r="M2" s="612"/>
      <c r="N2" s="612"/>
      <c r="O2" s="612"/>
      <c r="P2" s="612"/>
      <c r="Q2" s="612"/>
      <c r="R2" s="612"/>
      <c r="S2" s="612"/>
      <c r="T2" s="612"/>
      <c r="U2" s="612"/>
      <c r="V2" s="612"/>
      <c r="W2" s="612"/>
      <c r="X2" s="612"/>
      <c r="Y2" s="612"/>
      <c r="Z2" s="612"/>
      <c r="AA2" s="612"/>
      <c r="AB2" s="612"/>
      <c r="AC2" s="612"/>
      <c r="AD2" s="612"/>
      <c r="AE2" s="612"/>
      <c r="AF2" s="612"/>
      <c r="AG2" s="612"/>
      <c r="AH2" s="612"/>
      <c r="AI2" s="612"/>
      <c r="AJ2" s="612"/>
      <c r="AK2" s="612"/>
      <c r="AL2" s="612"/>
      <c r="AM2" s="612"/>
    </row>
    <row r="3" spans="1:39">
      <c r="A3" s="626" t="s">
        <v>33</v>
      </c>
      <c r="B3" s="626"/>
    </row>
    <row r="4" spans="1:39" ht="15">
      <c r="A4" s="2" t="s">
        <v>18</v>
      </c>
      <c r="B4" s="1" t="s">
        <v>0</v>
      </c>
      <c r="C4" s="1" t="s">
        <v>1</v>
      </c>
      <c r="D4" s="1" t="s">
        <v>2</v>
      </c>
      <c r="E4" s="1" t="s">
        <v>3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250</v>
      </c>
      <c r="S4" s="1" t="s">
        <v>259</v>
      </c>
      <c r="U4" s="2" t="s">
        <v>20</v>
      </c>
      <c r="V4" s="1" t="s">
        <v>0</v>
      </c>
      <c r="W4" s="1" t="s">
        <v>1</v>
      </c>
      <c r="X4" s="1" t="s">
        <v>2</v>
      </c>
      <c r="Y4" s="1" t="s">
        <v>3</v>
      </c>
      <c r="Z4" s="1" t="s">
        <v>5</v>
      </c>
      <c r="AA4" s="1" t="s">
        <v>6</v>
      </c>
      <c r="AB4" s="1" t="s">
        <v>7</v>
      </c>
      <c r="AC4" s="1" t="s">
        <v>8</v>
      </c>
      <c r="AD4" s="1" t="s">
        <v>9</v>
      </c>
      <c r="AE4" s="1" t="s">
        <v>10</v>
      </c>
      <c r="AF4" s="1" t="s">
        <v>11</v>
      </c>
      <c r="AG4" s="1" t="s">
        <v>12</v>
      </c>
      <c r="AH4" s="1" t="s">
        <v>13</v>
      </c>
      <c r="AI4" s="1" t="s">
        <v>14</v>
      </c>
      <c r="AJ4" s="1" t="s">
        <v>15</v>
      </c>
      <c r="AK4" s="1" t="s">
        <v>16</v>
      </c>
      <c r="AL4" s="1" t="s">
        <v>250</v>
      </c>
      <c r="AM4" s="1" t="s">
        <v>259</v>
      </c>
    </row>
    <row r="5" spans="1:39">
      <c r="A5" s="537">
        <v>41974</v>
      </c>
      <c r="B5" s="274">
        <v>-0.1089</v>
      </c>
      <c r="C5" s="275">
        <v>-5.2600000000000001E-2</v>
      </c>
      <c r="D5" s="275">
        <v>-5.45E-2</v>
      </c>
      <c r="E5" s="275">
        <v>-4.3400000000000001E-2</v>
      </c>
      <c r="F5" s="275">
        <v>4.5499999999999999E-2</v>
      </c>
      <c r="G5" s="275">
        <v>-6.6900000000000001E-2</v>
      </c>
      <c r="H5" s="275">
        <v>-3.6799999999999999E-2</v>
      </c>
      <c r="I5" s="275">
        <v>-6.8999999999999999E-3</v>
      </c>
      <c r="J5" s="275">
        <v>-2.8000000000000001E-2</v>
      </c>
      <c r="K5" s="275">
        <v>-3.6700000000000003E-2</v>
      </c>
      <c r="L5" s="275">
        <v>-2.58E-2</v>
      </c>
      <c r="M5" s="275">
        <v>0.19439999999999999</v>
      </c>
      <c r="N5" s="275">
        <v>-0.1027</v>
      </c>
      <c r="O5" s="279">
        <v>-4.0099999999999997E-2</v>
      </c>
      <c r="P5" s="275">
        <v>2.01E-2</v>
      </c>
      <c r="Q5" s="275">
        <v>2.8999999999999998E-3</v>
      </c>
      <c r="R5" s="275">
        <v>-4.99E-2</v>
      </c>
      <c r="S5" s="276">
        <v>-2.3E-2</v>
      </c>
      <c r="U5" s="95">
        <f>A5</f>
        <v>41974</v>
      </c>
      <c r="V5" s="277">
        <f>'Donnée marge qcr'!B6</f>
        <v>0.76300000000000001</v>
      </c>
      <c r="W5" s="277">
        <f>'Donnée marge qcr'!C6</f>
        <v>0.76680000000000004</v>
      </c>
      <c r="X5" s="277">
        <f>'Donnée marge qcr'!D6</f>
        <v>0.78080000000000005</v>
      </c>
      <c r="Y5" s="277">
        <f>'Donnée marge qcr'!E6</f>
        <v>0.7732</v>
      </c>
      <c r="Z5" s="277">
        <f>'Donnée marge qcr'!F6</f>
        <v>0.78339999999999999</v>
      </c>
      <c r="AA5" s="277">
        <f>'Donnée marge qcr'!G6</f>
        <v>0.77259999999999995</v>
      </c>
      <c r="AB5" s="277">
        <f>'Donnée marge qcr'!H6</f>
        <v>0.76249999999999996</v>
      </c>
      <c r="AC5" s="277">
        <f>'Donnée marge qcr'!I6</f>
        <v>0.77349999999999997</v>
      </c>
      <c r="AD5" s="277">
        <f>'Donnée marge qcr'!J6</f>
        <v>0.77380000000000004</v>
      </c>
      <c r="AE5" s="277">
        <f>'Donnée marge qcr'!K6</f>
        <v>0.7742</v>
      </c>
      <c r="AF5" s="277">
        <f>'Donnée marge qcr'!L6</f>
        <v>0.7681</v>
      </c>
      <c r="AG5" s="277">
        <f>'Donnée marge qcr'!M6</f>
        <v>0.77549999999999997</v>
      </c>
      <c r="AH5" s="277">
        <f>'Donnée marge qcr'!N6</f>
        <v>0.79179999999999995</v>
      </c>
      <c r="AI5" s="277">
        <f>'Donnée marge qcr'!O6</f>
        <v>0.78439999999999999</v>
      </c>
      <c r="AJ5" s="277">
        <f>'Donnée marge qcr'!P6</f>
        <v>0.76870000000000005</v>
      </c>
      <c r="AK5" s="277">
        <f>'Donnée marge qcr'!Q6</f>
        <v>0.77759999999999996</v>
      </c>
      <c r="AL5" s="277">
        <f>'Donnée marge qcr'!R6</f>
        <v>0.7843</v>
      </c>
      <c r="AM5" s="278">
        <f>'Donnée marge qcr'!S6</f>
        <v>0.7752</v>
      </c>
    </row>
    <row r="6" spans="1:39">
      <c r="A6" s="198">
        <f>A5+31</f>
        <v>42005</v>
      </c>
      <c r="B6" s="274">
        <v>-0.1111</v>
      </c>
      <c r="C6" s="275">
        <v>-4.5100000000000001E-2</v>
      </c>
      <c r="D6" s="275">
        <v>-2.6100000000000002E-2</v>
      </c>
      <c r="E6" s="275">
        <v>-5.5500000000000001E-2</v>
      </c>
      <c r="F6" s="275">
        <v>3.6200000000000003E-2</v>
      </c>
      <c r="G6" s="275">
        <v>-5.3100000000000001E-2</v>
      </c>
      <c r="H6" s="275">
        <v>-9.4000000000000004E-3</v>
      </c>
      <c r="I6" s="275">
        <v>1.2500000000000001E-2</v>
      </c>
      <c r="J6" s="275">
        <v>-2.5700000000000001E-2</v>
      </c>
      <c r="K6" s="275">
        <v>1.5699999999999999E-2</v>
      </c>
      <c r="L6" s="275">
        <v>-5.8599999999999999E-2</v>
      </c>
      <c r="M6" s="275">
        <v>0.23449999999999999</v>
      </c>
      <c r="N6" s="275">
        <v>-0.109</v>
      </c>
      <c r="O6" s="279">
        <v>-2.46E-2</v>
      </c>
      <c r="P6" s="275">
        <v>4.4900000000000002E-2</v>
      </c>
      <c r="Q6" s="275">
        <v>1.6500000000000001E-2</v>
      </c>
      <c r="R6" s="275">
        <v>3.3999999999999998E-3</v>
      </c>
      <c r="S6" s="276">
        <v>-1.04E-2</v>
      </c>
      <c r="U6" s="95">
        <f t="shared" ref="U6:U17" si="0">A6</f>
        <v>42005</v>
      </c>
      <c r="V6" s="277">
        <f>'Donnée marge qcr'!B7</f>
        <v>0.76629999999999998</v>
      </c>
      <c r="W6" s="277">
        <f>'Donnée marge qcr'!C7</f>
        <v>0.77429999999999999</v>
      </c>
      <c r="X6" s="277">
        <f>'Donnée marge qcr'!D7</f>
        <v>0.77869999999999995</v>
      </c>
      <c r="Y6" s="277">
        <f>'Donnée marge qcr'!E7</f>
        <v>0.77</v>
      </c>
      <c r="Z6" s="277">
        <f>'Donnée marge qcr'!F7</f>
        <v>0.77510000000000001</v>
      </c>
      <c r="AA6" s="277">
        <f>'Donnée marge qcr'!G7</f>
        <v>0.76749999999999996</v>
      </c>
      <c r="AB6" s="277">
        <f>'Donnée marge qcr'!H7</f>
        <v>0.77959999999999996</v>
      </c>
      <c r="AC6" s="277">
        <f>'Donnée marge qcr'!I7</f>
        <v>0.77510000000000001</v>
      </c>
      <c r="AD6" s="277">
        <f>'Donnée marge qcr'!J7</f>
        <v>0.7752</v>
      </c>
      <c r="AE6" s="277">
        <f>'Donnée marge qcr'!K7</f>
        <v>0.77939999999999998</v>
      </c>
      <c r="AF6" s="277">
        <f>'Donnée marge qcr'!L7</f>
        <v>0.76859999999999995</v>
      </c>
      <c r="AG6" s="277">
        <f>'Donnée marge qcr'!M7</f>
        <v>0.77890000000000004</v>
      </c>
      <c r="AH6" s="277">
        <f>'Donnée marge qcr'!N7</f>
        <v>0.78290000000000004</v>
      </c>
      <c r="AI6" s="277">
        <f>'Donnée marge qcr'!O7</f>
        <v>0.77849999999999997</v>
      </c>
      <c r="AJ6" s="277">
        <f>'Donnée marge qcr'!P7</f>
        <v>0.77480000000000004</v>
      </c>
      <c r="AK6" s="277">
        <f>'Donnée marge qcr'!Q7</f>
        <v>0.7782</v>
      </c>
      <c r="AL6" s="277">
        <f>'Donnée marge qcr'!R7</f>
        <v>0.77300000000000002</v>
      </c>
      <c r="AM6" s="278">
        <f>'Donnée marge qcr'!S7</f>
        <v>0.77510000000000001</v>
      </c>
    </row>
    <row r="7" spans="1:39">
      <c r="A7" s="198">
        <f t="shared" ref="A7:A17" si="1">A6+31</f>
        <v>42036</v>
      </c>
      <c r="B7" s="274">
        <v>-7.3999999999999996E-2</v>
      </c>
      <c r="C7" s="275">
        <v>-5.9900000000000002E-2</v>
      </c>
      <c r="D7" s="275">
        <v>-8.6900000000000005E-2</v>
      </c>
      <c r="E7" s="275">
        <v>-6.7500000000000004E-2</v>
      </c>
      <c r="F7" s="275">
        <v>3.5400000000000001E-2</v>
      </c>
      <c r="G7" s="275">
        <v>-5.16E-2</v>
      </c>
      <c r="H7" s="275">
        <v>-1.37E-2</v>
      </c>
      <c r="I7" s="275">
        <v>-6.1499999999999999E-2</v>
      </c>
      <c r="J7" s="275">
        <v>-1.15E-2</v>
      </c>
      <c r="K7" s="275">
        <v>2.86E-2</v>
      </c>
      <c r="L7" s="275">
        <v>-4.7E-2</v>
      </c>
      <c r="M7" s="275">
        <v>0.44890000000000002</v>
      </c>
      <c r="N7" s="275">
        <v>3.1E-2</v>
      </c>
      <c r="O7" s="279">
        <v>-7.0000000000000001E-3</v>
      </c>
      <c r="P7" s="275">
        <v>3.1600000000000003E-2</v>
      </c>
      <c r="Q7" s="275">
        <v>1.1999999999999999E-3</v>
      </c>
      <c r="R7" s="275">
        <v>7.4099999999999999E-2</v>
      </c>
      <c r="S7" s="276">
        <v>3.5999999999999999E-3</v>
      </c>
      <c r="U7" s="95">
        <f t="shared" si="0"/>
        <v>42036</v>
      </c>
      <c r="V7" s="277">
        <f>'Donnée marge qcr'!B8</f>
        <v>0.77549999999999997</v>
      </c>
      <c r="W7" s="277">
        <f>'Donnée marge qcr'!C8</f>
        <v>0.7782</v>
      </c>
      <c r="X7" s="277">
        <f>'Donnée marge qcr'!D8</f>
        <v>0.77639999999999998</v>
      </c>
      <c r="Y7" s="277">
        <f>'Donnée marge qcr'!E8</f>
        <v>0.77249999999999996</v>
      </c>
      <c r="Z7" s="277">
        <f>'Donnée marge qcr'!F8</f>
        <v>0.77869999999999995</v>
      </c>
      <c r="AA7" s="277">
        <f>'Donnée marge qcr'!G8</f>
        <v>0.78290000000000004</v>
      </c>
      <c r="AB7" s="277">
        <f>'Donnée marge qcr'!H8</f>
        <v>0.7823</v>
      </c>
      <c r="AC7" s="277">
        <f>'Donnée marge qcr'!I8</f>
        <v>0.77859999999999996</v>
      </c>
      <c r="AD7" s="277">
        <f>'Donnée marge qcr'!J8</f>
        <v>0.77339999999999998</v>
      </c>
      <c r="AE7" s="277">
        <f>'Donnée marge qcr'!K8</f>
        <v>0.7772</v>
      </c>
      <c r="AF7" s="277">
        <f>'Donnée marge qcr'!L8</f>
        <v>0.7722</v>
      </c>
      <c r="AG7" s="277">
        <f>'Donnée marge qcr'!M8</f>
        <v>0.78129999999999999</v>
      </c>
      <c r="AH7" s="277">
        <f>'Donnée marge qcr'!N8</f>
        <v>0.78290000000000004</v>
      </c>
      <c r="AI7" s="277">
        <f>'Donnée marge qcr'!O8</f>
        <v>0.77869999999999995</v>
      </c>
      <c r="AJ7" s="277">
        <f>'Donnée marge qcr'!P8</f>
        <v>0.79279999999999995</v>
      </c>
      <c r="AK7" s="277">
        <f>'Donnée marge qcr'!Q8</f>
        <v>0.77739999999999998</v>
      </c>
      <c r="AL7" s="277">
        <f>'Donnée marge qcr'!R8</f>
        <v>0.77690000000000003</v>
      </c>
      <c r="AM7" s="278">
        <f>'Donnée marge qcr'!S8</f>
        <v>0.77900000000000003</v>
      </c>
    </row>
    <row r="8" spans="1:39">
      <c r="A8" s="198">
        <f t="shared" si="1"/>
        <v>42067</v>
      </c>
      <c r="B8" s="274">
        <v>-0.1239</v>
      </c>
      <c r="C8" s="275">
        <v>-0.1086</v>
      </c>
      <c r="D8" s="275">
        <v>-0.16669999999999999</v>
      </c>
      <c r="E8" s="275">
        <v>-0.12230000000000001</v>
      </c>
      <c r="F8" s="275">
        <v>-3.9100000000000003E-2</v>
      </c>
      <c r="G8" s="275">
        <v>-0.04</v>
      </c>
      <c r="H8" s="275">
        <v>-7.6999999999999999E-2</v>
      </c>
      <c r="I8" s="275">
        <v>-5.0999999999999997E-2</v>
      </c>
      <c r="J8" s="275">
        <v>-7.7100000000000002E-2</v>
      </c>
      <c r="K8" s="275">
        <v>-5.96E-2</v>
      </c>
      <c r="L8" s="275">
        <v>-9.35E-2</v>
      </c>
      <c r="M8" s="275">
        <v>0.1293</v>
      </c>
      <c r="N8" s="275">
        <v>-9.1700000000000004E-2</v>
      </c>
      <c r="O8" s="279">
        <v>-9.3799999999999994E-2</v>
      </c>
      <c r="P8" s="275">
        <v>-1.7000000000000001E-2</v>
      </c>
      <c r="Q8" s="275">
        <v>-7.2300000000000003E-2</v>
      </c>
      <c r="R8" s="275">
        <v>7.6E-3</v>
      </c>
      <c r="S8" s="276">
        <v>-6.9699999999999998E-2</v>
      </c>
      <c r="U8" s="95">
        <f t="shared" si="0"/>
        <v>42067</v>
      </c>
      <c r="V8" s="277">
        <f>'Donnée marge qcr'!B9</f>
        <v>0.76519999999999999</v>
      </c>
      <c r="W8" s="277">
        <f>'Donnée marge qcr'!C9</f>
        <v>0.77849999999999997</v>
      </c>
      <c r="X8" s="277">
        <f>'Donnée marge qcr'!D9</f>
        <v>0.77380000000000004</v>
      </c>
      <c r="Y8" s="277">
        <f>'Donnée marge qcr'!E9</f>
        <v>0.77</v>
      </c>
      <c r="Z8" s="277">
        <f>'Donnée marge qcr'!F9</f>
        <v>0.77270000000000005</v>
      </c>
      <c r="AA8" s="277">
        <f>'Donnée marge qcr'!G9</f>
        <v>0.77549999999999997</v>
      </c>
      <c r="AB8" s="277">
        <f>'Donnée marge qcr'!H9</f>
        <v>0.78169999999999995</v>
      </c>
      <c r="AC8" s="277">
        <f>'Donnée marge qcr'!I9</f>
        <v>0.76029999999999998</v>
      </c>
      <c r="AD8" s="277">
        <f>'Donnée marge qcr'!J9</f>
        <v>0.77249999999999996</v>
      </c>
      <c r="AE8" s="277">
        <f>'Donnée marge qcr'!K9</f>
        <v>0.77249999999999996</v>
      </c>
      <c r="AF8" s="277">
        <f>'Donnée marge qcr'!L9</f>
        <v>0.77059999999999995</v>
      </c>
      <c r="AG8" s="277">
        <f>'Donnée marge qcr'!M9</f>
        <v>0.77229999999999999</v>
      </c>
      <c r="AH8" s="277">
        <f>'Donnée marge qcr'!N9</f>
        <v>0.78559999999999997</v>
      </c>
      <c r="AI8" s="277">
        <f>'Donnée marge qcr'!O9</f>
        <v>0.7833</v>
      </c>
      <c r="AJ8" s="277">
        <f>'Donnée marge qcr'!P9</f>
        <v>0.78159999999999996</v>
      </c>
      <c r="AK8" s="277">
        <f>'Donnée marge qcr'!Q9</f>
        <v>0.77410000000000001</v>
      </c>
      <c r="AL8" s="277">
        <f>'Donnée marge qcr'!R9</f>
        <v>0.7702</v>
      </c>
      <c r="AM8" s="278">
        <f>'Donnée marge qcr'!S9</f>
        <v>0.77490000000000003</v>
      </c>
    </row>
    <row r="9" spans="1:39">
      <c r="A9" s="198">
        <f t="shared" si="1"/>
        <v>42098</v>
      </c>
      <c r="B9" s="274">
        <v>-6.1699999999999998E-2</v>
      </c>
      <c r="C9" s="275">
        <v>-3.2599999999999997E-2</v>
      </c>
      <c r="D9" s="275">
        <v>-0.10299999999999999</v>
      </c>
      <c r="E9" s="275">
        <v>-7.4999999999999997E-2</v>
      </c>
      <c r="F9" s="275">
        <v>3.9399999999999998E-2</v>
      </c>
      <c r="G9" s="275">
        <v>2.5100000000000001E-2</v>
      </c>
      <c r="H9" s="275">
        <v>1.01E-2</v>
      </c>
      <c r="I9" s="275">
        <v>7.9100000000000004E-2</v>
      </c>
      <c r="J9" s="275">
        <v>3.3399999999999999E-2</v>
      </c>
      <c r="K9" s="275">
        <v>8.0000000000000002E-3</v>
      </c>
      <c r="L9" s="275">
        <v>-5.3699999999999998E-2</v>
      </c>
      <c r="M9" s="275">
        <v>-9.1999999999999998E-2</v>
      </c>
      <c r="N9" s="275">
        <v>2.7E-2</v>
      </c>
      <c r="O9" s="279">
        <v>-8.2000000000000007E-3</v>
      </c>
      <c r="P9" s="275">
        <v>2.8899999999999999E-2</v>
      </c>
      <c r="Q9" s="275">
        <v>4.4299999999999999E-2</v>
      </c>
      <c r="R9" s="275">
        <v>0.18590000000000001</v>
      </c>
      <c r="S9" s="276">
        <v>-4.4999999999999997E-3</v>
      </c>
      <c r="U9" s="95">
        <f t="shared" si="0"/>
        <v>42098</v>
      </c>
      <c r="V9" s="277">
        <f>'Donnée marge qcr'!B10</f>
        <v>0.76880000000000004</v>
      </c>
      <c r="W9" s="277">
        <f>'Donnée marge qcr'!C10</f>
        <v>0.7802</v>
      </c>
      <c r="X9" s="277">
        <f>'Donnée marge qcr'!D10</f>
        <v>0.77829999999999999</v>
      </c>
      <c r="Y9" s="277">
        <f>'Donnée marge qcr'!E10</f>
        <v>0.77100000000000002</v>
      </c>
      <c r="Z9" s="277">
        <f>'Donnée marge qcr'!F10</f>
        <v>0.77180000000000004</v>
      </c>
      <c r="AA9" s="277">
        <f>'Donnée marge qcr'!G10</f>
        <v>0.77569999999999995</v>
      </c>
      <c r="AB9" s="277">
        <f>'Donnée marge qcr'!H10</f>
        <v>0.78200000000000003</v>
      </c>
      <c r="AC9" s="277">
        <f>'Donnée marge qcr'!I10</f>
        <v>0.77549999999999997</v>
      </c>
      <c r="AD9" s="277">
        <f>'Donnée marge qcr'!J10</f>
        <v>0.77280000000000004</v>
      </c>
      <c r="AE9" s="277">
        <f>'Donnée marge qcr'!K10</f>
        <v>0.78439999999999999</v>
      </c>
      <c r="AF9" s="277">
        <f>'Donnée marge qcr'!L10</f>
        <v>0.76819999999999999</v>
      </c>
      <c r="AG9" s="277">
        <f>'Donnée marge qcr'!M10</f>
        <v>0.7802</v>
      </c>
      <c r="AH9" s="277">
        <f>'Donnée marge qcr'!N10</f>
        <v>0.78539999999999999</v>
      </c>
      <c r="AI9" s="277">
        <f>'Donnée marge qcr'!O10</f>
        <v>0.77590000000000003</v>
      </c>
      <c r="AJ9" s="277">
        <f>'Donnée marge qcr'!P10</f>
        <v>0.78349999999999997</v>
      </c>
      <c r="AK9" s="277">
        <f>'Donnée marge qcr'!Q10</f>
        <v>0.77280000000000004</v>
      </c>
      <c r="AL9" s="277">
        <f>'Donnée marge qcr'!R10</f>
        <v>0.77780000000000005</v>
      </c>
      <c r="AM9" s="278">
        <f>'Donnée marge qcr'!S10</f>
        <v>0.7772</v>
      </c>
    </row>
    <row r="10" spans="1:39">
      <c r="A10" s="198">
        <f t="shared" si="1"/>
        <v>42129</v>
      </c>
      <c r="B10" s="274">
        <v>-0.1187</v>
      </c>
      <c r="C10" s="275">
        <v>-6.8900000000000003E-2</v>
      </c>
      <c r="D10" s="275">
        <v>-0.1535</v>
      </c>
      <c r="E10" s="275">
        <v>-7.4899999999999994E-2</v>
      </c>
      <c r="F10" s="275">
        <v>3.8E-3</v>
      </c>
      <c r="G10" s="275">
        <v>3.7999999999999999E-2</v>
      </c>
      <c r="H10" s="275">
        <v>1.9E-3</v>
      </c>
      <c r="I10" s="275">
        <v>2.5600000000000001E-2</v>
      </c>
      <c r="J10" s="275">
        <v>3.0599999999999999E-2</v>
      </c>
      <c r="K10" s="275">
        <v>-1.38E-2</v>
      </c>
      <c r="L10" s="275">
        <v>-6.1000000000000004E-3</v>
      </c>
      <c r="M10" s="275">
        <v>-0.1057</v>
      </c>
      <c r="N10" s="275">
        <v>6.8699999999999997E-2</v>
      </c>
      <c r="O10" s="279">
        <v>-1.1999999999999999E-3</v>
      </c>
      <c r="P10" s="275">
        <v>2.47E-2</v>
      </c>
      <c r="Q10" s="275">
        <v>-4.0000000000000001E-3</v>
      </c>
      <c r="R10" s="275">
        <v>8.2199999999999995E-2</v>
      </c>
      <c r="S10" s="276">
        <v>-2.1700000000000001E-2</v>
      </c>
      <c r="U10" s="95">
        <f t="shared" si="0"/>
        <v>42129</v>
      </c>
      <c r="V10" s="277">
        <f>'Donnée marge qcr'!B11</f>
        <v>0.76680000000000004</v>
      </c>
      <c r="W10" s="277">
        <f>'Donnée marge qcr'!C11</f>
        <v>0.77690000000000003</v>
      </c>
      <c r="X10" s="277">
        <f>'Donnée marge qcr'!D11</f>
        <v>0.77600000000000002</v>
      </c>
      <c r="Y10" s="277">
        <f>'Donnée marge qcr'!E11</f>
        <v>0.75949999999999995</v>
      </c>
      <c r="Z10" s="277">
        <f>'Donnée marge qcr'!F11</f>
        <v>0.77600000000000002</v>
      </c>
      <c r="AA10" s="277">
        <f>'Donnée marge qcr'!G11</f>
        <v>0.77690000000000003</v>
      </c>
      <c r="AB10" s="277">
        <f>'Donnée marge qcr'!H11</f>
        <v>0.78139999999999998</v>
      </c>
      <c r="AC10" s="277">
        <f>'Donnée marge qcr'!I11</f>
        <v>0.77100000000000002</v>
      </c>
      <c r="AD10" s="277">
        <f>'Donnée marge qcr'!J11</f>
        <v>0.77890000000000004</v>
      </c>
      <c r="AE10" s="277">
        <f>'Donnée marge qcr'!K11</f>
        <v>0.77690000000000003</v>
      </c>
      <c r="AF10" s="277">
        <f>'Donnée marge qcr'!L11</f>
        <v>0.77129999999999999</v>
      </c>
      <c r="AG10" s="277">
        <f>'Donnée marge qcr'!M11</f>
        <v>0.76880000000000004</v>
      </c>
      <c r="AH10" s="277">
        <f>'Donnée marge qcr'!N11</f>
        <v>0.78029999999999999</v>
      </c>
      <c r="AI10" s="277">
        <f>'Donnée marge qcr'!O11</f>
        <v>0.77849999999999997</v>
      </c>
      <c r="AJ10" s="277">
        <f>'Donnée marge qcr'!P11</f>
        <v>0.77949999999999997</v>
      </c>
      <c r="AK10" s="277">
        <f>'Donnée marge qcr'!Q11</f>
        <v>0.77039999999999997</v>
      </c>
      <c r="AL10" s="277">
        <f>'Donnée marge qcr'!R11</f>
        <v>0.77049999999999996</v>
      </c>
      <c r="AM10" s="278">
        <f>'Donnée marge qcr'!S11</f>
        <v>0.7742</v>
      </c>
    </row>
    <row r="11" spans="1:39">
      <c r="A11" s="198">
        <f t="shared" si="1"/>
        <v>42160</v>
      </c>
      <c r="B11" s="274">
        <v>-0.16059999999999999</v>
      </c>
      <c r="C11" s="275">
        <v>-0.1263</v>
      </c>
      <c r="D11" s="275">
        <v>-0.17760000000000001</v>
      </c>
      <c r="E11" s="275">
        <v>-0.1346</v>
      </c>
      <c r="F11" s="275">
        <v>-0.1166</v>
      </c>
      <c r="G11" s="275">
        <v>-7.22E-2</v>
      </c>
      <c r="H11" s="275">
        <v>-0.10730000000000001</v>
      </c>
      <c r="I11" s="275">
        <v>-8.6400000000000005E-2</v>
      </c>
      <c r="J11" s="275">
        <v>-5.5E-2</v>
      </c>
      <c r="K11" s="275">
        <v>-0.10299999999999999</v>
      </c>
      <c r="L11" s="275">
        <v>-7.3700000000000002E-2</v>
      </c>
      <c r="M11" s="275">
        <v>-7.1499999999999994E-2</v>
      </c>
      <c r="N11" s="275">
        <v>-6.9000000000000006E-2</v>
      </c>
      <c r="O11" s="279">
        <v>-0.12709999999999999</v>
      </c>
      <c r="P11" s="275">
        <v>-7.2900000000000006E-2</v>
      </c>
      <c r="Q11" s="275">
        <v>-6.2399999999999997E-2</v>
      </c>
      <c r="R11" s="275">
        <v>2.4299999999999999E-2</v>
      </c>
      <c r="S11" s="276">
        <v>-9.5500000000000002E-2</v>
      </c>
      <c r="U11" s="95">
        <f t="shared" si="0"/>
        <v>42160</v>
      </c>
      <c r="V11" s="277">
        <f>'Donnée marge qcr'!B12</f>
        <v>0.76849999999999996</v>
      </c>
      <c r="W11" s="277">
        <f>'Donnée marge qcr'!C12</f>
        <v>0.7833</v>
      </c>
      <c r="X11" s="277">
        <f>'Donnée marge qcr'!D12</f>
        <v>0.78610000000000002</v>
      </c>
      <c r="Y11" s="277">
        <f>'Donnée marge qcr'!E12</f>
        <v>0.76880000000000004</v>
      </c>
      <c r="Z11" s="277">
        <f>'Donnée marge qcr'!F12</f>
        <v>0.77129999999999999</v>
      </c>
      <c r="AA11" s="277">
        <f>'Donnée marge qcr'!G12</f>
        <v>0.78169999999999995</v>
      </c>
      <c r="AB11" s="277">
        <f>'Donnée marge qcr'!H12</f>
        <v>0.78120000000000001</v>
      </c>
      <c r="AC11" s="277">
        <f>'Donnée marge qcr'!I12</f>
        <v>0.77929999999999999</v>
      </c>
      <c r="AD11" s="277">
        <f>'Donnée marge qcr'!J12</f>
        <v>0.77010000000000001</v>
      </c>
      <c r="AE11" s="277">
        <f>'Donnée marge qcr'!K12</f>
        <v>0.77710000000000001</v>
      </c>
      <c r="AF11" s="277">
        <f>'Donnée marge qcr'!L12</f>
        <v>0.76719999999999999</v>
      </c>
      <c r="AG11" s="277">
        <f>'Donnée marge qcr'!M12</f>
        <v>0.78439999999999999</v>
      </c>
      <c r="AH11" s="277">
        <f>'Donnée marge qcr'!N12</f>
        <v>0.78920000000000001</v>
      </c>
      <c r="AI11" s="277">
        <f>'Donnée marge qcr'!O12</f>
        <v>0.78069999999999995</v>
      </c>
      <c r="AJ11" s="277">
        <f>'Donnée marge qcr'!P12</f>
        <v>0.77949999999999997</v>
      </c>
      <c r="AK11" s="277">
        <f>'Donnée marge qcr'!Q12</f>
        <v>0.77139999999999997</v>
      </c>
      <c r="AL11" s="277">
        <f>'Donnée marge qcr'!R12</f>
        <v>0.7722</v>
      </c>
      <c r="AM11" s="278">
        <f>'Donnée marge qcr'!S12</f>
        <v>0.77739999999999998</v>
      </c>
    </row>
    <row r="12" spans="1:39">
      <c r="A12" s="198">
        <f t="shared" si="1"/>
        <v>42191</v>
      </c>
      <c r="B12" s="274">
        <v>-3.6229363162876775E-2</v>
      </c>
      <c r="C12" s="275">
        <v>3.9005050627246518E-2</v>
      </c>
      <c r="D12" s="275">
        <v>-5.8196997159343178E-2</v>
      </c>
      <c r="E12" s="275">
        <v>-9.2799999999999994E-2</v>
      </c>
      <c r="F12" s="275">
        <v>-1.501917674737931E-2</v>
      </c>
      <c r="G12" s="275">
        <v>9.327464487203864E-2</v>
      </c>
      <c r="H12" s="275">
        <v>2.7961603716662547E-2</v>
      </c>
      <c r="I12" s="275">
        <v>2.6605775019290095E-2</v>
      </c>
      <c r="J12" s="275">
        <v>8.7920303270739644E-2</v>
      </c>
      <c r="K12" s="275">
        <v>2.7675163272514881E-2</v>
      </c>
      <c r="L12" s="275">
        <v>3.0458639021783578E-2</v>
      </c>
      <c r="M12" s="275">
        <v>8.2099081228697274E-2</v>
      </c>
      <c r="N12" s="275">
        <v>6.3108296295454461E-2</v>
      </c>
      <c r="O12" s="279">
        <v>-6.4084889896412771E-4</v>
      </c>
      <c r="P12" s="275">
        <v>6.0665831823947733E-2</v>
      </c>
      <c r="Q12" s="275">
        <v>0.12393621906117837</v>
      </c>
      <c r="R12" s="275">
        <v>0.16301714195510442</v>
      </c>
      <c r="S12" s="276">
        <v>1.52E-2</v>
      </c>
      <c r="U12" s="95">
        <f t="shared" si="0"/>
        <v>42191</v>
      </c>
      <c r="V12" s="277">
        <f>'Donnée marge qcr'!B13</f>
        <v>0.76719999999999999</v>
      </c>
      <c r="W12" s="277">
        <f>'Donnée marge qcr'!C13</f>
        <v>0.78039999999999998</v>
      </c>
      <c r="X12" s="277">
        <f>'Donnée marge qcr'!D13</f>
        <v>0.78459999999999996</v>
      </c>
      <c r="Y12" s="277">
        <f>'Donnée marge qcr'!E13</f>
        <v>0.77170000000000005</v>
      </c>
      <c r="Z12" s="277">
        <f>'Donnée marge qcr'!F13</f>
        <v>0.77449999999999997</v>
      </c>
      <c r="AA12" s="277">
        <f>'Donnée marge qcr'!G13</f>
        <v>0.77659999999999996</v>
      </c>
      <c r="AB12" s="277">
        <f>'Donnée marge qcr'!H13</f>
        <v>0.78580000000000005</v>
      </c>
      <c r="AC12" s="277">
        <f>'Donnée marge qcr'!I13</f>
        <v>0.77569999999999995</v>
      </c>
      <c r="AD12" s="277">
        <f>'Donnée marge qcr'!J13</f>
        <v>0.77600000000000002</v>
      </c>
      <c r="AE12" s="277">
        <f>'Donnée marge qcr'!K13</f>
        <v>0.78320000000000001</v>
      </c>
      <c r="AF12" s="277">
        <f>'Donnée marge qcr'!L13</f>
        <v>0.77380000000000004</v>
      </c>
      <c r="AG12" s="277">
        <f>'Donnée marge qcr'!M13</f>
        <v>0.76919999999999999</v>
      </c>
      <c r="AH12" s="277">
        <f>'Donnée marge qcr'!N13</f>
        <v>0.79430000000000001</v>
      </c>
      <c r="AI12" s="277">
        <f>'Donnée marge qcr'!O13</f>
        <v>0.78139999999999998</v>
      </c>
      <c r="AJ12" s="277">
        <f>'Donnée marge qcr'!P13</f>
        <v>0.78010000000000002</v>
      </c>
      <c r="AK12" s="277">
        <f>'Donnée marge qcr'!Q13</f>
        <v>0.78149999999999997</v>
      </c>
      <c r="AL12" s="277">
        <f>'Donnée marge qcr'!R13</f>
        <v>0.77669999999999995</v>
      </c>
      <c r="AM12" s="278">
        <f>'Donnée marge qcr'!S13</f>
        <v>0.77869999999999995</v>
      </c>
    </row>
    <row r="13" spans="1:39">
      <c r="A13" s="198">
        <f t="shared" si="1"/>
        <v>42222</v>
      </c>
      <c r="B13" s="274">
        <v>-9.06E-2</v>
      </c>
      <c r="C13" s="275">
        <v>3.1399999999999997E-2</v>
      </c>
      <c r="D13" s="275">
        <v>-0.1363</v>
      </c>
      <c r="E13" s="275">
        <v>-0.1343</v>
      </c>
      <c r="F13" s="275">
        <v>-4.58E-2</v>
      </c>
      <c r="G13" s="275">
        <v>2.1000000000000001E-2</v>
      </c>
      <c r="H13" s="275">
        <v>1.6299999999999999E-2</v>
      </c>
      <c r="I13" s="275">
        <v>-9.4999999999999998E-3</v>
      </c>
      <c r="J13" s="275">
        <v>3.6600000000000001E-2</v>
      </c>
      <c r="K13" s="275">
        <v>2.3999999999999998E-3</v>
      </c>
      <c r="L13" s="275">
        <v>-6.3E-3</v>
      </c>
      <c r="M13" s="275">
        <v>1.23E-2</v>
      </c>
      <c r="N13" s="275">
        <v>0.1394</v>
      </c>
      <c r="O13" s="279">
        <v>-4.7899999999999998E-2</v>
      </c>
      <c r="P13" s="275">
        <v>1.46E-2</v>
      </c>
      <c r="Q13" s="275">
        <v>6.5299999999999997E-2</v>
      </c>
      <c r="R13" s="275">
        <v>1.4800000000000001E-2</v>
      </c>
      <c r="S13" s="276">
        <v>-1.46E-2</v>
      </c>
      <c r="U13" s="95">
        <f t="shared" si="0"/>
        <v>42222</v>
      </c>
      <c r="V13" s="277">
        <f>'Donnée marge qcr'!B14</f>
        <v>0.75170000000000003</v>
      </c>
      <c r="W13" s="277">
        <f>'Donnée marge qcr'!C14</f>
        <v>0.77669999999999995</v>
      </c>
      <c r="X13" s="277">
        <f>'Donnée marge qcr'!D14</f>
        <v>0.77149999999999996</v>
      </c>
      <c r="Y13" s="277">
        <f>'Donnée marge qcr'!E14</f>
        <v>0.75370000000000004</v>
      </c>
      <c r="Z13" s="277">
        <f>'Donnée marge qcr'!F14</f>
        <v>0.76829999999999998</v>
      </c>
      <c r="AA13" s="277">
        <f>'Donnée marge qcr'!G14</f>
        <v>0.7762</v>
      </c>
      <c r="AB13" s="277">
        <f>'Donnée marge qcr'!H14</f>
        <v>0.77300000000000002</v>
      </c>
      <c r="AC13" s="277">
        <f>'Donnée marge qcr'!I14</f>
        <v>0.76600000000000001</v>
      </c>
      <c r="AD13" s="277">
        <f>'Donnée marge qcr'!J14</f>
        <v>0.76390000000000002</v>
      </c>
      <c r="AE13" s="277">
        <f>'Donnée marge qcr'!K14</f>
        <v>0.77769999999999995</v>
      </c>
      <c r="AF13" s="277">
        <f>'Donnée marge qcr'!L14</f>
        <v>0.7611</v>
      </c>
      <c r="AG13" s="277">
        <f>'Donnée marge qcr'!M14</f>
        <v>0.77529999999999999</v>
      </c>
      <c r="AH13" s="277">
        <f>'Donnée marge qcr'!N14</f>
        <v>0.78</v>
      </c>
      <c r="AI13" s="277">
        <f>'Donnée marge qcr'!O14</f>
        <v>0.77459999999999996</v>
      </c>
      <c r="AJ13" s="277">
        <f>'Donnée marge qcr'!P14</f>
        <v>0.77149999999999996</v>
      </c>
      <c r="AK13" s="277">
        <f>'Donnée marge qcr'!Q14</f>
        <v>0.7671</v>
      </c>
      <c r="AL13" s="277">
        <f>'Donnée marge qcr'!R14</f>
        <v>0.76729999999999998</v>
      </c>
      <c r="AM13" s="278">
        <f>'Donnée marge qcr'!S14</f>
        <v>0.76980000000000004</v>
      </c>
    </row>
    <row r="14" spans="1:39">
      <c r="A14" s="198">
        <f t="shared" si="1"/>
        <v>42253</v>
      </c>
      <c r="B14" s="274">
        <v>-9.5500000000000002E-2</v>
      </c>
      <c r="C14" s="275">
        <v>-1.5299999999999999E-2</v>
      </c>
      <c r="D14" s="275">
        <v>-0.1032</v>
      </c>
      <c r="E14" s="275">
        <v>-0.1295</v>
      </c>
      <c r="F14" s="275">
        <v>-6.3E-2</v>
      </c>
      <c r="G14" s="275">
        <v>2.6800000000000001E-2</v>
      </c>
      <c r="H14" s="275">
        <v>-3.8800000000000001E-2</v>
      </c>
      <c r="I14" s="275">
        <v>-1.2999999999999999E-3</v>
      </c>
      <c r="J14" s="275">
        <v>4.41E-2</v>
      </c>
      <c r="K14" s="275">
        <v>-2.2800000000000001E-2</v>
      </c>
      <c r="L14" s="275">
        <v>-5.5999999999999999E-3</v>
      </c>
      <c r="M14" s="275">
        <v>0.1328</v>
      </c>
      <c r="N14" s="275">
        <v>0.13420000000000001</v>
      </c>
      <c r="O14" s="279">
        <v>-1.67E-2</v>
      </c>
      <c r="P14" s="275">
        <v>1.54E-2</v>
      </c>
      <c r="Q14" s="275">
        <v>-1.77E-2</v>
      </c>
      <c r="R14" s="275">
        <v>0.18740000000000001</v>
      </c>
      <c r="S14" s="276">
        <v>-4.4999999999999997E-3</v>
      </c>
      <c r="U14" s="95">
        <f t="shared" si="0"/>
        <v>42253</v>
      </c>
      <c r="V14" s="277">
        <f>'Donnée marge qcr'!B15</f>
        <v>0.76049999999999995</v>
      </c>
      <c r="W14" s="277">
        <f>'Donnée marge qcr'!C15</f>
        <v>0.77869999999999995</v>
      </c>
      <c r="X14" s="277">
        <f>'Donnée marge qcr'!D15</f>
        <v>0.76770000000000005</v>
      </c>
      <c r="Y14" s="277">
        <f>'Donnée marge qcr'!E15</f>
        <v>0.75949999999999995</v>
      </c>
      <c r="Z14" s="277">
        <f>'Donnée marge qcr'!F15</f>
        <v>0.76300000000000001</v>
      </c>
      <c r="AA14" s="277">
        <f>'Donnée marge qcr'!G15</f>
        <v>0.77470000000000006</v>
      </c>
      <c r="AB14" s="277">
        <f>'Donnée marge qcr'!H15</f>
        <v>0.77100000000000002</v>
      </c>
      <c r="AC14" s="277">
        <f>'Donnée marge qcr'!I15</f>
        <v>0.76629999999999998</v>
      </c>
      <c r="AD14" s="277">
        <f>'Donnée marge qcr'!J15</f>
        <v>0.76549999999999996</v>
      </c>
      <c r="AE14" s="277">
        <f>'Donnée marge qcr'!K15</f>
        <v>0.77329999999999999</v>
      </c>
      <c r="AF14" s="277">
        <f>'Donnée marge qcr'!L15</f>
        <v>0.76100000000000001</v>
      </c>
      <c r="AG14" s="277">
        <f>'Donnée marge qcr'!M15</f>
        <v>0.76819999999999999</v>
      </c>
      <c r="AH14" s="277">
        <f>'Donnée marge qcr'!N15</f>
        <v>0.77559999999999996</v>
      </c>
      <c r="AI14" s="277">
        <f>'Donnée marge qcr'!O15</f>
        <v>0.77359999999999995</v>
      </c>
      <c r="AJ14" s="277">
        <f>'Donnée marge qcr'!P15</f>
        <v>0.77749999999999997</v>
      </c>
      <c r="AK14" s="277">
        <f>'Donnée marge qcr'!Q15</f>
        <v>0.76700000000000002</v>
      </c>
      <c r="AL14" s="277">
        <f>'Donnée marge qcr'!R15</f>
        <v>0.77380000000000004</v>
      </c>
      <c r="AM14" s="278">
        <f>'Donnée marge qcr'!S15</f>
        <v>0.77</v>
      </c>
    </row>
    <row r="15" spans="1:39">
      <c r="A15" s="198">
        <f t="shared" si="1"/>
        <v>42284</v>
      </c>
      <c r="B15" s="274">
        <v>-9.3600000000000003E-2</v>
      </c>
      <c r="C15" s="275">
        <v>-2.8299999999999999E-2</v>
      </c>
      <c r="D15" s="275">
        <v>-8.3599999999999994E-2</v>
      </c>
      <c r="E15" s="275">
        <v>-0.1196</v>
      </c>
      <c r="F15" s="275">
        <v>-0.13009999999999999</v>
      </c>
      <c r="G15" s="275">
        <v>3.6600000000000001E-2</v>
      </c>
      <c r="H15" s="275">
        <v>-5.6099999999999997E-2</v>
      </c>
      <c r="I15" s="275">
        <v>-6.1999999999999998E-3</v>
      </c>
      <c r="J15" s="275">
        <v>1.5599999999999999E-2</v>
      </c>
      <c r="K15" s="275">
        <v>-3.0499999999999999E-2</v>
      </c>
      <c r="L15" s="275">
        <v>3.0200000000000001E-2</v>
      </c>
      <c r="M15" s="275">
        <v>1.34E-2</v>
      </c>
      <c r="N15" s="275">
        <v>0.1142</v>
      </c>
      <c r="O15" s="279">
        <v>-1.1299999999999999E-2</v>
      </c>
      <c r="P15" s="275">
        <v>2.9999999999999997E-4</v>
      </c>
      <c r="Q15" s="275">
        <v>0.02</v>
      </c>
      <c r="R15" s="275">
        <v>0.1888</v>
      </c>
      <c r="S15" s="276">
        <v>-9.4999999999999998E-3</v>
      </c>
      <c r="U15" s="95">
        <f t="shared" si="0"/>
        <v>42284</v>
      </c>
      <c r="V15" s="277">
        <f>'Donnée marge qcr'!B16</f>
        <v>0.76539999999999997</v>
      </c>
      <c r="W15" s="277">
        <f>'Donnée marge qcr'!C16</f>
        <v>0.78</v>
      </c>
      <c r="X15" s="277">
        <f>'Donnée marge qcr'!D16</f>
        <v>0.78059999999999996</v>
      </c>
      <c r="Y15" s="277">
        <f>'Donnée marge qcr'!E16</f>
        <v>0.77800000000000002</v>
      </c>
      <c r="Z15" s="277">
        <f>'Donnée marge qcr'!F16</f>
        <v>0.76629999999999998</v>
      </c>
      <c r="AA15" s="277">
        <f>'Donnée marge qcr'!G16</f>
        <v>0.77739999999999998</v>
      </c>
      <c r="AB15" s="277">
        <f>'Donnée marge qcr'!H16</f>
        <v>0.77529999999999999</v>
      </c>
      <c r="AC15" s="277">
        <f>'Donnée marge qcr'!I16</f>
        <v>0.77400000000000002</v>
      </c>
      <c r="AD15" s="277">
        <f>'Donnée marge qcr'!J16</f>
        <v>0.76739999999999997</v>
      </c>
      <c r="AE15" s="277">
        <f>'Donnée marge qcr'!K16</f>
        <v>0.78120000000000001</v>
      </c>
      <c r="AF15" s="277">
        <f>'Donnée marge qcr'!L16</f>
        <v>0.77480000000000004</v>
      </c>
      <c r="AG15" s="277">
        <f>'Donnée marge qcr'!M16</f>
        <v>0.77480000000000004</v>
      </c>
      <c r="AH15" s="277">
        <f>'Donnée marge qcr'!N16</f>
        <v>0.7944</v>
      </c>
      <c r="AI15" s="277">
        <f>'Donnée marge qcr'!O16</f>
        <v>0.78110000000000002</v>
      </c>
      <c r="AJ15" s="277">
        <f>'Donnée marge qcr'!P16</f>
        <v>0.78</v>
      </c>
      <c r="AK15" s="277">
        <f>'Donnée marge qcr'!Q16</f>
        <v>0.77590000000000003</v>
      </c>
      <c r="AL15" s="277">
        <f>'Donnée marge qcr'!R16</f>
        <v>0.77449999999999997</v>
      </c>
      <c r="AM15" s="278">
        <f>'Donnée marge qcr'!S16</f>
        <v>0.7772</v>
      </c>
    </row>
    <row r="16" spans="1:39">
      <c r="A16" s="198">
        <f t="shared" si="1"/>
        <v>42315</v>
      </c>
      <c r="B16" s="274">
        <v>-9.3299999999999994E-2</v>
      </c>
      <c r="C16" s="275">
        <v>-6.2799999999999995E-2</v>
      </c>
      <c r="D16" s="275">
        <v>-0.1346</v>
      </c>
      <c r="E16" s="275">
        <v>-0.15890000000000001</v>
      </c>
      <c r="F16" s="275">
        <v>-0.13730000000000001</v>
      </c>
      <c r="G16" s="275">
        <v>9.7000000000000003E-3</v>
      </c>
      <c r="H16" s="275">
        <v>-5.3800000000000001E-2</v>
      </c>
      <c r="I16" s="275">
        <v>-2.3999999999999998E-3</v>
      </c>
      <c r="J16" s="275">
        <v>5.0000000000000001E-3</v>
      </c>
      <c r="K16" s="275">
        <v>-4.65E-2</v>
      </c>
      <c r="L16" s="275">
        <v>1.2999999999999999E-3</v>
      </c>
      <c r="M16" s="275">
        <v>-0.14380000000000001</v>
      </c>
      <c r="N16" s="275">
        <v>6.7799999999999999E-2</v>
      </c>
      <c r="O16" s="279">
        <v>-4.6199999999999998E-2</v>
      </c>
      <c r="P16" s="275">
        <v>-2.4400000000000002E-2</v>
      </c>
      <c r="Q16" s="275">
        <v>-1.1900000000000001E-2</v>
      </c>
      <c r="R16" s="275">
        <v>8.6999999999999994E-3</v>
      </c>
      <c r="S16" s="276">
        <v>-5.4699999999999999E-2</v>
      </c>
      <c r="U16" s="95">
        <f t="shared" si="0"/>
        <v>42315</v>
      </c>
      <c r="V16" s="277">
        <f>'Donnée marge qcr'!B17</f>
        <v>0.74570000000000003</v>
      </c>
      <c r="W16" s="277">
        <f>'Donnée marge qcr'!C17</f>
        <v>0.77459999999999996</v>
      </c>
      <c r="X16" s="277">
        <f>'Donnée marge qcr'!D17</f>
        <v>0.77270000000000005</v>
      </c>
      <c r="Y16" s="277">
        <f>'Donnée marge qcr'!E17</f>
        <v>0.77559999999999996</v>
      </c>
      <c r="Z16" s="277">
        <f>'Donnée marge qcr'!F17</f>
        <v>0.76739999999999997</v>
      </c>
      <c r="AA16" s="277">
        <f>'Donnée marge qcr'!G17</f>
        <v>0.77649999999999997</v>
      </c>
      <c r="AB16" s="277">
        <f>'Donnée marge qcr'!H17</f>
        <v>0.77470000000000006</v>
      </c>
      <c r="AC16" s="277">
        <f>'Donnée marge qcr'!I17</f>
        <v>0.77129999999999999</v>
      </c>
      <c r="AD16" s="277">
        <f>'Donnée marge qcr'!J17</f>
        <v>0.77939999999999998</v>
      </c>
      <c r="AE16" s="277">
        <f>'Donnée marge qcr'!K17</f>
        <v>0.77680000000000005</v>
      </c>
      <c r="AF16" s="277">
        <f>'Donnée marge qcr'!L17</f>
        <v>0.76270000000000004</v>
      </c>
      <c r="AG16" s="277">
        <f>'Donnée marge qcr'!M17</f>
        <v>0.77780000000000005</v>
      </c>
      <c r="AH16" s="277">
        <f>'Donnée marge qcr'!N17</f>
        <v>0.78659999999999997</v>
      </c>
      <c r="AI16" s="277">
        <f>'Donnée marge qcr'!O17</f>
        <v>0.77729999999999999</v>
      </c>
      <c r="AJ16" s="277">
        <f>'Donnée marge qcr'!P17</f>
        <v>0.77810000000000001</v>
      </c>
      <c r="AK16" s="277">
        <f>'Donnée marge qcr'!Q17</f>
        <v>0.77159999999999995</v>
      </c>
      <c r="AL16" s="277">
        <f>'Donnée marge qcr'!R17</f>
        <v>0.77839999999999998</v>
      </c>
      <c r="AM16" s="278">
        <f>'Donnée marge qcr'!S17</f>
        <v>0.77459999999999996</v>
      </c>
    </row>
    <row r="17" spans="1:39">
      <c r="A17" s="198">
        <f t="shared" si="1"/>
        <v>42346</v>
      </c>
      <c r="B17" s="274">
        <v>-0.04</v>
      </c>
      <c r="C17" s="275">
        <v>-1.12E-2</v>
      </c>
      <c r="D17" s="275">
        <v>-7.9500000000000001E-2</v>
      </c>
      <c r="E17" s="275">
        <v>-0.1148</v>
      </c>
      <c r="F17" s="275">
        <v>-0.1346</v>
      </c>
      <c r="G17" s="275">
        <v>7.6300000000000007E-2</v>
      </c>
      <c r="H17" s="275">
        <v>-1.2E-2</v>
      </c>
      <c r="I17" s="275">
        <v>6.83E-2</v>
      </c>
      <c r="J17" s="275">
        <v>4.2299999999999997E-2</v>
      </c>
      <c r="K17" s="275">
        <v>1.34E-2</v>
      </c>
      <c r="L17" s="275">
        <v>7.9000000000000008E-3</v>
      </c>
      <c r="M17" s="275">
        <v>5.1000000000000004E-3</v>
      </c>
      <c r="N17" s="275">
        <v>7.1999999999999995E-2</v>
      </c>
      <c r="O17" s="279">
        <v>2.06E-2</v>
      </c>
      <c r="P17" s="275">
        <v>3.2099999999999997E-2</v>
      </c>
      <c r="Q17" s="275">
        <v>-2.23E-2</v>
      </c>
      <c r="R17" s="275">
        <v>9.5699999999999993E-2</v>
      </c>
      <c r="S17" s="276">
        <v>-1.6999999999999999E-3</v>
      </c>
      <c r="U17" s="95">
        <f t="shared" si="0"/>
        <v>42346</v>
      </c>
      <c r="V17" s="277">
        <v>0.76439999999999997</v>
      </c>
      <c r="W17" s="277">
        <v>0.77180000000000004</v>
      </c>
      <c r="X17" s="277">
        <v>0.78139999999999998</v>
      </c>
      <c r="Y17" s="277">
        <v>0.78120000000000001</v>
      </c>
      <c r="Z17" s="277">
        <v>0.76790000000000003</v>
      </c>
      <c r="AA17" s="277">
        <v>0.77959999999999996</v>
      </c>
      <c r="AB17" s="277">
        <v>0.81599999999999995</v>
      </c>
      <c r="AC17" s="277">
        <v>0.7833</v>
      </c>
      <c r="AD17" s="277">
        <v>0.76870000000000005</v>
      </c>
      <c r="AE17" s="277">
        <v>0.77600000000000002</v>
      </c>
      <c r="AF17" s="277">
        <v>0.77710000000000001</v>
      </c>
      <c r="AG17" s="277">
        <v>0.78239999999999998</v>
      </c>
      <c r="AH17" s="277">
        <v>0.79900000000000004</v>
      </c>
      <c r="AI17" s="277">
        <v>0.78959999999999997</v>
      </c>
      <c r="AJ17" s="277">
        <v>0.78359999999999996</v>
      </c>
      <c r="AK17" s="277">
        <v>0.79200000000000004</v>
      </c>
      <c r="AL17" s="277">
        <v>0.78459999999999996</v>
      </c>
      <c r="AM17" s="278">
        <v>0.78220000000000001</v>
      </c>
    </row>
    <row r="18" spans="1:39">
      <c r="A18" s="10"/>
      <c r="U18" s="10"/>
    </row>
    <row r="19" spans="1:39" ht="15">
      <c r="A19" s="2" t="s">
        <v>103</v>
      </c>
      <c r="B19" s="1" t="s">
        <v>0</v>
      </c>
      <c r="C19" s="1" t="s">
        <v>1</v>
      </c>
      <c r="D19" s="1" t="s">
        <v>2</v>
      </c>
      <c r="E19" s="1" t="s">
        <v>3</v>
      </c>
      <c r="F19" s="1" t="s">
        <v>5</v>
      </c>
      <c r="G19" s="1" t="s">
        <v>6</v>
      </c>
      <c r="H19" s="1" t="s">
        <v>7</v>
      </c>
      <c r="I19" s="1" t="s">
        <v>8</v>
      </c>
      <c r="J19" s="1" t="s">
        <v>9</v>
      </c>
      <c r="K19" s="1" t="s">
        <v>10</v>
      </c>
      <c r="L19" s="1" t="s">
        <v>11</v>
      </c>
      <c r="M19" s="1" t="s">
        <v>12</v>
      </c>
      <c r="N19" s="1" t="s">
        <v>13</v>
      </c>
      <c r="O19" s="1" t="s">
        <v>14</v>
      </c>
      <c r="P19" s="1" t="s">
        <v>15</v>
      </c>
      <c r="Q19" s="1" t="s">
        <v>16</v>
      </c>
      <c r="R19" s="1" t="s">
        <v>250</v>
      </c>
      <c r="S19" s="1" t="s">
        <v>259</v>
      </c>
      <c r="U19" s="2" t="s">
        <v>21</v>
      </c>
      <c r="V19" s="1" t="s">
        <v>0</v>
      </c>
      <c r="W19" s="1" t="s">
        <v>1</v>
      </c>
      <c r="X19" s="1" t="s">
        <v>2</v>
      </c>
      <c r="Y19" s="1" t="s">
        <v>3</v>
      </c>
      <c r="Z19" s="1" t="s">
        <v>5</v>
      </c>
      <c r="AA19" s="1" t="s">
        <v>6</v>
      </c>
      <c r="AB19" s="1" t="s">
        <v>7</v>
      </c>
      <c r="AC19" s="1" t="s">
        <v>8</v>
      </c>
      <c r="AD19" s="1" t="s">
        <v>9</v>
      </c>
      <c r="AE19" s="1" t="s">
        <v>10</v>
      </c>
      <c r="AF19" s="1" t="s">
        <v>11</v>
      </c>
      <c r="AG19" s="1" t="s">
        <v>12</v>
      </c>
      <c r="AH19" s="1" t="s">
        <v>13</v>
      </c>
      <c r="AI19" s="1" t="s">
        <v>14</v>
      </c>
      <c r="AJ19" s="1" t="s">
        <v>15</v>
      </c>
      <c r="AK19" s="1" t="s">
        <v>16</v>
      </c>
      <c r="AL19" s="1" t="s">
        <v>250</v>
      </c>
      <c r="AM19" s="1" t="s">
        <v>259</v>
      </c>
    </row>
    <row r="20" spans="1:39">
      <c r="A20" s="95">
        <f t="shared" ref="A20:A32" si="2">A5</f>
        <v>41974</v>
      </c>
      <c r="B20" s="280">
        <v>0.24229999999999999</v>
      </c>
      <c r="C20" s="280">
        <v>0.2374</v>
      </c>
      <c r="D20" s="280">
        <v>0.2145</v>
      </c>
      <c r="E20" s="280">
        <v>0.2404</v>
      </c>
      <c r="F20" s="280">
        <v>0.2429</v>
      </c>
      <c r="G20" s="280">
        <v>0.23830000000000001</v>
      </c>
      <c r="H20" s="280">
        <v>0.23580000000000001</v>
      </c>
      <c r="I20" s="280">
        <v>0.26900000000000002</v>
      </c>
      <c r="J20" s="280">
        <v>0.24049999999999999</v>
      </c>
      <c r="K20" s="280">
        <v>0.23319999999999999</v>
      </c>
      <c r="L20" s="280">
        <v>0.26519999999999999</v>
      </c>
      <c r="M20" s="280">
        <v>0.22450000000000001</v>
      </c>
      <c r="N20" s="280">
        <v>0.2621</v>
      </c>
      <c r="O20" s="282">
        <v>0.22450000000000001</v>
      </c>
      <c r="P20" s="280">
        <v>0.20649999999999999</v>
      </c>
      <c r="Q20" s="280">
        <v>0.24410000000000001</v>
      </c>
      <c r="R20" s="280">
        <v>0.22020000000000001</v>
      </c>
      <c r="S20" s="281">
        <v>0.2329</v>
      </c>
      <c r="U20" s="95">
        <f t="shared" ref="U20:U32" si="3">A5</f>
        <v>41974</v>
      </c>
      <c r="V20" s="280">
        <v>0.25609999999999999</v>
      </c>
      <c r="W20" s="280">
        <v>0.34770000000000001</v>
      </c>
      <c r="X20" s="280">
        <v>0.40300000000000002</v>
      </c>
      <c r="Y20" s="280">
        <v>0.3881</v>
      </c>
      <c r="Z20" s="280">
        <v>0.32869999999999999</v>
      </c>
      <c r="AA20" s="280">
        <v>0.32500000000000001</v>
      </c>
      <c r="AB20" s="280">
        <v>0.29420000000000002</v>
      </c>
      <c r="AC20" s="280">
        <v>0.2757</v>
      </c>
      <c r="AD20" s="280">
        <v>0.39979999999999999</v>
      </c>
      <c r="AE20" s="280">
        <v>0.34370000000000001</v>
      </c>
      <c r="AF20" s="280">
        <v>0.32379999999999998</v>
      </c>
      <c r="AG20" s="280">
        <v>0.40529999999999999</v>
      </c>
      <c r="AH20" s="280">
        <v>0.36480000000000001</v>
      </c>
      <c r="AI20" s="282">
        <v>0.37719999999999998</v>
      </c>
      <c r="AJ20" s="280">
        <v>0.41920000000000002</v>
      </c>
      <c r="AK20" s="280">
        <v>0.38719999999999999</v>
      </c>
      <c r="AL20" s="280">
        <v>0.47010000000000002</v>
      </c>
      <c r="AM20" s="281">
        <v>0.374</v>
      </c>
    </row>
    <row r="21" spans="1:39">
      <c r="A21" s="95">
        <f t="shared" si="2"/>
        <v>42005</v>
      </c>
      <c r="B21" s="280">
        <v>0.3085</v>
      </c>
      <c r="C21" s="280">
        <v>0.253</v>
      </c>
      <c r="D21" s="280">
        <v>0.2455</v>
      </c>
      <c r="E21" s="280">
        <v>0.24329999999999999</v>
      </c>
      <c r="F21" s="280">
        <v>0.28670000000000001</v>
      </c>
      <c r="G21" s="280">
        <v>0.24410000000000001</v>
      </c>
      <c r="H21" s="280">
        <v>0.24129999999999999</v>
      </c>
      <c r="I21" s="280">
        <v>0.2853</v>
      </c>
      <c r="J21" s="280">
        <v>0.23649999999999999</v>
      </c>
      <c r="K21" s="280">
        <v>0.25159999999999999</v>
      </c>
      <c r="L21" s="280">
        <v>0.27079999999999999</v>
      </c>
      <c r="M21" s="280">
        <v>0.2417</v>
      </c>
      <c r="N21" s="280">
        <v>0.26150000000000001</v>
      </c>
      <c r="O21" s="282">
        <v>0.2346</v>
      </c>
      <c r="P21" s="280">
        <v>0.2384</v>
      </c>
      <c r="Q21" s="280">
        <v>0.25700000000000001</v>
      </c>
      <c r="R21" s="280">
        <v>0.26019999999999999</v>
      </c>
      <c r="S21" s="281">
        <v>0.25180000000000002</v>
      </c>
      <c r="U21" s="95">
        <f t="shared" si="3"/>
        <v>42005</v>
      </c>
      <c r="V21" s="280">
        <v>0.26229999999999998</v>
      </c>
      <c r="W21" s="280">
        <v>0.35110000000000002</v>
      </c>
      <c r="X21" s="280">
        <v>0.35199999999999998</v>
      </c>
      <c r="Y21" s="280">
        <v>0.38159999999999999</v>
      </c>
      <c r="Z21" s="280">
        <v>0.29920000000000002</v>
      </c>
      <c r="AA21" s="280">
        <v>0.36480000000000001</v>
      </c>
      <c r="AB21" s="280">
        <v>0.35099999999999998</v>
      </c>
      <c r="AC21" s="280">
        <v>0.23019999999999999</v>
      </c>
      <c r="AD21" s="280">
        <v>0.3805</v>
      </c>
      <c r="AE21" s="280">
        <v>0.36</v>
      </c>
      <c r="AF21" s="280">
        <v>0.31140000000000001</v>
      </c>
      <c r="AG21" s="280">
        <v>0.37</v>
      </c>
      <c r="AH21" s="280">
        <v>0.33050000000000002</v>
      </c>
      <c r="AI21" s="282">
        <v>0.39200000000000002</v>
      </c>
      <c r="AJ21" s="280">
        <v>0.39250000000000002</v>
      </c>
      <c r="AK21" s="280">
        <v>0.32</v>
      </c>
      <c r="AL21" s="280">
        <v>0.373</v>
      </c>
      <c r="AM21" s="281">
        <v>0.35499999999999998</v>
      </c>
    </row>
    <row r="22" spans="1:39">
      <c r="A22" s="95">
        <f t="shared" si="2"/>
        <v>42036</v>
      </c>
      <c r="B22" s="280">
        <v>0.28560000000000002</v>
      </c>
      <c r="C22" s="280">
        <v>0.24210000000000001</v>
      </c>
      <c r="D22" s="280">
        <v>0.2485</v>
      </c>
      <c r="E22" s="280">
        <v>0.2424</v>
      </c>
      <c r="F22" s="280">
        <v>0.28389999999999999</v>
      </c>
      <c r="G22" s="280">
        <v>0.22889999999999999</v>
      </c>
      <c r="H22" s="280">
        <v>0.2387</v>
      </c>
      <c r="I22" s="280">
        <v>0.29759999999999998</v>
      </c>
      <c r="J22" s="280">
        <v>0.23530000000000001</v>
      </c>
      <c r="K22" s="280">
        <v>0.25009999999999999</v>
      </c>
      <c r="L22" s="280">
        <v>0.26840000000000003</v>
      </c>
      <c r="M22" s="280">
        <v>0.2429</v>
      </c>
      <c r="N22" s="280">
        <v>0.28360000000000002</v>
      </c>
      <c r="O22" s="282">
        <v>0.2417</v>
      </c>
      <c r="P22" s="280">
        <v>0.23749999999999999</v>
      </c>
      <c r="Q22" s="280">
        <v>0.25119999999999998</v>
      </c>
      <c r="R22" s="280">
        <v>0.2382</v>
      </c>
      <c r="S22" s="281">
        <v>0.2487</v>
      </c>
      <c r="U22" s="95">
        <f t="shared" si="3"/>
        <v>42036</v>
      </c>
      <c r="V22" s="280">
        <v>0.23719999999999999</v>
      </c>
      <c r="W22" s="280">
        <v>0.36499999999999999</v>
      </c>
      <c r="X22" s="280">
        <v>0.34050000000000002</v>
      </c>
      <c r="Y22" s="280">
        <v>0.36549999999999999</v>
      </c>
      <c r="Z22" s="280">
        <v>0.28449999999999998</v>
      </c>
      <c r="AA22" s="280">
        <v>0.38640000000000002</v>
      </c>
      <c r="AB22" s="280">
        <v>0.32500000000000001</v>
      </c>
      <c r="AC22" s="280">
        <v>0.22869999999999999</v>
      </c>
      <c r="AD22" s="280">
        <v>0.36220000000000002</v>
      </c>
      <c r="AE22" s="280">
        <v>0.34279999999999999</v>
      </c>
      <c r="AF22" s="280">
        <v>0.3</v>
      </c>
      <c r="AG22" s="280">
        <v>0.34689999999999999</v>
      </c>
      <c r="AH22" s="280">
        <v>0.28639999999999999</v>
      </c>
      <c r="AI22" s="282">
        <v>0.38500000000000001</v>
      </c>
      <c r="AJ22" s="280">
        <v>0.38450000000000001</v>
      </c>
      <c r="AK22" s="280">
        <v>0.3427</v>
      </c>
      <c r="AL22" s="280">
        <v>0.39</v>
      </c>
      <c r="AM22" s="281">
        <v>0.3473</v>
      </c>
    </row>
    <row r="23" spans="1:39">
      <c r="A23" s="95">
        <f t="shared" si="2"/>
        <v>42067</v>
      </c>
      <c r="B23" s="280">
        <v>0.28839999999999999</v>
      </c>
      <c r="C23" s="280">
        <v>0.23580000000000001</v>
      </c>
      <c r="D23" s="280">
        <v>0.27329999999999999</v>
      </c>
      <c r="E23" s="280">
        <v>0.23730000000000001</v>
      </c>
      <c r="F23" s="280">
        <v>0.27210000000000001</v>
      </c>
      <c r="G23" s="280">
        <v>0.22700000000000001</v>
      </c>
      <c r="H23" s="280">
        <v>0.24099999999999999</v>
      </c>
      <c r="I23" s="280">
        <v>0.27379999999999999</v>
      </c>
      <c r="J23" s="280">
        <v>0.2331</v>
      </c>
      <c r="K23" s="280">
        <v>0.2432</v>
      </c>
      <c r="L23" s="280">
        <v>0.27229999999999999</v>
      </c>
      <c r="M23" s="280">
        <v>0.26350000000000001</v>
      </c>
      <c r="N23" s="280">
        <v>0.28100000000000003</v>
      </c>
      <c r="O23" s="282">
        <v>0.23980000000000001</v>
      </c>
      <c r="P23" s="280">
        <v>0.24179999999999999</v>
      </c>
      <c r="Q23" s="280">
        <v>0.2452</v>
      </c>
      <c r="R23" s="280">
        <v>0.27110000000000001</v>
      </c>
      <c r="S23" s="281">
        <v>0.25169999999999998</v>
      </c>
      <c r="U23" s="95">
        <f t="shared" si="3"/>
        <v>42067</v>
      </c>
      <c r="V23" s="280">
        <v>0.27529999999999999</v>
      </c>
      <c r="W23" s="280">
        <v>0.38569999999999999</v>
      </c>
      <c r="X23" s="280">
        <v>0.30509999999999998</v>
      </c>
      <c r="Y23" s="280">
        <v>0.38109999999999999</v>
      </c>
      <c r="Z23" s="280">
        <v>0.30359999999999998</v>
      </c>
      <c r="AA23" s="280">
        <v>0.39589999999999997</v>
      </c>
      <c r="AB23" s="280">
        <v>0.36009999999999998</v>
      </c>
      <c r="AC23" s="280">
        <v>0.25080000000000002</v>
      </c>
      <c r="AD23" s="280">
        <v>0.38579999999999998</v>
      </c>
      <c r="AE23" s="280">
        <v>0.36</v>
      </c>
      <c r="AF23" s="280">
        <v>0.31659999999999999</v>
      </c>
      <c r="AG23" s="280">
        <v>0.32900000000000001</v>
      </c>
      <c r="AH23" s="280">
        <v>0.31040000000000001</v>
      </c>
      <c r="AI23" s="282">
        <v>0.41360000000000002</v>
      </c>
      <c r="AJ23" s="280">
        <v>0.39329999999999998</v>
      </c>
      <c r="AK23" s="280">
        <v>0.35139999999999999</v>
      </c>
      <c r="AL23" s="280">
        <v>0.35</v>
      </c>
      <c r="AM23" s="281">
        <v>0.35599999999999998</v>
      </c>
    </row>
    <row r="24" spans="1:39">
      <c r="A24" s="95">
        <f t="shared" si="2"/>
        <v>42098</v>
      </c>
      <c r="B24" s="280">
        <v>0.28960000000000002</v>
      </c>
      <c r="C24" s="280">
        <v>0.23960000000000001</v>
      </c>
      <c r="D24" s="280">
        <v>0.26490000000000002</v>
      </c>
      <c r="E24" s="280">
        <v>0.2452</v>
      </c>
      <c r="F24" s="280">
        <v>0.29360000000000003</v>
      </c>
      <c r="G24" s="280">
        <v>0.2291</v>
      </c>
      <c r="H24" s="280">
        <v>0.25750000000000001</v>
      </c>
      <c r="I24" s="280">
        <v>0.27400000000000002</v>
      </c>
      <c r="J24" s="280">
        <v>0.24990000000000001</v>
      </c>
      <c r="K24" s="280">
        <v>0.24690000000000001</v>
      </c>
      <c r="L24" s="280">
        <v>0.26790000000000003</v>
      </c>
      <c r="M24" s="280">
        <v>0.24640000000000001</v>
      </c>
      <c r="N24" s="280">
        <v>0.26540000000000002</v>
      </c>
      <c r="O24" s="282">
        <v>0.23830000000000001</v>
      </c>
      <c r="P24" s="280">
        <v>0.24079999999999999</v>
      </c>
      <c r="Q24" s="280">
        <v>0.26529999999999998</v>
      </c>
      <c r="R24" s="280">
        <v>0.23710000000000001</v>
      </c>
      <c r="S24" s="281">
        <v>0.25180000000000002</v>
      </c>
      <c r="U24" s="95">
        <f t="shared" si="3"/>
        <v>42098</v>
      </c>
      <c r="V24" s="280">
        <v>0.2702</v>
      </c>
      <c r="W24" s="280">
        <v>0.37719999999999998</v>
      </c>
      <c r="X24" s="280">
        <v>0.33450000000000002</v>
      </c>
      <c r="Y24" s="280">
        <v>0.37490000000000001</v>
      </c>
      <c r="Z24" s="280">
        <v>0.28270000000000001</v>
      </c>
      <c r="AA24" s="280">
        <v>0.40029999999999999</v>
      </c>
      <c r="AB24" s="280">
        <v>0.34039999999999998</v>
      </c>
      <c r="AC24" s="280">
        <v>0.161</v>
      </c>
      <c r="AD24" s="280">
        <v>0.37340000000000001</v>
      </c>
      <c r="AE24" s="280">
        <v>0.37209999999999999</v>
      </c>
      <c r="AF24" s="280">
        <v>0.30630000000000002</v>
      </c>
      <c r="AG24" s="280">
        <v>0.37019999999999997</v>
      </c>
      <c r="AH24" s="280">
        <v>0.32350000000000001</v>
      </c>
      <c r="AI24" s="282">
        <v>0.3906</v>
      </c>
      <c r="AJ24" s="280">
        <v>0.39369999999999999</v>
      </c>
      <c r="AK24" s="280">
        <v>0.33029999999999998</v>
      </c>
      <c r="AL24" s="280">
        <v>0.41010000000000002</v>
      </c>
      <c r="AM24" s="281">
        <v>0.35820000000000002</v>
      </c>
    </row>
    <row r="25" spans="1:39">
      <c r="A25" s="95">
        <f t="shared" si="2"/>
        <v>42129</v>
      </c>
      <c r="B25" s="280">
        <v>0.30649999999999999</v>
      </c>
      <c r="C25" s="280">
        <v>0.25919999999999999</v>
      </c>
      <c r="D25" s="280">
        <v>0.25819999999999999</v>
      </c>
      <c r="E25" s="280">
        <v>0.22520000000000001</v>
      </c>
      <c r="F25" s="280">
        <v>0.2823</v>
      </c>
      <c r="G25" s="280">
        <v>0.22689999999999999</v>
      </c>
      <c r="H25" s="280">
        <v>0.26290000000000002</v>
      </c>
      <c r="I25" s="280">
        <v>0.28299999999999997</v>
      </c>
      <c r="J25" s="280">
        <v>0.25080000000000002</v>
      </c>
      <c r="K25" s="280">
        <v>0.25359999999999999</v>
      </c>
      <c r="L25" s="280">
        <v>0.27479999999999999</v>
      </c>
      <c r="M25" s="280">
        <v>0.27260000000000001</v>
      </c>
      <c r="N25" s="280">
        <v>0.27079999999999999</v>
      </c>
      <c r="O25" s="282">
        <v>0.24049999999999999</v>
      </c>
      <c r="P25" s="280">
        <v>0.24160000000000001</v>
      </c>
      <c r="Q25" s="280">
        <v>0.2596</v>
      </c>
      <c r="R25" s="280">
        <v>0.2485</v>
      </c>
      <c r="S25" s="281">
        <v>0.25419999999999998</v>
      </c>
      <c r="U25" s="95">
        <f t="shared" si="3"/>
        <v>42129</v>
      </c>
      <c r="V25" s="280">
        <v>0.24510000000000001</v>
      </c>
      <c r="W25" s="280">
        <v>0.34710000000000002</v>
      </c>
      <c r="X25" s="280">
        <v>0.33510000000000001</v>
      </c>
      <c r="Y25" s="280">
        <v>0.39</v>
      </c>
      <c r="Z25" s="280">
        <v>0.30259999999999998</v>
      </c>
      <c r="AA25" s="280">
        <v>0.40300000000000002</v>
      </c>
      <c r="AB25" s="280">
        <v>0.33</v>
      </c>
      <c r="AC25" s="280">
        <v>0.18559999999999999</v>
      </c>
      <c r="AD25" s="280">
        <v>0.37580000000000002</v>
      </c>
      <c r="AE25" s="280">
        <v>0.35560000000000003</v>
      </c>
      <c r="AF25" s="280">
        <v>0.32040000000000002</v>
      </c>
      <c r="AG25" s="280">
        <v>0.32250000000000001</v>
      </c>
      <c r="AH25" s="280">
        <v>0.31850000000000001</v>
      </c>
      <c r="AI25" s="282">
        <v>0.38800000000000001</v>
      </c>
      <c r="AJ25" s="280">
        <v>0.40050000000000002</v>
      </c>
      <c r="AK25" s="280">
        <v>0.31730000000000003</v>
      </c>
      <c r="AL25" s="280">
        <v>0.37169999999999997</v>
      </c>
      <c r="AM25" s="281">
        <v>0.35189999999999999</v>
      </c>
    </row>
    <row r="26" spans="1:39">
      <c r="A26" s="95">
        <f t="shared" si="2"/>
        <v>42160</v>
      </c>
      <c r="B26" s="280">
        <v>0.28239999999999998</v>
      </c>
      <c r="C26" s="280">
        <v>0.23980000000000001</v>
      </c>
      <c r="D26" s="280">
        <v>0.25990000000000002</v>
      </c>
      <c r="E26" s="280">
        <v>0.25779999999999997</v>
      </c>
      <c r="F26" s="280">
        <v>0.27050000000000002</v>
      </c>
      <c r="G26" s="280">
        <v>0.22239999999999999</v>
      </c>
      <c r="H26" s="280">
        <v>0.2397</v>
      </c>
      <c r="I26" s="280">
        <v>0.2359</v>
      </c>
      <c r="J26" s="280">
        <v>0.2455</v>
      </c>
      <c r="K26" s="280">
        <v>0.2225</v>
      </c>
      <c r="L26" s="280">
        <v>0.24490000000000001</v>
      </c>
      <c r="M26" s="280">
        <v>0.2505</v>
      </c>
      <c r="N26" s="280">
        <v>0.2596</v>
      </c>
      <c r="O26" s="282">
        <v>0.22359999999999999</v>
      </c>
      <c r="P26" s="280">
        <v>0.25290000000000001</v>
      </c>
      <c r="Q26" s="280">
        <v>0.25869999999999999</v>
      </c>
      <c r="R26" s="280">
        <v>0.22989999999999999</v>
      </c>
      <c r="S26" s="281">
        <v>0.24560000000000001</v>
      </c>
      <c r="U26" s="95">
        <f t="shared" si="3"/>
        <v>42160</v>
      </c>
      <c r="V26" s="280">
        <v>0.2863</v>
      </c>
      <c r="W26" s="280">
        <v>0.37780000000000002</v>
      </c>
      <c r="X26" s="280">
        <v>0.34210000000000002</v>
      </c>
      <c r="Y26" s="280">
        <v>0.36270000000000002</v>
      </c>
      <c r="Z26" s="280">
        <v>0.27679999999999999</v>
      </c>
      <c r="AA26" s="280">
        <v>0.41010000000000002</v>
      </c>
      <c r="AB26" s="280">
        <v>0.35239999999999999</v>
      </c>
      <c r="AC26" s="280">
        <v>0.2409</v>
      </c>
      <c r="AD26" s="280">
        <v>0.3725</v>
      </c>
      <c r="AE26" s="280">
        <v>0.39350000000000002</v>
      </c>
      <c r="AF26" s="280">
        <v>0.34200000000000003</v>
      </c>
      <c r="AG26" s="280">
        <v>0.36730000000000002</v>
      </c>
      <c r="AH26" s="280">
        <v>0.33860000000000001</v>
      </c>
      <c r="AI26" s="282">
        <v>0.40289999999999998</v>
      </c>
      <c r="AJ26" s="280">
        <v>0.37519999999999998</v>
      </c>
      <c r="AK26" s="280">
        <v>0.3301</v>
      </c>
      <c r="AL26" s="280">
        <v>0.40089999999999998</v>
      </c>
      <c r="AM26" s="281">
        <v>0.36259999999999998</v>
      </c>
    </row>
    <row r="27" spans="1:39">
      <c r="A27" s="95">
        <f t="shared" si="2"/>
        <v>42191</v>
      </c>
      <c r="B27" s="280">
        <v>0.30840000000000001</v>
      </c>
      <c r="C27" s="280">
        <v>0.24679999999999999</v>
      </c>
      <c r="D27" s="280">
        <v>0.24149999999999999</v>
      </c>
      <c r="E27" s="280">
        <v>0.27429999999999999</v>
      </c>
      <c r="F27" s="280">
        <v>0.29409999999999997</v>
      </c>
      <c r="G27" s="280">
        <v>0.2281</v>
      </c>
      <c r="H27" s="280">
        <v>0.2576</v>
      </c>
      <c r="I27" s="280">
        <v>0.23799999999999999</v>
      </c>
      <c r="J27" s="280">
        <v>0.26269999999999999</v>
      </c>
      <c r="K27" s="280">
        <v>0.22470000000000001</v>
      </c>
      <c r="L27" s="280">
        <v>0.25069999999999998</v>
      </c>
      <c r="M27" s="280">
        <v>0.25369999999999998</v>
      </c>
      <c r="N27" s="280">
        <v>0.23139999999999999</v>
      </c>
      <c r="O27" s="282">
        <v>0.25540000000000002</v>
      </c>
      <c r="P27" s="280">
        <v>0.25340000000000001</v>
      </c>
      <c r="Q27" s="280">
        <v>0.26190000000000002</v>
      </c>
      <c r="R27" s="280">
        <v>0.22309999999999999</v>
      </c>
      <c r="S27" s="281">
        <v>0.25109999999999999</v>
      </c>
      <c r="U27" s="95">
        <f t="shared" si="3"/>
        <v>42191</v>
      </c>
      <c r="V27" s="280">
        <v>0.24740000000000001</v>
      </c>
      <c r="W27" s="280">
        <v>0.377</v>
      </c>
      <c r="X27" s="280">
        <v>0.37209999999999999</v>
      </c>
      <c r="Y27" s="280">
        <v>0.35139999999999999</v>
      </c>
      <c r="Z27" s="280">
        <v>0.2757</v>
      </c>
      <c r="AA27" s="280">
        <v>0.40350000000000003</v>
      </c>
      <c r="AB27" s="280">
        <v>0.34029999999999999</v>
      </c>
      <c r="AC27" s="280">
        <v>0.23949999999999999</v>
      </c>
      <c r="AD27" s="280">
        <v>0.36699999999999999</v>
      </c>
      <c r="AE27" s="280">
        <v>0.41</v>
      </c>
      <c r="AF27" s="280">
        <v>0.3508</v>
      </c>
      <c r="AG27" s="280">
        <v>0.35770000000000002</v>
      </c>
      <c r="AH27" s="280">
        <v>0.39029999999999998</v>
      </c>
      <c r="AI27" s="282">
        <v>0.38340000000000002</v>
      </c>
      <c r="AJ27" s="280">
        <v>0.38069999999999998</v>
      </c>
      <c r="AK27" s="280">
        <v>0.3488</v>
      </c>
      <c r="AL27" s="280">
        <v>0.435</v>
      </c>
      <c r="AM27" s="281">
        <v>0.37019999999999997</v>
      </c>
    </row>
    <row r="28" spans="1:39">
      <c r="A28" s="95">
        <f t="shared" si="2"/>
        <v>42222</v>
      </c>
      <c r="B28" s="280">
        <v>0.32029999999999997</v>
      </c>
      <c r="C28" s="280">
        <v>0.25790000000000002</v>
      </c>
      <c r="D28" s="280">
        <v>0.25240000000000001</v>
      </c>
      <c r="E28" s="280">
        <v>0.2636</v>
      </c>
      <c r="F28" s="280">
        <v>0.29920000000000002</v>
      </c>
      <c r="G28" s="280">
        <v>0.2399</v>
      </c>
      <c r="H28" s="280">
        <v>0.2535</v>
      </c>
      <c r="I28" s="280">
        <v>0.315</v>
      </c>
      <c r="J28" s="280">
        <v>0.25530000000000003</v>
      </c>
      <c r="K28" s="280">
        <v>0.2286</v>
      </c>
      <c r="L28" s="280">
        <v>0.2545</v>
      </c>
      <c r="M28" s="280">
        <v>0.2586</v>
      </c>
      <c r="N28" s="280">
        <v>0.25590000000000002</v>
      </c>
      <c r="O28" s="282">
        <v>0.25940000000000002</v>
      </c>
      <c r="P28" s="280">
        <v>0.23849999999999999</v>
      </c>
      <c r="Q28" s="280">
        <v>0.26069999999999999</v>
      </c>
      <c r="R28" s="280">
        <v>0.2487</v>
      </c>
      <c r="S28" s="281">
        <v>0.25669999999999998</v>
      </c>
      <c r="U28" s="95">
        <f t="shared" si="3"/>
        <v>42222</v>
      </c>
      <c r="V28" s="280">
        <v>0.1812</v>
      </c>
      <c r="W28" s="280">
        <v>0.34870000000000001</v>
      </c>
      <c r="X28" s="280">
        <v>0.33629999999999999</v>
      </c>
      <c r="Y28" s="280">
        <v>0.31890000000000002</v>
      </c>
      <c r="Z28" s="280">
        <v>0.22670000000000001</v>
      </c>
      <c r="AA28" s="280">
        <v>0.37490000000000001</v>
      </c>
      <c r="AB28" s="280">
        <v>0.31609999999999999</v>
      </c>
      <c r="AC28" s="280">
        <v>0.10059999999999999</v>
      </c>
      <c r="AD28" s="280">
        <v>0.34420000000000001</v>
      </c>
      <c r="AE28" s="280">
        <v>0.38540000000000002</v>
      </c>
      <c r="AF28" s="280">
        <v>0.31040000000000001</v>
      </c>
      <c r="AG28" s="280">
        <v>0.34310000000000002</v>
      </c>
      <c r="AH28" s="280">
        <v>0.33119999999999999</v>
      </c>
      <c r="AI28" s="282">
        <v>0.36020000000000002</v>
      </c>
      <c r="AJ28" s="280">
        <v>0.37680000000000002</v>
      </c>
      <c r="AK28" s="280">
        <v>0.31480000000000002</v>
      </c>
      <c r="AL28" s="280">
        <v>0.3866</v>
      </c>
      <c r="AM28" s="281">
        <v>0.33479999999999999</v>
      </c>
    </row>
    <row r="29" spans="1:39">
      <c r="A29" s="95">
        <f t="shared" si="2"/>
        <v>42253</v>
      </c>
      <c r="B29" s="280">
        <v>0.32779999999999998</v>
      </c>
      <c r="C29" s="280">
        <v>0.25069999999999998</v>
      </c>
      <c r="D29" s="280">
        <v>0.29880000000000001</v>
      </c>
      <c r="E29" s="280">
        <v>0.25879999999999997</v>
      </c>
      <c r="F29" s="280">
        <v>0.30919999999999997</v>
      </c>
      <c r="G29" s="280">
        <v>0.22739999999999999</v>
      </c>
      <c r="H29" s="280">
        <v>0.25990000000000002</v>
      </c>
      <c r="I29" s="280">
        <v>0.28339999999999999</v>
      </c>
      <c r="J29" s="280">
        <v>0.2326</v>
      </c>
      <c r="K29" s="280">
        <v>0.23219999999999999</v>
      </c>
      <c r="L29" s="280">
        <v>0.26950000000000002</v>
      </c>
      <c r="M29" s="280">
        <v>0.28039999999999998</v>
      </c>
      <c r="N29" s="280">
        <v>0.2944</v>
      </c>
      <c r="O29" s="282">
        <v>0.24859999999999999</v>
      </c>
      <c r="P29" s="280">
        <v>0.24279999999999999</v>
      </c>
      <c r="Q29" s="280">
        <v>0.2727</v>
      </c>
      <c r="R29" s="280">
        <v>0.2495</v>
      </c>
      <c r="S29" s="281">
        <v>0.26190000000000002</v>
      </c>
      <c r="U29" s="95">
        <f t="shared" si="3"/>
        <v>42253</v>
      </c>
      <c r="V29" s="280">
        <v>0.18629999999999999</v>
      </c>
      <c r="W29" s="280">
        <v>0.35610000000000003</v>
      </c>
      <c r="X29" s="280">
        <v>0.23710000000000001</v>
      </c>
      <c r="Y29" s="280">
        <v>0.32569999999999999</v>
      </c>
      <c r="Z29" s="280">
        <v>0.14249999999999999</v>
      </c>
      <c r="AA29" s="280">
        <v>0.37730000000000002</v>
      </c>
      <c r="AB29" s="280">
        <v>0.28649999999999998</v>
      </c>
      <c r="AC29" s="280">
        <v>0.1832</v>
      </c>
      <c r="AD29" s="280">
        <v>0.37130000000000002</v>
      </c>
      <c r="AE29" s="280">
        <v>0.34289999999999998</v>
      </c>
      <c r="AF29" s="280">
        <v>0.27960000000000002</v>
      </c>
      <c r="AG29" s="280">
        <v>0.2918</v>
      </c>
      <c r="AH29" s="280">
        <v>0.2671</v>
      </c>
      <c r="AI29" s="282">
        <v>0.379</v>
      </c>
      <c r="AJ29" s="280">
        <v>0.39229999999999998</v>
      </c>
      <c r="AK29" s="280">
        <v>0.30309999999999998</v>
      </c>
      <c r="AL29" s="280">
        <v>0.37730000000000002</v>
      </c>
      <c r="AM29" s="281">
        <v>0.31769999999999998</v>
      </c>
    </row>
    <row r="30" spans="1:39">
      <c r="A30" s="95">
        <f t="shared" si="2"/>
        <v>42284</v>
      </c>
      <c r="B30" s="280">
        <v>0.30080000000000001</v>
      </c>
      <c r="C30" s="280">
        <v>0.23780000000000001</v>
      </c>
      <c r="D30" s="280">
        <v>0.2429</v>
      </c>
      <c r="E30" s="280">
        <v>0.22950000000000001</v>
      </c>
      <c r="F30" s="280">
        <v>0.27850000000000003</v>
      </c>
      <c r="G30" s="280">
        <v>0.23810000000000001</v>
      </c>
      <c r="H30" s="280">
        <v>0.2702</v>
      </c>
      <c r="I30" s="280">
        <v>0.28339999999999999</v>
      </c>
      <c r="J30" s="280">
        <v>0.25409999999999999</v>
      </c>
      <c r="K30" s="280">
        <v>0.2356</v>
      </c>
      <c r="L30" s="280">
        <v>0.2477</v>
      </c>
      <c r="M30" s="280">
        <v>0.24329999999999999</v>
      </c>
      <c r="N30" s="280">
        <v>0.28639999999999999</v>
      </c>
      <c r="O30" s="282">
        <v>0.24759999999999999</v>
      </c>
      <c r="P30" s="280">
        <v>0.23910000000000001</v>
      </c>
      <c r="Q30" s="280">
        <v>0.2535</v>
      </c>
      <c r="R30" s="280">
        <v>0.21360000000000001</v>
      </c>
      <c r="S30" s="281">
        <v>0.24690000000000001</v>
      </c>
      <c r="U30" s="95">
        <f t="shared" si="3"/>
        <v>42284</v>
      </c>
      <c r="V30" s="280">
        <v>0.2505</v>
      </c>
      <c r="W30" s="280">
        <v>0.37</v>
      </c>
      <c r="X30" s="280">
        <v>0.35210000000000002</v>
      </c>
      <c r="Y30" s="280">
        <v>0.39700000000000002</v>
      </c>
      <c r="Z30" s="280">
        <v>0.25269999999999998</v>
      </c>
      <c r="AA30" s="280">
        <v>0.39079999999999998</v>
      </c>
      <c r="AB30" s="280">
        <v>0.28989999999999999</v>
      </c>
      <c r="AC30" s="280">
        <v>0.1754</v>
      </c>
      <c r="AD30" s="280">
        <v>0.33139999999999997</v>
      </c>
      <c r="AE30" s="280">
        <v>0.3921</v>
      </c>
      <c r="AF30" s="280">
        <v>0.3538</v>
      </c>
      <c r="AG30" s="280">
        <v>0.37869999999999998</v>
      </c>
      <c r="AH30" s="280">
        <v>0.35049999999999998</v>
      </c>
      <c r="AI30" s="282">
        <v>0.3785</v>
      </c>
      <c r="AJ30" s="280">
        <v>0.39329999999999998</v>
      </c>
      <c r="AK30" s="280">
        <v>0.32569999999999999</v>
      </c>
      <c r="AL30" s="280">
        <v>0.43269999999999997</v>
      </c>
      <c r="AM30" s="281">
        <v>0.36070000000000002</v>
      </c>
    </row>
    <row r="31" spans="1:39">
      <c r="A31" s="95">
        <f t="shared" si="2"/>
        <v>42315</v>
      </c>
      <c r="B31" s="280">
        <v>0.372</v>
      </c>
      <c r="C31" s="280">
        <v>0.26800000000000002</v>
      </c>
      <c r="D31" s="280">
        <v>0.28939999999999999</v>
      </c>
      <c r="E31" s="280">
        <v>0.24779999999999999</v>
      </c>
      <c r="F31" s="280">
        <v>0.31659999999999999</v>
      </c>
      <c r="G31" s="280">
        <v>0.245</v>
      </c>
      <c r="H31" s="280">
        <v>0.26679999999999998</v>
      </c>
      <c r="I31" s="280">
        <v>0.36430000000000001</v>
      </c>
      <c r="J31" s="280">
        <v>0.24979999999999999</v>
      </c>
      <c r="K31" s="280">
        <v>0.2515</v>
      </c>
      <c r="L31" s="280">
        <v>0.26840000000000003</v>
      </c>
      <c r="M31" s="280">
        <v>0.31590000000000001</v>
      </c>
      <c r="N31" s="280">
        <v>0.28999999999999998</v>
      </c>
      <c r="O31" s="282">
        <v>0.24179999999999999</v>
      </c>
      <c r="P31" s="280">
        <v>0.2515</v>
      </c>
      <c r="Q31" s="280">
        <v>0.28820000000000001</v>
      </c>
      <c r="R31" s="280">
        <v>0.2422</v>
      </c>
      <c r="S31" s="281">
        <v>0.27039999999999997</v>
      </c>
      <c r="U31" s="95">
        <f t="shared" si="3"/>
        <v>42315</v>
      </c>
      <c r="V31" s="280">
        <v>0.1065</v>
      </c>
      <c r="W31" s="280">
        <v>0.32050000000000001</v>
      </c>
      <c r="X31" s="280">
        <v>0.28739999999999999</v>
      </c>
      <c r="Y31" s="280">
        <v>0.3624</v>
      </c>
      <c r="Z31" s="280">
        <v>0.19650000000000001</v>
      </c>
      <c r="AA31" s="280">
        <v>0.36730000000000002</v>
      </c>
      <c r="AB31" s="280">
        <v>0.2838</v>
      </c>
      <c r="AC31" s="280">
        <v>7.1199999999999999E-2</v>
      </c>
      <c r="AD31" s="280">
        <v>0.37030000000000002</v>
      </c>
      <c r="AE31" s="280">
        <v>0.35220000000000001</v>
      </c>
      <c r="AF31" s="280">
        <v>0.29370000000000002</v>
      </c>
      <c r="AG31" s="280">
        <v>0.2482</v>
      </c>
      <c r="AH31" s="280">
        <v>0.2757</v>
      </c>
      <c r="AI31" s="282">
        <v>0.3705</v>
      </c>
      <c r="AJ31" s="280">
        <v>0.36420000000000002</v>
      </c>
      <c r="AK31" s="280">
        <v>0.2858</v>
      </c>
      <c r="AL31" s="280">
        <v>0.38779999999999998</v>
      </c>
      <c r="AM31" s="281">
        <v>0.31569999999999998</v>
      </c>
    </row>
    <row r="32" spans="1:39">
      <c r="A32" s="95">
        <f t="shared" si="2"/>
        <v>42346</v>
      </c>
      <c r="B32" s="280">
        <v>0.29020000000000001</v>
      </c>
      <c r="C32" s="280">
        <v>0.2361</v>
      </c>
      <c r="D32" s="280">
        <v>0.2185</v>
      </c>
      <c r="E32" s="280">
        <v>0.23039999999999999</v>
      </c>
      <c r="F32" s="280">
        <v>0.29470000000000002</v>
      </c>
      <c r="G32" s="280">
        <v>0.2266</v>
      </c>
      <c r="H32" s="280">
        <v>0.24510000000000001</v>
      </c>
      <c r="I32" s="280">
        <v>0.32369999999999999</v>
      </c>
      <c r="J32" s="280">
        <v>0.22389999999999999</v>
      </c>
      <c r="K32" s="280">
        <v>0.24410000000000001</v>
      </c>
      <c r="L32" s="280">
        <v>0.28360000000000002</v>
      </c>
      <c r="M32" s="280">
        <v>0.21809999999999999</v>
      </c>
      <c r="N32" s="280">
        <v>0.27779999999999999</v>
      </c>
      <c r="O32" s="282">
        <v>0.22939999999999999</v>
      </c>
      <c r="P32" s="280">
        <v>0.2319</v>
      </c>
      <c r="Q32" s="280">
        <v>0.27160000000000001</v>
      </c>
      <c r="R32" s="280">
        <v>0.2205</v>
      </c>
      <c r="S32" s="281">
        <v>0.2402</v>
      </c>
      <c r="U32" s="95">
        <f t="shared" si="3"/>
        <v>42346</v>
      </c>
      <c r="V32" s="280">
        <v>0.25979999999999998</v>
      </c>
      <c r="W32" s="280">
        <v>0.35680000000000001</v>
      </c>
      <c r="X32" s="280">
        <v>0.32340000000000002</v>
      </c>
      <c r="Y32" s="280">
        <v>0.33610000000000001</v>
      </c>
      <c r="Z32" s="280">
        <v>0.2757</v>
      </c>
      <c r="AA32" s="280">
        <v>0.36520000000000002</v>
      </c>
      <c r="AB32" s="280">
        <v>0.35349999999999998</v>
      </c>
      <c r="AC32" s="280">
        <v>0.1215</v>
      </c>
      <c r="AD32" s="280">
        <v>0.33579999999999999</v>
      </c>
      <c r="AE32" s="280">
        <v>0.36230000000000001</v>
      </c>
      <c r="AF32" s="280">
        <v>0.28910000000000002</v>
      </c>
      <c r="AG32" s="280">
        <v>0.4153</v>
      </c>
      <c r="AH32" s="280">
        <v>0.27539999999999998</v>
      </c>
      <c r="AI32" s="282">
        <v>0.3614</v>
      </c>
      <c r="AJ32" s="280">
        <v>0.38900000000000001</v>
      </c>
      <c r="AK32" s="280">
        <v>0.25230000000000002</v>
      </c>
      <c r="AL32" s="280">
        <v>0.41959999999999997</v>
      </c>
      <c r="AM32" s="281">
        <v>0.34399999999999997</v>
      </c>
    </row>
    <row r="33" spans="1:39">
      <c r="A33" s="10"/>
    </row>
    <row r="34" spans="1:39" ht="15">
      <c r="A34" s="2" t="s">
        <v>102</v>
      </c>
      <c r="B34" s="1" t="s">
        <v>0</v>
      </c>
      <c r="C34" s="1" t="s">
        <v>1</v>
      </c>
      <c r="D34" s="1" t="s">
        <v>2</v>
      </c>
      <c r="E34" s="1" t="s">
        <v>3</v>
      </c>
      <c r="F34" s="1" t="s">
        <v>5</v>
      </c>
      <c r="G34" s="1" t="s">
        <v>6</v>
      </c>
      <c r="H34" s="1" t="s">
        <v>7</v>
      </c>
      <c r="I34" s="1" t="s">
        <v>8</v>
      </c>
      <c r="J34" s="1" t="s">
        <v>9</v>
      </c>
      <c r="K34" s="1" t="s">
        <v>10</v>
      </c>
      <c r="L34" s="1" t="s">
        <v>11</v>
      </c>
      <c r="M34" s="1" t="s">
        <v>12</v>
      </c>
      <c r="N34" s="1" t="s">
        <v>13</v>
      </c>
      <c r="O34" s="1" t="s">
        <v>14</v>
      </c>
      <c r="P34" s="1" t="s">
        <v>15</v>
      </c>
      <c r="Q34" s="1" t="s">
        <v>16</v>
      </c>
      <c r="R34" s="1" t="s">
        <v>250</v>
      </c>
      <c r="S34" s="1" t="s">
        <v>259</v>
      </c>
      <c r="U34" s="2" t="s">
        <v>273</v>
      </c>
      <c r="V34" s="1" t="s">
        <v>0</v>
      </c>
      <c r="W34" s="1" t="s">
        <v>1</v>
      </c>
      <c r="X34" s="1" t="s">
        <v>2</v>
      </c>
      <c r="Y34" s="1" t="s">
        <v>3</v>
      </c>
      <c r="Z34" s="1" t="s">
        <v>5</v>
      </c>
      <c r="AA34" s="1" t="s">
        <v>6</v>
      </c>
      <c r="AB34" s="1" t="s">
        <v>7</v>
      </c>
      <c r="AC34" s="1" t="s">
        <v>8</v>
      </c>
      <c r="AD34" s="1" t="s">
        <v>9</v>
      </c>
      <c r="AE34" s="1" t="s">
        <v>10</v>
      </c>
      <c r="AF34" s="1" t="s">
        <v>11</v>
      </c>
      <c r="AG34" s="1" t="s">
        <v>12</v>
      </c>
      <c r="AH34" s="1" t="s">
        <v>13</v>
      </c>
      <c r="AI34" s="1" t="s">
        <v>14</v>
      </c>
      <c r="AJ34" s="1" t="s">
        <v>15</v>
      </c>
      <c r="AK34" s="1" t="s">
        <v>16</v>
      </c>
      <c r="AL34" s="1" t="s">
        <v>250</v>
      </c>
      <c r="AM34" s="1" t="s">
        <v>259</v>
      </c>
    </row>
    <row r="35" spans="1:39">
      <c r="A35" s="95">
        <f t="shared" ref="A35:A47" si="4">A20</f>
        <v>41974</v>
      </c>
      <c r="B35" s="200">
        <v>11028</v>
      </c>
      <c r="C35" s="200">
        <v>12420</v>
      </c>
      <c r="D35" s="200">
        <v>54575</v>
      </c>
      <c r="E35" s="200">
        <v>47376</v>
      </c>
      <c r="F35" s="200">
        <v>17761</v>
      </c>
      <c r="G35" s="200">
        <v>13686</v>
      </c>
      <c r="H35" s="200">
        <v>-9846</v>
      </c>
      <c r="I35" s="200">
        <v>-7822</v>
      </c>
      <c r="J35" s="200">
        <v>44292</v>
      </c>
      <c r="K35" s="200">
        <v>28186</v>
      </c>
      <c r="L35" s="200">
        <v>10405</v>
      </c>
      <c r="M35" s="200">
        <v>75954</v>
      </c>
      <c r="N35" s="200">
        <v>13416</v>
      </c>
      <c r="O35" s="201">
        <v>42898</v>
      </c>
      <c r="P35" s="200">
        <v>68546</v>
      </c>
      <c r="Q35" s="200">
        <v>12313</v>
      </c>
      <c r="R35" s="200">
        <v>72923</v>
      </c>
      <c r="S35" s="199">
        <v>508113</v>
      </c>
      <c r="U35" s="95">
        <f t="shared" ref="U35:U47" si="5">A20</f>
        <v>41974</v>
      </c>
      <c r="V35" s="283">
        <f t="shared" ref="V35:V47" si="6">B35/V50</f>
        <v>5.9069849132455776E-2</v>
      </c>
      <c r="W35" s="283">
        <f t="shared" ref="W35:W47" si="7">C35/W50</f>
        <v>3.9703776580391724E-2</v>
      </c>
      <c r="X35" s="283">
        <f t="shared" ref="X35:X47" si="8">D35/X50</f>
        <v>0.11863046513380526</v>
      </c>
      <c r="Y35" s="283">
        <f t="shared" ref="Y35:Y47" si="9">E35/Y50</f>
        <v>0.10622432956878518</v>
      </c>
      <c r="Z35" s="283">
        <f t="shared" ref="Z35:Z47" si="10">F35/Z50</f>
        <v>9.2079379569233774E-2</v>
      </c>
      <c r="AA35" s="283">
        <f t="shared" ref="AA35:AA47" si="11">G35/AA50</f>
        <v>4.2259684557361454E-2</v>
      </c>
      <c r="AB35" s="283">
        <f t="shared" ref="AB35:AB47" si="12">H35/AB50</f>
        <v>-4.3505746616009824E-2</v>
      </c>
      <c r="AC35" s="283">
        <f t="shared" ref="AC35:AC47" si="13">I35/AC50</f>
        <v>-9.750359873292691E-2</v>
      </c>
      <c r="AD35" s="283">
        <f t="shared" ref="AD35:AD47" si="14">J35/AD50</f>
        <v>0.15099807127339424</v>
      </c>
      <c r="AE35" s="283">
        <f t="shared" ref="AE35:AE47" si="15">K35/AE50</f>
        <v>9.129416261185648E-2</v>
      </c>
      <c r="AF35" s="283">
        <f t="shared" ref="AF35:AF47" si="16">L35/AF50</f>
        <v>4.6376431769259756E-2</v>
      </c>
      <c r="AG35" s="283">
        <f t="shared" ref="AG35:AG47" si="17">M35/AG50</f>
        <v>0.18672092981978533</v>
      </c>
      <c r="AH35" s="283">
        <f t="shared" ref="AH35:AH47" si="18">N35/AH50</f>
        <v>7.0009125816877502E-2</v>
      </c>
      <c r="AI35" s="283">
        <f t="shared" ref="AI35:AI47" si="19">O35/AI50</f>
        <v>0.12170151875540465</v>
      </c>
      <c r="AJ35" s="283">
        <f t="shared" ref="AJ35:AJ47" si="20">P35/AJ50</f>
        <v>0.15745382830609395</v>
      </c>
      <c r="AK35" s="283">
        <f t="shared" ref="AK35:AK47" si="21">Q35/AK50</f>
        <v>4.992357796156837E-2</v>
      </c>
      <c r="AL35" s="283">
        <f t="shared" ref="AL35:AL47" si="22">R35/AL50</f>
        <v>0.17930251535442068</v>
      </c>
      <c r="AM35" s="276">
        <f t="shared" ref="AM35:AM47" si="23">S35/AM50</f>
        <v>9.9730992491771309E-2</v>
      </c>
    </row>
    <row r="36" spans="1:39">
      <c r="A36" s="95">
        <f t="shared" si="4"/>
        <v>42005</v>
      </c>
      <c r="B36" s="200">
        <v>-8261</v>
      </c>
      <c r="C36" s="200">
        <v>3558</v>
      </c>
      <c r="D36" s="200">
        <v>19426</v>
      </c>
      <c r="E36" s="200">
        <v>31851</v>
      </c>
      <c r="F36" s="200">
        <v>9032</v>
      </c>
      <c r="G36" s="200">
        <v>19640</v>
      </c>
      <c r="H36" s="200">
        <v>11346</v>
      </c>
      <c r="I36" s="200">
        <v>503</v>
      </c>
      <c r="J36" s="200">
        <v>33700</v>
      </c>
      <c r="K36" s="200">
        <v>31257</v>
      </c>
      <c r="L36" s="200">
        <v>6689</v>
      </c>
      <c r="M36" s="200">
        <v>17399</v>
      </c>
      <c r="N36" s="200">
        <v>7165</v>
      </c>
      <c r="O36" s="201">
        <v>21029</v>
      </c>
      <c r="P36" s="200">
        <v>50719</v>
      </c>
      <c r="Q36" s="200">
        <v>-2287</v>
      </c>
      <c r="R36" s="200">
        <v>16783</v>
      </c>
      <c r="S36" s="199">
        <v>269551</v>
      </c>
      <c r="U36" s="95">
        <f t="shared" si="5"/>
        <v>42005</v>
      </c>
      <c r="V36" s="283">
        <f t="shared" si="6"/>
        <v>-4.84090697067164E-2</v>
      </c>
      <c r="W36" s="283">
        <f t="shared" si="7"/>
        <v>1.1893467822002186E-2</v>
      </c>
      <c r="X36" s="283">
        <f t="shared" si="8"/>
        <v>4.8373509833311602E-2</v>
      </c>
      <c r="Y36" s="283">
        <f t="shared" si="9"/>
        <v>7.7135371838941549E-2</v>
      </c>
      <c r="Z36" s="283">
        <f t="shared" si="10"/>
        <v>4.8234124767454055E-2</v>
      </c>
      <c r="AA36" s="283">
        <f t="shared" si="11"/>
        <v>6.1910434325969224E-2</v>
      </c>
      <c r="AB36" s="283">
        <f t="shared" si="12"/>
        <v>5.1998531428749245E-2</v>
      </c>
      <c r="AC36" s="283">
        <f t="shared" si="13"/>
        <v>6.4712528422694515E-3</v>
      </c>
      <c r="AD36" s="283">
        <f t="shared" si="14"/>
        <v>0.12263832520445028</v>
      </c>
      <c r="AE36" s="283">
        <f t="shared" si="15"/>
        <v>0.10351175303977395</v>
      </c>
      <c r="AF36" s="283">
        <f t="shared" si="16"/>
        <v>3.1234241918706079E-2</v>
      </c>
      <c r="AG36" s="283">
        <f t="shared" si="17"/>
        <v>5.4960324893574587E-2</v>
      </c>
      <c r="AH36" s="283">
        <f t="shared" si="18"/>
        <v>3.3366701587221159E-2</v>
      </c>
      <c r="AI36" s="283">
        <f t="shared" si="19"/>
        <v>6.410533308876834E-2</v>
      </c>
      <c r="AJ36" s="283">
        <f t="shared" si="20"/>
        <v>0.11928483661571052</v>
      </c>
      <c r="AK36" s="283">
        <f t="shared" si="21"/>
        <v>-9.7797746136123083E-3</v>
      </c>
      <c r="AL36" s="283">
        <f t="shared" si="22"/>
        <v>4.4796684762395532E-2</v>
      </c>
      <c r="AM36" s="276">
        <f t="shared" si="23"/>
        <v>5.6525330392318683E-2</v>
      </c>
    </row>
    <row r="37" spans="1:39">
      <c r="A37" s="95">
        <f t="shared" si="4"/>
        <v>42036</v>
      </c>
      <c r="B37" s="200">
        <v>-13994</v>
      </c>
      <c r="C37" s="200">
        <v>3610</v>
      </c>
      <c r="D37" s="200">
        <v>8913</v>
      </c>
      <c r="E37" s="200">
        <v>20796</v>
      </c>
      <c r="F37" s="200">
        <v>3829</v>
      </c>
      <c r="G37" s="200">
        <v>22429</v>
      </c>
      <c r="H37" s="200">
        <v>4659</v>
      </c>
      <c r="I37" s="200">
        <v>-2654</v>
      </c>
      <c r="J37" s="200">
        <v>25352</v>
      </c>
      <c r="K37" s="200">
        <v>22052</v>
      </c>
      <c r="L37" s="200">
        <v>1848</v>
      </c>
      <c r="M37" s="200">
        <v>6152</v>
      </c>
      <c r="N37" s="200">
        <v>-5666</v>
      </c>
      <c r="O37" s="201">
        <v>13258</v>
      </c>
      <c r="P37" s="200">
        <v>40729</v>
      </c>
      <c r="Q37" s="200">
        <v>1961</v>
      </c>
      <c r="R37" s="200">
        <v>19331</v>
      </c>
      <c r="S37" s="199">
        <v>172607</v>
      </c>
      <c r="U37" s="95">
        <f t="shared" si="5"/>
        <v>42036</v>
      </c>
      <c r="V37" s="283">
        <f t="shared" si="6"/>
        <v>-8.4918109305638811E-2</v>
      </c>
      <c r="W37" s="283">
        <f t="shared" si="7"/>
        <v>1.319265890292699E-2</v>
      </c>
      <c r="X37" s="283">
        <f t="shared" si="8"/>
        <v>2.4775106768813237E-2</v>
      </c>
      <c r="Y37" s="283">
        <f t="shared" si="9"/>
        <v>5.6185910413030213E-2</v>
      </c>
      <c r="Z37" s="283">
        <f t="shared" si="10"/>
        <v>2.2613513904417182E-2</v>
      </c>
      <c r="AA37" s="283">
        <f t="shared" si="11"/>
        <v>7.7786697423897003E-2</v>
      </c>
      <c r="AB37" s="283">
        <f t="shared" si="12"/>
        <v>2.3516915016865151E-2</v>
      </c>
      <c r="AC37" s="283">
        <f t="shared" si="13"/>
        <v>-3.8497902923200593E-2</v>
      </c>
      <c r="AD37" s="283">
        <f t="shared" si="14"/>
        <v>0.10038580746151013</v>
      </c>
      <c r="AE37" s="283">
        <f t="shared" si="15"/>
        <v>7.9428555271587695E-2</v>
      </c>
      <c r="AF37" s="283">
        <f t="shared" si="16"/>
        <v>9.4539214436424532E-3</v>
      </c>
      <c r="AG37" s="283">
        <f t="shared" si="17"/>
        <v>2.1136884000010993E-2</v>
      </c>
      <c r="AH37" s="283">
        <f t="shared" si="18"/>
        <v>-2.9827388596861938E-2</v>
      </c>
      <c r="AI37" s="283">
        <f t="shared" si="19"/>
        <v>4.3605823354118639E-2</v>
      </c>
      <c r="AJ37" s="283">
        <f t="shared" si="20"/>
        <v>0.10642572941368696</v>
      </c>
      <c r="AK37" s="283">
        <f t="shared" si="21"/>
        <v>8.8034586773461012E-3</v>
      </c>
      <c r="AL37" s="283">
        <f t="shared" si="22"/>
        <v>5.6248181958140325E-2</v>
      </c>
      <c r="AM37" s="276">
        <f t="shared" si="23"/>
        <v>3.9653642922146827E-2</v>
      </c>
    </row>
    <row r="38" spans="1:39">
      <c r="A38" s="95">
        <f t="shared" si="4"/>
        <v>42067</v>
      </c>
      <c r="B38" s="200">
        <v>-6614</v>
      </c>
      <c r="C38" s="200">
        <v>18037</v>
      </c>
      <c r="D38" s="200">
        <v>-4853</v>
      </c>
      <c r="E38" s="200">
        <v>28720</v>
      </c>
      <c r="F38" s="200">
        <v>10088</v>
      </c>
      <c r="G38" s="200">
        <v>34000</v>
      </c>
      <c r="H38" s="200">
        <v>12931</v>
      </c>
      <c r="I38" s="200">
        <v>2536</v>
      </c>
      <c r="J38" s="200">
        <v>39621</v>
      </c>
      <c r="K38" s="200">
        <v>30941</v>
      </c>
      <c r="L38" s="200">
        <v>8622</v>
      </c>
      <c r="M38" s="200">
        <v>-2873</v>
      </c>
      <c r="N38" s="200">
        <v>382</v>
      </c>
      <c r="O38" s="201">
        <v>30095</v>
      </c>
      <c r="P38" s="200">
        <v>51551</v>
      </c>
      <c r="Q38" s="200">
        <v>6264</v>
      </c>
      <c r="R38" s="200">
        <v>1189</v>
      </c>
      <c r="S38" s="199">
        <v>260637</v>
      </c>
      <c r="U38" s="95">
        <f t="shared" si="5"/>
        <v>42067</v>
      </c>
      <c r="V38" s="283">
        <f t="shared" si="6"/>
        <v>-3.7757089587172409E-2</v>
      </c>
      <c r="W38" s="283">
        <f t="shared" si="7"/>
        <v>5.8435800900605288E-2</v>
      </c>
      <c r="X38" s="283">
        <f t="shared" si="8"/>
        <v>-1.3658413903809417E-2</v>
      </c>
      <c r="Y38" s="283">
        <f t="shared" si="9"/>
        <v>7.1345426184337798E-2</v>
      </c>
      <c r="Z38" s="283">
        <f t="shared" si="10"/>
        <v>5.2935206845055371E-2</v>
      </c>
      <c r="AA38" s="283">
        <f t="shared" si="11"/>
        <v>0.10114069149117343</v>
      </c>
      <c r="AB38" s="283">
        <f t="shared" si="12"/>
        <v>5.6627167491215033E-2</v>
      </c>
      <c r="AC38" s="283">
        <f t="shared" si="13"/>
        <v>3.0840074633953489E-2</v>
      </c>
      <c r="AD38" s="283">
        <f t="shared" si="14"/>
        <v>0.13796310795250194</v>
      </c>
      <c r="AE38" s="283">
        <f t="shared" si="15"/>
        <v>0.10094754512248581</v>
      </c>
      <c r="AF38" s="283">
        <f t="shared" si="16"/>
        <v>3.8559524913737486E-2</v>
      </c>
      <c r="AG38" s="283">
        <f t="shared" si="17"/>
        <v>-1.1013869847187061E-2</v>
      </c>
      <c r="AH38" s="283">
        <f t="shared" si="18"/>
        <v>1.9540757416126671E-3</v>
      </c>
      <c r="AI38" s="283">
        <f t="shared" si="19"/>
        <v>8.9174619045553349E-2</v>
      </c>
      <c r="AJ38" s="283">
        <f t="shared" si="20"/>
        <v>0.12143663704070663</v>
      </c>
      <c r="AK38" s="283">
        <f t="shared" si="21"/>
        <v>2.5280822353186891E-2</v>
      </c>
      <c r="AL38" s="283">
        <f t="shared" si="22"/>
        <v>3.7462801076937379E-3</v>
      </c>
      <c r="AM38" s="276">
        <f t="shared" si="23"/>
        <v>5.5693981656036659E-2</v>
      </c>
    </row>
    <row r="39" spans="1:39">
      <c r="A39" s="95">
        <f t="shared" si="4"/>
        <v>42098</v>
      </c>
      <c r="B39" s="200">
        <v>-6725</v>
      </c>
      <c r="C39" s="200">
        <v>15248</v>
      </c>
      <c r="D39" s="200">
        <v>12393</v>
      </c>
      <c r="E39" s="200">
        <v>29129</v>
      </c>
      <c r="F39" s="200">
        <v>5521</v>
      </c>
      <c r="G39" s="200">
        <v>34808</v>
      </c>
      <c r="H39" s="200">
        <v>9648</v>
      </c>
      <c r="I39" s="200">
        <v>-6092</v>
      </c>
      <c r="J39" s="200">
        <v>36195</v>
      </c>
      <c r="K39" s="200">
        <v>37810</v>
      </c>
      <c r="L39" s="200">
        <v>5722</v>
      </c>
      <c r="M39" s="200">
        <v>19004</v>
      </c>
      <c r="N39" s="200">
        <v>7722</v>
      </c>
      <c r="O39" s="201">
        <v>23907</v>
      </c>
      <c r="P39" s="200">
        <v>53651</v>
      </c>
      <c r="Q39" s="200">
        <v>2005</v>
      </c>
      <c r="R39" s="200">
        <v>33001</v>
      </c>
      <c r="S39" s="199">
        <v>312946</v>
      </c>
      <c r="U39" s="95">
        <f t="shared" si="5"/>
        <v>42098</v>
      </c>
      <c r="V39" s="283">
        <f t="shared" si="6"/>
        <v>-3.7715841169255006E-2</v>
      </c>
      <c r="W39" s="283">
        <f t="shared" si="7"/>
        <v>4.9052064352653975E-2</v>
      </c>
      <c r="X39" s="283">
        <f t="shared" si="8"/>
        <v>3.278024830938904E-2</v>
      </c>
      <c r="Y39" s="283">
        <f t="shared" si="9"/>
        <v>7.1725927128831746E-2</v>
      </c>
      <c r="Z39" s="283">
        <f t="shared" si="10"/>
        <v>2.9104371354276848E-2</v>
      </c>
      <c r="AA39" s="283">
        <f t="shared" si="11"/>
        <v>0.10399228745777069</v>
      </c>
      <c r="AB39" s="283">
        <f t="shared" si="12"/>
        <v>4.1412079810967249E-2</v>
      </c>
      <c r="AC39" s="283">
        <f t="shared" si="13"/>
        <v>-7.1948708082525598E-2</v>
      </c>
      <c r="AD39" s="283">
        <f t="shared" si="14"/>
        <v>0.12286854725416718</v>
      </c>
      <c r="AE39" s="283">
        <f t="shared" si="15"/>
        <v>0.11933782875977916</v>
      </c>
      <c r="AF39" s="283">
        <f t="shared" si="16"/>
        <v>2.6067121060047133E-2</v>
      </c>
      <c r="AG39" s="283">
        <f t="shared" si="17"/>
        <v>5.9387988095027155E-2</v>
      </c>
      <c r="AH39" s="283">
        <f t="shared" si="18"/>
        <v>3.5708687032918858E-2</v>
      </c>
      <c r="AI39" s="283">
        <f t="shared" si="19"/>
        <v>7.0097192233171277E-2</v>
      </c>
      <c r="AJ39" s="283">
        <f t="shared" si="20"/>
        <v>0.1225257594474335</v>
      </c>
      <c r="AK39" s="283">
        <f t="shared" si="21"/>
        <v>7.8421534482965641E-3</v>
      </c>
      <c r="AL39" s="283">
        <f t="shared" si="22"/>
        <v>8.6662683630364182E-2</v>
      </c>
      <c r="AM39" s="276">
        <f t="shared" si="23"/>
        <v>6.3893002395894696E-2</v>
      </c>
    </row>
    <row r="40" spans="1:39">
      <c r="A40" s="95">
        <f t="shared" si="4"/>
        <v>42129</v>
      </c>
      <c r="B40" s="200">
        <v>-11943</v>
      </c>
      <c r="C40" s="200">
        <v>4080</v>
      </c>
      <c r="D40" s="200">
        <v>10837</v>
      </c>
      <c r="E40" s="200">
        <v>40082</v>
      </c>
      <c r="F40" s="200">
        <v>10131</v>
      </c>
      <c r="G40" s="200">
        <v>44867</v>
      </c>
      <c r="H40" s="200">
        <v>7011</v>
      </c>
      <c r="I40" s="200">
        <v>-6033</v>
      </c>
      <c r="J40" s="200">
        <v>41457</v>
      </c>
      <c r="K40" s="200">
        <v>37721</v>
      </c>
      <c r="L40" s="200">
        <v>11309</v>
      </c>
      <c r="M40" s="200">
        <v>113</v>
      </c>
      <c r="N40" s="200">
        <v>5487</v>
      </c>
      <c r="O40" s="201">
        <v>27277</v>
      </c>
      <c r="P40" s="200">
        <v>65013</v>
      </c>
      <c r="Q40" s="200">
        <v>9333</v>
      </c>
      <c r="R40" s="200">
        <v>17699</v>
      </c>
      <c r="S40" s="199">
        <v>314440</v>
      </c>
      <c r="U40" s="95">
        <f t="shared" si="5"/>
        <v>42129</v>
      </c>
      <c r="V40" s="283">
        <f t="shared" si="6"/>
        <v>-7.0805805400177307E-2</v>
      </c>
      <c r="W40" s="283">
        <f t="shared" si="7"/>
        <v>1.3135966721187367E-2</v>
      </c>
      <c r="X40" s="283">
        <f t="shared" si="8"/>
        <v>2.9065595419195647E-2</v>
      </c>
      <c r="Y40" s="283">
        <f t="shared" si="9"/>
        <v>9.1706448760320178E-2</v>
      </c>
      <c r="Z40" s="283">
        <f t="shared" si="10"/>
        <v>5.2181969669249449E-2</v>
      </c>
      <c r="AA40" s="283">
        <f t="shared" si="11"/>
        <v>0.12234064454135279</v>
      </c>
      <c r="AB40" s="283">
        <f t="shared" si="12"/>
        <v>2.9379741731494723E-2</v>
      </c>
      <c r="AC40" s="283">
        <f t="shared" si="13"/>
        <v>-6.8350485154757265E-2</v>
      </c>
      <c r="AD40" s="283">
        <f t="shared" si="14"/>
        <v>0.13254520035276326</v>
      </c>
      <c r="AE40" s="283">
        <f t="shared" si="15"/>
        <v>0.1137633954204028</v>
      </c>
      <c r="AF40" s="283">
        <f t="shared" si="16"/>
        <v>4.7705755590366633E-2</v>
      </c>
      <c r="AG40" s="283">
        <f t="shared" si="17"/>
        <v>3.8252090688327417E-4</v>
      </c>
      <c r="AH40" s="283">
        <f t="shared" si="18"/>
        <v>2.5203061021309609E-2</v>
      </c>
      <c r="AI40" s="283">
        <f t="shared" si="19"/>
        <v>7.3814835794260833E-2</v>
      </c>
      <c r="AJ40" s="283">
        <f t="shared" si="20"/>
        <v>0.13719183405876068</v>
      </c>
      <c r="AK40" s="283">
        <f t="shared" si="21"/>
        <v>3.5067224014972836E-2</v>
      </c>
      <c r="AL40" s="283">
        <f t="shared" si="22"/>
        <v>4.764684638798327E-2</v>
      </c>
      <c r="AM40" s="276">
        <f t="shared" si="23"/>
        <v>6.2234251098664907E-2</v>
      </c>
    </row>
    <row r="41" spans="1:39">
      <c r="A41" s="95">
        <f t="shared" si="4"/>
        <v>42160</v>
      </c>
      <c r="B41" s="200">
        <v>-4682</v>
      </c>
      <c r="C41" s="200">
        <v>13287</v>
      </c>
      <c r="D41" s="200">
        <v>10545</v>
      </c>
      <c r="E41" s="200">
        <v>25721</v>
      </c>
      <c r="F41" s="200">
        <v>3935</v>
      </c>
      <c r="G41" s="200">
        <v>41940</v>
      </c>
      <c r="H41" s="200">
        <v>11974</v>
      </c>
      <c r="I41" s="200">
        <v>166</v>
      </c>
      <c r="J41" s="200">
        <v>37102</v>
      </c>
      <c r="K41" s="200">
        <v>45547</v>
      </c>
      <c r="L41" s="200">
        <v>15398</v>
      </c>
      <c r="M41" s="200">
        <v>13751</v>
      </c>
      <c r="N41" s="200">
        <v>7896</v>
      </c>
      <c r="O41" s="201">
        <v>26695</v>
      </c>
      <c r="P41" s="200">
        <v>45643</v>
      </c>
      <c r="Q41" s="200">
        <v>3756</v>
      </c>
      <c r="R41" s="200">
        <v>23400</v>
      </c>
      <c r="S41" s="199">
        <v>322074</v>
      </c>
      <c r="U41" s="95">
        <f t="shared" si="5"/>
        <v>42160</v>
      </c>
      <c r="V41" s="283">
        <f t="shared" si="6"/>
        <v>-2.6795415912127519E-2</v>
      </c>
      <c r="W41" s="283">
        <f t="shared" si="7"/>
        <v>4.343023622394182E-2</v>
      </c>
      <c r="X41" s="283">
        <f t="shared" si="8"/>
        <v>2.9048770530414846E-2</v>
      </c>
      <c r="Y41" s="283">
        <f t="shared" si="9"/>
        <v>6.2535215719263779E-2</v>
      </c>
      <c r="Z41" s="283">
        <f t="shared" si="10"/>
        <v>2.1743591829183669E-2</v>
      </c>
      <c r="AA41" s="283">
        <f t="shared" si="11"/>
        <v>0.12436587931658429</v>
      </c>
      <c r="AB41" s="283">
        <f t="shared" si="12"/>
        <v>5.1726053567352472E-2</v>
      </c>
      <c r="AC41" s="283">
        <f t="shared" si="13"/>
        <v>1.8913900053027285E-3</v>
      </c>
      <c r="AD41" s="283">
        <f t="shared" si="14"/>
        <v>0.12506642742400476</v>
      </c>
      <c r="AE41" s="283">
        <f t="shared" si="15"/>
        <v>0.14039190384392153</v>
      </c>
      <c r="AF41" s="283">
        <f t="shared" si="16"/>
        <v>6.6743440261543427E-2</v>
      </c>
      <c r="AG41" s="283">
        <f t="shared" si="17"/>
        <v>4.3524743979960707E-2</v>
      </c>
      <c r="AH41" s="283">
        <f t="shared" si="18"/>
        <v>3.7142295492644146E-2</v>
      </c>
      <c r="AI41" s="283">
        <f t="shared" si="19"/>
        <v>7.8765753187519758E-2</v>
      </c>
      <c r="AJ41" s="283">
        <f t="shared" si="20"/>
        <v>0.10519249641455214</v>
      </c>
      <c r="AK41" s="283">
        <f t="shared" si="21"/>
        <v>1.4442804781921914E-2</v>
      </c>
      <c r="AL41" s="283">
        <f t="shared" si="22"/>
        <v>6.7319345945948433E-2</v>
      </c>
      <c r="AM41" s="276">
        <f t="shared" si="23"/>
        <v>6.6362815410825685E-2</v>
      </c>
    </row>
    <row r="42" spans="1:39">
      <c r="A42" s="95">
        <f t="shared" si="4"/>
        <v>42191</v>
      </c>
      <c r="B42" s="200">
        <v>-11231</v>
      </c>
      <c r="C42" s="200">
        <v>17420</v>
      </c>
      <c r="D42" s="200">
        <v>32322</v>
      </c>
      <c r="E42" s="200">
        <v>20936</v>
      </c>
      <c r="F42" s="200">
        <v>4763</v>
      </c>
      <c r="G42" s="200">
        <v>43234</v>
      </c>
      <c r="H42" s="200">
        <v>10080</v>
      </c>
      <c r="I42" s="200">
        <v>3</v>
      </c>
      <c r="J42" s="200">
        <v>35971</v>
      </c>
      <c r="K42" s="200">
        <v>59061</v>
      </c>
      <c r="L42" s="200">
        <v>19739</v>
      </c>
      <c r="M42" s="200">
        <v>13825</v>
      </c>
      <c r="N42" s="200">
        <v>32223</v>
      </c>
      <c r="O42" s="201">
        <v>25105</v>
      </c>
      <c r="P42" s="200">
        <v>51235</v>
      </c>
      <c r="Q42" s="200">
        <v>13104</v>
      </c>
      <c r="R42" s="200">
        <v>52854</v>
      </c>
      <c r="S42" s="199">
        <v>420671</v>
      </c>
      <c r="U42" s="95">
        <f t="shared" si="5"/>
        <v>42191</v>
      </c>
      <c r="V42" s="283">
        <f t="shared" si="6"/>
        <v>-6.1760456205809527E-2</v>
      </c>
      <c r="W42" s="283">
        <f t="shared" si="7"/>
        <v>5.4231754890399865E-2</v>
      </c>
      <c r="X42" s="283">
        <f t="shared" si="8"/>
        <v>7.5766765787936757E-2</v>
      </c>
      <c r="Y42" s="283">
        <f t="shared" si="9"/>
        <v>4.9180503087699792E-2</v>
      </c>
      <c r="Z42" s="283">
        <f t="shared" si="10"/>
        <v>2.4998546168950499E-2</v>
      </c>
      <c r="AA42" s="283">
        <f t="shared" si="11"/>
        <v>0.12044376146362933</v>
      </c>
      <c r="AB42" s="283">
        <f t="shared" si="12"/>
        <v>4.2483388384021673E-2</v>
      </c>
      <c r="AC42" s="283">
        <f t="shared" si="13"/>
        <v>3.1749882049188182E-5</v>
      </c>
      <c r="AD42" s="283">
        <f t="shared" si="14"/>
        <v>0.11937502325126509</v>
      </c>
      <c r="AE42" s="283">
        <f t="shared" si="15"/>
        <v>0.16914322502784765</v>
      </c>
      <c r="AF42" s="283">
        <f t="shared" si="16"/>
        <v>8.1308887309770719E-2</v>
      </c>
      <c r="AG42" s="283">
        <f t="shared" si="17"/>
        <v>4.1482012949109172E-2</v>
      </c>
      <c r="AH42" s="283">
        <f t="shared" si="18"/>
        <v>0.12270222257694999</v>
      </c>
      <c r="AI42" s="283">
        <f t="shared" si="19"/>
        <v>7.0959488166851728E-2</v>
      </c>
      <c r="AJ42" s="283">
        <f t="shared" si="20"/>
        <v>0.10978816273822115</v>
      </c>
      <c r="AK42" s="283">
        <f t="shared" si="21"/>
        <v>4.4817396811056155E-2</v>
      </c>
      <c r="AL42" s="283">
        <f t="shared" si="22"/>
        <v>0.12337206137035284</v>
      </c>
      <c r="AM42" s="276">
        <f t="shared" si="23"/>
        <v>7.9868819435484878E-2</v>
      </c>
    </row>
    <row r="43" spans="1:39">
      <c r="A43" s="95">
        <f t="shared" si="4"/>
        <v>42222</v>
      </c>
      <c r="B43" s="200">
        <v>-21759</v>
      </c>
      <c r="C43" s="200">
        <v>5015</v>
      </c>
      <c r="D43" s="200">
        <v>9305</v>
      </c>
      <c r="E43" s="200">
        <v>253</v>
      </c>
      <c r="F43" s="200">
        <v>-5687</v>
      </c>
      <c r="G43" s="200">
        <v>30087</v>
      </c>
      <c r="H43" s="200">
        <v>2229</v>
      </c>
      <c r="I43" s="200">
        <v>-11960</v>
      </c>
      <c r="J43" s="200">
        <v>24328</v>
      </c>
      <c r="K43" s="200">
        <v>42082</v>
      </c>
      <c r="L43" s="200">
        <v>4825</v>
      </c>
      <c r="M43" s="200">
        <v>4143</v>
      </c>
      <c r="N43" s="200">
        <v>12241</v>
      </c>
      <c r="O43" s="201">
        <v>11340</v>
      </c>
      <c r="P43" s="200">
        <v>49046</v>
      </c>
      <c r="Q43" s="200">
        <v>4262</v>
      </c>
      <c r="R43" s="200">
        <v>-34208</v>
      </c>
      <c r="S43" s="199">
        <v>125444</v>
      </c>
      <c r="U43" s="95">
        <f t="shared" si="5"/>
        <v>42222</v>
      </c>
      <c r="V43" s="283">
        <f t="shared" si="6"/>
        <v>-0.13438083562164893</v>
      </c>
      <c r="W43" s="283">
        <f t="shared" si="7"/>
        <v>1.6713513383808255E-2</v>
      </c>
      <c r="X43" s="283">
        <f t="shared" si="8"/>
        <v>2.4233080934271341E-2</v>
      </c>
      <c r="Y43" s="283">
        <f t="shared" si="9"/>
        <v>6.9377687082828948E-4</v>
      </c>
      <c r="Z43" s="283">
        <f t="shared" si="10"/>
        <v>-3.3064453299875465E-2</v>
      </c>
      <c r="AA43" s="283">
        <f t="shared" si="11"/>
        <v>9.3695037429745845E-2</v>
      </c>
      <c r="AB43" s="283">
        <f t="shared" si="12"/>
        <v>1.073472834394975E-2</v>
      </c>
      <c r="AC43" s="283">
        <f t="shared" si="13"/>
        <v>-0.13587549260546483</v>
      </c>
      <c r="AD43" s="283">
        <f t="shared" si="14"/>
        <v>8.9362622782693607E-2</v>
      </c>
      <c r="AE43" s="283">
        <f t="shared" si="15"/>
        <v>0.13637300625934665</v>
      </c>
      <c r="AF43" s="283">
        <f t="shared" si="16"/>
        <v>2.3296477099490589E-2</v>
      </c>
      <c r="AG43" s="283">
        <f t="shared" si="17"/>
        <v>1.3514915338499208E-2</v>
      </c>
      <c r="AH43" s="283">
        <f t="shared" si="18"/>
        <v>5.0278015946768805E-2</v>
      </c>
      <c r="AI43" s="283">
        <f t="shared" si="19"/>
        <v>3.4960047355757973E-2</v>
      </c>
      <c r="AJ43" s="283">
        <f t="shared" si="20"/>
        <v>0.11632025385449879</v>
      </c>
      <c r="AK43" s="283">
        <f t="shared" si="21"/>
        <v>1.6855074791329468E-2</v>
      </c>
      <c r="AL43" s="283">
        <f t="shared" si="22"/>
        <v>-8.7794045763056994E-2</v>
      </c>
      <c r="AM43" s="276">
        <f t="shared" si="23"/>
        <v>2.6544096943907174E-2</v>
      </c>
    </row>
    <row r="44" spans="1:39">
      <c r="A44" s="95">
        <f t="shared" si="4"/>
        <v>42253</v>
      </c>
      <c r="B44" s="200">
        <v>-13439</v>
      </c>
      <c r="C44" s="200">
        <v>26838</v>
      </c>
      <c r="D44" s="200">
        <v>-13620</v>
      </c>
      <c r="E44" s="200">
        <v>16076</v>
      </c>
      <c r="F44" s="200">
        <v>-13568</v>
      </c>
      <c r="G44" s="200">
        <v>34615</v>
      </c>
      <c r="H44" s="200">
        <v>9718</v>
      </c>
      <c r="I44" s="200">
        <v>901</v>
      </c>
      <c r="J44" s="200">
        <v>53492</v>
      </c>
      <c r="K44" s="200">
        <v>38876</v>
      </c>
      <c r="L44" s="200">
        <v>4184</v>
      </c>
      <c r="M44" s="200">
        <v>-6317</v>
      </c>
      <c r="N44" s="200">
        <v>-2305</v>
      </c>
      <c r="O44" s="201">
        <v>36841</v>
      </c>
      <c r="P44" s="200">
        <v>62845</v>
      </c>
      <c r="Q44" s="200">
        <v>451</v>
      </c>
      <c r="R44" s="200">
        <v>11558</v>
      </c>
      <c r="S44" s="199">
        <v>247147</v>
      </c>
      <c r="U44" s="95">
        <f t="shared" si="5"/>
        <v>42253</v>
      </c>
      <c r="V44" s="283">
        <f t="shared" si="6"/>
        <v>-8.1245219158056742E-2</v>
      </c>
      <c r="W44" s="283">
        <f t="shared" si="7"/>
        <v>8.8535944445426784E-2</v>
      </c>
      <c r="X44" s="283">
        <f t="shared" si="8"/>
        <v>-3.9532193093691034E-2</v>
      </c>
      <c r="Y44" s="283">
        <f t="shared" si="9"/>
        <v>4.3203592036295535E-2</v>
      </c>
      <c r="Z44" s="283">
        <f t="shared" si="10"/>
        <v>-7.864310503474109E-2</v>
      </c>
      <c r="AA44" s="283">
        <f t="shared" si="11"/>
        <v>0.1071922085586607</v>
      </c>
      <c r="AB44" s="283">
        <f t="shared" si="12"/>
        <v>4.5449560365065006E-2</v>
      </c>
      <c r="AC44" s="283">
        <f t="shared" si="13"/>
        <v>1.0802139806784367E-2</v>
      </c>
      <c r="AD44" s="283">
        <f t="shared" si="14"/>
        <v>0.19000550174832981</v>
      </c>
      <c r="AE44" s="283">
        <f t="shared" si="15"/>
        <v>0.12856550089170077</v>
      </c>
      <c r="AF44" s="283">
        <f t="shared" si="16"/>
        <v>1.9085339658377894E-2</v>
      </c>
      <c r="AG44" s="283">
        <f t="shared" si="17"/>
        <v>-2.3225932361981724E-2</v>
      </c>
      <c r="AH44" s="283">
        <f t="shared" si="18"/>
        <v>-1.0604013340722866E-2</v>
      </c>
      <c r="AI44" s="283">
        <f t="shared" si="19"/>
        <v>0.11067510854893639</v>
      </c>
      <c r="AJ44" s="283">
        <f t="shared" si="20"/>
        <v>0.14948079180744886</v>
      </c>
      <c r="AK44" s="283">
        <f t="shared" si="21"/>
        <v>1.8362110343091756E-3</v>
      </c>
      <c r="AL44" s="283">
        <f t="shared" si="22"/>
        <v>3.5419549280566072E-2</v>
      </c>
      <c r="AM44" s="276">
        <f t="shared" si="23"/>
        <v>5.377941721413719E-2</v>
      </c>
    </row>
    <row r="45" spans="1:39">
      <c r="A45" s="95">
        <f t="shared" si="4"/>
        <v>42284</v>
      </c>
      <c r="B45" s="200">
        <v>-9372</v>
      </c>
      <c r="C45" s="200">
        <v>16205</v>
      </c>
      <c r="D45" s="200">
        <v>21691</v>
      </c>
      <c r="E45" s="200">
        <v>41286</v>
      </c>
      <c r="F45" s="200">
        <v>-637</v>
      </c>
      <c r="G45" s="200">
        <v>33425</v>
      </c>
      <c r="H45" s="200">
        <v>-1856</v>
      </c>
      <c r="I45" s="200">
        <v>-6067</v>
      </c>
      <c r="J45" s="200">
        <v>28148</v>
      </c>
      <c r="K45" s="200">
        <v>48401</v>
      </c>
      <c r="L45" s="200">
        <v>18347</v>
      </c>
      <c r="M45" s="200">
        <v>25286</v>
      </c>
      <c r="N45" s="200">
        <v>15080</v>
      </c>
      <c r="O45" s="201">
        <v>26296</v>
      </c>
      <c r="P45" s="200">
        <v>57666</v>
      </c>
      <c r="Q45" s="200">
        <v>3635</v>
      </c>
      <c r="R45" s="200">
        <v>44431</v>
      </c>
      <c r="S45" s="199">
        <v>361964</v>
      </c>
      <c r="U45" s="95">
        <f t="shared" si="5"/>
        <v>42284</v>
      </c>
      <c r="V45" s="283">
        <f t="shared" si="6"/>
        <v>-5.1586456936784951E-2</v>
      </c>
      <c r="W45" s="283">
        <f t="shared" si="7"/>
        <v>5.0285797413432635E-2</v>
      </c>
      <c r="X45" s="283">
        <f t="shared" si="8"/>
        <v>5.3445572567388695E-2</v>
      </c>
      <c r="Y45" s="283">
        <f t="shared" si="9"/>
        <v>9.9722012149921685E-2</v>
      </c>
      <c r="Z45" s="283">
        <f t="shared" si="10"/>
        <v>-3.6219885752131801E-3</v>
      </c>
      <c r="AA45" s="283">
        <f t="shared" si="11"/>
        <v>9.3578999601438825E-2</v>
      </c>
      <c r="AB45" s="283">
        <f t="shared" si="12"/>
        <v>-8.1820982391383953E-3</v>
      </c>
      <c r="AC45" s="283">
        <f t="shared" si="13"/>
        <v>-6.8462373679754968E-2</v>
      </c>
      <c r="AD45" s="283">
        <f t="shared" si="14"/>
        <v>9.0526956099282616E-2</v>
      </c>
      <c r="AE45" s="283">
        <f t="shared" si="15"/>
        <v>0.14622202715613217</v>
      </c>
      <c r="AF45" s="283">
        <f t="shared" si="16"/>
        <v>7.441613933433433E-2</v>
      </c>
      <c r="AG45" s="283">
        <f t="shared" si="17"/>
        <v>7.2940918346527522E-2</v>
      </c>
      <c r="AH45" s="283">
        <f t="shared" si="18"/>
        <v>6.3643671071613395E-2</v>
      </c>
      <c r="AI45" s="283">
        <f t="shared" si="19"/>
        <v>7.0965343215370708E-2</v>
      </c>
      <c r="AJ45" s="283">
        <f t="shared" si="20"/>
        <v>0.12559469959266337</v>
      </c>
      <c r="AK45" s="283">
        <f t="shared" si="21"/>
        <v>1.3197190127615922E-2</v>
      </c>
      <c r="AL45" s="283">
        <f t="shared" si="22"/>
        <v>0.10294136454685597</v>
      </c>
      <c r="AM45" s="276">
        <f t="shared" si="23"/>
        <v>6.9861726823180953E-2</v>
      </c>
    </row>
    <row r="46" spans="1:39">
      <c r="A46" s="95">
        <f t="shared" si="4"/>
        <v>42315</v>
      </c>
      <c r="B46" s="200">
        <v>-34156</v>
      </c>
      <c r="C46" s="200">
        <v>8497</v>
      </c>
      <c r="D46" s="200">
        <v>-10009</v>
      </c>
      <c r="E46" s="200">
        <v>18768</v>
      </c>
      <c r="F46" s="200">
        <v>-11609</v>
      </c>
      <c r="G46" s="200">
        <v>19581</v>
      </c>
      <c r="H46" s="200">
        <v>-4755</v>
      </c>
      <c r="I46" s="200">
        <v>-13783</v>
      </c>
      <c r="J46" s="200">
        <v>36647</v>
      </c>
      <c r="K46" s="200">
        <v>27643</v>
      </c>
      <c r="L46" s="200">
        <v>588</v>
      </c>
      <c r="M46" s="200">
        <v>-30832</v>
      </c>
      <c r="N46" s="200">
        <v>-4483</v>
      </c>
      <c r="O46" s="201">
        <v>18507</v>
      </c>
      <c r="P46" s="200">
        <v>40053</v>
      </c>
      <c r="Q46" s="200">
        <v>-7981</v>
      </c>
      <c r="R46" s="200">
        <v>3489</v>
      </c>
      <c r="S46" s="199">
        <v>56167</v>
      </c>
      <c r="U46" s="95">
        <f t="shared" si="5"/>
        <v>42315</v>
      </c>
      <c r="V46" s="283">
        <f t="shared" si="6"/>
        <v>-0.22087520279442438</v>
      </c>
      <c r="W46" s="283">
        <f t="shared" si="7"/>
        <v>2.9459332322625487E-2</v>
      </c>
      <c r="X46" s="283">
        <f t="shared" si="8"/>
        <v>-2.8847112981566871E-2</v>
      </c>
      <c r="Y46" s="283">
        <f t="shared" si="9"/>
        <v>5.034729655298071E-2</v>
      </c>
      <c r="Z46" s="283">
        <f t="shared" si="10"/>
        <v>-7.1719751164774109E-2</v>
      </c>
      <c r="AA46" s="283">
        <f t="shared" si="11"/>
        <v>5.9993319573362042E-2</v>
      </c>
      <c r="AB46" s="283">
        <f t="shared" si="12"/>
        <v>-2.261914151153329E-2</v>
      </c>
      <c r="AC46" s="283">
        <f t="shared" si="13"/>
        <v>-0.16726111531599949</v>
      </c>
      <c r="AD46" s="283">
        <f t="shared" si="14"/>
        <v>0.12510825822724123</v>
      </c>
      <c r="AE46" s="283">
        <f t="shared" si="15"/>
        <v>9.249193234327073E-2</v>
      </c>
      <c r="AF46" s="283">
        <f t="shared" si="16"/>
        <v>2.6154810501280959E-3</v>
      </c>
      <c r="AG46" s="283">
        <f t="shared" si="17"/>
        <v>-0.11971449924611548</v>
      </c>
      <c r="AH46" s="283">
        <f t="shared" si="18"/>
        <v>-2.161121202985249E-2</v>
      </c>
      <c r="AI46" s="283">
        <f t="shared" si="19"/>
        <v>5.4304480264868053E-2</v>
      </c>
      <c r="AJ46" s="283">
        <f t="shared" si="20"/>
        <v>9.5988722062094564E-2</v>
      </c>
      <c r="AK46" s="283">
        <f t="shared" si="21"/>
        <v>-3.2550889773942819E-2</v>
      </c>
      <c r="AL46" s="283">
        <f t="shared" si="22"/>
        <v>1.0264954389503681E-2</v>
      </c>
      <c r="AM46" s="276">
        <f t="shared" si="23"/>
        <v>1.2294608842588168E-2</v>
      </c>
    </row>
    <row r="47" spans="1:39">
      <c r="A47" s="95">
        <f t="shared" si="4"/>
        <v>42346</v>
      </c>
      <c r="B47" s="200">
        <v>-7129</v>
      </c>
      <c r="C47" s="200">
        <v>10239</v>
      </c>
      <c r="D47" s="200">
        <v>27917</v>
      </c>
      <c r="E47" s="200">
        <v>16074</v>
      </c>
      <c r="F47" s="200">
        <v>2268</v>
      </c>
      <c r="G47" s="200">
        <v>62700</v>
      </c>
      <c r="H47" s="200">
        <v>12632</v>
      </c>
      <c r="I47" s="200">
        <v>-7847</v>
      </c>
      <c r="J47" s="200">
        <v>30940</v>
      </c>
      <c r="K47" s="200">
        <v>40101</v>
      </c>
      <c r="L47" s="200">
        <v>10264</v>
      </c>
      <c r="M47" s="200">
        <v>115360</v>
      </c>
      <c r="N47" s="200">
        <v>17715</v>
      </c>
      <c r="O47" s="201">
        <v>35554</v>
      </c>
      <c r="P47" s="200">
        <v>63680</v>
      </c>
      <c r="Q47" s="200">
        <v>-816</v>
      </c>
      <c r="R47" s="200">
        <v>47396</v>
      </c>
      <c r="S47" s="199">
        <v>477048</v>
      </c>
      <c r="U47" s="95">
        <f t="shared" si="5"/>
        <v>42346</v>
      </c>
      <c r="V47" s="283">
        <f t="shared" si="6"/>
        <v>-3.9786477932875652E-2</v>
      </c>
      <c r="W47" s="283">
        <f t="shared" si="7"/>
        <v>3.3072748029782849E-2</v>
      </c>
      <c r="X47" s="283">
        <f t="shared" si="8"/>
        <v>6.5870824474698039E-2</v>
      </c>
      <c r="Y47" s="283">
        <f t="shared" si="9"/>
        <v>4.0705574432665106E-2</v>
      </c>
      <c r="Z47" s="283">
        <f t="shared" si="10"/>
        <v>1.3586701758058104E-2</v>
      </c>
      <c r="AA47" s="283">
        <f t="shared" si="11"/>
        <v>0.17936440805969248</v>
      </c>
      <c r="AB47" s="283">
        <f t="shared" si="12"/>
        <v>5.6383969116296895E-2</v>
      </c>
      <c r="AC47" s="283">
        <f t="shared" si="13"/>
        <v>-9.1637973599107983E-2</v>
      </c>
      <c r="AD47" s="283">
        <f t="shared" si="14"/>
        <v>0.10102352107719938</v>
      </c>
      <c r="AE47" s="283">
        <f t="shared" si="15"/>
        <v>0.12825666659768911</v>
      </c>
      <c r="AF47" s="283">
        <f t="shared" si="16"/>
        <v>4.5148587635260466E-2</v>
      </c>
      <c r="AG47" s="283">
        <f t="shared" si="17"/>
        <v>0.28370495953207964</v>
      </c>
      <c r="AH47" s="283">
        <f t="shared" si="18"/>
        <v>8.6339266284382488E-2</v>
      </c>
      <c r="AI47" s="283">
        <f t="shared" si="19"/>
        <v>9.8787254060262009E-2</v>
      </c>
      <c r="AJ47" s="283">
        <f t="shared" si="20"/>
        <v>0.14163351079113681</v>
      </c>
      <c r="AK47" s="283">
        <f t="shared" si="21"/>
        <v>-3.3726007107755997E-3</v>
      </c>
      <c r="AL47" s="283">
        <f t="shared" si="22"/>
        <v>0.10602109966625364</v>
      </c>
      <c r="AM47" s="276">
        <f t="shared" si="23"/>
        <v>9.3718821920178011E-2</v>
      </c>
    </row>
    <row r="49" spans="21:39" ht="15">
      <c r="U49" s="2" t="s">
        <v>225</v>
      </c>
      <c r="V49" s="1" t="s">
        <v>0</v>
      </c>
      <c r="W49" s="1" t="s">
        <v>1</v>
      </c>
      <c r="X49" s="1" t="s">
        <v>2</v>
      </c>
      <c r="Y49" s="1" t="s">
        <v>3</v>
      </c>
      <c r="Z49" s="1" t="s">
        <v>5</v>
      </c>
      <c r="AA49" s="1" t="s">
        <v>6</v>
      </c>
      <c r="AB49" s="1" t="s">
        <v>7</v>
      </c>
      <c r="AC49" s="1" t="s">
        <v>8</v>
      </c>
      <c r="AD49" s="1" t="s">
        <v>9</v>
      </c>
      <c r="AE49" s="1" t="s">
        <v>10</v>
      </c>
      <c r="AF49" s="1" t="s">
        <v>11</v>
      </c>
      <c r="AG49" s="1" t="s">
        <v>12</v>
      </c>
      <c r="AH49" s="1" t="s">
        <v>13</v>
      </c>
      <c r="AI49" s="1" t="s">
        <v>14</v>
      </c>
      <c r="AJ49" s="1" t="s">
        <v>15</v>
      </c>
      <c r="AK49" s="1" t="s">
        <v>16</v>
      </c>
      <c r="AL49" s="1" t="s">
        <v>250</v>
      </c>
      <c r="AM49" s="1" t="s">
        <v>259</v>
      </c>
    </row>
    <row r="50" spans="21:39">
      <c r="U50" s="95">
        <f t="shared" ref="U50:U62" si="24">A35</f>
        <v>41974</v>
      </c>
      <c r="V50" s="222">
        <v>186694.23</v>
      </c>
      <c r="W50" s="222">
        <v>312816.59000000003</v>
      </c>
      <c r="X50" s="222">
        <v>460042.03</v>
      </c>
      <c r="Y50" s="222">
        <v>445999.52</v>
      </c>
      <c r="Z50" s="222">
        <v>192887.92</v>
      </c>
      <c r="AA50" s="222">
        <v>323854.76</v>
      </c>
      <c r="AB50" s="222">
        <v>226314.93</v>
      </c>
      <c r="AC50" s="222">
        <v>80222.679999999993</v>
      </c>
      <c r="AD50" s="222">
        <v>293328.25</v>
      </c>
      <c r="AE50" s="222">
        <v>308738.25</v>
      </c>
      <c r="AF50" s="222">
        <v>224359.65</v>
      </c>
      <c r="AG50" s="222">
        <v>406778.18</v>
      </c>
      <c r="AH50" s="222">
        <v>191632.16</v>
      </c>
      <c r="AI50" s="222">
        <v>352485.33</v>
      </c>
      <c r="AJ50" s="222">
        <v>435340.32</v>
      </c>
      <c r="AK50" s="222">
        <v>246636.97</v>
      </c>
      <c r="AL50" s="222">
        <v>406703.72</v>
      </c>
      <c r="AM50" s="199">
        <f t="shared" ref="AM50:AM56" si="25">SUM(V50:AL50)</f>
        <v>5094835.49</v>
      </c>
    </row>
    <row r="51" spans="21:39">
      <c r="U51" s="95">
        <f t="shared" si="24"/>
        <v>42005</v>
      </c>
      <c r="V51" s="222">
        <v>170649.84</v>
      </c>
      <c r="W51" s="222">
        <v>299155.81</v>
      </c>
      <c r="X51" s="222">
        <v>401583.43</v>
      </c>
      <c r="Y51" s="222">
        <v>412923.4</v>
      </c>
      <c r="Z51" s="222">
        <v>187253.32</v>
      </c>
      <c r="AA51" s="222">
        <v>317232.46999999997</v>
      </c>
      <c r="AB51" s="222">
        <v>218198.47</v>
      </c>
      <c r="AC51" s="222">
        <v>77728.38</v>
      </c>
      <c r="AD51" s="222">
        <v>274791.75</v>
      </c>
      <c r="AE51" s="222">
        <v>301965.71000000002</v>
      </c>
      <c r="AF51" s="222">
        <v>214155.99</v>
      </c>
      <c r="AG51" s="222">
        <v>316573.82</v>
      </c>
      <c r="AH51" s="222">
        <v>214735.04</v>
      </c>
      <c r="AI51" s="222">
        <v>328038.23</v>
      </c>
      <c r="AJ51" s="222">
        <v>425192.35</v>
      </c>
      <c r="AK51" s="222">
        <v>233849.97</v>
      </c>
      <c r="AL51" s="222">
        <v>374648.26</v>
      </c>
      <c r="AM51" s="199">
        <f t="shared" si="25"/>
        <v>4768676.24</v>
      </c>
    </row>
    <row r="52" spans="21:39">
      <c r="U52" s="95">
        <f t="shared" si="24"/>
        <v>42036</v>
      </c>
      <c r="V52" s="222">
        <v>164794.06</v>
      </c>
      <c r="W52" s="222">
        <v>273637.03000000003</v>
      </c>
      <c r="X52" s="222">
        <v>359756.2699999999</v>
      </c>
      <c r="Y52" s="222">
        <v>370128.37999999995</v>
      </c>
      <c r="Z52" s="222">
        <v>169323.53</v>
      </c>
      <c r="AA52" s="222">
        <v>288339.78999999998</v>
      </c>
      <c r="AB52" s="222">
        <v>198112.71999999997</v>
      </c>
      <c r="AC52" s="222">
        <v>68938.820000000007</v>
      </c>
      <c r="AD52" s="222">
        <v>252545.66</v>
      </c>
      <c r="AE52" s="222">
        <v>277633.15000000002</v>
      </c>
      <c r="AF52" s="222">
        <v>195474.43999999997</v>
      </c>
      <c r="AG52" s="222">
        <v>291055.2</v>
      </c>
      <c r="AH52" s="222">
        <v>189959.64000000004</v>
      </c>
      <c r="AI52" s="222">
        <v>304041.9599999999</v>
      </c>
      <c r="AJ52" s="222">
        <v>382698.81000000006</v>
      </c>
      <c r="AK52" s="222">
        <v>222753.36000000002</v>
      </c>
      <c r="AL52" s="222">
        <v>343673.3299999999</v>
      </c>
      <c r="AM52" s="199">
        <f t="shared" si="25"/>
        <v>4352866.1499999994</v>
      </c>
    </row>
    <row r="53" spans="21:39">
      <c r="U53" s="95">
        <f t="shared" si="24"/>
        <v>42067</v>
      </c>
      <c r="V53" s="222">
        <v>175172.4</v>
      </c>
      <c r="W53" s="222">
        <v>308663.52</v>
      </c>
      <c r="X53" s="222">
        <v>355312.12</v>
      </c>
      <c r="Y53" s="222">
        <v>402548.58</v>
      </c>
      <c r="Z53" s="222">
        <v>190572.6</v>
      </c>
      <c r="AA53" s="222">
        <v>336165.39</v>
      </c>
      <c r="AB53" s="222">
        <v>228353.29</v>
      </c>
      <c r="AC53" s="222">
        <v>82230.67</v>
      </c>
      <c r="AD53" s="222">
        <v>287185.46999999997</v>
      </c>
      <c r="AE53" s="222">
        <v>306505.71999999997</v>
      </c>
      <c r="AF53" s="222">
        <v>223602.34</v>
      </c>
      <c r="AG53" s="222">
        <v>260852.91</v>
      </c>
      <c r="AH53" s="222">
        <v>195488.84</v>
      </c>
      <c r="AI53" s="222">
        <v>337483.92</v>
      </c>
      <c r="AJ53" s="222">
        <v>424509.45</v>
      </c>
      <c r="AK53" s="222">
        <v>247776.75</v>
      </c>
      <c r="AL53" s="222">
        <v>317381.5</v>
      </c>
      <c r="AM53" s="199">
        <f t="shared" si="25"/>
        <v>4679805.47</v>
      </c>
    </row>
    <row r="54" spans="21:39">
      <c r="U54" s="95">
        <f t="shared" si="24"/>
        <v>42098</v>
      </c>
      <c r="V54" s="222">
        <v>178307.04</v>
      </c>
      <c r="W54" s="222">
        <v>310853.38</v>
      </c>
      <c r="X54" s="222">
        <v>378063.03</v>
      </c>
      <c r="Y54" s="222">
        <v>406115.35</v>
      </c>
      <c r="Z54" s="222">
        <v>189696.59</v>
      </c>
      <c r="AA54" s="222">
        <v>334717.13</v>
      </c>
      <c r="AB54" s="222">
        <v>232975.5</v>
      </c>
      <c r="AC54" s="222">
        <v>84671.43</v>
      </c>
      <c r="AD54" s="222">
        <v>294583.12</v>
      </c>
      <c r="AE54" s="222">
        <v>316831.64</v>
      </c>
      <c r="AF54" s="222">
        <v>219510.24</v>
      </c>
      <c r="AG54" s="222">
        <v>319997.37</v>
      </c>
      <c r="AH54" s="222">
        <v>216249.9</v>
      </c>
      <c r="AI54" s="222">
        <v>341055.03</v>
      </c>
      <c r="AJ54" s="222">
        <v>437875.27</v>
      </c>
      <c r="AK54" s="222">
        <v>255669.57</v>
      </c>
      <c r="AL54" s="222">
        <v>380798.27</v>
      </c>
      <c r="AM54" s="199">
        <f t="shared" si="25"/>
        <v>4897969.8599999994</v>
      </c>
    </row>
    <row r="55" spans="21:39">
      <c r="U55" s="95">
        <f t="shared" si="24"/>
        <v>42129</v>
      </c>
      <c r="V55" s="222">
        <v>168672.61</v>
      </c>
      <c r="W55" s="222">
        <v>310597.62</v>
      </c>
      <c r="X55" s="222">
        <v>372846.31</v>
      </c>
      <c r="Y55" s="222">
        <v>437068.5</v>
      </c>
      <c r="Z55" s="222">
        <v>194147.52</v>
      </c>
      <c r="AA55" s="222">
        <v>366738.3</v>
      </c>
      <c r="AB55" s="222">
        <v>238633.82</v>
      </c>
      <c r="AC55" s="222">
        <v>88265.65</v>
      </c>
      <c r="AD55" s="222">
        <v>312776.32000000001</v>
      </c>
      <c r="AE55" s="222">
        <v>331574.14</v>
      </c>
      <c r="AF55" s="222">
        <v>237057.35</v>
      </c>
      <c r="AG55" s="222">
        <v>295408.69</v>
      </c>
      <c r="AH55" s="222">
        <v>217711.65</v>
      </c>
      <c r="AI55" s="222">
        <v>369532.76</v>
      </c>
      <c r="AJ55" s="222">
        <v>473883.89</v>
      </c>
      <c r="AK55" s="222">
        <v>266145.96000000002</v>
      </c>
      <c r="AL55" s="222">
        <v>371462.15</v>
      </c>
      <c r="AM55" s="199">
        <f t="shared" si="25"/>
        <v>5052523.24</v>
      </c>
    </row>
    <row r="56" spans="21:39">
      <c r="U56" s="95">
        <f t="shared" si="24"/>
        <v>42160</v>
      </c>
      <c r="V56" s="222">
        <v>174731.38</v>
      </c>
      <c r="W56" s="222">
        <v>305938.93</v>
      </c>
      <c r="X56" s="222">
        <v>363010.2</v>
      </c>
      <c r="Y56" s="222">
        <v>411304.25</v>
      </c>
      <c r="Z56" s="222">
        <v>180972.86</v>
      </c>
      <c r="AA56" s="222">
        <v>337230.76</v>
      </c>
      <c r="AB56" s="222">
        <v>231488.76</v>
      </c>
      <c r="AC56" s="222">
        <v>87766.14</v>
      </c>
      <c r="AD56" s="222">
        <v>296658.34999999998</v>
      </c>
      <c r="AE56" s="222">
        <v>324427.53999999998</v>
      </c>
      <c r="AF56" s="222">
        <v>230704.32</v>
      </c>
      <c r="AG56" s="222">
        <v>315935.23</v>
      </c>
      <c r="AH56" s="222">
        <v>212587.83</v>
      </c>
      <c r="AI56" s="222">
        <v>338916.33</v>
      </c>
      <c r="AJ56" s="222">
        <v>433899.77</v>
      </c>
      <c r="AK56" s="222">
        <v>260060.29</v>
      </c>
      <c r="AL56" s="222">
        <v>347596.96</v>
      </c>
      <c r="AM56" s="199">
        <f t="shared" si="25"/>
        <v>4853229.9000000004</v>
      </c>
    </row>
    <row r="57" spans="21:39">
      <c r="U57" s="95">
        <f t="shared" si="24"/>
        <v>42191</v>
      </c>
      <c r="V57" s="222">
        <v>181847.75</v>
      </c>
      <c r="W57" s="222">
        <v>321214.02</v>
      </c>
      <c r="X57" s="222">
        <v>426598.64999999991</v>
      </c>
      <c r="Y57" s="222">
        <v>425697.14999999997</v>
      </c>
      <c r="Z57" s="222">
        <v>190531.07999999996</v>
      </c>
      <c r="AA57" s="222">
        <v>358955.91000000003</v>
      </c>
      <c r="AB57" s="222">
        <v>237269.21000000002</v>
      </c>
      <c r="AC57" s="222">
        <v>94488.540000000008</v>
      </c>
      <c r="AD57" s="222">
        <v>301327.69</v>
      </c>
      <c r="AE57" s="222">
        <v>349177.4499999999</v>
      </c>
      <c r="AF57" s="222">
        <v>242765.59</v>
      </c>
      <c r="AG57" s="222">
        <v>333276.98000000004</v>
      </c>
      <c r="AH57" s="222">
        <v>262611.38000000006</v>
      </c>
      <c r="AI57" s="222">
        <v>353793.42</v>
      </c>
      <c r="AJ57" s="222">
        <v>466671.43999999994</v>
      </c>
      <c r="AK57" s="222">
        <v>292386.46000000002</v>
      </c>
      <c r="AL57" s="222">
        <v>428411.42</v>
      </c>
      <c r="AM57" s="199">
        <f>SUM(V57:AL57)</f>
        <v>5267024.1399999997</v>
      </c>
    </row>
    <row r="58" spans="21:39">
      <c r="U58" s="95">
        <f t="shared" si="24"/>
        <v>42222</v>
      </c>
      <c r="V58" s="222">
        <v>161920.41</v>
      </c>
      <c r="W58" s="222">
        <v>300056.59999999998</v>
      </c>
      <c r="X58" s="222">
        <v>383979.24</v>
      </c>
      <c r="Y58" s="222">
        <v>364670.56</v>
      </c>
      <c r="Z58" s="222">
        <v>171997.4</v>
      </c>
      <c r="AA58" s="222">
        <v>321116.26</v>
      </c>
      <c r="AB58" s="222">
        <v>207643.82</v>
      </c>
      <c r="AC58" s="222">
        <v>88021.759999999995</v>
      </c>
      <c r="AD58" s="222">
        <v>272239.09999999998</v>
      </c>
      <c r="AE58" s="222">
        <v>308580.13</v>
      </c>
      <c r="AF58" s="222">
        <v>207112.86</v>
      </c>
      <c r="AG58" s="222">
        <v>306550.2</v>
      </c>
      <c r="AH58" s="222">
        <v>243466.25</v>
      </c>
      <c r="AI58" s="222">
        <v>324370.27</v>
      </c>
      <c r="AJ58" s="222">
        <v>421646.26</v>
      </c>
      <c r="AK58" s="222">
        <v>252861.53</v>
      </c>
      <c r="AL58" s="222">
        <v>389639.18</v>
      </c>
      <c r="AM58" s="199">
        <f>SUM(V58:AL58)</f>
        <v>4725871.83</v>
      </c>
    </row>
    <row r="59" spans="21:39">
      <c r="U59" s="95">
        <f t="shared" si="24"/>
        <v>42253</v>
      </c>
      <c r="V59" s="222">
        <v>165412.81</v>
      </c>
      <c r="W59" s="222">
        <v>303131.12</v>
      </c>
      <c r="X59" s="222">
        <v>344529.33</v>
      </c>
      <c r="Y59" s="222">
        <v>372098.69</v>
      </c>
      <c r="Z59" s="222">
        <v>172526.25</v>
      </c>
      <c r="AA59" s="222">
        <v>322924.59000000003</v>
      </c>
      <c r="AB59" s="222">
        <v>213819.45</v>
      </c>
      <c r="AC59" s="222">
        <v>83409.399999999994</v>
      </c>
      <c r="AD59" s="222">
        <v>281528.69</v>
      </c>
      <c r="AE59" s="222">
        <v>302382.83</v>
      </c>
      <c r="AF59" s="222">
        <v>219225.86</v>
      </c>
      <c r="AG59" s="222">
        <v>271980.47000000003</v>
      </c>
      <c r="AH59" s="222">
        <v>217370.53</v>
      </c>
      <c r="AI59" s="222">
        <v>332875.21000000002</v>
      </c>
      <c r="AJ59" s="222">
        <v>420421.91</v>
      </c>
      <c r="AK59" s="222">
        <v>245614.47</v>
      </c>
      <c r="AL59" s="222">
        <v>326316.96999999997</v>
      </c>
      <c r="AM59" s="199">
        <f t="shared" ref="AM59:AM61" si="26">SUM(V59:AL59)</f>
        <v>4595568.58</v>
      </c>
    </row>
    <row r="60" spans="21:39">
      <c r="U60" s="95">
        <f t="shared" si="24"/>
        <v>42284</v>
      </c>
      <c r="V60" s="222">
        <v>181675.59000000003</v>
      </c>
      <c r="W60" s="222">
        <v>322257.99</v>
      </c>
      <c r="X60" s="222">
        <v>405852.14000000007</v>
      </c>
      <c r="Y60" s="222">
        <v>414010.89999999991</v>
      </c>
      <c r="Z60" s="222">
        <v>175870.24</v>
      </c>
      <c r="AA60" s="222">
        <v>357184.84000000008</v>
      </c>
      <c r="AB60" s="222">
        <v>226836.68000000002</v>
      </c>
      <c r="AC60" s="222">
        <v>88618.02</v>
      </c>
      <c r="AD60" s="222">
        <v>310935.01</v>
      </c>
      <c r="AE60" s="222">
        <v>331010.32</v>
      </c>
      <c r="AF60" s="222">
        <v>246545.97999999995</v>
      </c>
      <c r="AG60" s="222">
        <v>346664.13</v>
      </c>
      <c r="AH60" s="222">
        <v>236944.22</v>
      </c>
      <c r="AI60" s="222">
        <v>370547.07000000007</v>
      </c>
      <c r="AJ60" s="222">
        <v>459143.58</v>
      </c>
      <c r="AK60" s="222">
        <v>275437.42</v>
      </c>
      <c r="AL60" s="222">
        <v>431614.63999999996</v>
      </c>
      <c r="AM60" s="199">
        <f t="shared" si="26"/>
        <v>5181148.7699999996</v>
      </c>
    </row>
    <row r="61" spans="21:39">
      <c r="U61" s="95">
        <f t="shared" si="24"/>
        <v>42315</v>
      </c>
      <c r="V61" s="222">
        <v>154639.36000000002</v>
      </c>
      <c r="W61" s="222">
        <v>288431.52</v>
      </c>
      <c r="X61" s="222">
        <v>346967.13</v>
      </c>
      <c r="Y61" s="222">
        <v>372770.76</v>
      </c>
      <c r="Z61" s="222">
        <v>161866.15</v>
      </c>
      <c r="AA61" s="222">
        <v>326386.34000000003</v>
      </c>
      <c r="AB61" s="222">
        <v>210220.18</v>
      </c>
      <c r="AC61" s="222">
        <v>82404.09</v>
      </c>
      <c r="AD61" s="222">
        <v>292922.30999999994</v>
      </c>
      <c r="AE61" s="222">
        <v>298869.30999999994</v>
      </c>
      <c r="AF61" s="222">
        <v>224815.24000000002</v>
      </c>
      <c r="AG61" s="222">
        <v>257546.08000000002</v>
      </c>
      <c r="AH61" s="222">
        <v>207438.62000000002</v>
      </c>
      <c r="AI61" s="222">
        <v>340800.6100000001</v>
      </c>
      <c r="AJ61" s="222">
        <v>417267.77</v>
      </c>
      <c r="AK61" s="222">
        <v>245185.31</v>
      </c>
      <c r="AL61" s="222">
        <v>339894.35</v>
      </c>
      <c r="AM61" s="199">
        <f t="shared" si="26"/>
        <v>4568425.13</v>
      </c>
    </row>
    <row r="62" spans="21:39">
      <c r="U62" s="95">
        <f t="shared" si="24"/>
        <v>42346</v>
      </c>
      <c r="V62" s="222">
        <v>179181.48</v>
      </c>
      <c r="W62" s="222">
        <v>309590.24</v>
      </c>
      <c r="X62" s="222">
        <v>423814.34</v>
      </c>
      <c r="Y62" s="222">
        <v>394884.49</v>
      </c>
      <c r="Z62" s="222">
        <v>166927.93</v>
      </c>
      <c r="AA62" s="222">
        <v>349567.68</v>
      </c>
      <c r="AB62" s="222">
        <v>224035.31</v>
      </c>
      <c r="AC62" s="222">
        <v>85630.44</v>
      </c>
      <c r="AD62" s="222">
        <v>306265.31</v>
      </c>
      <c r="AE62" s="222">
        <v>312662.11</v>
      </c>
      <c r="AF62" s="222">
        <v>227338.23</v>
      </c>
      <c r="AG62" s="222">
        <v>406619.61</v>
      </c>
      <c r="AH62" s="222">
        <v>205178.95</v>
      </c>
      <c r="AI62" s="222">
        <v>359904.73</v>
      </c>
      <c r="AJ62" s="222">
        <v>449611.11</v>
      </c>
      <c r="AK62" s="222">
        <v>241949.78</v>
      </c>
      <c r="AL62" s="222">
        <v>447043.09</v>
      </c>
      <c r="AM62" s="199">
        <v>5090204.83</v>
      </c>
    </row>
  </sheetData>
  <mergeCells count="2">
    <mergeCell ref="A1:AM2"/>
    <mergeCell ref="A3:B3"/>
  </mergeCells>
  <hyperlinks>
    <hyperlink ref="A3" location="INDICATEURS!A1" display="sommaire"/>
  </hyperlinks>
  <pageMargins left="0.7" right="0.7" top="0.75" bottom="0.75" header="0.3" footer="0.3"/>
  <pageSetup paperSize="9"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65"/>
  <sheetViews>
    <sheetView showGridLines="0" topLeftCell="E19" workbookViewId="0">
      <selection activeCell="AA69" sqref="AA69"/>
    </sheetView>
  </sheetViews>
  <sheetFormatPr baseColWidth="10" defaultRowHeight="14.25"/>
  <cols>
    <col min="1" max="1" width="5.875" customWidth="1"/>
    <col min="2" max="19" width="5.75" customWidth="1"/>
    <col min="20" max="20" width="4.25" customWidth="1"/>
    <col min="21" max="21" width="6.375" bestFit="1" customWidth="1"/>
    <col min="22" max="39" width="5.75" customWidth="1"/>
  </cols>
  <sheetData>
    <row r="1" spans="1:39">
      <c r="A1" s="627" t="s">
        <v>41</v>
      </c>
      <c r="B1" s="627"/>
      <c r="C1" s="627"/>
      <c r="D1" s="627"/>
      <c r="E1" s="627"/>
      <c r="F1" s="627"/>
      <c r="G1" s="627"/>
      <c r="H1" s="627"/>
      <c r="I1" s="627"/>
      <c r="J1" s="627"/>
      <c r="K1" s="627"/>
      <c r="L1" s="627"/>
      <c r="M1" s="627"/>
      <c r="N1" s="627"/>
      <c r="O1" s="627"/>
      <c r="P1" s="627"/>
      <c r="Q1" s="627"/>
      <c r="R1" s="627"/>
      <c r="S1" s="627"/>
      <c r="T1" s="627"/>
      <c r="U1" s="627"/>
      <c r="V1" s="627"/>
      <c r="W1" s="627"/>
      <c r="X1" s="627"/>
      <c r="Y1" s="627"/>
      <c r="Z1" s="627"/>
      <c r="AA1" s="627"/>
      <c r="AB1" s="627"/>
      <c r="AC1" s="627"/>
      <c r="AD1" s="627"/>
      <c r="AE1" s="627"/>
      <c r="AF1" s="627"/>
      <c r="AG1" s="627"/>
      <c r="AH1" s="627"/>
      <c r="AI1" s="627"/>
      <c r="AJ1" s="627"/>
      <c r="AK1" s="627"/>
      <c r="AL1" s="627"/>
      <c r="AM1" s="627"/>
    </row>
    <row r="2" spans="1:39">
      <c r="A2" s="627"/>
      <c r="B2" s="627"/>
      <c r="C2" s="627"/>
      <c r="D2" s="627"/>
      <c r="E2" s="627"/>
      <c r="F2" s="627"/>
      <c r="G2" s="627"/>
      <c r="H2" s="627"/>
      <c r="I2" s="627"/>
      <c r="J2" s="627"/>
      <c r="K2" s="627"/>
      <c r="L2" s="627"/>
      <c r="M2" s="627"/>
      <c r="N2" s="627"/>
      <c r="O2" s="627"/>
      <c r="P2" s="627"/>
      <c r="Q2" s="627"/>
      <c r="R2" s="627"/>
      <c r="S2" s="627"/>
      <c r="T2" s="627"/>
      <c r="U2" s="627"/>
      <c r="V2" s="627"/>
      <c r="W2" s="627"/>
      <c r="X2" s="627"/>
      <c r="Y2" s="627"/>
      <c r="Z2" s="627"/>
      <c r="AA2" s="627"/>
      <c r="AB2" s="627"/>
      <c r="AC2" s="627"/>
      <c r="AD2" s="627"/>
      <c r="AE2" s="627"/>
      <c r="AF2" s="627"/>
      <c r="AG2" s="627"/>
      <c r="AH2" s="627"/>
      <c r="AI2" s="627"/>
      <c r="AJ2" s="627"/>
      <c r="AK2" s="627"/>
      <c r="AL2" s="627"/>
      <c r="AM2" s="627"/>
    </row>
    <row r="3" spans="1:39">
      <c r="A3" s="371"/>
      <c r="B3" s="371"/>
      <c r="C3" s="371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371"/>
      <c r="AF3" s="371"/>
      <c r="AG3" s="371"/>
      <c r="AH3" s="371"/>
      <c r="AI3" s="628" t="s">
        <v>33</v>
      </c>
      <c r="AJ3" s="628"/>
      <c r="AK3" s="628"/>
      <c r="AL3" s="372"/>
      <c r="AM3" s="371"/>
    </row>
    <row r="4" spans="1:39">
      <c r="A4" s="373" t="s">
        <v>38</v>
      </c>
      <c r="B4" s="374" t="s">
        <v>0</v>
      </c>
      <c r="C4" s="374" t="s">
        <v>1</v>
      </c>
      <c r="D4" s="374" t="s">
        <v>2</v>
      </c>
      <c r="E4" s="374" t="s">
        <v>3</v>
      </c>
      <c r="F4" s="374" t="s">
        <v>5</v>
      </c>
      <c r="G4" s="374" t="s">
        <v>6</v>
      </c>
      <c r="H4" s="374" t="s">
        <v>7</v>
      </c>
      <c r="I4" s="374" t="s">
        <v>8</v>
      </c>
      <c r="J4" s="374" t="s">
        <v>9</v>
      </c>
      <c r="K4" s="374" t="s">
        <v>10</v>
      </c>
      <c r="L4" s="374" t="s">
        <v>11</v>
      </c>
      <c r="M4" s="374" t="s">
        <v>12</v>
      </c>
      <c r="N4" s="374" t="s">
        <v>13</v>
      </c>
      <c r="O4" s="374" t="s">
        <v>14</v>
      </c>
      <c r="P4" s="374" t="s">
        <v>15</v>
      </c>
      <c r="Q4" s="374" t="s">
        <v>16</v>
      </c>
      <c r="R4" s="374" t="s">
        <v>250</v>
      </c>
      <c r="S4" s="374" t="s">
        <v>259</v>
      </c>
      <c r="T4" s="371"/>
      <c r="U4" s="373" t="s">
        <v>19</v>
      </c>
      <c r="V4" s="374" t="s">
        <v>0</v>
      </c>
      <c r="W4" s="374" t="s">
        <v>1</v>
      </c>
      <c r="X4" s="374" t="s">
        <v>2</v>
      </c>
      <c r="Y4" s="374" t="s">
        <v>3</v>
      </c>
      <c r="Z4" s="374" t="s">
        <v>5</v>
      </c>
      <c r="AA4" s="374" t="s">
        <v>6</v>
      </c>
      <c r="AB4" s="374" t="s">
        <v>7</v>
      </c>
      <c r="AC4" s="374" t="s">
        <v>8</v>
      </c>
      <c r="AD4" s="374" t="s">
        <v>9</v>
      </c>
      <c r="AE4" s="374" t="s">
        <v>10</v>
      </c>
      <c r="AF4" s="374" t="s">
        <v>11</v>
      </c>
      <c r="AG4" s="374" t="s">
        <v>12</v>
      </c>
      <c r="AH4" s="374" t="s">
        <v>13</v>
      </c>
      <c r="AI4" s="374" t="s">
        <v>14</v>
      </c>
      <c r="AJ4" s="374" t="s">
        <v>15</v>
      </c>
      <c r="AK4" s="374" t="s">
        <v>16</v>
      </c>
      <c r="AL4" s="374" t="s">
        <v>250</v>
      </c>
      <c r="AM4" s="374" t="s">
        <v>259</v>
      </c>
    </row>
    <row r="5" spans="1:39">
      <c r="A5" s="536">
        <v>41974</v>
      </c>
      <c r="B5" s="376">
        <v>7.8527398647280382</v>
      </c>
      <c r="C5" s="376">
        <v>11.092483834157473</v>
      </c>
      <c r="D5" s="376">
        <v>11.862362587306407</v>
      </c>
      <c r="E5" s="376">
        <v>14.018502202643171</v>
      </c>
      <c r="F5" s="376">
        <v>10.355254698706874</v>
      </c>
      <c r="G5" s="376">
        <v>12.616593226788433</v>
      </c>
      <c r="H5" s="376">
        <v>12.008246058413025</v>
      </c>
      <c r="I5" s="376">
        <v>10.977561527205003</v>
      </c>
      <c r="J5" s="376">
        <v>13.638460070863996</v>
      </c>
      <c r="K5" s="376">
        <v>12.271666082622747</v>
      </c>
      <c r="L5" s="376">
        <v>12.303760372610954</v>
      </c>
      <c r="M5" s="376">
        <v>10.113676470588237</v>
      </c>
      <c r="N5" s="376">
        <v>10.091778318492443</v>
      </c>
      <c r="O5" s="376">
        <v>14.046323013335414</v>
      </c>
      <c r="P5" s="376">
        <v>13.584518107387078</v>
      </c>
      <c r="Q5" s="376">
        <v>11.736760858433033</v>
      </c>
      <c r="R5" s="376">
        <v>11.051453199337146</v>
      </c>
      <c r="S5" s="377">
        <v>11.787167654261749</v>
      </c>
      <c r="T5" s="371"/>
      <c r="U5" s="375">
        <f>A5</f>
        <v>41974</v>
      </c>
      <c r="V5" s="539">
        <v>-7.5139528786005924E-2</v>
      </c>
      <c r="W5" s="540">
        <v>-3.7028403982551361E-2</v>
      </c>
      <c r="X5" s="540">
        <v>-2.34282325029656E-2</v>
      </c>
      <c r="Y5" s="540">
        <v>-3.0175375698365748E-2</v>
      </c>
      <c r="Z5" s="540">
        <v>8.1596828992072476E-2</v>
      </c>
      <c r="AA5" s="540">
        <v>-4.425937374986362E-2</v>
      </c>
      <c r="AB5" s="540">
        <v>-1.0485933503836318E-2</v>
      </c>
      <c r="AC5" s="540">
        <v>-1.2610009194798372E-2</v>
      </c>
      <c r="AD5" s="540">
        <v>-1.362583458236817E-4</v>
      </c>
      <c r="AE5" s="540">
        <v>-1.7102654798460762E-3</v>
      </c>
      <c r="AF5" s="540">
        <v>-1.5132342085837814E-2</v>
      </c>
      <c r="AG5" s="540">
        <v>0.20914648483423465</v>
      </c>
      <c r="AH5" s="540">
        <v>-9.864675688287447E-2</v>
      </c>
      <c r="AI5" s="541">
        <v>-1.4373558800922368E-2</v>
      </c>
      <c r="AJ5" s="540">
        <v>5.5406323829250134E-2</v>
      </c>
      <c r="AK5" s="540">
        <v>7.5178937884779015E-2</v>
      </c>
      <c r="AL5" s="540">
        <v>-3.4452502000051614E-2</v>
      </c>
      <c r="AM5" s="542">
        <v>2.314006089012101E-3</v>
      </c>
    </row>
    <row r="6" spans="1:39">
      <c r="A6" s="375">
        <f>A5+31</f>
        <v>42005</v>
      </c>
      <c r="B6" s="376">
        <v>7.3384961428811</v>
      </c>
      <c r="C6" s="376">
        <v>10.644884991072365</v>
      </c>
      <c r="D6" s="376">
        <v>11.395928232752574</v>
      </c>
      <c r="E6" s="376">
        <v>13.403061034670772</v>
      </c>
      <c r="F6" s="376">
        <v>9.9993852631578957</v>
      </c>
      <c r="G6" s="376">
        <v>12.240846697575435</v>
      </c>
      <c r="H6" s="376">
        <v>11.728057766299475</v>
      </c>
      <c r="I6" s="376">
        <v>10.366019366657941</v>
      </c>
      <c r="J6" s="376">
        <v>13.486102603738949</v>
      </c>
      <c r="K6" s="376">
        <v>11.899020834952967</v>
      </c>
      <c r="L6" s="376">
        <v>12.00971417514374</v>
      </c>
      <c r="M6" s="376">
        <v>9.4079123038568699</v>
      </c>
      <c r="N6" s="376">
        <v>10.042928181902209</v>
      </c>
      <c r="O6" s="376">
        <v>13.77777239809642</v>
      </c>
      <c r="P6" s="376">
        <v>13.294492663901444</v>
      </c>
      <c r="Q6" s="376">
        <v>11.507486890658381</v>
      </c>
      <c r="R6" s="376">
        <v>10.589963029352454</v>
      </c>
      <c r="S6" s="377">
        <v>11.39863894291406</v>
      </c>
      <c r="T6" s="371"/>
      <c r="U6" s="375">
        <f t="shared" ref="U6:U17" si="0">A6</f>
        <v>42005</v>
      </c>
      <c r="V6" s="539">
        <v>-0.10070504844851638</v>
      </c>
      <c r="W6" s="540">
        <v>-6.3753769503081162E-2</v>
      </c>
      <c r="X6" s="540">
        <v>-4.4858911488061738E-2</v>
      </c>
      <c r="Y6" s="540">
        <v>-6.8977873331541706E-2</v>
      </c>
      <c r="Z6" s="540">
        <v>7.5451406577234398E-2</v>
      </c>
      <c r="AA6" s="540">
        <v>-7.8802730614388236E-2</v>
      </c>
      <c r="AB6" s="540">
        <v>-2.2161521414214298E-2</v>
      </c>
      <c r="AC6" s="540">
        <v>-6.5385118347064211E-4</v>
      </c>
      <c r="AD6" s="540">
        <v>-5.7331511839708561E-2</v>
      </c>
      <c r="AE6" s="540">
        <v>1.8972551194201291E-2</v>
      </c>
      <c r="AF6" s="540">
        <v>-7.6341724965531321E-2</v>
      </c>
      <c r="AG6" s="540">
        <v>0.17947210018334658</v>
      </c>
      <c r="AH6" s="540">
        <v>-0.12361279870392872</v>
      </c>
      <c r="AI6" s="541">
        <v>-4.7609663815867259E-2</v>
      </c>
      <c r="AJ6" s="540">
        <v>2.8362247334076079E-2</v>
      </c>
      <c r="AK6" s="540">
        <v>3.1088861076345432E-2</v>
      </c>
      <c r="AL6" s="540">
        <v>-2.0976719953933479E-2</v>
      </c>
      <c r="AM6" s="542">
        <v>-2.4274390552470684E-2</v>
      </c>
    </row>
    <row r="7" spans="1:39">
      <c r="A7" s="375">
        <f t="shared" ref="A7:A17" si="1">A6+31</f>
        <v>42036</v>
      </c>
      <c r="B7" s="376">
        <v>7.7669201101928369</v>
      </c>
      <c r="C7" s="376">
        <v>10.620358558146624</v>
      </c>
      <c r="D7" s="376">
        <v>11.278919945642103</v>
      </c>
      <c r="E7" s="376">
        <v>13.282434357393429</v>
      </c>
      <c r="F7" s="376">
        <v>9.8650499655410044</v>
      </c>
      <c r="G7" s="376">
        <v>12.102223598381636</v>
      </c>
      <c r="H7" s="376">
        <v>11.66590683444932</v>
      </c>
      <c r="I7" s="376">
        <v>10.362288535219571</v>
      </c>
      <c r="J7" s="376">
        <v>13.398251020194623</v>
      </c>
      <c r="K7" s="376">
        <v>11.956854595627256</v>
      </c>
      <c r="L7" s="376">
        <v>11.887917892083308</v>
      </c>
      <c r="M7" s="376">
        <v>9.6471950781683464</v>
      </c>
      <c r="N7" s="376">
        <v>9.9738980938035624</v>
      </c>
      <c r="O7" s="376">
        <v>13.655577636459988</v>
      </c>
      <c r="P7" s="376">
        <v>13.048238467763689</v>
      </c>
      <c r="Q7" s="376">
        <v>11.418365870928588</v>
      </c>
      <c r="R7" s="376">
        <v>10.389821775664604</v>
      </c>
      <c r="S7" s="377">
        <v>11.354455644021362</v>
      </c>
      <c r="T7" s="371"/>
      <c r="U7" s="375">
        <f t="shared" si="0"/>
        <v>42036</v>
      </c>
      <c r="V7" s="539">
        <v>-7.4294457667460054E-2</v>
      </c>
      <c r="W7" s="540">
        <v>-5.6853302666570835E-2</v>
      </c>
      <c r="X7" s="540">
        <v>-8.7866580274389386E-2</v>
      </c>
      <c r="Y7" s="540">
        <v>-7.3567067165649008E-2</v>
      </c>
      <c r="Z7" s="540">
        <v>6.6781031736306826E-2</v>
      </c>
      <c r="AA7" s="540">
        <v>-5.4419113054341037E-2</v>
      </c>
      <c r="AB7" s="540">
        <v>-3.4229011038019848E-2</v>
      </c>
      <c r="AC7" s="540">
        <v>-8.5198166621730922E-2</v>
      </c>
      <c r="AD7" s="540">
        <v>-3.6884006852766299E-2</v>
      </c>
      <c r="AE7" s="540">
        <v>9.0387251542152162E-3</v>
      </c>
      <c r="AF7" s="540">
        <v>-7.6901767410936892E-2</v>
      </c>
      <c r="AG7" s="540">
        <v>0.34069925173937776</v>
      </c>
      <c r="AH7" s="540">
        <v>-2.1250129573960816E-3</v>
      </c>
      <c r="AI7" s="541">
        <v>-2.0842341952780421E-2</v>
      </c>
      <c r="AJ7" s="540">
        <v>1.5477331872346255E-2</v>
      </c>
      <c r="AK7" s="540">
        <v>7.4904458598726116E-3</v>
      </c>
      <c r="AL7" s="540">
        <v>5.5287323676985703E-2</v>
      </c>
      <c r="AM7" s="542">
        <v>-6.4728307080280977E-3</v>
      </c>
    </row>
    <row r="8" spans="1:39">
      <c r="A8" s="375">
        <f t="shared" si="1"/>
        <v>42067</v>
      </c>
      <c r="B8" s="376">
        <v>7.5555896464646466</v>
      </c>
      <c r="C8" s="376">
        <v>10.352550404223726</v>
      </c>
      <c r="D8" s="376">
        <v>10.755719193427932</v>
      </c>
      <c r="E8" s="376">
        <v>13.020540290114385</v>
      </c>
      <c r="F8" s="376">
        <v>9.5803300084363059</v>
      </c>
      <c r="G8" s="376">
        <v>11.816368262540243</v>
      </c>
      <c r="H8" s="376">
        <v>11.143369409060435</v>
      </c>
      <c r="I8" s="376">
        <v>10.448825068527286</v>
      </c>
      <c r="J8" s="376">
        <v>13.065052579543412</v>
      </c>
      <c r="K8" s="376">
        <v>11.622600920348685</v>
      </c>
      <c r="L8" s="376">
        <v>11.62449892186056</v>
      </c>
      <c r="M8" s="376">
        <v>9.1335709591504965</v>
      </c>
      <c r="N8" s="376">
        <v>9.6171161633409774</v>
      </c>
      <c r="O8" s="376">
        <v>13.376731505351145</v>
      </c>
      <c r="P8" s="376">
        <v>12.787834486048176</v>
      </c>
      <c r="Q8" s="376">
        <v>11.04238901379888</v>
      </c>
      <c r="R8" s="376">
        <v>9.9282248062015501</v>
      </c>
      <c r="S8" s="377">
        <v>11.062544935040702</v>
      </c>
      <c r="T8" s="371"/>
      <c r="U8" s="375">
        <f t="shared" si="0"/>
        <v>42067</v>
      </c>
      <c r="V8" s="539">
        <v>-0.10706903679206284</v>
      </c>
      <c r="W8" s="540">
        <v>-0.10833554005943449</v>
      </c>
      <c r="X8" s="540">
        <v>-0.13762011489811166</v>
      </c>
      <c r="Y8" s="540">
        <v>-0.11694833958750669</v>
      </c>
      <c r="Z8" s="540">
        <v>5.237952708769829E-3</v>
      </c>
      <c r="AA8" s="540">
        <v>-3.6425497848493943E-2</v>
      </c>
      <c r="AB8" s="540">
        <v>-7.7405672881505697E-2</v>
      </c>
      <c r="AC8" s="540">
        <v>-7.2353213129912164E-2</v>
      </c>
      <c r="AD8" s="540">
        <v>-8.7621468694903434E-2</v>
      </c>
      <c r="AE8" s="540">
        <v>-5.7311137758340971E-2</v>
      </c>
      <c r="AF8" s="540">
        <v>-8.7937816070425168E-2</v>
      </c>
      <c r="AG8" s="540">
        <v>8.2930666367007536E-2</v>
      </c>
      <c r="AH8" s="540">
        <v>-9.3895053269086245E-2</v>
      </c>
      <c r="AI8" s="541">
        <v>-9.9472388322194863E-2</v>
      </c>
      <c r="AJ8" s="540">
        <v>-2.4089375072733621E-2</v>
      </c>
      <c r="AK8" s="540">
        <v>-4.0441643047506241E-2</v>
      </c>
      <c r="AL8" s="540">
        <v>6.805694305694306E-3</v>
      </c>
      <c r="AM8" s="542">
        <v>-6.4024782941860953E-2</v>
      </c>
    </row>
    <row r="9" spans="1:39">
      <c r="A9" s="375">
        <f t="shared" si="1"/>
        <v>42098</v>
      </c>
      <c r="B9" s="376">
        <v>7.7815257048092876</v>
      </c>
      <c r="C9" s="376">
        <v>10.487107555732219</v>
      </c>
      <c r="D9" s="376">
        <v>10.920113872519716</v>
      </c>
      <c r="E9" s="376">
        <v>12.996239216305893</v>
      </c>
      <c r="F9" s="376">
        <v>9.9100783182192895</v>
      </c>
      <c r="G9" s="376">
        <v>11.788623296459411</v>
      </c>
      <c r="H9" s="376">
        <v>10.763402847039623</v>
      </c>
      <c r="I9" s="376">
        <v>10.432940821256039</v>
      </c>
      <c r="J9" s="376">
        <v>12.967171032625222</v>
      </c>
      <c r="K9" s="376">
        <v>11.666959947710518</v>
      </c>
      <c r="L9" s="376">
        <v>11.479800196189787</v>
      </c>
      <c r="M9" s="376">
        <v>9.6630782277501712</v>
      </c>
      <c r="N9" s="376">
        <v>9.6913776553195277</v>
      </c>
      <c r="O9" s="376">
        <v>13.433514047665183</v>
      </c>
      <c r="P9" s="376">
        <v>12.819388765085522</v>
      </c>
      <c r="Q9" s="376">
        <v>11.233498371335504</v>
      </c>
      <c r="R9" s="376">
        <v>10.499014799847085</v>
      </c>
      <c r="S9" s="377">
        <v>11.162039914446577</v>
      </c>
      <c r="T9" s="371"/>
      <c r="U9" s="375">
        <f t="shared" si="0"/>
        <v>42098</v>
      </c>
      <c r="V9" s="539">
        <v>-6.7451820128479653E-2</v>
      </c>
      <c r="W9" s="540">
        <v>-2.4146625290923197E-2</v>
      </c>
      <c r="X9" s="540">
        <v>-6.8249336870026531E-2</v>
      </c>
      <c r="Y9" s="540">
        <v>-5.8632793907663017E-2</v>
      </c>
      <c r="Z9" s="540">
        <v>5.4324206866579745E-2</v>
      </c>
      <c r="AA9" s="540">
        <v>5.1409195318481787E-2</v>
      </c>
      <c r="AB9" s="540">
        <v>6.0429787029469738E-2</v>
      </c>
      <c r="AC9" s="540">
        <v>5.9365404298874103E-2</v>
      </c>
      <c r="AD9" s="540">
        <v>4.6270624062542613E-2</v>
      </c>
      <c r="AE9" s="540">
        <v>2.2310490756552084E-2</v>
      </c>
      <c r="AF9" s="540">
        <v>-3.0871610127088962E-2</v>
      </c>
      <c r="AG9" s="540">
        <v>-0.11574488238699153</v>
      </c>
      <c r="AH9" s="540">
        <v>8.1089556919492854E-3</v>
      </c>
      <c r="AI9" s="541">
        <v>-8.0341354655185677E-3</v>
      </c>
      <c r="AJ9" s="540">
        <v>3.2172302545106946E-2</v>
      </c>
      <c r="AK9" s="540">
        <v>3.7349071904847722E-2</v>
      </c>
      <c r="AL9" s="540">
        <v>0.15432137678875371</v>
      </c>
      <c r="AM9" s="542">
        <v>1.1606303392369529E-3</v>
      </c>
    </row>
    <row r="10" spans="1:39">
      <c r="A10" s="375">
        <f t="shared" si="1"/>
        <v>42129</v>
      </c>
      <c r="B10" s="376">
        <v>7.8088989340170016</v>
      </c>
      <c r="C10" s="376">
        <v>10.668512438481764</v>
      </c>
      <c r="D10" s="376">
        <v>11.333471731977266</v>
      </c>
      <c r="E10" s="376">
        <v>13.359940038568157</v>
      </c>
      <c r="F10" s="376">
        <v>9.958913186202718</v>
      </c>
      <c r="G10" s="376">
        <v>12.221770410169048</v>
      </c>
      <c r="H10" s="376">
        <v>11.181869892571848</v>
      </c>
      <c r="I10" s="376">
        <v>10.444545875810936</v>
      </c>
      <c r="J10" s="376">
        <v>13.039862844940867</v>
      </c>
      <c r="K10" s="376">
        <v>11.81215278020786</v>
      </c>
      <c r="L10" s="376">
        <v>11.898884824518042</v>
      </c>
      <c r="M10" s="376">
        <v>9.6604771717431888</v>
      </c>
      <c r="N10" s="376">
        <v>9.8858946706210133</v>
      </c>
      <c r="O10" s="376">
        <v>13.730930062782887</v>
      </c>
      <c r="P10" s="376">
        <v>13.142413642086824</v>
      </c>
      <c r="Q10" s="376">
        <v>11.782925912982702</v>
      </c>
      <c r="R10" s="376">
        <v>10.477527349854878</v>
      </c>
      <c r="S10" s="377">
        <v>11.4493821772109</v>
      </c>
      <c r="T10" s="371"/>
      <c r="U10" s="375">
        <f t="shared" si="0"/>
        <v>42129</v>
      </c>
      <c r="V10" s="539">
        <v>-0.11468163899175726</v>
      </c>
      <c r="W10" s="540">
        <v>-6.0191345118165117E-2</v>
      </c>
      <c r="X10" s="540">
        <v>-0.13873502511915498</v>
      </c>
      <c r="Y10" s="540">
        <v>-6.9295269076530469E-2</v>
      </c>
      <c r="Z10" s="540">
        <v>5.7906232539239088E-3</v>
      </c>
      <c r="AA10" s="540">
        <v>3.703200380512333E-2</v>
      </c>
      <c r="AB10" s="540">
        <v>9.2202196172913864E-3</v>
      </c>
      <c r="AC10" s="540">
        <v>4.5922694777656613E-2</v>
      </c>
      <c r="AD10" s="540">
        <v>5.2331359923944512E-2</v>
      </c>
      <c r="AE10" s="540">
        <v>-2.0228340247540028E-2</v>
      </c>
      <c r="AF10" s="540">
        <v>-8.3333333333333332E-3</v>
      </c>
      <c r="AG10" s="540">
        <v>-0.12322502328995286</v>
      </c>
      <c r="AH10" s="540">
        <v>3.8935574229691877E-2</v>
      </c>
      <c r="AI10" s="541">
        <v>-1.5240833932422718E-2</v>
      </c>
      <c r="AJ10" s="540">
        <v>2.2244606732141358E-2</v>
      </c>
      <c r="AK10" s="540">
        <v>-4.4972882770129327E-2</v>
      </c>
      <c r="AL10" s="540">
        <v>6.0463464441090298E-2</v>
      </c>
      <c r="AM10" s="542">
        <v>-2.7328793719453598E-2</v>
      </c>
    </row>
    <row r="11" spans="1:39">
      <c r="A11" s="375">
        <f t="shared" si="1"/>
        <v>42160</v>
      </c>
      <c r="B11" s="376">
        <v>7.6956950345478745</v>
      </c>
      <c r="C11" s="376">
        <v>10.529414371743691</v>
      </c>
      <c r="D11" s="376">
        <v>10.810270325860195</v>
      </c>
      <c r="E11" s="376">
        <v>12.714397777913435</v>
      </c>
      <c r="F11" s="376">
        <v>9.8423904659882169</v>
      </c>
      <c r="G11" s="376">
        <v>11.599446098666848</v>
      </c>
      <c r="H11" s="376">
        <v>10.838746899402848</v>
      </c>
      <c r="I11" s="376">
        <v>10.078022916198607</v>
      </c>
      <c r="J11" s="376">
        <v>12.756052843290851</v>
      </c>
      <c r="K11" s="376">
        <v>11.572110368010085</v>
      </c>
      <c r="L11" s="376">
        <v>11.587464837559429</v>
      </c>
      <c r="M11" s="376">
        <v>9.34179118383509</v>
      </c>
      <c r="N11" s="376">
        <v>9.3641568918152878</v>
      </c>
      <c r="O11" s="376">
        <v>13.427987448351136</v>
      </c>
      <c r="P11" s="376">
        <v>12.683103706476974</v>
      </c>
      <c r="Q11" s="376">
        <v>11.350632895020478</v>
      </c>
      <c r="R11" s="376">
        <v>10.146014798543268</v>
      </c>
      <c r="S11" s="377">
        <v>11.039687521702994</v>
      </c>
      <c r="T11" s="371"/>
      <c r="U11" s="375">
        <f t="shared" si="0"/>
        <v>42160</v>
      </c>
      <c r="V11" s="539">
        <v>-0.1315642353993515</v>
      </c>
      <c r="W11" s="540">
        <v>-9.0187146023147008E-2</v>
      </c>
      <c r="X11" s="540">
        <v>-0.14796084420298927</v>
      </c>
      <c r="Y11" s="540">
        <v>-9.2289363588507464E-2</v>
      </c>
      <c r="Z11" s="540">
        <v>-7.390873015873016E-2</v>
      </c>
      <c r="AA11" s="540">
        <v>-1.4472455648926238E-2</v>
      </c>
      <c r="AB11" s="540">
        <v>-7.71513353115727E-2</v>
      </c>
      <c r="AC11" s="540">
        <v>-5.7191273035373864E-2</v>
      </c>
      <c r="AD11" s="540">
        <v>-6.5202759549049302E-3</v>
      </c>
      <c r="AE11" s="540">
        <v>-8.2854298468158907E-2</v>
      </c>
      <c r="AF11" s="540">
        <v>-3.5029868578255678E-2</v>
      </c>
      <c r="AG11" s="540">
        <v>-6.3069452779747945E-2</v>
      </c>
      <c r="AH11" s="540">
        <v>-4.1182373108119411E-2</v>
      </c>
      <c r="AI11" s="541">
        <v>-0.10504099075527647</v>
      </c>
      <c r="AJ11" s="540">
        <v>-5.0921117367298964E-2</v>
      </c>
      <c r="AK11" s="540">
        <v>-6.2525260690324144E-2</v>
      </c>
      <c r="AL11" s="540">
        <v>2.9120437847645675E-2</v>
      </c>
      <c r="AM11" s="542">
        <v>-6.7268612647552337E-2</v>
      </c>
    </row>
    <row r="12" spans="1:39">
      <c r="A12" s="375">
        <f t="shared" si="1"/>
        <v>42191</v>
      </c>
      <c r="B12" s="376">
        <v>7.9646007070147773</v>
      </c>
      <c r="C12" s="376">
        <v>10.656444133259516</v>
      </c>
      <c r="D12" s="376">
        <v>11.242397153542491</v>
      </c>
      <c r="E12" s="376">
        <v>12.941102362204724</v>
      </c>
      <c r="F12" s="376">
        <v>10.067365294424178</v>
      </c>
      <c r="G12" s="376">
        <v>11.931133632404466</v>
      </c>
      <c r="H12" s="376">
        <v>10.900263633080534</v>
      </c>
      <c r="I12" s="376">
        <v>9.9173551507666975</v>
      </c>
      <c r="J12" s="376">
        <v>13.01439960797682</v>
      </c>
      <c r="K12" s="376">
        <v>11.713109140834357</v>
      </c>
      <c r="L12" s="376">
        <v>11.601202474850046</v>
      </c>
      <c r="M12" s="376">
        <v>9.9623939438483031</v>
      </c>
      <c r="N12" s="376">
        <v>9.8766297438947319</v>
      </c>
      <c r="O12" s="376">
        <v>13.558498812172402</v>
      </c>
      <c r="P12" s="376">
        <v>12.700989424965691</v>
      </c>
      <c r="Q12" s="376">
        <v>11.446931206689634</v>
      </c>
      <c r="R12" s="376">
        <v>10.884991833965678</v>
      </c>
      <c r="S12" s="377">
        <v>11.304627660474759</v>
      </c>
      <c r="T12" s="371"/>
      <c r="U12" s="375">
        <f t="shared" si="0"/>
        <v>42191</v>
      </c>
      <c r="V12" s="539">
        <v>-2.5808057756939545E-2</v>
      </c>
      <c r="W12" s="540">
        <v>7.5400994606710098E-2</v>
      </c>
      <c r="X12" s="540">
        <v>-4.7755657227649316E-2</v>
      </c>
      <c r="Y12" s="540">
        <v>-7.2269001282551718E-2</v>
      </c>
      <c r="Z12" s="540">
        <v>-5.2107758845292065E-5</v>
      </c>
      <c r="AA12" s="540">
        <v>0.10692667367429048</v>
      </c>
      <c r="AB12" s="540">
        <v>2.8842134596628117E-2</v>
      </c>
      <c r="AC12" s="540">
        <v>4.9012199071575085E-2</v>
      </c>
      <c r="AD12" s="540">
        <v>9.1027429102742904E-2</v>
      </c>
      <c r="AE12" s="540">
        <v>2.8059315692810012E-2</v>
      </c>
      <c r="AF12" s="540">
        <v>5.108220810166799E-2</v>
      </c>
      <c r="AG12" s="540">
        <v>5.3030772088415577E-2</v>
      </c>
      <c r="AH12" s="540">
        <v>4.1218360554222462E-2</v>
      </c>
      <c r="AI12" s="541">
        <v>-1.7086730911786509E-2</v>
      </c>
      <c r="AJ12" s="540">
        <v>6.8762222477855753E-2</v>
      </c>
      <c r="AK12" s="540">
        <v>0.10045584288331275</v>
      </c>
      <c r="AL12" s="540">
        <v>0.16042219436102284</v>
      </c>
      <c r="AM12" s="542">
        <v>3.8247284996309701E-2</v>
      </c>
    </row>
    <row r="13" spans="1:39">
      <c r="A13" s="375">
        <f t="shared" si="1"/>
        <v>42222</v>
      </c>
      <c r="B13" s="376">
        <v>7.832563092222534</v>
      </c>
      <c r="C13" s="376">
        <v>10.752684341924823</v>
      </c>
      <c r="D13" s="376">
        <v>11.334617978834748</v>
      </c>
      <c r="E13" s="376">
        <v>13.084072091869285</v>
      </c>
      <c r="F13" s="376">
        <v>9.9320264191766778</v>
      </c>
      <c r="G13" s="376">
        <v>12.192558061258834</v>
      </c>
      <c r="H13" s="376">
        <v>10.94671275438869</v>
      </c>
      <c r="I13" s="376">
        <v>9.7416190372704552</v>
      </c>
      <c r="J13" s="376">
        <v>12.959615872270486</v>
      </c>
      <c r="K13" s="376">
        <v>11.883295010434452</v>
      </c>
      <c r="L13" s="376">
        <v>11.694335750139432</v>
      </c>
      <c r="M13" s="376">
        <v>10.476516714261717</v>
      </c>
      <c r="N13" s="376">
        <v>10.047625050999592</v>
      </c>
      <c r="O13" s="376">
        <v>13.475777169248376</v>
      </c>
      <c r="P13" s="376">
        <v>12.748124869180396</v>
      </c>
      <c r="Q13" s="376">
        <v>11.697245005257624</v>
      </c>
      <c r="R13" s="376">
        <v>10.656164998647551</v>
      </c>
      <c r="S13" s="377">
        <v>11.370764027681956</v>
      </c>
      <c r="T13" s="371"/>
      <c r="U13" s="375">
        <f t="shared" si="0"/>
        <v>42222</v>
      </c>
      <c r="V13" s="539">
        <v>-3.6343911038784919E-2</v>
      </c>
      <c r="W13" s="540">
        <v>9.8624739241288728E-2</v>
      </c>
      <c r="X13" s="540">
        <v>-7.9237605739372524E-2</v>
      </c>
      <c r="Y13" s="540">
        <v>-0.11310197409782471</v>
      </c>
      <c r="Z13" s="540">
        <v>-1.3078585238257706E-3</v>
      </c>
      <c r="AA13" s="540">
        <v>5.0524496130122186E-2</v>
      </c>
      <c r="AB13" s="540">
        <v>8.154578549425931E-2</v>
      </c>
      <c r="AC13" s="540">
        <v>7.8139643861293351E-2</v>
      </c>
      <c r="AD13" s="540">
        <v>8.3053605940392641E-2</v>
      </c>
      <c r="AE13" s="540">
        <v>7.839388145315488E-3</v>
      </c>
      <c r="AF13" s="540">
        <v>2.0431392635592738E-2</v>
      </c>
      <c r="AG13" s="540">
        <v>1.918675104348997E-3</v>
      </c>
      <c r="AH13" s="540">
        <v>0.16714285714285715</v>
      </c>
      <c r="AI13" s="541">
        <v>-2.300043924449946E-2</v>
      </c>
      <c r="AJ13" s="540">
        <v>5.4285804356735287E-2</v>
      </c>
      <c r="AK13" s="540">
        <v>5.6870892926169307E-2</v>
      </c>
      <c r="AL13" s="540">
        <v>4.0236353404614518E-2</v>
      </c>
      <c r="AM13" s="542">
        <v>1.9565043981464695E-2</v>
      </c>
    </row>
    <row r="14" spans="1:39">
      <c r="A14" s="375">
        <f t="shared" si="1"/>
        <v>42253</v>
      </c>
      <c r="B14" s="376">
        <v>7.3944705831005582</v>
      </c>
      <c r="C14" s="376">
        <v>10.29962412558155</v>
      </c>
      <c r="D14" s="376">
        <v>10.909965353642548</v>
      </c>
      <c r="E14" s="376">
        <v>13.106926810664634</v>
      </c>
      <c r="F14" s="376">
        <v>9.9039310618515799</v>
      </c>
      <c r="G14" s="376">
        <v>11.987515242232851</v>
      </c>
      <c r="H14" s="376">
        <v>11.184146228835301</v>
      </c>
      <c r="I14" s="376">
        <v>10.248681955340977</v>
      </c>
      <c r="J14" s="376">
        <v>13.262784275503574</v>
      </c>
      <c r="K14" s="376">
        <v>11.769776348039217</v>
      </c>
      <c r="L14" s="376">
        <v>11.710730819931452</v>
      </c>
      <c r="M14" s="376">
        <v>9.3109195014018855</v>
      </c>
      <c r="N14" s="376">
        <v>9.705383184194206</v>
      </c>
      <c r="O14" s="376">
        <v>13.795817153091546</v>
      </c>
      <c r="P14" s="376">
        <v>12.871152927662404</v>
      </c>
      <c r="Q14" s="376">
        <v>11.428133118378627</v>
      </c>
      <c r="R14" s="376">
        <v>9.9871602501821712</v>
      </c>
      <c r="S14" s="377">
        <v>11.165379877337637</v>
      </c>
      <c r="T14" s="371"/>
      <c r="U14" s="375">
        <f t="shared" si="0"/>
        <v>42253</v>
      </c>
      <c r="V14" s="539">
        <v>-5.8630182012408071E-2</v>
      </c>
      <c r="W14" s="540">
        <v>-1.984777901712486E-2</v>
      </c>
      <c r="X14" s="540">
        <v>-9.1558680919840083E-2</v>
      </c>
      <c r="Y14" s="540">
        <v>-0.12514786617731807</v>
      </c>
      <c r="Z14" s="540">
        <v>-6.3100865777872203E-2</v>
      </c>
      <c r="AA14" s="540">
        <v>7.8372212819191999E-3</v>
      </c>
      <c r="AB14" s="540">
        <v>-5.8590542433463746E-2</v>
      </c>
      <c r="AC14" s="540">
        <v>1.5567541063986272E-2</v>
      </c>
      <c r="AD14" s="540">
        <v>1.521933751119069E-2</v>
      </c>
      <c r="AE14" s="540">
        <v>-3.0122943208409168E-2</v>
      </c>
      <c r="AF14" s="540">
        <v>-2.663724081297475E-2</v>
      </c>
      <c r="AG14" s="540">
        <v>0.10093346721707762</v>
      </c>
      <c r="AH14" s="540">
        <v>0.10825273700230743</v>
      </c>
      <c r="AI14" s="541">
        <v>-4.6941071497846917E-2</v>
      </c>
      <c r="AJ14" s="540">
        <v>1.3014453699167075E-2</v>
      </c>
      <c r="AK14" s="540">
        <v>-4.4538332893231232E-2</v>
      </c>
      <c r="AL14" s="540">
        <v>0.15731403071084718</v>
      </c>
      <c r="AM14" s="542">
        <v>-1.1495531751198438E-2</v>
      </c>
    </row>
    <row r="15" spans="1:39">
      <c r="A15" s="375">
        <f t="shared" si="1"/>
        <v>42284</v>
      </c>
      <c r="B15" s="376">
        <v>7.8402744439781786</v>
      </c>
      <c r="C15" s="376">
        <v>10.708565363639332</v>
      </c>
      <c r="D15" s="376">
        <v>11.427079442489404</v>
      </c>
      <c r="E15" s="376">
        <v>13.739055575498487</v>
      </c>
      <c r="F15" s="376">
        <v>10.043593961243801</v>
      </c>
      <c r="G15" s="376">
        <v>12.502660901323047</v>
      </c>
      <c r="H15" s="376">
        <v>11.878441345365054</v>
      </c>
      <c r="I15" s="376">
        <v>10.810201269917336</v>
      </c>
      <c r="J15" s="376">
        <v>13.597995348035834</v>
      </c>
      <c r="K15" s="376">
        <v>12.28459104346874</v>
      </c>
      <c r="L15" s="376">
        <v>12.313670399052926</v>
      </c>
      <c r="M15" s="376">
        <v>10.095422121637494</v>
      </c>
      <c r="N15" s="376">
        <v>10.437142857142858</v>
      </c>
      <c r="O15" s="376">
        <v>14.443063521844014</v>
      </c>
      <c r="P15" s="376">
        <v>13.545296943231444</v>
      </c>
      <c r="Q15" s="376">
        <v>11.974166666666667</v>
      </c>
      <c r="R15" s="376">
        <v>11.092344313964722</v>
      </c>
      <c r="S15" s="377">
        <v>11.756515417252221</v>
      </c>
      <c r="T15" s="371"/>
      <c r="U15" s="375">
        <f t="shared" si="0"/>
        <v>42284</v>
      </c>
      <c r="V15" s="539">
        <v>-0.10581613508442776</v>
      </c>
      <c r="W15" s="540">
        <v>-5.3066147137953427E-2</v>
      </c>
      <c r="X15" s="540">
        <v>-9.3901428607296195E-2</v>
      </c>
      <c r="Y15" s="540">
        <v>-0.13846716149347729</v>
      </c>
      <c r="Z15" s="540">
        <v>-0.10266390335136229</v>
      </c>
      <c r="AA15" s="540">
        <v>1.0692236056979271E-3</v>
      </c>
      <c r="AB15" s="540">
        <v>-0.10798079121884289</v>
      </c>
      <c r="AC15" s="540">
        <v>-3.4023839833352623E-2</v>
      </c>
      <c r="AD15" s="540">
        <v>-1.2715288113969806E-2</v>
      </c>
      <c r="AE15" s="540">
        <v>-4.8117009449694277E-2</v>
      </c>
      <c r="AF15" s="540">
        <v>-1.5108822386319472E-2</v>
      </c>
      <c r="AG15" s="540">
        <v>-4.3670036437357881E-2</v>
      </c>
      <c r="AH15" s="540">
        <v>4.2471920331044521E-2</v>
      </c>
      <c r="AI15" s="541">
        <v>-6.3067264573991033E-2</v>
      </c>
      <c r="AJ15" s="540">
        <v>-2.9331976941336046E-2</v>
      </c>
      <c r="AK15" s="540">
        <v>-3.9345346338237726E-2</v>
      </c>
      <c r="AL15" s="540">
        <v>0.11377855788013476</v>
      </c>
      <c r="AM15" s="542">
        <v>-4.3264226000004277E-2</v>
      </c>
    </row>
    <row r="16" spans="1:39">
      <c r="A16" s="375">
        <f t="shared" si="1"/>
        <v>42315</v>
      </c>
      <c r="B16" s="376">
        <v>7.5014002251618344</v>
      </c>
      <c r="C16" s="376">
        <v>10.604989542012261</v>
      </c>
      <c r="D16" s="376">
        <v>11.279270993343573</v>
      </c>
      <c r="E16" s="376">
        <v>13.589937275985665</v>
      </c>
      <c r="F16" s="376">
        <v>9.9455520163471363</v>
      </c>
      <c r="G16" s="376">
        <v>12.291260273972602</v>
      </c>
      <c r="H16" s="376">
        <v>11.620431370426498</v>
      </c>
      <c r="I16" s="376">
        <v>10.55125235050771</v>
      </c>
      <c r="J16" s="376">
        <v>13.507400988976091</v>
      </c>
      <c r="K16" s="376">
        <v>12.019726791080181</v>
      </c>
      <c r="L16" s="376">
        <v>12.079607490478208</v>
      </c>
      <c r="M16" s="376">
        <v>9.6500771416971176</v>
      </c>
      <c r="N16" s="376">
        <v>10.23304009779951</v>
      </c>
      <c r="O16" s="376">
        <v>14.26456183557033</v>
      </c>
      <c r="P16" s="376">
        <v>13.406416281864761</v>
      </c>
      <c r="Q16" s="376">
        <v>11.82839849695586</v>
      </c>
      <c r="R16" s="376">
        <v>10.610381325840613</v>
      </c>
      <c r="S16" s="377">
        <v>11.5736277249721</v>
      </c>
      <c r="T16" s="371"/>
      <c r="U16" s="375">
        <f t="shared" si="0"/>
        <v>42315</v>
      </c>
      <c r="V16" s="539">
        <v>-0.1248768472906404</v>
      </c>
      <c r="W16" s="540">
        <v>-5.3906516547253494E-2</v>
      </c>
      <c r="X16" s="540">
        <v>-0.12177847727719851</v>
      </c>
      <c r="Y16" s="540">
        <v>-0.15071078505981553</v>
      </c>
      <c r="Z16" s="540">
        <v>-0.1263782421505828</v>
      </c>
      <c r="AA16" s="540">
        <v>-9.9863150497466434E-4</v>
      </c>
      <c r="AB16" s="540">
        <v>-6.246511391891206E-2</v>
      </c>
      <c r="AC16" s="540">
        <v>-2.707647274057812E-2</v>
      </c>
      <c r="AD16" s="540">
        <v>-2.7145636338958513E-3</v>
      </c>
      <c r="AE16" s="540">
        <v>-5.7394156231365533E-2</v>
      </c>
      <c r="AF16" s="540">
        <v>-7.3513967653854231E-3</v>
      </c>
      <c r="AG16" s="540">
        <v>-0.16144108452753103</v>
      </c>
      <c r="AH16" s="540">
        <v>9.677100819591191E-3</v>
      </c>
      <c r="AI16" s="541">
        <v>-7.5828844548971999E-2</v>
      </c>
      <c r="AJ16" s="540">
        <v>-4.1443080187964228E-2</v>
      </c>
      <c r="AK16" s="540">
        <v>-5.7008297824624354E-2</v>
      </c>
      <c r="AL16" s="540">
        <v>-5.4659910947336098E-3</v>
      </c>
      <c r="AM16" s="542">
        <v>-6.8164515829542291E-2</v>
      </c>
    </row>
    <row r="17" spans="1:39">
      <c r="A17" s="375">
        <f t="shared" si="1"/>
        <v>42346</v>
      </c>
      <c r="B17" s="376">
        <v>8.0519800138432256</v>
      </c>
      <c r="C17" s="376">
        <v>11.034788825494015</v>
      </c>
      <c r="D17" s="376">
        <v>11.596798000430015</v>
      </c>
      <c r="E17" s="376">
        <v>13.721419763599823</v>
      </c>
      <c r="F17" s="376">
        <v>10.122589153705126</v>
      </c>
      <c r="G17" s="376">
        <v>12.565257394366197</v>
      </c>
      <c r="H17" s="376">
        <v>12.054161458059772</v>
      </c>
      <c r="I17" s="376">
        <v>10.946243169398906</v>
      </c>
      <c r="J17" s="376">
        <v>13.670586693460313</v>
      </c>
      <c r="K17" s="376">
        <v>12.317631792063553</v>
      </c>
      <c r="L17" s="376">
        <v>12.294582493368701</v>
      </c>
      <c r="M17" s="376">
        <v>10.136101138729032</v>
      </c>
      <c r="N17" s="376">
        <v>10.368350238663485</v>
      </c>
      <c r="O17" s="376">
        <v>14.307629118953027</v>
      </c>
      <c r="P17" s="376">
        <v>13.542260166454403</v>
      </c>
      <c r="Q17" s="376">
        <v>11.983163344676715</v>
      </c>
      <c r="R17" s="376">
        <v>11.281924695569888</v>
      </c>
      <c r="S17" s="377">
        <v>11.814879347054648</v>
      </c>
      <c r="T17" s="371"/>
      <c r="U17" s="375">
        <f t="shared" si="0"/>
        <v>42346</v>
      </c>
      <c r="V17" s="539">
        <v>-6.3788424932161511E-2</v>
      </c>
      <c r="W17" s="540">
        <v>-6.0513849026591513E-3</v>
      </c>
      <c r="X17" s="540">
        <v>-5.8406721328069643E-2</v>
      </c>
      <c r="Y17" s="540">
        <v>-9.5622439234774037E-2</v>
      </c>
      <c r="Z17" s="540">
        <v>-0.11475838961310926</v>
      </c>
      <c r="AA17" s="540">
        <v>8.0669710806697104E-2</v>
      </c>
      <c r="AB17" s="540">
        <v>-1.581804083742569E-2</v>
      </c>
      <c r="AC17" s="540">
        <v>7.1172010110416392E-2</v>
      </c>
      <c r="AD17" s="540">
        <v>3.9838284727900429E-2</v>
      </c>
      <c r="AE17" s="540">
        <v>9.6561928123661562E-3</v>
      </c>
      <c r="AF17" s="540">
        <v>9.1546656673269448E-3</v>
      </c>
      <c r="AG17" s="540">
        <v>-7.4137092853670391E-3</v>
      </c>
      <c r="AH17" s="540">
        <v>4.1209360115966036E-2</v>
      </c>
      <c r="AI17" s="541">
        <v>1.0917881930905405E-3</v>
      </c>
      <c r="AJ17" s="540">
        <v>3.5325503664407717E-2</v>
      </c>
      <c r="AK17" s="540">
        <v>-4.2409571249010757E-2</v>
      </c>
      <c r="AL17" s="540">
        <v>7.3314801945795691E-2</v>
      </c>
      <c r="AM17" s="542">
        <v>-4.9930513745603351E-3</v>
      </c>
    </row>
    <row r="18" spans="1:39">
      <c r="A18" s="374"/>
      <c r="B18" s="378">
        <f t="shared" ref="B18:R18" si="2">AVERAGE(B5:B17)</f>
        <v>7.7219349617662987</v>
      </c>
      <c r="C18" s="378">
        <f t="shared" si="2"/>
        <v>10.650185268113026</v>
      </c>
      <c r="D18" s="378">
        <f t="shared" si="2"/>
        <v>11.242070370136076</v>
      </c>
      <c r="E18" s="378">
        <f t="shared" si="2"/>
        <v>13.305971445956297</v>
      </c>
      <c r="F18" s="378">
        <f t="shared" si="2"/>
        <v>9.9635738317692919</v>
      </c>
      <c r="G18" s="378">
        <f t="shared" si="2"/>
        <v>12.142789007395312</v>
      </c>
      <c r="H18" s="378">
        <f t="shared" si="2"/>
        <v>11.377981269030187</v>
      </c>
      <c r="I18" s="378">
        <f t="shared" si="2"/>
        <v>10.409658234159805</v>
      </c>
      <c r="J18" s="378">
        <f t="shared" si="2"/>
        <v>13.258748906263154</v>
      </c>
      <c r="K18" s="378">
        <f t="shared" si="2"/>
        <v>11.906884281184666</v>
      </c>
      <c r="L18" s="378">
        <f t="shared" si="2"/>
        <v>11.883551588291274</v>
      </c>
      <c r="M18" s="378">
        <f t="shared" si="2"/>
        <v>9.7383947658975352</v>
      </c>
      <c r="N18" s="378">
        <f t="shared" si="2"/>
        <v>9.9488708575376457</v>
      </c>
      <c r="O18" s="378">
        <f t="shared" si="2"/>
        <v>13.791860286378606</v>
      </c>
      <c r="P18" s="378">
        <f t="shared" si="2"/>
        <v>13.090325419392984</v>
      </c>
      <c r="Q18" s="378">
        <f t="shared" si="2"/>
        <v>11.571545973214056</v>
      </c>
      <c r="R18" s="378">
        <f t="shared" si="2"/>
        <v>10.58422978284397</v>
      </c>
      <c r="S18" s="379">
        <f>AVERAGE(S5:S17)</f>
        <v>11.403054680336282</v>
      </c>
      <c r="T18" s="371"/>
      <c r="U18" s="374"/>
      <c r="V18" s="543">
        <f>AVERAGE(V5:V17)</f>
        <v>-8.3551486486845822E-2</v>
      </c>
      <c r="W18" s="543">
        <f t="shared" ref="W18:AL18" si="3">AVERAGE(W5:W17)</f>
        <v>-3.0718632800066561E-2</v>
      </c>
      <c r="X18" s="543">
        <f t="shared" si="3"/>
        <v>-8.7796739727317358E-2</v>
      </c>
      <c r="Y18" s="543">
        <f t="shared" si="3"/>
        <v>-9.2708100746271185E-2</v>
      </c>
      <c r="Z18" s="543">
        <f t="shared" si="3"/>
        <v>-1.4845234399956966E-2</v>
      </c>
      <c r="AA18" s="543">
        <f t="shared" si="3"/>
        <v>8.1608247847187905E-3</v>
      </c>
      <c r="AB18" s="543">
        <f t="shared" si="3"/>
        <v>-2.2019233524626518E-2</v>
      </c>
      <c r="AC18" s="543">
        <f t="shared" si="3"/>
        <v>2.3132821111219309E-3</v>
      </c>
      <c r="AD18" s="543">
        <f t="shared" si="3"/>
        <v>9.5244052179031709E-3</v>
      </c>
      <c r="AE18" s="543">
        <f t="shared" si="3"/>
        <v>-1.5527806699068825E-2</v>
      </c>
      <c r="AF18" s="543">
        <f t="shared" si="3"/>
        <v>-2.299828124088471E-2</v>
      </c>
      <c r="AG18" s="543">
        <f t="shared" si="3"/>
        <v>3.4889786832835411E-2</v>
      </c>
      <c r="AH18" s="543">
        <f t="shared" si="3"/>
        <v>7.5042208435557763E-3</v>
      </c>
      <c r="AI18" s="543">
        <f t="shared" si="3"/>
        <v>-4.1188190432999081E-2</v>
      </c>
      <c r="AJ18" s="543">
        <f t="shared" si="3"/>
        <v>1.3789634380134901E-2</v>
      </c>
      <c r="AK18" s="543">
        <f t="shared" si="3"/>
        <v>-1.7544063290566862E-3</v>
      </c>
      <c r="AL18" s="543">
        <f t="shared" si="3"/>
        <v>6.0782232485682E-2</v>
      </c>
      <c r="AM18" s="544">
        <f>AVERAGE(V18:AL18)</f>
        <v>-1.6243748572420107E-2</v>
      </c>
    </row>
    <row r="19" spans="1:39">
      <c r="A19" s="371"/>
      <c r="B19" s="371"/>
      <c r="C19" s="371"/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/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/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/>
    </row>
    <row r="20" spans="1:39">
      <c r="A20" s="373" t="s">
        <v>22</v>
      </c>
      <c r="B20" s="374" t="s">
        <v>0</v>
      </c>
      <c r="C20" s="374" t="s">
        <v>1</v>
      </c>
      <c r="D20" s="374" t="s">
        <v>2</v>
      </c>
      <c r="E20" s="374" t="s">
        <v>3</v>
      </c>
      <c r="F20" s="374" t="s">
        <v>5</v>
      </c>
      <c r="G20" s="374" t="s">
        <v>6</v>
      </c>
      <c r="H20" s="374" t="s">
        <v>7</v>
      </c>
      <c r="I20" s="374" t="s">
        <v>8</v>
      </c>
      <c r="J20" s="374" t="s">
        <v>9</v>
      </c>
      <c r="K20" s="374" t="s">
        <v>10</v>
      </c>
      <c r="L20" s="374" t="s">
        <v>11</v>
      </c>
      <c r="M20" s="374" t="s">
        <v>12</v>
      </c>
      <c r="N20" s="374" t="s">
        <v>13</v>
      </c>
      <c r="O20" s="374" t="s">
        <v>14</v>
      </c>
      <c r="P20" s="374" t="s">
        <v>15</v>
      </c>
      <c r="Q20" s="374" t="s">
        <v>16</v>
      </c>
      <c r="R20" s="374" t="s">
        <v>250</v>
      </c>
      <c r="S20" s="374" t="s">
        <v>259</v>
      </c>
      <c r="T20" s="371"/>
      <c r="U20" s="373" t="s">
        <v>23</v>
      </c>
      <c r="V20" s="374" t="s">
        <v>0</v>
      </c>
      <c r="W20" s="374" t="s">
        <v>1</v>
      </c>
      <c r="X20" s="374" t="s">
        <v>2</v>
      </c>
      <c r="Y20" s="374" t="s">
        <v>3</v>
      </c>
      <c r="Z20" s="374" t="s">
        <v>5</v>
      </c>
      <c r="AA20" s="374" t="s">
        <v>6</v>
      </c>
      <c r="AB20" s="374" t="s">
        <v>7</v>
      </c>
      <c r="AC20" s="374" t="s">
        <v>8</v>
      </c>
      <c r="AD20" s="374" t="s">
        <v>9</v>
      </c>
      <c r="AE20" s="374" t="s">
        <v>10</v>
      </c>
      <c r="AF20" s="374" t="s">
        <v>11</v>
      </c>
      <c r="AG20" s="374" t="s">
        <v>12</v>
      </c>
      <c r="AH20" s="374" t="s">
        <v>13</v>
      </c>
      <c r="AI20" s="374" t="s">
        <v>14</v>
      </c>
      <c r="AJ20" s="374" t="s">
        <v>15</v>
      </c>
      <c r="AK20" s="374" t="s">
        <v>16</v>
      </c>
      <c r="AL20" s="374" t="s">
        <v>250</v>
      </c>
      <c r="AM20" s="374" t="s">
        <v>259</v>
      </c>
    </row>
    <row r="21" spans="1:39">
      <c r="A21" s="375">
        <f>A5</f>
        <v>41974</v>
      </c>
      <c r="B21" s="366">
        <v>0.44243963299180988</v>
      </c>
      <c r="C21" s="366">
        <v>0.41106147543095045</v>
      </c>
      <c r="D21" s="366">
        <v>0.45037398493367325</v>
      </c>
      <c r="E21" s="366">
        <v>0.37983083474324136</v>
      </c>
      <c r="F21" s="366">
        <v>0.30024840780174616</v>
      </c>
      <c r="G21" s="366">
        <v>0.37559853001507809</v>
      </c>
      <c r="H21" s="366">
        <v>0.22948210707239622</v>
      </c>
      <c r="I21" s="366">
        <v>0.10867955892836015</v>
      </c>
      <c r="J21" s="366">
        <v>0.41866041545456112</v>
      </c>
      <c r="K21" s="366">
        <v>0.45568198774602214</v>
      </c>
      <c r="L21" s="366">
        <v>0.29794128020421518</v>
      </c>
      <c r="M21" s="366">
        <v>0.40088294195423307</v>
      </c>
      <c r="N21" s="366">
        <v>0.37005578684956253</v>
      </c>
      <c r="O21" s="367">
        <v>0.4967142311107095</v>
      </c>
      <c r="P21" s="366">
        <v>0.49126298023231202</v>
      </c>
      <c r="Q21" s="366">
        <v>0.38673761761918263</v>
      </c>
      <c r="R21" s="366">
        <v>0.58779400838997398</v>
      </c>
      <c r="S21" s="381">
        <v>0.41887247019431129</v>
      </c>
      <c r="T21" s="371"/>
      <c r="U21" s="375">
        <f>A5</f>
        <v>41974</v>
      </c>
      <c r="V21" s="366">
        <v>0.27500794256596456</v>
      </c>
      <c r="W21" s="366">
        <v>0.38885888596403673</v>
      </c>
      <c r="X21" s="366">
        <v>0.40984480273965962</v>
      </c>
      <c r="Y21" s="366">
        <v>0.48072620296553431</v>
      </c>
      <c r="Z21" s="380"/>
      <c r="AA21" s="366">
        <v>0.54714272870398772</v>
      </c>
      <c r="AB21" s="366">
        <v>0.46742929128738625</v>
      </c>
      <c r="AC21" s="366">
        <v>0.39054571269195582</v>
      </c>
      <c r="AD21" s="366">
        <v>0.47178036582159449</v>
      </c>
      <c r="AE21" s="366">
        <v>0.55431794327690298</v>
      </c>
      <c r="AF21" s="366">
        <v>0.42904302348157014</v>
      </c>
      <c r="AG21" s="380"/>
      <c r="AH21" s="366">
        <v>0.2294490321510301</v>
      </c>
      <c r="AI21" s="367">
        <v>0.46974968908925357</v>
      </c>
      <c r="AJ21" s="366">
        <v>0.5738399356106183</v>
      </c>
      <c r="AK21" s="366">
        <v>0.49258254171787302</v>
      </c>
      <c r="AL21" s="380"/>
      <c r="AM21" s="382">
        <v>0.45891995454724044</v>
      </c>
    </row>
    <row r="22" spans="1:39">
      <c r="A22" s="375">
        <f t="shared" ref="A22:A33" si="4">A6</f>
        <v>42005</v>
      </c>
      <c r="B22" s="366">
        <v>0.44139699099415419</v>
      </c>
      <c r="C22" s="366">
        <v>0.45493126546129481</v>
      </c>
      <c r="D22" s="366">
        <v>0.45942242710022341</v>
      </c>
      <c r="E22" s="366">
        <v>0.36172649436299248</v>
      </c>
      <c r="F22" s="366">
        <v>0.31431648008677582</v>
      </c>
      <c r="G22" s="366">
        <v>0.39402647771806465</v>
      </c>
      <c r="H22" s="366">
        <v>0.33507200361853551</v>
      </c>
      <c r="I22" s="366">
        <v>0.27315187413848246</v>
      </c>
      <c r="J22" s="366">
        <v>0.45271771848634079</v>
      </c>
      <c r="K22" s="366">
        <v>0.47004326255197454</v>
      </c>
      <c r="L22" s="366">
        <v>0.31827153753571652</v>
      </c>
      <c r="M22" s="366">
        <v>0.38137865264587817</v>
      </c>
      <c r="N22" s="366">
        <v>0.37717329001007444</v>
      </c>
      <c r="O22" s="367">
        <v>0.52538727453493916</v>
      </c>
      <c r="P22" s="366">
        <v>0.51461558893736725</v>
      </c>
      <c r="Q22" s="366">
        <v>0.39896959107759739</v>
      </c>
      <c r="R22" s="366">
        <v>0.54826987875140853</v>
      </c>
      <c r="S22" s="381">
        <v>0.42840325552395653</v>
      </c>
      <c r="T22" s="371"/>
      <c r="U22" s="375">
        <f t="shared" ref="U22:U33" si="5">A6</f>
        <v>42005</v>
      </c>
      <c r="V22" s="366">
        <v>0.30488115681977512</v>
      </c>
      <c r="W22" s="366">
        <v>0.39829347062660958</v>
      </c>
      <c r="X22" s="366">
        <v>0.44960261587162714</v>
      </c>
      <c r="Y22" s="366">
        <v>0.51009942616075599</v>
      </c>
      <c r="Z22" s="380"/>
      <c r="AA22" s="366">
        <v>0.56119759343549513</v>
      </c>
      <c r="AB22" s="366">
        <v>0.49010387726857407</v>
      </c>
      <c r="AC22" s="366">
        <v>0.40977215531188221</v>
      </c>
      <c r="AD22" s="366">
        <v>0.49199130110878869</v>
      </c>
      <c r="AE22" s="366">
        <v>0.5643980068746236</v>
      </c>
      <c r="AF22" s="366">
        <v>0.4487351317171881</v>
      </c>
      <c r="AG22" s="380"/>
      <c r="AH22" s="366">
        <v>0.20905229459560049</v>
      </c>
      <c r="AI22" s="367">
        <v>0.49092840698231782</v>
      </c>
      <c r="AJ22" s="366">
        <v>0.60291379664733125</v>
      </c>
      <c r="AK22" s="366">
        <v>0.51222561075945894</v>
      </c>
      <c r="AL22" s="380"/>
      <c r="AM22" s="382">
        <v>0.47877203881604308</v>
      </c>
    </row>
    <row r="23" spans="1:39">
      <c r="A23" s="375">
        <f t="shared" si="4"/>
        <v>42036</v>
      </c>
      <c r="B23" s="366">
        <v>0.41661527701717027</v>
      </c>
      <c r="C23" s="366">
        <v>0.46799674146622927</v>
      </c>
      <c r="D23" s="366">
        <v>0.47558702745451875</v>
      </c>
      <c r="E23" s="366">
        <v>0.39043406247153106</v>
      </c>
      <c r="F23" s="366">
        <v>0.29688033870824548</v>
      </c>
      <c r="G23" s="366">
        <v>0.40791617212101111</v>
      </c>
      <c r="H23" s="366">
        <v>0.37362339116587689</v>
      </c>
      <c r="I23" s="366">
        <v>0.14444475602311527</v>
      </c>
      <c r="J23" s="366">
        <v>0.47078932801782675</v>
      </c>
      <c r="K23" s="366">
        <v>0.50541492769218799</v>
      </c>
      <c r="L23" s="366">
        <v>0.32442456489825372</v>
      </c>
      <c r="M23" s="366">
        <v>0.38053967455494198</v>
      </c>
      <c r="N23" s="366">
        <v>0.4406070527044964</v>
      </c>
      <c r="O23" s="367">
        <v>0.5476554060239861</v>
      </c>
      <c r="P23" s="366">
        <v>0.51057382206456337</v>
      </c>
      <c r="Q23" s="366">
        <v>0.42561521846716011</v>
      </c>
      <c r="R23" s="366">
        <v>0.53239479573796844</v>
      </c>
      <c r="S23" s="381">
        <v>0.43751115354374842</v>
      </c>
      <c r="T23" s="371"/>
      <c r="U23" s="375">
        <f t="shared" si="5"/>
        <v>42036</v>
      </c>
      <c r="V23" s="366">
        <v>0.29102113741780739</v>
      </c>
      <c r="W23" s="366">
        <v>0.37918178948251025</v>
      </c>
      <c r="X23" s="366">
        <v>0.43776610716531406</v>
      </c>
      <c r="Y23" s="366">
        <v>0.48928841198240608</v>
      </c>
      <c r="Z23" s="380"/>
      <c r="AA23" s="366">
        <v>0.54867454826883777</v>
      </c>
      <c r="AB23" s="366">
        <v>0.4654587870955279</v>
      </c>
      <c r="AC23" s="366">
        <v>0.40665662758116666</v>
      </c>
      <c r="AD23" s="366">
        <v>0.47833037354969848</v>
      </c>
      <c r="AE23" s="366">
        <v>0.54955159481459759</v>
      </c>
      <c r="AF23" s="366">
        <v>0.44594490888326332</v>
      </c>
      <c r="AG23" s="380"/>
      <c r="AH23" s="366">
        <v>0.2207207240047856</v>
      </c>
      <c r="AI23" s="367">
        <v>0.46129804030762867</v>
      </c>
      <c r="AJ23" s="366">
        <v>0.59103716428963349</v>
      </c>
      <c r="AK23" s="366">
        <v>0.49529727800184914</v>
      </c>
      <c r="AL23" s="380"/>
      <c r="AM23" s="382">
        <v>0.46426132961699396</v>
      </c>
    </row>
    <row r="24" spans="1:39">
      <c r="A24" s="375">
        <f t="shared" si="4"/>
        <v>42067</v>
      </c>
      <c r="B24" s="366">
        <v>0.43531747704538465</v>
      </c>
      <c r="C24" s="366">
        <v>0.48244387523053905</v>
      </c>
      <c r="D24" s="366">
        <v>0.45966269138542387</v>
      </c>
      <c r="E24" s="366">
        <v>0.39369479965298615</v>
      </c>
      <c r="F24" s="366">
        <v>0.29606326711031977</v>
      </c>
      <c r="G24" s="366">
        <v>0.38896364526921762</v>
      </c>
      <c r="H24" s="366">
        <v>0.38644684457228407</v>
      </c>
      <c r="I24" s="366">
        <v>0.17361820196333411</v>
      </c>
      <c r="J24" s="366">
        <v>0.4605014614030159</v>
      </c>
      <c r="K24" s="366">
        <v>0.49509620859024256</v>
      </c>
      <c r="L24" s="366">
        <v>0.31825859674029644</v>
      </c>
      <c r="M24" s="366">
        <v>0.38654452380915716</v>
      </c>
      <c r="N24" s="366">
        <v>0.47797590833629311</v>
      </c>
      <c r="O24" s="367">
        <v>0.53724871121720219</v>
      </c>
      <c r="P24" s="366">
        <v>0.48348852740223219</v>
      </c>
      <c r="Q24" s="366">
        <v>0.45244389747680391</v>
      </c>
      <c r="R24" s="366">
        <v>0.54986122331671705</v>
      </c>
      <c r="S24" s="381">
        <v>0.43799476271833604</v>
      </c>
      <c r="T24" s="371"/>
      <c r="U24" s="375">
        <f t="shared" si="5"/>
        <v>42067</v>
      </c>
      <c r="V24" s="366">
        <v>0.28643035868655004</v>
      </c>
      <c r="W24" s="366">
        <v>0.3753624248105179</v>
      </c>
      <c r="X24" s="366">
        <v>0.45778376031842444</v>
      </c>
      <c r="Y24" s="366">
        <v>0.48466214417086584</v>
      </c>
      <c r="Z24" s="380"/>
      <c r="AA24" s="366">
        <v>0.51869255186838514</v>
      </c>
      <c r="AB24" s="366">
        <v>0.45491273071319199</v>
      </c>
      <c r="AC24" s="366">
        <v>0.38526443417284079</v>
      </c>
      <c r="AD24" s="366">
        <v>0.48138731795205447</v>
      </c>
      <c r="AE24" s="366">
        <v>0.53825101678520437</v>
      </c>
      <c r="AF24" s="366">
        <v>0.43039167706281534</v>
      </c>
      <c r="AG24" s="380"/>
      <c r="AH24" s="366">
        <v>0.22127567375396853</v>
      </c>
      <c r="AI24" s="367">
        <v>0.47077382417224839</v>
      </c>
      <c r="AJ24" s="366">
        <v>0.58250271030684975</v>
      </c>
      <c r="AK24" s="366">
        <v>0.48107605839811801</v>
      </c>
      <c r="AL24" s="380"/>
      <c r="AM24" s="382">
        <v>0.46060633258513373</v>
      </c>
    </row>
    <row r="25" spans="1:39">
      <c r="A25" s="375">
        <f t="shared" si="4"/>
        <v>42098</v>
      </c>
      <c r="B25" s="366">
        <v>0.45293444894172996</v>
      </c>
      <c r="C25" s="366">
        <v>0.45092853601458627</v>
      </c>
      <c r="D25" s="366">
        <v>0.4415516193782294</v>
      </c>
      <c r="E25" s="366">
        <v>0.38336065380467355</v>
      </c>
      <c r="F25" s="366">
        <v>0.28826618999785791</v>
      </c>
      <c r="G25" s="366">
        <v>0.37834035418087858</v>
      </c>
      <c r="H25" s="366">
        <v>0.35233476249764395</v>
      </c>
      <c r="I25" s="366">
        <v>0.16031053610341617</v>
      </c>
      <c r="J25" s="366">
        <v>0.45122240578636408</v>
      </c>
      <c r="K25" s="366">
        <v>0.4776502081442689</v>
      </c>
      <c r="L25" s="366">
        <v>0.32025306925926922</v>
      </c>
      <c r="M25" s="366">
        <v>0.41933440522035925</v>
      </c>
      <c r="N25" s="366">
        <v>0.44499790097705438</v>
      </c>
      <c r="O25" s="367">
        <v>0.54340155501688348</v>
      </c>
      <c r="P25" s="366">
        <v>0.49811752994217812</v>
      </c>
      <c r="Q25" s="366">
        <v>0.43521141932851098</v>
      </c>
      <c r="R25" s="366">
        <v>0.56621405162944871</v>
      </c>
      <c r="S25" s="381">
        <v>0.43734085093695074</v>
      </c>
      <c r="T25" s="371"/>
      <c r="U25" s="375">
        <f t="shared" si="5"/>
        <v>42098</v>
      </c>
      <c r="V25" s="366">
        <v>0.26857923255394833</v>
      </c>
      <c r="W25" s="366">
        <v>0.37184093926349948</v>
      </c>
      <c r="X25" s="366">
        <v>0.43118141194403908</v>
      </c>
      <c r="Y25" s="366">
        <v>0.4813833499823314</v>
      </c>
      <c r="Z25" s="380"/>
      <c r="AA25" s="366">
        <v>0.53955070786745274</v>
      </c>
      <c r="AB25" s="366">
        <v>0.45003250369789055</v>
      </c>
      <c r="AC25" s="366">
        <v>0.39126767166658466</v>
      </c>
      <c r="AD25" s="366">
        <v>0.4696740752687239</v>
      </c>
      <c r="AE25" s="366">
        <v>0.5366275334355588</v>
      </c>
      <c r="AF25" s="366">
        <v>0.43308857904518622</v>
      </c>
      <c r="AG25" s="380"/>
      <c r="AH25" s="366">
        <v>0.19879011560131182</v>
      </c>
      <c r="AI25" s="367">
        <v>0.44956070187196184</v>
      </c>
      <c r="AJ25" s="366">
        <v>0.5736037073758985</v>
      </c>
      <c r="AK25" s="366">
        <v>0.48820570397287777</v>
      </c>
      <c r="AL25" s="380"/>
      <c r="AM25" s="382">
        <v>0.45313843674781046</v>
      </c>
    </row>
    <row r="26" spans="1:39">
      <c r="A26" s="375">
        <f t="shared" si="4"/>
        <v>42129</v>
      </c>
      <c r="B26" s="366">
        <v>0.46477649146636901</v>
      </c>
      <c r="C26" s="366">
        <v>0.44942836970297612</v>
      </c>
      <c r="D26" s="366">
        <v>0.48968070104804629</v>
      </c>
      <c r="E26" s="366">
        <v>0.41559999910863737</v>
      </c>
      <c r="F26" s="366">
        <v>0.29332020395500041</v>
      </c>
      <c r="G26" s="366">
        <v>0.4071169270227829</v>
      </c>
      <c r="H26" s="366">
        <v>0.35948406567398006</v>
      </c>
      <c r="I26" s="366">
        <v>0.1390334978543156</v>
      </c>
      <c r="J26" s="366">
        <v>0.44551343301597257</v>
      </c>
      <c r="K26" s="366">
        <v>0.4779334609529175</v>
      </c>
      <c r="L26" s="366">
        <v>0.32700038617163535</v>
      </c>
      <c r="M26" s="366">
        <v>0.41919264715899834</v>
      </c>
      <c r="N26" s="366">
        <v>0.41024504793338046</v>
      </c>
      <c r="O26" s="367">
        <v>0.56807145104721435</v>
      </c>
      <c r="P26" s="366">
        <v>0.48635430798530488</v>
      </c>
      <c r="Q26" s="366">
        <v>0.43204048285176339</v>
      </c>
      <c r="R26" s="366">
        <v>0.57785647428228526</v>
      </c>
      <c r="S26" s="381">
        <v>0.44446411097573507</v>
      </c>
      <c r="T26" s="371"/>
      <c r="U26" s="375">
        <f t="shared" si="5"/>
        <v>42129</v>
      </c>
      <c r="V26" s="366">
        <v>0.31380492209065736</v>
      </c>
      <c r="W26" s="366">
        <v>0.3916474184236326</v>
      </c>
      <c r="X26" s="366">
        <v>0.45190810254573788</v>
      </c>
      <c r="Y26" s="366">
        <v>0.48383308145933662</v>
      </c>
      <c r="Z26" s="380"/>
      <c r="AA26" s="366">
        <v>0.55084585929047036</v>
      </c>
      <c r="AB26" s="366">
        <v>0.47030291773204597</v>
      </c>
      <c r="AC26" s="366">
        <v>0.40087615736581339</v>
      </c>
      <c r="AD26" s="366">
        <v>0.4672356894610224</v>
      </c>
      <c r="AE26" s="366">
        <v>0.53825640547999321</v>
      </c>
      <c r="AF26" s="366">
        <v>0.44124756287990036</v>
      </c>
      <c r="AG26" s="380"/>
      <c r="AH26" s="366">
        <v>0.18421600476725755</v>
      </c>
      <c r="AI26" s="367">
        <v>0.45677350841326653</v>
      </c>
      <c r="AJ26" s="366">
        <v>0.56728114223176018</v>
      </c>
      <c r="AK26" s="366">
        <v>0.50132236581761769</v>
      </c>
      <c r="AL26" s="380"/>
      <c r="AM26" s="382">
        <v>0.46387846244805514</v>
      </c>
    </row>
    <row r="27" spans="1:39">
      <c r="A27" s="375">
        <f t="shared" si="4"/>
        <v>42160</v>
      </c>
      <c r="B27" s="366">
        <v>0.46781645062169802</v>
      </c>
      <c r="C27" s="366">
        <v>0.45086272097833158</v>
      </c>
      <c r="D27" s="366">
        <v>0.4592939060357128</v>
      </c>
      <c r="E27" s="366">
        <v>0.38357597724996884</v>
      </c>
      <c r="F27" s="366">
        <v>0.28552750220766587</v>
      </c>
      <c r="G27" s="366">
        <v>0.38880044654272394</v>
      </c>
      <c r="H27" s="366">
        <v>0.32171791647314824</v>
      </c>
      <c r="I27" s="366">
        <v>0.15840001163053155</v>
      </c>
      <c r="J27" s="366">
        <v>0.42955871575175403</v>
      </c>
      <c r="K27" s="366">
        <v>0.45249766346025866</v>
      </c>
      <c r="L27" s="366">
        <v>0.33717950464473218</v>
      </c>
      <c r="M27" s="366">
        <v>0.41183703101010727</v>
      </c>
      <c r="N27" s="366">
        <v>0.38312934009943711</v>
      </c>
      <c r="O27" s="367">
        <v>0.54705236121927225</v>
      </c>
      <c r="P27" s="366">
        <v>0.48439987950030827</v>
      </c>
      <c r="Q27" s="366">
        <v>0.41817719579283452</v>
      </c>
      <c r="R27" s="366">
        <v>0.55805898395802755</v>
      </c>
      <c r="S27" s="381">
        <v>0.42840341428691586</v>
      </c>
      <c r="T27" s="371"/>
      <c r="U27" s="375">
        <f t="shared" si="5"/>
        <v>42160</v>
      </c>
      <c r="V27" s="366">
        <v>0.30514792792823942</v>
      </c>
      <c r="W27" s="366">
        <v>0.39050841210104104</v>
      </c>
      <c r="X27" s="366">
        <v>0.45672174949721528</v>
      </c>
      <c r="Y27" s="366">
        <v>0.47305467710769272</v>
      </c>
      <c r="Z27" s="380"/>
      <c r="AA27" s="366">
        <v>0.53226864453178335</v>
      </c>
      <c r="AB27" s="366">
        <v>0.45880136559016566</v>
      </c>
      <c r="AC27" s="366">
        <v>0.40197120734917496</v>
      </c>
      <c r="AD27" s="366">
        <v>0.46039135005445464</v>
      </c>
      <c r="AE27" s="366">
        <v>0.52916875322818169</v>
      </c>
      <c r="AF27" s="366">
        <v>0.42900233098459745</v>
      </c>
      <c r="AG27" s="380"/>
      <c r="AH27" s="366">
        <v>0.20217039294530095</v>
      </c>
      <c r="AI27" s="367">
        <v>0.46177115009252018</v>
      </c>
      <c r="AJ27" s="366">
        <v>0.5576954809769703</v>
      </c>
      <c r="AK27" s="366">
        <v>0.4992045478327789</v>
      </c>
      <c r="AL27" s="380"/>
      <c r="AM27" s="382">
        <v>0.45715986454284663</v>
      </c>
    </row>
    <row r="28" spans="1:39">
      <c r="A28" s="375">
        <f t="shared" si="4"/>
        <v>42191</v>
      </c>
      <c r="B28" s="366">
        <v>0.42867646374420032</v>
      </c>
      <c r="C28" s="366">
        <v>0.40939668886410563</v>
      </c>
      <c r="D28" s="366">
        <v>0.4450904618404723</v>
      </c>
      <c r="E28" s="366">
        <v>0.39208680710602961</v>
      </c>
      <c r="F28" s="366">
        <v>0.26782999195518425</v>
      </c>
      <c r="G28" s="366">
        <v>0.36923950161836949</v>
      </c>
      <c r="H28" s="366">
        <v>0.27193933240703988</v>
      </c>
      <c r="I28" s="366">
        <v>0.14595250449729405</v>
      </c>
      <c r="J28" s="366">
        <v>0.4120325962915295</v>
      </c>
      <c r="K28" s="366">
        <v>0.42693267386195677</v>
      </c>
      <c r="L28" s="366">
        <v>0.31809503511176601</v>
      </c>
      <c r="M28" s="366">
        <v>0.40913728344358818</v>
      </c>
      <c r="N28" s="366">
        <v>0.41166571550017839</v>
      </c>
      <c r="O28" s="367">
        <v>0.54478948186889975</v>
      </c>
      <c r="P28" s="366">
        <v>0.51876819066307611</v>
      </c>
      <c r="Q28" s="366">
        <v>0.41504556233767503</v>
      </c>
      <c r="R28" s="366">
        <v>0.58229773705049437</v>
      </c>
      <c r="S28" s="381">
        <v>0.4261589267470397</v>
      </c>
      <c r="T28" s="371"/>
      <c r="U28" s="375">
        <f t="shared" si="5"/>
        <v>42191</v>
      </c>
      <c r="V28" s="366">
        <v>0.30483063019068474</v>
      </c>
      <c r="W28" s="366">
        <v>0.40881102174105649</v>
      </c>
      <c r="X28" s="366">
        <v>0.43197455093852688</v>
      </c>
      <c r="Y28" s="366">
        <v>0.44632721836282135</v>
      </c>
      <c r="Z28" s="380"/>
      <c r="AA28" s="366">
        <v>0.56125125008614341</v>
      </c>
      <c r="AB28" s="366">
        <v>0.45674767740467004</v>
      </c>
      <c r="AC28" s="366">
        <v>0.39944456055157507</v>
      </c>
      <c r="AD28" s="366">
        <v>0.48938601101761076</v>
      </c>
      <c r="AE28" s="366">
        <v>0.52387980132305356</v>
      </c>
      <c r="AF28" s="366">
        <v>0.44606013884332629</v>
      </c>
      <c r="AG28" s="380"/>
      <c r="AH28" s="366">
        <v>0.16790435863449671</v>
      </c>
      <c r="AI28" s="367">
        <v>0.44146878959637742</v>
      </c>
      <c r="AJ28" s="366">
        <v>0.56526482337004957</v>
      </c>
      <c r="AK28" s="366">
        <v>0.52964752976877361</v>
      </c>
      <c r="AL28" s="380"/>
      <c r="AM28" s="382">
        <v>0.45558161951294351</v>
      </c>
    </row>
    <row r="29" spans="1:39">
      <c r="A29" s="375">
        <f t="shared" si="4"/>
        <v>42222</v>
      </c>
      <c r="B29" s="366">
        <v>0.44385346286381988</v>
      </c>
      <c r="C29" s="366">
        <v>0.41601831808964368</v>
      </c>
      <c r="D29" s="366">
        <v>0.45291885578216201</v>
      </c>
      <c r="E29" s="366">
        <v>0.4094810371222769</v>
      </c>
      <c r="F29" s="366">
        <v>0.2510051527154516</v>
      </c>
      <c r="G29" s="366">
        <v>0.44612517939737528</v>
      </c>
      <c r="H29" s="366">
        <v>0.30046457339669003</v>
      </c>
      <c r="I29" s="366">
        <v>0.13258743623707128</v>
      </c>
      <c r="J29" s="366">
        <v>0.40008601619740369</v>
      </c>
      <c r="K29" s="366">
        <v>0.44812172855187293</v>
      </c>
      <c r="L29" s="366">
        <v>0.30044746077210233</v>
      </c>
      <c r="M29" s="366">
        <v>0.42291487297885244</v>
      </c>
      <c r="N29" s="366">
        <v>0.37960663189931365</v>
      </c>
      <c r="O29" s="367">
        <v>0.60186365541393472</v>
      </c>
      <c r="P29" s="366">
        <v>0.51982479126290793</v>
      </c>
      <c r="Q29" s="366">
        <v>0.39499170873210593</v>
      </c>
      <c r="R29" s="366">
        <v>0.5037700063364926</v>
      </c>
      <c r="S29" s="381">
        <v>0.42408378227187887</v>
      </c>
      <c r="T29" s="371"/>
      <c r="U29" s="375">
        <f t="shared" si="5"/>
        <v>42222</v>
      </c>
      <c r="V29" s="366">
        <v>0.28941243631216201</v>
      </c>
      <c r="W29" s="366">
        <v>0.38323237427982526</v>
      </c>
      <c r="X29" s="366">
        <v>0.44255447365542866</v>
      </c>
      <c r="Y29" s="366">
        <v>0.44708042044565627</v>
      </c>
      <c r="Z29" s="380"/>
      <c r="AA29" s="366">
        <v>0.57582135105241972</v>
      </c>
      <c r="AB29" s="366">
        <v>0.43777987404157309</v>
      </c>
      <c r="AC29" s="366">
        <v>0.38653263302641366</v>
      </c>
      <c r="AD29" s="366">
        <v>0.4726670189207704</v>
      </c>
      <c r="AE29" s="366">
        <v>0.54755842758882123</v>
      </c>
      <c r="AF29" s="366">
        <v>0.43783701444452539</v>
      </c>
      <c r="AG29" s="380"/>
      <c r="AH29" s="366">
        <v>0.16948353149133202</v>
      </c>
      <c r="AI29" s="367">
        <v>0.43387240810035815</v>
      </c>
      <c r="AJ29" s="366">
        <v>0.57358265276218823</v>
      </c>
      <c r="AK29" s="366">
        <v>0.5230166176126182</v>
      </c>
      <c r="AL29" s="380"/>
      <c r="AM29" s="382">
        <v>0.45325945836628823</v>
      </c>
    </row>
    <row r="30" spans="1:39">
      <c r="A30" s="375">
        <f t="shared" si="4"/>
        <v>42253</v>
      </c>
      <c r="B30" s="366">
        <v>0.46962755255921929</v>
      </c>
      <c r="C30" s="366">
        <v>0.44804879860323066</v>
      </c>
      <c r="D30" s="366">
        <v>0.44821852924106592</v>
      </c>
      <c r="E30" s="366">
        <v>0.41111834606847952</v>
      </c>
      <c r="F30" s="366">
        <v>0.28386195999162883</v>
      </c>
      <c r="G30" s="366">
        <v>0.43175165803219007</v>
      </c>
      <c r="H30" s="366">
        <v>0.34142738875228573</v>
      </c>
      <c r="I30" s="366">
        <v>0.15115591293441055</v>
      </c>
      <c r="J30" s="366">
        <v>0.43189913563297777</v>
      </c>
      <c r="K30" s="366">
        <v>0.50044163839037847</v>
      </c>
      <c r="L30" s="366">
        <v>0.3412117749251814</v>
      </c>
      <c r="M30" s="366">
        <v>0.39680379451922249</v>
      </c>
      <c r="N30" s="366">
        <v>0.37429975499874391</v>
      </c>
      <c r="O30" s="367">
        <v>0.59330067104713502</v>
      </c>
      <c r="P30" s="366">
        <v>0.52585005535444473</v>
      </c>
      <c r="Q30" s="366">
        <v>0.45489197818494176</v>
      </c>
      <c r="R30" s="366">
        <v>0.54040642385081772</v>
      </c>
      <c r="S30" s="381">
        <v>0.43873840552680565</v>
      </c>
      <c r="T30" s="371"/>
      <c r="U30" s="375">
        <f t="shared" si="5"/>
        <v>42253</v>
      </c>
      <c r="V30" s="366">
        <v>0.24558046172367942</v>
      </c>
      <c r="W30" s="366">
        <v>0.36864217678126027</v>
      </c>
      <c r="X30" s="366">
        <v>0.45453478317827478</v>
      </c>
      <c r="Y30" s="366">
        <v>0.47790332578225403</v>
      </c>
      <c r="Z30" s="380"/>
      <c r="AA30" s="366">
        <v>0.55755712889686648</v>
      </c>
      <c r="AB30" s="366">
        <v>0.45904617146394044</v>
      </c>
      <c r="AC30" s="366">
        <v>0.39052327319891467</v>
      </c>
      <c r="AD30" s="366">
        <v>0.49005163249783601</v>
      </c>
      <c r="AE30" s="366">
        <v>0.5436152842980434</v>
      </c>
      <c r="AF30" s="366">
        <v>0.44593566481149127</v>
      </c>
      <c r="AG30" s="380"/>
      <c r="AH30" s="366">
        <v>0.22346858349827367</v>
      </c>
      <c r="AI30" s="367">
        <v>0.45662566330927506</v>
      </c>
      <c r="AJ30" s="366">
        <v>0.58552195408912378</v>
      </c>
      <c r="AK30" s="366">
        <v>0.52252042554441824</v>
      </c>
      <c r="AL30" s="380"/>
      <c r="AM30" s="382">
        <v>0.46347602725495773</v>
      </c>
    </row>
    <row r="31" spans="1:39">
      <c r="A31" s="375">
        <f t="shared" si="4"/>
        <v>42284</v>
      </c>
      <c r="B31" s="366">
        <v>0.46370322079267112</v>
      </c>
      <c r="C31" s="366">
        <v>0.47061790083403321</v>
      </c>
      <c r="D31" s="366">
        <v>0.41531161916791109</v>
      </c>
      <c r="E31" s="366">
        <v>0.42893965988360083</v>
      </c>
      <c r="F31" s="366">
        <v>0.28875870557082506</v>
      </c>
      <c r="G31" s="366">
        <v>0.403457848466656</v>
      </c>
      <c r="H31" s="366">
        <v>0.32023858985640102</v>
      </c>
      <c r="I31" s="366">
        <v>0.17109073765766741</v>
      </c>
      <c r="J31" s="366">
        <v>0.43923811620234543</v>
      </c>
      <c r="K31" s="366">
        <v>0.48326473652253099</v>
      </c>
      <c r="L31" s="366">
        <v>0.35201819682896629</v>
      </c>
      <c r="M31" s="366">
        <v>0.4324869206906698</v>
      </c>
      <c r="N31" s="366">
        <v>0.39350672424447591</v>
      </c>
      <c r="O31" s="367">
        <v>0.60396714373348293</v>
      </c>
      <c r="P31" s="366">
        <v>0.54609895024371857</v>
      </c>
      <c r="Q31" s="366">
        <v>0.4472114151197395</v>
      </c>
      <c r="R31" s="366">
        <v>0.5253481119390494</v>
      </c>
      <c r="S31" s="381">
        <v>0.44431288706195632</v>
      </c>
      <c r="T31" s="371"/>
      <c r="U31" s="375">
        <f t="shared" si="5"/>
        <v>42284</v>
      </c>
      <c r="V31" s="366">
        <v>0.30149217159598696</v>
      </c>
      <c r="W31" s="366">
        <v>0.37805431894130465</v>
      </c>
      <c r="X31" s="366">
        <v>0.43899660291557152</v>
      </c>
      <c r="Y31" s="366">
        <v>0.48282924219490714</v>
      </c>
      <c r="Z31" s="380"/>
      <c r="AA31" s="366">
        <v>0.58113588444223951</v>
      </c>
      <c r="AB31" s="366">
        <v>0.46320823566867542</v>
      </c>
      <c r="AC31" s="366">
        <v>0.38845009156874866</v>
      </c>
      <c r="AD31" s="366">
        <v>0.47331593742312533</v>
      </c>
      <c r="AE31" s="366">
        <v>0.53976028260990805</v>
      </c>
      <c r="AF31" s="366">
        <v>0.44264102507404407</v>
      </c>
      <c r="AG31" s="380"/>
      <c r="AH31" s="366">
        <v>0.20796873008277209</v>
      </c>
      <c r="AI31" s="367">
        <v>0.45443875232301278</v>
      </c>
      <c r="AJ31" s="366">
        <v>0.59088232604408153</v>
      </c>
      <c r="AK31" s="366">
        <v>0.52426427238440987</v>
      </c>
      <c r="AL31" s="380"/>
      <c r="AM31" s="382">
        <v>0.46600881297937879</v>
      </c>
    </row>
    <row r="32" spans="1:39">
      <c r="A32" s="375">
        <f t="shared" si="4"/>
        <v>42315</v>
      </c>
      <c r="B32" s="366">
        <v>0.46620950414935836</v>
      </c>
      <c r="C32" s="366">
        <v>0.46114639445341449</v>
      </c>
      <c r="D32" s="366">
        <v>0.41200520178279249</v>
      </c>
      <c r="E32" s="366">
        <v>0.41397719085041668</v>
      </c>
      <c r="F32" s="366">
        <v>0.27243902191413744</v>
      </c>
      <c r="G32" s="366">
        <v>0.40129090962645914</v>
      </c>
      <c r="H32" s="366">
        <v>0.32827473936775253</v>
      </c>
      <c r="I32" s="366">
        <v>0.1728422974843446</v>
      </c>
      <c r="J32" s="366">
        <v>0.43471744083927677</v>
      </c>
      <c r="K32" s="366">
        <v>0.47800358866201037</v>
      </c>
      <c r="L32" s="366">
        <v>0.34628118041025147</v>
      </c>
      <c r="M32" s="366">
        <v>0.40656079840733045</v>
      </c>
      <c r="N32" s="366">
        <v>0.39000538706014831</v>
      </c>
      <c r="O32" s="367">
        <v>0.58932828962629247</v>
      </c>
      <c r="P32" s="366">
        <v>0.44015931898521821</v>
      </c>
      <c r="Q32" s="366">
        <v>0.46376474062681033</v>
      </c>
      <c r="R32" s="366">
        <v>0.53787284799023205</v>
      </c>
      <c r="S32" s="381">
        <v>0.43175456790994371</v>
      </c>
      <c r="T32" s="371"/>
      <c r="U32" s="375">
        <f t="shared" si="5"/>
        <v>42315</v>
      </c>
      <c r="V32" s="366">
        <v>0.29842631875651332</v>
      </c>
      <c r="W32" s="366">
        <v>0.39399664767341386</v>
      </c>
      <c r="X32" s="366">
        <v>0.46982400516423878</v>
      </c>
      <c r="Y32" s="366">
        <v>0.50188592260376075</v>
      </c>
      <c r="Z32" s="380"/>
      <c r="AA32" s="366">
        <v>0.58481457132018488</v>
      </c>
      <c r="AB32" s="366">
        <v>0.47956043968327955</v>
      </c>
      <c r="AC32" s="366">
        <v>0.39673940034222305</v>
      </c>
      <c r="AD32" s="366">
        <v>0.49591759541866293</v>
      </c>
      <c r="AE32" s="366">
        <v>0.5441278477151521</v>
      </c>
      <c r="AF32" s="366">
        <v>0.44257042498693905</v>
      </c>
      <c r="AG32" s="380"/>
      <c r="AH32" s="366">
        <v>0.22542421793311826</v>
      </c>
      <c r="AI32" s="367">
        <v>0.47329276254151037</v>
      </c>
      <c r="AJ32" s="366">
        <v>0.59637971297199255</v>
      </c>
      <c r="AK32" s="366">
        <v>0.52207322455241223</v>
      </c>
      <c r="AL32" s="380"/>
      <c r="AM32" s="382">
        <v>0.47947245867051907</v>
      </c>
    </row>
    <row r="33" spans="1:39">
      <c r="A33" s="375">
        <f t="shared" si="4"/>
        <v>42346</v>
      </c>
      <c r="B33" s="366">
        <v>0.47560397936683718</v>
      </c>
      <c r="C33" s="366">
        <v>0.46997360993658377</v>
      </c>
      <c r="D33" s="366">
        <v>0.42043974966654485</v>
      </c>
      <c r="E33" s="366">
        <v>0.40536452007815127</v>
      </c>
      <c r="F33" s="366">
        <v>0.26729250726471854</v>
      </c>
      <c r="G33" s="366">
        <v>0.38658574454547351</v>
      </c>
      <c r="H33" s="366">
        <v>0.32244076209204631</v>
      </c>
      <c r="I33" s="366">
        <v>0.14159137971758509</v>
      </c>
      <c r="J33" s="366">
        <v>0.42228876032877988</v>
      </c>
      <c r="K33" s="366">
        <v>0.45531452492066576</v>
      </c>
      <c r="L33" s="366">
        <v>0.35040398172769227</v>
      </c>
      <c r="M33" s="366">
        <v>0.44087202699648531</v>
      </c>
      <c r="N33" s="366">
        <v>0.37682492086920505</v>
      </c>
      <c r="O33" s="367">
        <v>0.56345504763324195</v>
      </c>
      <c r="P33" s="366">
        <v>0.51880435127096491</v>
      </c>
      <c r="Q33" s="366">
        <v>0.40456460194454774</v>
      </c>
      <c r="R33" s="366">
        <v>0.54669069055774455</v>
      </c>
      <c r="S33" s="381">
        <v>0.43749845888417466</v>
      </c>
      <c r="T33" s="371"/>
      <c r="U33" s="375">
        <f t="shared" si="5"/>
        <v>42346</v>
      </c>
      <c r="V33" s="366">
        <v>0.27297946263992334</v>
      </c>
      <c r="W33" s="366">
        <v>0.3832152362554766</v>
      </c>
      <c r="X33" s="366">
        <v>0.43092095489885068</v>
      </c>
      <c r="Y33" s="366">
        <v>0.49468990743551489</v>
      </c>
      <c r="Z33" s="380"/>
      <c r="AA33" s="366">
        <v>0.59309714683604864</v>
      </c>
      <c r="AB33" s="366">
        <v>0.47397219458474754</v>
      </c>
      <c r="AC33" s="366">
        <v>0.40629470558769859</v>
      </c>
      <c r="AD33" s="366">
        <v>0.49194751982370688</v>
      </c>
      <c r="AE33" s="366">
        <v>0.55514992383891082</v>
      </c>
      <c r="AF33" s="366">
        <v>0.4429682599845145</v>
      </c>
      <c r="AG33" s="380"/>
      <c r="AH33" s="366">
        <v>0.22101723766361447</v>
      </c>
      <c r="AI33" s="367">
        <v>0.47102734031722138</v>
      </c>
      <c r="AJ33" s="366">
        <v>0.59284651685191259</v>
      </c>
      <c r="AK33" s="366">
        <v>0.51894221056467693</v>
      </c>
      <c r="AL33" s="380"/>
      <c r="AM33" s="382">
        <v>0.47303206614044463</v>
      </c>
    </row>
    <row r="34" spans="1:39">
      <c r="A34" s="374"/>
      <c r="B34" s="383"/>
      <c r="C34" s="383"/>
      <c r="D34" s="383"/>
      <c r="E34" s="383"/>
      <c r="F34" s="383"/>
      <c r="G34" s="383"/>
      <c r="H34" s="383"/>
      <c r="I34" s="383"/>
      <c r="J34" s="383"/>
      <c r="K34" s="383"/>
      <c r="L34" s="383"/>
      <c r="M34" s="383"/>
      <c r="N34" s="383"/>
      <c r="O34" s="383"/>
      <c r="P34" s="383"/>
      <c r="Q34" s="383"/>
      <c r="R34" s="383"/>
      <c r="S34" s="384"/>
      <c r="T34" s="371"/>
      <c r="U34" s="374"/>
      <c r="V34" s="385">
        <f>AVERAGE(V21:V33)</f>
        <v>0.2890457045601455</v>
      </c>
      <c r="W34" s="385">
        <f t="shared" ref="W34:AK34" si="6">AVERAGE(W21:W33)</f>
        <v>0.38551116279570652</v>
      </c>
      <c r="X34" s="385">
        <f t="shared" si="6"/>
        <v>0.44335491698714685</v>
      </c>
      <c r="Y34" s="385">
        <f t="shared" si="6"/>
        <v>0.48105871774260289</v>
      </c>
      <c r="Z34" s="385"/>
      <c r="AA34" s="385">
        <f t="shared" si="6"/>
        <v>0.55784999743079333</v>
      </c>
      <c r="AB34" s="385">
        <f t="shared" si="6"/>
        <v>0.46364277432551293</v>
      </c>
      <c r="AC34" s="385">
        <f t="shared" si="6"/>
        <v>0.39648758695499936</v>
      </c>
      <c r="AD34" s="385">
        <f t="shared" si="6"/>
        <v>0.47954432217831144</v>
      </c>
      <c r="AE34" s="385">
        <f t="shared" si="6"/>
        <v>0.54343560163607318</v>
      </c>
      <c r="AF34" s="385">
        <f t="shared" si="6"/>
        <v>0.43965121093841242</v>
      </c>
      <c r="AG34" s="385"/>
      <c r="AH34" s="385">
        <f t="shared" si="6"/>
        <v>0.20622622285560477</v>
      </c>
      <c r="AI34" s="385">
        <f t="shared" si="6"/>
        <v>0.46089084900899641</v>
      </c>
      <c r="AJ34" s="385">
        <f t="shared" si="6"/>
        <v>0.58102707104064699</v>
      </c>
      <c r="AK34" s="385">
        <f t="shared" si="6"/>
        <v>0.50849064514829867</v>
      </c>
      <c r="AL34" s="385"/>
      <c r="AM34" s="386">
        <f>AVERAGE(AM21:AM33)</f>
        <v>0.46365898940220424</v>
      </c>
    </row>
    <row r="35" spans="1:39">
      <c r="A35" s="371"/>
      <c r="B35" s="371"/>
      <c r="C35" s="371"/>
      <c r="D35" s="371"/>
      <c r="E35" s="371"/>
      <c r="F35" s="371"/>
      <c r="G35" s="371"/>
      <c r="H35" s="371"/>
      <c r="I35" s="371"/>
      <c r="J35" s="371"/>
      <c r="K35" s="371"/>
      <c r="L35" s="371"/>
      <c r="M35" s="371"/>
      <c r="N35" s="371"/>
      <c r="O35" s="371"/>
      <c r="P35" s="371"/>
      <c r="Q35" s="371"/>
      <c r="R35" s="371"/>
      <c r="S35" s="371"/>
      <c r="T35" s="371"/>
      <c r="U35" s="371"/>
      <c r="V35" s="371"/>
      <c r="W35" s="371"/>
      <c r="X35" s="371"/>
      <c r="Y35" s="371"/>
      <c r="Z35" s="371"/>
      <c r="AA35" s="371"/>
      <c r="AB35" s="371"/>
      <c r="AC35" s="371"/>
      <c r="AD35" s="371"/>
      <c r="AE35" s="371"/>
      <c r="AF35" s="371"/>
      <c r="AG35" s="371"/>
      <c r="AH35" s="371"/>
      <c r="AI35" s="371"/>
      <c r="AJ35" s="371"/>
      <c r="AK35" s="371"/>
      <c r="AL35" s="371"/>
      <c r="AM35" s="371"/>
    </row>
    <row r="36" spans="1:39">
      <c r="A36" s="373"/>
      <c r="B36" s="374" t="s">
        <v>0</v>
      </c>
      <c r="C36" s="374" t="s">
        <v>1</v>
      </c>
      <c r="D36" s="374" t="s">
        <v>2</v>
      </c>
      <c r="E36" s="374" t="s">
        <v>3</v>
      </c>
      <c r="F36" s="374" t="s">
        <v>5</v>
      </c>
      <c r="G36" s="374" t="s">
        <v>6</v>
      </c>
      <c r="H36" s="374" t="s">
        <v>7</v>
      </c>
      <c r="I36" s="374" t="s">
        <v>8</v>
      </c>
      <c r="J36" s="374" t="s">
        <v>9</v>
      </c>
      <c r="K36" s="374" t="s">
        <v>10</v>
      </c>
      <c r="L36" s="374" t="s">
        <v>11</v>
      </c>
      <c r="M36" s="374" t="s">
        <v>12</v>
      </c>
      <c r="N36" s="374" t="s">
        <v>13</v>
      </c>
      <c r="O36" s="374" t="s">
        <v>14</v>
      </c>
      <c r="P36" s="374" t="s">
        <v>15</v>
      </c>
      <c r="Q36" s="374" t="s">
        <v>16</v>
      </c>
      <c r="R36" s="374" t="s">
        <v>250</v>
      </c>
      <c r="S36" s="374" t="s">
        <v>259</v>
      </c>
      <c r="T36" s="371"/>
      <c r="U36" s="373"/>
      <c r="V36" s="374" t="s">
        <v>0</v>
      </c>
      <c r="W36" s="374" t="s">
        <v>1</v>
      </c>
      <c r="X36" s="374" t="s">
        <v>2</v>
      </c>
      <c r="Y36" s="374" t="s">
        <v>3</v>
      </c>
      <c r="Z36" s="374" t="s">
        <v>5</v>
      </c>
      <c r="AA36" s="374" t="s">
        <v>6</v>
      </c>
      <c r="AB36" s="374" t="s">
        <v>7</v>
      </c>
      <c r="AC36" s="374" t="s">
        <v>8</v>
      </c>
      <c r="AD36" s="374" t="s">
        <v>9</v>
      </c>
      <c r="AE36" s="374" t="s">
        <v>10</v>
      </c>
      <c r="AF36" s="374" t="s">
        <v>11</v>
      </c>
      <c r="AG36" s="374" t="s">
        <v>12</v>
      </c>
      <c r="AH36" s="374" t="s">
        <v>13</v>
      </c>
      <c r="AI36" s="374" t="s">
        <v>14</v>
      </c>
      <c r="AJ36" s="374" t="s">
        <v>15</v>
      </c>
      <c r="AK36" s="374" t="s">
        <v>16</v>
      </c>
      <c r="AL36" s="374"/>
      <c r="AM36" s="374" t="s">
        <v>259</v>
      </c>
    </row>
    <row r="37" spans="1:39" hidden="1">
      <c r="A37" s="375">
        <f>A5</f>
        <v>41974</v>
      </c>
      <c r="B37" s="387"/>
      <c r="C37" s="387"/>
      <c r="D37" s="387"/>
      <c r="E37" s="387"/>
      <c r="F37" s="387"/>
      <c r="G37" s="387"/>
      <c r="H37" s="387"/>
      <c r="I37" s="387"/>
      <c r="J37" s="387"/>
      <c r="K37" s="387"/>
      <c r="L37" s="387"/>
      <c r="M37" s="387"/>
      <c r="N37" s="387"/>
      <c r="O37" s="387"/>
      <c r="P37" s="387"/>
      <c r="Q37" s="387"/>
      <c r="R37" s="387"/>
      <c r="S37" s="383" t="e">
        <f t="shared" ref="S37:S49" si="7">AVERAGE(B37:Q37)</f>
        <v>#DIV/0!</v>
      </c>
      <c r="T37" s="371"/>
      <c r="U37" s="375">
        <f>A5</f>
        <v>41974</v>
      </c>
      <c r="V37" s="387"/>
      <c r="W37" s="387"/>
      <c r="X37" s="387"/>
      <c r="Y37" s="387"/>
      <c r="Z37" s="387"/>
      <c r="AA37" s="387"/>
      <c r="AB37" s="387"/>
      <c r="AC37" s="387"/>
      <c r="AD37" s="387"/>
      <c r="AE37" s="387"/>
      <c r="AF37" s="387"/>
      <c r="AG37" s="387"/>
      <c r="AH37" s="387"/>
      <c r="AI37" s="387"/>
      <c r="AJ37" s="387"/>
      <c r="AK37" s="387"/>
      <c r="AL37" s="387"/>
      <c r="AM37" s="383" t="e">
        <f t="shared" ref="AM37:AM49" si="8">AVERAGE(V37:AK37)</f>
        <v>#DIV/0!</v>
      </c>
    </row>
    <row r="38" spans="1:39" hidden="1">
      <c r="A38" s="375">
        <f t="shared" ref="A38:A49" si="9">A6</f>
        <v>42005</v>
      </c>
      <c r="B38" s="387"/>
      <c r="C38" s="387"/>
      <c r="D38" s="387"/>
      <c r="E38" s="387"/>
      <c r="F38" s="387"/>
      <c r="G38" s="387"/>
      <c r="H38" s="387"/>
      <c r="I38" s="387"/>
      <c r="J38" s="387"/>
      <c r="K38" s="387"/>
      <c r="L38" s="387"/>
      <c r="M38" s="387"/>
      <c r="N38" s="387"/>
      <c r="O38" s="387"/>
      <c r="P38" s="387"/>
      <c r="Q38" s="387"/>
      <c r="R38" s="387"/>
      <c r="S38" s="383" t="e">
        <f t="shared" si="7"/>
        <v>#DIV/0!</v>
      </c>
      <c r="T38" s="371"/>
      <c r="U38" s="375">
        <f t="shared" ref="U38:U49" si="10">A6</f>
        <v>42005</v>
      </c>
      <c r="V38" s="387"/>
      <c r="W38" s="387"/>
      <c r="X38" s="387"/>
      <c r="Y38" s="387"/>
      <c r="Z38" s="387"/>
      <c r="AA38" s="387"/>
      <c r="AB38" s="387"/>
      <c r="AC38" s="387"/>
      <c r="AD38" s="387"/>
      <c r="AE38" s="387"/>
      <c r="AF38" s="387"/>
      <c r="AG38" s="387"/>
      <c r="AH38" s="387"/>
      <c r="AI38" s="387"/>
      <c r="AJ38" s="387"/>
      <c r="AK38" s="387"/>
      <c r="AL38" s="387"/>
      <c r="AM38" s="383" t="e">
        <f t="shared" si="8"/>
        <v>#DIV/0!</v>
      </c>
    </row>
    <row r="39" spans="1:39" hidden="1">
      <c r="A39" s="375">
        <f t="shared" si="9"/>
        <v>42036</v>
      </c>
      <c r="B39" s="387"/>
      <c r="C39" s="387"/>
      <c r="D39" s="387"/>
      <c r="E39" s="387"/>
      <c r="F39" s="387"/>
      <c r="G39" s="387"/>
      <c r="H39" s="387"/>
      <c r="I39" s="387"/>
      <c r="J39" s="387"/>
      <c r="K39" s="387"/>
      <c r="L39" s="387"/>
      <c r="M39" s="387"/>
      <c r="N39" s="387"/>
      <c r="O39" s="387"/>
      <c r="P39" s="387"/>
      <c r="Q39" s="387"/>
      <c r="R39" s="387"/>
      <c r="S39" s="383" t="e">
        <f t="shared" si="7"/>
        <v>#DIV/0!</v>
      </c>
      <c r="T39" s="371"/>
      <c r="U39" s="375">
        <f t="shared" si="10"/>
        <v>42036</v>
      </c>
      <c r="V39" s="387"/>
      <c r="W39" s="387"/>
      <c r="X39" s="387"/>
      <c r="Y39" s="387"/>
      <c r="Z39" s="387"/>
      <c r="AA39" s="387"/>
      <c r="AB39" s="387"/>
      <c r="AC39" s="387"/>
      <c r="AD39" s="387"/>
      <c r="AE39" s="387"/>
      <c r="AF39" s="387"/>
      <c r="AG39" s="387"/>
      <c r="AH39" s="387"/>
      <c r="AI39" s="387"/>
      <c r="AJ39" s="387"/>
      <c r="AK39" s="387"/>
      <c r="AL39" s="387"/>
      <c r="AM39" s="383" t="e">
        <f t="shared" si="8"/>
        <v>#DIV/0!</v>
      </c>
    </row>
    <row r="40" spans="1:39" hidden="1">
      <c r="A40" s="375">
        <f t="shared" si="9"/>
        <v>42067</v>
      </c>
      <c r="B40" s="387"/>
      <c r="C40" s="387"/>
      <c r="D40" s="387"/>
      <c r="E40" s="387"/>
      <c r="F40" s="387"/>
      <c r="G40" s="387"/>
      <c r="H40" s="387"/>
      <c r="I40" s="387"/>
      <c r="J40" s="387"/>
      <c r="K40" s="387"/>
      <c r="L40" s="387"/>
      <c r="M40" s="387"/>
      <c r="N40" s="387"/>
      <c r="O40" s="387"/>
      <c r="P40" s="387"/>
      <c r="Q40" s="387"/>
      <c r="R40" s="387"/>
      <c r="S40" s="383" t="e">
        <f t="shared" si="7"/>
        <v>#DIV/0!</v>
      </c>
      <c r="T40" s="371"/>
      <c r="U40" s="375">
        <f t="shared" si="10"/>
        <v>42067</v>
      </c>
      <c r="V40" s="387"/>
      <c r="W40" s="387"/>
      <c r="X40" s="387"/>
      <c r="Y40" s="387"/>
      <c r="Z40" s="387"/>
      <c r="AA40" s="387"/>
      <c r="AB40" s="387"/>
      <c r="AC40" s="387"/>
      <c r="AD40" s="387"/>
      <c r="AE40" s="387"/>
      <c r="AF40" s="387"/>
      <c r="AG40" s="387"/>
      <c r="AH40" s="387"/>
      <c r="AI40" s="387"/>
      <c r="AJ40" s="387"/>
      <c r="AK40" s="387"/>
      <c r="AL40" s="387"/>
      <c r="AM40" s="383" t="e">
        <f t="shared" si="8"/>
        <v>#DIV/0!</v>
      </c>
    </row>
    <row r="41" spans="1:39" hidden="1">
      <c r="A41" s="375">
        <f t="shared" si="9"/>
        <v>42098</v>
      </c>
      <c r="B41" s="387"/>
      <c r="C41" s="387"/>
      <c r="D41" s="387"/>
      <c r="E41" s="387"/>
      <c r="F41" s="387"/>
      <c r="G41" s="387"/>
      <c r="H41" s="387"/>
      <c r="I41" s="387"/>
      <c r="J41" s="387"/>
      <c r="K41" s="387"/>
      <c r="L41" s="387"/>
      <c r="M41" s="387"/>
      <c r="N41" s="387"/>
      <c r="O41" s="387"/>
      <c r="P41" s="387"/>
      <c r="Q41" s="387"/>
      <c r="R41" s="387"/>
      <c r="S41" s="383" t="e">
        <f t="shared" si="7"/>
        <v>#DIV/0!</v>
      </c>
      <c r="T41" s="371"/>
      <c r="U41" s="375">
        <f t="shared" si="10"/>
        <v>42098</v>
      </c>
      <c r="V41" s="387"/>
      <c r="W41" s="387"/>
      <c r="X41" s="387"/>
      <c r="Y41" s="387"/>
      <c r="Z41" s="387"/>
      <c r="AA41" s="387"/>
      <c r="AB41" s="387"/>
      <c r="AC41" s="387"/>
      <c r="AD41" s="387"/>
      <c r="AE41" s="387"/>
      <c r="AF41" s="387"/>
      <c r="AG41" s="387"/>
      <c r="AH41" s="387"/>
      <c r="AI41" s="387"/>
      <c r="AJ41" s="387"/>
      <c r="AK41" s="387"/>
      <c r="AL41" s="387"/>
      <c r="AM41" s="383" t="e">
        <f t="shared" si="8"/>
        <v>#DIV/0!</v>
      </c>
    </row>
    <row r="42" spans="1:39" hidden="1">
      <c r="A42" s="375">
        <f t="shared" si="9"/>
        <v>42129</v>
      </c>
      <c r="B42" s="387"/>
      <c r="C42" s="387"/>
      <c r="D42" s="387"/>
      <c r="E42" s="387"/>
      <c r="F42" s="387"/>
      <c r="G42" s="387"/>
      <c r="H42" s="387"/>
      <c r="I42" s="387"/>
      <c r="J42" s="387"/>
      <c r="K42" s="387"/>
      <c r="L42" s="387"/>
      <c r="M42" s="387"/>
      <c r="N42" s="387"/>
      <c r="O42" s="387"/>
      <c r="P42" s="387"/>
      <c r="Q42" s="387"/>
      <c r="R42" s="387"/>
      <c r="S42" s="383" t="e">
        <f t="shared" si="7"/>
        <v>#DIV/0!</v>
      </c>
      <c r="T42" s="371"/>
      <c r="U42" s="375">
        <f t="shared" si="10"/>
        <v>42129</v>
      </c>
      <c r="V42" s="387"/>
      <c r="W42" s="387"/>
      <c r="X42" s="387"/>
      <c r="Y42" s="387"/>
      <c r="Z42" s="387"/>
      <c r="AA42" s="387"/>
      <c r="AB42" s="387"/>
      <c r="AC42" s="387"/>
      <c r="AD42" s="387"/>
      <c r="AE42" s="387"/>
      <c r="AF42" s="387"/>
      <c r="AG42" s="387"/>
      <c r="AH42" s="387"/>
      <c r="AI42" s="387"/>
      <c r="AJ42" s="387"/>
      <c r="AK42" s="387"/>
      <c r="AL42" s="387"/>
      <c r="AM42" s="383" t="e">
        <f t="shared" si="8"/>
        <v>#DIV/0!</v>
      </c>
    </row>
    <row r="43" spans="1:39" hidden="1">
      <c r="A43" s="375">
        <f t="shared" si="9"/>
        <v>42160</v>
      </c>
      <c r="B43" s="387"/>
      <c r="C43" s="387"/>
      <c r="D43" s="387"/>
      <c r="E43" s="387"/>
      <c r="F43" s="387"/>
      <c r="G43" s="387"/>
      <c r="H43" s="387"/>
      <c r="I43" s="387"/>
      <c r="J43" s="387"/>
      <c r="K43" s="387"/>
      <c r="L43" s="387"/>
      <c r="M43" s="387"/>
      <c r="N43" s="387"/>
      <c r="O43" s="387"/>
      <c r="P43" s="387"/>
      <c r="Q43" s="387"/>
      <c r="R43" s="387"/>
      <c r="S43" s="383" t="e">
        <f t="shared" si="7"/>
        <v>#DIV/0!</v>
      </c>
      <c r="T43" s="371"/>
      <c r="U43" s="375">
        <f t="shared" si="10"/>
        <v>42160</v>
      </c>
      <c r="V43" s="387"/>
      <c r="W43" s="387"/>
      <c r="X43" s="387"/>
      <c r="Y43" s="387"/>
      <c r="Z43" s="387"/>
      <c r="AA43" s="387"/>
      <c r="AB43" s="387"/>
      <c r="AC43" s="387"/>
      <c r="AD43" s="387"/>
      <c r="AE43" s="387"/>
      <c r="AF43" s="387"/>
      <c r="AG43" s="387"/>
      <c r="AH43" s="387"/>
      <c r="AI43" s="387"/>
      <c r="AJ43" s="387"/>
      <c r="AK43" s="387"/>
      <c r="AL43" s="387"/>
      <c r="AM43" s="383" t="e">
        <f t="shared" si="8"/>
        <v>#DIV/0!</v>
      </c>
    </row>
    <row r="44" spans="1:39" hidden="1">
      <c r="A44" s="375">
        <f t="shared" si="9"/>
        <v>42191</v>
      </c>
      <c r="B44" s="387"/>
      <c r="C44" s="387"/>
      <c r="D44" s="387"/>
      <c r="E44" s="387"/>
      <c r="F44" s="387"/>
      <c r="G44" s="387"/>
      <c r="H44" s="387"/>
      <c r="I44" s="387"/>
      <c r="J44" s="387"/>
      <c r="K44" s="387"/>
      <c r="L44" s="387"/>
      <c r="M44" s="387"/>
      <c r="N44" s="387"/>
      <c r="O44" s="387"/>
      <c r="P44" s="387"/>
      <c r="Q44" s="387"/>
      <c r="R44" s="387"/>
      <c r="S44" s="383" t="e">
        <f t="shared" si="7"/>
        <v>#DIV/0!</v>
      </c>
      <c r="T44" s="371"/>
      <c r="U44" s="375">
        <f t="shared" si="10"/>
        <v>42191</v>
      </c>
      <c r="V44" s="387"/>
      <c r="W44" s="387"/>
      <c r="X44" s="387"/>
      <c r="Y44" s="387"/>
      <c r="Z44" s="387"/>
      <c r="AA44" s="387"/>
      <c r="AB44" s="387"/>
      <c r="AC44" s="387"/>
      <c r="AD44" s="387"/>
      <c r="AE44" s="387"/>
      <c r="AF44" s="387"/>
      <c r="AG44" s="387"/>
      <c r="AH44" s="387"/>
      <c r="AI44" s="387"/>
      <c r="AJ44" s="387"/>
      <c r="AK44" s="387"/>
      <c r="AL44" s="387"/>
      <c r="AM44" s="383" t="e">
        <f t="shared" si="8"/>
        <v>#DIV/0!</v>
      </c>
    </row>
    <row r="45" spans="1:39" hidden="1">
      <c r="A45" s="375">
        <f t="shared" si="9"/>
        <v>42222</v>
      </c>
      <c r="B45" s="387"/>
      <c r="C45" s="387"/>
      <c r="D45" s="387"/>
      <c r="E45" s="387"/>
      <c r="F45" s="387"/>
      <c r="G45" s="387"/>
      <c r="H45" s="387"/>
      <c r="I45" s="387"/>
      <c r="J45" s="387"/>
      <c r="K45" s="387"/>
      <c r="L45" s="387"/>
      <c r="M45" s="387"/>
      <c r="N45" s="387"/>
      <c r="O45" s="387"/>
      <c r="P45" s="387"/>
      <c r="Q45" s="387"/>
      <c r="R45" s="387"/>
      <c r="S45" s="383" t="e">
        <f t="shared" si="7"/>
        <v>#DIV/0!</v>
      </c>
      <c r="T45" s="371"/>
      <c r="U45" s="375">
        <f t="shared" si="10"/>
        <v>42222</v>
      </c>
      <c r="V45" s="387"/>
      <c r="W45" s="387"/>
      <c r="X45" s="387"/>
      <c r="Y45" s="387"/>
      <c r="Z45" s="387"/>
      <c r="AA45" s="387"/>
      <c r="AB45" s="387"/>
      <c r="AC45" s="387"/>
      <c r="AD45" s="387"/>
      <c r="AE45" s="387"/>
      <c r="AF45" s="387"/>
      <c r="AG45" s="387"/>
      <c r="AH45" s="387"/>
      <c r="AI45" s="387"/>
      <c r="AJ45" s="387"/>
      <c r="AK45" s="387"/>
      <c r="AL45" s="387"/>
      <c r="AM45" s="383" t="e">
        <f t="shared" si="8"/>
        <v>#DIV/0!</v>
      </c>
    </row>
    <row r="46" spans="1:39" hidden="1">
      <c r="A46" s="375">
        <f t="shared" si="9"/>
        <v>42253</v>
      </c>
      <c r="B46" s="387"/>
      <c r="C46" s="387"/>
      <c r="D46" s="387"/>
      <c r="E46" s="387"/>
      <c r="F46" s="387"/>
      <c r="G46" s="387"/>
      <c r="H46" s="387"/>
      <c r="I46" s="387"/>
      <c r="J46" s="387"/>
      <c r="K46" s="387"/>
      <c r="L46" s="387"/>
      <c r="M46" s="387"/>
      <c r="N46" s="387"/>
      <c r="O46" s="387"/>
      <c r="P46" s="387"/>
      <c r="Q46" s="387"/>
      <c r="R46" s="387"/>
      <c r="S46" s="383" t="e">
        <f t="shared" si="7"/>
        <v>#DIV/0!</v>
      </c>
      <c r="T46" s="371"/>
      <c r="U46" s="375">
        <f t="shared" si="10"/>
        <v>42253</v>
      </c>
      <c r="V46" s="387"/>
      <c r="W46" s="387"/>
      <c r="X46" s="387"/>
      <c r="Y46" s="387"/>
      <c r="Z46" s="387"/>
      <c r="AA46" s="387"/>
      <c r="AB46" s="387"/>
      <c r="AC46" s="387"/>
      <c r="AD46" s="387"/>
      <c r="AE46" s="387"/>
      <c r="AF46" s="387"/>
      <c r="AG46" s="387"/>
      <c r="AH46" s="387"/>
      <c r="AI46" s="387"/>
      <c r="AJ46" s="387"/>
      <c r="AK46" s="387"/>
      <c r="AL46" s="387"/>
      <c r="AM46" s="383" t="e">
        <f t="shared" si="8"/>
        <v>#DIV/0!</v>
      </c>
    </row>
    <row r="47" spans="1:39" hidden="1">
      <c r="A47" s="375">
        <f t="shared" si="9"/>
        <v>42284</v>
      </c>
      <c r="B47" s="387"/>
      <c r="C47" s="387"/>
      <c r="D47" s="387"/>
      <c r="E47" s="387"/>
      <c r="F47" s="387"/>
      <c r="G47" s="387"/>
      <c r="H47" s="387"/>
      <c r="I47" s="387"/>
      <c r="J47" s="387"/>
      <c r="K47" s="387"/>
      <c r="L47" s="387"/>
      <c r="M47" s="387"/>
      <c r="N47" s="387"/>
      <c r="O47" s="387"/>
      <c r="P47" s="387"/>
      <c r="Q47" s="387"/>
      <c r="R47" s="387"/>
      <c r="S47" s="383" t="e">
        <f t="shared" si="7"/>
        <v>#DIV/0!</v>
      </c>
      <c r="T47" s="371"/>
      <c r="U47" s="375">
        <f t="shared" si="10"/>
        <v>42284</v>
      </c>
      <c r="V47" s="387"/>
      <c r="W47" s="387"/>
      <c r="X47" s="387"/>
      <c r="Y47" s="387"/>
      <c r="Z47" s="387"/>
      <c r="AA47" s="387"/>
      <c r="AB47" s="387"/>
      <c r="AC47" s="387"/>
      <c r="AD47" s="387"/>
      <c r="AE47" s="387"/>
      <c r="AF47" s="387"/>
      <c r="AG47" s="387"/>
      <c r="AH47" s="387"/>
      <c r="AI47" s="387"/>
      <c r="AJ47" s="387"/>
      <c r="AK47" s="387"/>
      <c r="AL47" s="387"/>
      <c r="AM47" s="383" t="e">
        <f t="shared" si="8"/>
        <v>#DIV/0!</v>
      </c>
    </row>
    <row r="48" spans="1:39" hidden="1">
      <c r="A48" s="375">
        <f t="shared" si="9"/>
        <v>42315</v>
      </c>
      <c r="B48" s="387"/>
      <c r="C48" s="387"/>
      <c r="D48" s="387"/>
      <c r="E48" s="387"/>
      <c r="F48" s="387"/>
      <c r="G48" s="387"/>
      <c r="H48" s="387"/>
      <c r="I48" s="387"/>
      <c r="J48" s="387"/>
      <c r="K48" s="387"/>
      <c r="L48" s="387"/>
      <c r="M48" s="387"/>
      <c r="N48" s="387"/>
      <c r="O48" s="387"/>
      <c r="P48" s="387"/>
      <c r="Q48" s="387"/>
      <c r="R48" s="387"/>
      <c r="S48" s="383" t="e">
        <f t="shared" si="7"/>
        <v>#DIV/0!</v>
      </c>
      <c r="T48" s="371"/>
      <c r="U48" s="375">
        <f t="shared" si="10"/>
        <v>42315</v>
      </c>
      <c r="V48" s="387"/>
      <c r="W48" s="387"/>
      <c r="X48" s="387"/>
      <c r="Y48" s="387"/>
      <c r="Z48" s="387"/>
      <c r="AA48" s="387"/>
      <c r="AB48" s="387"/>
      <c r="AC48" s="387"/>
      <c r="AD48" s="387"/>
      <c r="AE48" s="387"/>
      <c r="AF48" s="387"/>
      <c r="AG48" s="387"/>
      <c r="AH48" s="387"/>
      <c r="AI48" s="387"/>
      <c r="AJ48" s="387"/>
      <c r="AK48" s="387"/>
      <c r="AL48" s="387"/>
      <c r="AM48" s="383" t="e">
        <f t="shared" si="8"/>
        <v>#DIV/0!</v>
      </c>
    </row>
    <row r="49" spans="1:39" hidden="1">
      <c r="A49" s="375">
        <f t="shared" si="9"/>
        <v>42346</v>
      </c>
      <c r="B49" s="387"/>
      <c r="C49" s="387"/>
      <c r="D49" s="387"/>
      <c r="E49" s="387"/>
      <c r="F49" s="387"/>
      <c r="G49" s="387"/>
      <c r="H49" s="387"/>
      <c r="I49" s="387"/>
      <c r="J49" s="387"/>
      <c r="K49" s="387"/>
      <c r="L49" s="387"/>
      <c r="M49" s="387"/>
      <c r="N49" s="387"/>
      <c r="O49" s="387"/>
      <c r="P49" s="387"/>
      <c r="Q49" s="387"/>
      <c r="R49" s="387"/>
      <c r="S49" s="383" t="e">
        <f t="shared" si="7"/>
        <v>#DIV/0!</v>
      </c>
      <c r="T49" s="371"/>
      <c r="U49" s="375">
        <f t="shared" si="10"/>
        <v>42346</v>
      </c>
      <c r="V49" s="387"/>
      <c r="W49" s="387"/>
      <c r="X49" s="387"/>
      <c r="Y49" s="387"/>
      <c r="Z49" s="387"/>
      <c r="AA49" s="387"/>
      <c r="AB49" s="387"/>
      <c r="AC49" s="387"/>
      <c r="AD49" s="387"/>
      <c r="AE49" s="387"/>
      <c r="AF49" s="387"/>
      <c r="AG49" s="387"/>
      <c r="AH49" s="387"/>
      <c r="AI49" s="387"/>
      <c r="AJ49" s="387"/>
      <c r="AK49" s="387"/>
      <c r="AL49" s="387"/>
      <c r="AM49" s="383" t="e">
        <f t="shared" si="8"/>
        <v>#DIV/0!</v>
      </c>
    </row>
    <row r="50" spans="1:39" hidden="1">
      <c r="A50" s="374"/>
      <c r="B50" s="383" t="e">
        <f t="shared" ref="B50:S50" si="11">AVERAGE(B37:B49)</f>
        <v>#DIV/0!</v>
      </c>
      <c r="C50" s="383" t="e">
        <f t="shared" si="11"/>
        <v>#DIV/0!</v>
      </c>
      <c r="D50" s="383" t="e">
        <f t="shared" si="11"/>
        <v>#DIV/0!</v>
      </c>
      <c r="E50" s="383" t="e">
        <f t="shared" si="11"/>
        <v>#DIV/0!</v>
      </c>
      <c r="F50" s="383" t="e">
        <f t="shared" si="11"/>
        <v>#DIV/0!</v>
      </c>
      <c r="G50" s="383" t="e">
        <f t="shared" si="11"/>
        <v>#DIV/0!</v>
      </c>
      <c r="H50" s="383" t="e">
        <f t="shared" si="11"/>
        <v>#DIV/0!</v>
      </c>
      <c r="I50" s="383" t="e">
        <f t="shared" si="11"/>
        <v>#DIV/0!</v>
      </c>
      <c r="J50" s="383" t="e">
        <f t="shared" si="11"/>
        <v>#DIV/0!</v>
      </c>
      <c r="K50" s="383" t="e">
        <f t="shared" si="11"/>
        <v>#DIV/0!</v>
      </c>
      <c r="L50" s="383" t="e">
        <f t="shared" si="11"/>
        <v>#DIV/0!</v>
      </c>
      <c r="M50" s="383" t="e">
        <f t="shared" si="11"/>
        <v>#DIV/0!</v>
      </c>
      <c r="N50" s="383" t="e">
        <f t="shared" si="11"/>
        <v>#DIV/0!</v>
      </c>
      <c r="O50" s="383" t="e">
        <f t="shared" si="11"/>
        <v>#DIV/0!</v>
      </c>
      <c r="P50" s="383" t="e">
        <f t="shared" si="11"/>
        <v>#DIV/0!</v>
      </c>
      <c r="Q50" s="383" t="e">
        <f>AVERAGE(Q37:Q49)</f>
        <v>#DIV/0!</v>
      </c>
      <c r="R50" s="383" t="e">
        <f>AVERAGE(R37:R49)</f>
        <v>#DIV/0!</v>
      </c>
      <c r="S50" s="384" t="e">
        <f t="shared" si="11"/>
        <v>#DIV/0!</v>
      </c>
      <c r="T50" s="371"/>
      <c r="U50" s="374"/>
      <c r="V50" s="383" t="e">
        <f t="shared" ref="V50:AM50" si="12">AVERAGE(V37:V49)</f>
        <v>#DIV/0!</v>
      </c>
      <c r="W50" s="383" t="e">
        <f t="shared" si="12"/>
        <v>#DIV/0!</v>
      </c>
      <c r="X50" s="383" t="e">
        <f t="shared" si="12"/>
        <v>#DIV/0!</v>
      </c>
      <c r="Y50" s="383" t="e">
        <f t="shared" si="12"/>
        <v>#DIV/0!</v>
      </c>
      <c r="Z50" s="383" t="e">
        <f t="shared" si="12"/>
        <v>#DIV/0!</v>
      </c>
      <c r="AA50" s="383" t="e">
        <f t="shared" si="12"/>
        <v>#DIV/0!</v>
      </c>
      <c r="AB50" s="383" t="e">
        <f t="shared" si="12"/>
        <v>#DIV/0!</v>
      </c>
      <c r="AC50" s="383" t="e">
        <f t="shared" si="12"/>
        <v>#DIV/0!</v>
      </c>
      <c r="AD50" s="383" t="e">
        <f t="shared" si="12"/>
        <v>#DIV/0!</v>
      </c>
      <c r="AE50" s="383" t="e">
        <f t="shared" si="12"/>
        <v>#DIV/0!</v>
      </c>
      <c r="AF50" s="383" t="e">
        <f t="shared" si="12"/>
        <v>#DIV/0!</v>
      </c>
      <c r="AG50" s="383" t="e">
        <f t="shared" si="12"/>
        <v>#DIV/0!</v>
      </c>
      <c r="AH50" s="383" t="e">
        <f t="shared" si="12"/>
        <v>#DIV/0!</v>
      </c>
      <c r="AI50" s="383" t="e">
        <f t="shared" si="12"/>
        <v>#DIV/0!</v>
      </c>
      <c r="AJ50" s="383" t="e">
        <f t="shared" si="12"/>
        <v>#DIV/0!</v>
      </c>
      <c r="AK50" s="383" t="e">
        <f t="shared" si="12"/>
        <v>#DIV/0!</v>
      </c>
      <c r="AL50" s="383" t="e">
        <f t="shared" si="12"/>
        <v>#DIV/0!</v>
      </c>
      <c r="AM50" s="384" t="e">
        <f t="shared" si="12"/>
        <v>#DIV/0!</v>
      </c>
    </row>
    <row r="51" spans="1:39">
      <c r="A51" s="371"/>
      <c r="B51" s="371"/>
      <c r="C51" s="371"/>
      <c r="D51" s="371"/>
      <c r="E51" s="371"/>
      <c r="F51" s="371"/>
      <c r="G51" s="371"/>
      <c r="H51" s="371"/>
      <c r="I51" s="371"/>
      <c r="J51" s="371"/>
      <c r="K51" s="371"/>
      <c r="L51" s="371"/>
      <c r="M51" s="371"/>
      <c r="N51" s="371"/>
      <c r="O51" s="371"/>
      <c r="P51" s="371"/>
      <c r="Q51" s="371"/>
      <c r="R51" s="371"/>
      <c r="S51" s="371"/>
      <c r="T51" s="371"/>
      <c r="U51" s="371"/>
      <c r="V51" s="371"/>
      <c r="W51" s="371"/>
      <c r="X51" s="371"/>
      <c r="Y51" s="371"/>
      <c r="Z51" s="371"/>
      <c r="AA51" s="371"/>
      <c r="AB51" s="371"/>
      <c r="AC51" s="371"/>
      <c r="AD51" s="371"/>
      <c r="AE51" s="371"/>
      <c r="AF51" s="371"/>
      <c r="AG51" s="371"/>
      <c r="AH51" s="371"/>
      <c r="AI51" s="371"/>
      <c r="AJ51" s="371"/>
      <c r="AK51" s="371"/>
      <c r="AL51" s="371"/>
      <c r="AM51" s="371"/>
    </row>
    <row r="52" spans="1:39">
      <c r="A52" s="371"/>
      <c r="B52" s="371"/>
      <c r="C52" s="371"/>
      <c r="D52" s="371"/>
      <c r="E52" s="371"/>
      <c r="F52" s="371"/>
      <c r="G52" s="371"/>
      <c r="H52" s="371"/>
      <c r="I52" s="371"/>
      <c r="J52" s="371"/>
      <c r="K52" s="371"/>
      <c r="L52" s="371"/>
      <c r="M52" s="371"/>
      <c r="N52" s="371"/>
      <c r="O52" s="371"/>
      <c r="P52" s="371"/>
      <c r="Q52" s="371"/>
      <c r="R52" s="371"/>
      <c r="S52" s="371"/>
      <c r="T52" s="371"/>
      <c r="U52" s="373" t="s">
        <v>25</v>
      </c>
      <c r="V52" s="374" t="s">
        <v>0</v>
      </c>
      <c r="W52" s="374" t="s">
        <v>1</v>
      </c>
      <c r="X52" s="374" t="s">
        <v>2</v>
      </c>
      <c r="Y52" s="374" t="s">
        <v>3</v>
      </c>
      <c r="Z52" s="374" t="s">
        <v>5</v>
      </c>
      <c r="AA52" s="374" t="s">
        <v>6</v>
      </c>
      <c r="AB52" s="374" t="s">
        <v>7</v>
      </c>
      <c r="AC52" s="374" t="s">
        <v>8</v>
      </c>
      <c r="AD52" s="374" t="s">
        <v>9</v>
      </c>
      <c r="AE52" s="374" t="s">
        <v>10</v>
      </c>
      <c r="AF52" s="374" t="s">
        <v>11</v>
      </c>
      <c r="AG52" s="374" t="s">
        <v>12</v>
      </c>
      <c r="AH52" s="374" t="s">
        <v>13</v>
      </c>
      <c r="AI52" s="374" t="s">
        <v>14</v>
      </c>
      <c r="AJ52" s="374" t="s">
        <v>15</v>
      </c>
      <c r="AK52" s="374" t="s">
        <v>16</v>
      </c>
      <c r="AL52" s="374" t="s">
        <v>250</v>
      </c>
      <c r="AM52" s="374" t="s">
        <v>259</v>
      </c>
    </row>
    <row r="53" spans="1:39">
      <c r="A53" s="371"/>
      <c r="B53" s="371"/>
      <c r="C53" s="371"/>
      <c r="D53" s="371"/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/>
      <c r="Q53" s="371"/>
      <c r="R53" s="371"/>
      <c r="S53" s="371"/>
      <c r="T53" s="371"/>
      <c r="U53" s="375">
        <f>A5</f>
        <v>41974</v>
      </c>
      <c r="V53" s="380"/>
      <c r="W53" s="380"/>
      <c r="X53" s="388">
        <v>2.9094905531286498E-2</v>
      </c>
      <c r="Y53" s="380"/>
      <c r="Z53" s="380"/>
      <c r="AA53" s="380"/>
      <c r="AB53" s="380"/>
      <c r="AC53" s="380"/>
      <c r="AD53" s="380"/>
      <c r="AE53" s="380"/>
      <c r="AF53" s="380"/>
      <c r="AG53" s="388">
        <v>3.6163745309908638E-2</v>
      </c>
      <c r="AH53" s="389"/>
      <c r="AI53" s="389"/>
      <c r="AJ53" s="389"/>
      <c r="AK53" s="389"/>
      <c r="AL53" s="388">
        <v>1.4562550892842049E-2</v>
      </c>
      <c r="AM53" s="390">
        <v>2.6321749460656862E-2</v>
      </c>
    </row>
    <row r="54" spans="1:39">
      <c r="A54" s="371"/>
      <c r="B54" s="371"/>
      <c r="C54" s="371"/>
      <c r="D54" s="371"/>
      <c r="E54" s="371"/>
      <c r="F54" s="371"/>
      <c r="G54" s="371"/>
      <c r="H54" s="371"/>
      <c r="I54" s="371"/>
      <c r="J54" s="371"/>
      <c r="K54" s="371"/>
      <c r="L54" s="371"/>
      <c r="M54" s="371"/>
      <c r="N54" s="371"/>
      <c r="O54" s="371"/>
      <c r="P54" s="371"/>
      <c r="Q54" s="371"/>
      <c r="R54" s="371"/>
      <c r="S54" s="371"/>
      <c r="T54" s="371"/>
      <c r="U54" s="375">
        <f t="shared" ref="U54:U65" si="13">A6</f>
        <v>42005</v>
      </c>
      <c r="V54" s="380"/>
      <c r="W54" s="380"/>
      <c r="X54" s="388">
        <v>3.4361111309911464E-2</v>
      </c>
      <c r="Y54" s="380"/>
      <c r="Z54" s="380"/>
      <c r="AA54" s="380"/>
      <c r="AB54" s="380"/>
      <c r="AC54" s="380"/>
      <c r="AD54" s="380"/>
      <c r="AE54" s="380"/>
      <c r="AF54" s="380"/>
      <c r="AG54" s="388">
        <v>4.1058349757984704E-2</v>
      </c>
      <c r="AH54" s="389"/>
      <c r="AI54" s="389"/>
      <c r="AJ54" s="389"/>
      <c r="AK54" s="389"/>
      <c r="AL54" s="388">
        <v>1.5458364316868976E-2</v>
      </c>
      <c r="AM54" s="390">
        <v>2.8941751363878554E-2</v>
      </c>
    </row>
    <row r="55" spans="1:39">
      <c r="A55" s="371"/>
      <c r="B55" s="371"/>
      <c r="C55" s="371"/>
      <c r="D55" s="371"/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/>
      <c r="Q55" s="371"/>
      <c r="R55" s="371"/>
      <c r="S55" s="371"/>
      <c r="T55" s="371"/>
      <c r="U55" s="375">
        <f t="shared" si="13"/>
        <v>42036</v>
      </c>
      <c r="V55" s="380"/>
      <c r="W55" s="380"/>
      <c r="X55" s="388">
        <v>4.2250214736338429E-2</v>
      </c>
      <c r="Y55" s="380"/>
      <c r="Z55" s="380"/>
      <c r="AA55" s="380"/>
      <c r="AB55" s="380"/>
      <c r="AC55" s="380"/>
      <c r="AD55" s="380"/>
      <c r="AE55" s="380"/>
      <c r="AF55" s="380"/>
      <c r="AG55" s="388">
        <v>3.7718974677652013E-2</v>
      </c>
      <c r="AH55" s="389"/>
      <c r="AI55" s="389"/>
      <c r="AJ55" s="389"/>
      <c r="AK55" s="389"/>
      <c r="AL55" s="388">
        <v>1.4363554535361932E-2</v>
      </c>
      <c r="AM55" s="390">
        <v>2.925029586914803E-2</v>
      </c>
    </row>
    <row r="56" spans="1:39">
      <c r="A56" s="371"/>
      <c r="B56" s="371"/>
      <c r="C56" s="371"/>
      <c r="D56" s="371"/>
      <c r="E56" s="371"/>
      <c r="F56" s="371"/>
      <c r="G56" s="371"/>
      <c r="H56" s="371"/>
      <c r="I56" s="371"/>
      <c r="J56" s="371"/>
      <c r="K56" s="371"/>
      <c r="L56" s="371"/>
      <c r="M56" s="371"/>
      <c r="N56" s="371"/>
      <c r="O56" s="371"/>
      <c r="P56" s="371"/>
      <c r="Q56" s="371"/>
      <c r="R56" s="371"/>
      <c r="S56" s="371"/>
      <c r="T56" s="371"/>
      <c r="U56" s="375">
        <f t="shared" si="13"/>
        <v>42067</v>
      </c>
      <c r="V56" s="380"/>
      <c r="W56" s="380"/>
      <c r="X56" s="388">
        <v>4.3869568916603409E-2</v>
      </c>
      <c r="Y56" s="380"/>
      <c r="Z56" s="380"/>
      <c r="AA56" s="380"/>
      <c r="AB56" s="380"/>
      <c r="AC56" s="380"/>
      <c r="AD56" s="380"/>
      <c r="AE56" s="380"/>
      <c r="AF56" s="380"/>
      <c r="AG56" s="388">
        <v>4.107275801428513E-2</v>
      </c>
      <c r="AH56" s="389"/>
      <c r="AI56" s="389"/>
      <c r="AJ56" s="389"/>
      <c r="AK56" s="389"/>
      <c r="AL56" s="388">
        <v>1.5894204995389388E-2</v>
      </c>
      <c r="AM56" s="390">
        <v>3.1430563882264409E-2</v>
      </c>
    </row>
    <row r="57" spans="1:39">
      <c r="A57" s="371"/>
      <c r="B57" s="371"/>
      <c r="C57" s="371"/>
      <c r="D57" s="371"/>
      <c r="E57" s="371"/>
      <c r="F57" s="371"/>
      <c r="G57" s="371"/>
      <c r="H57" s="371"/>
      <c r="I57" s="371"/>
      <c r="J57" s="371"/>
      <c r="K57" s="371"/>
      <c r="L57" s="371"/>
      <c r="M57" s="371"/>
      <c r="N57" s="371"/>
      <c r="O57" s="371"/>
      <c r="P57" s="371"/>
      <c r="Q57" s="371"/>
      <c r="R57" s="371"/>
      <c r="S57" s="371"/>
      <c r="T57" s="371"/>
      <c r="U57" s="375">
        <f t="shared" si="13"/>
        <v>42098</v>
      </c>
      <c r="V57" s="380"/>
      <c r="W57" s="380"/>
      <c r="X57" s="388">
        <v>3.8814016543106664E-2</v>
      </c>
      <c r="Y57" s="380"/>
      <c r="Z57" s="380"/>
      <c r="AA57" s="380"/>
      <c r="AB57" s="380"/>
      <c r="AC57" s="380"/>
      <c r="AD57" s="380"/>
      <c r="AE57" s="380"/>
      <c r="AF57" s="380"/>
      <c r="AG57" s="388">
        <v>3.6883442859084153E-2</v>
      </c>
      <c r="AH57" s="389"/>
      <c r="AI57" s="389"/>
      <c r="AJ57" s="389"/>
      <c r="AK57" s="389"/>
      <c r="AL57" s="388">
        <v>1.4437407911657194E-2</v>
      </c>
      <c r="AM57" s="390">
        <v>2.8000000000000001E-2</v>
      </c>
    </row>
    <row r="58" spans="1:39">
      <c r="A58" s="371"/>
      <c r="B58" s="371"/>
      <c r="C58" s="371"/>
      <c r="D58" s="371"/>
      <c r="E58" s="371"/>
      <c r="F58" s="371"/>
      <c r="G58" s="371"/>
      <c r="H58" s="371"/>
      <c r="I58" s="371"/>
      <c r="J58" s="371"/>
      <c r="K58" s="371"/>
      <c r="L58" s="371"/>
      <c r="M58" s="371"/>
      <c r="N58" s="371"/>
      <c r="O58" s="371"/>
      <c r="P58" s="371"/>
      <c r="Q58" s="371"/>
      <c r="R58" s="371"/>
      <c r="S58" s="371"/>
      <c r="T58" s="371"/>
      <c r="U58" s="375">
        <f t="shared" si="13"/>
        <v>42129</v>
      </c>
      <c r="V58" s="380"/>
      <c r="W58" s="380"/>
      <c r="X58" s="388">
        <v>3.7876154640129431E-2</v>
      </c>
      <c r="Y58" s="380"/>
      <c r="Z58" s="380"/>
      <c r="AA58" s="380"/>
      <c r="AB58" s="380"/>
      <c r="AC58" s="380"/>
      <c r="AD58" s="380"/>
      <c r="AE58" s="380"/>
      <c r="AF58" s="380"/>
      <c r="AG58" s="388">
        <v>3.8068079368047278E-2</v>
      </c>
      <c r="AH58" s="389"/>
      <c r="AI58" s="389"/>
      <c r="AJ58" s="389"/>
      <c r="AK58" s="389"/>
      <c r="AL58" s="388">
        <v>1.6177896558076381E-2</v>
      </c>
      <c r="AM58" s="390">
        <v>2.8717086512476477E-2</v>
      </c>
    </row>
    <row r="59" spans="1:39">
      <c r="A59" s="371"/>
      <c r="B59" s="371"/>
      <c r="C59" s="371"/>
      <c r="D59" s="371"/>
      <c r="E59" s="371"/>
      <c r="F59" s="371"/>
      <c r="G59" s="371"/>
      <c r="H59" s="371"/>
      <c r="I59" s="371"/>
      <c r="J59" s="371"/>
      <c r="K59" s="371"/>
      <c r="L59" s="371"/>
      <c r="M59" s="371"/>
      <c r="N59" s="371"/>
      <c r="O59" s="371"/>
      <c r="P59" s="371"/>
      <c r="Q59" s="371"/>
      <c r="R59" s="371"/>
      <c r="S59" s="371"/>
      <c r="T59" s="371"/>
      <c r="U59" s="375">
        <f t="shared" si="13"/>
        <v>42160</v>
      </c>
      <c r="V59" s="380"/>
      <c r="W59" s="380"/>
      <c r="X59" s="388">
        <v>3.3586843076000045E-2</v>
      </c>
      <c r="Y59" s="380"/>
      <c r="Z59" s="380"/>
      <c r="AA59" s="380"/>
      <c r="AB59" s="380"/>
      <c r="AC59" s="380"/>
      <c r="AD59" s="380"/>
      <c r="AE59" s="380"/>
      <c r="AF59" s="380"/>
      <c r="AG59" s="388">
        <v>2.7953721883244041E-2</v>
      </c>
      <c r="AH59" s="389"/>
      <c r="AI59" s="389"/>
      <c r="AJ59" s="389"/>
      <c r="AK59" s="389"/>
      <c r="AL59" s="388">
        <v>1.0564768743756621E-2</v>
      </c>
      <c r="AM59" s="390">
        <v>2.2243259606221793E-2</v>
      </c>
    </row>
    <row r="60" spans="1:39">
      <c r="A60" s="371"/>
      <c r="B60" s="371"/>
      <c r="C60" s="371"/>
      <c r="D60" s="371"/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/>
      <c r="Q60" s="371"/>
      <c r="R60" s="371"/>
      <c r="S60" s="371"/>
      <c r="T60" s="371"/>
      <c r="U60" s="375">
        <f t="shared" si="13"/>
        <v>42191</v>
      </c>
      <c r="V60" s="380"/>
      <c r="W60" s="380"/>
      <c r="X60" s="388">
        <v>3.0102938239902913E-2</v>
      </c>
      <c r="Y60" s="380"/>
      <c r="Z60" s="380"/>
      <c r="AA60" s="380"/>
      <c r="AB60" s="380"/>
      <c r="AC60" s="380"/>
      <c r="AD60" s="380"/>
      <c r="AE60" s="380"/>
      <c r="AF60" s="380"/>
      <c r="AG60" s="388">
        <v>1.9113684113796398E-2</v>
      </c>
      <c r="AH60" s="389"/>
      <c r="AI60" s="389"/>
      <c r="AJ60" s="389"/>
      <c r="AK60" s="389"/>
      <c r="AL60" s="388">
        <v>9.2615207910200243E-3</v>
      </c>
      <c r="AM60" s="390">
        <v>1.7575347561050843E-2</v>
      </c>
    </row>
    <row r="61" spans="1:39">
      <c r="A61" s="371"/>
      <c r="B61" s="371"/>
      <c r="C61" s="371"/>
      <c r="D61" s="371"/>
      <c r="E61" s="371"/>
      <c r="F61" s="371"/>
      <c r="G61" s="371"/>
      <c r="H61" s="371"/>
      <c r="I61" s="371"/>
      <c r="J61" s="371"/>
      <c r="K61" s="371"/>
      <c r="L61" s="371"/>
      <c r="M61" s="371"/>
      <c r="N61" s="371"/>
      <c r="O61" s="371"/>
      <c r="P61" s="371"/>
      <c r="Q61" s="371"/>
      <c r="R61" s="371"/>
      <c r="S61" s="371"/>
      <c r="T61" s="371"/>
      <c r="U61" s="375">
        <f t="shared" si="13"/>
        <v>42222</v>
      </c>
      <c r="V61" s="380"/>
      <c r="W61" s="380"/>
      <c r="X61" s="388">
        <v>3.1974226700475346E-2</v>
      </c>
      <c r="Y61" s="380"/>
      <c r="Z61" s="380"/>
      <c r="AA61" s="380"/>
      <c r="AB61" s="380"/>
      <c r="AC61" s="380"/>
      <c r="AD61" s="380"/>
      <c r="AE61" s="380"/>
      <c r="AF61" s="380"/>
      <c r="AG61" s="388">
        <v>3.1098677268563045E-2</v>
      </c>
      <c r="AH61" s="389"/>
      <c r="AI61" s="389"/>
      <c r="AJ61" s="389"/>
      <c r="AK61" s="389"/>
      <c r="AL61" s="388">
        <v>1.1649681202396943E-2</v>
      </c>
      <c r="AM61" s="390">
        <v>2.3004596592690534E-2</v>
      </c>
    </row>
    <row r="62" spans="1:39">
      <c r="A62" s="371"/>
      <c r="B62" s="371"/>
      <c r="C62" s="371"/>
      <c r="D62" s="371"/>
      <c r="E62" s="371"/>
      <c r="F62" s="371"/>
      <c r="G62" s="371"/>
      <c r="H62" s="371"/>
      <c r="I62" s="371"/>
      <c r="J62" s="371"/>
      <c r="K62" s="371"/>
      <c r="L62" s="371"/>
      <c r="M62" s="371"/>
      <c r="N62" s="371"/>
      <c r="O62" s="371"/>
      <c r="P62" s="371"/>
      <c r="Q62" s="371"/>
      <c r="R62" s="371"/>
      <c r="S62" s="371"/>
      <c r="T62" s="371"/>
      <c r="U62" s="375">
        <f t="shared" si="13"/>
        <v>42253</v>
      </c>
      <c r="V62" s="380"/>
      <c r="W62" s="380"/>
      <c r="X62" s="388">
        <v>4.2235181412196218E-2</v>
      </c>
      <c r="Y62" s="380"/>
      <c r="Z62" s="380"/>
      <c r="AA62" s="380"/>
      <c r="AB62" s="380"/>
      <c r="AC62" s="380"/>
      <c r="AD62" s="380"/>
      <c r="AE62" s="380"/>
      <c r="AF62" s="380"/>
      <c r="AG62" s="388">
        <v>4.347665349145044E-2</v>
      </c>
      <c r="AH62" s="389"/>
      <c r="AI62" s="389"/>
      <c r="AJ62" s="389"/>
      <c r="AK62" s="389"/>
      <c r="AL62" s="388">
        <v>1.3159658391842745E-2</v>
      </c>
      <c r="AM62" s="390">
        <v>3.0638700583724181E-2</v>
      </c>
    </row>
    <row r="63" spans="1:39">
      <c r="A63" s="371"/>
      <c r="B63" s="371"/>
      <c r="C63" s="371"/>
      <c r="D63" s="371"/>
      <c r="E63" s="371"/>
      <c r="F63" s="371"/>
      <c r="G63" s="371"/>
      <c r="H63" s="371"/>
      <c r="I63" s="371"/>
      <c r="J63" s="371"/>
      <c r="K63" s="371"/>
      <c r="L63" s="371"/>
      <c r="M63" s="371"/>
      <c r="N63" s="371"/>
      <c r="O63" s="371"/>
      <c r="P63" s="371"/>
      <c r="Q63" s="371"/>
      <c r="R63" s="371"/>
      <c r="S63" s="371"/>
      <c r="T63" s="371"/>
      <c r="U63" s="375">
        <f t="shared" si="13"/>
        <v>42284</v>
      </c>
      <c r="V63" s="380"/>
      <c r="W63" s="380"/>
      <c r="X63" s="388">
        <v>3.6461430148979096E-2</v>
      </c>
      <c r="Y63" s="380"/>
      <c r="Z63" s="380"/>
      <c r="AA63" s="380"/>
      <c r="AB63" s="380"/>
      <c r="AC63" s="380"/>
      <c r="AD63" s="380"/>
      <c r="AE63" s="380"/>
      <c r="AF63" s="380"/>
      <c r="AG63" s="388">
        <v>4.1935051811729206E-2</v>
      </c>
      <c r="AH63" s="389"/>
      <c r="AI63" s="389"/>
      <c r="AJ63" s="389"/>
      <c r="AK63" s="389"/>
      <c r="AL63" s="388">
        <v>9.5436242499656425E-3</v>
      </c>
      <c r="AM63" s="390">
        <v>2.6837458032484756E-2</v>
      </c>
    </row>
    <row r="64" spans="1:39">
      <c r="A64" s="371"/>
      <c r="B64" s="371"/>
      <c r="C64" s="371"/>
      <c r="D64" s="371"/>
      <c r="E64" s="371"/>
      <c r="F64" s="371"/>
      <c r="G64" s="371"/>
      <c r="H64" s="371"/>
      <c r="I64" s="371"/>
      <c r="J64" s="371"/>
      <c r="K64" s="371"/>
      <c r="L64" s="371"/>
      <c r="M64" s="371"/>
      <c r="N64" s="371"/>
      <c r="O64" s="371"/>
      <c r="P64" s="371"/>
      <c r="Q64" s="371"/>
      <c r="R64" s="371"/>
      <c r="S64" s="371"/>
      <c r="T64" s="371"/>
      <c r="U64" s="375">
        <f t="shared" si="13"/>
        <v>42315</v>
      </c>
      <c r="V64" s="380"/>
      <c r="W64" s="380"/>
      <c r="X64" s="388">
        <v>4.0925811958493652E-2</v>
      </c>
      <c r="Y64" s="380"/>
      <c r="Z64" s="380"/>
      <c r="AA64" s="380"/>
      <c r="AB64" s="380"/>
      <c r="AC64" s="380"/>
      <c r="AD64" s="380"/>
      <c r="AE64" s="380"/>
      <c r="AF64" s="380"/>
      <c r="AG64" s="388">
        <v>4.3310766582339365E-2</v>
      </c>
      <c r="AH64" s="389"/>
      <c r="AI64" s="389"/>
      <c r="AJ64" s="389"/>
      <c r="AK64" s="389"/>
      <c r="AL64" s="388">
        <v>1.0744549459865402E-2</v>
      </c>
      <c r="AM64" s="390">
        <v>2.8617100230549631E-2</v>
      </c>
    </row>
    <row r="65" spans="1:39">
      <c r="A65" s="371"/>
      <c r="B65" s="371"/>
      <c r="C65" s="371"/>
      <c r="D65" s="371"/>
      <c r="E65" s="371"/>
      <c r="F65" s="371"/>
      <c r="G65" s="371"/>
      <c r="H65" s="371"/>
      <c r="I65" s="371"/>
      <c r="J65" s="371"/>
      <c r="K65" s="371"/>
      <c r="L65" s="371"/>
      <c r="M65" s="371"/>
      <c r="N65" s="371"/>
      <c r="O65" s="371"/>
      <c r="P65" s="371"/>
      <c r="Q65" s="371"/>
      <c r="R65" s="371"/>
      <c r="S65" s="371"/>
      <c r="T65" s="371"/>
      <c r="U65" s="375">
        <f t="shared" si="13"/>
        <v>42346</v>
      </c>
      <c r="V65" s="380"/>
      <c r="W65" s="380"/>
      <c r="X65" s="388">
        <v>3.158563900404799E-2</v>
      </c>
      <c r="Y65" s="380"/>
      <c r="Z65" s="380"/>
      <c r="AA65" s="380"/>
      <c r="AB65" s="380"/>
      <c r="AC65" s="380"/>
      <c r="AD65" s="380"/>
      <c r="AE65" s="380"/>
      <c r="AF65" s="380"/>
      <c r="AG65" s="388">
        <v>4.4651018684866671E-2</v>
      </c>
      <c r="AH65" s="389"/>
      <c r="AI65" s="389"/>
      <c r="AJ65" s="389"/>
      <c r="AK65" s="389"/>
      <c r="AL65" s="388">
        <v>1.0815448464926197E-2</v>
      </c>
      <c r="AM65" s="390">
        <v>2.798833419861399E-2</v>
      </c>
    </row>
  </sheetData>
  <mergeCells count="2">
    <mergeCell ref="A1:AM2"/>
    <mergeCell ref="AI3:AK3"/>
  </mergeCells>
  <hyperlinks>
    <hyperlink ref="AI3" location="INDICATEURS!A1" display="sommaire"/>
  </hyperlink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145</vt:i4>
      </vt:variant>
    </vt:vector>
  </HeadingPairs>
  <TitlesOfParts>
    <vt:vector size="145" baseType="lpstr">
      <vt:lpstr>Présentation</vt:lpstr>
      <vt:lpstr>INDICATEURS</vt:lpstr>
      <vt:lpstr>Ind P&amp;L</vt:lpstr>
      <vt:lpstr>Ind Ventes</vt:lpstr>
      <vt:lpstr>Ind Produits Mix</vt:lpstr>
      <vt:lpstr>Ind MARGE</vt:lpstr>
      <vt:lpstr>Ind CAR</vt:lpstr>
      <vt:lpstr>Ind Record</vt:lpstr>
      <vt:lpstr>Analyse ventes</vt:lpstr>
      <vt:lpstr>JV P&amp;L</vt:lpstr>
      <vt:lpstr>150 p&amp;l</vt:lpstr>
      <vt:lpstr>427 p&amp;l</vt:lpstr>
      <vt:lpstr>89 p&amp;l</vt:lpstr>
      <vt:lpstr>200 p&amp;l</vt:lpstr>
      <vt:lpstr>430 p&amp;l</vt:lpstr>
      <vt:lpstr>292 p&amp;l</vt:lpstr>
      <vt:lpstr>512 p&amp;l</vt:lpstr>
      <vt:lpstr>581 p&amp;l</vt:lpstr>
      <vt:lpstr>604 p&amp;l</vt:lpstr>
      <vt:lpstr>624 p&amp;l</vt:lpstr>
      <vt:lpstr>520 p&amp;l</vt:lpstr>
      <vt:lpstr>65 p&amp;l</vt:lpstr>
      <vt:lpstr>83 p&amp;l</vt:lpstr>
      <vt:lpstr>1085 p&amp;l</vt:lpstr>
      <vt:lpstr>1066 p&amp;l</vt:lpstr>
      <vt:lpstr>1280 p&amp;l</vt:lpstr>
      <vt:lpstr>1400 p&amp;l</vt:lpstr>
      <vt:lpstr>JV Prod mix</vt:lpstr>
      <vt:lpstr>150 pmix</vt:lpstr>
      <vt:lpstr>427 pmix</vt:lpstr>
      <vt:lpstr>89 pmix</vt:lpstr>
      <vt:lpstr>430 pmix</vt:lpstr>
      <vt:lpstr>200 pmix</vt:lpstr>
      <vt:lpstr>292 pmix</vt:lpstr>
      <vt:lpstr>512 pmix</vt:lpstr>
      <vt:lpstr>581 pmix</vt:lpstr>
      <vt:lpstr>604 pmix</vt:lpstr>
      <vt:lpstr>624 pmix</vt:lpstr>
      <vt:lpstr>520 pmix</vt:lpstr>
      <vt:lpstr>65 pmix</vt:lpstr>
      <vt:lpstr>83 pmix</vt:lpstr>
      <vt:lpstr>1085 pmix</vt:lpstr>
      <vt:lpstr>1066 pmix</vt:lpstr>
      <vt:lpstr>1280 pmix</vt:lpstr>
      <vt:lpstr>1400 pmix</vt:lpstr>
      <vt:lpstr>jv vtes</vt:lpstr>
      <vt:lpstr>150 vtes</vt:lpstr>
      <vt:lpstr>427 vtes</vt:lpstr>
      <vt:lpstr>89 vtes</vt:lpstr>
      <vt:lpstr>430 vtes</vt:lpstr>
      <vt:lpstr>200 vtes</vt:lpstr>
      <vt:lpstr>292 vtes</vt:lpstr>
      <vt:lpstr>512 vtes</vt:lpstr>
      <vt:lpstr>581 vtes</vt:lpstr>
      <vt:lpstr>604 vtes</vt:lpstr>
      <vt:lpstr>624 vtes</vt:lpstr>
      <vt:lpstr>520 vtes</vt:lpstr>
      <vt:lpstr>65 vtes</vt:lpstr>
      <vt:lpstr>83 vtes</vt:lpstr>
      <vt:lpstr>1085 vtes</vt:lpstr>
      <vt:lpstr>1066 vtes</vt:lpstr>
      <vt:lpstr>1280 vtes</vt:lpstr>
      <vt:lpstr>1400 vtes</vt:lpstr>
      <vt:lpstr>VH par hres</vt:lpstr>
      <vt:lpstr>Analyse CA jours</vt:lpstr>
      <vt:lpstr>150hres</vt:lpstr>
      <vt:lpstr>427hres</vt:lpstr>
      <vt:lpstr>89hres</vt:lpstr>
      <vt:lpstr>430hres</vt:lpstr>
      <vt:lpstr>200hres</vt:lpstr>
      <vt:lpstr>292hres</vt:lpstr>
      <vt:lpstr>512hres</vt:lpstr>
      <vt:lpstr>581hres</vt:lpstr>
      <vt:lpstr>604hres</vt:lpstr>
      <vt:lpstr>624hres</vt:lpstr>
      <vt:lpstr>520hres</vt:lpstr>
      <vt:lpstr>65hres</vt:lpstr>
      <vt:lpstr>83hres</vt:lpstr>
      <vt:lpstr>1085hres</vt:lpstr>
      <vt:lpstr>1066hres</vt:lpstr>
      <vt:lpstr>1280hres</vt:lpstr>
      <vt:lpstr>1400hres</vt:lpstr>
      <vt:lpstr>JV qcr</vt:lpstr>
      <vt:lpstr>150qcr</vt:lpstr>
      <vt:lpstr>427qcr</vt:lpstr>
      <vt:lpstr>89qcr</vt:lpstr>
      <vt:lpstr>430qcr</vt:lpstr>
      <vt:lpstr>200qcr</vt:lpstr>
      <vt:lpstr>292qcr</vt:lpstr>
      <vt:lpstr>512qcr</vt:lpstr>
      <vt:lpstr>581qcr</vt:lpstr>
      <vt:lpstr>604qcr</vt:lpstr>
      <vt:lpstr>624qcr</vt:lpstr>
      <vt:lpstr>520qcr</vt:lpstr>
      <vt:lpstr>65qcr</vt:lpstr>
      <vt:lpstr>83qcr</vt:lpstr>
      <vt:lpstr>1085qcr</vt:lpstr>
      <vt:lpstr>1066qcr</vt:lpstr>
      <vt:lpstr>1280qcr</vt:lpstr>
      <vt:lpstr>1400qcr</vt:lpstr>
      <vt:lpstr>JVcar</vt:lpstr>
      <vt:lpstr>150car</vt:lpstr>
      <vt:lpstr>427car</vt:lpstr>
      <vt:lpstr>89car</vt:lpstr>
      <vt:lpstr>430car</vt:lpstr>
      <vt:lpstr>200car</vt:lpstr>
      <vt:lpstr>292car</vt:lpstr>
      <vt:lpstr>512car</vt:lpstr>
      <vt:lpstr>581car</vt:lpstr>
      <vt:lpstr>604car</vt:lpstr>
      <vt:lpstr>624car</vt:lpstr>
      <vt:lpstr>520car</vt:lpstr>
      <vt:lpstr>65car</vt:lpstr>
      <vt:lpstr>83car</vt:lpstr>
      <vt:lpstr>1085car</vt:lpstr>
      <vt:lpstr>1066car</vt:lpstr>
      <vt:lpstr>1280car</vt:lpstr>
      <vt:lpstr>1400car</vt:lpstr>
      <vt:lpstr>150record</vt:lpstr>
      <vt:lpstr>427record</vt:lpstr>
      <vt:lpstr>89record</vt:lpstr>
      <vt:lpstr>430record</vt:lpstr>
      <vt:lpstr>200record</vt:lpstr>
      <vt:lpstr>292record</vt:lpstr>
      <vt:lpstr>512record</vt:lpstr>
      <vt:lpstr>581record</vt:lpstr>
      <vt:lpstr>604record</vt:lpstr>
      <vt:lpstr>624record</vt:lpstr>
      <vt:lpstr>520record</vt:lpstr>
      <vt:lpstr>65record</vt:lpstr>
      <vt:lpstr>83record</vt:lpstr>
      <vt:lpstr>1085record</vt:lpstr>
      <vt:lpstr>1066record</vt:lpstr>
      <vt:lpstr>1280record</vt:lpstr>
      <vt:lpstr>1400record</vt:lpstr>
      <vt:lpstr>Donnée CA jours</vt:lpstr>
      <vt:lpstr>Données VH</vt:lpstr>
      <vt:lpstr>donnée record</vt:lpstr>
      <vt:lpstr>VH CB-CSM</vt:lpstr>
      <vt:lpstr>VH CCCL- CAR</vt:lpstr>
      <vt:lpstr>Donnée CAR</vt:lpstr>
      <vt:lpstr>données prod mix</vt:lpstr>
      <vt:lpstr>Donnée marge qcr</vt:lpstr>
      <vt:lpstr>données p&amp;l</vt:lpstr>
      <vt:lpstr>données vtes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christelle.jobard</dc:creator>
  <cp:lastModifiedBy>Christelle JOBARD</cp:lastModifiedBy>
  <cp:lastPrinted>2015-07-06T12:29:04Z</cp:lastPrinted>
  <dcterms:created xsi:type="dcterms:W3CDTF">2012-05-04T15:38:02Z</dcterms:created>
  <dcterms:modified xsi:type="dcterms:W3CDTF">2016-01-29T15:12:37Z</dcterms:modified>
</cp:coreProperties>
</file>